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OneDrive - TP Northern Odisha Distribution Limited\Desktop\Revised ARR FY 2023-24\Final Copy\OERC Final Copy\"/>
    </mc:Choice>
  </mc:AlternateContent>
  <bookViews>
    <workbookView xWindow="0" yWindow="0" windowWidth="19155" windowHeight="6285" tabRatio="923" firstSheet="1" activeTab="1"/>
  </bookViews>
  <sheets>
    <sheet name="00000000" sheetId="160" state="veryHidden" r:id="rId1"/>
    <sheet name="Contents" sheetId="330" r:id="rId2"/>
    <sheet name="T-1" sheetId="399" r:id="rId3"/>
    <sheet name="T-2_21-22" sheetId="400" r:id="rId4"/>
    <sheet name="T-2" sheetId="401" r:id="rId5"/>
    <sheet name="T-3_21-22" sheetId="402" r:id="rId6"/>
    <sheet name="T-3" sheetId="403" r:id="rId7"/>
    <sheet name="T-4" sheetId="404" r:id="rId8"/>
    <sheet name="T-5" sheetId="405" r:id="rId9"/>
    <sheet name="T-6_21-22" sheetId="406" r:id="rId10"/>
    <sheet name="T-6" sheetId="407" r:id="rId11"/>
    <sheet name="T-7_Current_Year" sheetId="408" r:id="rId12"/>
    <sheet name="T-7_Ensuing_Year" sheetId="409" r:id="rId13"/>
    <sheet name="T-8" sheetId="411" r:id="rId14"/>
    <sheet name="average Tariff" sheetId="171" state="hidden" r:id="rId15"/>
    <sheet name="T-9" sheetId="602" r:id="rId16"/>
    <sheet name="F-1" sheetId="653" r:id="rId17"/>
    <sheet name="F-2" sheetId="651" r:id="rId18"/>
    <sheet name="F-3" sheetId="652" r:id="rId19"/>
    <sheet name="F-4" sheetId="654" r:id="rId20"/>
    <sheet name="F-5" sheetId="655" r:id="rId21"/>
    <sheet name="F-6" sheetId="656" r:id="rId22"/>
    <sheet name="F-7" sheetId="21" r:id="rId23"/>
    <sheet name="F-8" sheetId="22" r:id="rId24"/>
    <sheet name="F-9" sheetId="634" r:id="rId25"/>
    <sheet name="F-10" sheetId="635" r:id="rId26"/>
    <sheet name="F-11" sheetId="636" r:id="rId27"/>
    <sheet name="F-12" sheetId="637" r:id="rId28"/>
    <sheet name="F-13" sheetId="647" r:id="rId29"/>
    <sheet name="F-14" sheetId="83" r:id="rId30"/>
    <sheet name="F-15" sheetId="648" r:id="rId31"/>
    <sheet name="F-18" sheetId="90" r:id="rId32"/>
    <sheet name="F-19 " sheetId="649" r:id="rId33"/>
    <sheet name="F-20" sheetId="96" r:id="rId34"/>
    <sheet name="F-21" sheetId="660" r:id="rId35"/>
    <sheet name="F-22" sheetId="662" r:id="rId36"/>
    <sheet name="Tariff Highlights 05-06" sheetId="182" state="hidden" r:id="rId37"/>
    <sheet name="F-23 " sheetId="642" r:id="rId38"/>
    <sheet name="F-24" sheetId="395" r:id="rId39"/>
    <sheet name="F-25 NA" sheetId="436" state="hidden" r:id="rId40"/>
    <sheet name="F-26 NA" sheetId="437" state="hidden" r:id="rId41"/>
    <sheet name="F-27_21-22" sheetId="658" r:id="rId42"/>
    <sheet name="F-27_22-23" sheetId="659" r:id="rId43"/>
    <sheet name="F-28" sheetId="643" r:id="rId44"/>
    <sheet name="F-29" sheetId="644" r:id="rId45"/>
    <sheet name="Allocation Totality " sheetId="629" r:id="rId46"/>
    <sheet name="Allocation - Assumptions" sheetId="657" r:id="rId47"/>
    <sheet name="P-1" sheetId="603" r:id="rId48"/>
    <sheet name="P-2" sheetId="605" r:id="rId49"/>
    <sheet name="P-3" sheetId="608" r:id="rId50"/>
    <sheet name="P-4" sheetId="609" r:id="rId51"/>
    <sheet name="P-5" sheetId="610" r:id="rId52"/>
    <sheet name="P-6" sheetId="611" r:id="rId53"/>
    <sheet name="P-7" sheetId="612" r:id="rId54"/>
    <sheet name="P8_21-22" sheetId="613" r:id="rId55"/>
    <sheet name="P8_22-23" sheetId="614" r:id="rId56"/>
    <sheet name="P9_21-22" sheetId="615" r:id="rId57"/>
    <sheet name="P9_22-23" sheetId="616" r:id="rId58"/>
    <sheet name="P-10" sheetId="617" r:id="rId59"/>
    <sheet name="P11_21-22" sheetId="618" r:id="rId60"/>
    <sheet name="P11_22-23" sheetId="619" r:id="rId61"/>
    <sheet name="P-12" sheetId="620" r:id="rId62"/>
    <sheet name="P-13" sheetId="646" r:id="rId63"/>
    <sheet name="P-14" sheetId="622" r:id="rId64"/>
    <sheet name="P-15" sheetId="623" r:id="rId65"/>
    <sheet name="P-16" sheetId="624" r:id="rId66"/>
    <sheet name="P-17_21-22" sheetId="625" r:id="rId67"/>
    <sheet name="P-17_22-23" sheetId="626" r:id="rId68"/>
    <sheet name="tariff 23-24" sheetId="599" r:id="rId69"/>
    <sheet name="Corss -Sub -TPNODL" sheetId="552" r:id="rId70"/>
    <sheet name="TPNODL-Wheeling " sheetId="553" r:id="rId71"/>
  </sheets>
  <externalReferences>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s>
  <definedNames>
    <definedName name="__xlfn.BAHTTEXT" hidden="1">#NAME?</definedName>
    <definedName name="_xlnm._FilterDatabase" localSheetId="29" hidden="1">'F-14'!#REF!</definedName>
    <definedName name="_xlnm._FilterDatabase" localSheetId="59" hidden="1">'P11_21-22'!$A$4:$J$1014</definedName>
    <definedName name="_xlnm._FilterDatabase" localSheetId="60" hidden="1">'P11_22-23'!$A$5:$J$643</definedName>
    <definedName name="_xlnm._FilterDatabase" localSheetId="54" hidden="1">'P8_21-22'!$A$5:$EL$645</definedName>
    <definedName name="_xlnm._FilterDatabase" localSheetId="55" hidden="1">'P8_22-23'!$A$5:$AC$612</definedName>
    <definedName name="_xlnm._FilterDatabase" localSheetId="56" hidden="1">'P9_21-22'!$A$5:$DS$577</definedName>
    <definedName name="_xlnm._FilterDatabase" localSheetId="57" hidden="1">'P9_22-23'!$A$5:$BJ$708</definedName>
    <definedName name="a" localSheetId="46">'[1]A&amp;G Expenses'!#REF!</definedName>
    <definedName name="a" localSheetId="45">'[1]A&amp;G Expenses'!#REF!</definedName>
    <definedName name="a" localSheetId="16">'[2]A&amp;G Expenses'!#REF!</definedName>
    <definedName name="a" localSheetId="25">'[2]A&amp;G Expenses'!#REF!</definedName>
    <definedName name="a" localSheetId="26">'[2]A&amp;G Expenses'!#REF!</definedName>
    <definedName name="a" localSheetId="27">'[2]A&amp;G Expenses'!#REF!</definedName>
    <definedName name="a" localSheetId="28">'[2]A&amp;G Expenses'!#REF!</definedName>
    <definedName name="a" localSheetId="32">'[2]A&amp;G Expenses'!#REF!</definedName>
    <definedName name="a" localSheetId="37">'[2]A&amp;G Expenses'!#REF!</definedName>
    <definedName name="a" localSheetId="43">'[2]A&amp;G Expenses'!#REF!</definedName>
    <definedName name="a" localSheetId="44">'[2]A&amp;G Expenses'!#REF!</definedName>
    <definedName name="a" localSheetId="24">'[2]A&amp;G Expenses'!#REF!</definedName>
    <definedName name="a" localSheetId="47">'[1]A&amp;G Expenses'!#REF!</definedName>
    <definedName name="a" localSheetId="58">'[1]A&amp;G Expenses'!#REF!</definedName>
    <definedName name="a" localSheetId="59">'[1]A&amp;G Expenses'!#REF!</definedName>
    <definedName name="a" localSheetId="60">'[1]A&amp;G Expenses'!#REF!</definedName>
    <definedName name="a" localSheetId="61">'[1]A&amp;G Expenses'!#REF!</definedName>
    <definedName name="a" localSheetId="62">'[3]A&amp;G Expenses'!#REF!</definedName>
    <definedName name="a" localSheetId="63">'[1]A&amp;G Expenses'!#REF!</definedName>
    <definedName name="a" localSheetId="64">'[1]A&amp;G Expenses'!#REF!</definedName>
    <definedName name="a" localSheetId="65">'[1]A&amp;G Expenses'!#REF!</definedName>
    <definedName name="a" localSheetId="66">'[1]A&amp;G Expenses'!#REF!</definedName>
    <definedName name="a" localSheetId="67">'[1]A&amp;G Expenses'!#REF!</definedName>
    <definedName name="a" localSheetId="48">'[1]A&amp;G Expenses'!#REF!</definedName>
    <definedName name="a" localSheetId="49">'[1]A&amp;G Expenses'!#REF!</definedName>
    <definedName name="a" localSheetId="50">'[1]A&amp;G Expenses'!#REF!</definedName>
    <definedName name="a" localSheetId="51">'[1]A&amp;G Expenses'!#REF!</definedName>
    <definedName name="a" localSheetId="52">'[1]A&amp;G Expenses'!#REF!</definedName>
    <definedName name="a" localSheetId="53">'[1]A&amp;G Expenses'!#REF!</definedName>
    <definedName name="a" localSheetId="54">'[1]A&amp;G Expenses'!#REF!</definedName>
    <definedName name="a" localSheetId="55">'[1]A&amp;G Expenses'!#REF!</definedName>
    <definedName name="a" localSheetId="56">'[1]A&amp;G Expenses'!#REF!</definedName>
    <definedName name="a" localSheetId="57">'[1]A&amp;G Expenses'!#REF!</definedName>
    <definedName name="a" localSheetId="68">'[2]A&amp;G Expenses'!#REF!</definedName>
    <definedName name="a">'[1]A&amp;G Expenses'!#REF!</definedName>
    <definedName name="Admn_and_General_Expenses" localSheetId="46">'[4]A&amp;G Expenses'!#REF!</definedName>
    <definedName name="Admn_and_General_Expenses" localSheetId="45">'[4]A&amp;G Expenses'!#REF!</definedName>
    <definedName name="Admn_and_General_Expenses" localSheetId="16">'[5]A&amp;G Expenses'!#REF!</definedName>
    <definedName name="Admn_and_General_Expenses" localSheetId="25">'[5]A&amp;G Expenses'!#REF!</definedName>
    <definedName name="Admn_and_General_Expenses" localSheetId="26">'[5]A&amp;G Expenses'!#REF!</definedName>
    <definedName name="Admn_and_General_Expenses" localSheetId="27">'[5]A&amp;G Expenses'!#REF!</definedName>
    <definedName name="Admn_and_General_Expenses" localSheetId="28">'[5]A&amp;G Expenses'!#REF!</definedName>
    <definedName name="Admn_and_General_Expenses" localSheetId="32">'[5]A&amp;G Expenses'!#REF!</definedName>
    <definedName name="Admn_and_General_Expenses" localSheetId="37">'[5]A&amp;G Expenses'!#REF!</definedName>
    <definedName name="Admn_and_General_Expenses" localSheetId="43">'[5]A&amp;G Expenses'!#REF!</definedName>
    <definedName name="Admn_and_General_Expenses" localSheetId="44">'[5]A&amp;G Expenses'!#REF!</definedName>
    <definedName name="Admn_and_General_Expenses" localSheetId="24">'[5]A&amp;G Expenses'!#REF!</definedName>
    <definedName name="Admn_and_General_Expenses" localSheetId="47">'[4]A&amp;G Expenses'!#REF!</definedName>
    <definedName name="Admn_and_General_Expenses" localSheetId="58">'[4]A&amp;G Expenses'!#REF!</definedName>
    <definedName name="Admn_and_General_Expenses" localSheetId="59">'[4]A&amp;G Expenses'!#REF!</definedName>
    <definedName name="Admn_and_General_Expenses" localSheetId="60">'[4]A&amp;G Expenses'!#REF!</definedName>
    <definedName name="Admn_and_General_Expenses" localSheetId="61">'[4]A&amp;G Expenses'!#REF!</definedName>
    <definedName name="Admn_and_General_Expenses" localSheetId="62">'[6]A&amp;G Expenses'!#REF!</definedName>
    <definedName name="Admn_and_General_Expenses" localSheetId="63">'[4]A&amp;G Expenses'!#REF!</definedName>
    <definedName name="Admn_and_General_Expenses" localSheetId="64">'[4]A&amp;G Expenses'!#REF!</definedName>
    <definedName name="Admn_and_General_Expenses" localSheetId="65">'[4]A&amp;G Expenses'!#REF!</definedName>
    <definedName name="Admn_and_General_Expenses" localSheetId="66">'[4]A&amp;G Expenses'!#REF!</definedName>
    <definedName name="Admn_and_General_Expenses" localSheetId="67">'[4]A&amp;G Expenses'!#REF!</definedName>
    <definedName name="Admn_and_General_Expenses" localSheetId="48">'[4]A&amp;G Expenses'!#REF!</definedName>
    <definedName name="Admn_and_General_Expenses" localSheetId="49">'[4]A&amp;G Expenses'!#REF!</definedName>
    <definedName name="Admn_and_General_Expenses" localSheetId="50">'[4]A&amp;G Expenses'!#REF!</definedName>
    <definedName name="Admn_and_General_Expenses" localSheetId="51">'[4]A&amp;G Expenses'!#REF!</definedName>
    <definedName name="Admn_and_General_Expenses" localSheetId="52">'[4]A&amp;G Expenses'!#REF!</definedName>
    <definedName name="Admn_and_General_Expenses" localSheetId="53">'[4]A&amp;G Expenses'!#REF!</definedName>
    <definedName name="Admn_and_General_Expenses" localSheetId="54">'[4]A&amp;G Expenses'!#REF!</definedName>
    <definedName name="Admn_and_General_Expenses" localSheetId="55">'[4]A&amp;G Expenses'!#REF!</definedName>
    <definedName name="Admn_and_General_Expenses" localSheetId="56">'[4]A&amp;G Expenses'!#REF!</definedName>
    <definedName name="Admn_and_General_Expenses" localSheetId="57">'[4]A&amp;G Expenses'!#REF!</definedName>
    <definedName name="Admn_and_General_Expenses" localSheetId="68">'[7]A&amp;G Expenses'!#REF!</definedName>
    <definedName name="Admn_and_General_Expenses">'[4]A&amp;G Expenses'!#REF!</definedName>
    <definedName name="Allocation_of_expenses" localSheetId="46">'[4]Allocation LT HT EHT'!#REF!</definedName>
    <definedName name="Allocation_of_expenses" localSheetId="45">'[4]Allocation LT HT EHT'!#REF!</definedName>
    <definedName name="Allocation_of_expenses" localSheetId="16">'[5]Allocation LT HT EHT'!#REF!</definedName>
    <definedName name="Allocation_of_expenses" localSheetId="25">'[5]Allocation LT HT EHT'!#REF!</definedName>
    <definedName name="Allocation_of_expenses" localSheetId="26">'[5]Allocation LT HT EHT'!#REF!</definedName>
    <definedName name="Allocation_of_expenses" localSheetId="27">'[5]Allocation LT HT EHT'!#REF!</definedName>
    <definedName name="Allocation_of_expenses" localSheetId="28">'[5]Allocation LT HT EHT'!#REF!</definedName>
    <definedName name="Allocation_of_expenses" localSheetId="32">'[5]Allocation LT HT EHT'!#REF!</definedName>
    <definedName name="Allocation_of_expenses" localSheetId="37">'[5]Allocation LT HT EHT'!#REF!</definedName>
    <definedName name="Allocation_of_expenses" localSheetId="43">'[5]Allocation LT HT EHT'!#REF!</definedName>
    <definedName name="Allocation_of_expenses" localSheetId="44">'[5]Allocation LT HT EHT'!#REF!</definedName>
    <definedName name="Allocation_of_expenses" localSheetId="24">'[5]Allocation LT HT EHT'!#REF!</definedName>
    <definedName name="Allocation_of_expenses" localSheetId="47">'[4]Allocation LT HT EHT'!#REF!</definedName>
    <definedName name="Allocation_of_expenses" localSheetId="58">'[4]Allocation LT HT EHT'!#REF!</definedName>
    <definedName name="Allocation_of_expenses" localSheetId="59">'[4]Allocation LT HT EHT'!#REF!</definedName>
    <definedName name="Allocation_of_expenses" localSheetId="60">'[4]Allocation LT HT EHT'!#REF!</definedName>
    <definedName name="Allocation_of_expenses" localSheetId="61">'[4]Allocation LT HT EHT'!#REF!</definedName>
    <definedName name="Allocation_of_expenses" localSheetId="62">'[6]Allocation LT HT EHT'!#REF!</definedName>
    <definedName name="Allocation_of_expenses" localSheetId="63">'[4]Allocation LT HT EHT'!#REF!</definedName>
    <definedName name="Allocation_of_expenses" localSheetId="64">'[4]Allocation LT HT EHT'!#REF!</definedName>
    <definedName name="Allocation_of_expenses" localSheetId="65">'[4]Allocation LT HT EHT'!#REF!</definedName>
    <definedName name="Allocation_of_expenses" localSheetId="66">'[4]Allocation LT HT EHT'!#REF!</definedName>
    <definedName name="Allocation_of_expenses" localSheetId="67">'[4]Allocation LT HT EHT'!#REF!</definedName>
    <definedName name="Allocation_of_expenses" localSheetId="48">'[4]Allocation LT HT EHT'!#REF!</definedName>
    <definedName name="Allocation_of_expenses" localSheetId="49">'[4]Allocation LT HT EHT'!#REF!</definedName>
    <definedName name="Allocation_of_expenses" localSheetId="50">'[4]Allocation LT HT EHT'!#REF!</definedName>
    <definedName name="Allocation_of_expenses" localSheetId="51">'[4]Allocation LT HT EHT'!#REF!</definedName>
    <definedName name="Allocation_of_expenses" localSheetId="52">'[4]Allocation LT HT EHT'!#REF!</definedName>
    <definedName name="Allocation_of_expenses" localSheetId="53">'[4]Allocation LT HT EHT'!#REF!</definedName>
    <definedName name="Allocation_of_expenses" localSheetId="54">'[4]Allocation LT HT EHT'!#REF!</definedName>
    <definedName name="Allocation_of_expenses" localSheetId="55">'[4]Allocation LT HT EHT'!#REF!</definedName>
    <definedName name="Allocation_of_expenses" localSheetId="56">'[4]Allocation LT HT EHT'!#REF!</definedName>
    <definedName name="Allocation_of_expenses" localSheetId="57">'[4]Allocation LT HT EHT'!#REF!</definedName>
    <definedName name="Allocation_of_expenses" localSheetId="68">'[7]Allocation LT HT EHT'!#REF!</definedName>
    <definedName name="Allocation_of_expenses">'[4]Allocation LT HT EHT'!#REF!</definedName>
    <definedName name="Allocation_of_revenues__expenses" localSheetId="46">'[4]Allocation LT HT EHT'!#REF!</definedName>
    <definedName name="Allocation_of_revenues__expenses" localSheetId="45">'[4]Allocation LT HT EHT'!#REF!</definedName>
    <definedName name="Allocation_of_revenues__expenses" localSheetId="16">'[5]Allocation LT HT EHT'!#REF!</definedName>
    <definedName name="Allocation_of_revenues__expenses" localSheetId="25">'[5]Allocation LT HT EHT'!#REF!</definedName>
    <definedName name="Allocation_of_revenues__expenses" localSheetId="26">'[5]Allocation LT HT EHT'!#REF!</definedName>
    <definedName name="Allocation_of_revenues__expenses" localSheetId="27">'[5]Allocation LT HT EHT'!#REF!</definedName>
    <definedName name="Allocation_of_revenues__expenses" localSheetId="28">'[5]Allocation LT HT EHT'!#REF!</definedName>
    <definedName name="Allocation_of_revenues__expenses" localSheetId="32">'[5]Allocation LT HT EHT'!#REF!</definedName>
    <definedName name="Allocation_of_revenues__expenses" localSheetId="37">'[5]Allocation LT HT EHT'!#REF!</definedName>
    <definedName name="Allocation_of_revenues__expenses" localSheetId="43">'[5]Allocation LT HT EHT'!#REF!</definedName>
    <definedName name="Allocation_of_revenues__expenses" localSheetId="44">'[5]Allocation LT HT EHT'!#REF!</definedName>
    <definedName name="Allocation_of_revenues__expenses" localSheetId="24">'[5]Allocation LT HT EHT'!#REF!</definedName>
    <definedName name="Allocation_of_revenues__expenses" localSheetId="47">'[4]Allocation LT HT EHT'!#REF!</definedName>
    <definedName name="Allocation_of_revenues__expenses" localSheetId="58">'[4]Allocation LT HT EHT'!#REF!</definedName>
    <definedName name="Allocation_of_revenues__expenses" localSheetId="59">'[4]Allocation LT HT EHT'!#REF!</definedName>
    <definedName name="Allocation_of_revenues__expenses" localSheetId="60">'[4]Allocation LT HT EHT'!#REF!</definedName>
    <definedName name="Allocation_of_revenues__expenses" localSheetId="61">'[4]Allocation LT HT EHT'!#REF!</definedName>
    <definedName name="Allocation_of_revenues__expenses" localSheetId="62">'[6]Allocation LT HT EHT'!#REF!</definedName>
    <definedName name="Allocation_of_revenues__expenses" localSheetId="63">'[4]Allocation LT HT EHT'!#REF!</definedName>
    <definedName name="Allocation_of_revenues__expenses" localSheetId="64">'[4]Allocation LT HT EHT'!#REF!</definedName>
    <definedName name="Allocation_of_revenues__expenses" localSheetId="65">'[4]Allocation LT HT EHT'!#REF!</definedName>
    <definedName name="Allocation_of_revenues__expenses" localSheetId="66">'[4]Allocation LT HT EHT'!#REF!</definedName>
    <definedName name="Allocation_of_revenues__expenses" localSheetId="67">'[4]Allocation LT HT EHT'!#REF!</definedName>
    <definedName name="Allocation_of_revenues__expenses" localSheetId="48">'[4]Allocation LT HT EHT'!#REF!</definedName>
    <definedName name="Allocation_of_revenues__expenses" localSheetId="49">'[4]Allocation LT HT EHT'!#REF!</definedName>
    <definedName name="Allocation_of_revenues__expenses" localSheetId="50">'[4]Allocation LT HT EHT'!#REF!</definedName>
    <definedName name="Allocation_of_revenues__expenses" localSheetId="51">'[4]Allocation LT HT EHT'!#REF!</definedName>
    <definedName name="Allocation_of_revenues__expenses" localSheetId="52">'[4]Allocation LT HT EHT'!#REF!</definedName>
    <definedName name="Allocation_of_revenues__expenses" localSheetId="53">'[4]Allocation LT HT EHT'!#REF!</definedName>
    <definedName name="Allocation_of_revenues__expenses" localSheetId="54">'[4]Allocation LT HT EHT'!#REF!</definedName>
    <definedName name="Allocation_of_revenues__expenses" localSheetId="55">'[4]Allocation LT HT EHT'!#REF!</definedName>
    <definedName name="Allocation_of_revenues__expenses" localSheetId="56">'[4]Allocation LT HT EHT'!#REF!</definedName>
    <definedName name="Allocation_of_revenues__expenses" localSheetId="57">'[4]Allocation LT HT EHT'!#REF!</definedName>
    <definedName name="Allocation_of_revenues__expenses" localSheetId="68">'[7]Allocation LT HT EHT'!#REF!</definedName>
    <definedName name="Allocation_of_revenues__expenses">'[4]Allocation LT HT EHT'!#REF!</definedName>
    <definedName name="Bad_Debts" localSheetId="46">#REF!</definedName>
    <definedName name="Bad_Debts" localSheetId="45">#REF!</definedName>
    <definedName name="Bad_Debts" localSheetId="16">#REF!</definedName>
    <definedName name="Bad_Debts" localSheetId="25">#REF!</definedName>
    <definedName name="Bad_Debts" localSheetId="26">#REF!</definedName>
    <definedName name="Bad_Debts" localSheetId="27">#REF!</definedName>
    <definedName name="Bad_Debts" localSheetId="28">#REF!</definedName>
    <definedName name="Bad_Debts" localSheetId="32">#REF!</definedName>
    <definedName name="Bad_Debts" localSheetId="37">#REF!</definedName>
    <definedName name="Bad_Debts" localSheetId="43">#REF!</definedName>
    <definedName name="Bad_Debts" localSheetId="44">#REF!</definedName>
    <definedName name="Bad_Debts" localSheetId="24">#REF!</definedName>
    <definedName name="Bad_Debts" localSheetId="47">#REF!</definedName>
    <definedName name="Bad_Debts" localSheetId="58">#REF!</definedName>
    <definedName name="Bad_Debts" localSheetId="59">#REF!</definedName>
    <definedName name="Bad_Debts" localSheetId="60">#REF!</definedName>
    <definedName name="Bad_Debts" localSheetId="61">#REF!</definedName>
    <definedName name="Bad_Debts" localSheetId="62">#REF!</definedName>
    <definedName name="Bad_Debts" localSheetId="63">#REF!</definedName>
    <definedName name="Bad_Debts" localSheetId="64">#REF!</definedName>
    <definedName name="Bad_Debts" localSheetId="65">#REF!</definedName>
    <definedName name="Bad_Debts" localSheetId="66">#REF!</definedName>
    <definedName name="Bad_Debts" localSheetId="67">#REF!</definedName>
    <definedName name="Bad_Debts" localSheetId="48">#REF!</definedName>
    <definedName name="Bad_Debts" localSheetId="49">#REF!</definedName>
    <definedName name="Bad_Debts" localSheetId="50">#REF!</definedName>
    <definedName name="Bad_Debts" localSheetId="51">#REF!</definedName>
    <definedName name="Bad_Debts" localSheetId="52">#REF!</definedName>
    <definedName name="Bad_Debts" localSheetId="53">#REF!</definedName>
    <definedName name="Bad_Debts" localSheetId="54">#REF!</definedName>
    <definedName name="Bad_Debts" localSheetId="55">#REF!</definedName>
    <definedName name="Bad_Debts" localSheetId="56">#REF!</definedName>
    <definedName name="Bad_Debts" localSheetId="57">#REF!</definedName>
    <definedName name="Bad_Debts" localSheetId="68">#REF!</definedName>
    <definedName name="Bad_Debts">#REF!</definedName>
    <definedName name="Capital__Revenue_subsidies_and_Grants" localSheetId="46">#REF!</definedName>
    <definedName name="Capital__Revenue_subsidies_and_Grants" localSheetId="45">#REF!</definedName>
    <definedName name="Capital__Revenue_subsidies_and_Grants" localSheetId="16">#REF!</definedName>
    <definedName name="Capital__Revenue_subsidies_and_Grants" localSheetId="25">#REF!</definedName>
    <definedName name="Capital__Revenue_subsidies_and_Grants" localSheetId="26">#REF!</definedName>
    <definedName name="Capital__Revenue_subsidies_and_Grants" localSheetId="27">#REF!</definedName>
    <definedName name="Capital__Revenue_subsidies_and_Grants" localSheetId="28">#REF!</definedName>
    <definedName name="Capital__Revenue_subsidies_and_Grants" localSheetId="32">#REF!</definedName>
    <definedName name="Capital__Revenue_subsidies_and_Grants" localSheetId="37">#REF!</definedName>
    <definedName name="Capital__Revenue_subsidies_and_Grants" localSheetId="43">#REF!</definedName>
    <definedName name="Capital__Revenue_subsidies_and_Grants" localSheetId="44">#REF!</definedName>
    <definedName name="Capital__Revenue_subsidies_and_Grants" localSheetId="24">#REF!</definedName>
    <definedName name="Capital__Revenue_subsidies_and_Grants" localSheetId="47">#REF!</definedName>
    <definedName name="Capital__Revenue_subsidies_and_Grants" localSheetId="58">#REF!</definedName>
    <definedName name="Capital__Revenue_subsidies_and_Grants" localSheetId="59">#REF!</definedName>
    <definedName name="Capital__Revenue_subsidies_and_Grants" localSheetId="60">#REF!</definedName>
    <definedName name="Capital__Revenue_subsidies_and_Grants" localSheetId="61">#REF!</definedName>
    <definedName name="Capital__Revenue_subsidies_and_Grants" localSheetId="62">#REF!</definedName>
    <definedName name="Capital__Revenue_subsidies_and_Grants" localSheetId="63">#REF!</definedName>
    <definedName name="Capital__Revenue_subsidies_and_Grants" localSheetId="64">#REF!</definedName>
    <definedName name="Capital__Revenue_subsidies_and_Grants" localSheetId="65">#REF!</definedName>
    <definedName name="Capital__Revenue_subsidies_and_Grants" localSheetId="66">#REF!</definedName>
    <definedName name="Capital__Revenue_subsidies_and_Grants" localSheetId="67">#REF!</definedName>
    <definedName name="Capital__Revenue_subsidies_and_Grants" localSheetId="48">#REF!</definedName>
    <definedName name="Capital__Revenue_subsidies_and_Grants" localSheetId="49">#REF!</definedName>
    <definedName name="Capital__Revenue_subsidies_and_Grants" localSheetId="50">#REF!</definedName>
    <definedName name="Capital__Revenue_subsidies_and_Grants" localSheetId="51">#REF!</definedName>
    <definedName name="Capital__Revenue_subsidies_and_Grants" localSheetId="52">#REF!</definedName>
    <definedName name="Capital__Revenue_subsidies_and_Grants" localSheetId="53">#REF!</definedName>
    <definedName name="Capital__Revenue_subsidies_and_Grants" localSheetId="54">#REF!</definedName>
    <definedName name="Capital__Revenue_subsidies_and_Grants" localSheetId="55">#REF!</definedName>
    <definedName name="Capital__Revenue_subsidies_and_Grants" localSheetId="56">#REF!</definedName>
    <definedName name="Capital__Revenue_subsidies_and_Grants" localSheetId="57">#REF!</definedName>
    <definedName name="Capital__Revenue_subsidies_and_Grants" localSheetId="68">#REF!</definedName>
    <definedName name="Capital__Revenue_subsidies_and_Grants">#REF!</definedName>
    <definedName name="Capital_work_in_progress" localSheetId="46">[4]CWIP!#REF!</definedName>
    <definedName name="Capital_work_in_progress" localSheetId="45">[4]CWIP!#REF!</definedName>
    <definedName name="Capital_work_in_progress" localSheetId="16">[5]CWIP!#REF!</definedName>
    <definedName name="Capital_work_in_progress" localSheetId="25">[5]CWIP!#REF!</definedName>
    <definedName name="Capital_work_in_progress" localSheetId="26">[5]CWIP!#REF!</definedName>
    <definedName name="Capital_work_in_progress" localSheetId="27">[5]CWIP!#REF!</definedName>
    <definedName name="Capital_work_in_progress" localSheetId="28">[5]CWIP!#REF!</definedName>
    <definedName name="Capital_work_in_progress" localSheetId="32">[5]CWIP!#REF!</definedName>
    <definedName name="Capital_work_in_progress" localSheetId="37">[5]CWIP!#REF!</definedName>
    <definedName name="Capital_work_in_progress" localSheetId="43">[5]CWIP!#REF!</definedName>
    <definedName name="Capital_work_in_progress" localSheetId="44">[5]CWIP!#REF!</definedName>
    <definedName name="Capital_work_in_progress" localSheetId="24">[5]CWIP!#REF!</definedName>
    <definedName name="Capital_work_in_progress" localSheetId="47">[4]CWIP!#REF!</definedName>
    <definedName name="Capital_work_in_progress" localSheetId="58">[4]CWIP!#REF!</definedName>
    <definedName name="Capital_work_in_progress" localSheetId="59">[4]CWIP!#REF!</definedName>
    <definedName name="Capital_work_in_progress" localSheetId="60">[4]CWIP!#REF!</definedName>
    <definedName name="Capital_work_in_progress" localSheetId="61">[4]CWIP!#REF!</definedName>
    <definedName name="Capital_work_in_progress" localSheetId="62">[6]CWIP!#REF!</definedName>
    <definedName name="Capital_work_in_progress" localSheetId="63">[4]CWIP!#REF!</definedName>
    <definedName name="Capital_work_in_progress" localSheetId="64">[4]CWIP!#REF!</definedName>
    <definedName name="Capital_work_in_progress" localSheetId="65">[4]CWIP!#REF!</definedName>
    <definedName name="Capital_work_in_progress" localSheetId="66">[4]CWIP!#REF!</definedName>
    <definedName name="Capital_work_in_progress" localSheetId="67">[4]CWIP!#REF!</definedName>
    <definedName name="Capital_work_in_progress" localSheetId="48">[4]CWIP!#REF!</definedName>
    <definedName name="Capital_work_in_progress" localSheetId="49">[4]CWIP!#REF!</definedName>
    <definedName name="Capital_work_in_progress" localSheetId="50">[4]CWIP!#REF!</definedName>
    <definedName name="Capital_work_in_progress" localSheetId="51">[4]CWIP!#REF!</definedName>
    <definedName name="Capital_work_in_progress" localSheetId="52">[4]CWIP!#REF!</definedName>
    <definedName name="Capital_work_in_progress" localSheetId="53">[4]CWIP!#REF!</definedName>
    <definedName name="Capital_work_in_progress" localSheetId="54">[4]CWIP!#REF!</definedName>
    <definedName name="Capital_work_in_progress" localSheetId="55">[4]CWIP!#REF!</definedName>
    <definedName name="Capital_work_in_progress" localSheetId="56">[4]CWIP!#REF!</definedName>
    <definedName name="Capital_work_in_progress" localSheetId="57">[4]CWIP!#REF!</definedName>
    <definedName name="Capital_work_in_progress" localSheetId="68">[7]CWIP!#REF!</definedName>
    <definedName name="Capital_work_in_progress">[4]CWIP!#REF!</definedName>
    <definedName name="Consumption_Details" localSheetId="46">'[4]Consumption Data '!#REF!</definedName>
    <definedName name="Consumption_Details" localSheetId="45">'[4]Consumption Data '!#REF!</definedName>
    <definedName name="Consumption_Details" localSheetId="16">'[5]Consumption Data '!#REF!</definedName>
    <definedName name="Consumption_Details" localSheetId="25">'[5]Consumption Data '!#REF!</definedName>
    <definedName name="Consumption_Details" localSheetId="26">'[5]Consumption Data '!#REF!</definedName>
    <definedName name="Consumption_Details" localSheetId="27">'[5]Consumption Data '!#REF!</definedName>
    <definedName name="Consumption_Details" localSheetId="28">'[5]Consumption Data '!#REF!</definedName>
    <definedName name="Consumption_Details" localSheetId="32">'[5]Consumption Data '!#REF!</definedName>
    <definedName name="Consumption_Details" localSheetId="37">'[5]Consumption Data '!#REF!</definedName>
    <definedName name="Consumption_Details" localSheetId="43">'[5]Consumption Data '!#REF!</definedName>
    <definedName name="Consumption_Details" localSheetId="44">'[5]Consumption Data '!#REF!</definedName>
    <definedName name="Consumption_Details" localSheetId="24">'[5]Consumption Data '!#REF!</definedName>
    <definedName name="Consumption_Details" localSheetId="47">'[4]Consumption Data '!#REF!</definedName>
    <definedName name="Consumption_Details" localSheetId="58">'[4]Consumption Data '!#REF!</definedName>
    <definedName name="Consumption_Details" localSheetId="59">'[4]Consumption Data '!#REF!</definedName>
    <definedName name="Consumption_Details" localSheetId="60">'[4]Consumption Data '!#REF!</definedName>
    <definedName name="Consumption_Details" localSheetId="61">'[4]Consumption Data '!#REF!</definedName>
    <definedName name="Consumption_Details" localSheetId="62">'[6]Consumption Data '!#REF!</definedName>
    <definedName name="Consumption_Details" localSheetId="63">'[4]Consumption Data '!#REF!</definedName>
    <definedName name="Consumption_Details" localSheetId="64">'[4]Consumption Data '!#REF!</definedName>
    <definedName name="Consumption_Details" localSheetId="65">'[4]Consumption Data '!#REF!</definedName>
    <definedName name="Consumption_Details" localSheetId="66">'[4]Consumption Data '!#REF!</definedName>
    <definedName name="Consumption_Details" localSheetId="67">'[4]Consumption Data '!#REF!</definedName>
    <definedName name="Consumption_Details" localSheetId="48">'[4]Consumption Data '!#REF!</definedName>
    <definedName name="Consumption_Details" localSheetId="49">'[4]Consumption Data '!#REF!</definedName>
    <definedName name="Consumption_Details" localSheetId="50">'[4]Consumption Data '!#REF!</definedName>
    <definedName name="Consumption_Details" localSheetId="51">'[4]Consumption Data '!#REF!</definedName>
    <definedName name="Consumption_Details" localSheetId="52">'[4]Consumption Data '!#REF!</definedName>
    <definedName name="Consumption_Details" localSheetId="53">'[4]Consumption Data '!#REF!</definedName>
    <definedName name="Consumption_Details" localSheetId="54">'[4]Consumption Data '!#REF!</definedName>
    <definedName name="Consumption_Details" localSheetId="55">'[4]Consumption Data '!#REF!</definedName>
    <definedName name="Consumption_Details" localSheetId="56">'[4]Consumption Data '!#REF!</definedName>
    <definedName name="Consumption_Details" localSheetId="57">'[4]Consumption Data '!#REF!</definedName>
    <definedName name="Consumption_Details" localSheetId="68">'[7]Consumption Data '!#REF!</definedName>
    <definedName name="Consumption_Details">'[4]Consumption Data '!#REF!</definedName>
    <definedName name="Cost_Parameters" localSheetId="46">'[4]Verification of inputs'!#REF!</definedName>
    <definedName name="Cost_Parameters" localSheetId="45">'[4]Verification of inputs'!#REF!</definedName>
    <definedName name="Cost_Parameters" localSheetId="16">'[5]Verification of inputs'!#REF!</definedName>
    <definedName name="Cost_Parameters" localSheetId="25">'[5]Verification of inputs'!#REF!</definedName>
    <definedName name="Cost_Parameters" localSheetId="26">'[5]Verification of inputs'!#REF!</definedName>
    <definedName name="Cost_Parameters" localSheetId="27">'[5]Verification of inputs'!#REF!</definedName>
    <definedName name="Cost_Parameters" localSheetId="28">'[5]Verification of inputs'!#REF!</definedName>
    <definedName name="Cost_Parameters" localSheetId="32">'[5]Verification of inputs'!#REF!</definedName>
    <definedName name="Cost_Parameters" localSheetId="37">'[5]Verification of inputs'!#REF!</definedName>
    <definedName name="Cost_Parameters" localSheetId="43">'[5]Verification of inputs'!#REF!</definedName>
    <definedName name="Cost_Parameters" localSheetId="44">'[5]Verification of inputs'!#REF!</definedName>
    <definedName name="Cost_Parameters" localSheetId="24">'[5]Verification of inputs'!#REF!</definedName>
    <definedName name="Cost_Parameters" localSheetId="47">'[4]Verification of inputs'!#REF!</definedName>
    <definedName name="Cost_Parameters" localSheetId="58">'[4]Verification of inputs'!#REF!</definedName>
    <definedName name="Cost_Parameters" localSheetId="59">'[4]Verification of inputs'!#REF!</definedName>
    <definedName name="Cost_Parameters" localSheetId="60">'[4]Verification of inputs'!#REF!</definedName>
    <definedName name="Cost_Parameters" localSheetId="61">'[4]Verification of inputs'!#REF!</definedName>
    <definedName name="Cost_Parameters" localSheetId="62">'[6]Verification of inputs'!#REF!</definedName>
    <definedName name="Cost_Parameters" localSheetId="63">'[4]Verification of inputs'!#REF!</definedName>
    <definedName name="Cost_Parameters" localSheetId="64">'[4]Verification of inputs'!#REF!</definedName>
    <definedName name="Cost_Parameters" localSheetId="65">'[4]Verification of inputs'!#REF!</definedName>
    <definedName name="Cost_Parameters" localSheetId="66">'[4]Verification of inputs'!#REF!</definedName>
    <definedName name="Cost_Parameters" localSheetId="67">'[4]Verification of inputs'!#REF!</definedName>
    <definedName name="Cost_Parameters" localSheetId="48">'[4]Verification of inputs'!#REF!</definedName>
    <definedName name="Cost_Parameters" localSheetId="49">'[4]Verification of inputs'!#REF!</definedName>
    <definedName name="Cost_Parameters" localSheetId="50">'[4]Verification of inputs'!#REF!</definedName>
    <definedName name="Cost_Parameters" localSheetId="51">'[4]Verification of inputs'!#REF!</definedName>
    <definedName name="Cost_Parameters" localSheetId="52">'[4]Verification of inputs'!#REF!</definedName>
    <definedName name="Cost_Parameters" localSheetId="53">'[4]Verification of inputs'!#REF!</definedName>
    <definedName name="Cost_Parameters" localSheetId="54">'[4]Verification of inputs'!#REF!</definedName>
    <definedName name="Cost_Parameters" localSheetId="55">'[4]Verification of inputs'!#REF!</definedName>
    <definedName name="Cost_Parameters" localSheetId="56">'[4]Verification of inputs'!#REF!</definedName>
    <definedName name="Cost_Parameters" localSheetId="57">'[4]Verification of inputs'!#REF!</definedName>
    <definedName name="Cost_Parameters" localSheetId="68">'[7]Verification of inputs'!#REF!</definedName>
    <definedName name="Cost_Parameters">'[4]Verification of inputs'!#REF!</definedName>
    <definedName name="Current_Year_Details" localSheetId="46">'[4]Current Year'!#REF!</definedName>
    <definedName name="Current_Year_Details" localSheetId="45">'[4]Current Year'!#REF!</definedName>
    <definedName name="Current_Year_Details" localSheetId="16">'[5]Current Year'!#REF!</definedName>
    <definedName name="Current_Year_Details" localSheetId="25">'[5]Current Year'!#REF!</definedName>
    <definedName name="Current_Year_Details" localSheetId="26">'[5]Current Year'!#REF!</definedName>
    <definedName name="Current_Year_Details" localSheetId="27">'[5]Current Year'!#REF!</definedName>
    <definedName name="Current_Year_Details" localSheetId="28">'[5]Current Year'!#REF!</definedName>
    <definedName name="Current_Year_Details" localSheetId="32">'[5]Current Year'!#REF!</definedName>
    <definedName name="Current_Year_Details" localSheetId="37">'[5]Current Year'!#REF!</definedName>
    <definedName name="Current_Year_Details" localSheetId="43">'[5]Current Year'!#REF!</definedName>
    <definedName name="Current_Year_Details" localSheetId="44">'[5]Current Year'!#REF!</definedName>
    <definedName name="Current_Year_Details" localSheetId="24">'[5]Current Year'!#REF!</definedName>
    <definedName name="Current_Year_Details" localSheetId="47">'[4]Current Year'!#REF!</definedName>
    <definedName name="Current_Year_Details" localSheetId="58">'[4]Current Year'!#REF!</definedName>
    <definedName name="Current_Year_Details" localSheetId="59">'[4]Current Year'!#REF!</definedName>
    <definedName name="Current_Year_Details" localSheetId="60">'[4]Current Year'!#REF!</definedName>
    <definedName name="Current_Year_Details" localSheetId="61">'[4]Current Year'!#REF!</definedName>
    <definedName name="Current_Year_Details" localSheetId="62">'[6]Current Year'!#REF!</definedName>
    <definedName name="Current_Year_Details" localSheetId="63">'[4]Current Year'!#REF!</definedName>
    <definedName name="Current_Year_Details" localSheetId="64">'[4]Current Year'!#REF!</definedName>
    <definedName name="Current_Year_Details" localSheetId="65">'[4]Current Year'!#REF!</definedName>
    <definedName name="Current_Year_Details" localSheetId="66">'[4]Current Year'!#REF!</definedName>
    <definedName name="Current_Year_Details" localSheetId="67">'[4]Current Year'!#REF!</definedName>
    <definedName name="Current_Year_Details" localSheetId="48">'[4]Current Year'!#REF!</definedName>
    <definedName name="Current_Year_Details" localSheetId="49">'[4]Current Year'!#REF!</definedName>
    <definedName name="Current_Year_Details" localSheetId="50">'[4]Current Year'!#REF!</definedName>
    <definedName name="Current_Year_Details" localSheetId="51">'[4]Current Year'!#REF!</definedName>
    <definedName name="Current_Year_Details" localSheetId="52">'[4]Current Year'!#REF!</definedName>
    <definedName name="Current_Year_Details" localSheetId="53">'[4]Current Year'!#REF!</definedName>
    <definedName name="Current_Year_Details" localSheetId="54">'[4]Current Year'!#REF!</definedName>
    <definedName name="Current_Year_Details" localSheetId="55">'[4]Current Year'!#REF!</definedName>
    <definedName name="Current_Year_Details" localSheetId="56">'[4]Current Year'!#REF!</definedName>
    <definedName name="Current_Year_Details" localSheetId="57">'[4]Current Year'!#REF!</definedName>
    <definedName name="Current_Year_Details" localSheetId="68">'[7]Current Year'!#REF!</definedName>
    <definedName name="Current_Year_Details">'[4]Current Year'!#REF!</definedName>
    <definedName name="Debtors" localSheetId="46">#REF!</definedName>
    <definedName name="Debtors" localSheetId="45">#REF!</definedName>
    <definedName name="Debtors" localSheetId="16">#REF!</definedName>
    <definedName name="Debtors" localSheetId="25">#REF!</definedName>
    <definedName name="Debtors" localSheetId="26">#REF!</definedName>
    <definedName name="Debtors" localSheetId="27">#REF!</definedName>
    <definedName name="Debtors" localSheetId="28">#REF!</definedName>
    <definedName name="Debtors" localSheetId="32">#REF!</definedName>
    <definedName name="Debtors" localSheetId="37">#REF!</definedName>
    <definedName name="Debtors" localSheetId="43">#REF!</definedName>
    <definedName name="Debtors" localSheetId="44">#REF!</definedName>
    <definedName name="Debtors" localSheetId="24">#REF!</definedName>
    <definedName name="Debtors" localSheetId="47">#REF!</definedName>
    <definedName name="Debtors" localSheetId="58">#REF!</definedName>
    <definedName name="Debtors" localSheetId="59">#REF!</definedName>
    <definedName name="Debtors" localSheetId="60">#REF!</definedName>
    <definedName name="Debtors" localSheetId="61">#REF!</definedName>
    <definedName name="Debtors" localSheetId="62">#REF!</definedName>
    <definedName name="Debtors" localSheetId="63">#REF!</definedName>
    <definedName name="Debtors" localSheetId="64">#REF!</definedName>
    <definedName name="Debtors" localSheetId="65">#REF!</definedName>
    <definedName name="Debtors" localSheetId="66">#REF!</definedName>
    <definedName name="Debtors" localSheetId="67">#REF!</definedName>
    <definedName name="Debtors" localSheetId="48">#REF!</definedName>
    <definedName name="Debtors" localSheetId="49">#REF!</definedName>
    <definedName name="Debtors" localSheetId="50">#REF!</definedName>
    <definedName name="Debtors" localSheetId="51">#REF!</definedName>
    <definedName name="Debtors" localSheetId="52">#REF!</definedName>
    <definedName name="Debtors" localSheetId="53">#REF!</definedName>
    <definedName name="Debtors" localSheetId="54">#REF!</definedName>
    <definedName name="Debtors" localSheetId="55">#REF!</definedName>
    <definedName name="Debtors" localSheetId="56">#REF!</definedName>
    <definedName name="Debtors" localSheetId="57">#REF!</definedName>
    <definedName name="Debtors" localSheetId="68">#REF!</definedName>
    <definedName name="Debtors">#REF!</definedName>
    <definedName name="Demand_data_for_consumers_with_Connected_Load___100_kVA" localSheetId="46">'[8]Consumer Data &gt;100kVA'!#REF!</definedName>
    <definedName name="Demand_data_for_consumers_with_Connected_Load___100_kVA" localSheetId="45">'[8]Consumer Data &gt;100kVA'!#REF!</definedName>
    <definedName name="Demand_data_for_consumers_with_Connected_Load___100_kVA" localSheetId="16">'[9]Consumer Data &gt;100kVA'!#REF!</definedName>
    <definedName name="Demand_data_for_consumers_with_Connected_Load___100_kVA" localSheetId="25">'[9]Consumer Data &gt;100kVA'!#REF!</definedName>
    <definedName name="Demand_data_for_consumers_with_Connected_Load___100_kVA" localSheetId="26">'[9]Consumer Data &gt;100kVA'!#REF!</definedName>
    <definedName name="Demand_data_for_consumers_with_Connected_Load___100_kVA" localSheetId="27">'[9]Consumer Data &gt;100kVA'!#REF!</definedName>
    <definedName name="Demand_data_for_consumers_with_Connected_Load___100_kVA" localSheetId="28">'[9]Consumer Data &gt;100kVA'!#REF!</definedName>
    <definedName name="Demand_data_for_consumers_with_Connected_Load___100_kVA" localSheetId="32">'[9]Consumer Data &gt;100kVA'!#REF!</definedName>
    <definedName name="Demand_data_for_consumers_with_Connected_Load___100_kVA" localSheetId="37">'[9]Consumer Data &gt;100kVA'!#REF!</definedName>
    <definedName name="Demand_data_for_consumers_with_Connected_Load___100_kVA" localSheetId="43">'[9]Consumer Data &gt;100kVA'!#REF!</definedName>
    <definedName name="Demand_data_for_consumers_with_Connected_Load___100_kVA" localSheetId="44">'[9]Consumer Data &gt;100kVA'!#REF!</definedName>
    <definedName name="Demand_data_for_consumers_with_Connected_Load___100_kVA" localSheetId="24">'[9]Consumer Data &gt;100kVA'!#REF!</definedName>
    <definedName name="Demand_data_for_consumers_with_Connected_Load___100_kVA" localSheetId="47">'[8]Consumer Data &gt;100kVA'!#REF!</definedName>
    <definedName name="Demand_data_for_consumers_with_Connected_Load___100_kVA" localSheetId="58">'[8]Consumer Data &gt;100kVA'!#REF!</definedName>
    <definedName name="Demand_data_for_consumers_with_Connected_Load___100_kVA" localSheetId="59">'[8]Consumer Data &gt;100kVA'!#REF!</definedName>
    <definedName name="Demand_data_for_consumers_with_Connected_Load___100_kVA" localSheetId="60">'[8]Consumer Data &gt;100kVA'!#REF!</definedName>
    <definedName name="Demand_data_for_consumers_with_Connected_Load___100_kVA" localSheetId="61">'[8]Consumer Data &gt;100kVA'!#REF!</definedName>
    <definedName name="Demand_data_for_consumers_with_Connected_Load___100_kVA" localSheetId="62">'[10]Consumer Data &gt;100kVA'!#REF!</definedName>
    <definedName name="Demand_data_for_consumers_with_Connected_Load___100_kVA" localSheetId="63">'[8]Consumer Data &gt;100kVA'!#REF!</definedName>
    <definedName name="Demand_data_for_consumers_with_Connected_Load___100_kVA" localSheetId="64">'[8]Consumer Data &gt;100kVA'!#REF!</definedName>
    <definedName name="Demand_data_for_consumers_with_Connected_Load___100_kVA" localSheetId="65">'[8]Consumer Data &gt;100kVA'!#REF!</definedName>
    <definedName name="Demand_data_for_consumers_with_Connected_Load___100_kVA" localSheetId="66">'[8]Consumer Data &gt;100kVA'!#REF!</definedName>
    <definedName name="Demand_data_for_consumers_with_Connected_Load___100_kVA" localSheetId="67">'[8]Consumer Data &gt;100kVA'!#REF!</definedName>
    <definedName name="Demand_data_for_consumers_with_Connected_Load___100_kVA" localSheetId="48">'[8]Consumer Data &gt;100kVA'!#REF!</definedName>
    <definedName name="Demand_data_for_consumers_with_Connected_Load___100_kVA" localSheetId="49">'[8]Consumer Data &gt;100kVA'!#REF!</definedName>
    <definedName name="Demand_data_for_consumers_with_Connected_Load___100_kVA" localSheetId="50">'[8]Consumer Data &gt;100kVA'!#REF!</definedName>
    <definedName name="Demand_data_for_consumers_with_Connected_Load___100_kVA" localSheetId="51">'[8]Consumer Data &gt;100kVA'!#REF!</definedName>
    <definedName name="Demand_data_for_consumers_with_Connected_Load___100_kVA" localSheetId="52">'[8]Consumer Data &gt;100kVA'!#REF!</definedName>
    <definedName name="Demand_data_for_consumers_with_Connected_Load___100_kVA" localSheetId="53">'[8]Consumer Data &gt;100kVA'!#REF!</definedName>
    <definedName name="Demand_data_for_consumers_with_Connected_Load___100_kVA" localSheetId="54">'[8]Consumer Data &gt;100kVA'!#REF!</definedName>
    <definedName name="Demand_data_for_consumers_with_Connected_Load___100_kVA" localSheetId="55">'[8]Consumer Data &gt;100kVA'!#REF!</definedName>
    <definedName name="Demand_data_for_consumers_with_Connected_Load___100_kVA" localSheetId="56">'[8]Consumer Data &gt;100kVA'!#REF!</definedName>
    <definedName name="Demand_data_for_consumers_with_Connected_Load___100_kVA" localSheetId="57">'[8]Consumer Data &gt;100kVA'!#REF!</definedName>
    <definedName name="Demand_data_for_consumers_with_Connected_Load___100_kVA" localSheetId="68">'[11]Consumer Data &gt;100kVA'!#REF!</definedName>
    <definedName name="Demand_data_for_consumers_with_Connected_Load___100_kVA">'[8]Consumer Data &gt;100kVA'!#REF!</definedName>
    <definedName name="Employees_Cost" localSheetId="46">'[4]Employee Costs'!#REF!</definedName>
    <definedName name="Employees_Cost" localSheetId="45">'[4]Employee Costs'!#REF!</definedName>
    <definedName name="Employees_Cost" localSheetId="16">'[5]Employee Costs'!#REF!</definedName>
    <definedName name="Employees_Cost" localSheetId="25">'[5]Employee Costs'!#REF!</definedName>
    <definedName name="Employees_Cost" localSheetId="26">'[5]Employee Costs'!#REF!</definedName>
    <definedName name="Employees_Cost" localSheetId="27">'[5]Employee Costs'!#REF!</definedName>
    <definedName name="Employees_Cost" localSheetId="28">'[5]Employee Costs'!#REF!</definedName>
    <definedName name="Employees_Cost" localSheetId="32">'[5]Employee Costs'!#REF!</definedName>
    <definedName name="Employees_Cost" localSheetId="37">'[5]Employee Costs'!#REF!</definedName>
    <definedName name="Employees_Cost" localSheetId="43">'[5]Employee Costs'!#REF!</definedName>
    <definedName name="Employees_Cost" localSheetId="44">'[5]Employee Costs'!#REF!</definedName>
    <definedName name="Employees_Cost" localSheetId="24">'[5]Employee Costs'!#REF!</definedName>
    <definedName name="Employees_Cost" localSheetId="47">'[4]Employee Costs'!#REF!</definedName>
    <definedName name="Employees_Cost" localSheetId="58">'[4]Employee Costs'!#REF!</definedName>
    <definedName name="Employees_Cost" localSheetId="59">'[4]Employee Costs'!#REF!</definedName>
    <definedName name="Employees_Cost" localSheetId="60">'[4]Employee Costs'!#REF!</definedName>
    <definedName name="Employees_Cost" localSheetId="61">'[4]Employee Costs'!#REF!</definedName>
    <definedName name="Employees_Cost" localSheetId="62">'[6]Employee Costs'!#REF!</definedName>
    <definedName name="Employees_Cost" localSheetId="63">'[4]Employee Costs'!#REF!</definedName>
    <definedName name="Employees_Cost" localSheetId="64">'[4]Employee Costs'!#REF!</definedName>
    <definedName name="Employees_Cost" localSheetId="65">'[4]Employee Costs'!#REF!</definedName>
    <definedName name="Employees_Cost" localSheetId="66">'[4]Employee Costs'!#REF!</definedName>
    <definedName name="Employees_Cost" localSheetId="67">'[4]Employee Costs'!#REF!</definedName>
    <definedName name="Employees_Cost" localSheetId="48">'[4]Employee Costs'!#REF!</definedName>
    <definedName name="Employees_Cost" localSheetId="49">'[4]Employee Costs'!#REF!</definedName>
    <definedName name="Employees_Cost" localSheetId="50">'[4]Employee Costs'!#REF!</definedName>
    <definedName name="Employees_Cost" localSheetId="51">'[4]Employee Costs'!#REF!</definedName>
    <definedName name="Employees_Cost" localSheetId="52">'[4]Employee Costs'!#REF!</definedName>
    <definedName name="Employees_Cost" localSheetId="53">'[4]Employee Costs'!#REF!</definedName>
    <definedName name="Employees_Cost" localSheetId="54">'[4]Employee Costs'!#REF!</definedName>
    <definedName name="Employees_Cost" localSheetId="55">'[4]Employee Costs'!#REF!</definedName>
    <definedName name="Employees_Cost" localSheetId="56">'[4]Employee Costs'!#REF!</definedName>
    <definedName name="Employees_Cost" localSheetId="57">'[4]Employee Costs'!#REF!</definedName>
    <definedName name="Employees_Cost" localSheetId="68">'[7]Employee Costs'!#REF!</definedName>
    <definedName name="Employees_Cost">'[4]Employee Costs'!#REF!</definedName>
    <definedName name="erheri" localSheetId="46">'[1]Employee Costs'!#REF!</definedName>
    <definedName name="erheri" localSheetId="45">'[1]Employee Costs'!#REF!</definedName>
    <definedName name="erheri" localSheetId="16">'[2]Employee Costs'!#REF!</definedName>
    <definedName name="erheri" localSheetId="25">'[2]Employee Costs'!#REF!</definedName>
    <definedName name="erheri" localSheetId="26">'[2]Employee Costs'!#REF!</definedName>
    <definedName name="erheri" localSheetId="27">'[2]Employee Costs'!#REF!</definedName>
    <definedName name="erheri" localSheetId="28">'[2]Employee Costs'!#REF!</definedName>
    <definedName name="erheri" localSheetId="32">'[2]Employee Costs'!#REF!</definedName>
    <definedName name="erheri" localSheetId="37">'[2]Employee Costs'!#REF!</definedName>
    <definedName name="erheri" localSheetId="43">'[2]Employee Costs'!#REF!</definedName>
    <definedName name="erheri" localSheetId="44">'[2]Employee Costs'!#REF!</definedName>
    <definedName name="erheri" localSheetId="24">'[2]Employee Costs'!#REF!</definedName>
    <definedName name="erheri" localSheetId="47">'[1]Employee Costs'!#REF!</definedName>
    <definedName name="erheri" localSheetId="58">'[1]Employee Costs'!#REF!</definedName>
    <definedName name="erheri" localSheetId="59">'[1]Employee Costs'!#REF!</definedName>
    <definedName name="erheri" localSheetId="60">'[1]Employee Costs'!#REF!</definedName>
    <definedName name="erheri" localSheetId="61">'[1]Employee Costs'!#REF!</definedName>
    <definedName name="erheri" localSheetId="62">'[3]Employee Costs'!#REF!</definedName>
    <definedName name="erheri" localSheetId="63">'[1]Employee Costs'!#REF!</definedName>
    <definedName name="erheri" localSheetId="64">'[1]Employee Costs'!#REF!</definedName>
    <definedName name="erheri" localSheetId="65">'[1]Employee Costs'!#REF!</definedName>
    <definedName name="erheri" localSheetId="66">'[1]Employee Costs'!#REF!</definedName>
    <definedName name="erheri" localSheetId="67">'[1]Employee Costs'!#REF!</definedName>
    <definedName name="erheri" localSheetId="48">'[1]Employee Costs'!#REF!</definedName>
    <definedName name="erheri" localSheetId="49">'[1]Employee Costs'!#REF!</definedName>
    <definedName name="erheri" localSheetId="50">'[1]Employee Costs'!#REF!</definedName>
    <definedName name="erheri" localSheetId="51">'[1]Employee Costs'!#REF!</definedName>
    <definedName name="erheri" localSheetId="52">'[1]Employee Costs'!#REF!</definedName>
    <definedName name="erheri" localSheetId="53">'[1]Employee Costs'!#REF!</definedName>
    <definedName name="erheri" localSheetId="54">'[1]Employee Costs'!#REF!</definedName>
    <definedName name="erheri" localSheetId="55">'[1]Employee Costs'!#REF!</definedName>
    <definedName name="erheri" localSheetId="56">'[1]Employee Costs'!#REF!</definedName>
    <definedName name="erheri" localSheetId="57">'[1]Employee Costs'!#REF!</definedName>
    <definedName name="erheri" localSheetId="68">'[2]Employee Costs'!#REF!</definedName>
    <definedName name="erheri">'[1]Employee Costs'!#REF!</definedName>
    <definedName name="Existing_Tariff_Structure" localSheetId="46">#REF!</definedName>
    <definedName name="Existing_Tariff_Structure" localSheetId="45">#REF!</definedName>
    <definedName name="Existing_Tariff_Structure" localSheetId="16">#REF!</definedName>
    <definedName name="Existing_Tariff_Structure" localSheetId="25">#REF!</definedName>
    <definedName name="Existing_Tariff_Structure" localSheetId="26">#REF!</definedName>
    <definedName name="Existing_Tariff_Structure" localSheetId="27">#REF!</definedName>
    <definedName name="Existing_Tariff_Structure" localSheetId="28">#REF!</definedName>
    <definedName name="Existing_Tariff_Structure" localSheetId="32">#REF!</definedName>
    <definedName name="Existing_Tariff_Structure" localSheetId="37">#REF!</definedName>
    <definedName name="Existing_Tariff_Structure" localSheetId="43">#REF!</definedName>
    <definedName name="Existing_Tariff_Structure" localSheetId="44">#REF!</definedName>
    <definedName name="Existing_Tariff_Structure" localSheetId="24">#REF!</definedName>
    <definedName name="Existing_Tariff_Structure" localSheetId="47">#REF!</definedName>
    <definedName name="Existing_Tariff_Structure" localSheetId="58">#REF!</definedName>
    <definedName name="Existing_Tariff_Structure" localSheetId="59">#REF!</definedName>
    <definedName name="Existing_Tariff_Structure" localSheetId="60">#REF!</definedName>
    <definedName name="Existing_Tariff_Structure" localSheetId="61">#REF!</definedName>
    <definedName name="Existing_Tariff_Structure" localSheetId="62">#REF!</definedName>
    <definedName name="Existing_Tariff_Structure" localSheetId="63">#REF!</definedName>
    <definedName name="Existing_Tariff_Structure" localSheetId="64">#REF!</definedName>
    <definedName name="Existing_Tariff_Structure" localSheetId="65">#REF!</definedName>
    <definedName name="Existing_Tariff_Structure" localSheetId="66">#REF!</definedName>
    <definedName name="Existing_Tariff_Structure" localSheetId="67">#REF!</definedName>
    <definedName name="Existing_Tariff_Structure" localSheetId="48">#REF!</definedName>
    <definedName name="Existing_Tariff_Structure" localSheetId="49">#REF!</definedName>
    <definedName name="Existing_Tariff_Structure" localSheetId="50">#REF!</definedName>
    <definedName name="Existing_Tariff_Structure" localSheetId="51">#REF!</definedName>
    <definedName name="Existing_Tariff_Structure" localSheetId="52">#REF!</definedName>
    <definedName name="Existing_Tariff_Structure" localSheetId="53">#REF!</definedName>
    <definedName name="Existing_Tariff_Structure" localSheetId="54">#REF!</definedName>
    <definedName name="Existing_Tariff_Structure" localSheetId="55">#REF!</definedName>
    <definedName name="Existing_Tariff_Structure" localSheetId="56">#REF!</definedName>
    <definedName name="Existing_Tariff_Structure" localSheetId="57">#REF!</definedName>
    <definedName name="Existing_Tariff_Structure" localSheetId="68">#REF!</definedName>
    <definedName name="Existing_Tariff_Structure">#REF!</definedName>
    <definedName name="gg" localSheetId="46">'[5]Power Purchase Cost'!#REF!</definedName>
    <definedName name="gg" localSheetId="45">'[5]Power Purchase Cost'!#REF!</definedName>
    <definedName name="gg" localSheetId="47">'[5]Power Purchase Cost'!#REF!</definedName>
    <definedName name="gg" localSheetId="58">'[5]Power Purchase Cost'!#REF!</definedName>
    <definedName name="gg" localSheetId="59">'[5]Power Purchase Cost'!#REF!</definedName>
    <definedName name="gg" localSheetId="60">'[5]Power Purchase Cost'!#REF!</definedName>
    <definedName name="gg" localSheetId="61">'[5]Power Purchase Cost'!#REF!</definedName>
    <definedName name="gg" localSheetId="62">'[5]Power Purchase Cost'!#REF!</definedName>
    <definedName name="gg" localSheetId="63">'[5]Power Purchase Cost'!#REF!</definedName>
    <definedName name="gg" localSheetId="64">'[5]Power Purchase Cost'!#REF!</definedName>
    <definedName name="gg" localSheetId="65">'[5]Power Purchase Cost'!#REF!</definedName>
    <definedName name="gg" localSheetId="66">'[5]Power Purchase Cost'!#REF!</definedName>
    <definedName name="gg" localSheetId="67">'[5]Power Purchase Cost'!#REF!</definedName>
    <definedName name="gg" localSheetId="48">'[5]Power Purchase Cost'!#REF!</definedName>
    <definedName name="gg" localSheetId="49">'[5]Power Purchase Cost'!#REF!</definedName>
    <definedName name="gg" localSheetId="50">'[5]Power Purchase Cost'!#REF!</definedName>
    <definedName name="gg" localSheetId="51">'[5]Power Purchase Cost'!#REF!</definedName>
    <definedName name="gg" localSheetId="52">'[5]Power Purchase Cost'!#REF!</definedName>
    <definedName name="gg" localSheetId="53">'[5]Power Purchase Cost'!#REF!</definedName>
    <definedName name="gg" localSheetId="54">'[5]Power Purchase Cost'!#REF!</definedName>
    <definedName name="gg" localSheetId="55">'[5]Power Purchase Cost'!#REF!</definedName>
    <definedName name="gg" localSheetId="56">'[5]Power Purchase Cost'!#REF!</definedName>
    <definedName name="gg" localSheetId="57">'[5]Power Purchase Cost'!#REF!</definedName>
    <definedName name="gg">'[5]Power Purchase Cost'!#REF!</definedName>
    <definedName name="Information_on_Inventory" localSheetId="46">#REF!</definedName>
    <definedName name="Information_on_Inventory" localSheetId="45">#REF!</definedName>
    <definedName name="Information_on_Inventory" localSheetId="16">#REF!</definedName>
    <definedName name="Information_on_Inventory" localSheetId="25">#REF!</definedName>
    <definedName name="Information_on_Inventory" localSheetId="26">#REF!</definedName>
    <definedName name="Information_on_Inventory" localSheetId="27">#REF!</definedName>
    <definedName name="Information_on_Inventory" localSheetId="28">#REF!</definedName>
    <definedName name="Information_on_Inventory" localSheetId="32">#REF!</definedName>
    <definedName name="Information_on_Inventory" localSheetId="37">#REF!</definedName>
    <definedName name="Information_on_Inventory" localSheetId="43">#REF!</definedName>
    <definedName name="Information_on_Inventory" localSheetId="44">#REF!</definedName>
    <definedName name="Information_on_Inventory" localSheetId="24">#REF!</definedName>
    <definedName name="Information_on_Inventory" localSheetId="47">#REF!</definedName>
    <definedName name="Information_on_Inventory" localSheetId="58">#REF!</definedName>
    <definedName name="Information_on_Inventory" localSheetId="59">#REF!</definedName>
    <definedName name="Information_on_Inventory" localSheetId="60">#REF!</definedName>
    <definedName name="Information_on_Inventory" localSheetId="61">#REF!</definedName>
    <definedName name="Information_on_Inventory" localSheetId="62">#REF!</definedName>
    <definedName name="Information_on_Inventory" localSheetId="63">#REF!</definedName>
    <definedName name="Information_on_Inventory" localSheetId="64">#REF!</definedName>
    <definedName name="Information_on_Inventory" localSheetId="65">#REF!</definedName>
    <definedName name="Information_on_Inventory" localSheetId="66">#REF!</definedName>
    <definedName name="Information_on_Inventory" localSheetId="67">#REF!</definedName>
    <definedName name="Information_on_Inventory" localSheetId="48">#REF!</definedName>
    <definedName name="Information_on_Inventory" localSheetId="49">#REF!</definedName>
    <definedName name="Information_on_Inventory" localSheetId="50">#REF!</definedName>
    <definedName name="Information_on_Inventory" localSheetId="51">#REF!</definedName>
    <definedName name="Information_on_Inventory" localSheetId="52">#REF!</definedName>
    <definedName name="Information_on_Inventory" localSheetId="53">#REF!</definedName>
    <definedName name="Information_on_Inventory" localSheetId="54">#REF!</definedName>
    <definedName name="Information_on_Inventory" localSheetId="55">#REF!</definedName>
    <definedName name="Information_on_Inventory" localSheetId="56">#REF!</definedName>
    <definedName name="Information_on_Inventory" localSheetId="57">#REF!</definedName>
    <definedName name="Information_on_Inventory" localSheetId="68">#REF!</definedName>
    <definedName name="Information_on_Inventory">#REF!</definedName>
    <definedName name="Interest_and_Finance_Charges" localSheetId="46">#REF!</definedName>
    <definedName name="Interest_and_Finance_Charges" localSheetId="45">#REF!</definedName>
    <definedName name="Interest_and_Finance_Charges" localSheetId="16">#REF!</definedName>
    <definedName name="Interest_and_Finance_Charges" localSheetId="25">#REF!</definedName>
    <definedName name="Interest_and_Finance_Charges" localSheetId="26">#REF!</definedName>
    <definedName name="Interest_and_Finance_Charges" localSheetId="27">#REF!</definedName>
    <definedName name="Interest_and_Finance_Charges" localSheetId="28">#REF!</definedName>
    <definedName name="Interest_and_Finance_Charges" localSheetId="32">#REF!</definedName>
    <definedName name="Interest_and_Finance_Charges" localSheetId="37">#REF!</definedName>
    <definedName name="Interest_and_Finance_Charges" localSheetId="43">#REF!</definedName>
    <definedName name="Interest_and_Finance_Charges" localSheetId="44">#REF!</definedName>
    <definedName name="Interest_and_Finance_Charges" localSheetId="24">#REF!</definedName>
    <definedName name="Interest_and_Finance_Charges" localSheetId="47">#REF!</definedName>
    <definedName name="Interest_and_Finance_Charges" localSheetId="58">#REF!</definedName>
    <definedName name="Interest_and_Finance_Charges" localSheetId="59">#REF!</definedName>
    <definedName name="Interest_and_Finance_Charges" localSheetId="60">#REF!</definedName>
    <definedName name="Interest_and_Finance_Charges" localSheetId="61">#REF!</definedName>
    <definedName name="Interest_and_Finance_Charges" localSheetId="62">#REF!</definedName>
    <definedName name="Interest_and_Finance_Charges" localSheetId="63">#REF!</definedName>
    <definedName name="Interest_and_Finance_Charges" localSheetId="64">#REF!</definedName>
    <definedName name="Interest_and_Finance_Charges" localSheetId="65">#REF!</definedName>
    <definedName name="Interest_and_Finance_Charges" localSheetId="66">#REF!</definedName>
    <definedName name="Interest_and_Finance_Charges" localSheetId="67">#REF!</definedName>
    <definedName name="Interest_and_Finance_Charges" localSheetId="48">#REF!</definedName>
    <definedName name="Interest_and_Finance_Charges" localSheetId="49">#REF!</definedName>
    <definedName name="Interest_and_Finance_Charges" localSheetId="50">#REF!</definedName>
    <definedName name="Interest_and_Finance_Charges" localSheetId="51">#REF!</definedName>
    <definedName name="Interest_and_Finance_Charges" localSheetId="52">#REF!</definedName>
    <definedName name="Interest_and_Finance_Charges" localSheetId="53">#REF!</definedName>
    <definedName name="Interest_and_Finance_Charges" localSheetId="54">#REF!</definedName>
    <definedName name="Interest_and_Finance_Charges" localSheetId="55">#REF!</definedName>
    <definedName name="Interest_and_Finance_Charges" localSheetId="56">#REF!</definedName>
    <definedName name="Interest_and_Finance_Charges" localSheetId="57">#REF!</definedName>
    <definedName name="Interest_and_Finance_Charges" localSheetId="68">#REF!</definedName>
    <definedName name="Interest_and_Finance_Charges">#REF!</definedName>
    <definedName name="Loss" localSheetId="46">#REF!</definedName>
    <definedName name="Loss" localSheetId="45">#REF!</definedName>
    <definedName name="Loss" localSheetId="16">#REF!</definedName>
    <definedName name="Loss" localSheetId="25">#REF!</definedName>
    <definedName name="Loss" localSheetId="26">#REF!</definedName>
    <definedName name="Loss" localSheetId="27">#REF!</definedName>
    <definedName name="Loss" localSheetId="28">#REF!</definedName>
    <definedName name="Loss" localSheetId="32">#REF!</definedName>
    <definedName name="Loss" localSheetId="37">#REF!</definedName>
    <definedName name="Loss" localSheetId="43">#REF!</definedName>
    <definedName name="Loss" localSheetId="44">#REF!</definedName>
    <definedName name="Loss" localSheetId="24">#REF!</definedName>
    <definedName name="Loss" localSheetId="47">#REF!</definedName>
    <definedName name="Loss" localSheetId="58">#REF!</definedName>
    <definedName name="Loss" localSheetId="59">#REF!</definedName>
    <definedName name="Loss" localSheetId="60">#REF!</definedName>
    <definedName name="Loss" localSheetId="61">#REF!</definedName>
    <definedName name="Loss" localSheetId="62">#REF!</definedName>
    <definedName name="Loss" localSheetId="63">#REF!</definedName>
    <definedName name="Loss" localSheetId="64">#REF!</definedName>
    <definedName name="Loss" localSheetId="65">#REF!</definedName>
    <definedName name="Loss" localSheetId="66">#REF!</definedName>
    <definedName name="Loss" localSheetId="67">#REF!</definedName>
    <definedName name="Loss" localSheetId="48">#REF!</definedName>
    <definedName name="Loss" localSheetId="49">#REF!</definedName>
    <definedName name="Loss" localSheetId="50">#REF!</definedName>
    <definedName name="Loss" localSheetId="51">#REF!</definedName>
    <definedName name="Loss" localSheetId="52">#REF!</definedName>
    <definedName name="Loss" localSheetId="53">#REF!</definedName>
    <definedName name="Loss" localSheetId="54">#REF!</definedName>
    <definedName name="Loss" localSheetId="55">#REF!</definedName>
    <definedName name="Loss" localSheetId="56">#REF!</definedName>
    <definedName name="Loss" localSheetId="57">#REF!</definedName>
    <definedName name="Loss" localSheetId="68">#REF!</definedName>
    <definedName name="Loss">#REF!</definedName>
    <definedName name="Loss_Details" localSheetId="46">'[4]Loss Details'!#REF!</definedName>
    <definedName name="Loss_Details" localSheetId="45">'[4]Loss Details'!#REF!</definedName>
    <definedName name="Loss_Details" localSheetId="16">'[5]Loss Details'!#REF!</definedName>
    <definedName name="Loss_Details" localSheetId="25">'[5]Loss Details'!#REF!</definedName>
    <definedName name="Loss_Details" localSheetId="26">'[5]Loss Details'!#REF!</definedName>
    <definedName name="Loss_Details" localSheetId="27">'[5]Loss Details'!#REF!</definedName>
    <definedName name="Loss_Details" localSheetId="28">'[5]Loss Details'!#REF!</definedName>
    <definedName name="Loss_Details" localSheetId="32">'[5]Loss Details'!#REF!</definedName>
    <definedName name="Loss_Details" localSheetId="37">'[5]Loss Details'!#REF!</definedName>
    <definedName name="Loss_Details" localSheetId="43">'[5]Loss Details'!#REF!</definedName>
    <definedName name="Loss_Details" localSheetId="44">'[5]Loss Details'!#REF!</definedName>
    <definedName name="Loss_Details" localSheetId="24">'[5]Loss Details'!#REF!</definedName>
    <definedName name="Loss_Details" localSheetId="47">'[4]Loss Details'!#REF!</definedName>
    <definedName name="Loss_Details" localSheetId="58">'[4]Loss Details'!#REF!</definedName>
    <definedName name="Loss_Details" localSheetId="59">'[4]Loss Details'!#REF!</definedName>
    <definedName name="Loss_Details" localSheetId="60">'[4]Loss Details'!#REF!</definedName>
    <definedName name="Loss_Details" localSheetId="61">'[4]Loss Details'!#REF!</definedName>
    <definedName name="Loss_Details" localSheetId="62">'[6]Loss Details'!#REF!</definedName>
    <definedName name="Loss_Details" localSheetId="63">'[4]Loss Details'!#REF!</definedName>
    <definedName name="Loss_Details" localSheetId="64">'[4]Loss Details'!#REF!</definedName>
    <definedName name="Loss_Details" localSheetId="65">'[4]Loss Details'!#REF!</definedName>
    <definedName name="Loss_Details" localSheetId="66">'[4]Loss Details'!#REF!</definedName>
    <definedName name="Loss_Details" localSheetId="67">'[4]Loss Details'!#REF!</definedName>
    <definedName name="Loss_Details" localSheetId="48">'[4]Loss Details'!#REF!</definedName>
    <definedName name="Loss_Details" localSheetId="49">'[4]Loss Details'!#REF!</definedName>
    <definedName name="Loss_Details" localSheetId="50">'[4]Loss Details'!#REF!</definedName>
    <definedName name="Loss_Details" localSheetId="51">'[4]Loss Details'!#REF!</definedName>
    <definedName name="Loss_Details" localSheetId="52">'[4]Loss Details'!#REF!</definedName>
    <definedName name="Loss_Details" localSheetId="53">'[4]Loss Details'!#REF!</definedName>
    <definedName name="Loss_Details" localSheetId="54">'[4]Loss Details'!#REF!</definedName>
    <definedName name="Loss_Details" localSheetId="55">'[4]Loss Details'!#REF!</definedName>
    <definedName name="Loss_Details" localSheetId="56">'[4]Loss Details'!#REF!</definedName>
    <definedName name="Loss_Details" localSheetId="57">'[4]Loss Details'!#REF!</definedName>
    <definedName name="Loss_Details" localSheetId="68">'[7]Loss Details'!#REF!</definedName>
    <definedName name="Loss_Details">'[4]Loss Details'!#REF!</definedName>
    <definedName name="MAR" localSheetId="46">#REF!</definedName>
    <definedName name="MAR" localSheetId="45">#REF!</definedName>
    <definedName name="MAR" localSheetId="47">#REF!</definedName>
    <definedName name="MAR" localSheetId="58">#REF!</definedName>
    <definedName name="MAR" localSheetId="59">#REF!</definedName>
    <definedName name="MAR" localSheetId="60">#REF!</definedName>
    <definedName name="MAR" localSheetId="61">#REF!</definedName>
    <definedName name="MAR" localSheetId="62">#REF!</definedName>
    <definedName name="MAR" localSheetId="63">#REF!</definedName>
    <definedName name="MAR" localSheetId="64">#REF!</definedName>
    <definedName name="MAR" localSheetId="65">#REF!</definedName>
    <definedName name="MAR" localSheetId="66">#REF!</definedName>
    <definedName name="MAR" localSheetId="67">#REF!</definedName>
    <definedName name="MAR" localSheetId="48">#REF!</definedName>
    <definedName name="MAR" localSheetId="49">#REF!</definedName>
    <definedName name="MAR" localSheetId="50">#REF!</definedName>
    <definedName name="MAR" localSheetId="51">#REF!</definedName>
    <definedName name="MAR" localSheetId="52">#REF!</definedName>
    <definedName name="MAR" localSheetId="53">#REF!</definedName>
    <definedName name="MAR" localSheetId="54">#REF!</definedName>
    <definedName name="MAR" localSheetId="55">#REF!</definedName>
    <definedName name="MAR" localSheetId="56">#REF!</definedName>
    <definedName name="MAR" localSheetId="57">#REF!</definedName>
    <definedName name="MAR">#REF!</definedName>
    <definedName name="Other_Cost_parameters" localSheetId="46">'[4]Special Appropriations'!#REF!</definedName>
    <definedName name="Other_Cost_parameters" localSheetId="45">'[4]Special Appropriations'!#REF!</definedName>
    <definedName name="Other_Cost_parameters" localSheetId="16">'[5]Special Appropriations'!#REF!</definedName>
    <definedName name="Other_Cost_parameters" localSheetId="25">'[5]Special Appropriations'!#REF!</definedName>
    <definedName name="Other_Cost_parameters" localSheetId="26">'[5]Special Appropriations'!#REF!</definedName>
    <definedName name="Other_Cost_parameters" localSheetId="27">'[5]Special Appropriations'!#REF!</definedName>
    <definedName name="Other_Cost_parameters" localSheetId="28">'[5]Special Appropriations'!#REF!</definedName>
    <definedName name="Other_Cost_parameters" localSheetId="32">'[5]Special Appropriations'!#REF!</definedName>
    <definedName name="Other_Cost_parameters" localSheetId="37">'[5]Special Appropriations'!#REF!</definedName>
    <definedName name="Other_Cost_parameters" localSheetId="43">'[5]Special Appropriations'!#REF!</definedName>
    <definedName name="Other_Cost_parameters" localSheetId="44">'[5]Special Appropriations'!#REF!</definedName>
    <definedName name="Other_Cost_parameters" localSheetId="24">'[5]Special Appropriations'!#REF!</definedName>
    <definedName name="Other_Cost_parameters" localSheetId="47">'[4]Special Appropriations'!#REF!</definedName>
    <definedName name="Other_Cost_parameters" localSheetId="58">'[4]Special Appropriations'!#REF!</definedName>
    <definedName name="Other_Cost_parameters" localSheetId="59">'[4]Special Appropriations'!#REF!</definedName>
    <definedName name="Other_Cost_parameters" localSheetId="60">'[4]Special Appropriations'!#REF!</definedName>
    <definedName name="Other_Cost_parameters" localSheetId="61">'[4]Special Appropriations'!#REF!</definedName>
    <definedName name="Other_Cost_parameters" localSheetId="62">'[6]Special Appropriations'!#REF!</definedName>
    <definedName name="Other_Cost_parameters" localSheetId="63">'[4]Special Appropriations'!#REF!</definedName>
    <definedName name="Other_Cost_parameters" localSheetId="64">'[4]Special Appropriations'!#REF!</definedName>
    <definedName name="Other_Cost_parameters" localSheetId="65">'[4]Special Appropriations'!#REF!</definedName>
    <definedName name="Other_Cost_parameters" localSheetId="66">'[4]Special Appropriations'!#REF!</definedName>
    <definedName name="Other_Cost_parameters" localSheetId="67">'[4]Special Appropriations'!#REF!</definedName>
    <definedName name="Other_Cost_parameters" localSheetId="48">'[4]Special Appropriations'!#REF!</definedName>
    <definedName name="Other_Cost_parameters" localSheetId="49">'[4]Special Appropriations'!#REF!</definedName>
    <definedName name="Other_Cost_parameters" localSheetId="50">'[4]Special Appropriations'!#REF!</definedName>
    <definedName name="Other_Cost_parameters" localSheetId="51">'[4]Special Appropriations'!#REF!</definedName>
    <definedName name="Other_Cost_parameters" localSheetId="52">'[4]Special Appropriations'!#REF!</definedName>
    <definedName name="Other_Cost_parameters" localSheetId="53">'[4]Special Appropriations'!#REF!</definedName>
    <definedName name="Other_Cost_parameters" localSheetId="54">'[4]Special Appropriations'!#REF!</definedName>
    <definedName name="Other_Cost_parameters" localSheetId="55">'[4]Special Appropriations'!#REF!</definedName>
    <definedName name="Other_Cost_parameters" localSheetId="56">'[4]Special Appropriations'!#REF!</definedName>
    <definedName name="Other_Cost_parameters" localSheetId="57">'[4]Special Appropriations'!#REF!</definedName>
    <definedName name="Other_Cost_parameters" localSheetId="68">'[7]Special Appropriations'!#REF!</definedName>
    <definedName name="Other_Cost_parameters">'[4]Special Appropriations'!#REF!</definedName>
    <definedName name="Output_Sheet" localSheetId="46">#REF!</definedName>
    <definedName name="Output_Sheet" localSheetId="45">#REF!</definedName>
    <definedName name="Output_Sheet" localSheetId="16">#REF!</definedName>
    <definedName name="Output_Sheet" localSheetId="25">#REF!</definedName>
    <definedName name="Output_Sheet" localSheetId="26">#REF!</definedName>
    <definedName name="Output_Sheet" localSheetId="27">#REF!</definedName>
    <definedName name="Output_Sheet" localSheetId="28">#REF!</definedName>
    <definedName name="Output_Sheet" localSheetId="32">#REF!</definedName>
    <definedName name="Output_Sheet" localSheetId="37">#REF!</definedName>
    <definedName name="Output_Sheet" localSheetId="43">#REF!</definedName>
    <definedName name="Output_Sheet" localSheetId="44">#REF!</definedName>
    <definedName name="Output_Sheet" localSheetId="24">#REF!</definedName>
    <definedName name="Output_Sheet" localSheetId="47">#REF!</definedName>
    <definedName name="Output_Sheet" localSheetId="58">#REF!</definedName>
    <definedName name="Output_Sheet" localSheetId="59">#REF!</definedName>
    <definedName name="Output_Sheet" localSheetId="60">#REF!</definedName>
    <definedName name="Output_Sheet" localSheetId="61">#REF!</definedName>
    <definedName name="Output_Sheet" localSheetId="62">#REF!</definedName>
    <definedName name="Output_Sheet" localSheetId="63">#REF!</definedName>
    <definedName name="Output_Sheet" localSheetId="64">#REF!</definedName>
    <definedName name="Output_Sheet" localSheetId="65">#REF!</definedName>
    <definedName name="Output_Sheet" localSheetId="66">#REF!</definedName>
    <definedName name="Output_Sheet" localSheetId="67">#REF!</definedName>
    <definedName name="Output_Sheet" localSheetId="48">#REF!</definedName>
    <definedName name="Output_Sheet" localSheetId="49">#REF!</definedName>
    <definedName name="Output_Sheet" localSheetId="50">#REF!</definedName>
    <definedName name="Output_Sheet" localSheetId="51">#REF!</definedName>
    <definedName name="Output_Sheet" localSheetId="52">#REF!</definedName>
    <definedName name="Output_Sheet" localSheetId="53">#REF!</definedName>
    <definedName name="Output_Sheet" localSheetId="54">#REF!</definedName>
    <definedName name="Output_Sheet" localSheetId="55">#REF!</definedName>
    <definedName name="Output_Sheet" localSheetId="56">#REF!</definedName>
    <definedName name="Output_Sheet" localSheetId="57">#REF!</definedName>
    <definedName name="Output_Sheet" localSheetId="68">#REF!</definedName>
    <definedName name="Output_Sheet">#REF!</definedName>
    <definedName name="Power_Factor" localSheetId="46">#REF!</definedName>
    <definedName name="Power_Factor" localSheetId="45">#REF!</definedName>
    <definedName name="Power_Factor" localSheetId="16">#REF!</definedName>
    <definedName name="Power_Factor" localSheetId="25">#REF!</definedName>
    <definedName name="Power_Factor" localSheetId="26">#REF!</definedName>
    <definedName name="Power_Factor" localSheetId="27">#REF!</definedName>
    <definedName name="Power_Factor" localSheetId="28">#REF!</definedName>
    <definedName name="Power_Factor" localSheetId="32">#REF!</definedName>
    <definedName name="Power_Factor" localSheetId="37">#REF!</definedName>
    <definedName name="Power_Factor" localSheetId="43">#REF!</definedName>
    <definedName name="Power_Factor" localSheetId="44">#REF!</definedName>
    <definedName name="Power_Factor" localSheetId="24">#REF!</definedName>
    <definedName name="Power_Factor" localSheetId="47">#REF!</definedName>
    <definedName name="Power_Factor" localSheetId="58">#REF!</definedName>
    <definedName name="Power_Factor" localSheetId="59">#REF!</definedName>
    <definedName name="Power_Factor" localSheetId="60">#REF!</definedName>
    <definedName name="Power_Factor" localSheetId="61">#REF!</definedName>
    <definedName name="Power_Factor" localSheetId="62">#REF!</definedName>
    <definedName name="Power_Factor" localSheetId="63">#REF!</definedName>
    <definedName name="Power_Factor" localSheetId="64">#REF!</definedName>
    <definedName name="Power_Factor" localSheetId="65">#REF!</definedName>
    <definedName name="Power_Factor" localSheetId="66">#REF!</definedName>
    <definedName name="Power_Factor" localSheetId="67">#REF!</definedName>
    <definedName name="Power_Factor" localSheetId="48">#REF!</definedName>
    <definedName name="Power_Factor" localSheetId="49">#REF!</definedName>
    <definedName name="Power_Factor" localSheetId="50">#REF!</definedName>
    <definedName name="Power_Factor" localSheetId="51">#REF!</definedName>
    <definedName name="Power_Factor" localSheetId="52">#REF!</definedName>
    <definedName name="Power_Factor" localSheetId="53">#REF!</definedName>
    <definedName name="Power_Factor" localSheetId="54">#REF!</definedName>
    <definedName name="Power_Factor" localSheetId="55">#REF!</definedName>
    <definedName name="Power_Factor" localSheetId="56">#REF!</definedName>
    <definedName name="Power_Factor" localSheetId="57">#REF!</definedName>
    <definedName name="Power_Factor" localSheetId="68">#REF!</definedName>
    <definedName name="Power_Factor">#REF!</definedName>
    <definedName name="Power_Purchase_Details" localSheetId="46">'[4]Power Purchase Cost'!#REF!</definedName>
    <definedName name="Power_Purchase_Details" localSheetId="45">'[4]Power Purchase Cost'!#REF!</definedName>
    <definedName name="Power_Purchase_Details" localSheetId="16">'[5]Power Purchase Cost'!#REF!</definedName>
    <definedName name="Power_Purchase_Details" localSheetId="25">'[5]Power Purchase Cost'!#REF!</definedName>
    <definedName name="Power_Purchase_Details" localSheetId="26">'[5]Power Purchase Cost'!#REF!</definedName>
    <definedName name="Power_Purchase_Details" localSheetId="27">'[5]Power Purchase Cost'!#REF!</definedName>
    <definedName name="Power_Purchase_Details" localSheetId="28">'[5]Power Purchase Cost'!#REF!</definedName>
    <definedName name="Power_Purchase_Details" localSheetId="32">'[5]Power Purchase Cost'!#REF!</definedName>
    <definedName name="Power_Purchase_Details" localSheetId="37">'[5]Power Purchase Cost'!#REF!</definedName>
    <definedName name="Power_Purchase_Details" localSheetId="43">'[5]Power Purchase Cost'!#REF!</definedName>
    <definedName name="Power_Purchase_Details" localSheetId="44">'[5]Power Purchase Cost'!#REF!</definedName>
    <definedName name="Power_Purchase_Details" localSheetId="24">'[5]Power Purchase Cost'!#REF!</definedName>
    <definedName name="Power_Purchase_Details" localSheetId="47">'[4]Power Purchase Cost'!#REF!</definedName>
    <definedName name="Power_Purchase_Details" localSheetId="58">'[4]Power Purchase Cost'!#REF!</definedName>
    <definedName name="Power_Purchase_Details" localSheetId="59">'[4]Power Purchase Cost'!#REF!</definedName>
    <definedName name="Power_Purchase_Details" localSheetId="60">'[4]Power Purchase Cost'!#REF!</definedName>
    <definedName name="Power_Purchase_Details" localSheetId="61">'[4]Power Purchase Cost'!#REF!</definedName>
    <definedName name="Power_Purchase_Details" localSheetId="62">'[6]Power Purchase Cost'!#REF!</definedName>
    <definedName name="Power_Purchase_Details" localSheetId="63">'[4]Power Purchase Cost'!#REF!</definedName>
    <definedName name="Power_Purchase_Details" localSheetId="64">'[4]Power Purchase Cost'!#REF!</definedName>
    <definedName name="Power_Purchase_Details" localSheetId="65">'[4]Power Purchase Cost'!#REF!</definedName>
    <definedName name="Power_Purchase_Details" localSheetId="66">'[4]Power Purchase Cost'!#REF!</definedName>
    <definedName name="Power_Purchase_Details" localSheetId="67">'[4]Power Purchase Cost'!#REF!</definedName>
    <definedName name="Power_Purchase_Details" localSheetId="48">'[4]Power Purchase Cost'!#REF!</definedName>
    <definedName name="Power_Purchase_Details" localSheetId="49">'[4]Power Purchase Cost'!#REF!</definedName>
    <definedName name="Power_Purchase_Details" localSheetId="50">'[4]Power Purchase Cost'!#REF!</definedName>
    <definedName name="Power_Purchase_Details" localSheetId="51">'[4]Power Purchase Cost'!#REF!</definedName>
    <definedName name="Power_Purchase_Details" localSheetId="52">'[4]Power Purchase Cost'!#REF!</definedName>
    <definedName name="Power_Purchase_Details" localSheetId="53">'[4]Power Purchase Cost'!#REF!</definedName>
    <definedName name="Power_Purchase_Details" localSheetId="54">'[4]Power Purchase Cost'!#REF!</definedName>
    <definedName name="Power_Purchase_Details" localSheetId="55">'[4]Power Purchase Cost'!#REF!</definedName>
    <definedName name="Power_Purchase_Details" localSheetId="56">'[4]Power Purchase Cost'!#REF!</definedName>
    <definedName name="Power_Purchase_Details" localSheetId="57">'[4]Power Purchase Cost'!#REF!</definedName>
    <definedName name="Power_Purchase_Details" localSheetId="68">'[7]Power Purchase Cost'!#REF!</definedName>
    <definedName name="Power_Purchase_Details">'[4]Power Purchase Cost'!#REF!</definedName>
    <definedName name="Previous_Year_revenue_details" localSheetId="46">'[4]Revenue-Current and Past Year'!#REF!</definedName>
    <definedName name="Previous_Year_revenue_details" localSheetId="45">'[4]Revenue-Current and Past Year'!#REF!</definedName>
    <definedName name="Previous_Year_revenue_details" localSheetId="16">'[5]Revenue-Current and Past Year'!#REF!</definedName>
    <definedName name="Previous_Year_revenue_details" localSheetId="25">'[5]Revenue-Current and Past Year'!#REF!</definedName>
    <definedName name="Previous_Year_revenue_details" localSheetId="26">'[5]Revenue-Current and Past Year'!#REF!</definedName>
    <definedName name="Previous_Year_revenue_details" localSheetId="27">'[5]Revenue-Current and Past Year'!#REF!</definedName>
    <definedName name="Previous_Year_revenue_details" localSheetId="28">'[5]Revenue-Current and Past Year'!#REF!</definedName>
    <definedName name="Previous_Year_revenue_details" localSheetId="32">'[5]Revenue-Current and Past Year'!#REF!</definedName>
    <definedName name="Previous_Year_revenue_details" localSheetId="37">'[5]Revenue-Current and Past Year'!#REF!</definedName>
    <definedName name="Previous_Year_revenue_details" localSheetId="43">'[5]Revenue-Current and Past Year'!#REF!</definedName>
    <definedName name="Previous_Year_revenue_details" localSheetId="44">'[5]Revenue-Current and Past Year'!#REF!</definedName>
    <definedName name="Previous_Year_revenue_details" localSheetId="24">'[5]Revenue-Current and Past Year'!#REF!</definedName>
    <definedName name="Previous_Year_revenue_details" localSheetId="47">'[4]Revenue-Current and Past Year'!#REF!</definedName>
    <definedName name="Previous_Year_revenue_details" localSheetId="58">'[4]Revenue-Current and Past Year'!#REF!</definedName>
    <definedName name="Previous_Year_revenue_details" localSheetId="59">'[4]Revenue-Current and Past Year'!#REF!</definedName>
    <definedName name="Previous_Year_revenue_details" localSheetId="60">'[4]Revenue-Current and Past Year'!#REF!</definedName>
    <definedName name="Previous_Year_revenue_details" localSheetId="61">'[4]Revenue-Current and Past Year'!#REF!</definedName>
    <definedName name="Previous_Year_revenue_details" localSheetId="62">'[6]Revenue-Current and Past Year'!#REF!</definedName>
    <definedName name="Previous_Year_revenue_details" localSheetId="63">'[4]Revenue-Current and Past Year'!#REF!</definedName>
    <definedName name="Previous_Year_revenue_details" localSheetId="64">'[4]Revenue-Current and Past Year'!#REF!</definedName>
    <definedName name="Previous_Year_revenue_details" localSheetId="65">'[4]Revenue-Current and Past Year'!#REF!</definedName>
    <definedName name="Previous_Year_revenue_details" localSheetId="66">'[4]Revenue-Current and Past Year'!#REF!</definedName>
    <definedName name="Previous_Year_revenue_details" localSheetId="67">'[4]Revenue-Current and Past Year'!#REF!</definedName>
    <definedName name="Previous_Year_revenue_details" localSheetId="48">'[4]Revenue-Current and Past Year'!#REF!</definedName>
    <definedName name="Previous_Year_revenue_details" localSheetId="49">'[4]Revenue-Current and Past Year'!#REF!</definedName>
    <definedName name="Previous_Year_revenue_details" localSheetId="50">'[4]Revenue-Current and Past Year'!#REF!</definedName>
    <definedName name="Previous_Year_revenue_details" localSheetId="51">'[4]Revenue-Current and Past Year'!#REF!</definedName>
    <definedName name="Previous_Year_revenue_details" localSheetId="52">'[4]Revenue-Current and Past Year'!#REF!</definedName>
    <definedName name="Previous_Year_revenue_details" localSheetId="53">'[4]Revenue-Current and Past Year'!#REF!</definedName>
    <definedName name="Previous_Year_revenue_details" localSheetId="54">'[4]Revenue-Current and Past Year'!#REF!</definedName>
    <definedName name="Previous_Year_revenue_details" localSheetId="55">'[4]Revenue-Current and Past Year'!#REF!</definedName>
    <definedName name="Previous_Year_revenue_details" localSheetId="56">'[4]Revenue-Current and Past Year'!#REF!</definedName>
    <definedName name="Previous_Year_revenue_details" localSheetId="57">'[4]Revenue-Current and Past Year'!#REF!</definedName>
    <definedName name="Previous_Year_revenue_details" localSheetId="68">'[7]Revenue-Current and Past Year'!#REF!</definedName>
    <definedName name="Previous_Year_revenue_details">'[4]Revenue-Current and Past Year'!#REF!</definedName>
    <definedName name="_xlnm.Print_Area" localSheetId="69">'Corss -Sub -TPNODL'!$A$1:$H$11</definedName>
    <definedName name="_xlnm.Print_Area" localSheetId="16">'F-1'!$I$4:$M$42</definedName>
    <definedName name="_xlnm.Print_Area" localSheetId="25">'F-10'!#REF!</definedName>
    <definedName name="_xlnm.Print_Area" localSheetId="26">'F-11'!$A$1:$G$22</definedName>
    <definedName name="_xlnm.Print_Area" localSheetId="27">'F-12'!$A$7:$Q$43</definedName>
    <definedName name="_xlnm.Print_Area" localSheetId="28">'F-13'!$A$2:$F$34</definedName>
    <definedName name="_xlnm.Print_Area" localSheetId="29">'F-14'!$A$1:$F$94</definedName>
    <definedName name="_xlnm.Print_Area" localSheetId="32">'F-19 '!$A$52:$M$84</definedName>
    <definedName name="_xlnm.Print_Area" localSheetId="33">'F-20'!$A$1:$E$12</definedName>
    <definedName name="_xlnm.Print_Area" localSheetId="37">'F-23 '!#REF!</definedName>
    <definedName name="_xlnm.Print_Area" localSheetId="38">'F-24'!$A$1:$K$11</definedName>
    <definedName name="_xlnm.Print_Area" localSheetId="22">'F-7'!$A$1:$M$35</definedName>
    <definedName name="_xlnm.Print_Area" localSheetId="24">'F-9'!$A$1:$E$16</definedName>
    <definedName name="_xlnm.Print_Area" localSheetId="62">'P-13'!$A$1:$Q$37</definedName>
    <definedName name="_xlnm.Print_Area" localSheetId="63">'P-14'!$A$1:$I$65</definedName>
    <definedName name="_xlnm.Print_Area" localSheetId="64">'P-15'!$A$1:$E$11</definedName>
    <definedName name="_xlnm.Print_Area" localSheetId="65">'P-16'!$A$1:$E$59</definedName>
    <definedName name="_xlnm.Print_Area" localSheetId="2">'T-1'!$A$1:$P$66</definedName>
    <definedName name="_xlnm.Print_Area" localSheetId="4">'T-2'!$A$1:$L$55</definedName>
    <definedName name="_xlnm.Print_Area" localSheetId="3">'T-2_21-22'!$A$1:$L$56</definedName>
    <definedName name="_xlnm.Print_Area" localSheetId="6">'T-3'!$A$1:$J$46</definedName>
    <definedName name="_xlnm.Print_Area" localSheetId="5">'T-3_21-22'!$A$1:$J$47</definedName>
    <definedName name="_xlnm.Print_Area" localSheetId="7">'T-4'!$A$1:$M$68</definedName>
    <definedName name="_xlnm.Print_Area" localSheetId="8">'T-5'!$A$1:$K$30</definedName>
    <definedName name="_xlnm.Print_Area" localSheetId="10">'T-6'!$A$1:$J$67</definedName>
    <definedName name="_xlnm.Print_Area" localSheetId="9">'T-6_21-22'!$A$1:$J$67</definedName>
    <definedName name="_xlnm.Print_Area" localSheetId="11">'T-7_Current_Year'!$A$1:$AE$65</definedName>
    <definedName name="_xlnm.Print_Area" localSheetId="12">'T-7_Ensuing_Year'!$A$1:$AE$65</definedName>
    <definedName name="_xlnm.Print_Area" localSheetId="13">'T-8'!$A$1:$BF$65</definedName>
    <definedName name="_xlnm.Print_Area" localSheetId="68">'tariff 23-24'!$A$1:$I$84</definedName>
    <definedName name="_xlnm.Print_Area" localSheetId="36">'Tariff Highlights 05-06'!$A$1:$I$64</definedName>
    <definedName name="_xlnm.Print_Area" localSheetId="70">'TPNODL-Wheeling '!$A$1:$F$32</definedName>
    <definedName name="_xlnm.Print_Titles" localSheetId="25">'F-10'!#REF!</definedName>
    <definedName name="_xlnm.Print_Titles" localSheetId="27">'F-12'!$A:$B</definedName>
    <definedName name="_xlnm.Print_Titles" localSheetId="29">'F-14'!$5:$6</definedName>
    <definedName name="_xlnm.Print_Titles" localSheetId="2">'T-1'!$4:$6</definedName>
    <definedName name="_xlnm.Print_Titles" localSheetId="7">'T-4'!$4:$5</definedName>
    <definedName name="_xlnm.Print_Titles" localSheetId="11">'T-7_Current_Year'!$A:$C,'T-7_Current_Year'!$1:$10</definedName>
    <definedName name="_xlnm.Print_Titles" localSheetId="12">'T-7_Ensuing_Year'!$A:$C,'T-7_Ensuing_Year'!$1:$10</definedName>
    <definedName name="_xlnm.Print_Titles" localSheetId="13">'T-8'!$A:$C,'T-8'!$1:$10</definedName>
    <definedName name="_xlnm.Print_Titles" localSheetId="68">'tariff 23-24'!$1:$1</definedName>
    <definedName name="Reasonable_Rate_of_Return_on_Equity" localSheetId="46">[4]RoE!#REF!</definedName>
    <definedName name="Reasonable_Rate_of_Return_on_Equity" localSheetId="45">[4]RoE!#REF!</definedName>
    <definedName name="Reasonable_Rate_of_Return_on_Equity" localSheetId="16">[5]RoE!#REF!</definedName>
    <definedName name="Reasonable_Rate_of_Return_on_Equity" localSheetId="25">[5]RoE!#REF!</definedName>
    <definedName name="Reasonable_Rate_of_Return_on_Equity" localSheetId="26">[5]RoE!#REF!</definedName>
    <definedName name="Reasonable_Rate_of_Return_on_Equity" localSheetId="27">[5]RoE!#REF!</definedName>
    <definedName name="Reasonable_Rate_of_Return_on_Equity" localSheetId="28">[5]RoE!#REF!</definedName>
    <definedName name="Reasonable_Rate_of_Return_on_Equity" localSheetId="32">[5]RoE!#REF!</definedName>
    <definedName name="Reasonable_Rate_of_Return_on_Equity" localSheetId="37">[5]RoE!#REF!</definedName>
    <definedName name="Reasonable_Rate_of_Return_on_Equity" localSheetId="43">[5]RoE!#REF!</definedName>
    <definedName name="Reasonable_Rate_of_Return_on_Equity" localSheetId="44">[5]RoE!#REF!</definedName>
    <definedName name="Reasonable_Rate_of_Return_on_Equity" localSheetId="24">[5]RoE!#REF!</definedName>
    <definedName name="Reasonable_Rate_of_Return_on_Equity" localSheetId="47">[4]RoE!#REF!</definedName>
    <definedName name="Reasonable_Rate_of_Return_on_Equity" localSheetId="58">[4]RoE!#REF!</definedName>
    <definedName name="Reasonable_Rate_of_Return_on_Equity" localSheetId="59">[4]RoE!#REF!</definedName>
    <definedName name="Reasonable_Rate_of_Return_on_Equity" localSheetId="60">[4]RoE!#REF!</definedName>
    <definedName name="Reasonable_Rate_of_Return_on_Equity" localSheetId="61">[4]RoE!#REF!</definedName>
    <definedName name="Reasonable_Rate_of_Return_on_Equity" localSheetId="62">[6]RoE!#REF!</definedName>
    <definedName name="Reasonable_Rate_of_Return_on_Equity" localSheetId="63">[4]RoE!#REF!</definedName>
    <definedName name="Reasonable_Rate_of_Return_on_Equity" localSheetId="64">[4]RoE!#REF!</definedName>
    <definedName name="Reasonable_Rate_of_Return_on_Equity" localSheetId="65">[4]RoE!#REF!</definedName>
    <definedName name="Reasonable_Rate_of_Return_on_Equity" localSheetId="66">[4]RoE!#REF!</definedName>
    <definedName name="Reasonable_Rate_of_Return_on_Equity" localSheetId="67">[4]RoE!#REF!</definedName>
    <definedName name="Reasonable_Rate_of_Return_on_Equity" localSheetId="48">[4]RoE!#REF!</definedName>
    <definedName name="Reasonable_Rate_of_Return_on_Equity" localSheetId="49">[4]RoE!#REF!</definedName>
    <definedName name="Reasonable_Rate_of_Return_on_Equity" localSheetId="50">[4]RoE!#REF!</definedName>
    <definedName name="Reasonable_Rate_of_Return_on_Equity" localSheetId="51">[4]RoE!#REF!</definedName>
    <definedName name="Reasonable_Rate_of_Return_on_Equity" localSheetId="52">[4]RoE!#REF!</definedName>
    <definedName name="Reasonable_Rate_of_Return_on_Equity" localSheetId="53">[4]RoE!#REF!</definedName>
    <definedName name="Reasonable_Rate_of_Return_on_Equity" localSheetId="54">[4]RoE!#REF!</definedName>
    <definedName name="Reasonable_Rate_of_Return_on_Equity" localSheetId="55">[4]RoE!#REF!</definedName>
    <definedName name="Reasonable_Rate_of_Return_on_Equity" localSheetId="56">[4]RoE!#REF!</definedName>
    <definedName name="Reasonable_Rate_of_Return_on_Equity" localSheetId="57">[4]RoE!#REF!</definedName>
    <definedName name="Reasonable_Rate_of_Return_on_Equity" localSheetId="68">[7]RoE!#REF!</definedName>
    <definedName name="Reasonable_Rate_of_Return_on_Equity">[4]RoE!#REF!</definedName>
    <definedName name="Repair_and_Maintenance" localSheetId="46">'[4]R&amp;M'!#REF!</definedName>
    <definedName name="Repair_and_Maintenance" localSheetId="45">'[4]R&amp;M'!#REF!</definedName>
    <definedName name="Repair_and_Maintenance" localSheetId="16">'[5]R&amp;M'!#REF!</definedName>
    <definedName name="Repair_and_Maintenance" localSheetId="25">'[5]R&amp;M'!#REF!</definedName>
    <definedName name="Repair_and_Maintenance" localSheetId="26">'[5]R&amp;M'!#REF!</definedName>
    <definedName name="Repair_and_Maintenance" localSheetId="27">'[5]R&amp;M'!#REF!</definedName>
    <definedName name="Repair_and_Maintenance" localSheetId="28">'[5]R&amp;M'!#REF!</definedName>
    <definedName name="Repair_and_Maintenance" localSheetId="32">'[5]R&amp;M'!#REF!</definedName>
    <definedName name="Repair_and_Maintenance" localSheetId="37">'[5]R&amp;M'!#REF!</definedName>
    <definedName name="Repair_and_Maintenance" localSheetId="43">'[5]R&amp;M'!#REF!</definedName>
    <definedName name="Repair_and_Maintenance" localSheetId="44">'[5]R&amp;M'!#REF!</definedName>
    <definedName name="Repair_and_Maintenance" localSheetId="24">'[5]R&amp;M'!#REF!</definedName>
    <definedName name="Repair_and_Maintenance" localSheetId="47">'[4]R&amp;M'!#REF!</definedName>
    <definedName name="Repair_and_Maintenance" localSheetId="58">'[4]R&amp;M'!#REF!</definedName>
    <definedName name="Repair_and_Maintenance" localSheetId="59">'[4]R&amp;M'!#REF!</definedName>
    <definedName name="Repair_and_Maintenance" localSheetId="60">'[4]R&amp;M'!#REF!</definedName>
    <definedName name="Repair_and_Maintenance" localSheetId="61">'[4]R&amp;M'!#REF!</definedName>
    <definedName name="Repair_and_Maintenance" localSheetId="62">'[6]R&amp;M'!#REF!</definedName>
    <definedName name="Repair_and_Maintenance" localSheetId="63">'[4]R&amp;M'!#REF!</definedName>
    <definedName name="Repair_and_Maintenance" localSheetId="64">'[4]R&amp;M'!#REF!</definedName>
    <definedName name="Repair_and_Maintenance" localSheetId="65">'[4]R&amp;M'!#REF!</definedName>
    <definedName name="Repair_and_Maintenance" localSheetId="66">'[4]R&amp;M'!#REF!</definedName>
    <definedName name="Repair_and_Maintenance" localSheetId="67">'[4]R&amp;M'!#REF!</definedName>
    <definedName name="Repair_and_Maintenance" localSheetId="48">'[4]R&amp;M'!#REF!</definedName>
    <definedName name="Repair_and_Maintenance" localSheetId="49">'[4]R&amp;M'!#REF!</definedName>
    <definedName name="Repair_and_Maintenance" localSheetId="50">'[4]R&amp;M'!#REF!</definedName>
    <definedName name="Repair_and_Maintenance" localSheetId="51">'[4]R&amp;M'!#REF!</definedName>
    <definedName name="Repair_and_Maintenance" localSheetId="52">'[4]R&amp;M'!#REF!</definedName>
    <definedName name="Repair_and_Maintenance" localSheetId="53">'[4]R&amp;M'!#REF!</definedName>
    <definedName name="Repair_and_Maintenance" localSheetId="54">'[4]R&amp;M'!#REF!</definedName>
    <definedName name="Repair_and_Maintenance" localSheetId="55">'[4]R&amp;M'!#REF!</definedName>
    <definedName name="Repair_and_Maintenance" localSheetId="56">'[4]R&amp;M'!#REF!</definedName>
    <definedName name="Repair_and_Maintenance" localSheetId="57">'[4]R&amp;M'!#REF!</definedName>
    <definedName name="Repair_and_Maintenance" localSheetId="68">'[7]R&amp;M'!#REF!</definedName>
    <definedName name="Repair_and_Maintenance">'[4]R&amp;M'!#REF!</definedName>
    <definedName name="Sources_of_revenues__other_than_sale_of_energy" localSheetId="46">'[4]Other revenue sources'!#REF!</definedName>
    <definedName name="Sources_of_revenues__other_than_sale_of_energy" localSheetId="45">'[4]Other revenue sources'!#REF!</definedName>
    <definedName name="Sources_of_revenues__other_than_sale_of_energy" localSheetId="16">'[5]Other revenue sources'!#REF!</definedName>
    <definedName name="Sources_of_revenues__other_than_sale_of_energy" localSheetId="25">'[5]Other revenue sources'!#REF!</definedName>
    <definedName name="Sources_of_revenues__other_than_sale_of_energy" localSheetId="26">'[5]Other revenue sources'!#REF!</definedName>
    <definedName name="Sources_of_revenues__other_than_sale_of_energy" localSheetId="27">'[5]Other revenue sources'!#REF!</definedName>
    <definedName name="Sources_of_revenues__other_than_sale_of_energy" localSheetId="28">'[5]Other revenue sources'!#REF!</definedName>
    <definedName name="Sources_of_revenues__other_than_sale_of_energy" localSheetId="32">'[5]Other revenue sources'!#REF!</definedName>
    <definedName name="Sources_of_revenues__other_than_sale_of_energy" localSheetId="37">'[5]Other revenue sources'!#REF!</definedName>
    <definedName name="Sources_of_revenues__other_than_sale_of_energy" localSheetId="43">'[5]Other revenue sources'!#REF!</definedName>
    <definedName name="Sources_of_revenues__other_than_sale_of_energy" localSheetId="44">'[5]Other revenue sources'!#REF!</definedName>
    <definedName name="Sources_of_revenues__other_than_sale_of_energy" localSheetId="24">'[5]Other revenue sources'!#REF!</definedName>
    <definedName name="Sources_of_revenues__other_than_sale_of_energy" localSheetId="47">'[4]Other revenue sources'!#REF!</definedName>
    <definedName name="Sources_of_revenues__other_than_sale_of_energy" localSheetId="58">'[4]Other revenue sources'!#REF!</definedName>
    <definedName name="Sources_of_revenues__other_than_sale_of_energy" localSheetId="59">'[4]Other revenue sources'!#REF!</definedName>
    <definedName name="Sources_of_revenues__other_than_sale_of_energy" localSheetId="60">'[4]Other revenue sources'!#REF!</definedName>
    <definedName name="Sources_of_revenues__other_than_sale_of_energy" localSheetId="61">'[4]Other revenue sources'!#REF!</definedName>
    <definedName name="Sources_of_revenues__other_than_sale_of_energy" localSheetId="62">'[6]Other revenue sources'!#REF!</definedName>
    <definedName name="Sources_of_revenues__other_than_sale_of_energy" localSheetId="63">'[4]Other revenue sources'!#REF!</definedName>
    <definedName name="Sources_of_revenues__other_than_sale_of_energy" localSheetId="64">'[4]Other revenue sources'!#REF!</definedName>
    <definedName name="Sources_of_revenues__other_than_sale_of_energy" localSheetId="65">'[4]Other revenue sources'!#REF!</definedName>
    <definedName name="Sources_of_revenues__other_than_sale_of_energy" localSheetId="66">'[4]Other revenue sources'!#REF!</definedName>
    <definedName name="Sources_of_revenues__other_than_sale_of_energy" localSheetId="67">'[4]Other revenue sources'!#REF!</definedName>
    <definedName name="Sources_of_revenues__other_than_sale_of_energy" localSheetId="48">'[4]Other revenue sources'!#REF!</definedName>
    <definedName name="Sources_of_revenues__other_than_sale_of_energy" localSheetId="49">'[4]Other revenue sources'!#REF!</definedName>
    <definedName name="Sources_of_revenues__other_than_sale_of_energy" localSheetId="50">'[4]Other revenue sources'!#REF!</definedName>
    <definedName name="Sources_of_revenues__other_than_sale_of_energy" localSheetId="51">'[4]Other revenue sources'!#REF!</definedName>
    <definedName name="Sources_of_revenues__other_than_sale_of_energy" localSheetId="52">'[4]Other revenue sources'!#REF!</definedName>
    <definedName name="Sources_of_revenues__other_than_sale_of_energy" localSheetId="53">'[4]Other revenue sources'!#REF!</definedName>
    <definedName name="Sources_of_revenues__other_than_sale_of_energy" localSheetId="54">'[4]Other revenue sources'!#REF!</definedName>
    <definedName name="Sources_of_revenues__other_than_sale_of_energy" localSheetId="55">'[4]Other revenue sources'!#REF!</definedName>
    <definedName name="Sources_of_revenues__other_than_sale_of_energy" localSheetId="56">'[4]Other revenue sources'!#REF!</definedName>
    <definedName name="Sources_of_revenues__other_than_sale_of_energy" localSheetId="57">'[4]Other revenue sources'!#REF!</definedName>
    <definedName name="Sources_of_revenues__other_than_sale_of_energy" localSheetId="68">'[7]Other revenue sources'!#REF!</definedName>
    <definedName name="Sources_of_revenues__other_than_sale_of_energy">'[4]Other revenue sources'!#REF!</definedName>
    <definedName name="Statement_of_Fixed_Assets_and_Depreciation" localSheetId="46">'[4]Depreciation Schedule'!#REF!</definedName>
    <definedName name="Statement_of_Fixed_Assets_and_Depreciation" localSheetId="45">'[4]Depreciation Schedule'!#REF!</definedName>
    <definedName name="Statement_of_Fixed_Assets_and_Depreciation" localSheetId="16">'[5]Depreciation Schedule'!#REF!</definedName>
    <definedName name="Statement_of_Fixed_Assets_and_Depreciation" localSheetId="25">'[5]Depreciation Schedule'!#REF!</definedName>
    <definedName name="Statement_of_Fixed_Assets_and_Depreciation" localSheetId="26">'[5]Depreciation Schedule'!#REF!</definedName>
    <definedName name="Statement_of_Fixed_Assets_and_Depreciation" localSheetId="27">'[5]Depreciation Schedule'!#REF!</definedName>
    <definedName name="Statement_of_Fixed_Assets_and_Depreciation" localSheetId="28">'[5]Depreciation Schedule'!#REF!</definedName>
    <definedName name="Statement_of_Fixed_Assets_and_Depreciation" localSheetId="32">'[5]Depreciation Schedule'!#REF!</definedName>
    <definedName name="Statement_of_Fixed_Assets_and_Depreciation" localSheetId="37">'[5]Depreciation Schedule'!#REF!</definedName>
    <definedName name="Statement_of_Fixed_Assets_and_Depreciation" localSheetId="43">'[5]Depreciation Schedule'!#REF!</definedName>
    <definedName name="Statement_of_Fixed_Assets_and_Depreciation" localSheetId="44">'[5]Depreciation Schedule'!#REF!</definedName>
    <definedName name="Statement_of_Fixed_Assets_and_Depreciation" localSheetId="24">'[5]Depreciation Schedule'!#REF!</definedName>
    <definedName name="Statement_of_Fixed_Assets_and_Depreciation" localSheetId="47">'[4]Depreciation Schedule'!#REF!</definedName>
    <definedName name="Statement_of_Fixed_Assets_and_Depreciation" localSheetId="58">'[4]Depreciation Schedule'!#REF!</definedName>
    <definedName name="Statement_of_Fixed_Assets_and_Depreciation" localSheetId="59">'[4]Depreciation Schedule'!#REF!</definedName>
    <definedName name="Statement_of_Fixed_Assets_and_Depreciation" localSheetId="60">'[4]Depreciation Schedule'!#REF!</definedName>
    <definedName name="Statement_of_Fixed_Assets_and_Depreciation" localSheetId="61">'[4]Depreciation Schedule'!#REF!</definedName>
    <definedName name="Statement_of_Fixed_Assets_and_Depreciation" localSheetId="62">'[6]Depreciation Schedule'!#REF!</definedName>
    <definedName name="Statement_of_Fixed_Assets_and_Depreciation" localSheetId="63">'[4]Depreciation Schedule'!#REF!</definedName>
    <definedName name="Statement_of_Fixed_Assets_and_Depreciation" localSheetId="64">'[4]Depreciation Schedule'!#REF!</definedName>
    <definedName name="Statement_of_Fixed_Assets_and_Depreciation" localSheetId="65">'[4]Depreciation Schedule'!#REF!</definedName>
    <definedName name="Statement_of_Fixed_Assets_and_Depreciation" localSheetId="66">'[4]Depreciation Schedule'!#REF!</definedName>
    <definedName name="Statement_of_Fixed_Assets_and_Depreciation" localSheetId="67">'[4]Depreciation Schedule'!#REF!</definedName>
    <definedName name="Statement_of_Fixed_Assets_and_Depreciation" localSheetId="48">'[4]Depreciation Schedule'!#REF!</definedName>
    <definedName name="Statement_of_Fixed_Assets_and_Depreciation" localSheetId="49">'[4]Depreciation Schedule'!#REF!</definedName>
    <definedName name="Statement_of_Fixed_Assets_and_Depreciation" localSheetId="50">'[4]Depreciation Schedule'!#REF!</definedName>
    <definedName name="Statement_of_Fixed_Assets_and_Depreciation" localSheetId="51">'[4]Depreciation Schedule'!#REF!</definedName>
    <definedName name="Statement_of_Fixed_Assets_and_Depreciation" localSheetId="52">'[4]Depreciation Schedule'!#REF!</definedName>
    <definedName name="Statement_of_Fixed_Assets_and_Depreciation" localSheetId="53">'[4]Depreciation Schedule'!#REF!</definedName>
    <definedName name="Statement_of_Fixed_Assets_and_Depreciation" localSheetId="54">'[4]Depreciation Schedule'!#REF!</definedName>
    <definedName name="Statement_of_Fixed_Assets_and_Depreciation" localSheetId="55">'[4]Depreciation Schedule'!#REF!</definedName>
    <definedName name="Statement_of_Fixed_Assets_and_Depreciation" localSheetId="56">'[4]Depreciation Schedule'!#REF!</definedName>
    <definedName name="Statement_of_Fixed_Assets_and_Depreciation" localSheetId="57">'[4]Depreciation Schedule'!#REF!</definedName>
    <definedName name="Statement_of_Fixed_Assets_and_Depreciation" localSheetId="68">'[7]Depreciation Schedule'!#REF!</definedName>
    <definedName name="Statement_of_Fixed_Assets_and_Depreciation">'[4]Depreciation Schedule'!#REF!</definedName>
    <definedName name="Tariff" localSheetId="46">#REF!</definedName>
    <definedName name="Tariff" localSheetId="45">#REF!</definedName>
    <definedName name="Tariff" localSheetId="16">#REF!</definedName>
    <definedName name="Tariff" localSheetId="25">#REF!</definedName>
    <definedName name="Tariff" localSheetId="26">#REF!</definedName>
    <definedName name="Tariff" localSheetId="27">#REF!</definedName>
    <definedName name="Tariff" localSheetId="28">#REF!</definedName>
    <definedName name="Tariff" localSheetId="32">#REF!</definedName>
    <definedName name="Tariff" localSheetId="37">#REF!</definedName>
    <definedName name="Tariff" localSheetId="43">#REF!</definedName>
    <definedName name="Tariff" localSheetId="44">#REF!</definedName>
    <definedName name="Tariff" localSheetId="24">#REF!</definedName>
    <definedName name="Tariff" localSheetId="47">#REF!</definedName>
    <definedName name="Tariff" localSheetId="58">#REF!</definedName>
    <definedName name="Tariff" localSheetId="59">#REF!</definedName>
    <definedName name="Tariff" localSheetId="60">#REF!</definedName>
    <definedName name="Tariff" localSheetId="61">#REF!</definedName>
    <definedName name="Tariff" localSheetId="62">#REF!</definedName>
    <definedName name="Tariff" localSheetId="63">#REF!</definedName>
    <definedName name="Tariff" localSheetId="64">#REF!</definedName>
    <definedName name="Tariff" localSheetId="65">#REF!</definedName>
    <definedName name="Tariff" localSheetId="66">#REF!</definedName>
    <definedName name="Tariff" localSheetId="67">#REF!</definedName>
    <definedName name="Tariff" localSheetId="48">#REF!</definedName>
    <definedName name="Tariff" localSheetId="49">#REF!</definedName>
    <definedName name="Tariff" localSheetId="50">#REF!</definedName>
    <definedName name="Tariff" localSheetId="51">#REF!</definedName>
    <definedName name="Tariff" localSheetId="52">#REF!</definedName>
    <definedName name="Tariff" localSheetId="53">#REF!</definedName>
    <definedName name="Tariff" localSheetId="54">#REF!</definedName>
    <definedName name="Tariff" localSheetId="55">#REF!</definedName>
    <definedName name="Tariff" localSheetId="56">#REF!</definedName>
    <definedName name="Tariff" localSheetId="57">#REF!</definedName>
    <definedName name="Tariff" localSheetId="68">#REF!</definedName>
    <definedName name="Tariff">#REF!</definedName>
    <definedName name="TarrGrowth" localSheetId="46">#REF!</definedName>
    <definedName name="TarrGrowth" localSheetId="45">#REF!</definedName>
    <definedName name="TarrGrowth" localSheetId="16">#REF!</definedName>
    <definedName name="TarrGrowth" localSheetId="25">#REF!</definedName>
    <definedName name="TarrGrowth" localSheetId="26">#REF!</definedName>
    <definedName name="TarrGrowth" localSheetId="27">#REF!</definedName>
    <definedName name="TarrGrowth" localSheetId="28">#REF!</definedName>
    <definedName name="TarrGrowth" localSheetId="32">#REF!</definedName>
    <definedName name="TarrGrowth" localSheetId="37">#REF!</definedName>
    <definedName name="TarrGrowth" localSheetId="43">#REF!</definedName>
    <definedName name="TarrGrowth" localSheetId="44">#REF!</definedName>
    <definedName name="TarrGrowth" localSheetId="24">#REF!</definedName>
    <definedName name="TarrGrowth" localSheetId="47">#REF!</definedName>
    <definedName name="TarrGrowth" localSheetId="58">#REF!</definedName>
    <definedName name="TarrGrowth" localSheetId="59">#REF!</definedName>
    <definedName name="TarrGrowth" localSheetId="60">#REF!</definedName>
    <definedName name="TarrGrowth" localSheetId="61">#REF!</definedName>
    <definedName name="TarrGrowth" localSheetId="62">#REF!</definedName>
    <definedName name="TarrGrowth" localSheetId="63">#REF!</definedName>
    <definedName name="TarrGrowth" localSheetId="64">#REF!</definedName>
    <definedName name="TarrGrowth" localSheetId="65">#REF!</definedName>
    <definedName name="TarrGrowth" localSheetId="66">#REF!</definedName>
    <definedName name="TarrGrowth" localSheetId="67">#REF!</definedName>
    <definedName name="TarrGrowth" localSheetId="48">#REF!</definedName>
    <definedName name="TarrGrowth" localSheetId="49">#REF!</definedName>
    <definedName name="TarrGrowth" localSheetId="50">#REF!</definedName>
    <definedName name="TarrGrowth" localSheetId="51">#REF!</definedName>
    <definedName name="TarrGrowth" localSheetId="52">#REF!</definedName>
    <definedName name="TarrGrowth" localSheetId="53">#REF!</definedName>
    <definedName name="TarrGrowth" localSheetId="54">#REF!</definedName>
    <definedName name="TarrGrowth" localSheetId="55">#REF!</definedName>
    <definedName name="TarrGrowth" localSheetId="56">#REF!</definedName>
    <definedName name="TarrGrowth" localSheetId="57">#REF!</definedName>
    <definedName name="TarrGrowth" localSheetId="68">#REF!</definedName>
    <definedName name="TarrGrowth">#REF!</definedName>
    <definedName name="wqe" localSheetId="46">'[1]Other revenue sources'!#REF!</definedName>
    <definedName name="wqe" localSheetId="45">'[1]Other revenue sources'!#REF!</definedName>
    <definedName name="wqe" localSheetId="16">'[2]Other revenue sources'!#REF!</definedName>
    <definedName name="wqe" localSheetId="25">'[2]Other revenue sources'!#REF!</definedName>
    <definedName name="wqe" localSheetId="26">'[2]Other revenue sources'!#REF!</definedName>
    <definedName name="wqe" localSheetId="27">'[2]Other revenue sources'!#REF!</definedName>
    <definedName name="wqe" localSheetId="28">'[2]Other revenue sources'!#REF!</definedName>
    <definedName name="wqe" localSheetId="32">'[2]Other revenue sources'!#REF!</definedName>
    <definedName name="wqe" localSheetId="37">'[2]Other revenue sources'!#REF!</definedName>
    <definedName name="wqe" localSheetId="43">'[2]Other revenue sources'!#REF!</definedName>
    <definedName name="wqe" localSheetId="44">'[2]Other revenue sources'!#REF!</definedName>
    <definedName name="wqe" localSheetId="24">'[2]Other revenue sources'!#REF!</definedName>
    <definedName name="wqe" localSheetId="47">'[1]Other revenue sources'!#REF!</definedName>
    <definedName name="wqe" localSheetId="58">'[1]Other revenue sources'!#REF!</definedName>
    <definedName name="wqe" localSheetId="59">'[1]Other revenue sources'!#REF!</definedName>
    <definedName name="wqe" localSheetId="60">'[1]Other revenue sources'!#REF!</definedName>
    <definedName name="wqe" localSheetId="61">'[1]Other revenue sources'!#REF!</definedName>
    <definedName name="wqe" localSheetId="62">'[3]Other revenue sources'!#REF!</definedName>
    <definedName name="wqe" localSheetId="63">'[1]Other revenue sources'!#REF!</definedName>
    <definedName name="wqe" localSheetId="64">'[1]Other revenue sources'!#REF!</definedName>
    <definedName name="wqe" localSheetId="65">'[1]Other revenue sources'!#REF!</definedName>
    <definedName name="wqe" localSheetId="66">'[1]Other revenue sources'!#REF!</definedName>
    <definedName name="wqe" localSheetId="67">'[1]Other revenue sources'!#REF!</definedName>
    <definedName name="wqe" localSheetId="48">'[1]Other revenue sources'!#REF!</definedName>
    <definedName name="wqe" localSheetId="49">'[1]Other revenue sources'!#REF!</definedName>
    <definedName name="wqe" localSheetId="50">'[1]Other revenue sources'!#REF!</definedName>
    <definedName name="wqe" localSheetId="51">'[1]Other revenue sources'!#REF!</definedName>
    <definedName name="wqe" localSheetId="52">'[1]Other revenue sources'!#REF!</definedName>
    <definedName name="wqe" localSheetId="53">'[1]Other revenue sources'!#REF!</definedName>
    <definedName name="wqe" localSheetId="54">'[1]Other revenue sources'!#REF!</definedName>
    <definedName name="wqe" localSheetId="55">'[1]Other revenue sources'!#REF!</definedName>
    <definedName name="wqe" localSheetId="56">'[1]Other revenue sources'!#REF!</definedName>
    <definedName name="wqe" localSheetId="57">'[1]Other revenue sources'!#REF!</definedName>
    <definedName name="wqe" localSheetId="68">'[2]Other revenue sources'!#REF!</definedName>
    <definedName name="wqe">'[1]Other revenue sources'!#REF!</definedName>
    <definedName name="xx" localSheetId="46">#REF!</definedName>
    <definedName name="xx" localSheetId="45">#REF!</definedName>
    <definedName name="xx" localSheetId="16">#REF!</definedName>
    <definedName name="xx" localSheetId="25">#REF!</definedName>
    <definedName name="xx" localSheetId="26">#REF!</definedName>
    <definedName name="xx" localSheetId="27">#REF!</definedName>
    <definedName name="xx" localSheetId="28">#REF!</definedName>
    <definedName name="xx" localSheetId="32">#REF!</definedName>
    <definedName name="xx" localSheetId="37">#REF!</definedName>
    <definedName name="xx" localSheetId="43">#REF!</definedName>
    <definedName name="xx" localSheetId="44">#REF!</definedName>
    <definedName name="xx" localSheetId="24">#REF!</definedName>
    <definedName name="xx" localSheetId="47">#REF!</definedName>
    <definedName name="xx" localSheetId="58">#REF!</definedName>
    <definedName name="xx" localSheetId="59">#REF!</definedName>
    <definedName name="xx" localSheetId="60">#REF!</definedName>
    <definedName name="xx" localSheetId="61">#REF!</definedName>
    <definedName name="xx" localSheetId="62">#REF!</definedName>
    <definedName name="xx" localSheetId="63">#REF!</definedName>
    <definedName name="xx" localSheetId="64">#REF!</definedName>
    <definedName name="xx" localSheetId="65">#REF!</definedName>
    <definedName name="xx" localSheetId="66">#REF!</definedName>
    <definedName name="xx" localSheetId="67">#REF!</definedName>
    <definedName name="xx" localSheetId="48">#REF!</definedName>
    <definedName name="xx" localSheetId="49">#REF!</definedName>
    <definedName name="xx" localSheetId="50">#REF!</definedName>
    <definedName name="xx" localSheetId="51">#REF!</definedName>
    <definedName name="xx" localSheetId="52">#REF!</definedName>
    <definedName name="xx" localSheetId="53">#REF!</definedName>
    <definedName name="xx" localSheetId="54">#REF!</definedName>
    <definedName name="xx" localSheetId="55">#REF!</definedName>
    <definedName name="xx" localSheetId="56">#REF!</definedName>
    <definedName name="xx" localSheetId="57">#REF!</definedName>
    <definedName name="xx" localSheetId="68">#REF!</definedName>
    <definedName name="xx">#REF!</definedName>
    <definedName name="xxx" localSheetId="46">#REF!</definedName>
    <definedName name="xxx" localSheetId="45">#REF!</definedName>
    <definedName name="xxx" localSheetId="47">#REF!</definedName>
    <definedName name="xxx" localSheetId="58">#REF!</definedName>
    <definedName name="xxx" localSheetId="59">#REF!</definedName>
    <definedName name="xxx" localSheetId="60">#REF!</definedName>
    <definedName name="xxx" localSheetId="61">#REF!</definedName>
    <definedName name="xxx" localSheetId="62">#REF!</definedName>
    <definedName name="xxx" localSheetId="63">#REF!</definedName>
    <definedName name="xxx" localSheetId="64">#REF!</definedName>
    <definedName name="xxx" localSheetId="65">#REF!</definedName>
    <definedName name="xxx" localSheetId="66">#REF!</definedName>
    <definedName name="xxx" localSheetId="67">#REF!</definedName>
    <definedName name="xxx" localSheetId="48">#REF!</definedName>
    <definedName name="xxx" localSheetId="49">#REF!</definedName>
    <definedName name="xxx" localSheetId="50">#REF!</definedName>
    <definedName name="xxx" localSheetId="51">#REF!</definedName>
    <definedName name="xxx" localSheetId="52">#REF!</definedName>
    <definedName name="xxx" localSheetId="53">#REF!</definedName>
    <definedName name="xxx" localSheetId="54">#REF!</definedName>
    <definedName name="xxx" localSheetId="55">#REF!</definedName>
    <definedName name="xxx" localSheetId="56">#REF!</definedName>
    <definedName name="xxx" localSheetId="57">#REF!</definedName>
    <definedName name="xxx" localSheetId="68">#REF!</definedName>
    <definedName name="xxx">#REF!</definedName>
    <definedName name="xyz" localSheetId="46">'[12]Consumer Data &gt;100kVA'!#REF!</definedName>
    <definedName name="xyz" localSheetId="45">'[12]Consumer Data &gt;100kVA'!#REF!</definedName>
    <definedName name="xyz" localSheetId="16">'[13]Consumer Data &gt;100kVA'!#REF!</definedName>
    <definedName name="xyz" localSheetId="25">'[13]Consumer Data &gt;100kVA'!#REF!</definedName>
    <definedName name="xyz" localSheetId="26">'[13]Consumer Data &gt;100kVA'!#REF!</definedName>
    <definedName name="xyz" localSheetId="27">'[13]Consumer Data &gt;100kVA'!#REF!</definedName>
    <definedName name="xyz" localSheetId="28">'[13]Consumer Data &gt;100kVA'!#REF!</definedName>
    <definedName name="xyz" localSheetId="32">'[13]Consumer Data &gt;100kVA'!#REF!</definedName>
    <definedName name="xyz" localSheetId="37">'[13]Consumer Data &gt;100kVA'!#REF!</definedName>
    <definedName name="xyz" localSheetId="43">'[13]Consumer Data &gt;100kVA'!#REF!</definedName>
    <definedName name="xyz" localSheetId="44">'[13]Consumer Data &gt;100kVA'!#REF!</definedName>
    <definedName name="xyz" localSheetId="24">'[13]Consumer Data &gt;100kVA'!#REF!</definedName>
    <definedName name="xyz" localSheetId="47">'[12]Consumer Data &gt;100kVA'!#REF!</definedName>
    <definedName name="xyz" localSheetId="58">'[12]Consumer Data &gt;100kVA'!#REF!</definedName>
    <definedName name="xyz" localSheetId="59">'[12]Consumer Data &gt;100kVA'!#REF!</definedName>
    <definedName name="xyz" localSheetId="60">'[12]Consumer Data &gt;100kVA'!#REF!</definedName>
    <definedName name="xyz" localSheetId="61">'[12]Consumer Data &gt;100kVA'!#REF!</definedName>
    <definedName name="xyz" localSheetId="62">'[14]Consumer Data &gt;100kVA'!#REF!</definedName>
    <definedName name="xyz" localSheetId="63">'[12]Consumer Data &gt;100kVA'!#REF!</definedName>
    <definedName name="xyz" localSheetId="64">'[12]Consumer Data &gt;100kVA'!#REF!</definedName>
    <definedName name="xyz" localSheetId="65">'[12]Consumer Data &gt;100kVA'!#REF!</definedName>
    <definedName name="xyz" localSheetId="66">'[12]Consumer Data &gt;100kVA'!#REF!</definedName>
    <definedName name="xyz" localSheetId="67">'[12]Consumer Data &gt;100kVA'!#REF!</definedName>
    <definedName name="xyz" localSheetId="48">'[12]Consumer Data &gt;100kVA'!#REF!</definedName>
    <definedName name="xyz" localSheetId="49">'[12]Consumer Data &gt;100kVA'!#REF!</definedName>
    <definedName name="xyz" localSheetId="50">'[12]Consumer Data &gt;100kVA'!#REF!</definedName>
    <definedName name="xyz" localSheetId="51">'[12]Consumer Data &gt;100kVA'!#REF!</definedName>
    <definedName name="xyz" localSheetId="52">'[12]Consumer Data &gt;100kVA'!#REF!</definedName>
    <definedName name="xyz" localSheetId="53">'[12]Consumer Data &gt;100kVA'!#REF!</definedName>
    <definedName name="xyz" localSheetId="54">'[12]Consumer Data &gt;100kVA'!#REF!</definedName>
    <definedName name="xyz" localSheetId="55">'[12]Consumer Data &gt;100kVA'!#REF!</definedName>
    <definedName name="xyz" localSheetId="56">'[12]Consumer Data &gt;100kVA'!#REF!</definedName>
    <definedName name="xyz" localSheetId="57">'[12]Consumer Data &gt;100kVA'!#REF!</definedName>
    <definedName name="xyz" localSheetId="68">'[13]Consumer Data &gt;100kVA'!#REF!</definedName>
    <definedName name="xyz">'[12]Consumer Data &gt;100kVA'!#REF!</definedName>
  </definedNames>
  <calcPr calcId="162913" iterate="1"/>
</workbook>
</file>

<file path=xl/calcChain.xml><?xml version="1.0" encoding="utf-8"?>
<calcChain xmlns="http://schemas.openxmlformats.org/spreadsheetml/2006/main">
  <c r="K20" i="659" l="1"/>
  <c r="K19" i="659"/>
  <c r="J18" i="659"/>
  <c r="J21" i="659" s="1"/>
  <c r="J22" i="659" s="1"/>
  <c r="I18" i="659"/>
  <c r="I21" i="659" s="1"/>
  <c r="I22" i="659" s="1"/>
  <c r="H18" i="659"/>
  <c r="H21" i="659" s="1"/>
  <c r="H22" i="659" s="1"/>
  <c r="G18" i="659"/>
  <c r="G21" i="659" s="1"/>
  <c r="G22" i="659" s="1"/>
  <c r="F18" i="659"/>
  <c r="F21" i="659" s="1"/>
  <c r="F22" i="659" s="1"/>
  <c r="E18" i="659"/>
  <c r="K18" i="659" s="1"/>
  <c r="K17" i="659"/>
  <c r="K14" i="659"/>
  <c r="K13" i="659"/>
  <c r="K12" i="659"/>
  <c r="J11" i="659"/>
  <c r="I11" i="659"/>
  <c r="H11" i="659"/>
  <c r="G11" i="659"/>
  <c r="F11" i="659"/>
  <c r="E11" i="659"/>
  <c r="K11" i="659" s="1"/>
  <c r="K10" i="659"/>
  <c r="J9" i="659"/>
  <c r="I9" i="659"/>
  <c r="H9" i="659"/>
  <c r="G9" i="659"/>
  <c r="F9" i="659"/>
  <c r="E9" i="659"/>
  <c r="K8" i="659"/>
  <c r="K9" i="659" s="1"/>
  <c r="J7" i="659"/>
  <c r="J15" i="659" s="1"/>
  <c r="J16" i="659" s="1"/>
  <c r="I7" i="659"/>
  <c r="I15" i="659" s="1"/>
  <c r="I16" i="659" s="1"/>
  <c r="H7" i="659"/>
  <c r="H15" i="659" s="1"/>
  <c r="H16" i="659" s="1"/>
  <c r="G7" i="659"/>
  <c r="G15" i="659" s="1"/>
  <c r="G16" i="659" s="1"/>
  <c r="F7" i="659"/>
  <c r="F15" i="659" s="1"/>
  <c r="F16" i="659" s="1"/>
  <c r="E7" i="659"/>
  <c r="K7" i="659" s="1"/>
  <c r="K6" i="659"/>
  <c r="K5" i="659"/>
  <c r="K4" i="659"/>
  <c r="E15" i="659" l="1"/>
  <c r="E21" i="659"/>
  <c r="K21" i="659" l="1"/>
  <c r="K22" i="659" s="1"/>
  <c r="E22" i="659"/>
  <c r="K15" i="659"/>
  <c r="K16" i="659" s="1"/>
  <c r="E16" i="659"/>
  <c r="M42" i="653" l="1"/>
  <c r="L42" i="653"/>
  <c r="K40" i="653"/>
  <c r="J40" i="653"/>
  <c r="K38" i="653"/>
  <c r="K42" i="653" s="1"/>
  <c r="J38" i="653"/>
  <c r="J42" i="653" s="1"/>
  <c r="E35" i="653"/>
  <c r="D35" i="653"/>
  <c r="C35" i="653"/>
  <c r="M29" i="653"/>
  <c r="L29" i="653"/>
  <c r="J29" i="653"/>
  <c r="K27" i="653"/>
  <c r="K29" i="653" s="1"/>
  <c r="J27" i="653"/>
  <c r="K25" i="653"/>
  <c r="J25" i="653"/>
  <c r="M14" i="653"/>
  <c r="L14" i="653"/>
  <c r="J14" i="653"/>
  <c r="K12" i="653"/>
  <c r="K14" i="653" s="1"/>
  <c r="J12" i="653"/>
  <c r="K10" i="653"/>
  <c r="J10" i="653"/>
  <c r="D94" i="649" l="1"/>
  <c r="C94" i="649"/>
  <c r="B94" i="649"/>
  <c r="J84" i="649"/>
  <c r="I84" i="649"/>
  <c r="F84" i="649"/>
  <c r="E84" i="649"/>
  <c r="H81" i="649"/>
  <c r="K81" i="649" s="1"/>
  <c r="B78" i="649"/>
  <c r="D78" i="649" s="1"/>
  <c r="H73" i="649"/>
  <c r="K73" i="649" s="1"/>
  <c r="L71" i="649"/>
  <c r="L70" i="649"/>
  <c r="L69" i="649"/>
  <c r="L68" i="649"/>
  <c r="L67" i="649"/>
  <c r="L66" i="649"/>
  <c r="L65" i="649"/>
  <c r="L64" i="649"/>
  <c r="L63" i="649"/>
  <c r="L62" i="649"/>
  <c r="L61" i="649"/>
  <c r="L60" i="649"/>
  <c r="L59" i="649"/>
  <c r="L58" i="649"/>
  <c r="L57" i="649"/>
  <c r="L55" i="649"/>
  <c r="J35" i="649"/>
  <c r="I35" i="649"/>
  <c r="H35" i="649"/>
  <c r="F35" i="649"/>
  <c r="E35" i="649"/>
  <c r="C35" i="649"/>
  <c r="K34" i="649"/>
  <c r="H83" i="649" s="1"/>
  <c r="K83" i="649" s="1"/>
  <c r="B34" i="649"/>
  <c r="D34" i="649" s="1"/>
  <c r="K33" i="649"/>
  <c r="H82" i="649" s="1"/>
  <c r="K82" i="649" s="1"/>
  <c r="G33" i="649"/>
  <c r="B82" i="649" s="1"/>
  <c r="D82" i="649" s="1"/>
  <c r="D33" i="649"/>
  <c r="M33" i="649" s="1"/>
  <c r="K32" i="649"/>
  <c r="D32" i="649"/>
  <c r="M32" i="649" s="1"/>
  <c r="K31" i="649"/>
  <c r="H80" i="649" s="1"/>
  <c r="K80" i="649" s="1"/>
  <c r="D31" i="649"/>
  <c r="G31" i="649" s="1"/>
  <c r="K30" i="649"/>
  <c r="H79" i="649" s="1"/>
  <c r="K79" i="649" s="1"/>
  <c r="D30" i="649"/>
  <c r="M30" i="649" s="1"/>
  <c r="M29" i="649"/>
  <c r="K29" i="649"/>
  <c r="H78" i="649" s="1"/>
  <c r="K78" i="649" s="1"/>
  <c r="G29" i="649"/>
  <c r="L29" i="649" s="1"/>
  <c r="D29" i="649"/>
  <c r="M28" i="649"/>
  <c r="K28" i="649"/>
  <c r="H77" i="649" s="1"/>
  <c r="K77" i="649" s="1"/>
  <c r="G28" i="649"/>
  <c r="B77" i="649" s="1"/>
  <c r="D77" i="649" s="1"/>
  <c r="D28" i="649"/>
  <c r="M27" i="649"/>
  <c r="K27" i="649"/>
  <c r="H76" i="649" s="1"/>
  <c r="K76" i="649" s="1"/>
  <c r="D27" i="649"/>
  <c r="G27" i="649" s="1"/>
  <c r="M26" i="649"/>
  <c r="K26" i="649"/>
  <c r="H75" i="649" s="1"/>
  <c r="K75" i="649" s="1"/>
  <c r="D26" i="649"/>
  <c r="G26" i="649" s="1"/>
  <c r="K25" i="649"/>
  <c r="H74" i="649" s="1"/>
  <c r="K74" i="649" s="1"/>
  <c r="G25" i="649"/>
  <c r="B74" i="649" s="1"/>
  <c r="D74" i="649" s="1"/>
  <c r="D25" i="649"/>
  <c r="M25" i="649" s="1"/>
  <c r="K24" i="649"/>
  <c r="D24" i="649"/>
  <c r="M24" i="649" s="1"/>
  <c r="K23" i="649"/>
  <c r="K35" i="649" s="1"/>
  <c r="D23" i="649"/>
  <c r="G23" i="649" s="1"/>
  <c r="F19" i="648"/>
  <c r="E19" i="648"/>
  <c r="D19" i="648"/>
  <c r="C19" i="648"/>
  <c r="B19" i="648"/>
  <c r="G18" i="648"/>
  <c r="I18" i="648" s="1"/>
  <c r="I17" i="648"/>
  <c r="G17" i="648"/>
  <c r="G16" i="648"/>
  <c r="G15" i="648"/>
  <c r="G14" i="648"/>
  <c r="I14" i="648" s="1"/>
  <c r="G13" i="648"/>
  <c r="I13" i="648" s="1"/>
  <c r="I12" i="648"/>
  <c r="G12" i="648"/>
  <c r="G11" i="648"/>
  <c r="G10" i="648"/>
  <c r="G9" i="648"/>
  <c r="I9" i="648" s="1"/>
  <c r="H8" i="648"/>
  <c r="I8" i="648" s="1"/>
  <c r="G8" i="648"/>
  <c r="C7" i="648"/>
  <c r="G7" i="648" s="1"/>
  <c r="I7" i="648" s="1"/>
  <c r="G6" i="648"/>
  <c r="I6" i="648" s="1"/>
  <c r="G5" i="648"/>
  <c r="I5" i="648" s="1"/>
  <c r="I4" i="648"/>
  <c r="H4" i="648"/>
  <c r="H19" i="648" s="1"/>
  <c r="I19" i="648" s="1"/>
  <c r="G4" i="648"/>
  <c r="G19" i="648" s="1"/>
  <c r="G82" i="649" l="1"/>
  <c r="L82" i="649" s="1"/>
  <c r="M82" i="649"/>
  <c r="B72" i="649"/>
  <c r="L23" i="649"/>
  <c r="L27" i="649"/>
  <c r="B76" i="649"/>
  <c r="D76" i="649" s="1"/>
  <c r="G74" i="649"/>
  <c r="L74" i="649" s="1"/>
  <c r="M74" i="649"/>
  <c r="M77" i="649"/>
  <c r="G77" i="649"/>
  <c r="L77" i="649" s="1"/>
  <c r="G34" i="649"/>
  <c r="M34" i="649"/>
  <c r="L26" i="649"/>
  <c r="B75" i="649"/>
  <c r="D75" i="649" s="1"/>
  <c r="B80" i="649"/>
  <c r="D80" i="649" s="1"/>
  <c r="L31" i="649"/>
  <c r="M78" i="649"/>
  <c r="G78" i="649"/>
  <c r="L78" i="649" s="1"/>
  <c r="M23" i="649"/>
  <c r="L28" i="649"/>
  <c r="G30" i="649"/>
  <c r="M31" i="649"/>
  <c r="H72" i="649"/>
  <c r="L25" i="649"/>
  <c r="L33" i="649"/>
  <c r="B35" i="649"/>
  <c r="G24" i="649"/>
  <c r="G32" i="649"/>
  <c r="D35" i="649"/>
  <c r="G76" i="649" l="1"/>
  <c r="L76" i="649" s="1"/>
  <c r="M76" i="649"/>
  <c r="B79" i="649"/>
  <c r="D79" i="649" s="1"/>
  <c r="L30" i="649"/>
  <c r="G75" i="649"/>
  <c r="L75" i="649" s="1"/>
  <c r="M75" i="649"/>
  <c r="L35" i="649"/>
  <c r="B73" i="649"/>
  <c r="D73" i="649" s="1"/>
  <c r="L24" i="649"/>
  <c r="M35" i="649"/>
  <c r="B83" i="649"/>
  <c r="D83" i="649" s="1"/>
  <c r="L34" i="649"/>
  <c r="D72" i="649"/>
  <c r="G80" i="649"/>
  <c r="L80" i="649" s="1"/>
  <c r="M80" i="649"/>
  <c r="G35" i="649"/>
  <c r="B81" i="649"/>
  <c r="D81" i="649" s="1"/>
  <c r="L32" i="649"/>
  <c r="H84" i="649"/>
  <c r="K72" i="649"/>
  <c r="K84" i="649" s="1"/>
  <c r="G83" i="649" l="1"/>
  <c r="L83" i="649" s="1"/>
  <c r="M83" i="649"/>
  <c r="M79" i="649"/>
  <c r="G79" i="649"/>
  <c r="L79" i="649" s="1"/>
  <c r="G72" i="649"/>
  <c r="M72" i="649"/>
  <c r="D84" i="649"/>
  <c r="G81" i="649"/>
  <c r="L81" i="649" s="1"/>
  <c r="M81" i="649"/>
  <c r="G73" i="649"/>
  <c r="L73" i="649" s="1"/>
  <c r="M73" i="649"/>
  <c r="B84" i="649"/>
  <c r="F33" i="647"/>
  <c r="E33" i="647"/>
  <c r="D33" i="647"/>
  <c r="C33" i="647"/>
  <c r="F23" i="647"/>
  <c r="E23" i="647"/>
  <c r="D23" i="647"/>
  <c r="C23" i="647"/>
  <c r="D10" i="647"/>
  <c r="D11" i="647" s="1"/>
  <c r="C7" i="647"/>
  <c r="C11" i="647" s="1"/>
  <c r="E11" i="647" s="1"/>
  <c r="M84" i="649" l="1"/>
  <c r="G84" i="649"/>
  <c r="L72" i="649"/>
  <c r="L84" i="649" s="1"/>
  <c r="Q36" i="646"/>
  <c r="P36" i="646"/>
  <c r="O36" i="646"/>
  <c r="N36" i="646"/>
  <c r="M36" i="646"/>
  <c r="L36" i="646"/>
  <c r="K36" i="646"/>
  <c r="J36" i="646"/>
  <c r="I36" i="646"/>
  <c r="H36" i="646"/>
  <c r="G36" i="646"/>
  <c r="F36" i="646"/>
  <c r="E36" i="646"/>
  <c r="D36" i="646"/>
  <c r="C36" i="646"/>
  <c r="B36" i="646"/>
  <c r="Q29" i="646"/>
  <c r="P29" i="646"/>
  <c r="O29" i="646"/>
  <c r="N29" i="646"/>
  <c r="M29" i="646"/>
  <c r="L29" i="646"/>
  <c r="K29" i="646"/>
  <c r="J29" i="646"/>
  <c r="I29" i="646"/>
  <c r="H29" i="646"/>
  <c r="G29" i="646"/>
  <c r="F29" i="646"/>
  <c r="E29" i="646"/>
  <c r="D29" i="646"/>
  <c r="C29" i="646"/>
  <c r="B29" i="646"/>
  <c r="Q18" i="646"/>
  <c r="Q37" i="646" s="1"/>
  <c r="P18" i="646"/>
  <c r="P37" i="646" s="1"/>
  <c r="N18" i="646"/>
  <c r="N37" i="646" s="1"/>
  <c r="L18" i="646"/>
  <c r="L37" i="646" s="1"/>
  <c r="K18" i="646"/>
  <c r="K37" i="646" s="1"/>
  <c r="J18" i="646"/>
  <c r="J37" i="646" s="1"/>
  <c r="I18" i="646"/>
  <c r="I37" i="646" s="1"/>
  <c r="H18" i="646"/>
  <c r="H37" i="646" s="1"/>
  <c r="F18" i="646"/>
  <c r="F37" i="646" s="1"/>
  <c r="E18" i="646"/>
  <c r="E37" i="646" s="1"/>
  <c r="D18" i="646"/>
  <c r="D37" i="646" s="1"/>
  <c r="C18" i="646"/>
  <c r="C37" i="646" s="1"/>
  <c r="B18" i="646"/>
  <c r="B37" i="646" s="1"/>
  <c r="M17" i="646"/>
  <c r="J17" i="646"/>
  <c r="G17" i="646"/>
  <c r="O17" i="646" s="1"/>
  <c r="M16" i="646"/>
  <c r="J16" i="646"/>
  <c r="G16" i="646"/>
  <c r="O16" i="646" s="1"/>
  <c r="O15" i="646"/>
  <c r="M15" i="646"/>
  <c r="J15" i="646"/>
  <c r="G15" i="646"/>
  <c r="M14" i="646"/>
  <c r="J14" i="646"/>
  <c r="G14" i="646"/>
  <c r="O14" i="646" s="1"/>
  <c r="O13" i="646"/>
  <c r="M13" i="646"/>
  <c r="J13" i="646"/>
  <c r="G13" i="646"/>
  <c r="M12" i="646"/>
  <c r="J12" i="646"/>
  <c r="G12" i="646"/>
  <c r="O12" i="646" s="1"/>
  <c r="O11" i="646"/>
  <c r="M11" i="646"/>
  <c r="J11" i="646"/>
  <c r="G11" i="646"/>
  <c r="M10" i="646"/>
  <c r="J10" i="646"/>
  <c r="G10" i="646"/>
  <c r="O10" i="646" s="1"/>
  <c r="O9" i="646"/>
  <c r="M9" i="646"/>
  <c r="J9" i="646"/>
  <c r="G9" i="646"/>
  <c r="M8" i="646"/>
  <c r="J8" i="646"/>
  <c r="G8" i="646"/>
  <c r="O8" i="646" s="1"/>
  <c r="O7" i="646"/>
  <c r="M7" i="646"/>
  <c r="J7" i="646"/>
  <c r="G7" i="646"/>
  <c r="M6" i="646"/>
  <c r="M18" i="646" s="1"/>
  <c r="M37" i="646" s="1"/>
  <c r="J6" i="646"/>
  <c r="G6" i="646"/>
  <c r="O6" i="646" s="1"/>
  <c r="O5" i="646"/>
  <c r="M5" i="646"/>
  <c r="J5" i="646"/>
  <c r="G5" i="646"/>
  <c r="G18" i="646" s="1"/>
  <c r="G37" i="646" s="1"/>
  <c r="O18" i="646" l="1"/>
  <c r="O37" i="646" s="1"/>
  <c r="G157" i="626" l="1"/>
  <c r="F157" i="626"/>
  <c r="E157" i="626"/>
  <c r="D157" i="626"/>
  <c r="C157" i="626"/>
  <c r="I157" i="626" s="1"/>
  <c r="B157" i="626"/>
  <c r="H157" i="626" s="1"/>
  <c r="G156" i="626"/>
  <c r="F156" i="626"/>
  <c r="E156" i="626"/>
  <c r="D156" i="626"/>
  <c r="C156" i="626"/>
  <c r="I156" i="626" s="1"/>
  <c r="B156" i="626"/>
  <c r="H156" i="626" s="1"/>
  <c r="G155" i="626"/>
  <c r="F155" i="626"/>
  <c r="E155" i="626"/>
  <c r="D155" i="626"/>
  <c r="C155" i="626"/>
  <c r="I155" i="626" s="1"/>
  <c r="B155" i="626"/>
  <c r="H155" i="626" s="1"/>
  <c r="G154" i="626"/>
  <c r="F154" i="626"/>
  <c r="E154" i="626"/>
  <c r="D154" i="626"/>
  <c r="C154" i="626"/>
  <c r="I154" i="626" s="1"/>
  <c r="B154" i="626"/>
  <c r="H154" i="626" s="1"/>
  <c r="G153" i="626"/>
  <c r="F153" i="626"/>
  <c r="E153" i="626"/>
  <c r="D153" i="626"/>
  <c r="C153" i="626"/>
  <c r="I153" i="626" s="1"/>
  <c r="B153" i="626"/>
  <c r="H153" i="626" s="1"/>
  <c r="G152" i="626"/>
  <c r="G158" i="626" s="1"/>
  <c r="F152" i="626"/>
  <c r="F158" i="626" s="1"/>
  <c r="E152" i="626"/>
  <c r="E158" i="626" s="1"/>
  <c r="D152" i="626"/>
  <c r="D158" i="626" s="1"/>
  <c r="C152" i="626"/>
  <c r="I152" i="626" s="1"/>
  <c r="I158" i="626" s="1"/>
  <c r="B152" i="626"/>
  <c r="H152" i="626" s="1"/>
  <c r="G149" i="626"/>
  <c r="F149" i="626"/>
  <c r="E149" i="626"/>
  <c r="D149" i="626"/>
  <c r="C149" i="626"/>
  <c r="B149" i="626"/>
  <c r="I148" i="626"/>
  <c r="H148" i="626"/>
  <c r="I147" i="626"/>
  <c r="H147" i="626"/>
  <c r="I146" i="626"/>
  <c r="H146" i="626"/>
  <c r="I145" i="626"/>
  <c r="H145" i="626"/>
  <c r="I144" i="626"/>
  <c r="H144" i="626"/>
  <c r="I143" i="626"/>
  <c r="I149" i="626" s="1"/>
  <c r="H143" i="626"/>
  <c r="H149" i="626" s="1"/>
  <c r="G140" i="626"/>
  <c r="F140" i="626"/>
  <c r="E140" i="626"/>
  <c r="D140" i="626"/>
  <c r="C140" i="626"/>
  <c r="B140" i="626"/>
  <c r="I139" i="626"/>
  <c r="H139" i="626"/>
  <c r="I138" i="626"/>
  <c r="H138" i="626"/>
  <c r="I137" i="626"/>
  <c r="H137" i="626"/>
  <c r="I136" i="626"/>
  <c r="H136" i="626"/>
  <c r="I135" i="626"/>
  <c r="I140" i="626" s="1"/>
  <c r="H135" i="626"/>
  <c r="I134" i="626"/>
  <c r="H134" i="626"/>
  <c r="H140" i="626" s="1"/>
  <c r="G131" i="626"/>
  <c r="F131" i="626"/>
  <c r="E131" i="626"/>
  <c r="D131" i="626"/>
  <c r="C131" i="626"/>
  <c r="B131" i="626"/>
  <c r="I130" i="626"/>
  <c r="H130" i="626"/>
  <c r="I129" i="626"/>
  <c r="H129" i="626"/>
  <c r="I128" i="626"/>
  <c r="H128" i="626"/>
  <c r="I127" i="626"/>
  <c r="H127" i="626"/>
  <c r="I126" i="626"/>
  <c r="H126" i="626"/>
  <c r="I125" i="626"/>
  <c r="I131" i="626" s="1"/>
  <c r="H125" i="626"/>
  <c r="H131" i="626" s="1"/>
  <c r="G122" i="626"/>
  <c r="F122" i="626"/>
  <c r="E122" i="626"/>
  <c r="D122" i="626"/>
  <c r="C122" i="626"/>
  <c r="B122" i="626"/>
  <c r="I121" i="626"/>
  <c r="H121" i="626"/>
  <c r="I120" i="626"/>
  <c r="H120" i="626"/>
  <c r="I119" i="626"/>
  <c r="H119" i="626"/>
  <c r="I118" i="626"/>
  <c r="H118" i="626"/>
  <c r="I117" i="626"/>
  <c r="I122" i="626" s="1"/>
  <c r="H117" i="626"/>
  <c r="I116" i="626"/>
  <c r="H116" i="626"/>
  <c r="H122" i="626" s="1"/>
  <c r="G113" i="626"/>
  <c r="F113" i="626"/>
  <c r="E113" i="626"/>
  <c r="D113" i="626"/>
  <c r="C113" i="626"/>
  <c r="B113" i="626"/>
  <c r="I112" i="626"/>
  <c r="H112" i="626"/>
  <c r="I111" i="626"/>
  <c r="H111" i="626"/>
  <c r="I110" i="626"/>
  <c r="H110" i="626"/>
  <c r="I109" i="626"/>
  <c r="H109" i="626"/>
  <c r="I108" i="626"/>
  <c r="H108" i="626"/>
  <c r="I107" i="626"/>
  <c r="I113" i="626" s="1"/>
  <c r="H107" i="626"/>
  <c r="H113" i="626" s="1"/>
  <c r="G104" i="626"/>
  <c r="F104" i="626"/>
  <c r="E104" i="626"/>
  <c r="D104" i="626"/>
  <c r="C104" i="626"/>
  <c r="B104" i="626"/>
  <c r="I103" i="626"/>
  <c r="H103" i="626"/>
  <c r="I102" i="626"/>
  <c r="H102" i="626"/>
  <c r="I101" i="626"/>
  <c r="H101" i="626"/>
  <c r="I100" i="626"/>
  <c r="H100" i="626"/>
  <c r="I99" i="626"/>
  <c r="I104" i="626" s="1"/>
  <c r="H99" i="626"/>
  <c r="I98" i="626"/>
  <c r="H98" i="626"/>
  <c r="H104" i="626" s="1"/>
  <c r="G95" i="626"/>
  <c r="F95" i="626"/>
  <c r="E95" i="626"/>
  <c r="D95" i="626"/>
  <c r="C95" i="626"/>
  <c r="B95" i="626"/>
  <c r="I94" i="626"/>
  <c r="H94" i="626"/>
  <c r="I93" i="626"/>
  <c r="H93" i="626"/>
  <c r="I92" i="626"/>
  <c r="H92" i="626"/>
  <c r="I91" i="626"/>
  <c r="H91" i="626"/>
  <c r="I90" i="626"/>
  <c r="H90" i="626"/>
  <c r="I89" i="626"/>
  <c r="I95" i="626" s="1"/>
  <c r="H89" i="626"/>
  <c r="H95" i="626" s="1"/>
  <c r="G86" i="626"/>
  <c r="F86" i="626"/>
  <c r="E86" i="626"/>
  <c r="D86" i="626"/>
  <c r="C86" i="626"/>
  <c r="B86" i="626"/>
  <c r="I85" i="626"/>
  <c r="H85" i="626"/>
  <c r="I84" i="626"/>
  <c r="H84" i="626"/>
  <c r="I83" i="626"/>
  <c r="H83" i="626"/>
  <c r="I82" i="626"/>
  <c r="H82" i="626"/>
  <c r="I81" i="626"/>
  <c r="I86" i="626" s="1"/>
  <c r="H81" i="626"/>
  <c r="I80" i="626"/>
  <c r="H80" i="626"/>
  <c r="H86" i="626" s="1"/>
  <c r="G77" i="626"/>
  <c r="F77" i="626"/>
  <c r="E77" i="626"/>
  <c r="D77" i="626"/>
  <c r="C77" i="626"/>
  <c r="B77" i="626"/>
  <c r="I76" i="626"/>
  <c r="H76" i="626"/>
  <c r="I75" i="626"/>
  <c r="H75" i="626"/>
  <c r="I74" i="626"/>
  <c r="H74" i="626"/>
  <c r="I73" i="626"/>
  <c r="H73" i="626"/>
  <c r="I72" i="626"/>
  <c r="H72" i="626"/>
  <c r="I71" i="626"/>
  <c r="I77" i="626" s="1"/>
  <c r="H71" i="626"/>
  <c r="H77" i="626" s="1"/>
  <c r="G68" i="626"/>
  <c r="F68" i="626"/>
  <c r="E68" i="626"/>
  <c r="D68" i="626"/>
  <c r="C68" i="626"/>
  <c r="B68" i="626"/>
  <c r="I67" i="626"/>
  <c r="H67" i="626"/>
  <c r="I66" i="626"/>
  <c r="H66" i="626"/>
  <c r="I65" i="626"/>
  <c r="H65" i="626"/>
  <c r="I64" i="626"/>
  <c r="H64" i="626"/>
  <c r="I63" i="626"/>
  <c r="I68" i="626" s="1"/>
  <c r="H63" i="626"/>
  <c r="I62" i="626"/>
  <c r="H62" i="626"/>
  <c r="H68" i="626" s="1"/>
  <c r="G59" i="626"/>
  <c r="F59" i="626"/>
  <c r="E59" i="626"/>
  <c r="D59" i="626"/>
  <c r="C59" i="626"/>
  <c r="B59" i="626"/>
  <c r="I58" i="626"/>
  <c r="H58" i="626"/>
  <c r="I57" i="626"/>
  <c r="H57" i="626"/>
  <c r="I56" i="626"/>
  <c r="H56" i="626"/>
  <c r="I55" i="626"/>
  <c r="H55" i="626"/>
  <c r="I54" i="626"/>
  <c r="H54" i="626"/>
  <c r="I53" i="626"/>
  <c r="I59" i="626" s="1"/>
  <c r="H53" i="626"/>
  <c r="H59" i="626" s="1"/>
  <c r="G50" i="626"/>
  <c r="F50" i="626"/>
  <c r="E50" i="626"/>
  <c r="D50" i="626"/>
  <c r="C50" i="626"/>
  <c r="B50" i="626"/>
  <c r="I49" i="626"/>
  <c r="H49" i="626"/>
  <c r="I48" i="626"/>
  <c r="H48" i="626"/>
  <c r="I47" i="626"/>
  <c r="H47" i="626"/>
  <c r="I46" i="626"/>
  <c r="H46" i="626"/>
  <c r="I45" i="626"/>
  <c r="I50" i="626" s="1"/>
  <c r="H45" i="626"/>
  <c r="I44" i="626"/>
  <c r="H44" i="626"/>
  <c r="H50" i="626" s="1"/>
  <c r="G41" i="626"/>
  <c r="F41" i="626"/>
  <c r="E41" i="626"/>
  <c r="D41" i="626"/>
  <c r="C41" i="626"/>
  <c r="B41" i="626"/>
  <c r="I40" i="626"/>
  <c r="H40" i="626"/>
  <c r="I39" i="626"/>
  <c r="H39" i="626"/>
  <c r="I38" i="626"/>
  <c r="H38" i="626"/>
  <c r="I37" i="626"/>
  <c r="H37" i="626"/>
  <c r="I36" i="626"/>
  <c r="H36" i="626"/>
  <c r="I35" i="626"/>
  <c r="I41" i="626" s="1"/>
  <c r="H35" i="626"/>
  <c r="H41" i="626" s="1"/>
  <c r="G32" i="626"/>
  <c r="F32" i="626"/>
  <c r="E32" i="626"/>
  <c r="D32" i="626"/>
  <c r="C32" i="626"/>
  <c r="B32" i="626"/>
  <c r="I31" i="626"/>
  <c r="H31" i="626"/>
  <c r="I30" i="626"/>
  <c r="H30" i="626"/>
  <c r="I29" i="626"/>
  <c r="H29" i="626"/>
  <c r="I28" i="626"/>
  <c r="H28" i="626"/>
  <c r="I27" i="626"/>
  <c r="I32" i="626" s="1"/>
  <c r="H27" i="626"/>
  <c r="I26" i="626"/>
  <c r="H26" i="626"/>
  <c r="H32" i="626" s="1"/>
  <c r="G23" i="626"/>
  <c r="F23" i="626"/>
  <c r="E23" i="626"/>
  <c r="D23" i="626"/>
  <c r="C23" i="626"/>
  <c r="B23" i="626"/>
  <c r="I22" i="626"/>
  <c r="H22" i="626"/>
  <c r="I21" i="626"/>
  <c r="H21" i="626"/>
  <c r="I20" i="626"/>
  <c r="H20" i="626"/>
  <c r="I19" i="626"/>
  <c r="H19" i="626"/>
  <c r="I18" i="626"/>
  <c r="H18" i="626"/>
  <c r="I17" i="626"/>
  <c r="I23" i="626" s="1"/>
  <c r="H17" i="626"/>
  <c r="H23" i="626" s="1"/>
  <c r="G14" i="626"/>
  <c r="F14" i="626"/>
  <c r="E14" i="626"/>
  <c r="D14" i="626"/>
  <c r="C14" i="626"/>
  <c r="B14" i="626"/>
  <c r="I13" i="626"/>
  <c r="H13" i="626"/>
  <c r="I12" i="626"/>
  <c r="H12" i="626"/>
  <c r="I11" i="626"/>
  <c r="H11" i="626"/>
  <c r="I10" i="626"/>
  <c r="H10" i="626"/>
  <c r="I9" i="626"/>
  <c r="I14" i="626" s="1"/>
  <c r="H9" i="626"/>
  <c r="I8" i="626"/>
  <c r="H8" i="626"/>
  <c r="H14" i="626" s="1"/>
  <c r="G259" i="625"/>
  <c r="F259" i="625"/>
  <c r="E259" i="625"/>
  <c r="D259" i="625"/>
  <c r="C259" i="625"/>
  <c r="I259" i="625" s="1"/>
  <c r="B259" i="625"/>
  <c r="H259" i="625" s="1"/>
  <c r="G258" i="625"/>
  <c r="F258" i="625"/>
  <c r="E258" i="625"/>
  <c r="D258" i="625"/>
  <c r="C258" i="625"/>
  <c r="I258" i="625" s="1"/>
  <c r="B258" i="625"/>
  <c r="H258" i="625" s="1"/>
  <c r="G257" i="625"/>
  <c r="F257" i="625"/>
  <c r="E257" i="625"/>
  <c r="D257" i="625"/>
  <c r="C257" i="625"/>
  <c r="I257" i="625" s="1"/>
  <c r="B257" i="625"/>
  <c r="H257" i="625" s="1"/>
  <c r="G256" i="625"/>
  <c r="F256" i="625"/>
  <c r="E256" i="625"/>
  <c r="D256" i="625"/>
  <c r="C256" i="625"/>
  <c r="I256" i="625" s="1"/>
  <c r="B256" i="625"/>
  <c r="H256" i="625" s="1"/>
  <c r="G255" i="625"/>
  <c r="F255" i="625"/>
  <c r="E255" i="625"/>
  <c r="D255" i="625"/>
  <c r="C255" i="625"/>
  <c r="I255" i="625" s="1"/>
  <c r="B255" i="625"/>
  <c r="H255" i="625" s="1"/>
  <c r="G254" i="625"/>
  <c r="F254" i="625"/>
  <c r="E254" i="625"/>
  <c r="D254" i="625"/>
  <c r="C254" i="625"/>
  <c r="I254" i="625" s="1"/>
  <c r="B254" i="625"/>
  <c r="H254" i="625" s="1"/>
  <c r="G253" i="625"/>
  <c r="F253" i="625"/>
  <c r="E253" i="625"/>
  <c r="D253" i="625"/>
  <c r="C253" i="625"/>
  <c r="I253" i="625" s="1"/>
  <c r="B253" i="625"/>
  <c r="H253" i="625" s="1"/>
  <c r="G252" i="625"/>
  <c r="F252" i="625"/>
  <c r="E252" i="625"/>
  <c r="D252" i="625"/>
  <c r="C252" i="625"/>
  <c r="I252" i="625" s="1"/>
  <c r="B252" i="625"/>
  <c r="H252" i="625" s="1"/>
  <c r="G251" i="625"/>
  <c r="F251" i="625"/>
  <c r="E251" i="625"/>
  <c r="D251" i="625"/>
  <c r="C251" i="625"/>
  <c r="I251" i="625" s="1"/>
  <c r="B251" i="625"/>
  <c r="H251" i="625" s="1"/>
  <c r="G250" i="625"/>
  <c r="F250" i="625"/>
  <c r="E250" i="625"/>
  <c r="D250" i="625"/>
  <c r="C250" i="625"/>
  <c r="I250" i="625" s="1"/>
  <c r="B250" i="625"/>
  <c r="H250" i="625" s="1"/>
  <c r="G249" i="625"/>
  <c r="F249" i="625"/>
  <c r="E249" i="625"/>
  <c r="D249" i="625"/>
  <c r="C249" i="625"/>
  <c r="I249" i="625" s="1"/>
  <c r="B249" i="625"/>
  <c r="H249" i="625" s="1"/>
  <c r="G248" i="625"/>
  <c r="G260" i="625" s="1"/>
  <c r="F248" i="625"/>
  <c r="F260" i="625" s="1"/>
  <c r="E248" i="625"/>
  <c r="E260" i="625" s="1"/>
  <c r="D248" i="625"/>
  <c r="D260" i="625" s="1"/>
  <c r="C248" i="625"/>
  <c r="I248" i="625" s="1"/>
  <c r="B248" i="625"/>
  <c r="H248" i="625" s="1"/>
  <c r="H260" i="625" s="1"/>
  <c r="G245" i="625"/>
  <c r="F245" i="625"/>
  <c r="E245" i="625"/>
  <c r="D245" i="625"/>
  <c r="C245" i="625"/>
  <c r="B245" i="625"/>
  <c r="I244" i="625"/>
  <c r="H244" i="625"/>
  <c r="I243" i="625"/>
  <c r="H243" i="625"/>
  <c r="I242" i="625"/>
  <c r="H242" i="625"/>
  <c r="I241" i="625"/>
  <c r="H241" i="625"/>
  <c r="I240" i="625"/>
  <c r="H240" i="625"/>
  <c r="I239" i="625"/>
  <c r="H239" i="625"/>
  <c r="I238" i="625"/>
  <c r="H238" i="625"/>
  <c r="I237" i="625"/>
  <c r="H237" i="625"/>
  <c r="I236" i="625"/>
  <c r="H236" i="625"/>
  <c r="I235" i="625"/>
  <c r="H235" i="625"/>
  <c r="I234" i="625"/>
  <c r="H234" i="625"/>
  <c r="I233" i="625"/>
  <c r="I245" i="625" s="1"/>
  <c r="H233" i="625"/>
  <c r="H245" i="625" s="1"/>
  <c r="G230" i="625"/>
  <c r="F230" i="625"/>
  <c r="E230" i="625"/>
  <c r="D230" i="625"/>
  <c r="C230" i="625"/>
  <c r="B230" i="625"/>
  <c r="I229" i="625"/>
  <c r="H229" i="625"/>
  <c r="I228" i="625"/>
  <c r="H228" i="625"/>
  <c r="I227" i="625"/>
  <c r="H227" i="625"/>
  <c r="I226" i="625"/>
  <c r="H226" i="625"/>
  <c r="I225" i="625"/>
  <c r="H225" i="625"/>
  <c r="I224" i="625"/>
  <c r="H224" i="625"/>
  <c r="I223" i="625"/>
  <c r="H223" i="625"/>
  <c r="I222" i="625"/>
  <c r="H222" i="625"/>
  <c r="I221" i="625"/>
  <c r="H221" i="625"/>
  <c r="I220" i="625"/>
  <c r="H220" i="625"/>
  <c r="I219" i="625"/>
  <c r="H219" i="625"/>
  <c r="I218" i="625"/>
  <c r="I230" i="625" s="1"/>
  <c r="H218" i="625"/>
  <c r="H230" i="625" s="1"/>
  <c r="G215" i="625"/>
  <c r="F215" i="625"/>
  <c r="E215" i="625"/>
  <c r="D215" i="625"/>
  <c r="C215" i="625"/>
  <c r="B215" i="625"/>
  <c r="I214" i="625"/>
  <c r="H214" i="625"/>
  <c r="I213" i="625"/>
  <c r="H213" i="625"/>
  <c r="I212" i="625"/>
  <c r="H212" i="625"/>
  <c r="I211" i="625"/>
  <c r="H211" i="625"/>
  <c r="I210" i="625"/>
  <c r="H210" i="625"/>
  <c r="I209" i="625"/>
  <c r="H209" i="625"/>
  <c r="I208" i="625"/>
  <c r="H208" i="625"/>
  <c r="I207" i="625"/>
  <c r="H207" i="625"/>
  <c r="I206" i="625"/>
  <c r="H206" i="625"/>
  <c r="I205" i="625"/>
  <c r="H205" i="625"/>
  <c r="I204" i="625"/>
  <c r="H204" i="625"/>
  <c r="I203" i="625"/>
  <c r="I215" i="625" s="1"/>
  <c r="H203" i="625"/>
  <c r="H215" i="625" s="1"/>
  <c r="G200" i="625"/>
  <c r="F200" i="625"/>
  <c r="E200" i="625"/>
  <c r="D200" i="625"/>
  <c r="C200" i="625"/>
  <c r="B200" i="625"/>
  <c r="I199" i="625"/>
  <c r="H199" i="625"/>
  <c r="I198" i="625"/>
  <c r="H198" i="625"/>
  <c r="I197" i="625"/>
  <c r="H197" i="625"/>
  <c r="I196" i="625"/>
  <c r="H196" i="625"/>
  <c r="I195" i="625"/>
  <c r="H195" i="625"/>
  <c r="I194" i="625"/>
  <c r="H194" i="625"/>
  <c r="I193" i="625"/>
  <c r="H193" i="625"/>
  <c r="I192" i="625"/>
  <c r="H192" i="625"/>
  <c r="I191" i="625"/>
  <c r="H191" i="625"/>
  <c r="I190" i="625"/>
  <c r="H190" i="625"/>
  <c r="I189" i="625"/>
  <c r="H189" i="625"/>
  <c r="I188" i="625"/>
  <c r="I200" i="625" s="1"/>
  <c r="H188" i="625"/>
  <c r="H200" i="625" s="1"/>
  <c r="G185" i="625"/>
  <c r="F185" i="625"/>
  <c r="E185" i="625"/>
  <c r="D185" i="625"/>
  <c r="C185" i="625"/>
  <c r="B185" i="625"/>
  <c r="I184" i="625"/>
  <c r="H184" i="625"/>
  <c r="I183" i="625"/>
  <c r="H183" i="625"/>
  <c r="I182" i="625"/>
  <c r="H182" i="625"/>
  <c r="I181" i="625"/>
  <c r="H181" i="625"/>
  <c r="I180" i="625"/>
  <c r="H180" i="625"/>
  <c r="I179" i="625"/>
  <c r="H179" i="625"/>
  <c r="I178" i="625"/>
  <c r="H178" i="625"/>
  <c r="I177" i="625"/>
  <c r="H177" i="625"/>
  <c r="I176" i="625"/>
  <c r="H176" i="625"/>
  <c r="I175" i="625"/>
  <c r="H175" i="625"/>
  <c r="I174" i="625"/>
  <c r="H174" i="625"/>
  <c r="I173" i="625"/>
  <c r="I185" i="625" s="1"/>
  <c r="H173" i="625"/>
  <c r="H185" i="625" s="1"/>
  <c r="G170" i="625"/>
  <c r="F170" i="625"/>
  <c r="E170" i="625"/>
  <c r="D170" i="625"/>
  <c r="C170" i="625"/>
  <c r="B170" i="625"/>
  <c r="I169" i="625"/>
  <c r="H169" i="625"/>
  <c r="I168" i="625"/>
  <c r="H168" i="625"/>
  <c r="I167" i="625"/>
  <c r="H167" i="625"/>
  <c r="I166" i="625"/>
  <c r="H166" i="625"/>
  <c r="I165" i="625"/>
  <c r="H165" i="625"/>
  <c r="I164" i="625"/>
  <c r="H164" i="625"/>
  <c r="I163" i="625"/>
  <c r="H163" i="625"/>
  <c r="I162" i="625"/>
  <c r="H162" i="625"/>
  <c r="I161" i="625"/>
  <c r="H161" i="625"/>
  <c r="I160" i="625"/>
  <c r="H160" i="625"/>
  <c r="I159" i="625"/>
  <c r="H159" i="625"/>
  <c r="I158" i="625"/>
  <c r="I170" i="625" s="1"/>
  <c r="H158" i="625"/>
  <c r="H170" i="625" s="1"/>
  <c r="G155" i="625"/>
  <c r="F155" i="625"/>
  <c r="E155" i="625"/>
  <c r="D155" i="625"/>
  <c r="C155" i="625"/>
  <c r="B155" i="625"/>
  <c r="I154" i="625"/>
  <c r="H154" i="625"/>
  <c r="I153" i="625"/>
  <c r="H153" i="625"/>
  <c r="I152" i="625"/>
  <c r="H152" i="625"/>
  <c r="I151" i="625"/>
  <c r="H151" i="625"/>
  <c r="I150" i="625"/>
  <c r="H150" i="625"/>
  <c r="I149" i="625"/>
  <c r="H149" i="625"/>
  <c r="I148" i="625"/>
  <c r="H148" i="625"/>
  <c r="I147" i="625"/>
  <c r="H147" i="625"/>
  <c r="I146" i="625"/>
  <c r="H146" i="625"/>
  <c r="I145" i="625"/>
  <c r="H145" i="625"/>
  <c r="I144" i="625"/>
  <c r="H144" i="625"/>
  <c r="I143" i="625"/>
  <c r="I155" i="625" s="1"/>
  <c r="H143" i="625"/>
  <c r="H155" i="625" s="1"/>
  <c r="G140" i="625"/>
  <c r="F140" i="625"/>
  <c r="E140" i="625"/>
  <c r="D140" i="625"/>
  <c r="C140" i="625"/>
  <c r="B140" i="625"/>
  <c r="I139" i="625"/>
  <c r="H139" i="625"/>
  <c r="I138" i="625"/>
  <c r="H138" i="625"/>
  <c r="I137" i="625"/>
  <c r="H137" i="625"/>
  <c r="I136" i="625"/>
  <c r="H136" i="625"/>
  <c r="I135" i="625"/>
  <c r="H135" i="625"/>
  <c r="I134" i="625"/>
  <c r="H134" i="625"/>
  <c r="I133" i="625"/>
  <c r="H133" i="625"/>
  <c r="I132" i="625"/>
  <c r="H132" i="625"/>
  <c r="I131" i="625"/>
  <c r="H131" i="625"/>
  <c r="I130" i="625"/>
  <c r="H130" i="625"/>
  <c r="I129" i="625"/>
  <c r="H129" i="625"/>
  <c r="I128" i="625"/>
  <c r="I140" i="625" s="1"/>
  <c r="H128" i="625"/>
  <c r="H140" i="625" s="1"/>
  <c r="G125" i="625"/>
  <c r="F125" i="625"/>
  <c r="E125" i="625"/>
  <c r="D125" i="625"/>
  <c r="C125" i="625"/>
  <c r="B125" i="625"/>
  <c r="I124" i="625"/>
  <c r="H124" i="625"/>
  <c r="I123" i="625"/>
  <c r="H123" i="625"/>
  <c r="I122" i="625"/>
  <c r="H122" i="625"/>
  <c r="I121" i="625"/>
  <c r="H121" i="625"/>
  <c r="I120" i="625"/>
  <c r="H120" i="625"/>
  <c r="I119" i="625"/>
  <c r="H119" i="625"/>
  <c r="I118" i="625"/>
  <c r="H118" i="625"/>
  <c r="I117" i="625"/>
  <c r="H117" i="625"/>
  <c r="I116" i="625"/>
  <c r="H116" i="625"/>
  <c r="I115" i="625"/>
  <c r="H115" i="625"/>
  <c r="I114" i="625"/>
  <c r="H114" i="625"/>
  <c r="I113" i="625"/>
  <c r="I125" i="625" s="1"/>
  <c r="H113" i="625"/>
  <c r="H125" i="625" s="1"/>
  <c r="G110" i="625"/>
  <c r="F110" i="625"/>
  <c r="E110" i="625"/>
  <c r="D110" i="625"/>
  <c r="C110" i="625"/>
  <c r="B110" i="625"/>
  <c r="I109" i="625"/>
  <c r="H109" i="625"/>
  <c r="I108" i="625"/>
  <c r="H108" i="625"/>
  <c r="I107" i="625"/>
  <c r="H107" i="625"/>
  <c r="I106" i="625"/>
  <c r="H106" i="625"/>
  <c r="I105" i="625"/>
  <c r="H105" i="625"/>
  <c r="I104" i="625"/>
  <c r="H104" i="625"/>
  <c r="I103" i="625"/>
  <c r="H103" i="625"/>
  <c r="I102" i="625"/>
  <c r="H102" i="625"/>
  <c r="I101" i="625"/>
  <c r="H101" i="625"/>
  <c r="I100" i="625"/>
  <c r="H100" i="625"/>
  <c r="I99" i="625"/>
  <c r="H99" i="625"/>
  <c r="I98" i="625"/>
  <c r="I110" i="625" s="1"/>
  <c r="H98" i="625"/>
  <c r="H110" i="625" s="1"/>
  <c r="G95" i="625"/>
  <c r="F95" i="625"/>
  <c r="E95" i="625"/>
  <c r="D95" i="625"/>
  <c r="C95" i="625"/>
  <c r="B95" i="625"/>
  <c r="I94" i="625"/>
  <c r="H94" i="625"/>
  <c r="I93" i="625"/>
  <c r="H93" i="625"/>
  <c r="I92" i="625"/>
  <c r="H92" i="625"/>
  <c r="I91" i="625"/>
  <c r="H91" i="625"/>
  <c r="I90" i="625"/>
  <c r="H90" i="625"/>
  <c r="I89" i="625"/>
  <c r="H89" i="625"/>
  <c r="I88" i="625"/>
  <c r="H88" i="625"/>
  <c r="I87" i="625"/>
  <c r="H87" i="625"/>
  <c r="I86" i="625"/>
  <c r="H86" i="625"/>
  <c r="I85" i="625"/>
  <c r="H85" i="625"/>
  <c r="I84" i="625"/>
  <c r="H84" i="625"/>
  <c r="I83" i="625"/>
  <c r="I95" i="625" s="1"/>
  <c r="H83" i="625"/>
  <c r="H95" i="625" s="1"/>
  <c r="G80" i="625"/>
  <c r="F80" i="625"/>
  <c r="E80" i="625"/>
  <c r="D80" i="625"/>
  <c r="C80" i="625"/>
  <c r="B80" i="625"/>
  <c r="I79" i="625"/>
  <c r="H79" i="625"/>
  <c r="I78" i="625"/>
  <c r="H78" i="625"/>
  <c r="I77" i="625"/>
  <c r="H77" i="625"/>
  <c r="I76" i="625"/>
  <c r="H76" i="625"/>
  <c r="I75" i="625"/>
  <c r="H75" i="625"/>
  <c r="I74" i="625"/>
  <c r="H74" i="625"/>
  <c r="I73" i="625"/>
  <c r="H73" i="625"/>
  <c r="I72" i="625"/>
  <c r="H72" i="625"/>
  <c r="I71" i="625"/>
  <c r="H71" i="625"/>
  <c r="I70" i="625"/>
  <c r="H70" i="625"/>
  <c r="I69" i="625"/>
  <c r="H69" i="625"/>
  <c r="I68" i="625"/>
  <c r="I80" i="625" s="1"/>
  <c r="H68" i="625"/>
  <c r="H80" i="625" s="1"/>
  <c r="G65" i="625"/>
  <c r="F65" i="625"/>
  <c r="E65" i="625"/>
  <c r="D65" i="625"/>
  <c r="C65" i="625"/>
  <c r="B65" i="625"/>
  <c r="I64" i="625"/>
  <c r="H64" i="625"/>
  <c r="I63" i="625"/>
  <c r="H63" i="625"/>
  <c r="I62" i="625"/>
  <c r="H62" i="625"/>
  <c r="I61" i="625"/>
  <c r="H61" i="625"/>
  <c r="I60" i="625"/>
  <c r="H60" i="625"/>
  <c r="I59" i="625"/>
  <c r="H59" i="625"/>
  <c r="I58" i="625"/>
  <c r="H58" i="625"/>
  <c r="I57" i="625"/>
  <c r="H57" i="625"/>
  <c r="I56" i="625"/>
  <c r="H56" i="625"/>
  <c r="I55" i="625"/>
  <c r="H55" i="625"/>
  <c r="I54" i="625"/>
  <c r="H54" i="625"/>
  <c r="I53" i="625"/>
  <c r="I65" i="625" s="1"/>
  <c r="H53" i="625"/>
  <c r="H65" i="625" s="1"/>
  <c r="G50" i="625"/>
  <c r="F50" i="625"/>
  <c r="E50" i="625"/>
  <c r="D50" i="625"/>
  <c r="C50" i="625"/>
  <c r="B50" i="625"/>
  <c r="I49" i="625"/>
  <c r="H49" i="625"/>
  <c r="I48" i="625"/>
  <c r="H48" i="625"/>
  <c r="I47" i="625"/>
  <c r="H47" i="625"/>
  <c r="I46" i="625"/>
  <c r="H46" i="625"/>
  <c r="I45" i="625"/>
  <c r="H45" i="625"/>
  <c r="I44" i="625"/>
  <c r="H44" i="625"/>
  <c r="I43" i="625"/>
  <c r="H43" i="625"/>
  <c r="I42" i="625"/>
  <c r="H42" i="625"/>
  <c r="I41" i="625"/>
  <c r="H41" i="625"/>
  <c r="I40" i="625"/>
  <c r="H40" i="625"/>
  <c r="I39" i="625"/>
  <c r="H39" i="625"/>
  <c r="I38" i="625"/>
  <c r="I50" i="625" s="1"/>
  <c r="H38" i="625"/>
  <c r="H50" i="625" s="1"/>
  <c r="G35" i="625"/>
  <c r="F35" i="625"/>
  <c r="E35" i="625"/>
  <c r="D35" i="625"/>
  <c r="C35" i="625"/>
  <c r="B35" i="625"/>
  <c r="I34" i="625"/>
  <c r="H34" i="625"/>
  <c r="I33" i="625"/>
  <c r="H33" i="625"/>
  <c r="I32" i="625"/>
  <c r="H32" i="625"/>
  <c r="I31" i="625"/>
  <c r="H31" i="625"/>
  <c r="I30" i="625"/>
  <c r="H30" i="625"/>
  <c r="I29" i="625"/>
  <c r="H29" i="625"/>
  <c r="I28" i="625"/>
  <c r="H28" i="625"/>
  <c r="I27" i="625"/>
  <c r="H27" i="625"/>
  <c r="I26" i="625"/>
  <c r="H26" i="625"/>
  <c r="I25" i="625"/>
  <c r="H25" i="625"/>
  <c r="I24" i="625"/>
  <c r="H24" i="625"/>
  <c r="I23" i="625"/>
  <c r="I35" i="625" s="1"/>
  <c r="H23" i="625"/>
  <c r="H35" i="625" s="1"/>
  <c r="G20" i="625"/>
  <c r="F20" i="625"/>
  <c r="E20" i="625"/>
  <c r="D20" i="625"/>
  <c r="C20" i="625"/>
  <c r="B20" i="625"/>
  <c r="I19" i="625"/>
  <c r="H19" i="625"/>
  <c r="I18" i="625"/>
  <c r="H18" i="625"/>
  <c r="I17" i="625"/>
  <c r="H17" i="625"/>
  <c r="I16" i="625"/>
  <c r="H16" i="625"/>
  <c r="I15" i="625"/>
  <c r="H15" i="625"/>
  <c r="I14" i="625"/>
  <c r="H14" i="625"/>
  <c r="I13" i="625"/>
  <c r="H13" i="625"/>
  <c r="I12" i="625"/>
  <c r="H12" i="625"/>
  <c r="I11" i="625"/>
  <c r="H11" i="625"/>
  <c r="I10" i="625"/>
  <c r="H10" i="625"/>
  <c r="I9" i="625"/>
  <c r="H9" i="625"/>
  <c r="I8" i="625"/>
  <c r="I20" i="625" s="1"/>
  <c r="H8" i="625"/>
  <c r="H20" i="625" s="1"/>
  <c r="E48" i="624"/>
  <c r="D48" i="624"/>
  <c r="C48" i="624"/>
  <c r="B48" i="624"/>
  <c r="E7" i="624"/>
  <c r="D7" i="624"/>
  <c r="C7" i="624"/>
  <c r="B7" i="624"/>
  <c r="I64" i="622"/>
  <c r="F64" i="622"/>
  <c r="E64" i="622"/>
  <c r="D64" i="622"/>
  <c r="I54" i="622"/>
  <c r="H54" i="622"/>
  <c r="G54" i="622"/>
  <c r="E54" i="622"/>
  <c r="D54" i="622"/>
  <c r="H53" i="622"/>
  <c r="F53" i="622"/>
  <c r="F54" i="622" s="1"/>
  <c r="E53" i="622"/>
  <c r="I50" i="622"/>
  <c r="G50" i="622"/>
  <c r="F50" i="622"/>
  <c r="E50" i="622"/>
  <c r="D50" i="622"/>
  <c r="H49" i="622"/>
  <c r="H50" i="622" s="1"/>
  <c r="F49" i="622"/>
  <c r="I46" i="622"/>
  <c r="F46" i="622"/>
  <c r="D46" i="622"/>
  <c r="G45" i="622"/>
  <c r="H45" i="622" s="1"/>
  <c r="H46" i="622" s="1"/>
  <c r="F45" i="622"/>
  <c r="E45" i="622"/>
  <c r="E46" i="622" s="1"/>
  <c r="I41" i="622"/>
  <c r="G41" i="622"/>
  <c r="F41" i="622"/>
  <c r="D41" i="622"/>
  <c r="H40" i="622"/>
  <c r="H41" i="622" s="1"/>
  <c r="F40" i="622"/>
  <c r="E40" i="622"/>
  <c r="E41" i="622" s="1"/>
  <c r="G37" i="622"/>
  <c r="E37" i="622"/>
  <c r="D37" i="622"/>
  <c r="I36" i="622"/>
  <c r="I37" i="622" s="1"/>
  <c r="H36" i="622"/>
  <c r="H37" i="622" s="1"/>
  <c r="G36" i="622"/>
  <c r="F36" i="622"/>
  <c r="F37" i="622" s="1"/>
  <c r="I33" i="622"/>
  <c r="G33" i="622"/>
  <c r="E33" i="622"/>
  <c r="D33" i="622"/>
  <c r="H32" i="622"/>
  <c r="H33" i="622" s="1"/>
  <c r="F32" i="622"/>
  <c r="F33" i="622" s="1"/>
  <c r="E32" i="622"/>
  <c r="G29" i="622"/>
  <c r="F29" i="622"/>
  <c r="D29" i="622"/>
  <c r="H28" i="622"/>
  <c r="I28" i="622" s="1"/>
  <c r="I29" i="622" s="1"/>
  <c r="F28" i="622"/>
  <c r="E28" i="622"/>
  <c r="E29" i="622" s="1"/>
  <c r="I24" i="622"/>
  <c r="H24" i="622"/>
  <c r="G24" i="622"/>
  <c r="D24" i="622"/>
  <c r="H23" i="622"/>
  <c r="F23" i="622"/>
  <c r="E23" i="622"/>
  <c r="I20" i="622"/>
  <c r="H20" i="622"/>
  <c r="G20" i="622"/>
  <c r="D20" i="622"/>
  <c r="H19" i="622"/>
  <c r="E19" i="622"/>
  <c r="F19" i="622" s="1"/>
  <c r="H16" i="622"/>
  <c r="G16" i="622"/>
  <c r="D16" i="622"/>
  <c r="I15" i="622"/>
  <c r="I16" i="622" s="1"/>
  <c r="I57" i="622" s="1"/>
  <c r="H15" i="622"/>
  <c r="E15" i="622"/>
  <c r="E16" i="622" s="1"/>
  <c r="I12" i="622"/>
  <c r="H12" i="622"/>
  <c r="G12" i="622"/>
  <c r="F12" i="622"/>
  <c r="E12" i="622"/>
  <c r="D12" i="622"/>
  <c r="D57" i="622" s="1"/>
  <c r="H11" i="622"/>
  <c r="F11" i="622"/>
  <c r="E11" i="622"/>
  <c r="I7" i="622"/>
  <c r="G7" i="622"/>
  <c r="E7" i="622"/>
  <c r="D7" i="622"/>
  <c r="H6" i="622"/>
  <c r="H7" i="622" s="1"/>
  <c r="F6" i="622"/>
  <c r="F7" i="622" s="1"/>
  <c r="E6" i="622"/>
  <c r="F688" i="619"/>
  <c r="E688" i="619"/>
  <c r="D687" i="619"/>
  <c r="D686" i="619"/>
  <c r="D685" i="619"/>
  <c r="D684" i="619"/>
  <c r="D683" i="619"/>
  <c r="D682" i="619"/>
  <c r="D688" i="619" s="1"/>
  <c r="D681" i="619"/>
  <c r="F679" i="619"/>
  <c r="E679" i="619"/>
  <c r="D678" i="619"/>
  <c r="D679" i="619" s="1"/>
  <c r="F670" i="619"/>
  <c r="E670" i="619"/>
  <c r="D669" i="619"/>
  <c r="D668" i="619"/>
  <c r="D667" i="619"/>
  <c r="D666" i="619"/>
  <c r="D665" i="619"/>
  <c r="D664" i="619"/>
  <c r="D670" i="619" s="1"/>
  <c r="D663" i="619"/>
  <c r="F661" i="619"/>
  <c r="E661" i="619"/>
  <c r="D660" i="619"/>
  <c r="D659" i="619"/>
  <c r="D658" i="619"/>
  <c r="D657" i="619"/>
  <c r="D656" i="619"/>
  <c r="D655" i="619"/>
  <c r="D654" i="619"/>
  <c r="D661" i="619" s="1"/>
  <c r="F652" i="619"/>
  <c r="E652" i="619"/>
  <c r="D651" i="619"/>
  <c r="D650" i="619"/>
  <c r="D649" i="619"/>
  <c r="D648" i="619"/>
  <c r="D647" i="619"/>
  <c r="D646" i="619"/>
  <c r="D652" i="619" s="1"/>
  <c r="D645" i="619"/>
  <c r="F643" i="619"/>
  <c r="E643" i="619"/>
  <c r="D643" i="619"/>
  <c r="D642" i="619"/>
  <c r="D641" i="619"/>
  <c r="D640" i="619"/>
  <c r="D639" i="619"/>
  <c r="D638" i="619"/>
  <c r="D637" i="619"/>
  <c r="D636" i="619"/>
  <c r="F634" i="619"/>
  <c r="E634" i="619"/>
  <c r="D633" i="619"/>
  <c r="D632" i="619"/>
  <c r="D631" i="619"/>
  <c r="D630" i="619"/>
  <c r="D629" i="619"/>
  <c r="D634" i="619" s="1"/>
  <c r="D628" i="619"/>
  <c r="D627" i="619"/>
  <c r="F625" i="619"/>
  <c r="E625" i="619"/>
  <c r="D624" i="619"/>
  <c r="D623" i="619"/>
  <c r="D622" i="619"/>
  <c r="D621" i="619"/>
  <c r="D620" i="619"/>
  <c r="D619" i="619"/>
  <c r="D618" i="619"/>
  <c r="D625" i="619" s="1"/>
  <c r="F616" i="619"/>
  <c r="E616" i="619"/>
  <c r="D615" i="619"/>
  <c r="D614" i="619"/>
  <c r="D613" i="619"/>
  <c r="D612" i="619"/>
  <c r="D611" i="619"/>
  <c r="D610" i="619"/>
  <c r="D616" i="619" s="1"/>
  <c r="F607" i="619"/>
  <c r="E607" i="619"/>
  <c r="D606" i="619"/>
  <c r="D605" i="619"/>
  <c r="D604" i="619"/>
  <c r="D603" i="619"/>
  <c r="D600" i="619"/>
  <c r="D607" i="619" s="1"/>
  <c r="F598" i="619"/>
  <c r="E598" i="619"/>
  <c r="D597" i="619"/>
  <c r="D596" i="619"/>
  <c r="D595" i="619"/>
  <c r="D594" i="619"/>
  <c r="D593" i="619"/>
  <c r="D592" i="619"/>
  <c r="D591" i="619"/>
  <c r="D598" i="619" s="1"/>
  <c r="F589" i="619"/>
  <c r="E589" i="619"/>
  <c r="D588" i="619"/>
  <c r="D587" i="619"/>
  <c r="D586" i="619"/>
  <c r="D585" i="619"/>
  <c r="D584" i="619"/>
  <c r="D583" i="619"/>
  <c r="D589" i="619" s="1"/>
  <c r="D582" i="619"/>
  <c r="F580" i="619"/>
  <c r="E580" i="619"/>
  <c r="D575" i="619"/>
  <c r="D574" i="619"/>
  <c r="D580" i="619" s="1"/>
  <c r="F571" i="619"/>
  <c r="E571" i="619"/>
  <c r="D571" i="619"/>
  <c r="D570" i="619"/>
  <c r="D569" i="619"/>
  <c r="D568" i="619"/>
  <c r="D567" i="619"/>
  <c r="D566" i="619"/>
  <c r="D565" i="619"/>
  <c r="D564" i="619"/>
  <c r="F562" i="619"/>
  <c r="E562" i="619"/>
  <c r="D560" i="619"/>
  <c r="D559" i="619"/>
  <c r="D558" i="619"/>
  <c r="D557" i="619"/>
  <c r="D556" i="619"/>
  <c r="D562" i="619" s="1"/>
  <c r="D555" i="619"/>
  <c r="F553" i="619"/>
  <c r="E553" i="619"/>
  <c r="D553" i="619"/>
  <c r="D552" i="619"/>
  <c r="D551" i="619"/>
  <c r="F544" i="619"/>
  <c r="E544" i="619"/>
  <c r="D543" i="619"/>
  <c r="D542" i="619"/>
  <c r="D541" i="619"/>
  <c r="D540" i="619"/>
  <c r="D539" i="619"/>
  <c r="D544" i="619" s="1"/>
  <c r="D538" i="619"/>
  <c r="D537" i="619"/>
  <c r="F535" i="619"/>
  <c r="E535" i="619"/>
  <c r="D534" i="619"/>
  <c r="D533" i="619"/>
  <c r="D532" i="619"/>
  <c r="D531" i="619"/>
  <c r="D530" i="619"/>
  <c r="D529" i="619"/>
  <c r="D528" i="619"/>
  <c r="D535" i="619" s="1"/>
  <c r="F526" i="619"/>
  <c r="E526" i="619"/>
  <c r="D525" i="619"/>
  <c r="D524" i="619"/>
  <c r="D523" i="619"/>
  <c r="D522" i="619"/>
  <c r="D526" i="619" s="1"/>
  <c r="D521" i="619"/>
  <c r="F517" i="619"/>
  <c r="E517" i="619"/>
  <c r="D516" i="619"/>
  <c r="D515" i="619"/>
  <c r="D514" i="619"/>
  <c r="D513" i="619"/>
  <c r="D512" i="619"/>
  <c r="D511" i="619"/>
  <c r="D510" i="619"/>
  <c r="D517" i="619" s="1"/>
  <c r="F508" i="619"/>
  <c r="E508" i="619"/>
  <c r="D507" i="619"/>
  <c r="D506" i="619"/>
  <c r="D505" i="619"/>
  <c r="D504" i="619"/>
  <c r="D503" i="619"/>
  <c r="D502" i="619"/>
  <c r="D508" i="619" s="1"/>
  <c r="D501" i="619"/>
  <c r="F499" i="619"/>
  <c r="E499" i="619"/>
  <c r="D499" i="619"/>
  <c r="D498" i="619"/>
  <c r="D497" i="619"/>
  <c r="D496" i="619"/>
  <c r="D495" i="619"/>
  <c r="D494" i="619"/>
  <c r="D493" i="619"/>
  <c r="D492" i="619"/>
  <c r="F490" i="619"/>
  <c r="E490" i="619"/>
  <c r="D489" i="619"/>
  <c r="D488" i="619"/>
  <c r="D487" i="619"/>
  <c r="D486" i="619"/>
  <c r="D485" i="619"/>
  <c r="D490" i="619" s="1"/>
  <c r="D484" i="619"/>
  <c r="D483" i="619"/>
  <c r="F481" i="619"/>
  <c r="E481" i="619"/>
  <c r="D480" i="619"/>
  <c r="D479" i="619"/>
  <c r="D478" i="619"/>
  <c r="D477" i="619"/>
  <c r="D476" i="619"/>
  <c r="D475" i="619"/>
  <c r="D474" i="619"/>
  <c r="D481" i="619" s="1"/>
  <c r="F472" i="619"/>
  <c r="E472" i="619"/>
  <c r="D471" i="619"/>
  <c r="D470" i="619"/>
  <c r="D469" i="619"/>
  <c r="D468" i="619"/>
  <c r="D467" i="619"/>
  <c r="D466" i="619"/>
  <c r="D465" i="619"/>
  <c r="D472" i="619" s="1"/>
  <c r="F463" i="619"/>
  <c r="E463" i="619"/>
  <c r="D462" i="619"/>
  <c r="D461" i="619"/>
  <c r="D460" i="619"/>
  <c r="D459" i="619"/>
  <c r="D458" i="619"/>
  <c r="D457" i="619"/>
  <c r="D456" i="619"/>
  <c r="D463" i="619" s="1"/>
  <c r="F454" i="619"/>
  <c r="E454" i="619"/>
  <c r="D453" i="619"/>
  <c r="D452" i="619"/>
  <c r="D451" i="619"/>
  <c r="D450" i="619"/>
  <c r="D449" i="619"/>
  <c r="D448" i="619"/>
  <c r="D454" i="619" s="1"/>
  <c r="D447" i="619"/>
  <c r="F445" i="619"/>
  <c r="E445" i="619"/>
  <c r="D444" i="619"/>
  <c r="D443" i="619"/>
  <c r="D442" i="619"/>
  <c r="D441" i="619"/>
  <c r="D440" i="619"/>
  <c r="D439" i="619"/>
  <c r="D438" i="619"/>
  <c r="D445" i="619" s="1"/>
  <c r="F436" i="619"/>
  <c r="E436" i="619"/>
  <c r="D435" i="619"/>
  <c r="D434" i="619"/>
  <c r="D433" i="619"/>
  <c r="D432" i="619"/>
  <c r="D431" i="619"/>
  <c r="D430" i="619"/>
  <c r="D436" i="619" s="1"/>
  <c r="D429" i="619"/>
  <c r="F427" i="619"/>
  <c r="E427" i="619"/>
  <c r="D427" i="619"/>
  <c r="D426" i="619"/>
  <c r="D425" i="619"/>
  <c r="D424" i="619"/>
  <c r="D423" i="619"/>
  <c r="D422" i="619"/>
  <c r="D421" i="619"/>
  <c r="D420" i="619"/>
  <c r="F418" i="619"/>
  <c r="E418" i="619"/>
  <c r="D417" i="619"/>
  <c r="D416" i="619"/>
  <c r="D415" i="619"/>
  <c r="D414" i="619"/>
  <c r="D413" i="619"/>
  <c r="D418" i="619" s="1"/>
  <c r="D412" i="619"/>
  <c r="D411" i="619"/>
  <c r="F409" i="619"/>
  <c r="E409" i="619"/>
  <c r="D408" i="619"/>
  <c r="D407" i="619"/>
  <c r="D406" i="619"/>
  <c r="D405" i="619"/>
  <c r="D404" i="619"/>
  <c r="D403" i="619"/>
  <c r="D402" i="619"/>
  <c r="D409" i="619" s="1"/>
  <c r="F400" i="619"/>
  <c r="E400" i="619"/>
  <c r="D399" i="619"/>
  <c r="D398" i="619"/>
  <c r="D397" i="619"/>
  <c r="D396" i="619"/>
  <c r="D395" i="619"/>
  <c r="D394" i="619"/>
  <c r="D393" i="619"/>
  <c r="D400" i="619" s="1"/>
  <c r="F391" i="619"/>
  <c r="E391" i="619"/>
  <c r="D390" i="619"/>
  <c r="D389" i="619"/>
  <c r="D388" i="619"/>
  <c r="D387" i="619"/>
  <c r="D386" i="619"/>
  <c r="D385" i="619"/>
  <c r="D384" i="619"/>
  <c r="D391" i="619" s="1"/>
  <c r="F382" i="619"/>
  <c r="E382" i="619"/>
  <c r="D381" i="619"/>
  <c r="D380" i="619"/>
  <c r="D379" i="619"/>
  <c r="D378" i="619"/>
  <c r="D377" i="619"/>
  <c r="D376" i="619"/>
  <c r="D382" i="619" s="1"/>
  <c r="D375" i="619"/>
  <c r="F373" i="619"/>
  <c r="E373" i="619"/>
  <c r="D372" i="619"/>
  <c r="D371" i="619"/>
  <c r="D370" i="619"/>
  <c r="D369" i="619"/>
  <c r="D368" i="619"/>
  <c r="D367" i="619"/>
  <c r="D366" i="619"/>
  <c r="D373" i="619" s="1"/>
  <c r="F364" i="619"/>
  <c r="E364" i="619"/>
  <c r="D363" i="619"/>
  <c r="D362" i="619"/>
  <c r="D361" i="619"/>
  <c r="D360" i="619"/>
  <c r="D359" i="619"/>
  <c r="D358" i="619"/>
  <c r="D364" i="619" s="1"/>
  <c r="D357" i="619"/>
  <c r="F355" i="619"/>
  <c r="E355" i="619"/>
  <c r="D355" i="619"/>
  <c r="D354" i="619"/>
  <c r="D353" i="619"/>
  <c r="D352" i="619"/>
  <c r="D351" i="619"/>
  <c r="D350" i="619"/>
  <c r="D349" i="619"/>
  <c r="D348" i="619"/>
  <c r="F346" i="619"/>
  <c r="E346" i="619"/>
  <c r="D345" i="619"/>
  <c r="D344" i="619"/>
  <c r="D343" i="619"/>
  <c r="D342" i="619"/>
  <c r="D341" i="619"/>
  <c r="D346" i="619" s="1"/>
  <c r="D340" i="619"/>
  <c r="D339" i="619"/>
  <c r="F337" i="619"/>
  <c r="E337" i="619"/>
  <c r="D336" i="619"/>
  <c r="D335" i="619"/>
  <c r="D334" i="619"/>
  <c r="D333" i="619"/>
  <c r="D332" i="619"/>
  <c r="D331" i="619"/>
  <c r="D330" i="619"/>
  <c r="D337" i="619" s="1"/>
  <c r="F328" i="619"/>
  <c r="E328" i="619"/>
  <c r="D327" i="619"/>
  <c r="D326" i="619"/>
  <c r="D325" i="619"/>
  <c r="D324" i="619"/>
  <c r="D323" i="619"/>
  <c r="D322" i="619"/>
  <c r="D321" i="619"/>
  <c r="D328" i="619" s="1"/>
  <c r="F319" i="619"/>
  <c r="E319" i="619"/>
  <c r="D318" i="619"/>
  <c r="D317" i="619"/>
  <c r="D316" i="619"/>
  <c r="D315" i="619"/>
  <c r="D314" i="619"/>
  <c r="D313" i="619"/>
  <c r="D312" i="619"/>
  <c r="D319" i="619" s="1"/>
  <c r="F310" i="619"/>
  <c r="E310" i="619"/>
  <c r="D309" i="619"/>
  <c r="D308" i="619"/>
  <c r="D307" i="619"/>
  <c r="D306" i="619"/>
  <c r="D305" i="619"/>
  <c r="D304" i="619"/>
  <c r="D310" i="619" s="1"/>
  <c r="D303" i="619"/>
  <c r="F301" i="619"/>
  <c r="E301" i="619"/>
  <c r="D300" i="619"/>
  <c r="D299" i="619"/>
  <c r="D301" i="619" s="1"/>
  <c r="F292" i="619"/>
  <c r="E292" i="619"/>
  <c r="D292" i="619"/>
  <c r="D291" i="619"/>
  <c r="D290" i="619"/>
  <c r="D289" i="619"/>
  <c r="D288" i="619"/>
  <c r="D287" i="619"/>
  <c r="D286" i="619"/>
  <c r="D285" i="619"/>
  <c r="F283" i="619"/>
  <c r="E283" i="619"/>
  <c r="D282" i="619"/>
  <c r="D281" i="619"/>
  <c r="D280" i="619"/>
  <c r="D279" i="619"/>
  <c r="D278" i="619"/>
  <c r="D283" i="619" s="1"/>
  <c r="D277" i="619"/>
  <c r="D276" i="619"/>
  <c r="F274" i="619"/>
  <c r="E274" i="619"/>
  <c r="D273" i="619"/>
  <c r="D272" i="619"/>
  <c r="D271" i="619"/>
  <c r="D270" i="619"/>
  <c r="D269" i="619"/>
  <c r="D268" i="619"/>
  <c r="D267" i="619"/>
  <c r="D274" i="619" s="1"/>
  <c r="F265" i="619"/>
  <c r="E265" i="619"/>
  <c r="D264" i="619"/>
  <c r="D263" i="619"/>
  <c r="D262" i="619"/>
  <c r="D261" i="619"/>
  <c r="D260" i="619"/>
  <c r="D259" i="619"/>
  <c r="D258" i="619"/>
  <c r="D265" i="619" s="1"/>
  <c r="F256" i="619"/>
  <c r="E256" i="619"/>
  <c r="D255" i="619"/>
  <c r="D254" i="619"/>
  <c r="D253" i="619"/>
  <c r="D252" i="619"/>
  <c r="D251" i="619"/>
  <c r="D250" i="619"/>
  <c r="D249" i="619"/>
  <c r="D256" i="619" s="1"/>
  <c r="F247" i="619"/>
  <c r="E247" i="619"/>
  <c r="D246" i="619"/>
  <c r="D245" i="619"/>
  <c r="D244" i="619"/>
  <c r="D243" i="619"/>
  <c r="D242" i="619"/>
  <c r="D241" i="619"/>
  <c r="D247" i="619" s="1"/>
  <c r="D240" i="619"/>
  <c r="F238" i="619"/>
  <c r="E238" i="619"/>
  <c r="D237" i="619"/>
  <c r="D236" i="619"/>
  <c r="D235" i="619"/>
  <c r="D234" i="619"/>
  <c r="D233" i="619"/>
  <c r="D232" i="619"/>
  <c r="D231" i="619"/>
  <c r="D238" i="619" s="1"/>
  <c r="F229" i="619"/>
  <c r="E229" i="619"/>
  <c r="D228" i="619"/>
  <c r="D227" i="619"/>
  <c r="D226" i="619"/>
  <c r="D225" i="619"/>
  <c r="D224" i="619"/>
  <c r="D223" i="619"/>
  <c r="D229" i="619" s="1"/>
  <c r="D222" i="619"/>
  <c r="F220" i="619"/>
  <c r="E220" i="619"/>
  <c r="D220" i="619"/>
  <c r="D219" i="619"/>
  <c r="D218" i="619"/>
  <c r="D217" i="619"/>
  <c r="D216" i="619"/>
  <c r="D215" i="619"/>
  <c r="D214" i="619"/>
  <c r="D213" i="619"/>
  <c r="F211" i="619"/>
  <c r="E211" i="619"/>
  <c r="D210" i="619"/>
  <c r="D209" i="619"/>
  <c r="D208" i="619"/>
  <c r="D207" i="619"/>
  <c r="D206" i="619"/>
  <c r="D211" i="619" s="1"/>
  <c r="D205" i="619"/>
  <c r="D204" i="619"/>
  <c r="F202" i="619"/>
  <c r="E202" i="619"/>
  <c r="D201" i="619"/>
  <c r="D200" i="619"/>
  <c r="D199" i="619"/>
  <c r="D198" i="619"/>
  <c r="D197" i="619"/>
  <c r="D196" i="619"/>
  <c r="D195" i="619"/>
  <c r="D202" i="619" s="1"/>
  <c r="F193" i="619"/>
  <c r="E193" i="619"/>
  <c r="D192" i="619"/>
  <c r="D191" i="619"/>
  <c r="D190" i="619"/>
  <c r="D189" i="619"/>
  <c r="D188" i="619"/>
  <c r="D187" i="619"/>
  <c r="D186" i="619"/>
  <c r="D193" i="619" s="1"/>
  <c r="F184" i="619"/>
  <c r="E184" i="619"/>
  <c r="D183" i="619"/>
  <c r="D182" i="619"/>
  <c r="D181" i="619"/>
  <c r="D180" i="619"/>
  <c r="D179" i="619"/>
  <c r="D178" i="619"/>
  <c r="D177" i="619"/>
  <c r="D184" i="619" s="1"/>
  <c r="F175" i="619"/>
  <c r="E175" i="619"/>
  <c r="D174" i="619"/>
  <c r="D173" i="619"/>
  <c r="D172" i="619"/>
  <c r="D171" i="619"/>
  <c r="D170" i="619"/>
  <c r="D169" i="619"/>
  <c r="D175" i="619" s="1"/>
  <c r="D168" i="619"/>
  <c r="F166" i="619"/>
  <c r="E166" i="619"/>
  <c r="D165" i="619"/>
  <c r="D164" i="619"/>
  <c r="D163" i="619"/>
  <c r="D162" i="619"/>
  <c r="D161" i="619"/>
  <c r="D160" i="619"/>
  <c r="D159" i="619"/>
  <c r="D166" i="619" s="1"/>
  <c r="F157" i="619"/>
  <c r="E157" i="619"/>
  <c r="D156" i="619"/>
  <c r="D155" i="619"/>
  <c r="D154" i="619"/>
  <c r="D153" i="619"/>
  <c r="D152" i="619"/>
  <c r="D151" i="619"/>
  <c r="D157" i="619" s="1"/>
  <c r="D150" i="619"/>
  <c r="F148" i="619"/>
  <c r="E148" i="619"/>
  <c r="D148" i="619"/>
  <c r="D147" i="619"/>
  <c r="D146" i="619"/>
  <c r="D145" i="619"/>
  <c r="D144" i="619"/>
  <c r="D143" i="619"/>
  <c r="D142" i="619"/>
  <c r="D141" i="619"/>
  <c r="F139" i="619"/>
  <c r="E139" i="619"/>
  <c r="D138" i="619"/>
  <c r="D137" i="619"/>
  <c r="D136" i="619"/>
  <c r="D135" i="619"/>
  <c r="D134" i="619"/>
  <c r="D139" i="619" s="1"/>
  <c r="D133" i="619"/>
  <c r="D132" i="619"/>
  <c r="F130" i="619"/>
  <c r="E130" i="619"/>
  <c r="D129" i="619"/>
  <c r="D128" i="619"/>
  <c r="D127" i="619"/>
  <c r="D126" i="619"/>
  <c r="D125" i="619"/>
  <c r="D124" i="619"/>
  <c r="D123" i="619"/>
  <c r="D130" i="619" s="1"/>
  <c r="F121" i="619"/>
  <c r="E121" i="619"/>
  <c r="D120" i="619"/>
  <c r="D119" i="619"/>
  <c r="D118" i="619"/>
  <c r="D117" i="619"/>
  <c r="D116" i="619"/>
  <c r="D115" i="619"/>
  <c r="D114" i="619"/>
  <c r="D121" i="619" s="1"/>
  <c r="F112" i="619"/>
  <c r="E112" i="619"/>
  <c r="D111" i="619"/>
  <c r="D110" i="619"/>
  <c r="D109" i="619"/>
  <c r="D108" i="619"/>
  <c r="D107" i="619"/>
  <c r="D106" i="619"/>
  <c r="D105" i="619"/>
  <c r="D112" i="619" s="1"/>
  <c r="F103" i="619"/>
  <c r="E103" i="619"/>
  <c r="D102" i="619"/>
  <c r="D101" i="619"/>
  <c r="D100" i="619"/>
  <c r="D99" i="619"/>
  <c r="D98" i="619"/>
  <c r="D97" i="619"/>
  <c r="D103" i="619" s="1"/>
  <c r="D96" i="619"/>
  <c r="F94" i="619"/>
  <c r="E94" i="619"/>
  <c r="D93" i="619"/>
  <c r="D92" i="619"/>
  <c r="D91" i="619"/>
  <c r="D90" i="619"/>
  <c r="D89" i="619"/>
  <c r="D88" i="619"/>
  <c r="D87" i="619"/>
  <c r="D94" i="619" s="1"/>
  <c r="F85" i="619"/>
  <c r="E85" i="619"/>
  <c r="D84" i="619"/>
  <c r="D83" i="619"/>
  <c r="D82" i="619"/>
  <c r="D81" i="619"/>
  <c r="D80" i="619"/>
  <c r="D79" i="619"/>
  <c r="D78" i="619"/>
  <c r="D85" i="619" s="1"/>
  <c r="F76" i="619"/>
  <c r="E76" i="619"/>
  <c r="D76" i="619"/>
  <c r="D75" i="619"/>
  <c r="D74" i="619"/>
  <c r="D73" i="619"/>
  <c r="D72" i="619"/>
  <c r="D71" i="619"/>
  <c r="D70" i="619"/>
  <c r="D69" i="619"/>
  <c r="F67" i="619"/>
  <c r="E67" i="619"/>
  <c r="D66" i="619"/>
  <c r="D65" i="619"/>
  <c r="D64" i="619"/>
  <c r="D63" i="619"/>
  <c r="D62" i="619"/>
  <c r="D67" i="619" s="1"/>
  <c r="D61" i="619"/>
  <c r="D60" i="619"/>
  <c r="F58" i="619"/>
  <c r="E58" i="619"/>
  <c r="D57" i="619"/>
  <c r="D56" i="619"/>
  <c r="D55" i="619"/>
  <c r="D54" i="619"/>
  <c r="D53" i="619"/>
  <c r="D52" i="619"/>
  <c r="D51" i="619"/>
  <c r="D58" i="619" s="1"/>
  <c r="F49" i="619"/>
  <c r="E49" i="619"/>
  <c r="D48" i="619"/>
  <c r="D47" i="619"/>
  <c r="D46" i="619"/>
  <c r="D45" i="619"/>
  <c r="D44" i="619"/>
  <c r="D43" i="619"/>
  <c r="D42" i="619"/>
  <c r="D49" i="619" s="1"/>
  <c r="F40" i="619"/>
  <c r="E40" i="619"/>
  <c r="D39" i="619"/>
  <c r="D38" i="619"/>
  <c r="D37" i="619"/>
  <c r="D36" i="619"/>
  <c r="D40" i="619" s="1"/>
  <c r="D35" i="619"/>
  <c r="D34" i="619"/>
  <c r="D33" i="619"/>
  <c r="F31" i="619"/>
  <c r="E31" i="619"/>
  <c r="D30" i="619"/>
  <c r="D29" i="619"/>
  <c r="D28" i="619"/>
  <c r="D27" i="619"/>
  <c r="D26" i="619"/>
  <c r="D31" i="619" s="1"/>
  <c r="D25" i="619"/>
  <c r="D24" i="619"/>
  <c r="A23" i="619"/>
  <c r="A32" i="619" s="1"/>
  <c r="A41" i="619" s="1"/>
  <c r="A50" i="619" s="1"/>
  <c r="A59" i="619" s="1"/>
  <c r="A68" i="619" s="1"/>
  <c r="A77" i="619" s="1"/>
  <c r="A86" i="619" s="1"/>
  <c r="A95" i="619" s="1"/>
  <c r="A104" i="619" s="1"/>
  <c r="A113" i="619" s="1"/>
  <c r="A122" i="619" s="1"/>
  <c r="A131" i="619" s="1"/>
  <c r="A140" i="619" s="1"/>
  <c r="A149" i="619" s="1"/>
  <c r="A158" i="619" s="1"/>
  <c r="A167" i="619" s="1"/>
  <c r="A176" i="619" s="1"/>
  <c r="A185" i="619" s="1"/>
  <c r="A194" i="619" s="1"/>
  <c r="A203" i="619" s="1"/>
  <c r="A212" i="619" s="1"/>
  <c r="A221" i="619" s="1"/>
  <c r="A230" i="619" s="1"/>
  <c r="A239" i="619" s="1"/>
  <c r="A248" i="619" s="1"/>
  <c r="A257" i="619" s="1"/>
  <c r="A266" i="619" s="1"/>
  <c r="A275" i="619" s="1"/>
  <c r="A284" i="619" s="1"/>
  <c r="A293" i="619" s="1"/>
  <c r="A302" i="619" s="1"/>
  <c r="A311" i="619" s="1"/>
  <c r="A320" i="619" s="1"/>
  <c r="A329" i="619" s="1"/>
  <c r="A338" i="619" s="1"/>
  <c r="A347" i="619" s="1"/>
  <c r="A356" i="619" s="1"/>
  <c r="A365" i="619" s="1"/>
  <c r="A374" i="619" s="1"/>
  <c r="A383" i="619" s="1"/>
  <c r="A392" i="619" s="1"/>
  <c r="A401" i="619" s="1"/>
  <c r="A410" i="619" s="1"/>
  <c r="A419" i="619" s="1"/>
  <c r="A428" i="619" s="1"/>
  <c r="A437" i="619" s="1"/>
  <c r="A446" i="619" s="1"/>
  <c r="A455" i="619" s="1"/>
  <c r="A464" i="619" s="1"/>
  <c r="A473" i="619" s="1"/>
  <c r="A482" i="619" s="1"/>
  <c r="A491" i="619" s="1"/>
  <c r="A500" i="619" s="1"/>
  <c r="A509" i="619" s="1"/>
  <c r="A518" i="619" s="1"/>
  <c r="A527" i="619" s="1"/>
  <c r="A536" i="619" s="1"/>
  <c r="A545" i="619" s="1"/>
  <c r="A554" i="619" s="1"/>
  <c r="A563" i="619" s="1"/>
  <c r="A572" i="619" s="1"/>
  <c r="A581" i="619" s="1"/>
  <c r="A590" i="619" s="1"/>
  <c r="A599" i="619" s="1"/>
  <c r="A608" i="619" s="1"/>
  <c r="A617" i="619" s="1"/>
  <c r="A626" i="619" s="1"/>
  <c r="A635" i="619" s="1"/>
  <c r="A644" i="619" s="1"/>
  <c r="A653" i="619" s="1"/>
  <c r="A662" i="619" s="1"/>
  <c r="A671" i="619" s="1"/>
  <c r="A680" i="619" s="1"/>
  <c r="A689" i="619" s="1"/>
  <c r="F22" i="619"/>
  <c r="E22" i="619"/>
  <c r="D21" i="619"/>
  <c r="D20" i="619"/>
  <c r="D19" i="619"/>
  <c r="D18" i="619"/>
  <c r="D17" i="619"/>
  <c r="D16" i="619"/>
  <c r="D15" i="619"/>
  <c r="D22" i="619" s="1"/>
  <c r="A14" i="619"/>
  <c r="F13" i="619"/>
  <c r="F689" i="619" s="1"/>
  <c r="E13" i="619"/>
  <c r="E689" i="619" s="1"/>
  <c r="D12" i="619"/>
  <c r="D11" i="619"/>
  <c r="D10" i="619"/>
  <c r="D9" i="619"/>
  <c r="D8" i="619"/>
  <c r="D7" i="619"/>
  <c r="D6" i="619"/>
  <c r="D13" i="619" s="1"/>
  <c r="D689" i="619" s="1"/>
  <c r="F1013" i="618"/>
  <c r="E1013" i="618"/>
  <c r="D1012" i="618"/>
  <c r="D1011" i="618"/>
  <c r="D1010" i="618"/>
  <c r="D1009" i="618"/>
  <c r="D1008" i="618"/>
  <c r="D1007" i="618"/>
  <c r="D1006" i="618"/>
  <c r="D1005" i="618"/>
  <c r="D1004" i="618"/>
  <c r="D1013" i="618" s="1"/>
  <c r="D1003" i="618"/>
  <c r="D1002" i="618"/>
  <c r="D1001" i="618"/>
  <c r="F999" i="618"/>
  <c r="E999" i="618"/>
  <c r="D998" i="618"/>
  <c r="D997" i="618"/>
  <c r="D996" i="618"/>
  <c r="D995" i="618"/>
  <c r="D994" i="618"/>
  <c r="D993" i="618"/>
  <c r="D992" i="618"/>
  <c r="D991" i="618"/>
  <c r="D990" i="618"/>
  <c r="D999" i="618" s="1"/>
  <c r="D989" i="618"/>
  <c r="D988" i="618"/>
  <c r="D987" i="618"/>
  <c r="F985" i="618"/>
  <c r="E985" i="618"/>
  <c r="D982" i="618"/>
  <c r="D985" i="618" s="1"/>
  <c r="D981" i="618"/>
  <c r="D974" i="618"/>
  <c r="D973" i="618"/>
  <c r="F971" i="618"/>
  <c r="E971" i="618"/>
  <c r="D970" i="618"/>
  <c r="D969" i="618"/>
  <c r="D968" i="618"/>
  <c r="D967" i="618"/>
  <c r="D966" i="618"/>
  <c r="D965" i="618"/>
  <c r="D964" i="618"/>
  <c r="D963" i="618"/>
  <c r="D962" i="618"/>
  <c r="D971" i="618" s="1"/>
  <c r="D961" i="618"/>
  <c r="D960" i="618"/>
  <c r="D959" i="618"/>
  <c r="F957" i="618"/>
  <c r="E957" i="618"/>
  <c r="D956" i="618"/>
  <c r="D955" i="618"/>
  <c r="D954" i="618"/>
  <c r="D953" i="618"/>
  <c r="D952" i="618"/>
  <c r="D951" i="618"/>
  <c r="D950" i="618"/>
  <c r="D949" i="618"/>
  <c r="D948" i="618"/>
  <c r="D957" i="618" s="1"/>
  <c r="D947" i="618"/>
  <c r="D946" i="618"/>
  <c r="D945" i="618"/>
  <c r="F943" i="618"/>
  <c r="E943" i="618"/>
  <c r="D942" i="618"/>
  <c r="D941" i="618"/>
  <c r="D940" i="618"/>
  <c r="D939" i="618"/>
  <c r="D938" i="618"/>
  <c r="D937" i="618"/>
  <c r="D936" i="618"/>
  <c r="D935" i="618"/>
  <c r="D934" i="618"/>
  <c r="D943" i="618" s="1"/>
  <c r="D933" i="618"/>
  <c r="D932" i="618"/>
  <c r="D931" i="618"/>
  <c r="F929" i="618"/>
  <c r="E929" i="618"/>
  <c r="D928" i="618"/>
  <c r="D927" i="618"/>
  <c r="D926" i="618"/>
  <c r="D925" i="618"/>
  <c r="D924" i="618"/>
  <c r="D923" i="618"/>
  <c r="D922" i="618"/>
  <c r="D921" i="618"/>
  <c r="D920" i="618"/>
  <c r="D929" i="618" s="1"/>
  <c r="D919" i="618"/>
  <c r="D918" i="618"/>
  <c r="D917" i="618"/>
  <c r="F915" i="618"/>
  <c r="E915" i="618"/>
  <c r="D914" i="618"/>
  <c r="D913" i="618"/>
  <c r="D912" i="618"/>
  <c r="D911" i="618"/>
  <c r="D910" i="618"/>
  <c r="D909" i="618"/>
  <c r="D908" i="618"/>
  <c r="D907" i="618"/>
  <c r="D906" i="618"/>
  <c r="D915" i="618" s="1"/>
  <c r="D905" i="618"/>
  <c r="D904" i="618"/>
  <c r="D903" i="618"/>
  <c r="F901" i="618"/>
  <c r="E901" i="618"/>
  <c r="D900" i="618"/>
  <c r="D901" i="618" s="1"/>
  <c r="D897" i="618"/>
  <c r="F887" i="618"/>
  <c r="E887" i="618"/>
  <c r="D886" i="618"/>
  <c r="D882" i="618"/>
  <c r="D881" i="618"/>
  <c r="D887" i="618" s="1"/>
  <c r="F873" i="618"/>
  <c r="E873" i="618"/>
  <c r="D872" i="618"/>
  <c r="D871" i="618"/>
  <c r="D870" i="618"/>
  <c r="D869" i="618"/>
  <c r="D868" i="618"/>
  <c r="D867" i="618"/>
  <c r="D866" i="618"/>
  <c r="D865" i="618"/>
  <c r="D864" i="618"/>
  <c r="D863" i="618"/>
  <c r="D862" i="618"/>
  <c r="D861" i="618"/>
  <c r="D873" i="618" s="1"/>
  <c r="F859" i="618"/>
  <c r="E859" i="618"/>
  <c r="D858" i="618"/>
  <c r="D852" i="618"/>
  <c r="D850" i="618"/>
  <c r="D849" i="618"/>
  <c r="D859" i="618" s="1"/>
  <c r="D848" i="618"/>
  <c r="D847" i="618"/>
  <c r="F845" i="618"/>
  <c r="E845" i="618"/>
  <c r="D844" i="618"/>
  <c r="D843" i="618"/>
  <c r="D842" i="618"/>
  <c r="D841" i="618"/>
  <c r="D840" i="618"/>
  <c r="D839" i="618"/>
  <c r="D838" i="618"/>
  <c r="D837" i="618"/>
  <c r="D836" i="618"/>
  <c r="D835" i="618"/>
  <c r="D845" i="618" s="1"/>
  <c r="D834" i="618"/>
  <c r="D833" i="618"/>
  <c r="F831" i="618"/>
  <c r="E831" i="618"/>
  <c r="D830" i="618"/>
  <c r="D831" i="618" s="1"/>
  <c r="F817" i="618"/>
  <c r="E817" i="618"/>
  <c r="D816" i="618"/>
  <c r="D815" i="618"/>
  <c r="D814" i="618"/>
  <c r="D813" i="618"/>
  <c r="D817" i="618" s="1"/>
  <c r="F803" i="618"/>
  <c r="E803" i="618"/>
  <c r="D802" i="618"/>
  <c r="D801" i="618"/>
  <c r="D800" i="618"/>
  <c r="D799" i="618"/>
  <c r="D798" i="618"/>
  <c r="D797" i="618"/>
  <c r="D796" i="618"/>
  <c r="D795" i="618"/>
  <c r="D794" i="618"/>
  <c r="D793" i="618"/>
  <c r="D792" i="618"/>
  <c r="D791" i="618"/>
  <c r="D803" i="618" s="1"/>
  <c r="F789" i="618"/>
  <c r="E789" i="618"/>
  <c r="D788" i="618"/>
  <c r="D787" i="618"/>
  <c r="D786" i="618"/>
  <c r="D785" i="618"/>
  <c r="D784" i="618"/>
  <c r="D783" i="618"/>
  <c r="D782" i="618"/>
  <c r="D781" i="618"/>
  <c r="D780" i="618"/>
  <c r="D779" i="618"/>
  <c r="D778" i="618"/>
  <c r="D777" i="618"/>
  <c r="D789" i="618" s="1"/>
  <c r="F775" i="618"/>
  <c r="E775" i="618"/>
  <c r="D774" i="618"/>
  <c r="D773" i="618"/>
  <c r="D772" i="618"/>
  <c r="D771" i="618"/>
  <c r="D770" i="618"/>
  <c r="D769" i="618"/>
  <c r="D768" i="618"/>
  <c r="D767" i="618"/>
  <c r="D766" i="618"/>
  <c r="D765" i="618"/>
  <c r="D764" i="618"/>
  <c r="D763" i="618"/>
  <c r="D775" i="618" s="1"/>
  <c r="F761" i="618"/>
  <c r="E761" i="618"/>
  <c r="D760" i="618"/>
  <c r="D759" i="618"/>
  <c r="D758" i="618"/>
  <c r="D757" i="618"/>
  <c r="D756" i="618"/>
  <c r="D755" i="618"/>
  <c r="D754" i="618"/>
  <c r="D753" i="618"/>
  <c r="D752" i="618"/>
  <c r="D751" i="618"/>
  <c r="D750" i="618"/>
  <c r="D749" i="618"/>
  <c r="D761" i="618" s="1"/>
  <c r="F747" i="618"/>
  <c r="E747" i="618"/>
  <c r="D746" i="618"/>
  <c r="D745" i="618"/>
  <c r="D744" i="618"/>
  <c r="D743" i="618"/>
  <c r="D742" i="618"/>
  <c r="D741" i="618"/>
  <c r="D740" i="618"/>
  <c r="D739" i="618"/>
  <c r="D738" i="618"/>
  <c r="D737" i="618"/>
  <c r="D736" i="618"/>
  <c r="D735" i="618"/>
  <c r="D747" i="618" s="1"/>
  <c r="F733" i="618"/>
  <c r="E733" i="618"/>
  <c r="D732" i="618"/>
  <c r="D731" i="618"/>
  <c r="D730" i="618"/>
  <c r="D729" i="618"/>
  <c r="D728" i="618"/>
  <c r="D727" i="618"/>
  <c r="D726" i="618"/>
  <c r="D725" i="618"/>
  <c r="D724" i="618"/>
  <c r="D723" i="618"/>
  <c r="D722" i="618"/>
  <c r="D721" i="618"/>
  <c r="D733" i="618" s="1"/>
  <c r="F719" i="618"/>
  <c r="E719" i="618"/>
  <c r="D715" i="618"/>
  <c r="D712" i="618"/>
  <c r="D711" i="618"/>
  <c r="D710" i="618"/>
  <c r="D708" i="618"/>
  <c r="D719" i="618" s="1"/>
  <c r="F705" i="618"/>
  <c r="E705" i="618"/>
  <c r="D704" i="618"/>
  <c r="D703" i="618"/>
  <c r="D702" i="618"/>
  <c r="D701" i="618"/>
  <c r="D700" i="618"/>
  <c r="D699" i="618"/>
  <c r="D698" i="618"/>
  <c r="D697" i="618"/>
  <c r="D696" i="618"/>
  <c r="D695" i="618"/>
  <c r="D694" i="618"/>
  <c r="D693" i="618"/>
  <c r="D705" i="618" s="1"/>
  <c r="F691" i="618"/>
  <c r="E691" i="618"/>
  <c r="D690" i="618"/>
  <c r="D689" i="618"/>
  <c r="D688" i="618"/>
  <c r="D687" i="618"/>
  <c r="D686" i="618"/>
  <c r="D685" i="618"/>
  <c r="D684" i="618"/>
  <c r="D683" i="618"/>
  <c r="D682" i="618"/>
  <c r="D681" i="618"/>
  <c r="D680" i="618"/>
  <c r="D679" i="618"/>
  <c r="D691" i="618" s="1"/>
  <c r="F677" i="618"/>
  <c r="E677" i="618"/>
  <c r="D676" i="618"/>
  <c r="D675" i="618"/>
  <c r="D674" i="618"/>
  <c r="D673" i="618"/>
  <c r="D672" i="618"/>
  <c r="D671" i="618"/>
  <c r="D670" i="618"/>
  <c r="D669" i="618"/>
  <c r="D668" i="618"/>
  <c r="D667" i="618"/>
  <c r="D666" i="618"/>
  <c r="D677" i="618" s="1"/>
  <c r="F663" i="618"/>
  <c r="E663" i="618"/>
  <c r="D662" i="618"/>
  <c r="D661" i="618"/>
  <c r="D660" i="618"/>
  <c r="D659" i="618"/>
  <c r="D658" i="618"/>
  <c r="D657" i="618"/>
  <c r="D656" i="618"/>
  <c r="D655" i="618"/>
  <c r="D663" i="618" s="1"/>
  <c r="F649" i="618"/>
  <c r="E649" i="618"/>
  <c r="D648" i="618"/>
  <c r="D647" i="618"/>
  <c r="D646" i="618"/>
  <c r="D645" i="618"/>
  <c r="D644" i="618"/>
  <c r="D643" i="618"/>
  <c r="D642" i="618"/>
  <c r="D641" i="618"/>
  <c r="D640" i="618"/>
  <c r="D649" i="618" s="1"/>
  <c r="D639" i="618"/>
  <c r="D638" i="618"/>
  <c r="D637" i="618"/>
  <c r="F635" i="618"/>
  <c r="E635" i="618"/>
  <c r="D634" i="618"/>
  <c r="D635" i="618" s="1"/>
  <c r="D633" i="618"/>
  <c r="D632" i="618"/>
  <c r="D631" i="618"/>
  <c r="F621" i="618"/>
  <c r="E621" i="618"/>
  <c r="D620" i="618"/>
  <c r="D619" i="618"/>
  <c r="D618" i="618"/>
  <c r="D617" i="618"/>
  <c r="D616" i="618"/>
  <c r="D615" i="618"/>
  <c r="D614" i="618"/>
  <c r="D613" i="618"/>
  <c r="D612" i="618"/>
  <c r="D621" i="618" s="1"/>
  <c r="D611" i="618"/>
  <c r="D610" i="618"/>
  <c r="D609" i="618"/>
  <c r="F607" i="618"/>
  <c r="E607" i="618"/>
  <c r="D606" i="618"/>
  <c r="D605" i="618"/>
  <c r="D604" i="618"/>
  <c r="D603" i="618"/>
  <c r="D602" i="618"/>
  <c r="D601" i="618"/>
  <c r="D600" i="618"/>
  <c r="D599" i="618"/>
  <c r="D598" i="618"/>
  <c r="D607" i="618" s="1"/>
  <c r="D597" i="618"/>
  <c r="D596" i="618"/>
  <c r="D595" i="618"/>
  <c r="F593" i="618"/>
  <c r="E593" i="618"/>
  <c r="D592" i="618"/>
  <c r="D591" i="618"/>
  <c r="D590" i="618"/>
  <c r="D589" i="618"/>
  <c r="D588" i="618"/>
  <c r="D587" i="618"/>
  <c r="D586" i="618"/>
  <c r="D585" i="618"/>
  <c r="D584" i="618"/>
  <c r="D593" i="618" s="1"/>
  <c r="D583" i="618"/>
  <c r="D582" i="618"/>
  <c r="D581" i="618"/>
  <c r="F579" i="618"/>
  <c r="E579" i="618"/>
  <c r="D578" i="618"/>
  <c r="D577" i="618"/>
  <c r="D576" i="618"/>
  <c r="D575" i="618"/>
  <c r="D574" i="618"/>
  <c r="D573" i="618"/>
  <c r="D572" i="618"/>
  <c r="D571" i="618"/>
  <c r="D570" i="618"/>
  <c r="D579" i="618" s="1"/>
  <c r="D569" i="618"/>
  <c r="D568" i="618"/>
  <c r="D567" i="618"/>
  <c r="F565" i="618"/>
  <c r="E565" i="618"/>
  <c r="D564" i="618"/>
  <c r="D565" i="618" s="1"/>
  <c r="D563" i="618"/>
  <c r="D562" i="618"/>
  <c r="D561" i="618"/>
  <c r="D560" i="618"/>
  <c r="F551" i="618"/>
  <c r="E551" i="618"/>
  <c r="D550" i="618"/>
  <c r="D549" i="618"/>
  <c r="D548" i="618"/>
  <c r="D547" i="618"/>
  <c r="D546" i="618"/>
  <c r="D545" i="618"/>
  <c r="D544" i="618"/>
  <c r="D543" i="618"/>
  <c r="D551" i="618" s="1"/>
  <c r="D542" i="618"/>
  <c r="D541" i="618"/>
  <c r="D540" i="618"/>
  <c r="D539" i="618"/>
  <c r="F537" i="618"/>
  <c r="E537" i="618"/>
  <c r="D536" i="618"/>
  <c r="D535" i="618"/>
  <c r="D534" i="618"/>
  <c r="D533" i="618"/>
  <c r="D532" i="618"/>
  <c r="D531" i="618"/>
  <c r="D530" i="618"/>
  <c r="D529" i="618"/>
  <c r="D537" i="618" s="1"/>
  <c r="D528" i="618"/>
  <c r="D527" i="618"/>
  <c r="D526" i="618"/>
  <c r="D525" i="618"/>
  <c r="F523" i="618"/>
  <c r="E523" i="618"/>
  <c r="D522" i="618"/>
  <c r="D521" i="618"/>
  <c r="D520" i="618"/>
  <c r="D519" i="618"/>
  <c r="D518" i="618"/>
  <c r="D517" i="618"/>
  <c r="D516" i="618"/>
  <c r="D515" i="618"/>
  <c r="D523" i="618" s="1"/>
  <c r="D514" i="618"/>
  <c r="D513" i="618"/>
  <c r="D512" i="618"/>
  <c r="D511" i="618"/>
  <c r="F509" i="618"/>
  <c r="E509" i="618"/>
  <c r="D509" i="618"/>
  <c r="D508" i="618"/>
  <c r="D507" i="618"/>
  <c r="D506" i="618"/>
  <c r="D505" i="618"/>
  <c r="D504" i="618"/>
  <c r="D503" i="618"/>
  <c r="D502" i="618"/>
  <c r="D501" i="618"/>
  <c r="D500" i="618"/>
  <c r="D499" i="618"/>
  <c r="D498" i="618"/>
  <c r="D497" i="618"/>
  <c r="F495" i="618"/>
  <c r="E495" i="618"/>
  <c r="D494" i="618"/>
  <c r="D493" i="618"/>
  <c r="D492" i="618"/>
  <c r="D491" i="618"/>
  <c r="D490" i="618"/>
  <c r="D489" i="618"/>
  <c r="D488" i="618"/>
  <c r="D487" i="618"/>
  <c r="D495" i="618" s="1"/>
  <c r="D486" i="618"/>
  <c r="D485" i="618"/>
  <c r="D484" i="618"/>
  <c r="D483" i="618"/>
  <c r="F481" i="618"/>
  <c r="E481" i="618"/>
  <c r="D480" i="618"/>
  <c r="D479" i="618"/>
  <c r="D478" i="618"/>
  <c r="D477" i="618"/>
  <c r="D476" i="618"/>
  <c r="D475" i="618"/>
  <c r="D474" i="618"/>
  <c r="D473" i="618"/>
  <c r="D481" i="618" s="1"/>
  <c r="D472" i="618"/>
  <c r="D471" i="618"/>
  <c r="D470" i="618"/>
  <c r="D469" i="618"/>
  <c r="F467" i="618"/>
  <c r="E467" i="618"/>
  <c r="D466" i="618"/>
  <c r="D465" i="618"/>
  <c r="D464" i="618"/>
  <c r="D463" i="618"/>
  <c r="D462" i="618"/>
  <c r="D461" i="618"/>
  <c r="D460" i="618"/>
  <c r="D459" i="618"/>
  <c r="D467" i="618" s="1"/>
  <c r="D458" i="618"/>
  <c r="D457" i="618"/>
  <c r="D456" i="618"/>
  <c r="D455" i="618"/>
  <c r="F453" i="618"/>
  <c r="E453" i="618"/>
  <c r="D452" i="618"/>
  <c r="D451" i="618"/>
  <c r="D450" i="618"/>
  <c r="D449" i="618"/>
  <c r="D448" i="618"/>
  <c r="D447" i="618"/>
  <c r="D446" i="618"/>
  <c r="D445" i="618"/>
  <c r="D453" i="618" s="1"/>
  <c r="D444" i="618"/>
  <c r="D443" i="618"/>
  <c r="D442" i="618"/>
  <c r="D441" i="618"/>
  <c r="F439" i="618"/>
  <c r="E439" i="618"/>
  <c r="D438" i="618"/>
  <c r="D437" i="618"/>
  <c r="D436" i="618"/>
  <c r="D435" i="618"/>
  <c r="D434" i="618"/>
  <c r="D433" i="618"/>
  <c r="D432" i="618"/>
  <c r="D431" i="618"/>
  <c r="D439" i="618" s="1"/>
  <c r="D430" i="618"/>
  <c r="D429" i="618"/>
  <c r="D428" i="618"/>
  <c r="D427" i="618"/>
  <c r="F425" i="618"/>
  <c r="E425" i="618"/>
  <c r="D425" i="618"/>
  <c r="D424" i="618"/>
  <c r="D423" i="618"/>
  <c r="D422" i="618"/>
  <c r="D421" i="618"/>
  <c r="F411" i="618"/>
  <c r="E411" i="618"/>
  <c r="D411" i="618"/>
  <c r="D410" i="618"/>
  <c r="D409" i="618"/>
  <c r="D408" i="618"/>
  <c r="D407" i="618"/>
  <c r="D406" i="618"/>
  <c r="D405" i="618"/>
  <c r="D404" i="618"/>
  <c r="D403" i="618"/>
  <c r="D402" i="618"/>
  <c r="D401" i="618"/>
  <c r="D400" i="618"/>
  <c r="D399" i="618"/>
  <c r="F397" i="618"/>
  <c r="E397" i="618"/>
  <c r="D396" i="618"/>
  <c r="D395" i="618"/>
  <c r="D394" i="618"/>
  <c r="D393" i="618"/>
  <c r="D392" i="618"/>
  <c r="D391" i="618"/>
  <c r="D390" i="618"/>
  <c r="D389" i="618"/>
  <c r="D397" i="618" s="1"/>
  <c r="D388" i="618"/>
  <c r="D387" i="618"/>
  <c r="D386" i="618"/>
  <c r="D385" i="618"/>
  <c r="F383" i="618"/>
  <c r="E383" i="618"/>
  <c r="D382" i="618"/>
  <c r="D381" i="618"/>
  <c r="D380" i="618"/>
  <c r="D379" i="618"/>
  <c r="D378" i="618"/>
  <c r="D377" i="618"/>
  <c r="D376" i="618"/>
  <c r="D375" i="618"/>
  <c r="D383" i="618" s="1"/>
  <c r="D374" i="618"/>
  <c r="D373" i="618"/>
  <c r="D372" i="618"/>
  <c r="D371" i="618"/>
  <c r="F369" i="618"/>
  <c r="E369" i="618"/>
  <c r="D368" i="618"/>
  <c r="D367" i="618"/>
  <c r="D366" i="618"/>
  <c r="D365" i="618"/>
  <c r="D364" i="618"/>
  <c r="D363" i="618"/>
  <c r="D362" i="618"/>
  <c r="D361" i="618"/>
  <c r="D369" i="618" s="1"/>
  <c r="D360" i="618"/>
  <c r="D359" i="618"/>
  <c r="D358" i="618"/>
  <c r="D357" i="618"/>
  <c r="F355" i="618"/>
  <c r="E355" i="618"/>
  <c r="D354" i="618"/>
  <c r="D353" i="618"/>
  <c r="D352" i="618"/>
  <c r="D351" i="618"/>
  <c r="D350" i="618"/>
  <c r="D349" i="618"/>
  <c r="D348" i="618"/>
  <c r="D347" i="618"/>
  <c r="D355" i="618" s="1"/>
  <c r="D346" i="618"/>
  <c r="D345" i="618"/>
  <c r="D344" i="618"/>
  <c r="D343" i="618"/>
  <c r="F341" i="618"/>
  <c r="E341" i="618"/>
  <c r="D340" i="618"/>
  <c r="D339" i="618"/>
  <c r="D338" i="618"/>
  <c r="D337" i="618"/>
  <c r="D336" i="618"/>
  <c r="D335" i="618"/>
  <c r="D333" i="618"/>
  <c r="D332" i="618"/>
  <c r="D341" i="618" s="1"/>
  <c r="D331" i="618"/>
  <c r="D330" i="618"/>
  <c r="D329" i="618"/>
  <c r="F327" i="618"/>
  <c r="E327" i="618"/>
  <c r="D326" i="618"/>
  <c r="D325" i="618"/>
  <c r="D324" i="618"/>
  <c r="D323" i="618"/>
  <c r="D322" i="618"/>
  <c r="D321" i="618"/>
  <c r="D320" i="618"/>
  <c r="D319" i="618"/>
  <c r="D318" i="618"/>
  <c r="D327" i="618" s="1"/>
  <c r="D317" i="618"/>
  <c r="D316" i="618"/>
  <c r="D315" i="618"/>
  <c r="F313" i="618"/>
  <c r="E313" i="618"/>
  <c r="D312" i="618"/>
  <c r="D311" i="618"/>
  <c r="D310" i="618"/>
  <c r="D309" i="618"/>
  <c r="D308" i="618"/>
  <c r="D307" i="618"/>
  <c r="D306" i="618"/>
  <c r="D305" i="618"/>
  <c r="D304" i="618"/>
  <c r="D313" i="618" s="1"/>
  <c r="D303" i="618"/>
  <c r="D302" i="618"/>
  <c r="D301" i="618"/>
  <c r="F299" i="618"/>
  <c r="E299" i="618"/>
  <c r="D298" i="618"/>
  <c r="D297" i="618"/>
  <c r="D296" i="618"/>
  <c r="D295" i="618"/>
  <c r="D294" i="618"/>
  <c r="D293" i="618"/>
  <c r="D292" i="618"/>
  <c r="D291" i="618"/>
  <c r="D290" i="618"/>
  <c r="D299" i="618" s="1"/>
  <c r="D289" i="618"/>
  <c r="D288" i="618"/>
  <c r="D287" i="618"/>
  <c r="F285" i="618"/>
  <c r="E285" i="618"/>
  <c r="D284" i="618"/>
  <c r="D283" i="618"/>
  <c r="D282" i="618"/>
  <c r="D281" i="618"/>
  <c r="D280" i="618"/>
  <c r="D279" i="618"/>
  <c r="D278" i="618"/>
  <c r="D277" i="618"/>
  <c r="D276" i="618"/>
  <c r="D285" i="618" s="1"/>
  <c r="D275" i="618"/>
  <c r="D274" i="618"/>
  <c r="D273" i="618"/>
  <c r="F271" i="618"/>
  <c r="E271" i="618"/>
  <c r="D270" i="618"/>
  <c r="D269" i="618"/>
  <c r="D268" i="618"/>
  <c r="D267" i="618"/>
  <c r="D266" i="618"/>
  <c r="D265" i="618"/>
  <c r="D264" i="618"/>
  <c r="D263" i="618"/>
  <c r="D262" i="618"/>
  <c r="D271" i="618" s="1"/>
  <c r="D261" i="618"/>
  <c r="D260" i="618"/>
  <c r="D259" i="618"/>
  <c r="F257" i="618"/>
  <c r="E257" i="618"/>
  <c r="D256" i="618"/>
  <c r="D255" i="618"/>
  <c r="D254" i="618"/>
  <c r="D253" i="618"/>
  <c r="D252" i="618"/>
  <c r="D251" i="618"/>
  <c r="D250" i="618"/>
  <c r="D249" i="618"/>
  <c r="D248" i="618"/>
  <c r="D257" i="618" s="1"/>
  <c r="D247" i="618"/>
  <c r="D246" i="618"/>
  <c r="D245" i="618"/>
  <c r="F243" i="618"/>
  <c r="E243" i="618"/>
  <c r="D242" i="618"/>
  <c r="D241" i="618"/>
  <c r="D240" i="618"/>
  <c r="D239" i="618"/>
  <c r="D238" i="618"/>
  <c r="D237" i="618"/>
  <c r="D236" i="618"/>
  <c r="D235" i="618"/>
  <c r="D234" i="618"/>
  <c r="D243" i="618" s="1"/>
  <c r="D233" i="618"/>
  <c r="D232" i="618"/>
  <c r="D231" i="618"/>
  <c r="F229" i="618"/>
  <c r="E229" i="618"/>
  <c r="D228" i="618"/>
  <c r="D227" i="618"/>
  <c r="D226" i="618"/>
  <c r="D225" i="618"/>
  <c r="D224" i="618"/>
  <c r="D223" i="618"/>
  <c r="D222" i="618"/>
  <c r="D221" i="618"/>
  <c r="D220" i="618"/>
  <c r="D229" i="618" s="1"/>
  <c r="D219" i="618"/>
  <c r="D218" i="618"/>
  <c r="D217" i="618"/>
  <c r="F215" i="618"/>
  <c r="E215" i="618"/>
  <c r="D214" i="618"/>
  <c r="D213" i="618"/>
  <c r="D212" i="618"/>
  <c r="D211" i="618"/>
  <c r="D210" i="618"/>
  <c r="D209" i="618"/>
  <c r="D208" i="618"/>
  <c r="D207" i="618"/>
  <c r="D206" i="618"/>
  <c r="D215" i="618" s="1"/>
  <c r="D205" i="618"/>
  <c r="D204" i="618"/>
  <c r="D203" i="618"/>
  <c r="F201" i="618"/>
  <c r="E201" i="618"/>
  <c r="D200" i="618"/>
  <c r="D199" i="618"/>
  <c r="D198" i="618"/>
  <c r="D197" i="618"/>
  <c r="D196" i="618"/>
  <c r="D195" i="618"/>
  <c r="D194" i="618"/>
  <c r="D193" i="618"/>
  <c r="D192" i="618"/>
  <c r="D201" i="618" s="1"/>
  <c r="D191" i="618"/>
  <c r="D190" i="618"/>
  <c r="D189" i="618"/>
  <c r="F187" i="618"/>
  <c r="E187" i="618"/>
  <c r="D186" i="618"/>
  <c r="D185" i="618"/>
  <c r="D184" i="618"/>
  <c r="D183" i="618"/>
  <c r="D182" i="618"/>
  <c r="D181" i="618"/>
  <c r="D180" i="618"/>
  <c r="D179" i="618"/>
  <c r="D178" i="618"/>
  <c r="D187" i="618" s="1"/>
  <c r="D177" i="618"/>
  <c r="D176" i="618"/>
  <c r="D175" i="618"/>
  <c r="A174" i="618"/>
  <c r="A188" i="618" s="1"/>
  <c r="A202" i="618" s="1"/>
  <c r="A216" i="618" s="1"/>
  <c r="A230" i="618" s="1"/>
  <c r="A244" i="618" s="1"/>
  <c r="A258" i="618" s="1"/>
  <c r="A272" i="618" s="1"/>
  <c r="A286" i="618" s="1"/>
  <c r="A300" i="618" s="1"/>
  <c r="A314" i="618" s="1"/>
  <c r="A328" i="618" s="1"/>
  <c r="A342" i="618" s="1"/>
  <c r="A356" i="618" s="1"/>
  <c r="A370" i="618" s="1"/>
  <c r="A384" i="618" s="1"/>
  <c r="A398" i="618" s="1"/>
  <c r="A412" i="618" s="1"/>
  <c r="A426" i="618" s="1"/>
  <c r="A440" i="618" s="1"/>
  <c r="A454" i="618" s="1"/>
  <c r="A468" i="618" s="1"/>
  <c r="A482" i="618" s="1"/>
  <c r="A496" i="618" s="1"/>
  <c r="A510" i="618" s="1"/>
  <c r="A524" i="618" s="1"/>
  <c r="A538" i="618" s="1"/>
  <c r="A552" i="618" s="1"/>
  <c r="A566" i="618" s="1"/>
  <c r="A580" i="618" s="1"/>
  <c r="A594" i="618" s="1"/>
  <c r="A608" i="618" s="1"/>
  <c r="A622" i="618" s="1"/>
  <c r="A636" i="618" s="1"/>
  <c r="A650" i="618" s="1"/>
  <c r="A664" i="618" s="1"/>
  <c r="A678" i="618" s="1"/>
  <c r="A692" i="618" s="1"/>
  <c r="A706" i="618" s="1"/>
  <c r="A720" i="618" s="1"/>
  <c r="A734" i="618" s="1"/>
  <c r="A748" i="618" s="1"/>
  <c r="A762" i="618" s="1"/>
  <c r="A776" i="618" s="1"/>
  <c r="A790" i="618" s="1"/>
  <c r="A804" i="618" s="1"/>
  <c r="A818" i="618" s="1"/>
  <c r="A832" i="618" s="1"/>
  <c r="A846" i="618" s="1"/>
  <c r="A860" i="618" s="1"/>
  <c r="A874" i="618" s="1"/>
  <c r="A888" i="618" s="1"/>
  <c r="A902" i="618" s="1"/>
  <c r="A916" i="618" s="1"/>
  <c r="A930" i="618" s="1"/>
  <c r="A944" i="618" s="1"/>
  <c r="A958" i="618" s="1"/>
  <c r="A972" i="618" s="1"/>
  <c r="A986" i="618" s="1"/>
  <c r="A1000" i="618" s="1"/>
  <c r="A1014" i="618" s="1"/>
  <c r="F173" i="618"/>
  <c r="E173" i="618"/>
  <c r="D172" i="618"/>
  <c r="D171" i="618"/>
  <c r="D170" i="618"/>
  <c r="D169" i="618"/>
  <c r="D168" i="618"/>
  <c r="D167" i="618"/>
  <c r="D166" i="618"/>
  <c r="D165" i="618"/>
  <c r="D164" i="618"/>
  <c r="D173" i="618" s="1"/>
  <c r="D163" i="618"/>
  <c r="D162" i="618"/>
  <c r="D161" i="618"/>
  <c r="F159" i="618"/>
  <c r="E159" i="618"/>
  <c r="D158" i="618"/>
  <c r="D157" i="618"/>
  <c r="D156" i="618"/>
  <c r="D155" i="618"/>
  <c r="D154" i="618"/>
  <c r="D153" i="618"/>
  <c r="D152" i="618"/>
  <c r="D151" i="618"/>
  <c r="D150" i="618"/>
  <c r="D149" i="618"/>
  <c r="D159" i="618" s="1"/>
  <c r="D148" i="618"/>
  <c r="D147" i="618"/>
  <c r="F145" i="618"/>
  <c r="E145" i="618"/>
  <c r="D144" i="618"/>
  <c r="D143" i="618"/>
  <c r="D142" i="618"/>
  <c r="D141" i="618"/>
  <c r="D140" i="618"/>
  <c r="D139" i="618"/>
  <c r="D138" i="618"/>
  <c r="D137" i="618"/>
  <c r="D136" i="618"/>
  <c r="D135" i="618"/>
  <c r="D134" i="618"/>
  <c r="D145" i="618" s="1"/>
  <c r="D133" i="618"/>
  <c r="F131" i="618"/>
  <c r="E131" i="618"/>
  <c r="D130" i="618"/>
  <c r="D129" i="618"/>
  <c r="D128" i="618"/>
  <c r="D127" i="618"/>
  <c r="D126" i="618"/>
  <c r="D125" i="618"/>
  <c r="D124" i="618"/>
  <c r="D123" i="618"/>
  <c r="D122" i="618"/>
  <c r="D121" i="618"/>
  <c r="D120" i="618"/>
  <c r="D119" i="618"/>
  <c r="D131" i="618" s="1"/>
  <c r="F117" i="618"/>
  <c r="E117" i="618"/>
  <c r="D116" i="618"/>
  <c r="D115" i="618"/>
  <c r="D114" i="618"/>
  <c r="D113" i="618"/>
  <c r="D112" i="618"/>
  <c r="D111" i="618"/>
  <c r="D110" i="618"/>
  <c r="D109" i="618"/>
  <c r="D108" i="618"/>
  <c r="D107" i="618"/>
  <c r="D106" i="618"/>
  <c r="D105" i="618"/>
  <c r="D117" i="618" s="1"/>
  <c r="F103" i="618"/>
  <c r="E103" i="618"/>
  <c r="D102" i="618"/>
  <c r="D101" i="618"/>
  <c r="D100" i="618"/>
  <c r="D99" i="618"/>
  <c r="D98" i="618"/>
  <c r="D97" i="618"/>
  <c r="D96" i="618"/>
  <c r="D95" i="618"/>
  <c r="D94" i="618"/>
  <c r="D93" i="618"/>
  <c r="D92" i="618"/>
  <c r="D91" i="618"/>
  <c r="D103" i="618" s="1"/>
  <c r="F89" i="618"/>
  <c r="E89" i="618"/>
  <c r="D88" i="618"/>
  <c r="D87" i="618"/>
  <c r="D86" i="618"/>
  <c r="D85" i="618"/>
  <c r="D84" i="618"/>
  <c r="D83" i="618"/>
  <c r="D82" i="618"/>
  <c r="D81" i="618"/>
  <c r="D80" i="618"/>
  <c r="D79" i="618"/>
  <c r="D78" i="618"/>
  <c r="D77" i="618"/>
  <c r="D89" i="618" s="1"/>
  <c r="F75" i="618"/>
  <c r="E75" i="618"/>
  <c r="D74" i="618"/>
  <c r="D73" i="618"/>
  <c r="D72" i="618"/>
  <c r="D71" i="618"/>
  <c r="D70" i="618"/>
  <c r="D69" i="618"/>
  <c r="D68" i="618"/>
  <c r="D67" i="618"/>
  <c r="D75" i="618" s="1"/>
  <c r="D66" i="618"/>
  <c r="D65" i="618"/>
  <c r="D64" i="618"/>
  <c r="D63" i="618"/>
  <c r="F61" i="618"/>
  <c r="E61" i="618"/>
  <c r="D60" i="618"/>
  <c r="D59" i="618"/>
  <c r="D58" i="618"/>
  <c r="D57" i="618"/>
  <c r="D56" i="618"/>
  <c r="D55" i="618"/>
  <c r="D54" i="618"/>
  <c r="D53" i="618"/>
  <c r="D52" i="618"/>
  <c r="D61" i="618" s="1"/>
  <c r="D51" i="618"/>
  <c r="D50" i="618"/>
  <c r="D49" i="618"/>
  <c r="F47" i="618"/>
  <c r="E47" i="618"/>
  <c r="D46" i="618"/>
  <c r="D45" i="618"/>
  <c r="D44" i="618"/>
  <c r="D43" i="618"/>
  <c r="D42" i="618"/>
  <c r="D41" i="618"/>
  <c r="D40" i="618"/>
  <c r="D39" i="618"/>
  <c r="D38" i="618"/>
  <c r="D37" i="618"/>
  <c r="D47" i="618" s="1"/>
  <c r="D36" i="618"/>
  <c r="D35" i="618"/>
  <c r="F33" i="618"/>
  <c r="E33" i="618"/>
  <c r="D32" i="618"/>
  <c r="D31" i="618"/>
  <c r="D30" i="618"/>
  <c r="D29" i="618"/>
  <c r="D28" i="618"/>
  <c r="D27" i="618"/>
  <c r="D26" i="618"/>
  <c r="D25" i="618"/>
  <c r="D24" i="618"/>
  <c r="D23" i="618"/>
  <c r="D22" i="618"/>
  <c r="D33" i="618" s="1"/>
  <c r="D21" i="618"/>
  <c r="F19" i="618"/>
  <c r="F1014" i="618" s="1"/>
  <c r="E19" i="618"/>
  <c r="E1014" i="618" s="1"/>
  <c r="D18" i="618"/>
  <c r="D17" i="618"/>
  <c r="D16" i="618"/>
  <c r="D15" i="618"/>
  <c r="D14" i="618"/>
  <c r="D13" i="618"/>
  <c r="D12" i="618"/>
  <c r="D11" i="618"/>
  <c r="D10" i="618"/>
  <c r="D9" i="618"/>
  <c r="D8" i="618"/>
  <c r="D7" i="618"/>
  <c r="D19" i="618" s="1"/>
  <c r="K19" i="617"/>
  <c r="J19" i="617"/>
  <c r="I19" i="617"/>
  <c r="H19" i="617"/>
  <c r="K18" i="617"/>
  <c r="J18" i="617"/>
  <c r="I18" i="617"/>
  <c r="H18" i="617"/>
  <c r="K17" i="617"/>
  <c r="J17" i="617"/>
  <c r="I17" i="617"/>
  <c r="H17" i="617"/>
  <c r="K16" i="617"/>
  <c r="J16" i="617"/>
  <c r="I16" i="617"/>
  <c r="H16" i="617"/>
  <c r="K15" i="617"/>
  <c r="J15" i="617"/>
  <c r="I15" i="617"/>
  <c r="H15" i="617"/>
  <c r="K14" i="617"/>
  <c r="J14" i="617"/>
  <c r="I14" i="617"/>
  <c r="H14" i="617"/>
  <c r="K13" i="617"/>
  <c r="J13" i="617"/>
  <c r="I13" i="617"/>
  <c r="H13" i="617"/>
  <c r="K12" i="617"/>
  <c r="J12" i="617"/>
  <c r="I12" i="617"/>
  <c r="H12" i="617"/>
  <c r="K11" i="617"/>
  <c r="J11" i="617"/>
  <c r="I11" i="617"/>
  <c r="H11" i="617"/>
  <c r="K10" i="617"/>
  <c r="J10" i="617"/>
  <c r="I10" i="617"/>
  <c r="H10" i="617"/>
  <c r="K9" i="617"/>
  <c r="J9" i="617"/>
  <c r="I9" i="617"/>
  <c r="H9" i="617"/>
  <c r="K8" i="617"/>
  <c r="J8" i="617"/>
  <c r="I8" i="617"/>
  <c r="H8" i="617"/>
  <c r="BF708" i="616"/>
  <c r="AX708" i="616"/>
  <c r="AJ708" i="616"/>
  <c r="AI708" i="616" s="1"/>
  <c r="Y708" i="616"/>
  <c r="BH707" i="616"/>
  <c r="BG707" i="616" s="1"/>
  <c r="BF707" i="616"/>
  <c r="BE707" i="616"/>
  <c r="BD707" i="616"/>
  <c r="BC707" i="616"/>
  <c r="AZ707" i="616"/>
  <c r="AX707" i="616"/>
  <c r="AW707" i="616"/>
  <c r="AV707" i="616"/>
  <c r="AU707" i="616"/>
  <c r="AR707" i="616"/>
  <c r="AQ707" i="616"/>
  <c r="AP707" i="616"/>
  <c r="AO707" i="616"/>
  <c r="AN707" i="616"/>
  <c r="AM707" i="616"/>
  <c r="AJ707" i="616"/>
  <c r="AI707" i="616"/>
  <c r="AH707" i="616"/>
  <c r="AG707" i="616"/>
  <c r="AF707" i="616"/>
  <c r="AE707" i="616"/>
  <c r="AB707" i="616"/>
  <c r="Z707" i="616"/>
  <c r="Y707" i="616"/>
  <c r="X707" i="616"/>
  <c r="AA707" i="616" s="1"/>
  <c r="W707" i="616"/>
  <c r="T707" i="616"/>
  <c r="S707" i="616" s="1"/>
  <c r="R707" i="616"/>
  <c r="Q707" i="616"/>
  <c r="P707" i="616"/>
  <c r="O707" i="616"/>
  <c r="L707" i="616"/>
  <c r="K707" i="616"/>
  <c r="J707" i="616"/>
  <c r="I707" i="616"/>
  <c r="H707" i="616"/>
  <c r="G707" i="616"/>
  <c r="B707" i="616"/>
  <c r="BJ706" i="616"/>
  <c r="BI706" i="616"/>
  <c r="BG706" i="616"/>
  <c r="BB706" i="616"/>
  <c r="BA706" i="616"/>
  <c r="AY706" i="616"/>
  <c r="AT706" i="616"/>
  <c r="AS706" i="616"/>
  <c r="AQ706" i="616"/>
  <c r="AK706" i="616"/>
  <c r="AL706" i="616" s="1"/>
  <c r="AI706" i="616"/>
  <c r="AC706" i="616"/>
  <c r="AD706" i="616" s="1"/>
  <c r="AA706" i="616"/>
  <c r="U706" i="616"/>
  <c r="V706" i="616" s="1"/>
  <c r="S706" i="616"/>
  <c r="N706" i="616"/>
  <c r="M706" i="616"/>
  <c r="K706" i="616"/>
  <c r="BJ705" i="616"/>
  <c r="BI705" i="616"/>
  <c r="BG705" i="616"/>
  <c r="BB705" i="616"/>
  <c r="BA705" i="616"/>
  <c r="AY705" i="616"/>
  <c r="AT705" i="616"/>
  <c r="AS705" i="616"/>
  <c r="AQ705" i="616"/>
  <c r="AL705" i="616"/>
  <c r="AK705" i="616"/>
  <c r="AI705" i="616"/>
  <c r="AD705" i="616"/>
  <c r="AC705" i="616"/>
  <c r="AA705" i="616"/>
  <c r="U705" i="616"/>
  <c r="V705" i="616" s="1"/>
  <c r="S705" i="616"/>
  <c r="M705" i="616"/>
  <c r="N705" i="616" s="1"/>
  <c r="K705" i="616"/>
  <c r="BI704" i="616"/>
  <c r="BJ704" i="616" s="1"/>
  <c r="BG704" i="616"/>
  <c r="BB704" i="616"/>
  <c r="BA704" i="616"/>
  <c r="AY704" i="616"/>
  <c r="AS704" i="616"/>
  <c r="AT704" i="616" s="1"/>
  <c r="AK704" i="616"/>
  <c r="AL704" i="616" s="1"/>
  <c r="AC704" i="616"/>
  <c r="AD704" i="616" s="1"/>
  <c r="V704" i="616"/>
  <c r="U704" i="616"/>
  <c r="M704" i="616"/>
  <c r="N704" i="616" s="1"/>
  <c r="BI703" i="616"/>
  <c r="BJ703" i="616" s="1"/>
  <c r="BG703" i="616"/>
  <c r="BB703" i="616"/>
  <c r="BA703" i="616"/>
  <c r="AY703" i="616"/>
  <c r="AS703" i="616"/>
  <c r="AT703" i="616" s="1"/>
  <c r="AQ703" i="616"/>
  <c r="AL703" i="616"/>
  <c r="AK703" i="616"/>
  <c r="AI703" i="616"/>
  <c r="AD703" i="616"/>
  <c r="AC703" i="616"/>
  <c r="AA703" i="616"/>
  <c r="U703" i="616"/>
  <c r="V703" i="616" s="1"/>
  <c r="S703" i="616"/>
  <c r="M703" i="616"/>
  <c r="N703" i="616" s="1"/>
  <c r="K703" i="616"/>
  <c r="BI702" i="616"/>
  <c r="BJ702" i="616" s="1"/>
  <c r="BG702" i="616"/>
  <c r="BA702" i="616"/>
  <c r="BB702" i="616" s="1"/>
  <c r="AY702" i="616"/>
  <c r="AT702" i="616"/>
  <c r="AS702" i="616"/>
  <c r="AQ702" i="616"/>
  <c r="AK702" i="616"/>
  <c r="AL702" i="616" s="1"/>
  <c r="AI702" i="616"/>
  <c r="AD702" i="616"/>
  <c r="AC702" i="616"/>
  <c r="AA702" i="616"/>
  <c r="V702" i="616"/>
  <c r="U702" i="616"/>
  <c r="S702" i="616"/>
  <c r="N702" i="616"/>
  <c r="M702" i="616"/>
  <c r="K702" i="616"/>
  <c r="BI701" i="616"/>
  <c r="BJ701" i="616" s="1"/>
  <c r="BG701" i="616"/>
  <c r="BA701" i="616"/>
  <c r="BB701" i="616" s="1"/>
  <c r="AY701" i="616"/>
  <c r="AS701" i="616"/>
  <c r="AT701" i="616" s="1"/>
  <c r="AQ701" i="616"/>
  <c r="AL701" i="616"/>
  <c r="AK701" i="616"/>
  <c r="AI701" i="616"/>
  <c r="AD701" i="616"/>
  <c r="AC701" i="616"/>
  <c r="AA701" i="616"/>
  <c r="V701" i="616"/>
  <c r="U701" i="616"/>
  <c r="S701" i="616"/>
  <c r="N701" i="616"/>
  <c r="M701" i="616"/>
  <c r="K701" i="616"/>
  <c r="BJ700" i="616"/>
  <c r="BI700" i="616"/>
  <c r="BG700" i="616"/>
  <c r="BA700" i="616"/>
  <c r="BB700" i="616" s="1"/>
  <c r="AY700" i="616"/>
  <c r="AS700" i="616"/>
  <c r="AT700" i="616" s="1"/>
  <c r="AQ700" i="616"/>
  <c r="AL700" i="616"/>
  <c r="AK700" i="616"/>
  <c r="AI700" i="616"/>
  <c r="AD700" i="616"/>
  <c r="AC700" i="616"/>
  <c r="AA700" i="616"/>
  <c r="U700" i="616"/>
  <c r="V700" i="616" s="1"/>
  <c r="S700" i="616"/>
  <c r="N700" i="616"/>
  <c r="M700" i="616"/>
  <c r="K700" i="616"/>
  <c r="BJ699" i="616"/>
  <c r="BI699" i="616"/>
  <c r="BG699" i="616"/>
  <c r="BA699" i="616"/>
  <c r="BB699" i="616" s="1"/>
  <c r="AY699" i="616"/>
  <c r="AS699" i="616"/>
  <c r="AT699" i="616" s="1"/>
  <c r="AQ699" i="616"/>
  <c r="AK699" i="616"/>
  <c r="AL699" i="616" s="1"/>
  <c r="AI699" i="616"/>
  <c r="AC699" i="616"/>
  <c r="AD699" i="616" s="1"/>
  <c r="AA699" i="616"/>
  <c r="V699" i="616"/>
  <c r="U699" i="616"/>
  <c r="S699" i="616"/>
  <c r="M699" i="616"/>
  <c r="N699" i="616" s="1"/>
  <c r="K699" i="616"/>
  <c r="BJ698" i="616"/>
  <c r="BI698" i="616"/>
  <c r="BG698" i="616"/>
  <c r="BB698" i="616"/>
  <c r="BA698" i="616"/>
  <c r="AY698" i="616"/>
  <c r="AS698" i="616"/>
  <c r="AT698" i="616" s="1"/>
  <c r="AQ698" i="616"/>
  <c r="AK698" i="616"/>
  <c r="AL698" i="616" s="1"/>
  <c r="AI698" i="616"/>
  <c r="AC698" i="616"/>
  <c r="AD698" i="616" s="1"/>
  <c r="AA698" i="616"/>
  <c r="U698" i="616"/>
  <c r="V698" i="616" s="1"/>
  <c r="S698" i="616"/>
  <c r="N698" i="616"/>
  <c r="M698" i="616"/>
  <c r="K698" i="616"/>
  <c r="BI697" i="616"/>
  <c r="BJ697" i="616" s="1"/>
  <c r="BG697" i="616"/>
  <c r="BB697" i="616"/>
  <c r="BA697" i="616"/>
  <c r="AY697" i="616"/>
  <c r="AT697" i="616"/>
  <c r="AS697" i="616"/>
  <c r="AQ697" i="616"/>
  <c r="AL697" i="616"/>
  <c r="AK697" i="616"/>
  <c r="AI697" i="616"/>
  <c r="AC697" i="616"/>
  <c r="AD697" i="616" s="1"/>
  <c r="AA697" i="616"/>
  <c r="U697" i="616"/>
  <c r="V697" i="616" s="1"/>
  <c r="S697" i="616"/>
  <c r="M697" i="616"/>
  <c r="N697" i="616" s="1"/>
  <c r="K697" i="616"/>
  <c r="BJ696" i="616"/>
  <c r="BI696" i="616"/>
  <c r="BG696" i="616"/>
  <c r="BB696" i="616"/>
  <c r="BA696" i="616"/>
  <c r="AY696" i="616"/>
  <c r="AT696" i="616"/>
  <c r="AS696" i="616"/>
  <c r="AQ696" i="616"/>
  <c r="AL696" i="616"/>
  <c r="AK696" i="616"/>
  <c r="AI696" i="616"/>
  <c r="AD696" i="616"/>
  <c r="AC696" i="616"/>
  <c r="AA696" i="616"/>
  <c r="U696" i="616"/>
  <c r="V696" i="616" s="1"/>
  <c r="S696" i="616"/>
  <c r="M696" i="616"/>
  <c r="N696" i="616" s="1"/>
  <c r="K696" i="616"/>
  <c r="BJ695" i="616"/>
  <c r="BI695" i="616"/>
  <c r="BG695" i="616"/>
  <c r="BB695" i="616"/>
  <c r="BA695" i="616"/>
  <c r="AY695" i="616"/>
  <c r="AS695" i="616"/>
  <c r="AT695" i="616" s="1"/>
  <c r="AQ695" i="616"/>
  <c r="AL695" i="616"/>
  <c r="AK695" i="616"/>
  <c r="AI695" i="616"/>
  <c r="AD695" i="616"/>
  <c r="AC695" i="616"/>
  <c r="AA695" i="616"/>
  <c r="V695" i="616"/>
  <c r="U695" i="616"/>
  <c r="S695" i="616"/>
  <c r="M695" i="616"/>
  <c r="N695" i="616" s="1"/>
  <c r="K695" i="616"/>
  <c r="BI694" i="616"/>
  <c r="BJ694" i="616" s="1"/>
  <c r="BG694" i="616"/>
  <c r="BA694" i="616"/>
  <c r="BB694" i="616" s="1"/>
  <c r="AY694" i="616"/>
  <c r="AT694" i="616"/>
  <c r="AS694" i="616"/>
  <c r="AQ694" i="616"/>
  <c r="AL694" i="616"/>
  <c r="AK694" i="616"/>
  <c r="AI694" i="616"/>
  <c r="AD694" i="616"/>
  <c r="AC694" i="616"/>
  <c r="AA694" i="616"/>
  <c r="V694" i="616"/>
  <c r="U694" i="616"/>
  <c r="S694" i="616"/>
  <c r="M694" i="616"/>
  <c r="N694" i="616" s="1"/>
  <c r="K694" i="616"/>
  <c r="BI693" i="616"/>
  <c r="BJ693" i="616" s="1"/>
  <c r="BG693" i="616"/>
  <c r="BA693" i="616"/>
  <c r="BB693" i="616" s="1"/>
  <c r="AY693" i="616"/>
  <c r="AT693" i="616"/>
  <c r="AS693" i="616"/>
  <c r="AQ693" i="616"/>
  <c r="AL693" i="616"/>
  <c r="AK693" i="616"/>
  <c r="AI693" i="616"/>
  <c r="AC693" i="616"/>
  <c r="AD693" i="616" s="1"/>
  <c r="AA693" i="616"/>
  <c r="V693" i="616"/>
  <c r="U693" i="616"/>
  <c r="S693" i="616"/>
  <c r="N693" i="616"/>
  <c r="M693" i="616"/>
  <c r="K693" i="616"/>
  <c r="BJ692" i="616"/>
  <c r="BI692" i="616"/>
  <c r="BG692" i="616"/>
  <c r="BA692" i="616"/>
  <c r="BB692" i="616" s="1"/>
  <c r="AY692" i="616"/>
  <c r="AS692" i="616"/>
  <c r="AT692" i="616" s="1"/>
  <c r="AQ692" i="616"/>
  <c r="AK692" i="616"/>
  <c r="AL692" i="616" s="1"/>
  <c r="AI692" i="616"/>
  <c r="AD692" i="616"/>
  <c r="AC692" i="616"/>
  <c r="AA692" i="616"/>
  <c r="V692" i="616"/>
  <c r="U692" i="616"/>
  <c r="S692" i="616"/>
  <c r="N692" i="616"/>
  <c r="M692" i="616"/>
  <c r="K692" i="616"/>
  <c r="BJ691" i="616"/>
  <c r="BI691" i="616"/>
  <c r="BG691" i="616"/>
  <c r="BB691" i="616"/>
  <c r="BA691" i="616"/>
  <c r="AY691" i="616"/>
  <c r="AS691" i="616"/>
  <c r="AT691" i="616" s="1"/>
  <c r="AQ691" i="616"/>
  <c r="AK691" i="616"/>
  <c r="AL691" i="616" s="1"/>
  <c r="AI691" i="616"/>
  <c r="AD691" i="616"/>
  <c r="AC691" i="616"/>
  <c r="AA691" i="616"/>
  <c r="V691" i="616"/>
  <c r="U691" i="616"/>
  <c r="S691" i="616"/>
  <c r="M691" i="616"/>
  <c r="N691" i="616" s="1"/>
  <c r="K691" i="616"/>
  <c r="BJ690" i="616"/>
  <c r="BI690" i="616"/>
  <c r="BG690" i="616"/>
  <c r="BB690" i="616"/>
  <c r="BA690" i="616"/>
  <c r="AY690" i="616"/>
  <c r="AS690" i="616"/>
  <c r="AT690" i="616" s="1"/>
  <c r="AQ690" i="616"/>
  <c r="AK690" i="616"/>
  <c r="AL690" i="616" s="1"/>
  <c r="AI690" i="616"/>
  <c r="AC690" i="616"/>
  <c r="AD690" i="616" s="1"/>
  <c r="AA690" i="616"/>
  <c r="U690" i="616"/>
  <c r="V690" i="616" s="1"/>
  <c r="S690" i="616"/>
  <c r="N690" i="616"/>
  <c r="M690" i="616"/>
  <c r="K690" i="616"/>
  <c r="BJ689" i="616"/>
  <c r="BI689" i="616"/>
  <c r="BG689" i="616"/>
  <c r="BB689" i="616"/>
  <c r="BA689" i="616"/>
  <c r="AY689" i="616"/>
  <c r="AT689" i="616"/>
  <c r="AS689" i="616"/>
  <c r="AQ689" i="616"/>
  <c r="AK689" i="616"/>
  <c r="AL689" i="616" s="1"/>
  <c r="AI689" i="616"/>
  <c r="AC689" i="616"/>
  <c r="AD689" i="616" s="1"/>
  <c r="AA689" i="616"/>
  <c r="U689" i="616"/>
  <c r="V689" i="616" s="1"/>
  <c r="S689" i="616"/>
  <c r="N689" i="616"/>
  <c r="M689" i="616"/>
  <c r="K689" i="616"/>
  <c r="BJ688" i="616"/>
  <c r="BI688" i="616"/>
  <c r="BG688" i="616"/>
  <c r="BA688" i="616"/>
  <c r="BB688" i="616" s="1"/>
  <c r="AY688" i="616"/>
  <c r="AT688" i="616"/>
  <c r="AS688" i="616"/>
  <c r="AQ688" i="616"/>
  <c r="AL688" i="616"/>
  <c r="AK688" i="616"/>
  <c r="AI688" i="616"/>
  <c r="AD688" i="616"/>
  <c r="AC688" i="616"/>
  <c r="AA688" i="616"/>
  <c r="U688" i="616"/>
  <c r="V688" i="616" s="1"/>
  <c r="S688" i="616"/>
  <c r="M688" i="616"/>
  <c r="N688" i="616" s="1"/>
  <c r="K688" i="616"/>
  <c r="BI687" i="616"/>
  <c r="BJ687" i="616" s="1"/>
  <c r="BG687" i="616"/>
  <c r="BB687" i="616"/>
  <c r="BA687" i="616"/>
  <c r="AY687" i="616"/>
  <c r="AS687" i="616"/>
  <c r="AT687" i="616" s="1"/>
  <c r="AQ687" i="616"/>
  <c r="AL687" i="616"/>
  <c r="AK687" i="616"/>
  <c r="AI687" i="616"/>
  <c r="AD687" i="616"/>
  <c r="AC687" i="616"/>
  <c r="AA687" i="616"/>
  <c r="V687" i="616"/>
  <c r="U687" i="616"/>
  <c r="S687" i="616"/>
  <c r="M687" i="616"/>
  <c r="N687" i="616" s="1"/>
  <c r="K687" i="616"/>
  <c r="BI686" i="616"/>
  <c r="BJ686" i="616" s="1"/>
  <c r="BG686" i="616"/>
  <c r="BA686" i="616"/>
  <c r="BB686" i="616" s="1"/>
  <c r="AY686" i="616"/>
  <c r="AT686" i="616"/>
  <c r="AS686" i="616"/>
  <c r="AQ686" i="616"/>
  <c r="AL686" i="616"/>
  <c r="AK686" i="616"/>
  <c r="AI686" i="616"/>
  <c r="AD686" i="616"/>
  <c r="AC686" i="616"/>
  <c r="AA686" i="616"/>
  <c r="V686" i="616"/>
  <c r="U686" i="616"/>
  <c r="S686" i="616"/>
  <c r="M686" i="616"/>
  <c r="N686" i="616" s="1"/>
  <c r="K686" i="616"/>
  <c r="BI685" i="616"/>
  <c r="BJ685" i="616" s="1"/>
  <c r="BG685" i="616"/>
  <c r="BA685" i="616"/>
  <c r="BB685" i="616" s="1"/>
  <c r="AY685" i="616"/>
  <c r="AT685" i="616"/>
  <c r="AS685" i="616"/>
  <c r="AQ685" i="616"/>
  <c r="AL685" i="616"/>
  <c r="AK685" i="616"/>
  <c r="AI685" i="616"/>
  <c r="AD685" i="616"/>
  <c r="AC685" i="616"/>
  <c r="AA685" i="616"/>
  <c r="V685" i="616"/>
  <c r="U685" i="616"/>
  <c r="S685" i="616"/>
  <c r="N685" i="616"/>
  <c r="M685" i="616"/>
  <c r="K685" i="616"/>
  <c r="BI684" i="616"/>
  <c r="BJ684" i="616" s="1"/>
  <c r="BG684" i="616"/>
  <c r="BA684" i="616"/>
  <c r="BB684" i="616" s="1"/>
  <c r="AY684" i="616"/>
  <c r="AS684" i="616"/>
  <c r="AT684" i="616" s="1"/>
  <c r="AQ684" i="616"/>
  <c r="AL684" i="616"/>
  <c r="AK684" i="616"/>
  <c r="AI684" i="616"/>
  <c r="AD684" i="616"/>
  <c r="AC684" i="616"/>
  <c r="AA684" i="616"/>
  <c r="U684" i="616"/>
  <c r="V684" i="616" s="1"/>
  <c r="S684" i="616"/>
  <c r="N684" i="616"/>
  <c r="M684" i="616"/>
  <c r="K684" i="616"/>
  <c r="BJ683" i="616"/>
  <c r="BI683" i="616"/>
  <c r="BG683" i="616"/>
  <c r="BB683" i="616"/>
  <c r="BA683" i="616"/>
  <c r="AY683" i="616"/>
  <c r="AS683" i="616"/>
  <c r="AT683" i="616" s="1"/>
  <c r="AQ683" i="616"/>
  <c r="AK683" i="616"/>
  <c r="AL683" i="616" s="1"/>
  <c r="AI683" i="616"/>
  <c r="AC683" i="616"/>
  <c r="AD683" i="616" s="1"/>
  <c r="AA683" i="616"/>
  <c r="V683" i="616"/>
  <c r="U683" i="616"/>
  <c r="S683" i="616"/>
  <c r="M683" i="616"/>
  <c r="N683" i="616" s="1"/>
  <c r="K683" i="616"/>
  <c r="BJ682" i="616"/>
  <c r="BI682" i="616"/>
  <c r="BG682" i="616"/>
  <c r="BB682" i="616"/>
  <c r="BA682" i="616"/>
  <c r="AY682" i="616"/>
  <c r="AT682" i="616"/>
  <c r="AS682" i="616"/>
  <c r="AQ682" i="616"/>
  <c r="AK682" i="616"/>
  <c r="AL682" i="616" s="1"/>
  <c r="AI682" i="616"/>
  <c r="AC682" i="616"/>
  <c r="AD682" i="616" s="1"/>
  <c r="AA682" i="616"/>
  <c r="U682" i="616"/>
  <c r="V682" i="616" s="1"/>
  <c r="S682" i="616"/>
  <c r="N682" i="616"/>
  <c r="M682" i="616"/>
  <c r="K682" i="616"/>
  <c r="BJ681" i="616"/>
  <c r="BI681" i="616"/>
  <c r="BG681" i="616"/>
  <c r="BB681" i="616"/>
  <c r="BA681" i="616"/>
  <c r="AY681" i="616"/>
  <c r="AT681" i="616"/>
  <c r="AS681" i="616"/>
  <c r="AQ681" i="616"/>
  <c r="AL681" i="616"/>
  <c r="AK681" i="616"/>
  <c r="AI681" i="616"/>
  <c r="AC681" i="616"/>
  <c r="AD681" i="616" s="1"/>
  <c r="AA681" i="616"/>
  <c r="U681" i="616"/>
  <c r="V681" i="616" s="1"/>
  <c r="S681" i="616"/>
  <c r="N681" i="616"/>
  <c r="M681" i="616"/>
  <c r="K681" i="616"/>
  <c r="BJ680" i="616"/>
  <c r="BI680" i="616"/>
  <c r="BG680" i="616"/>
  <c r="BB680" i="616"/>
  <c r="BA680" i="616"/>
  <c r="AY680" i="616"/>
  <c r="AT680" i="616"/>
  <c r="AS680" i="616"/>
  <c r="AQ680" i="616"/>
  <c r="AL680" i="616"/>
  <c r="AK680" i="616"/>
  <c r="AI680" i="616"/>
  <c r="AC680" i="616"/>
  <c r="AD680" i="616" s="1"/>
  <c r="AA680" i="616"/>
  <c r="U680" i="616"/>
  <c r="V680" i="616" s="1"/>
  <c r="S680" i="616"/>
  <c r="M680" i="616"/>
  <c r="N680" i="616" s="1"/>
  <c r="K680" i="616"/>
  <c r="BJ679" i="616"/>
  <c r="BI679" i="616"/>
  <c r="BG679" i="616"/>
  <c r="BB679" i="616"/>
  <c r="BA679" i="616"/>
  <c r="AY679" i="616"/>
  <c r="AS679" i="616"/>
  <c r="AT679" i="616" s="1"/>
  <c r="AQ679" i="616"/>
  <c r="AL679" i="616"/>
  <c r="AK679" i="616"/>
  <c r="AI679" i="616"/>
  <c r="AD679" i="616"/>
  <c r="AC679" i="616"/>
  <c r="AA679" i="616"/>
  <c r="V679" i="616"/>
  <c r="U679" i="616"/>
  <c r="S679" i="616"/>
  <c r="M679" i="616"/>
  <c r="N679" i="616" s="1"/>
  <c r="K679" i="616"/>
  <c r="BI678" i="616"/>
  <c r="BJ678" i="616" s="1"/>
  <c r="BG678" i="616"/>
  <c r="BA678" i="616"/>
  <c r="BB678" i="616" s="1"/>
  <c r="AY678" i="616"/>
  <c r="AT678" i="616"/>
  <c r="AS678" i="616"/>
  <c r="AQ678" i="616"/>
  <c r="AK678" i="616"/>
  <c r="AL678" i="616" s="1"/>
  <c r="AI678" i="616"/>
  <c r="AD678" i="616"/>
  <c r="AC678" i="616"/>
  <c r="AA678" i="616"/>
  <c r="V678" i="616"/>
  <c r="U678" i="616"/>
  <c r="S678" i="616"/>
  <c r="N678" i="616"/>
  <c r="M678" i="616"/>
  <c r="K678" i="616"/>
  <c r="BI677" i="616"/>
  <c r="BJ677" i="616" s="1"/>
  <c r="BG677" i="616"/>
  <c r="BA677" i="616"/>
  <c r="BB677" i="616" s="1"/>
  <c r="AS677" i="616"/>
  <c r="AT677" i="616" s="1"/>
  <c r="AL677" i="616"/>
  <c r="AK677" i="616"/>
  <c r="AD677" i="616"/>
  <c r="AC677" i="616"/>
  <c r="U677" i="616"/>
  <c r="V677" i="616" s="1"/>
  <c r="M677" i="616"/>
  <c r="N677" i="616" s="1"/>
  <c r="BJ676" i="616"/>
  <c r="BI676" i="616"/>
  <c r="BG676" i="616"/>
  <c r="BB676" i="616"/>
  <c r="BA676" i="616"/>
  <c r="AY676" i="616"/>
  <c r="AS676" i="616"/>
  <c r="AT676" i="616" s="1"/>
  <c r="AQ676" i="616"/>
  <c r="AK676" i="616"/>
  <c r="AL676" i="616" s="1"/>
  <c r="AI676" i="616"/>
  <c r="AC676" i="616"/>
  <c r="AD676" i="616" s="1"/>
  <c r="AA676" i="616"/>
  <c r="U676" i="616"/>
  <c r="V676" i="616" s="1"/>
  <c r="S676" i="616"/>
  <c r="N676" i="616"/>
  <c r="M676" i="616"/>
  <c r="K676" i="616"/>
  <c r="BJ675" i="616"/>
  <c r="BI675" i="616"/>
  <c r="BG675" i="616"/>
  <c r="BB675" i="616"/>
  <c r="BA675" i="616"/>
  <c r="AY675" i="616"/>
  <c r="AT675" i="616"/>
  <c r="AS675" i="616"/>
  <c r="AQ675" i="616"/>
  <c r="AL675" i="616"/>
  <c r="AK675" i="616"/>
  <c r="AI675" i="616"/>
  <c r="AC675" i="616"/>
  <c r="AD675" i="616" s="1"/>
  <c r="AA675" i="616"/>
  <c r="U675" i="616"/>
  <c r="V675" i="616" s="1"/>
  <c r="S675" i="616"/>
  <c r="N675" i="616"/>
  <c r="M675" i="616"/>
  <c r="K675" i="616"/>
  <c r="BJ674" i="616"/>
  <c r="BI674" i="616"/>
  <c r="BG674" i="616"/>
  <c r="BB674" i="616"/>
  <c r="BA674" i="616"/>
  <c r="AY674" i="616"/>
  <c r="AT674" i="616"/>
  <c r="AS674" i="616"/>
  <c r="AQ674" i="616"/>
  <c r="AL674" i="616"/>
  <c r="AK674" i="616"/>
  <c r="AI674" i="616"/>
  <c r="AC674" i="616"/>
  <c r="AD674" i="616" s="1"/>
  <c r="AA674" i="616"/>
  <c r="U674" i="616"/>
  <c r="V674" i="616" s="1"/>
  <c r="S674" i="616"/>
  <c r="M674" i="616"/>
  <c r="N674" i="616" s="1"/>
  <c r="K674" i="616"/>
  <c r="BJ673" i="616"/>
  <c r="BI673" i="616"/>
  <c r="BG673" i="616"/>
  <c r="BB673" i="616"/>
  <c r="BA673" i="616"/>
  <c r="AY673" i="616"/>
  <c r="AS673" i="616"/>
  <c r="AT673" i="616" s="1"/>
  <c r="AQ673" i="616"/>
  <c r="AL673" i="616"/>
  <c r="AK673" i="616"/>
  <c r="AI673" i="616"/>
  <c r="AD673" i="616"/>
  <c r="AC673" i="616"/>
  <c r="AA673" i="616"/>
  <c r="U673" i="616"/>
  <c r="V673" i="616" s="1"/>
  <c r="S673" i="616"/>
  <c r="M673" i="616"/>
  <c r="N673" i="616" s="1"/>
  <c r="K673" i="616"/>
  <c r="BI672" i="616"/>
  <c r="BJ672" i="616" s="1"/>
  <c r="BG672" i="616"/>
  <c r="BA672" i="616"/>
  <c r="BB672" i="616" s="1"/>
  <c r="AY672" i="616"/>
  <c r="AT672" i="616"/>
  <c r="AS672" i="616"/>
  <c r="AQ672" i="616"/>
  <c r="AK672" i="616"/>
  <c r="AL672" i="616" s="1"/>
  <c r="AI672" i="616"/>
  <c r="AD672" i="616"/>
  <c r="AC672" i="616"/>
  <c r="AA672" i="616"/>
  <c r="V672" i="616"/>
  <c r="U672" i="616"/>
  <c r="S672" i="616"/>
  <c r="M672" i="616"/>
  <c r="K672" i="616"/>
  <c r="BI671" i="616"/>
  <c r="BJ671" i="616" s="1"/>
  <c r="BG671" i="616"/>
  <c r="BA671" i="616"/>
  <c r="BB671" i="616" s="1"/>
  <c r="AY671" i="616"/>
  <c r="AS671" i="616"/>
  <c r="AT671" i="616" s="1"/>
  <c r="AK671" i="616"/>
  <c r="AL671" i="616" s="1"/>
  <c r="AD671" i="616"/>
  <c r="AC671" i="616"/>
  <c r="U671" i="616"/>
  <c r="V671" i="616" s="1"/>
  <c r="N671" i="616"/>
  <c r="M671" i="616"/>
  <c r="BI670" i="616"/>
  <c r="BG670" i="616"/>
  <c r="BA670" i="616"/>
  <c r="BB670" i="616" s="1"/>
  <c r="AY670" i="616"/>
  <c r="AS670" i="616"/>
  <c r="AT670" i="616" s="1"/>
  <c r="AQ670" i="616"/>
  <c r="AL670" i="616"/>
  <c r="AK670" i="616"/>
  <c r="AI670" i="616"/>
  <c r="AD670" i="616"/>
  <c r="AC670" i="616"/>
  <c r="AA670" i="616"/>
  <c r="V670" i="616"/>
  <c r="U670" i="616"/>
  <c r="S670" i="616"/>
  <c r="N670" i="616"/>
  <c r="M670" i="616"/>
  <c r="K670" i="616"/>
  <c r="BJ669" i="616"/>
  <c r="BI669" i="616"/>
  <c r="BG669" i="616"/>
  <c r="BA669" i="616"/>
  <c r="BB669" i="616" s="1"/>
  <c r="AY669" i="616"/>
  <c r="AS669" i="616"/>
  <c r="AT669" i="616" s="1"/>
  <c r="AQ669" i="616"/>
  <c r="AL669" i="616"/>
  <c r="AK669" i="616"/>
  <c r="AI669" i="616"/>
  <c r="AD669" i="616"/>
  <c r="AC669" i="616"/>
  <c r="AA669" i="616"/>
  <c r="U669" i="616"/>
  <c r="V669" i="616" s="1"/>
  <c r="S669" i="616"/>
  <c r="N669" i="616"/>
  <c r="M669" i="616"/>
  <c r="K669" i="616"/>
  <c r="BJ668" i="616"/>
  <c r="BI668" i="616"/>
  <c r="BG668" i="616"/>
  <c r="BB668" i="616"/>
  <c r="BA668" i="616"/>
  <c r="AY668" i="616"/>
  <c r="AS668" i="616"/>
  <c r="AT668" i="616" s="1"/>
  <c r="AQ668" i="616"/>
  <c r="AK668" i="616"/>
  <c r="AL668" i="616" s="1"/>
  <c r="AI668" i="616"/>
  <c r="AC668" i="616"/>
  <c r="AA668" i="616"/>
  <c r="V668" i="616"/>
  <c r="U668" i="616"/>
  <c r="S668" i="616"/>
  <c r="N668" i="616"/>
  <c r="M668" i="616"/>
  <c r="K668" i="616"/>
  <c r="BJ667" i="616"/>
  <c r="BI667" i="616"/>
  <c r="BG667" i="616"/>
  <c r="BB667" i="616"/>
  <c r="BA667" i="616"/>
  <c r="AY667" i="616"/>
  <c r="AS667" i="616"/>
  <c r="AQ667" i="616"/>
  <c r="AK667" i="616"/>
  <c r="AI667" i="616"/>
  <c r="AC667" i="616"/>
  <c r="AD667" i="616" s="1"/>
  <c r="AA667" i="616"/>
  <c r="V667" i="616"/>
  <c r="U667" i="616"/>
  <c r="S667" i="616"/>
  <c r="N667" i="616"/>
  <c r="M667" i="616"/>
  <c r="K667" i="616"/>
  <c r="BH665" i="616"/>
  <c r="BG665" i="616" s="1"/>
  <c r="BF665" i="616"/>
  <c r="BE665" i="616"/>
  <c r="BE708" i="616" s="1"/>
  <c r="BD665" i="616"/>
  <c r="BC665" i="616"/>
  <c r="AZ665" i="616"/>
  <c r="AY665" i="616" s="1"/>
  <c r="AX665" i="616"/>
  <c r="AW665" i="616"/>
  <c r="AV665" i="616"/>
  <c r="AU665" i="616"/>
  <c r="AR665" i="616"/>
  <c r="AQ665" i="616" s="1"/>
  <c r="AP665" i="616"/>
  <c r="AO665" i="616"/>
  <c r="AN665" i="616"/>
  <c r="AM665" i="616"/>
  <c r="AJ665" i="616"/>
  <c r="AI665" i="616" s="1"/>
  <c r="AH665" i="616"/>
  <c r="AG665" i="616"/>
  <c r="AF665" i="616"/>
  <c r="AE665" i="616"/>
  <c r="AB665" i="616"/>
  <c r="AA665" i="616" s="1"/>
  <c r="Z665" i="616"/>
  <c r="Y665" i="616"/>
  <c r="X665" i="616"/>
  <c r="W665" i="616"/>
  <c r="T665" i="616"/>
  <c r="S665" i="616" s="1"/>
  <c r="R665" i="616"/>
  <c r="Q665" i="616"/>
  <c r="P665" i="616"/>
  <c r="O665" i="616"/>
  <c r="L665" i="616"/>
  <c r="K665" i="616" s="1"/>
  <c r="J665" i="616"/>
  <c r="I665" i="616"/>
  <c r="H665" i="616"/>
  <c r="G665" i="616"/>
  <c r="B665" i="616"/>
  <c r="BJ664" i="616"/>
  <c r="BI664" i="616"/>
  <c r="BG664" i="616"/>
  <c r="BA664" i="616"/>
  <c r="BB664" i="616" s="1"/>
  <c r="AY664" i="616"/>
  <c r="AS664" i="616"/>
  <c r="AT664" i="616" s="1"/>
  <c r="AQ664" i="616"/>
  <c r="AK664" i="616"/>
  <c r="AL664" i="616" s="1"/>
  <c r="AI664" i="616"/>
  <c r="AD664" i="616"/>
  <c r="AC664" i="616"/>
  <c r="AA664" i="616"/>
  <c r="V664" i="616"/>
  <c r="U664" i="616"/>
  <c r="S664" i="616"/>
  <c r="N664" i="616"/>
  <c r="M664" i="616"/>
  <c r="K664" i="616"/>
  <c r="BJ663" i="616"/>
  <c r="BI663" i="616"/>
  <c r="BG663" i="616"/>
  <c r="BB663" i="616"/>
  <c r="BA663" i="616"/>
  <c r="AY663" i="616"/>
  <c r="AS663" i="616"/>
  <c r="AT663" i="616" s="1"/>
  <c r="AQ663" i="616"/>
  <c r="AK663" i="616"/>
  <c r="AL663" i="616" s="1"/>
  <c r="AI663" i="616"/>
  <c r="AD663" i="616"/>
  <c r="AC663" i="616"/>
  <c r="AA663" i="616"/>
  <c r="V663" i="616"/>
  <c r="U663" i="616"/>
  <c r="M663" i="616"/>
  <c r="N663" i="616" s="1"/>
  <c r="BI662" i="616"/>
  <c r="BJ662" i="616" s="1"/>
  <c r="BB662" i="616"/>
  <c r="BA662" i="616"/>
  <c r="AY662" i="616"/>
  <c r="AT662" i="616"/>
  <c r="AS662" i="616"/>
  <c r="AQ662" i="616"/>
  <c r="AK662" i="616"/>
  <c r="AL662" i="616" s="1"/>
  <c r="AI662" i="616"/>
  <c r="AC662" i="616"/>
  <c r="AD662" i="616" s="1"/>
  <c r="AA662" i="616"/>
  <c r="U662" i="616"/>
  <c r="V662" i="616" s="1"/>
  <c r="S662" i="616"/>
  <c r="M662" i="616"/>
  <c r="N662" i="616" s="1"/>
  <c r="K662" i="616"/>
  <c r="BJ661" i="616"/>
  <c r="BI661" i="616"/>
  <c r="BG661" i="616"/>
  <c r="BB661" i="616"/>
  <c r="BA661" i="616"/>
  <c r="AY661" i="616"/>
  <c r="AT661" i="616"/>
  <c r="AS661" i="616"/>
  <c r="AQ661" i="616"/>
  <c r="AL661" i="616"/>
  <c r="AK661" i="616"/>
  <c r="AI661" i="616"/>
  <c r="AD661" i="616"/>
  <c r="AC661" i="616"/>
  <c r="AA661" i="616"/>
  <c r="U661" i="616"/>
  <c r="V661" i="616" s="1"/>
  <c r="S661" i="616"/>
  <c r="M661" i="616"/>
  <c r="N661" i="616" s="1"/>
  <c r="K661" i="616"/>
  <c r="BJ660" i="616"/>
  <c r="BI660" i="616"/>
  <c r="BG660" i="616"/>
  <c r="BB660" i="616"/>
  <c r="BA660" i="616"/>
  <c r="AY660" i="616"/>
  <c r="AT660" i="616"/>
  <c r="AS660" i="616"/>
  <c r="AQ660" i="616"/>
  <c r="AL660" i="616"/>
  <c r="AK660" i="616"/>
  <c r="AI660" i="616"/>
  <c r="AD660" i="616"/>
  <c r="AC660" i="616"/>
  <c r="AA660" i="616"/>
  <c r="U660" i="616"/>
  <c r="V660" i="616" s="1"/>
  <c r="S660" i="616"/>
  <c r="M660" i="616"/>
  <c r="N660" i="616" s="1"/>
  <c r="K660" i="616"/>
  <c r="BI659" i="616"/>
  <c r="BJ659" i="616" s="1"/>
  <c r="BG659" i="616"/>
  <c r="BB659" i="616"/>
  <c r="BA659" i="616"/>
  <c r="AY659" i="616"/>
  <c r="AT659" i="616"/>
  <c r="AS659" i="616"/>
  <c r="AQ659" i="616"/>
  <c r="AK659" i="616"/>
  <c r="AL659" i="616" s="1"/>
  <c r="AI659" i="616"/>
  <c r="AD659" i="616"/>
  <c r="AC659" i="616"/>
  <c r="AA659" i="616"/>
  <c r="V659" i="616"/>
  <c r="U659" i="616"/>
  <c r="S659" i="616"/>
  <c r="M659" i="616"/>
  <c r="N659" i="616" s="1"/>
  <c r="K659" i="616"/>
  <c r="BI658" i="616"/>
  <c r="BJ658" i="616" s="1"/>
  <c r="BG658" i="616"/>
  <c r="BA658" i="616"/>
  <c r="BB658" i="616" s="1"/>
  <c r="AY658" i="616"/>
  <c r="AS658" i="616"/>
  <c r="AT658" i="616" s="1"/>
  <c r="AQ658" i="616"/>
  <c r="AL658" i="616"/>
  <c r="AK658" i="616"/>
  <c r="AI658" i="616"/>
  <c r="AC658" i="616"/>
  <c r="AD658" i="616" s="1"/>
  <c r="AA658" i="616"/>
  <c r="V658" i="616"/>
  <c r="U658" i="616"/>
  <c r="S658" i="616"/>
  <c r="N658" i="616"/>
  <c r="M658" i="616"/>
  <c r="K658" i="616"/>
  <c r="BI657" i="616"/>
  <c r="BJ657" i="616" s="1"/>
  <c r="BG657" i="616"/>
  <c r="BA657" i="616"/>
  <c r="BB657" i="616" s="1"/>
  <c r="AY657" i="616"/>
  <c r="AS657" i="616"/>
  <c r="AT657" i="616" s="1"/>
  <c r="AQ657" i="616"/>
  <c r="AK657" i="616"/>
  <c r="AL657" i="616" s="1"/>
  <c r="AI657" i="616"/>
  <c r="AD657" i="616"/>
  <c r="AC657" i="616"/>
  <c r="AA657" i="616"/>
  <c r="V657" i="616"/>
  <c r="U657" i="616"/>
  <c r="S657" i="616"/>
  <c r="N657" i="616"/>
  <c r="M657" i="616"/>
  <c r="K657" i="616"/>
  <c r="BJ656" i="616"/>
  <c r="BI656" i="616"/>
  <c r="BG656" i="616"/>
  <c r="BB656" i="616"/>
  <c r="BA656" i="616"/>
  <c r="AY656" i="616"/>
  <c r="AS656" i="616"/>
  <c r="AT656" i="616" s="1"/>
  <c r="AQ656" i="616"/>
  <c r="AK656" i="616"/>
  <c r="AL656" i="616" s="1"/>
  <c r="AI656" i="616"/>
  <c r="AD656" i="616"/>
  <c r="AC656" i="616"/>
  <c r="AA656" i="616"/>
  <c r="V656" i="616"/>
  <c r="U656" i="616"/>
  <c r="S656" i="616"/>
  <c r="N656" i="616"/>
  <c r="M656" i="616"/>
  <c r="K656" i="616"/>
  <c r="BJ655" i="616"/>
  <c r="BI655" i="616"/>
  <c r="BG655" i="616"/>
  <c r="BB655" i="616"/>
  <c r="BA655" i="616"/>
  <c r="AY655" i="616"/>
  <c r="AS655" i="616"/>
  <c r="AT655" i="616" s="1"/>
  <c r="AQ655" i="616"/>
  <c r="AK655" i="616"/>
  <c r="AL655" i="616" s="1"/>
  <c r="AI655" i="616"/>
  <c r="AC655" i="616"/>
  <c r="AD655" i="616" s="1"/>
  <c r="AA655" i="616"/>
  <c r="V655" i="616"/>
  <c r="U655" i="616"/>
  <c r="S655" i="616"/>
  <c r="N655" i="616"/>
  <c r="M655" i="616"/>
  <c r="BI654" i="616"/>
  <c r="BJ654" i="616" s="1"/>
  <c r="BG654" i="616"/>
  <c r="BA654" i="616"/>
  <c r="BB654" i="616" s="1"/>
  <c r="AY654" i="616"/>
  <c r="AT654" i="616"/>
  <c r="AS654" i="616"/>
  <c r="AQ654" i="616"/>
  <c r="AK654" i="616"/>
  <c r="AL654" i="616" s="1"/>
  <c r="AI654" i="616"/>
  <c r="AD654" i="616"/>
  <c r="AC654" i="616"/>
  <c r="AA654" i="616"/>
  <c r="V654" i="616"/>
  <c r="U654" i="616"/>
  <c r="S654" i="616"/>
  <c r="N654" i="616"/>
  <c r="M654" i="616"/>
  <c r="K654" i="616"/>
  <c r="BI653" i="616"/>
  <c r="BJ653" i="616" s="1"/>
  <c r="BG653" i="616"/>
  <c r="BA653" i="616"/>
  <c r="BB653" i="616" s="1"/>
  <c r="AY653" i="616"/>
  <c r="AS653" i="616"/>
  <c r="AT653" i="616" s="1"/>
  <c r="AQ653" i="616"/>
  <c r="AL653" i="616"/>
  <c r="AK653" i="616"/>
  <c r="AI653" i="616"/>
  <c r="AD653" i="616"/>
  <c r="AC653" i="616"/>
  <c r="AA653" i="616"/>
  <c r="V653" i="616"/>
  <c r="U653" i="616"/>
  <c r="S653" i="616"/>
  <c r="N653" i="616"/>
  <c r="M653" i="616"/>
  <c r="K653" i="616"/>
  <c r="BI652" i="616"/>
  <c r="BJ652" i="616" s="1"/>
  <c r="BG652" i="616"/>
  <c r="BA652" i="616"/>
  <c r="BB652" i="616" s="1"/>
  <c r="AY652" i="616"/>
  <c r="AS652" i="616"/>
  <c r="AT652" i="616" s="1"/>
  <c r="AQ652" i="616"/>
  <c r="AL652" i="616"/>
  <c r="AK652" i="616"/>
  <c r="AI652" i="616"/>
  <c r="AD652" i="616"/>
  <c r="AC652" i="616"/>
  <c r="AA652" i="616"/>
  <c r="U652" i="616"/>
  <c r="V652" i="616" s="1"/>
  <c r="S652" i="616"/>
  <c r="N652" i="616"/>
  <c r="M652" i="616"/>
  <c r="K652" i="616"/>
  <c r="BJ651" i="616"/>
  <c r="BI651" i="616"/>
  <c r="BG651" i="616"/>
  <c r="BB651" i="616"/>
  <c r="BA651" i="616"/>
  <c r="AY651" i="616"/>
  <c r="AS651" i="616"/>
  <c r="AT651" i="616" s="1"/>
  <c r="AQ651" i="616"/>
  <c r="AK651" i="616"/>
  <c r="AL651" i="616" s="1"/>
  <c r="AI651" i="616"/>
  <c r="AC651" i="616"/>
  <c r="AD651" i="616" s="1"/>
  <c r="AA651" i="616"/>
  <c r="V651" i="616"/>
  <c r="U651" i="616"/>
  <c r="S651" i="616"/>
  <c r="N651" i="616"/>
  <c r="M651" i="616"/>
  <c r="K651" i="616"/>
  <c r="BJ650" i="616"/>
  <c r="BI650" i="616"/>
  <c r="BG650" i="616"/>
  <c r="BB650" i="616"/>
  <c r="BA650" i="616"/>
  <c r="AY650" i="616"/>
  <c r="AT650" i="616"/>
  <c r="AS650" i="616"/>
  <c r="AQ650" i="616"/>
  <c r="AK650" i="616"/>
  <c r="AL650" i="616" s="1"/>
  <c r="AI650" i="616"/>
  <c r="AC650" i="616"/>
  <c r="AD650" i="616" s="1"/>
  <c r="AA650" i="616"/>
  <c r="V650" i="616"/>
  <c r="U650" i="616"/>
  <c r="S650" i="616"/>
  <c r="N650" i="616"/>
  <c r="M650" i="616"/>
  <c r="K650" i="616"/>
  <c r="BI649" i="616"/>
  <c r="BJ649" i="616" s="1"/>
  <c r="BG649" i="616"/>
  <c r="BB649" i="616"/>
  <c r="BA649" i="616"/>
  <c r="AY649" i="616"/>
  <c r="AT649" i="616"/>
  <c r="AS649" i="616"/>
  <c r="AQ649" i="616"/>
  <c r="AL649" i="616"/>
  <c r="AK649" i="616"/>
  <c r="AI649" i="616"/>
  <c r="AC649" i="616"/>
  <c r="AD649" i="616" s="1"/>
  <c r="AA649" i="616"/>
  <c r="U649" i="616"/>
  <c r="V649" i="616" s="1"/>
  <c r="S649" i="616"/>
  <c r="M649" i="616"/>
  <c r="N649" i="616" s="1"/>
  <c r="K649" i="616"/>
  <c r="BJ648" i="616"/>
  <c r="BI648" i="616"/>
  <c r="BA648" i="616"/>
  <c r="BB648" i="616" s="1"/>
  <c r="AT648" i="616"/>
  <c r="AS648" i="616"/>
  <c r="AL648" i="616"/>
  <c r="AK648" i="616"/>
  <c r="AI648" i="616"/>
  <c r="AD648" i="616"/>
  <c r="AC648" i="616"/>
  <c r="AA648" i="616"/>
  <c r="V648" i="616"/>
  <c r="U648" i="616"/>
  <c r="S648" i="616"/>
  <c r="M648" i="616"/>
  <c r="N648" i="616" s="1"/>
  <c r="K648" i="616"/>
  <c r="BI647" i="616"/>
  <c r="BJ647" i="616" s="1"/>
  <c r="BG647" i="616"/>
  <c r="BB647" i="616"/>
  <c r="BA647" i="616"/>
  <c r="AY647" i="616"/>
  <c r="AT647" i="616"/>
  <c r="AS647" i="616"/>
  <c r="AQ647" i="616"/>
  <c r="AL647" i="616"/>
  <c r="AK647" i="616"/>
  <c r="AI647" i="616"/>
  <c r="AD647" i="616"/>
  <c r="AC647" i="616"/>
  <c r="AA647" i="616"/>
  <c r="V647" i="616"/>
  <c r="U647" i="616"/>
  <c r="N647" i="616"/>
  <c r="M647" i="616"/>
  <c r="K647" i="616"/>
  <c r="BJ646" i="616"/>
  <c r="BI646" i="616"/>
  <c r="BG646" i="616"/>
  <c r="BB646" i="616"/>
  <c r="BA646" i="616"/>
  <c r="AY646" i="616"/>
  <c r="AS646" i="616"/>
  <c r="AT646" i="616" s="1"/>
  <c r="AQ646" i="616"/>
  <c r="AK646" i="616"/>
  <c r="AL646" i="616" s="1"/>
  <c r="AI646" i="616"/>
  <c r="AC646" i="616"/>
  <c r="AD646" i="616" s="1"/>
  <c r="AA646" i="616"/>
  <c r="V646" i="616"/>
  <c r="U646" i="616"/>
  <c r="S646" i="616"/>
  <c r="N646" i="616"/>
  <c r="M646" i="616"/>
  <c r="K646" i="616"/>
  <c r="BI645" i="616"/>
  <c r="BJ645" i="616" s="1"/>
  <c r="BG645" i="616"/>
  <c r="BB645" i="616"/>
  <c r="BA645" i="616"/>
  <c r="AY645" i="616"/>
  <c r="AT645" i="616"/>
  <c r="AS645" i="616"/>
  <c r="AQ645" i="616"/>
  <c r="AL645" i="616"/>
  <c r="AK645" i="616"/>
  <c r="AI645" i="616"/>
  <c r="AC645" i="616"/>
  <c r="AD645" i="616" s="1"/>
  <c r="AA645" i="616"/>
  <c r="U645" i="616"/>
  <c r="V645" i="616" s="1"/>
  <c r="S645" i="616"/>
  <c r="M645" i="616"/>
  <c r="N645" i="616" s="1"/>
  <c r="K645" i="616"/>
  <c r="BJ644" i="616"/>
  <c r="BI644" i="616"/>
  <c r="BG644" i="616"/>
  <c r="BA644" i="616"/>
  <c r="BB644" i="616" s="1"/>
  <c r="AY644" i="616"/>
  <c r="AT644" i="616"/>
  <c r="AS644" i="616"/>
  <c r="AQ644" i="616"/>
  <c r="AL644" i="616"/>
  <c r="AK644" i="616"/>
  <c r="AI644" i="616"/>
  <c r="AC644" i="616"/>
  <c r="AD644" i="616" s="1"/>
  <c r="AA644" i="616"/>
  <c r="U644" i="616"/>
  <c r="V644" i="616" s="1"/>
  <c r="S644" i="616"/>
  <c r="M644" i="616"/>
  <c r="N644" i="616" s="1"/>
  <c r="K644" i="616"/>
  <c r="BI643" i="616"/>
  <c r="BJ643" i="616" s="1"/>
  <c r="BG643" i="616"/>
  <c r="BB643" i="616"/>
  <c r="BA643" i="616"/>
  <c r="AY643" i="616"/>
  <c r="AT643" i="616"/>
  <c r="AS643" i="616"/>
  <c r="AQ643" i="616"/>
  <c r="AL643" i="616"/>
  <c r="AK643" i="616"/>
  <c r="AI643" i="616"/>
  <c r="AD643" i="616"/>
  <c r="AC643" i="616"/>
  <c r="AA643" i="616"/>
  <c r="V643" i="616"/>
  <c r="U643" i="616"/>
  <c r="S643" i="616"/>
  <c r="M643" i="616"/>
  <c r="N643" i="616" s="1"/>
  <c r="K643" i="616"/>
  <c r="BI642" i="616"/>
  <c r="BJ642" i="616" s="1"/>
  <c r="BG642" i="616"/>
  <c r="BB642" i="616"/>
  <c r="BA642" i="616"/>
  <c r="AY642" i="616"/>
  <c r="AS642" i="616"/>
  <c r="AT642" i="616" s="1"/>
  <c r="AQ642" i="616"/>
  <c r="AL642" i="616"/>
  <c r="AK642" i="616"/>
  <c r="AI642" i="616"/>
  <c r="AD642" i="616"/>
  <c r="AC642" i="616"/>
  <c r="AA642" i="616"/>
  <c r="V642" i="616"/>
  <c r="U642" i="616"/>
  <c r="S642" i="616"/>
  <c r="M642" i="616"/>
  <c r="N642" i="616" s="1"/>
  <c r="K642" i="616"/>
  <c r="BI641" i="616"/>
  <c r="BJ641" i="616" s="1"/>
  <c r="BG641" i="616"/>
  <c r="BA641" i="616"/>
  <c r="BB641" i="616" s="1"/>
  <c r="AY641" i="616"/>
  <c r="AT641" i="616"/>
  <c r="AS641" i="616"/>
  <c r="AQ641" i="616"/>
  <c r="AL641" i="616"/>
  <c r="AK641" i="616"/>
  <c r="AI641" i="616"/>
  <c r="AC641" i="616"/>
  <c r="AD641" i="616" s="1"/>
  <c r="AA641" i="616"/>
  <c r="V641" i="616"/>
  <c r="U641" i="616"/>
  <c r="S641" i="616"/>
  <c r="N641" i="616"/>
  <c r="M641" i="616"/>
  <c r="K641" i="616"/>
  <c r="BI640" i="616"/>
  <c r="BJ640" i="616" s="1"/>
  <c r="BG640" i="616"/>
  <c r="BA640" i="616"/>
  <c r="BB640" i="616" s="1"/>
  <c r="AY640" i="616"/>
  <c r="AS640" i="616"/>
  <c r="AT640" i="616" s="1"/>
  <c r="AQ640" i="616"/>
  <c r="AK640" i="616"/>
  <c r="AL640" i="616" s="1"/>
  <c r="AI640" i="616"/>
  <c r="AC640" i="616"/>
  <c r="AD640" i="616" s="1"/>
  <c r="AA640" i="616"/>
  <c r="U640" i="616"/>
  <c r="V640" i="616" s="1"/>
  <c r="S640" i="616"/>
  <c r="N640" i="616"/>
  <c r="M640" i="616"/>
  <c r="K640" i="616"/>
  <c r="BJ639" i="616"/>
  <c r="BI639" i="616"/>
  <c r="BG639" i="616"/>
  <c r="BB639" i="616"/>
  <c r="BA639" i="616"/>
  <c r="AY639" i="616"/>
  <c r="AS639" i="616"/>
  <c r="AT639" i="616" s="1"/>
  <c r="AQ639" i="616"/>
  <c r="AK639" i="616"/>
  <c r="AL639" i="616" s="1"/>
  <c r="AI639" i="616"/>
  <c r="AC639" i="616"/>
  <c r="AD639" i="616" s="1"/>
  <c r="U639" i="616"/>
  <c r="V639" i="616" s="1"/>
  <c r="N639" i="616"/>
  <c r="M639" i="616"/>
  <c r="K639" i="616"/>
  <c r="BJ638" i="616"/>
  <c r="BI638" i="616"/>
  <c r="BG638" i="616"/>
  <c r="BA638" i="616"/>
  <c r="BB638" i="616" s="1"/>
  <c r="AY638" i="616"/>
  <c r="AS638" i="616"/>
  <c r="AT638" i="616" s="1"/>
  <c r="AQ638" i="616"/>
  <c r="AK638" i="616"/>
  <c r="AL638" i="616" s="1"/>
  <c r="AI638" i="616"/>
  <c r="AC638" i="616"/>
  <c r="AD638" i="616" s="1"/>
  <c r="AA638" i="616"/>
  <c r="V638" i="616"/>
  <c r="U638" i="616"/>
  <c r="S638" i="616"/>
  <c r="N638" i="616"/>
  <c r="M638" i="616"/>
  <c r="K638" i="616"/>
  <c r="BJ637" i="616"/>
  <c r="BI637" i="616"/>
  <c r="BG637" i="616"/>
  <c r="BB637" i="616"/>
  <c r="BA637" i="616"/>
  <c r="AY637" i="616"/>
  <c r="AS637" i="616"/>
  <c r="AT637" i="616" s="1"/>
  <c r="AQ637" i="616"/>
  <c r="AK637" i="616"/>
  <c r="AL637" i="616" s="1"/>
  <c r="AI637" i="616"/>
  <c r="AD637" i="616"/>
  <c r="AC637" i="616"/>
  <c r="AA637" i="616"/>
  <c r="V637" i="616"/>
  <c r="U637" i="616"/>
  <c r="S637" i="616"/>
  <c r="M637" i="616"/>
  <c r="N637" i="616" s="1"/>
  <c r="K637" i="616"/>
  <c r="BJ636" i="616"/>
  <c r="BI636" i="616"/>
  <c r="BG636" i="616"/>
  <c r="BB636" i="616"/>
  <c r="BA636" i="616"/>
  <c r="AY636" i="616"/>
  <c r="AT636" i="616"/>
  <c r="AS636" i="616"/>
  <c r="AL636" i="616"/>
  <c r="AK636" i="616"/>
  <c r="AI636" i="616"/>
  <c r="AD636" i="616"/>
  <c r="AC636" i="616"/>
  <c r="AA636" i="616"/>
  <c r="V636" i="616"/>
  <c r="U636" i="616"/>
  <c r="S636" i="616"/>
  <c r="M636" i="616"/>
  <c r="N636" i="616" s="1"/>
  <c r="K636" i="616"/>
  <c r="BI635" i="616"/>
  <c r="BJ635" i="616" s="1"/>
  <c r="BG635" i="616"/>
  <c r="BA635" i="616"/>
  <c r="BB635" i="616" s="1"/>
  <c r="AY635" i="616"/>
  <c r="AT635" i="616"/>
  <c r="AS635" i="616"/>
  <c r="AQ635" i="616"/>
  <c r="AL635" i="616"/>
  <c r="AK635" i="616"/>
  <c r="AI635" i="616"/>
  <c r="AD635" i="616"/>
  <c r="AC635" i="616"/>
  <c r="AA635" i="616"/>
  <c r="V635" i="616"/>
  <c r="U635" i="616"/>
  <c r="S635" i="616"/>
  <c r="M635" i="616"/>
  <c r="N635" i="616" s="1"/>
  <c r="K635" i="616"/>
  <c r="BI634" i="616"/>
  <c r="BJ634" i="616" s="1"/>
  <c r="BG634" i="616"/>
  <c r="BA634" i="616"/>
  <c r="BB634" i="616" s="1"/>
  <c r="AY634" i="616"/>
  <c r="AT634" i="616"/>
  <c r="AS634" i="616"/>
  <c r="AQ634" i="616"/>
  <c r="AK634" i="616"/>
  <c r="AL634" i="616" s="1"/>
  <c r="AI634" i="616"/>
  <c r="AC634" i="616"/>
  <c r="AD634" i="616" s="1"/>
  <c r="AA634" i="616"/>
  <c r="V634" i="616"/>
  <c r="U634" i="616"/>
  <c r="S634" i="616"/>
  <c r="N634" i="616"/>
  <c r="M634" i="616"/>
  <c r="K634" i="616"/>
  <c r="BJ633" i="616"/>
  <c r="BI633" i="616"/>
  <c r="BG633" i="616"/>
  <c r="BA633" i="616"/>
  <c r="BB633" i="616" s="1"/>
  <c r="AY633" i="616"/>
  <c r="AS633" i="616"/>
  <c r="AT633" i="616" s="1"/>
  <c r="AQ633" i="616"/>
  <c r="AK633" i="616"/>
  <c r="AL633" i="616" s="1"/>
  <c r="AI633" i="616"/>
  <c r="AC633" i="616"/>
  <c r="AD633" i="616" s="1"/>
  <c r="AA633" i="616"/>
  <c r="U633" i="616"/>
  <c r="V633" i="616" s="1"/>
  <c r="S633" i="616"/>
  <c r="N633" i="616"/>
  <c r="M633" i="616"/>
  <c r="K633" i="616"/>
  <c r="BJ632" i="616"/>
  <c r="BI632" i="616"/>
  <c r="BG632" i="616"/>
  <c r="BB632" i="616"/>
  <c r="BA632" i="616"/>
  <c r="AY632" i="616"/>
  <c r="AS632" i="616"/>
  <c r="AT632" i="616" s="1"/>
  <c r="AQ632" i="616"/>
  <c r="AK632" i="616"/>
  <c r="AL632" i="616" s="1"/>
  <c r="AI632" i="616"/>
  <c r="AC632" i="616"/>
  <c r="AD632" i="616" s="1"/>
  <c r="AA632" i="616"/>
  <c r="V632" i="616"/>
  <c r="U632" i="616"/>
  <c r="S632" i="616"/>
  <c r="M632" i="616"/>
  <c r="N632" i="616" s="1"/>
  <c r="K632" i="616"/>
  <c r="BJ631" i="616"/>
  <c r="BI631" i="616"/>
  <c r="BG631" i="616"/>
  <c r="BB631" i="616"/>
  <c r="BA631" i="616"/>
  <c r="AY631" i="616"/>
  <c r="AT631" i="616"/>
  <c r="AS631" i="616"/>
  <c r="AQ631" i="616"/>
  <c r="AK631" i="616"/>
  <c r="AL631" i="616" s="1"/>
  <c r="AI631" i="616"/>
  <c r="AC631" i="616"/>
  <c r="AD631" i="616" s="1"/>
  <c r="AA631" i="616"/>
  <c r="U631" i="616"/>
  <c r="V631" i="616" s="1"/>
  <c r="S631" i="616"/>
  <c r="N631" i="616"/>
  <c r="M631" i="616"/>
  <c r="K631" i="616"/>
  <c r="BJ630" i="616"/>
  <c r="BI630" i="616"/>
  <c r="BG630" i="616"/>
  <c r="BB630" i="616"/>
  <c r="BA630" i="616"/>
  <c r="AY630" i="616"/>
  <c r="AT630" i="616"/>
  <c r="AS630" i="616"/>
  <c r="AQ630" i="616"/>
  <c r="AK630" i="616"/>
  <c r="AL630" i="616" s="1"/>
  <c r="AI630" i="616"/>
  <c r="AC630" i="616"/>
  <c r="AA630" i="616"/>
  <c r="U630" i="616"/>
  <c r="V630" i="616" s="1"/>
  <c r="S630" i="616"/>
  <c r="N630" i="616"/>
  <c r="M630" i="616"/>
  <c r="K630" i="616"/>
  <c r="BI629" i="616"/>
  <c r="BJ629" i="616" s="1"/>
  <c r="BG629" i="616"/>
  <c r="BA629" i="616"/>
  <c r="BB629" i="616" s="1"/>
  <c r="AY629" i="616"/>
  <c r="AT629" i="616"/>
  <c r="AS629" i="616"/>
  <c r="AQ629" i="616"/>
  <c r="AL629" i="616"/>
  <c r="AK629" i="616"/>
  <c r="AI629" i="616"/>
  <c r="AD629" i="616"/>
  <c r="AC629" i="616"/>
  <c r="AA629" i="616"/>
  <c r="U629" i="616"/>
  <c r="V629" i="616" s="1"/>
  <c r="S629" i="616"/>
  <c r="M629" i="616"/>
  <c r="N629" i="616" s="1"/>
  <c r="K629" i="616"/>
  <c r="BI628" i="616"/>
  <c r="BJ628" i="616" s="1"/>
  <c r="BG628" i="616"/>
  <c r="BA628" i="616"/>
  <c r="BB628" i="616" s="1"/>
  <c r="AY628" i="616"/>
  <c r="AT628" i="616"/>
  <c r="AS628" i="616"/>
  <c r="AQ628" i="616"/>
  <c r="AL628" i="616"/>
  <c r="AK628" i="616"/>
  <c r="AI628" i="616"/>
  <c r="AD628" i="616"/>
  <c r="AC628" i="616"/>
  <c r="AA628" i="616"/>
  <c r="V628" i="616"/>
  <c r="U628" i="616"/>
  <c r="S628" i="616"/>
  <c r="M628" i="616"/>
  <c r="N628" i="616" s="1"/>
  <c r="K628" i="616"/>
  <c r="BI627" i="616"/>
  <c r="BG627" i="616"/>
  <c r="BB627" i="616"/>
  <c r="BA627" i="616"/>
  <c r="BA665" i="616" s="1"/>
  <c r="AY627" i="616"/>
  <c r="AT627" i="616"/>
  <c r="AS627" i="616"/>
  <c r="AQ627" i="616"/>
  <c r="AK627" i="616"/>
  <c r="AK665" i="616" s="1"/>
  <c r="AI627" i="616"/>
  <c r="AD627" i="616"/>
  <c r="AC627" i="616"/>
  <c r="AA627" i="616"/>
  <c r="V627" i="616"/>
  <c r="U627" i="616"/>
  <c r="S627" i="616"/>
  <c r="M627" i="616"/>
  <c r="M665" i="616" s="1"/>
  <c r="K627" i="616"/>
  <c r="BH625" i="616"/>
  <c r="BF625" i="616"/>
  <c r="BE625" i="616"/>
  <c r="BD625" i="616"/>
  <c r="BD708" i="616" s="1"/>
  <c r="BC625" i="616"/>
  <c r="BC708" i="616" s="1"/>
  <c r="AZ625" i="616"/>
  <c r="AX625" i="616"/>
  <c r="AW625" i="616"/>
  <c r="AV625" i="616"/>
  <c r="AY625" i="616" s="1"/>
  <c r="AU625" i="616"/>
  <c r="AU708" i="616" s="1"/>
  <c r="AR625" i="616"/>
  <c r="AR708" i="616" s="1"/>
  <c r="AQ708" i="616" s="1"/>
  <c r="AP625" i="616"/>
  <c r="AP708" i="616" s="1"/>
  <c r="AO625" i="616"/>
  <c r="AN625" i="616"/>
  <c r="AN708" i="616" s="1"/>
  <c r="AM625" i="616"/>
  <c r="AM708" i="616" s="1"/>
  <c r="AJ625" i="616"/>
  <c r="AH625" i="616"/>
  <c r="AH708" i="616" s="1"/>
  <c r="AG625" i="616"/>
  <c r="AF625" i="616"/>
  <c r="AF708" i="616" s="1"/>
  <c r="AE625" i="616"/>
  <c r="AE708" i="616" s="1"/>
  <c r="AB625" i="616"/>
  <c r="AB708" i="616" s="1"/>
  <c r="AA708" i="616" s="1"/>
  <c r="Z625" i="616"/>
  <c r="Z708" i="616" s="1"/>
  <c r="Y625" i="616"/>
  <c r="X625" i="616"/>
  <c r="X708" i="616" s="1"/>
  <c r="W625" i="616"/>
  <c r="W708" i="616" s="1"/>
  <c r="T625" i="616"/>
  <c r="T708" i="616" s="1"/>
  <c r="S708" i="616" s="1"/>
  <c r="R625" i="616"/>
  <c r="R708" i="616" s="1"/>
  <c r="Q625" i="616"/>
  <c r="P625" i="616"/>
  <c r="P708" i="616" s="1"/>
  <c r="O625" i="616"/>
  <c r="O708" i="616" s="1"/>
  <c r="L625" i="616"/>
  <c r="L708" i="616" s="1"/>
  <c r="K708" i="616" s="1"/>
  <c r="J625" i="616"/>
  <c r="J708" i="616" s="1"/>
  <c r="I625" i="616"/>
  <c r="H625" i="616"/>
  <c r="H708" i="616" s="1"/>
  <c r="G625" i="616"/>
  <c r="G708" i="616" s="1"/>
  <c r="B625" i="616"/>
  <c r="B708" i="616" s="1"/>
  <c r="BJ624" i="616"/>
  <c r="BI624" i="616"/>
  <c r="BG624" i="616"/>
  <c r="BB624" i="616"/>
  <c r="BA624" i="616"/>
  <c r="AY624" i="616"/>
  <c r="AT624" i="616"/>
  <c r="AS624" i="616"/>
  <c r="AQ624" i="616"/>
  <c r="AK624" i="616"/>
  <c r="AL624" i="616" s="1"/>
  <c r="AI624" i="616"/>
  <c r="AC624" i="616"/>
  <c r="AD624" i="616" s="1"/>
  <c r="AA624" i="616"/>
  <c r="U624" i="616"/>
  <c r="V624" i="616" s="1"/>
  <c r="M624" i="616"/>
  <c r="N624" i="616" s="1"/>
  <c r="BJ623" i="616"/>
  <c r="BI623" i="616"/>
  <c r="BG623" i="616"/>
  <c r="BB623" i="616"/>
  <c r="BA623" i="616"/>
  <c r="AY623" i="616"/>
  <c r="AS623" i="616"/>
  <c r="AT623" i="616" s="1"/>
  <c r="AQ623" i="616"/>
  <c r="AK623" i="616"/>
  <c r="AL623" i="616" s="1"/>
  <c r="AI623" i="616"/>
  <c r="AC623" i="616"/>
  <c r="AD623" i="616" s="1"/>
  <c r="AA623" i="616"/>
  <c r="V623" i="616"/>
  <c r="U623" i="616"/>
  <c r="S623" i="616"/>
  <c r="N623" i="616"/>
  <c r="M623" i="616"/>
  <c r="K623" i="616"/>
  <c r="BJ622" i="616"/>
  <c r="BI622" i="616"/>
  <c r="BG622" i="616"/>
  <c r="BB622" i="616"/>
  <c r="BA622" i="616"/>
  <c r="AY622" i="616"/>
  <c r="AT622" i="616"/>
  <c r="AS622" i="616"/>
  <c r="AQ622" i="616"/>
  <c r="AK622" i="616"/>
  <c r="AL622" i="616" s="1"/>
  <c r="AI622" i="616"/>
  <c r="AC622" i="616"/>
  <c r="AD622" i="616" s="1"/>
  <c r="AA622" i="616"/>
  <c r="V622" i="616"/>
  <c r="U622" i="616"/>
  <c r="S622" i="616"/>
  <c r="N622" i="616"/>
  <c r="M622" i="616"/>
  <c r="K622" i="616"/>
  <c r="BI621" i="616"/>
  <c r="BJ621" i="616" s="1"/>
  <c r="BG621" i="616"/>
  <c r="BB621" i="616"/>
  <c r="BA621" i="616"/>
  <c r="AY621" i="616"/>
  <c r="AT621" i="616"/>
  <c r="AS621" i="616"/>
  <c r="AQ621" i="616"/>
  <c r="AK621" i="616"/>
  <c r="AL621" i="616" s="1"/>
  <c r="AI621" i="616"/>
  <c r="AC621" i="616"/>
  <c r="AD621" i="616" s="1"/>
  <c r="AA621" i="616"/>
  <c r="U621" i="616"/>
  <c r="V621" i="616" s="1"/>
  <c r="S621" i="616"/>
  <c r="M621" i="616"/>
  <c r="N621" i="616" s="1"/>
  <c r="K621" i="616"/>
  <c r="BJ620" i="616"/>
  <c r="BI620" i="616"/>
  <c r="BG620" i="616"/>
  <c r="BA620" i="616"/>
  <c r="BB620" i="616" s="1"/>
  <c r="AY620" i="616"/>
  <c r="AT620" i="616"/>
  <c r="AS620" i="616"/>
  <c r="AQ620" i="616"/>
  <c r="AL620" i="616"/>
  <c r="AK620" i="616"/>
  <c r="AI620" i="616"/>
  <c r="AC620" i="616"/>
  <c r="AD620" i="616" s="1"/>
  <c r="AA620" i="616"/>
  <c r="U620" i="616"/>
  <c r="V620" i="616" s="1"/>
  <c r="S620" i="616"/>
  <c r="M620" i="616"/>
  <c r="N620" i="616" s="1"/>
  <c r="K620" i="616"/>
  <c r="BI619" i="616"/>
  <c r="BJ619" i="616" s="1"/>
  <c r="BG619" i="616"/>
  <c r="BB619" i="616"/>
  <c r="BA619" i="616"/>
  <c r="AY619" i="616"/>
  <c r="AS619" i="616"/>
  <c r="AT619" i="616" s="1"/>
  <c r="AQ619" i="616"/>
  <c r="AL619" i="616"/>
  <c r="AK619" i="616"/>
  <c r="AI619" i="616"/>
  <c r="AD619" i="616"/>
  <c r="AC619" i="616"/>
  <c r="AA619" i="616"/>
  <c r="V619" i="616"/>
  <c r="U619" i="616"/>
  <c r="S619" i="616"/>
  <c r="M619" i="616"/>
  <c r="N619" i="616" s="1"/>
  <c r="K619" i="616"/>
  <c r="BI618" i="616"/>
  <c r="BJ618" i="616" s="1"/>
  <c r="BB618" i="616"/>
  <c r="BA618" i="616"/>
  <c r="AT618" i="616"/>
  <c r="AS618" i="616"/>
  <c r="AQ618" i="616"/>
  <c r="AL618" i="616"/>
  <c r="AK618" i="616"/>
  <c r="AI618" i="616"/>
  <c r="AD618" i="616"/>
  <c r="AC618" i="616"/>
  <c r="AA618" i="616"/>
  <c r="U618" i="616"/>
  <c r="V618" i="616" s="1"/>
  <c r="S618" i="616"/>
  <c r="M618" i="616"/>
  <c r="N618" i="616" s="1"/>
  <c r="K618" i="616"/>
  <c r="BJ617" i="616"/>
  <c r="BI617" i="616"/>
  <c r="BG617" i="616"/>
  <c r="BB617" i="616"/>
  <c r="BA617" i="616"/>
  <c r="AY617" i="616"/>
  <c r="AS617" i="616"/>
  <c r="AT617" i="616" s="1"/>
  <c r="AQ617" i="616"/>
  <c r="AL617" i="616"/>
  <c r="AK617" i="616"/>
  <c r="AD617" i="616"/>
  <c r="AC617" i="616"/>
  <c r="U617" i="616"/>
  <c r="V617" i="616" s="1"/>
  <c r="M617" i="616"/>
  <c r="N617" i="616" s="1"/>
  <c r="BJ616" i="616"/>
  <c r="BI616" i="616"/>
  <c r="BG616" i="616"/>
  <c r="BB616" i="616"/>
  <c r="BA616" i="616"/>
  <c r="AS616" i="616"/>
  <c r="AT616" i="616" s="1"/>
  <c r="AK616" i="616"/>
  <c r="AL616" i="616" s="1"/>
  <c r="AC616" i="616"/>
  <c r="AD616" i="616" s="1"/>
  <c r="V616" i="616"/>
  <c r="U616" i="616"/>
  <c r="M616" i="616"/>
  <c r="N616" i="616" s="1"/>
  <c r="BJ615" i="616"/>
  <c r="BI615" i="616"/>
  <c r="BG615" i="616"/>
  <c r="BB615" i="616"/>
  <c r="BA615" i="616"/>
  <c r="AY615" i="616"/>
  <c r="AS615" i="616"/>
  <c r="AT615" i="616" s="1"/>
  <c r="AQ615" i="616"/>
  <c r="AL615" i="616"/>
  <c r="AK615" i="616"/>
  <c r="AI615" i="616"/>
  <c r="AD615" i="616"/>
  <c r="AC615" i="616"/>
  <c r="AA615" i="616"/>
  <c r="U615" i="616"/>
  <c r="V615" i="616" s="1"/>
  <c r="S615" i="616"/>
  <c r="M615" i="616"/>
  <c r="N615" i="616" s="1"/>
  <c r="K615" i="616"/>
  <c r="BI614" i="616"/>
  <c r="BJ614" i="616" s="1"/>
  <c r="BG614" i="616"/>
  <c r="BA614" i="616"/>
  <c r="BB614" i="616" s="1"/>
  <c r="AY614" i="616"/>
  <c r="AT614" i="616"/>
  <c r="AS614" i="616"/>
  <c r="AQ614" i="616"/>
  <c r="AK614" i="616"/>
  <c r="AL614" i="616" s="1"/>
  <c r="AI614" i="616"/>
  <c r="AD614" i="616"/>
  <c r="AC614" i="616"/>
  <c r="AA614" i="616"/>
  <c r="V614" i="616"/>
  <c r="U614" i="616"/>
  <c r="S614" i="616"/>
  <c r="N614" i="616"/>
  <c r="M614" i="616"/>
  <c r="K614" i="616"/>
  <c r="BI613" i="616"/>
  <c r="BJ613" i="616" s="1"/>
  <c r="BG613" i="616"/>
  <c r="BA613" i="616"/>
  <c r="BB613" i="616" s="1"/>
  <c r="AY613" i="616"/>
  <c r="AS613" i="616"/>
  <c r="AT613" i="616" s="1"/>
  <c r="AQ613" i="616"/>
  <c r="AL613" i="616"/>
  <c r="AK613" i="616"/>
  <c r="AI613" i="616"/>
  <c r="AD613" i="616"/>
  <c r="AC613" i="616"/>
  <c r="AA613" i="616"/>
  <c r="V613" i="616"/>
  <c r="U613" i="616"/>
  <c r="S613" i="616"/>
  <c r="N613" i="616"/>
  <c r="M613" i="616"/>
  <c r="K613" i="616"/>
  <c r="BJ612" i="616"/>
  <c r="BI612" i="616"/>
  <c r="BG612" i="616"/>
  <c r="BA612" i="616"/>
  <c r="BB612" i="616" s="1"/>
  <c r="AY612" i="616"/>
  <c r="AS612" i="616"/>
  <c r="AT612" i="616" s="1"/>
  <c r="AQ612" i="616"/>
  <c r="AL612" i="616"/>
  <c r="AK612" i="616"/>
  <c r="AI612" i="616"/>
  <c r="AD612" i="616"/>
  <c r="AC612" i="616"/>
  <c r="AA612" i="616"/>
  <c r="U612" i="616"/>
  <c r="V612" i="616" s="1"/>
  <c r="S612" i="616"/>
  <c r="N612" i="616"/>
  <c r="M612" i="616"/>
  <c r="K612" i="616"/>
  <c r="BJ611" i="616"/>
  <c r="BI611" i="616"/>
  <c r="BG611" i="616"/>
  <c r="BB611" i="616"/>
  <c r="BA611" i="616"/>
  <c r="AY611" i="616"/>
  <c r="AS611" i="616"/>
  <c r="AT611" i="616" s="1"/>
  <c r="AQ611" i="616"/>
  <c r="AK611" i="616"/>
  <c r="AL611" i="616" s="1"/>
  <c r="AI611" i="616"/>
  <c r="AC611" i="616"/>
  <c r="AD611" i="616" s="1"/>
  <c r="AA611" i="616"/>
  <c r="V611" i="616"/>
  <c r="U611" i="616"/>
  <c r="S611" i="616"/>
  <c r="M611" i="616"/>
  <c r="N611" i="616" s="1"/>
  <c r="K611" i="616"/>
  <c r="BJ610" i="616"/>
  <c r="BI610" i="616"/>
  <c r="BG610" i="616"/>
  <c r="BB610" i="616"/>
  <c r="BA610" i="616"/>
  <c r="AY610" i="616"/>
  <c r="AS610" i="616"/>
  <c r="AT610" i="616" s="1"/>
  <c r="AQ610" i="616"/>
  <c r="AK610" i="616"/>
  <c r="AL610" i="616" s="1"/>
  <c r="AI610" i="616"/>
  <c r="AC610" i="616"/>
  <c r="AD610" i="616" s="1"/>
  <c r="AA610" i="616"/>
  <c r="U610" i="616"/>
  <c r="V610" i="616" s="1"/>
  <c r="S610" i="616"/>
  <c r="N610" i="616"/>
  <c r="M610" i="616"/>
  <c r="K610" i="616"/>
  <c r="BI609" i="616"/>
  <c r="BJ609" i="616" s="1"/>
  <c r="BG609" i="616"/>
  <c r="BB609" i="616"/>
  <c r="BA609" i="616"/>
  <c r="AY609" i="616"/>
  <c r="AT609" i="616"/>
  <c r="AS609" i="616"/>
  <c r="AQ609" i="616"/>
  <c r="AL609" i="616"/>
  <c r="AK609" i="616"/>
  <c r="AI609" i="616"/>
  <c r="AC609" i="616"/>
  <c r="AD609" i="616" s="1"/>
  <c r="AA609" i="616"/>
  <c r="U609" i="616"/>
  <c r="V609" i="616" s="1"/>
  <c r="S609" i="616"/>
  <c r="M609" i="616"/>
  <c r="N609" i="616" s="1"/>
  <c r="K609" i="616"/>
  <c r="BJ608" i="616"/>
  <c r="BI608" i="616"/>
  <c r="BG608" i="616"/>
  <c r="BB608" i="616"/>
  <c r="BA608" i="616"/>
  <c r="AY608" i="616"/>
  <c r="AT608" i="616"/>
  <c r="AS608" i="616"/>
  <c r="AQ608" i="616"/>
  <c r="AL608" i="616"/>
  <c r="AK608" i="616"/>
  <c r="AI608" i="616"/>
  <c r="AD608" i="616"/>
  <c r="AC608" i="616"/>
  <c r="AA608" i="616"/>
  <c r="U608" i="616"/>
  <c r="V608" i="616" s="1"/>
  <c r="S608" i="616"/>
  <c r="M608" i="616"/>
  <c r="N608" i="616" s="1"/>
  <c r="K608" i="616"/>
  <c r="BJ607" i="616"/>
  <c r="BI607" i="616"/>
  <c r="BG607" i="616"/>
  <c r="BB607" i="616"/>
  <c r="BA607" i="616"/>
  <c r="AY607" i="616"/>
  <c r="AS607" i="616"/>
  <c r="AT607" i="616" s="1"/>
  <c r="AQ607" i="616"/>
  <c r="AL607" i="616"/>
  <c r="AK607" i="616"/>
  <c r="AI607" i="616"/>
  <c r="AD607" i="616"/>
  <c r="AC607" i="616"/>
  <c r="AA607" i="616"/>
  <c r="U607" i="616"/>
  <c r="V607" i="616" s="1"/>
  <c r="S607" i="616"/>
  <c r="M607" i="616"/>
  <c r="N607" i="616" s="1"/>
  <c r="K607" i="616"/>
  <c r="BI606" i="616"/>
  <c r="BJ606" i="616" s="1"/>
  <c r="BG606" i="616"/>
  <c r="BA606" i="616"/>
  <c r="BB606" i="616" s="1"/>
  <c r="AY606" i="616"/>
  <c r="AT606" i="616"/>
  <c r="AS606" i="616"/>
  <c r="AQ606" i="616"/>
  <c r="AK606" i="616"/>
  <c r="AL606" i="616" s="1"/>
  <c r="AI606" i="616"/>
  <c r="AD606" i="616"/>
  <c r="AC606" i="616"/>
  <c r="AA606" i="616"/>
  <c r="V606" i="616"/>
  <c r="U606" i="616"/>
  <c r="M606" i="616"/>
  <c r="N606" i="616" s="1"/>
  <c r="BJ605" i="616"/>
  <c r="BI605" i="616"/>
  <c r="BG605" i="616"/>
  <c r="BB605" i="616"/>
  <c r="BA605" i="616"/>
  <c r="AY605" i="616"/>
  <c r="AS605" i="616"/>
  <c r="AT605" i="616" s="1"/>
  <c r="AQ605" i="616"/>
  <c r="AL605" i="616"/>
  <c r="AK605" i="616"/>
  <c r="AI605" i="616"/>
  <c r="AD605" i="616"/>
  <c r="AC605" i="616"/>
  <c r="AA605" i="616"/>
  <c r="U605" i="616"/>
  <c r="V605" i="616" s="1"/>
  <c r="S605" i="616"/>
  <c r="M605" i="616"/>
  <c r="N605" i="616" s="1"/>
  <c r="K605" i="616"/>
  <c r="BI604" i="616"/>
  <c r="BJ604" i="616" s="1"/>
  <c r="BG604" i="616"/>
  <c r="BA604" i="616"/>
  <c r="BB604" i="616" s="1"/>
  <c r="AY604" i="616"/>
  <c r="AT604" i="616"/>
  <c r="AS604" i="616"/>
  <c r="AQ604" i="616"/>
  <c r="AK604" i="616"/>
  <c r="AL604" i="616" s="1"/>
  <c r="AI604" i="616"/>
  <c r="AD604" i="616"/>
  <c r="AC604" i="616"/>
  <c r="AA604" i="616"/>
  <c r="V604" i="616"/>
  <c r="U604" i="616"/>
  <c r="S604" i="616"/>
  <c r="N604" i="616"/>
  <c r="M604" i="616"/>
  <c r="K604" i="616"/>
  <c r="BI603" i="616"/>
  <c r="BJ603" i="616" s="1"/>
  <c r="BG603" i="616"/>
  <c r="BA603" i="616"/>
  <c r="BB603" i="616" s="1"/>
  <c r="AY603" i="616"/>
  <c r="AS603" i="616"/>
  <c r="AT603" i="616" s="1"/>
  <c r="AQ603" i="616"/>
  <c r="AL603" i="616"/>
  <c r="AK603" i="616"/>
  <c r="AI603" i="616"/>
  <c r="AC603" i="616"/>
  <c r="AD603" i="616" s="1"/>
  <c r="AA603" i="616"/>
  <c r="V603" i="616"/>
  <c r="U603" i="616"/>
  <c r="S603" i="616"/>
  <c r="N603" i="616"/>
  <c r="M603" i="616"/>
  <c r="K603" i="616"/>
  <c r="BJ602" i="616"/>
  <c r="BI602" i="616"/>
  <c r="BG602" i="616"/>
  <c r="BA602" i="616"/>
  <c r="BB602" i="616" s="1"/>
  <c r="AY602" i="616"/>
  <c r="AS602" i="616"/>
  <c r="AT602" i="616" s="1"/>
  <c r="AQ602" i="616"/>
  <c r="AK602" i="616"/>
  <c r="AL602" i="616" s="1"/>
  <c r="AI602" i="616"/>
  <c r="AD602" i="616"/>
  <c r="AC602" i="616"/>
  <c r="AA602" i="616"/>
  <c r="U602" i="616"/>
  <c r="V602" i="616" s="1"/>
  <c r="S602" i="616"/>
  <c r="N602" i="616"/>
  <c r="M602" i="616"/>
  <c r="K602" i="616"/>
  <c r="BJ601" i="616"/>
  <c r="BI601" i="616"/>
  <c r="BG601" i="616"/>
  <c r="BB601" i="616"/>
  <c r="BA601" i="616"/>
  <c r="AY601" i="616"/>
  <c r="AS601" i="616"/>
  <c r="AT601" i="616" s="1"/>
  <c r="AQ601" i="616"/>
  <c r="AK601" i="616"/>
  <c r="AL601" i="616" s="1"/>
  <c r="AI601" i="616"/>
  <c r="AC601" i="616"/>
  <c r="AD601" i="616" s="1"/>
  <c r="AA601" i="616"/>
  <c r="V601" i="616"/>
  <c r="U601" i="616"/>
  <c r="S601" i="616"/>
  <c r="M601" i="616"/>
  <c r="N601" i="616" s="1"/>
  <c r="K601" i="616"/>
  <c r="BJ600" i="616"/>
  <c r="BI600" i="616"/>
  <c r="BG600" i="616"/>
  <c r="BB600" i="616"/>
  <c r="BA600" i="616"/>
  <c r="AY600" i="616"/>
  <c r="AS600" i="616"/>
  <c r="AT600" i="616" s="1"/>
  <c r="AQ600" i="616"/>
  <c r="AK600" i="616"/>
  <c r="AL600" i="616" s="1"/>
  <c r="AI600" i="616"/>
  <c r="AC600" i="616"/>
  <c r="AD600" i="616" s="1"/>
  <c r="AA600" i="616"/>
  <c r="U600" i="616"/>
  <c r="V600" i="616" s="1"/>
  <c r="S600" i="616"/>
  <c r="N600" i="616"/>
  <c r="M600" i="616"/>
  <c r="K600" i="616"/>
  <c r="BI599" i="616"/>
  <c r="BJ599" i="616" s="1"/>
  <c r="BG599" i="616"/>
  <c r="BB599" i="616"/>
  <c r="BA599" i="616"/>
  <c r="AY599" i="616"/>
  <c r="AT599" i="616"/>
  <c r="AS599" i="616"/>
  <c r="AQ599" i="616"/>
  <c r="AL599" i="616"/>
  <c r="AK599" i="616"/>
  <c r="AI599" i="616"/>
  <c r="AC599" i="616"/>
  <c r="AD599" i="616" s="1"/>
  <c r="AA599" i="616"/>
  <c r="U599" i="616"/>
  <c r="V599" i="616" s="1"/>
  <c r="S599" i="616"/>
  <c r="M599" i="616"/>
  <c r="N599" i="616" s="1"/>
  <c r="K599" i="616"/>
  <c r="BJ598" i="616"/>
  <c r="BI598" i="616"/>
  <c r="BG598" i="616"/>
  <c r="BB598" i="616"/>
  <c r="BA598" i="616"/>
  <c r="AY598" i="616"/>
  <c r="AT598" i="616"/>
  <c r="AS598" i="616"/>
  <c r="AQ598" i="616"/>
  <c r="AL598" i="616"/>
  <c r="AK598" i="616"/>
  <c r="AI598" i="616"/>
  <c r="AD598" i="616"/>
  <c r="AC598" i="616"/>
  <c r="AA598" i="616"/>
  <c r="U598" i="616"/>
  <c r="V598" i="616" s="1"/>
  <c r="S598" i="616"/>
  <c r="M598" i="616"/>
  <c r="N598" i="616" s="1"/>
  <c r="K598" i="616"/>
  <c r="BJ597" i="616"/>
  <c r="BI597" i="616"/>
  <c r="BG597" i="616"/>
  <c r="BB597" i="616"/>
  <c r="BA597" i="616"/>
  <c r="AY597" i="616"/>
  <c r="AS597" i="616"/>
  <c r="AT597" i="616" s="1"/>
  <c r="AQ597" i="616"/>
  <c r="AL597" i="616"/>
  <c r="AK597" i="616"/>
  <c r="AI597" i="616"/>
  <c r="AD597" i="616"/>
  <c r="AC597" i="616"/>
  <c r="AA597" i="616"/>
  <c r="U597" i="616"/>
  <c r="V597" i="616" s="1"/>
  <c r="S597" i="616"/>
  <c r="M597" i="616"/>
  <c r="N597" i="616" s="1"/>
  <c r="K597" i="616"/>
  <c r="BI596" i="616"/>
  <c r="BJ596" i="616" s="1"/>
  <c r="BG596" i="616"/>
  <c r="BA596" i="616"/>
  <c r="BB596" i="616" s="1"/>
  <c r="AY596" i="616"/>
  <c r="AT596" i="616"/>
  <c r="AS596" i="616"/>
  <c r="AQ596" i="616"/>
  <c r="AK596" i="616"/>
  <c r="AL596" i="616" s="1"/>
  <c r="AI596" i="616"/>
  <c r="AD596" i="616"/>
  <c r="AC596" i="616"/>
  <c r="AA596" i="616"/>
  <c r="V596" i="616"/>
  <c r="U596" i="616"/>
  <c r="S596" i="616"/>
  <c r="M596" i="616"/>
  <c r="N596" i="616" s="1"/>
  <c r="K596" i="616"/>
  <c r="BI595" i="616"/>
  <c r="BJ595" i="616" s="1"/>
  <c r="BG595" i="616"/>
  <c r="BA595" i="616"/>
  <c r="BB595" i="616" s="1"/>
  <c r="AY595" i="616"/>
  <c r="AS595" i="616"/>
  <c r="AT595" i="616" s="1"/>
  <c r="AQ595" i="616"/>
  <c r="AL595" i="616"/>
  <c r="AK595" i="616"/>
  <c r="AI595" i="616"/>
  <c r="AC595" i="616"/>
  <c r="AD595" i="616" s="1"/>
  <c r="AA595" i="616"/>
  <c r="V595" i="616"/>
  <c r="U595" i="616"/>
  <c r="S595" i="616"/>
  <c r="N595" i="616"/>
  <c r="M595" i="616"/>
  <c r="K595" i="616"/>
  <c r="BJ594" i="616"/>
  <c r="BI594" i="616"/>
  <c r="BG594" i="616"/>
  <c r="BA594" i="616"/>
  <c r="BB594" i="616" s="1"/>
  <c r="AY594" i="616"/>
  <c r="AS594" i="616"/>
  <c r="AT594" i="616" s="1"/>
  <c r="AQ594" i="616"/>
  <c r="AK594" i="616"/>
  <c r="AL594" i="616" s="1"/>
  <c r="AI594" i="616"/>
  <c r="AC594" i="616"/>
  <c r="AD594" i="616" s="1"/>
  <c r="AA594" i="616"/>
  <c r="U594" i="616"/>
  <c r="V594" i="616" s="1"/>
  <c r="S594" i="616"/>
  <c r="N594" i="616"/>
  <c r="M594" i="616"/>
  <c r="K594" i="616"/>
  <c r="BJ593" i="616"/>
  <c r="BI593" i="616"/>
  <c r="BG593" i="616"/>
  <c r="BB593" i="616"/>
  <c r="BA593" i="616"/>
  <c r="AY593" i="616"/>
  <c r="AS593" i="616"/>
  <c r="AT593" i="616" s="1"/>
  <c r="AQ593" i="616"/>
  <c r="AK593" i="616"/>
  <c r="AL593" i="616" s="1"/>
  <c r="AI593" i="616"/>
  <c r="AC593" i="616"/>
  <c r="AD593" i="616" s="1"/>
  <c r="AA593" i="616"/>
  <c r="V593" i="616"/>
  <c r="U593" i="616"/>
  <c r="S593" i="616"/>
  <c r="N593" i="616"/>
  <c r="M593" i="616"/>
  <c r="K593" i="616"/>
  <c r="BJ592" i="616"/>
  <c r="BI592" i="616"/>
  <c r="BG592" i="616"/>
  <c r="BB592" i="616"/>
  <c r="BA592" i="616"/>
  <c r="AY592" i="616"/>
  <c r="AT592" i="616"/>
  <c r="AS592" i="616"/>
  <c r="AQ592" i="616"/>
  <c r="AK592" i="616"/>
  <c r="AL592" i="616" s="1"/>
  <c r="AI592" i="616"/>
  <c r="AC592" i="616"/>
  <c r="AD592" i="616" s="1"/>
  <c r="AA592" i="616"/>
  <c r="V592" i="616"/>
  <c r="U592" i="616"/>
  <c r="S592" i="616"/>
  <c r="N592" i="616"/>
  <c r="M592" i="616"/>
  <c r="K592" i="616"/>
  <c r="BI591" i="616"/>
  <c r="BJ591" i="616" s="1"/>
  <c r="BG591" i="616"/>
  <c r="BB591" i="616"/>
  <c r="BA591" i="616"/>
  <c r="AY591" i="616"/>
  <c r="AT591" i="616"/>
  <c r="AS591" i="616"/>
  <c r="AQ591" i="616"/>
  <c r="AK591" i="616"/>
  <c r="AL591" i="616" s="1"/>
  <c r="AI591" i="616"/>
  <c r="AC591" i="616"/>
  <c r="AD591" i="616" s="1"/>
  <c r="AA591" i="616"/>
  <c r="U591" i="616"/>
  <c r="V591" i="616" s="1"/>
  <c r="S591" i="616"/>
  <c r="M591" i="616"/>
  <c r="N591" i="616" s="1"/>
  <c r="K591" i="616"/>
  <c r="BI590" i="616"/>
  <c r="BJ590" i="616" s="1"/>
  <c r="BG590" i="616"/>
  <c r="BA590" i="616"/>
  <c r="BB590" i="616" s="1"/>
  <c r="AY590" i="616"/>
  <c r="AT590" i="616"/>
  <c r="AS590" i="616"/>
  <c r="AQ590" i="616"/>
  <c r="AL590" i="616"/>
  <c r="AK590" i="616"/>
  <c r="AI590" i="616"/>
  <c r="AD590" i="616"/>
  <c r="AC590" i="616"/>
  <c r="AA590" i="616"/>
  <c r="U590" i="616"/>
  <c r="V590" i="616" s="1"/>
  <c r="S590" i="616"/>
  <c r="M590" i="616"/>
  <c r="N590" i="616" s="1"/>
  <c r="K590" i="616"/>
  <c r="BI589" i="616"/>
  <c r="BJ589" i="616" s="1"/>
  <c r="BG589" i="616"/>
  <c r="BA589" i="616"/>
  <c r="BB589" i="616" s="1"/>
  <c r="AY589" i="616"/>
  <c r="AT589" i="616"/>
  <c r="AS589" i="616"/>
  <c r="AQ589" i="616"/>
  <c r="AL589" i="616"/>
  <c r="AK589" i="616"/>
  <c r="AI589" i="616"/>
  <c r="AD589" i="616"/>
  <c r="AC589" i="616"/>
  <c r="AA589" i="616"/>
  <c r="V589" i="616"/>
  <c r="U589" i="616"/>
  <c r="S589" i="616"/>
  <c r="M589" i="616"/>
  <c r="N589" i="616" s="1"/>
  <c r="K589" i="616"/>
  <c r="BI588" i="616"/>
  <c r="BJ588" i="616" s="1"/>
  <c r="BG588" i="616"/>
  <c r="BB588" i="616"/>
  <c r="BA588" i="616"/>
  <c r="AY588" i="616"/>
  <c r="AT588" i="616"/>
  <c r="AS588" i="616"/>
  <c r="AQ588" i="616"/>
  <c r="AK588" i="616"/>
  <c r="AL588" i="616" s="1"/>
  <c r="AI588" i="616"/>
  <c r="AD588" i="616"/>
  <c r="AC588" i="616"/>
  <c r="AA588" i="616"/>
  <c r="V588" i="616"/>
  <c r="U588" i="616"/>
  <c r="S588" i="616"/>
  <c r="M588" i="616"/>
  <c r="N588" i="616" s="1"/>
  <c r="K588" i="616"/>
  <c r="BI587" i="616"/>
  <c r="BJ587" i="616" s="1"/>
  <c r="BG587" i="616"/>
  <c r="BA587" i="616"/>
  <c r="BB587" i="616" s="1"/>
  <c r="AY587" i="616"/>
  <c r="AS587" i="616"/>
  <c r="AT587" i="616" s="1"/>
  <c r="AQ587" i="616"/>
  <c r="AL587" i="616"/>
  <c r="AK587" i="616"/>
  <c r="AI587" i="616"/>
  <c r="AC587" i="616"/>
  <c r="AD587" i="616" s="1"/>
  <c r="AA587" i="616"/>
  <c r="V587" i="616"/>
  <c r="U587" i="616"/>
  <c r="S587" i="616"/>
  <c r="N587" i="616"/>
  <c r="M587" i="616"/>
  <c r="K587" i="616"/>
  <c r="BI586" i="616"/>
  <c r="BJ586" i="616" s="1"/>
  <c r="BG586" i="616"/>
  <c r="BA586" i="616"/>
  <c r="BB586" i="616" s="1"/>
  <c r="AY586" i="616"/>
  <c r="AS586" i="616"/>
  <c r="AT586" i="616" s="1"/>
  <c r="AQ586" i="616"/>
  <c r="AK586" i="616"/>
  <c r="AL586" i="616" s="1"/>
  <c r="AI586" i="616"/>
  <c r="AD586" i="616"/>
  <c r="AC586" i="616"/>
  <c r="AA586" i="616"/>
  <c r="U586" i="616"/>
  <c r="V586" i="616" s="1"/>
  <c r="S586" i="616"/>
  <c r="N586" i="616"/>
  <c r="M586" i="616"/>
  <c r="K586" i="616"/>
  <c r="BJ585" i="616"/>
  <c r="BI585" i="616"/>
  <c r="BA585" i="616"/>
  <c r="BB585" i="616" s="1"/>
  <c r="AS585" i="616"/>
  <c r="AT585" i="616" s="1"/>
  <c r="AK585" i="616"/>
  <c r="AL585" i="616" s="1"/>
  <c r="AD585" i="616"/>
  <c r="AC585" i="616"/>
  <c r="V585" i="616"/>
  <c r="U585" i="616"/>
  <c r="N585" i="616"/>
  <c r="M585" i="616"/>
  <c r="K585" i="616"/>
  <c r="BJ584" i="616"/>
  <c r="BI584" i="616"/>
  <c r="BG584" i="616"/>
  <c r="BB584" i="616"/>
  <c r="BA584" i="616"/>
  <c r="AY584" i="616"/>
  <c r="AT584" i="616"/>
  <c r="AS584" i="616"/>
  <c r="AQ584" i="616"/>
  <c r="AL584" i="616"/>
  <c r="AK584" i="616"/>
  <c r="AI584" i="616"/>
  <c r="AC584" i="616"/>
  <c r="AD584" i="616" s="1"/>
  <c r="AA584" i="616"/>
  <c r="U584" i="616"/>
  <c r="V584" i="616" s="1"/>
  <c r="S584" i="616"/>
  <c r="N584" i="616"/>
  <c r="M584" i="616"/>
  <c r="K584" i="616"/>
  <c r="BI583" i="616"/>
  <c r="BJ583" i="616" s="1"/>
  <c r="BG583" i="616"/>
  <c r="BA583" i="616"/>
  <c r="BB583" i="616" s="1"/>
  <c r="AY583" i="616"/>
  <c r="AS583" i="616"/>
  <c r="AT583" i="616" s="1"/>
  <c r="AQ583" i="616"/>
  <c r="AL583" i="616"/>
  <c r="AK583" i="616"/>
  <c r="AI583" i="616"/>
  <c r="AD583" i="616"/>
  <c r="AC583" i="616"/>
  <c r="U583" i="616"/>
  <c r="V583" i="616" s="1"/>
  <c r="M583" i="616"/>
  <c r="N583" i="616" s="1"/>
  <c r="BI582" i="616"/>
  <c r="BJ582" i="616" s="1"/>
  <c r="BG582" i="616"/>
  <c r="BB582" i="616"/>
  <c r="BA582" i="616"/>
  <c r="AY582" i="616"/>
  <c r="AT582" i="616"/>
  <c r="AS582" i="616"/>
  <c r="AQ582" i="616"/>
  <c r="AK582" i="616"/>
  <c r="AL582" i="616" s="1"/>
  <c r="AI582" i="616"/>
  <c r="AC582" i="616"/>
  <c r="AD582" i="616" s="1"/>
  <c r="AA582" i="616"/>
  <c r="V582" i="616"/>
  <c r="U582" i="616"/>
  <c r="S582" i="616"/>
  <c r="M582" i="616"/>
  <c r="N582" i="616" s="1"/>
  <c r="K582" i="616"/>
  <c r="BI581" i="616"/>
  <c r="BJ581" i="616" s="1"/>
  <c r="BG581" i="616"/>
  <c r="BA581" i="616"/>
  <c r="BB581" i="616" s="1"/>
  <c r="AY581" i="616"/>
  <c r="AS581" i="616"/>
  <c r="AT581" i="616" s="1"/>
  <c r="AQ581" i="616"/>
  <c r="AK581" i="616"/>
  <c r="AL581" i="616" s="1"/>
  <c r="AI581" i="616"/>
  <c r="AD581" i="616"/>
  <c r="AC581" i="616"/>
  <c r="AA581" i="616"/>
  <c r="U581" i="616"/>
  <c r="V581" i="616" s="1"/>
  <c r="S581" i="616"/>
  <c r="N581" i="616"/>
  <c r="M581" i="616"/>
  <c r="K581" i="616"/>
  <c r="BI580" i="616"/>
  <c r="BJ580" i="616" s="1"/>
  <c r="BG580" i="616"/>
  <c r="BA580" i="616"/>
  <c r="BB580" i="616" s="1"/>
  <c r="AY580" i="616"/>
  <c r="AS580" i="616"/>
  <c r="AT580" i="616" s="1"/>
  <c r="AL580" i="616"/>
  <c r="AK580" i="616"/>
  <c r="AC580" i="616"/>
  <c r="AD580" i="616" s="1"/>
  <c r="V580" i="616"/>
  <c r="U580" i="616"/>
  <c r="M580" i="616"/>
  <c r="N580" i="616" s="1"/>
  <c r="BI579" i="616"/>
  <c r="BJ579" i="616" s="1"/>
  <c r="BG579" i="616"/>
  <c r="BA579" i="616"/>
  <c r="BB579" i="616" s="1"/>
  <c r="AY579" i="616"/>
  <c r="AS579" i="616"/>
  <c r="AT579" i="616" s="1"/>
  <c r="AQ579" i="616"/>
  <c r="AK579" i="616"/>
  <c r="AL579" i="616" s="1"/>
  <c r="AI579" i="616"/>
  <c r="AC579" i="616"/>
  <c r="AD579" i="616" s="1"/>
  <c r="AA579" i="616"/>
  <c r="V579" i="616"/>
  <c r="U579" i="616"/>
  <c r="S579" i="616"/>
  <c r="N579" i="616"/>
  <c r="M579" i="616"/>
  <c r="K579" i="616"/>
  <c r="BI578" i="616"/>
  <c r="BJ578" i="616" s="1"/>
  <c r="BG578" i="616"/>
  <c r="BB578" i="616"/>
  <c r="BA578" i="616"/>
  <c r="AY578" i="616"/>
  <c r="AS578" i="616"/>
  <c r="AT578" i="616" s="1"/>
  <c r="AQ578" i="616"/>
  <c r="AK578" i="616"/>
  <c r="AL578" i="616" s="1"/>
  <c r="AI578" i="616"/>
  <c r="AC578" i="616"/>
  <c r="AD578" i="616" s="1"/>
  <c r="AA578" i="616"/>
  <c r="U578" i="616"/>
  <c r="V578" i="616" s="1"/>
  <c r="S578" i="616"/>
  <c r="M578" i="616"/>
  <c r="N578" i="616" s="1"/>
  <c r="K578" i="616"/>
  <c r="BJ577" i="616"/>
  <c r="BI577" i="616"/>
  <c r="BG577" i="616"/>
  <c r="BB577" i="616"/>
  <c r="BA577" i="616"/>
  <c r="AY577" i="616"/>
  <c r="AT577" i="616"/>
  <c r="AS577" i="616"/>
  <c r="AQ577" i="616"/>
  <c r="AK577" i="616"/>
  <c r="AL577" i="616" s="1"/>
  <c r="AI577" i="616"/>
  <c r="AD577" i="616"/>
  <c r="AC577" i="616"/>
  <c r="AA577" i="616"/>
  <c r="U577" i="616"/>
  <c r="V577" i="616" s="1"/>
  <c r="S577" i="616"/>
  <c r="M577" i="616"/>
  <c r="N577" i="616" s="1"/>
  <c r="K577" i="616"/>
  <c r="BI576" i="616"/>
  <c r="BJ576" i="616" s="1"/>
  <c r="BG576" i="616"/>
  <c r="BB576" i="616"/>
  <c r="BA576" i="616"/>
  <c r="AY576" i="616"/>
  <c r="AT576" i="616"/>
  <c r="AS576" i="616"/>
  <c r="AQ576" i="616"/>
  <c r="AL576" i="616"/>
  <c r="AK576" i="616"/>
  <c r="AI576" i="616"/>
  <c r="AC576" i="616"/>
  <c r="AD576" i="616" s="1"/>
  <c r="AA576" i="616"/>
  <c r="V576" i="616"/>
  <c r="U576" i="616"/>
  <c r="S576" i="616"/>
  <c r="M576" i="616"/>
  <c r="N576" i="616" s="1"/>
  <c r="K576" i="616"/>
  <c r="BI575" i="616"/>
  <c r="BJ575" i="616" s="1"/>
  <c r="BG575" i="616"/>
  <c r="BB575" i="616"/>
  <c r="BA575" i="616"/>
  <c r="AY575" i="616"/>
  <c r="AT575" i="616"/>
  <c r="AS575" i="616"/>
  <c r="AK575" i="616"/>
  <c r="AL575" i="616" s="1"/>
  <c r="AI575" i="616"/>
  <c r="AD575" i="616"/>
  <c r="AC575" i="616"/>
  <c r="AA575" i="616"/>
  <c r="V575" i="616"/>
  <c r="U575" i="616"/>
  <c r="S575" i="616"/>
  <c r="M575" i="616"/>
  <c r="N575" i="616" s="1"/>
  <c r="K575" i="616"/>
  <c r="BJ574" i="616"/>
  <c r="BI574" i="616"/>
  <c r="BG574" i="616"/>
  <c r="BA574" i="616"/>
  <c r="BB574" i="616" s="1"/>
  <c r="AY574" i="616"/>
  <c r="AS574" i="616"/>
  <c r="AT574" i="616" s="1"/>
  <c r="AQ574" i="616"/>
  <c r="AK574" i="616"/>
  <c r="AL574" i="616" s="1"/>
  <c r="AI574" i="616"/>
  <c r="AC574" i="616"/>
  <c r="AD574" i="616" s="1"/>
  <c r="AA574" i="616"/>
  <c r="V574" i="616"/>
  <c r="U574" i="616"/>
  <c r="S574" i="616"/>
  <c r="N574" i="616"/>
  <c r="M574" i="616"/>
  <c r="K574" i="616"/>
  <c r="BI573" i="616"/>
  <c r="BJ573" i="616" s="1"/>
  <c r="BG573" i="616"/>
  <c r="BB573" i="616"/>
  <c r="BA573" i="616"/>
  <c r="AY573" i="616"/>
  <c r="AS573" i="616"/>
  <c r="AT573" i="616" s="1"/>
  <c r="AQ573" i="616"/>
  <c r="AK573" i="616"/>
  <c r="AL573" i="616" s="1"/>
  <c r="AI573" i="616"/>
  <c r="AC573" i="616"/>
  <c r="AD573" i="616" s="1"/>
  <c r="AA573" i="616"/>
  <c r="U573" i="616"/>
  <c r="V573" i="616" s="1"/>
  <c r="S573" i="616"/>
  <c r="N573" i="616"/>
  <c r="M573" i="616"/>
  <c r="K573" i="616"/>
  <c r="BJ572" i="616"/>
  <c r="BI572" i="616"/>
  <c r="BG572" i="616"/>
  <c r="BB572" i="616"/>
  <c r="BA572" i="616"/>
  <c r="AY572" i="616"/>
  <c r="AT572" i="616"/>
  <c r="AS572" i="616"/>
  <c r="AQ572" i="616"/>
  <c r="AK572" i="616"/>
  <c r="AL572" i="616" s="1"/>
  <c r="AI572" i="616"/>
  <c r="AD572" i="616"/>
  <c r="AC572" i="616"/>
  <c r="AA572" i="616"/>
  <c r="U572" i="616"/>
  <c r="V572" i="616" s="1"/>
  <c r="S572" i="616"/>
  <c r="M572" i="616"/>
  <c r="N572" i="616" s="1"/>
  <c r="K572" i="616"/>
  <c r="BI571" i="616"/>
  <c r="BJ571" i="616" s="1"/>
  <c r="BG571" i="616"/>
  <c r="BB571" i="616"/>
  <c r="BA571" i="616"/>
  <c r="AY571" i="616"/>
  <c r="AT571" i="616"/>
  <c r="AS571" i="616"/>
  <c r="AQ571" i="616"/>
  <c r="AL571" i="616"/>
  <c r="AK571" i="616"/>
  <c r="AI571" i="616"/>
  <c r="AC571" i="616"/>
  <c r="AD571" i="616" s="1"/>
  <c r="AA571" i="616"/>
  <c r="V571" i="616"/>
  <c r="U571" i="616"/>
  <c r="S571" i="616"/>
  <c r="M571" i="616"/>
  <c r="N571" i="616" s="1"/>
  <c r="K571" i="616"/>
  <c r="BI570" i="616"/>
  <c r="BJ570" i="616" s="1"/>
  <c r="BG570" i="616"/>
  <c r="BB570" i="616"/>
  <c r="BA570" i="616"/>
  <c r="AY570" i="616"/>
  <c r="AT570" i="616"/>
  <c r="AS570" i="616"/>
  <c r="AQ570" i="616"/>
  <c r="AL570" i="616"/>
  <c r="AK570" i="616"/>
  <c r="AI570" i="616"/>
  <c r="AD570" i="616"/>
  <c r="AC570" i="616"/>
  <c r="AA570" i="616"/>
  <c r="U570" i="616"/>
  <c r="V570" i="616" s="1"/>
  <c r="S570" i="616"/>
  <c r="N570" i="616"/>
  <c r="M570" i="616"/>
  <c r="K570" i="616"/>
  <c r="BI569" i="616"/>
  <c r="BJ569" i="616" s="1"/>
  <c r="BG569" i="616"/>
  <c r="BA569" i="616"/>
  <c r="BB569" i="616" s="1"/>
  <c r="AY569" i="616"/>
  <c r="AS569" i="616"/>
  <c r="AT569" i="616" s="1"/>
  <c r="AQ569" i="616"/>
  <c r="AL569" i="616"/>
  <c r="AK569" i="616"/>
  <c r="AI569" i="616"/>
  <c r="AC569" i="616"/>
  <c r="AD569" i="616" s="1"/>
  <c r="AA569" i="616"/>
  <c r="V569" i="616"/>
  <c r="U569" i="616"/>
  <c r="S569" i="616"/>
  <c r="M569" i="616"/>
  <c r="N569" i="616" s="1"/>
  <c r="K569" i="616"/>
  <c r="BI568" i="616"/>
  <c r="BJ568" i="616" s="1"/>
  <c r="BG568" i="616"/>
  <c r="BA568" i="616"/>
  <c r="BB568" i="616" s="1"/>
  <c r="AY568" i="616"/>
  <c r="AS568" i="616"/>
  <c r="AT568" i="616" s="1"/>
  <c r="AQ568" i="616"/>
  <c r="AK568" i="616"/>
  <c r="AL568" i="616" s="1"/>
  <c r="AI568" i="616"/>
  <c r="AD568" i="616"/>
  <c r="AC568" i="616"/>
  <c r="AA568" i="616"/>
  <c r="U568" i="616"/>
  <c r="V568" i="616" s="1"/>
  <c r="S568" i="616"/>
  <c r="N568" i="616"/>
  <c r="M568" i="616"/>
  <c r="K568" i="616"/>
  <c r="BI567" i="616"/>
  <c r="BJ567" i="616" s="1"/>
  <c r="BG567" i="616"/>
  <c r="BA567" i="616"/>
  <c r="BB567" i="616" s="1"/>
  <c r="AY567" i="616"/>
  <c r="AS567" i="616"/>
  <c r="AT567" i="616" s="1"/>
  <c r="AQ567" i="616"/>
  <c r="AK567" i="616"/>
  <c r="AL567" i="616" s="1"/>
  <c r="AI567" i="616"/>
  <c r="AC567" i="616"/>
  <c r="AD567" i="616" s="1"/>
  <c r="AA567" i="616"/>
  <c r="V567" i="616"/>
  <c r="U567" i="616"/>
  <c r="S567" i="616"/>
  <c r="M567" i="616"/>
  <c r="N567" i="616" s="1"/>
  <c r="K567" i="616"/>
  <c r="BJ566" i="616"/>
  <c r="BI566" i="616"/>
  <c r="BG566" i="616"/>
  <c r="BA566" i="616"/>
  <c r="BB566" i="616" s="1"/>
  <c r="AY566" i="616"/>
  <c r="AS566" i="616"/>
  <c r="AT566" i="616" s="1"/>
  <c r="AQ566" i="616"/>
  <c r="AK566" i="616"/>
  <c r="AL566" i="616" s="1"/>
  <c r="AI566" i="616"/>
  <c r="AC566" i="616"/>
  <c r="AD566" i="616" s="1"/>
  <c r="AA566" i="616"/>
  <c r="U566" i="616"/>
  <c r="V566" i="616" s="1"/>
  <c r="S566" i="616"/>
  <c r="N566" i="616"/>
  <c r="M566" i="616"/>
  <c r="K566" i="616"/>
  <c r="BI565" i="616"/>
  <c r="BJ565" i="616" s="1"/>
  <c r="BG565" i="616"/>
  <c r="BB565" i="616"/>
  <c r="BA565" i="616"/>
  <c r="AY565" i="616"/>
  <c r="AS565" i="616"/>
  <c r="AT565" i="616" s="1"/>
  <c r="AQ565" i="616"/>
  <c r="AK565" i="616"/>
  <c r="AL565" i="616" s="1"/>
  <c r="AI565" i="616"/>
  <c r="AC565" i="616"/>
  <c r="AD565" i="616" s="1"/>
  <c r="AA565" i="616"/>
  <c r="U565" i="616"/>
  <c r="V565" i="616" s="1"/>
  <c r="S565" i="616"/>
  <c r="N565" i="616"/>
  <c r="M565" i="616"/>
  <c r="K565" i="616"/>
  <c r="BJ564" i="616"/>
  <c r="BI564" i="616"/>
  <c r="BG564" i="616"/>
  <c r="BA564" i="616"/>
  <c r="BB564" i="616" s="1"/>
  <c r="AY564" i="616"/>
  <c r="AT564" i="616"/>
  <c r="AS564" i="616"/>
  <c r="AQ564" i="616"/>
  <c r="AK564" i="616"/>
  <c r="AL564" i="616" s="1"/>
  <c r="AI564" i="616"/>
  <c r="AC564" i="616"/>
  <c r="AD564" i="616" s="1"/>
  <c r="AA564" i="616"/>
  <c r="U564" i="616"/>
  <c r="V564" i="616" s="1"/>
  <c r="S564" i="616"/>
  <c r="M564" i="616"/>
  <c r="N564" i="616" s="1"/>
  <c r="K564" i="616"/>
  <c r="BI563" i="616"/>
  <c r="BJ563" i="616" s="1"/>
  <c r="BG563" i="616"/>
  <c r="BB563" i="616"/>
  <c r="BA563" i="616"/>
  <c r="AY563" i="616"/>
  <c r="AS563" i="616"/>
  <c r="AT563" i="616" s="1"/>
  <c r="AQ563" i="616"/>
  <c r="AL563" i="616"/>
  <c r="AK563" i="616"/>
  <c r="AI563" i="616"/>
  <c r="AC563" i="616"/>
  <c r="AD563" i="616" s="1"/>
  <c r="AA563" i="616"/>
  <c r="U563" i="616"/>
  <c r="V563" i="616" s="1"/>
  <c r="S563" i="616"/>
  <c r="M563" i="616"/>
  <c r="N563" i="616" s="1"/>
  <c r="K563" i="616"/>
  <c r="BI562" i="616"/>
  <c r="BJ562" i="616" s="1"/>
  <c r="BG562" i="616"/>
  <c r="BA562" i="616"/>
  <c r="BB562" i="616" s="1"/>
  <c r="AY562" i="616"/>
  <c r="AT562" i="616"/>
  <c r="AS562" i="616"/>
  <c r="AQ562" i="616"/>
  <c r="AK562" i="616"/>
  <c r="AL562" i="616" s="1"/>
  <c r="AI562" i="616"/>
  <c r="AD562" i="616"/>
  <c r="AC562" i="616"/>
  <c r="AA562" i="616"/>
  <c r="U562" i="616"/>
  <c r="V562" i="616" s="1"/>
  <c r="S562" i="616"/>
  <c r="M562" i="616"/>
  <c r="N562" i="616" s="1"/>
  <c r="K562" i="616"/>
  <c r="BI561" i="616"/>
  <c r="BJ561" i="616" s="1"/>
  <c r="BG561" i="616"/>
  <c r="BA561" i="616"/>
  <c r="BB561" i="616" s="1"/>
  <c r="AY561" i="616"/>
  <c r="AS561" i="616"/>
  <c r="AT561" i="616" s="1"/>
  <c r="AQ561" i="616"/>
  <c r="AL561" i="616"/>
  <c r="AK561" i="616"/>
  <c r="AI561" i="616"/>
  <c r="AD561" i="616"/>
  <c r="AC561" i="616"/>
  <c r="AA561" i="616"/>
  <c r="V561" i="616"/>
  <c r="U561" i="616"/>
  <c r="S561" i="616"/>
  <c r="M561" i="616"/>
  <c r="N561" i="616" s="1"/>
  <c r="K561" i="616"/>
  <c r="BJ560" i="616"/>
  <c r="BI560" i="616"/>
  <c r="BG560" i="616"/>
  <c r="BA560" i="616"/>
  <c r="BB560" i="616" s="1"/>
  <c r="AY560" i="616"/>
  <c r="AT560" i="616"/>
  <c r="AS560" i="616"/>
  <c r="AQ560" i="616"/>
  <c r="AL560" i="616"/>
  <c r="AK560" i="616"/>
  <c r="AI560" i="616"/>
  <c r="AD560" i="616"/>
  <c r="AC560" i="616"/>
  <c r="AA560" i="616"/>
  <c r="U560" i="616"/>
  <c r="V560" i="616" s="1"/>
  <c r="S560" i="616"/>
  <c r="N560" i="616"/>
  <c r="M560" i="616"/>
  <c r="K560" i="616"/>
  <c r="BI559" i="616"/>
  <c r="BJ559" i="616" s="1"/>
  <c r="BG559" i="616"/>
  <c r="BA559" i="616"/>
  <c r="BB559" i="616" s="1"/>
  <c r="AY559" i="616"/>
  <c r="AS559" i="616"/>
  <c r="AT559" i="616" s="1"/>
  <c r="AQ559" i="616"/>
  <c r="AK559" i="616"/>
  <c r="AL559" i="616" s="1"/>
  <c r="AI559" i="616"/>
  <c r="AC559" i="616"/>
  <c r="AD559" i="616" s="1"/>
  <c r="AA559" i="616"/>
  <c r="V559" i="616"/>
  <c r="U559" i="616"/>
  <c r="S559" i="616"/>
  <c r="M559" i="616"/>
  <c r="N559" i="616" s="1"/>
  <c r="K559" i="616"/>
  <c r="BJ558" i="616"/>
  <c r="BI558" i="616"/>
  <c r="BG558" i="616"/>
  <c r="BA558" i="616"/>
  <c r="BB558" i="616" s="1"/>
  <c r="AY558" i="616"/>
  <c r="AS558" i="616"/>
  <c r="AT558" i="616" s="1"/>
  <c r="AQ558" i="616"/>
  <c r="AK558" i="616"/>
  <c r="AL558" i="616" s="1"/>
  <c r="AI558" i="616"/>
  <c r="AC558" i="616"/>
  <c r="AD558" i="616" s="1"/>
  <c r="AA558" i="616"/>
  <c r="V558" i="616"/>
  <c r="U558" i="616"/>
  <c r="S558" i="616"/>
  <c r="N558" i="616"/>
  <c r="M558" i="616"/>
  <c r="K558" i="616"/>
  <c r="BI557" i="616"/>
  <c r="BJ557" i="616" s="1"/>
  <c r="BB557" i="616"/>
  <c r="BA557" i="616"/>
  <c r="AS557" i="616"/>
  <c r="AT557" i="616" s="1"/>
  <c r="AK557" i="616"/>
  <c r="AL557" i="616" s="1"/>
  <c r="AD557" i="616"/>
  <c r="AC557" i="616"/>
  <c r="U557" i="616"/>
  <c r="V557" i="616" s="1"/>
  <c r="M557" i="616"/>
  <c r="N557" i="616" s="1"/>
  <c r="K557" i="616"/>
  <c r="BI556" i="616"/>
  <c r="BJ556" i="616" s="1"/>
  <c r="BG556" i="616"/>
  <c r="BA556" i="616"/>
  <c r="BB556" i="616" s="1"/>
  <c r="AS556" i="616"/>
  <c r="AT556" i="616" s="1"/>
  <c r="AK556" i="616"/>
  <c r="AL556" i="616" s="1"/>
  <c r="AD556" i="616"/>
  <c r="AC556" i="616"/>
  <c r="U556" i="616"/>
  <c r="V556" i="616" s="1"/>
  <c r="M556" i="616"/>
  <c r="N556" i="616" s="1"/>
  <c r="BI555" i="616"/>
  <c r="BJ555" i="616" s="1"/>
  <c r="BG555" i="616"/>
  <c r="BB555" i="616"/>
  <c r="BA555" i="616"/>
  <c r="AY555" i="616"/>
  <c r="AS555" i="616"/>
  <c r="AT555" i="616" s="1"/>
  <c r="AQ555" i="616"/>
  <c r="AK555" i="616"/>
  <c r="AL555" i="616" s="1"/>
  <c r="AI555" i="616"/>
  <c r="AC555" i="616"/>
  <c r="AD555" i="616" s="1"/>
  <c r="AA555" i="616"/>
  <c r="V555" i="616"/>
  <c r="U555" i="616"/>
  <c r="S555" i="616"/>
  <c r="N555" i="616"/>
  <c r="M555" i="616"/>
  <c r="K555" i="616"/>
  <c r="BJ554" i="616"/>
  <c r="BI554" i="616"/>
  <c r="BG554" i="616"/>
  <c r="BA554" i="616"/>
  <c r="BB554" i="616" s="1"/>
  <c r="AY554" i="616"/>
  <c r="AT554" i="616"/>
  <c r="AS554" i="616"/>
  <c r="AQ554" i="616"/>
  <c r="AK554" i="616"/>
  <c r="AL554" i="616" s="1"/>
  <c r="AI554" i="616"/>
  <c r="AD554" i="616"/>
  <c r="AC554" i="616"/>
  <c r="AA554" i="616"/>
  <c r="V554" i="616"/>
  <c r="U554" i="616"/>
  <c r="M554" i="616"/>
  <c r="N554" i="616" s="1"/>
  <c r="BI553" i="616"/>
  <c r="BJ553" i="616" s="1"/>
  <c r="BG553" i="616"/>
  <c r="BB553" i="616"/>
  <c r="BA553" i="616"/>
  <c r="AY553" i="616"/>
  <c r="AS553" i="616"/>
  <c r="AT553" i="616" s="1"/>
  <c r="AQ553" i="616"/>
  <c r="AK553" i="616"/>
  <c r="AL553" i="616" s="1"/>
  <c r="AI553" i="616"/>
  <c r="AD553" i="616"/>
  <c r="AC553" i="616"/>
  <c r="AA553" i="616"/>
  <c r="V553" i="616"/>
  <c r="U553" i="616"/>
  <c r="S553" i="616"/>
  <c r="N553" i="616"/>
  <c r="M553" i="616"/>
  <c r="K553" i="616"/>
  <c r="BJ552" i="616"/>
  <c r="BI552" i="616"/>
  <c r="BG552" i="616"/>
  <c r="BA552" i="616"/>
  <c r="BB552" i="616" s="1"/>
  <c r="AY552" i="616"/>
  <c r="AT552" i="616"/>
  <c r="AS552" i="616"/>
  <c r="AQ552" i="616"/>
  <c r="AK552" i="616"/>
  <c r="AL552" i="616" s="1"/>
  <c r="AI552" i="616"/>
  <c r="AD552" i="616"/>
  <c r="AC552" i="616"/>
  <c r="AA552" i="616"/>
  <c r="V552" i="616"/>
  <c r="U552" i="616"/>
  <c r="S552" i="616"/>
  <c r="N552" i="616"/>
  <c r="M552" i="616"/>
  <c r="K552" i="616"/>
  <c r="BI551" i="616"/>
  <c r="BJ551" i="616" s="1"/>
  <c r="BG551" i="616"/>
  <c r="BB551" i="616"/>
  <c r="BA551" i="616"/>
  <c r="AY551" i="616"/>
  <c r="AS551" i="616"/>
  <c r="AT551" i="616" s="1"/>
  <c r="AQ551" i="616"/>
  <c r="AK551" i="616"/>
  <c r="AL551" i="616" s="1"/>
  <c r="AI551" i="616"/>
  <c r="AC551" i="616"/>
  <c r="AD551" i="616" s="1"/>
  <c r="AA551" i="616"/>
  <c r="V551" i="616"/>
  <c r="U551" i="616"/>
  <c r="S551" i="616"/>
  <c r="M551" i="616"/>
  <c r="N551" i="616" s="1"/>
  <c r="K551" i="616"/>
  <c r="BJ550" i="616"/>
  <c r="BI550" i="616"/>
  <c r="BG550" i="616"/>
  <c r="BA550" i="616"/>
  <c r="BB550" i="616" s="1"/>
  <c r="AY550" i="616"/>
  <c r="AT550" i="616"/>
  <c r="AS550" i="616"/>
  <c r="AQ550" i="616"/>
  <c r="AK550" i="616"/>
  <c r="AL550" i="616" s="1"/>
  <c r="AI550" i="616"/>
  <c r="AC550" i="616"/>
  <c r="AD550" i="616" s="1"/>
  <c r="AA550" i="616"/>
  <c r="U550" i="616"/>
  <c r="V550" i="616" s="1"/>
  <c r="M550" i="616"/>
  <c r="N550" i="616" s="1"/>
  <c r="BI549" i="616"/>
  <c r="BJ549" i="616" s="1"/>
  <c r="BG549" i="616"/>
  <c r="BB549" i="616"/>
  <c r="BA549" i="616"/>
  <c r="AY549" i="616"/>
  <c r="AS549" i="616"/>
  <c r="AT549" i="616" s="1"/>
  <c r="AQ549" i="616"/>
  <c r="AK549" i="616"/>
  <c r="AL549" i="616" s="1"/>
  <c r="AI549" i="616"/>
  <c r="AC549" i="616"/>
  <c r="AD549" i="616" s="1"/>
  <c r="AA549" i="616"/>
  <c r="V549" i="616"/>
  <c r="U549" i="616"/>
  <c r="S549" i="616"/>
  <c r="M549" i="616"/>
  <c r="N549" i="616" s="1"/>
  <c r="K549" i="616"/>
  <c r="BJ548" i="616"/>
  <c r="BI548" i="616"/>
  <c r="BG548" i="616"/>
  <c r="BB548" i="616"/>
  <c r="BA548" i="616"/>
  <c r="AY548" i="616"/>
  <c r="AT548" i="616"/>
  <c r="AS548" i="616"/>
  <c r="AQ548" i="616"/>
  <c r="AK548" i="616"/>
  <c r="AL548" i="616" s="1"/>
  <c r="AI548" i="616"/>
  <c r="AD548" i="616"/>
  <c r="AC548" i="616"/>
  <c r="AA548" i="616"/>
  <c r="U548" i="616"/>
  <c r="V548" i="616" s="1"/>
  <c r="S548" i="616"/>
  <c r="M548" i="616"/>
  <c r="N548" i="616" s="1"/>
  <c r="K548" i="616"/>
  <c r="BI547" i="616"/>
  <c r="BJ547" i="616" s="1"/>
  <c r="BG547" i="616"/>
  <c r="BB547" i="616"/>
  <c r="BA547" i="616"/>
  <c r="AY547" i="616"/>
  <c r="AT547" i="616"/>
  <c r="AS547" i="616"/>
  <c r="AQ547" i="616"/>
  <c r="AL547" i="616"/>
  <c r="AK547" i="616"/>
  <c r="AI547" i="616"/>
  <c r="AC547" i="616"/>
  <c r="AD547" i="616" s="1"/>
  <c r="AA547" i="616"/>
  <c r="V547" i="616"/>
  <c r="U547" i="616"/>
  <c r="S547" i="616"/>
  <c r="M547" i="616"/>
  <c r="N547" i="616" s="1"/>
  <c r="K547" i="616"/>
  <c r="BI546" i="616"/>
  <c r="BJ546" i="616" s="1"/>
  <c r="BG546" i="616"/>
  <c r="BA546" i="616"/>
  <c r="BB546" i="616" s="1"/>
  <c r="AY546" i="616"/>
  <c r="AT546" i="616"/>
  <c r="AS546" i="616"/>
  <c r="AQ546" i="616"/>
  <c r="AL546" i="616"/>
  <c r="AK546" i="616"/>
  <c r="AI546" i="616"/>
  <c r="AD546" i="616"/>
  <c r="AC546" i="616"/>
  <c r="AA546" i="616"/>
  <c r="U546" i="616"/>
  <c r="V546" i="616" s="1"/>
  <c r="S546" i="616"/>
  <c r="N546" i="616"/>
  <c r="M546" i="616"/>
  <c r="K546" i="616"/>
  <c r="BI545" i="616"/>
  <c r="BJ545" i="616" s="1"/>
  <c r="BG545" i="616"/>
  <c r="BB545" i="616"/>
  <c r="BA545" i="616"/>
  <c r="AY545" i="616"/>
  <c r="AT545" i="616"/>
  <c r="AS545" i="616"/>
  <c r="AQ545" i="616"/>
  <c r="AL545" i="616"/>
  <c r="AK545" i="616"/>
  <c r="AI545" i="616"/>
  <c r="AC545" i="616"/>
  <c r="AD545" i="616" s="1"/>
  <c r="AA545" i="616"/>
  <c r="V545" i="616"/>
  <c r="U545" i="616"/>
  <c r="S545" i="616"/>
  <c r="M545" i="616"/>
  <c r="N545" i="616" s="1"/>
  <c r="K545" i="616"/>
  <c r="BI544" i="616"/>
  <c r="BJ544" i="616" s="1"/>
  <c r="BG544" i="616"/>
  <c r="BA544" i="616"/>
  <c r="BB544" i="616" s="1"/>
  <c r="AY544" i="616"/>
  <c r="AS544" i="616"/>
  <c r="AT544" i="616" s="1"/>
  <c r="AQ544" i="616"/>
  <c r="AK544" i="616"/>
  <c r="AL544" i="616" s="1"/>
  <c r="AI544" i="616"/>
  <c r="AD544" i="616"/>
  <c r="AC544" i="616"/>
  <c r="AA544" i="616"/>
  <c r="U544" i="616"/>
  <c r="V544" i="616" s="1"/>
  <c r="S544" i="616"/>
  <c r="N544" i="616"/>
  <c r="M544" i="616"/>
  <c r="K544" i="616"/>
  <c r="BI543" i="616"/>
  <c r="BJ543" i="616" s="1"/>
  <c r="BG543" i="616"/>
  <c r="BA543" i="616"/>
  <c r="BB543" i="616" s="1"/>
  <c r="AY543" i="616"/>
  <c r="AS543" i="616"/>
  <c r="AT543" i="616" s="1"/>
  <c r="AQ543" i="616"/>
  <c r="AK543" i="616"/>
  <c r="AL543" i="616" s="1"/>
  <c r="AI543" i="616"/>
  <c r="AD543" i="616"/>
  <c r="AC543" i="616"/>
  <c r="AA543" i="616"/>
  <c r="V543" i="616"/>
  <c r="U543" i="616"/>
  <c r="S543" i="616"/>
  <c r="M543" i="616"/>
  <c r="N543" i="616" s="1"/>
  <c r="K543" i="616"/>
  <c r="BJ542" i="616"/>
  <c r="BI542" i="616"/>
  <c r="BG542" i="616"/>
  <c r="BA542" i="616"/>
  <c r="BB542" i="616" s="1"/>
  <c r="AY542" i="616"/>
  <c r="AS542" i="616"/>
  <c r="AT542" i="616" s="1"/>
  <c r="AQ542" i="616"/>
  <c r="AK542" i="616"/>
  <c r="AL542" i="616" s="1"/>
  <c r="AI542" i="616"/>
  <c r="AC542" i="616"/>
  <c r="AD542" i="616" s="1"/>
  <c r="AA542" i="616"/>
  <c r="U542" i="616"/>
  <c r="V542" i="616" s="1"/>
  <c r="S542" i="616"/>
  <c r="N542" i="616"/>
  <c r="M542" i="616"/>
  <c r="K542" i="616"/>
  <c r="BJ541" i="616"/>
  <c r="BI541" i="616"/>
  <c r="BG541" i="616"/>
  <c r="BB541" i="616"/>
  <c r="BA541" i="616"/>
  <c r="AY541" i="616"/>
  <c r="AS541" i="616"/>
  <c r="AT541" i="616" s="1"/>
  <c r="AQ541" i="616"/>
  <c r="AL541" i="616"/>
  <c r="AK541" i="616"/>
  <c r="AI541" i="616"/>
  <c r="AC541" i="616"/>
  <c r="AD541" i="616" s="1"/>
  <c r="AA541" i="616"/>
  <c r="V541" i="616"/>
  <c r="U541" i="616"/>
  <c r="S541" i="616"/>
  <c r="N541" i="616"/>
  <c r="M541" i="616"/>
  <c r="K541" i="616"/>
  <c r="BJ540" i="616"/>
  <c r="BI540" i="616"/>
  <c r="BG540" i="616"/>
  <c r="BA540" i="616"/>
  <c r="BB540" i="616" s="1"/>
  <c r="AY540" i="616"/>
  <c r="AT540" i="616"/>
  <c r="AS540" i="616"/>
  <c r="AQ540" i="616"/>
  <c r="AK540" i="616"/>
  <c r="AL540" i="616" s="1"/>
  <c r="AI540" i="616"/>
  <c r="AC540" i="616"/>
  <c r="AD540" i="616" s="1"/>
  <c r="AA540" i="616"/>
  <c r="U540" i="616"/>
  <c r="V540" i="616" s="1"/>
  <c r="S540" i="616"/>
  <c r="N540" i="616"/>
  <c r="M540" i="616"/>
  <c r="K540" i="616"/>
  <c r="BI539" i="616"/>
  <c r="BJ539" i="616" s="1"/>
  <c r="BG539" i="616"/>
  <c r="BB539" i="616"/>
  <c r="BA539" i="616"/>
  <c r="AY539" i="616"/>
  <c r="AT539" i="616"/>
  <c r="AS539" i="616"/>
  <c r="AQ539" i="616"/>
  <c r="AL539" i="616"/>
  <c r="AK539" i="616"/>
  <c r="AI539" i="616"/>
  <c r="AC539" i="616"/>
  <c r="AD539" i="616" s="1"/>
  <c r="AA539" i="616"/>
  <c r="V539" i="616"/>
  <c r="U539" i="616"/>
  <c r="S539" i="616"/>
  <c r="M539" i="616"/>
  <c r="N539" i="616" s="1"/>
  <c r="K539" i="616"/>
  <c r="BI538" i="616"/>
  <c r="BJ538" i="616" s="1"/>
  <c r="BG538" i="616"/>
  <c r="BA538" i="616"/>
  <c r="BB538" i="616" s="1"/>
  <c r="AY538" i="616"/>
  <c r="AT538" i="616"/>
  <c r="AS538" i="616"/>
  <c r="AQ538" i="616"/>
  <c r="AL538" i="616"/>
  <c r="AK538" i="616"/>
  <c r="AI538" i="616"/>
  <c r="AD538" i="616"/>
  <c r="AC538" i="616"/>
  <c r="AA538" i="616"/>
  <c r="U538" i="616"/>
  <c r="V538" i="616" s="1"/>
  <c r="S538" i="616"/>
  <c r="N538" i="616"/>
  <c r="M538" i="616"/>
  <c r="K538" i="616"/>
  <c r="BI537" i="616"/>
  <c r="BJ537" i="616" s="1"/>
  <c r="BG537" i="616"/>
  <c r="BA537" i="616"/>
  <c r="BB537" i="616" s="1"/>
  <c r="AY537" i="616"/>
  <c r="AT537" i="616"/>
  <c r="AS537" i="616"/>
  <c r="AQ537" i="616"/>
  <c r="AL537" i="616"/>
  <c r="AK537" i="616"/>
  <c r="AI537" i="616"/>
  <c r="AD537" i="616"/>
  <c r="AC537" i="616"/>
  <c r="AA537" i="616"/>
  <c r="V537" i="616"/>
  <c r="U537" i="616"/>
  <c r="S537" i="616"/>
  <c r="M537" i="616"/>
  <c r="N537" i="616" s="1"/>
  <c r="K537" i="616"/>
  <c r="BJ536" i="616"/>
  <c r="BI536" i="616"/>
  <c r="BG536" i="616"/>
  <c r="BA536" i="616"/>
  <c r="BB536" i="616" s="1"/>
  <c r="AY536" i="616"/>
  <c r="AT536" i="616"/>
  <c r="AS536" i="616"/>
  <c r="AQ536" i="616"/>
  <c r="AL536" i="616"/>
  <c r="AK536" i="616"/>
  <c r="AI536" i="616"/>
  <c r="AD536" i="616"/>
  <c r="AC536" i="616"/>
  <c r="AA536" i="616"/>
  <c r="U536" i="616"/>
  <c r="V536" i="616" s="1"/>
  <c r="S536" i="616"/>
  <c r="N536" i="616"/>
  <c r="M536" i="616"/>
  <c r="K536" i="616"/>
  <c r="BI535" i="616"/>
  <c r="BJ535" i="616" s="1"/>
  <c r="BG535" i="616"/>
  <c r="BA535" i="616"/>
  <c r="BB535" i="616" s="1"/>
  <c r="AY535" i="616"/>
  <c r="AS535" i="616"/>
  <c r="AT535" i="616" s="1"/>
  <c r="AQ535" i="616"/>
  <c r="AK535" i="616"/>
  <c r="AL535" i="616" s="1"/>
  <c r="AI535" i="616"/>
  <c r="AC535" i="616"/>
  <c r="AD535" i="616" s="1"/>
  <c r="AA535" i="616"/>
  <c r="V535" i="616"/>
  <c r="U535" i="616"/>
  <c r="S535" i="616"/>
  <c r="M535" i="616"/>
  <c r="N535" i="616" s="1"/>
  <c r="K535" i="616"/>
  <c r="BJ534" i="616"/>
  <c r="BI534" i="616"/>
  <c r="BG534" i="616"/>
  <c r="BA534" i="616"/>
  <c r="BB534" i="616" s="1"/>
  <c r="AY534" i="616"/>
  <c r="AS534" i="616"/>
  <c r="AT534" i="616" s="1"/>
  <c r="AQ534" i="616"/>
  <c r="AK534" i="616"/>
  <c r="AL534" i="616" s="1"/>
  <c r="AI534" i="616"/>
  <c r="AC534" i="616"/>
  <c r="AD534" i="616" s="1"/>
  <c r="AA534" i="616"/>
  <c r="V534" i="616"/>
  <c r="U534" i="616"/>
  <c r="S534" i="616"/>
  <c r="N534" i="616"/>
  <c r="M534" i="616"/>
  <c r="K534" i="616"/>
  <c r="BI533" i="616"/>
  <c r="BJ533" i="616" s="1"/>
  <c r="BG533" i="616"/>
  <c r="BB533" i="616"/>
  <c r="BA533" i="616"/>
  <c r="AY533" i="616"/>
  <c r="AS533" i="616"/>
  <c r="AT533" i="616" s="1"/>
  <c r="AQ533" i="616"/>
  <c r="AK533" i="616"/>
  <c r="AL533" i="616" s="1"/>
  <c r="AI533" i="616"/>
  <c r="AC533" i="616"/>
  <c r="AD533" i="616" s="1"/>
  <c r="AA533" i="616"/>
  <c r="V533" i="616"/>
  <c r="U533" i="616"/>
  <c r="S533" i="616"/>
  <c r="M533" i="616"/>
  <c r="N533" i="616" s="1"/>
  <c r="K533" i="616"/>
  <c r="BJ532" i="616"/>
  <c r="BI532" i="616"/>
  <c r="BG532" i="616"/>
  <c r="BB532" i="616"/>
  <c r="BA532" i="616"/>
  <c r="AY532" i="616"/>
  <c r="AT532" i="616"/>
  <c r="AS532" i="616"/>
  <c r="AQ532" i="616"/>
  <c r="AK532" i="616"/>
  <c r="AL532" i="616" s="1"/>
  <c r="AI532" i="616"/>
  <c r="AD532" i="616"/>
  <c r="AC532" i="616"/>
  <c r="AA532" i="616"/>
  <c r="U532" i="616"/>
  <c r="V532" i="616" s="1"/>
  <c r="S532" i="616"/>
  <c r="N532" i="616"/>
  <c r="M532" i="616"/>
  <c r="K532" i="616"/>
  <c r="BJ531" i="616"/>
  <c r="BI531" i="616"/>
  <c r="BG531" i="616"/>
  <c r="BB531" i="616"/>
  <c r="BA531" i="616"/>
  <c r="AY531" i="616"/>
  <c r="AS531" i="616"/>
  <c r="AT531" i="616" s="1"/>
  <c r="AQ531" i="616"/>
  <c r="AL531" i="616"/>
  <c r="AK531" i="616"/>
  <c r="AI531" i="616"/>
  <c r="AC531" i="616"/>
  <c r="AD531" i="616" s="1"/>
  <c r="AA531" i="616"/>
  <c r="U531" i="616"/>
  <c r="V531" i="616" s="1"/>
  <c r="S531" i="616"/>
  <c r="M531" i="616"/>
  <c r="N531" i="616" s="1"/>
  <c r="K531" i="616"/>
  <c r="BJ530" i="616"/>
  <c r="BI530" i="616"/>
  <c r="BG530" i="616"/>
  <c r="BA530" i="616"/>
  <c r="BB530" i="616" s="1"/>
  <c r="AY530" i="616"/>
  <c r="AT530" i="616"/>
  <c r="AS530" i="616"/>
  <c r="AQ530" i="616"/>
  <c r="AL530" i="616"/>
  <c r="AK530" i="616"/>
  <c r="AI530" i="616"/>
  <c r="AD530" i="616"/>
  <c r="AC530" i="616"/>
  <c r="AA530" i="616"/>
  <c r="U530" i="616"/>
  <c r="V530" i="616" s="1"/>
  <c r="S530" i="616"/>
  <c r="N530" i="616"/>
  <c r="M530" i="616"/>
  <c r="K530" i="616"/>
  <c r="BI529" i="616"/>
  <c r="BJ529" i="616" s="1"/>
  <c r="BG529" i="616"/>
  <c r="BA529" i="616"/>
  <c r="BB529" i="616" s="1"/>
  <c r="AY529" i="616"/>
  <c r="AT529" i="616"/>
  <c r="AS529" i="616"/>
  <c r="AQ529" i="616"/>
  <c r="AL529" i="616"/>
  <c r="AK529" i="616"/>
  <c r="AI529" i="616"/>
  <c r="AC529" i="616"/>
  <c r="AD529" i="616" s="1"/>
  <c r="AA529" i="616"/>
  <c r="V529" i="616"/>
  <c r="U529" i="616"/>
  <c r="S529" i="616"/>
  <c r="M529" i="616"/>
  <c r="N529" i="616" s="1"/>
  <c r="K529" i="616"/>
  <c r="BI528" i="616"/>
  <c r="BJ528" i="616" s="1"/>
  <c r="BG528" i="616"/>
  <c r="BB528" i="616"/>
  <c r="BA528" i="616"/>
  <c r="AY528" i="616"/>
  <c r="AT528" i="616"/>
  <c r="AS528" i="616"/>
  <c r="AQ528" i="616"/>
  <c r="AK528" i="616"/>
  <c r="AL528" i="616" s="1"/>
  <c r="AI528" i="616"/>
  <c r="AC528" i="616"/>
  <c r="AD528" i="616" s="1"/>
  <c r="AA528" i="616"/>
  <c r="U528" i="616"/>
  <c r="V528" i="616" s="1"/>
  <c r="S528" i="616"/>
  <c r="M528" i="616"/>
  <c r="N528" i="616" s="1"/>
  <c r="K528" i="616"/>
  <c r="BJ527" i="616"/>
  <c r="BI527" i="616"/>
  <c r="BG527" i="616"/>
  <c r="BB527" i="616"/>
  <c r="BA527" i="616"/>
  <c r="AY527" i="616"/>
  <c r="AT527" i="616"/>
  <c r="AS527" i="616"/>
  <c r="AQ527" i="616"/>
  <c r="AL527" i="616"/>
  <c r="AK527" i="616"/>
  <c r="AI527" i="616"/>
  <c r="AC527" i="616"/>
  <c r="AD527" i="616" s="1"/>
  <c r="AA527" i="616"/>
  <c r="U527" i="616"/>
  <c r="V527" i="616" s="1"/>
  <c r="S527" i="616"/>
  <c r="M527" i="616"/>
  <c r="N527" i="616" s="1"/>
  <c r="K527" i="616"/>
  <c r="BJ526" i="616"/>
  <c r="BI526" i="616"/>
  <c r="BG526" i="616"/>
  <c r="BA526" i="616"/>
  <c r="BB526" i="616" s="1"/>
  <c r="AY526" i="616"/>
  <c r="AS526" i="616"/>
  <c r="AT526" i="616" s="1"/>
  <c r="AQ526" i="616"/>
  <c r="AL526" i="616"/>
  <c r="AK526" i="616"/>
  <c r="AI526" i="616"/>
  <c r="AD526" i="616"/>
  <c r="AC526" i="616"/>
  <c r="AA526" i="616"/>
  <c r="U526" i="616"/>
  <c r="V526" i="616" s="1"/>
  <c r="S526" i="616"/>
  <c r="M526" i="616"/>
  <c r="N526" i="616" s="1"/>
  <c r="K526" i="616"/>
  <c r="BI525" i="616"/>
  <c r="BJ525" i="616" s="1"/>
  <c r="BG525" i="616"/>
  <c r="BA525" i="616"/>
  <c r="BB525" i="616" s="1"/>
  <c r="AY525" i="616"/>
  <c r="AS525" i="616"/>
  <c r="AT525" i="616" s="1"/>
  <c r="AQ525" i="616"/>
  <c r="AK525" i="616"/>
  <c r="AL525" i="616" s="1"/>
  <c r="AI525" i="616"/>
  <c r="AD525" i="616"/>
  <c r="AC525" i="616"/>
  <c r="AA525" i="616"/>
  <c r="V525" i="616"/>
  <c r="U525" i="616"/>
  <c r="S525" i="616"/>
  <c r="N525" i="616"/>
  <c r="M525" i="616"/>
  <c r="K525" i="616"/>
  <c r="BI524" i="616"/>
  <c r="BJ524" i="616" s="1"/>
  <c r="BG524" i="616"/>
  <c r="BA524" i="616"/>
  <c r="BB524" i="616" s="1"/>
  <c r="AY524" i="616"/>
  <c r="AS524" i="616"/>
  <c r="AT524" i="616" s="1"/>
  <c r="AQ524" i="616"/>
  <c r="AK524" i="616"/>
  <c r="AL524" i="616" s="1"/>
  <c r="AI524" i="616"/>
  <c r="AD524" i="616"/>
  <c r="AC524" i="616"/>
  <c r="AA524" i="616"/>
  <c r="V524" i="616"/>
  <c r="U524" i="616"/>
  <c r="S524" i="616"/>
  <c r="N524" i="616"/>
  <c r="M524" i="616"/>
  <c r="K524" i="616"/>
  <c r="BI523" i="616"/>
  <c r="BJ523" i="616" s="1"/>
  <c r="BG523" i="616"/>
  <c r="BA523" i="616"/>
  <c r="BB523" i="616" s="1"/>
  <c r="AY523" i="616"/>
  <c r="AS523" i="616"/>
  <c r="AT523" i="616" s="1"/>
  <c r="AQ523" i="616"/>
  <c r="AL523" i="616"/>
  <c r="AK523" i="616"/>
  <c r="AI523" i="616"/>
  <c r="AD523" i="616"/>
  <c r="AC523" i="616"/>
  <c r="AA523" i="616"/>
  <c r="V523" i="616"/>
  <c r="U523" i="616"/>
  <c r="S523" i="616"/>
  <c r="N523" i="616"/>
  <c r="M523" i="616"/>
  <c r="K523" i="616"/>
  <c r="BJ522" i="616"/>
  <c r="BI522" i="616"/>
  <c r="BG522" i="616"/>
  <c r="BA522" i="616"/>
  <c r="BB522" i="616" s="1"/>
  <c r="AY522" i="616"/>
  <c r="AS522" i="616"/>
  <c r="AT522" i="616" s="1"/>
  <c r="AQ522" i="616"/>
  <c r="AK522" i="616"/>
  <c r="AL522" i="616" s="1"/>
  <c r="AI522" i="616"/>
  <c r="AD522" i="616"/>
  <c r="AC522" i="616"/>
  <c r="AA522" i="616"/>
  <c r="V522" i="616"/>
  <c r="U522" i="616"/>
  <c r="S522" i="616"/>
  <c r="M522" i="616"/>
  <c r="N522" i="616" s="1"/>
  <c r="K522" i="616"/>
  <c r="BJ521" i="616"/>
  <c r="BI521" i="616"/>
  <c r="BG521" i="616"/>
  <c r="BB521" i="616"/>
  <c r="BA521" i="616"/>
  <c r="AY521" i="616"/>
  <c r="AS521" i="616"/>
  <c r="AT521" i="616" s="1"/>
  <c r="AQ521" i="616"/>
  <c r="AK521" i="616"/>
  <c r="AL521" i="616" s="1"/>
  <c r="AI521" i="616"/>
  <c r="AC521" i="616"/>
  <c r="AD521" i="616" s="1"/>
  <c r="AA521" i="616"/>
  <c r="U521" i="616"/>
  <c r="V521" i="616" s="1"/>
  <c r="S521" i="616"/>
  <c r="M521" i="616"/>
  <c r="N521" i="616" s="1"/>
  <c r="K521" i="616"/>
  <c r="BJ520" i="616"/>
  <c r="BI520" i="616"/>
  <c r="BG520" i="616"/>
  <c r="BB520" i="616"/>
  <c r="BA520" i="616"/>
  <c r="AY520" i="616"/>
  <c r="AT520" i="616"/>
  <c r="AS520" i="616"/>
  <c r="AQ520" i="616"/>
  <c r="AL520" i="616"/>
  <c r="AK520" i="616"/>
  <c r="AI520" i="616"/>
  <c r="AC520" i="616"/>
  <c r="AD520" i="616" s="1"/>
  <c r="AA520" i="616"/>
  <c r="U520" i="616"/>
  <c r="V520" i="616" s="1"/>
  <c r="S520" i="616"/>
  <c r="N520" i="616"/>
  <c r="M520" i="616"/>
  <c r="K520" i="616"/>
  <c r="BI519" i="616"/>
  <c r="BJ519" i="616" s="1"/>
  <c r="BG519" i="616"/>
  <c r="BB519" i="616"/>
  <c r="BA519" i="616"/>
  <c r="AY519" i="616"/>
  <c r="AT519" i="616"/>
  <c r="AS519" i="616"/>
  <c r="AQ519" i="616"/>
  <c r="AL519" i="616"/>
  <c r="AK519" i="616"/>
  <c r="AI519" i="616"/>
  <c r="AC519" i="616"/>
  <c r="AD519" i="616" s="1"/>
  <c r="AA519" i="616"/>
  <c r="U519" i="616"/>
  <c r="V519" i="616" s="1"/>
  <c r="S519" i="616"/>
  <c r="M519" i="616"/>
  <c r="N519" i="616" s="1"/>
  <c r="K519" i="616"/>
  <c r="BJ518" i="616"/>
  <c r="BI518" i="616"/>
  <c r="BG518" i="616"/>
  <c r="BB518" i="616"/>
  <c r="BA518" i="616"/>
  <c r="AY518" i="616"/>
  <c r="AT518" i="616"/>
  <c r="AS518" i="616"/>
  <c r="AQ518" i="616"/>
  <c r="AL518" i="616"/>
  <c r="AK518" i="616"/>
  <c r="AI518" i="616"/>
  <c r="AD518" i="616"/>
  <c r="AC518" i="616"/>
  <c r="AA518" i="616"/>
  <c r="U518" i="616"/>
  <c r="V518" i="616" s="1"/>
  <c r="S518" i="616"/>
  <c r="M518" i="616"/>
  <c r="N518" i="616" s="1"/>
  <c r="K518" i="616"/>
  <c r="BI517" i="616"/>
  <c r="BJ517" i="616" s="1"/>
  <c r="BG517" i="616"/>
  <c r="BB517" i="616"/>
  <c r="BA517" i="616"/>
  <c r="AY517" i="616"/>
  <c r="AT517" i="616"/>
  <c r="AS517" i="616"/>
  <c r="AQ517" i="616"/>
  <c r="AK517" i="616"/>
  <c r="AL517" i="616" s="1"/>
  <c r="AI517" i="616"/>
  <c r="AD517" i="616"/>
  <c r="AC517" i="616"/>
  <c r="AA517" i="616"/>
  <c r="V517" i="616"/>
  <c r="U517" i="616"/>
  <c r="S517" i="616"/>
  <c r="M517" i="616"/>
  <c r="N517" i="616" s="1"/>
  <c r="K517" i="616"/>
  <c r="BI516" i="616"/>
  <c r="BJ516" i="616" s="1"/>
  <c r="BG516" i="616"/>
  <c r="BA516" i="616"/>
  <c r="BB516" i="616" s="1"/>
  <c r="AY516" i="616"/>
  <c r="AS516" i="616"/>
  <c r="AT516" i="616" s="1"/>
  <c r="AQ516" i="616"/>
  <c r="AK516" i="616"/>
  <c r="AL516" i="616" s="1"/>
  <c r="AI516" i="616"/>
  <c r="AD516" i="616"/>
  <c r="AC516" i="616"/>
  <c r="AA516" i="616"/>
  <c r="V516" i="616"/>
  <c r="U516" i="616"/>
  <c r="S516" i="616"/>
  <c r="N516" i="616"/>
  <c r="M516" i="616"/>
  <c r="K516" i="616"/>
  <c r="BJ515" i="616"/>
  <c r="BI515" i="616"/>
  <c r="BG515" i="616"/>
  <c r="BA515" i="616"/>
  <c r="BB515" i="616" s="1"/>
  <c r="AY515" i="616"/>
  <c r="AS515" i="616"/>
  <c r="AT515" i="616" s="1"/>
  <c r="AQ515" i="616"/>
  <c r="AL515" i="616"/>
  <c r="AK515" i="616"/>
  <c r="AI515" i="616"/>
  <c r="AC515" i="616"/>
  <c r="AD515" i="616" s="1"/>
  <c r="AA515" i="616"/>
  <c r="V515" i="616"/>
  <c r="U515" i="616"/>
  <c r="S515" i="616"/>
  <c r="N515" i="616"/>
  <c r="M515" i="616"/>
  <c r="K515" i="616"/>
  <c r="BJ514" i="616"/>
  <c r="BI514" i="616"/>
  <c r="BG514" i="616"/>
  <c r="BB514" i="616"/>
  <c r="BA514" i="616"/>
  <c r="AY514" i="616"/>
  <c r="AS514" i="616"/>
  <c r="AT514" i="616" s="1"/>
  <c r="AQ514" i="616"/>
  <c r="AK514" i="616"/>
  <c r="AL514" i="616" s="1"/>
  <c r="AI514" i="616"/>
  <c r="AD514" i="616"/>
  <c r="AC514" i="616"/>
  <c r="AA514" i="616"/>
  <c r="V514" i="616"/>
  <c r="U514" i="616"/>
  <c r="S514" i="616"/>
  <c r="N514" i="616"/>
  <c r="M514" i="616"/>
  <c r="K514" i="616"/>
  <c r="BJ513" i="616"/>
  <c r="BI513" i="616"/>
  <c r="BG513" i="616"/>
  <c r="BB513" i="616"/>
  <c r="BA513" i="616"/>
  <c r="AY513" i="616"/>
  <c r="AS513" i="616"/>
  <c r="AT513" i="616" s="1"/>
  <c r="AQ513" i="616"/>
  <c r="AK513" i="616"/>
  <c r="AL513" i="616" s="1"/>
  <c r="AI513" i="616"/>
  <c r="AC513" i="616"/>
  <c r="AD513" i="616" s="1"/>
  <c r="AA513" i="616"/>
  <c r="V513" i="616"/>
  <c r="U513" i="616"/>
  <c r="S513" i="616"/>
  <c r="N513" i="616"/>
  <c r="M513" i="616"/>
  <c r="K513" i="616"/>
  <c r="BI512" i="616"/>
  <c r="BJ512" i="616" s="1"/>
  <c r="BG512" i="616"/>
  <c r="BB512" i="616"/>
  <c r="BA512" i="616"/>
  <c r="AY512" i="616"/>
  <c r="AT512" i="616"/>
  <c r="AS512" i="616"/>
  <c r="AQ512" i="616"/>
  <c r="AK512" i="616"/>
  <c r="AL512" i="616" s="1"/>
  <c r="AI512" i="616"/>
  <c r="AC512" i="616"/>
  <c r="AD512" i="616" s="1"/>
  <c r="AA512" i="616"/>
  <c r="U512" i="616"/>
  <c r="V512" i="616" s="1"/>
  <c r="S512" i="616"/>
  <c r="M512" i="616"/>
  <c r="N512" i="616" s="1"/>
  <c r="K512" i="616"/>
  <c r="BI511" i="616"/>
  <c r="BJ511" i="616" s="1"/>
  <c r="BG511" i="616"/>
  <c r="BA511" i="616"/>
  <c r="BB511" i="616" s="1"/>
  <c r="AY511" i="616"/>
  <c r="AT511" i="616"/>
  <c r="AS511" i="616"/>
  <c r="AQ511" i="616"/>
  <c r="AL511" i="616"/>
  <c r="AK511" i="616"/>
  <c r="AI511" i="616"/>
  <c r="AD511" i="616"/>
  <c r="AC511" i="616"/>
  <c r="AA511" i="616"/>
  <c r="U511" i="616"/>
  <c r="V511" i="616" s="1"/>
  <c r="S511" i="616"/>
  <c r="M511" i="616"/>
  <c r="N511" i="616" s="1"/>
  <c r="K511" i="616"/>
  <c r="BI510" i="616"/>
  <c r="BJ510" i="616" s="1"/>
  <c r="BG510" i="616"/>
  <c r="BA510" i="616"/>
  <c r="BB510" i="616" s="1"/>
  <c r="AY510" i="616"/>
  <c r="AS510" i="616"/>
  <c r="AT510" i="616" s="1"/>
  <c r="AQ510" i="616"/>
  <c r="AL510" i="616"/>
  <c r="AK510" i="616"/>
  <c r="AI510" i="616"/>
  <c r="AD510" i="616"/>
  <c r="AC510" i="616"/>
  <c r="AA510" i="616"/>
  <c r="V510" i="616"/>
  <c r="U510" i="616"/>
  <c r="S510" i="616"/>
  <c r="M510" i="616"/>
  <c r="N510" i="616" s="1"/>
  <c r="K510" i="616"/>
  <c r="BI509" i="616"/>
  <c r="BJ509" i="616" s="1"/>
  <c r="BG509" i="616"/>
  <c r="BA509" i="616"/>
  <c r="BB509" i="616" s="1"/>
  <c r="AY509" i="616"/>
  <c r="AT509" i="616"/>
  <c r="AS509" i="616"/>
  <c r="AQ509" i="616"/>
  <c r="AL509" i="616"/>
  <c r="AK509" i="616"/>
  <c r="AI509" i="616"/>
  <c r="AD509" i="616"/>
  <c r="AC509" i="616"/>
  <c r="AA509" i="616"/>
  <c r="V509" i="616"/>
  <c r="U509" i="616"/>
  <c r="S509" i="616"/>
  <c r="M509" i="616"/>
  <c r="N509" i="616" s="1"/>
  <c r="K509" i="616"/>
  <c r="BI508" i="616"/>
  <c r="BJ508" i="616" s="1"/>
  <c r="BG508" i="616"/>
  <c r="BA508" i="616"/>
  <c r="BB508" i="616" s="1"/>
  <c r="AY508" i="616"/>
  <c r="AT508" i="616"/>
  <c r="AS508" i="616"/>
  <c r="AQ508" i="616"/>
  <c r="AK508" i="616"/>
  <c r="AL508" i="616" s="1"/>
  <c r="AI508" i="616"/>
  <c r="AC508" i="616"/>
  <c r="AD508" i="616" s="1"/>
  <c r="AA508" i="616"/>
  <c r="V508" i="616"/>
  <c r="U508" i="616"/>
  <c r="S508" i="616"/>
  <c r="N508" i="616"/>
  <c r="M508" i="616"/>
  <c r="K508" i="616"/>
  <c r="BI507" i="616"/>
  <c r="BJ507" i="616" s="1"/>
  <c r="BG507" i="616"/>
  <c r="BA507" i="616"/>
  <c r="BB507" i="616" s="1"/>
  <c r="AY507" i="616"/>
  <c r="AS507" i="616"/>
  <c r="AT507" i="616" s="1"/>
  <c r="AQ507" i="616"/>
  <c r="AK507" i="616"/>
  <c r="AL507" i="616" s="1"/>
  <c r="AI507" i="616"/>
  <c r="AC507" i="616"/>
  <c r="AD507" i="616" s="1"/>
  <c r="AA507" i="616"/>
  <c r="U507" i="616"/>
  <c r="V507" i="616" s="1"/>
  <c r="S507" i="616"/>
  <c r="N507" i="616"/>
  <c r="M507" i="616"/>
  <c r="K507" i="616"/>
  <c r="BJ506" i="616"/>
  <c r="BI506" i="616"/>
  <c r="BG506" i="616"/>
  <c r="BB506" i="616"/>
  <c r="BA506" i="616"/>
  <c r="AY506" i="616"/>
  <c r="AS506" i="616"/>
  <c r="AT506" i="616" s="1"/>
  <c r="AQ506" i="616"/>
  <c r="AK506" i="616"/>
  <c r="AL506" i="616" s="1"/>
  <c r="AI506" i="616"/>
  <c r="AC506" i="616"/>
  <c r="AD506" i="616" s="1"/>
  <c r="AA506" i="616"/>
  <c r="U506" i="616"/>
  <c r="V506" i="616" s="1"/>
  <c r="S506" i="616"/>
  <c r="N506" i="616"/>
  <c r="M506" i="616"/>
  <c r="K506" i="616"/>
  <c r="BJ505" i="616"/>
  <c r="BI505" i="616"/>
  <c r="BG505" i="616"/>
  <c r="BB505" i="616"/>
  <c r="BA505" i="616"/>
  <c r="AY505" i="616"/>
  <c r="AS505" i="616"/>
  <c r="AT505" i="616" s="1"/>
  <c r="AQ505" i="616"/>
  <c r="AK505" i="616"/>
  <c r="AL505" i="616" s="1"/>
  <c r="AI505" i="616"/>
  <c r="AC505" i="616"/>
  <c r="AD505" i="616" s="1"/>
  <c r="AA505" i="616"/>
  <c r="V505" i="616"/>
  <c r="U505" i="616"/>
  <c r="S505" i="616"/>
  <c r="N505" i="616"/>
  <c r="M505" i="616"/>
  <c r="K505" i="616"/>
  <c r="BJ504" i="616"/>
  <c r="BI504" i="616"/>
  <c r="BG504" i="616"/>
  <c r="BB504" i="616"/>
  <c r="BA504" i="616"/>
  <c r="AY504" i="616"/>
  <c r="AT504" i="616"/>
  <c r="AS504" i="616"/>
  <c r="AQ504" i="616"/>
  <c r="AK504" i="616"/>
  <c r="AL504" i="616" s="1"/>
  <c r="AI504" i="616"/>
  <c r="AC504" i="616"/>
  <c r="AD504" i="616" s="1"/>
  <c r="AA504" i="616"/>
  <c r="U504" i="616"/>
  <c r="V504" i="616" s="1"/>
  <c r="S504" i="616"/>
  <c r="N504" i="616"/>
  <c r="M504" i="616"/>
  <c r="K504" i="616"/>
  <c r="BJ503" i="616"/>
  <c r="BI503" i="616"/>
  <c r="BG503" i="616"/>
  <c r="BA503" i="616"/>
  <c r="BB503" i="616" s="1"/>
  <c r="AY503" i="616"/>
  <c r="AT503" i="616"/>
  <c r="AS503" i="616"/>
  <c r="AQ503" i="616"/>
  <c r="AL503" i="616"/>
  <c r="AK503" i="616"/>
  <c r="AI503" i="616"/>
  <c r="AC503" i="616"/>
  <c r="AD503" i="616" s="1"/>
  <c r="AA503" i="616"/>
  <c r="U503" i="616"/>
  <c r="V503" i="616" s="1"/>
  <c r="S503" i="616"/>
  <c r="M503" i="616"/>
  <c r="N503" i="616" s="1"/>
  <c r="K503" i="616"/>
  <c r="BI502" i="616"/>
  <c r="BJ502" i="616" s="1"/>
  <c r="BG502" i="616"/>
  <c r="BA502" i="616"/>
  <c r="BB502" i="616" s="1"/>
  <c r="AY502" i="616"/>
  <c r="AT502" i="616"/>
  <c r="AS502" i="616"/>
  <c r="AQ502" i="616"/>
  <c r="AL502" i="616"/>
  <c r="AK502" i="616"/>
  <c r="AI502" i="616"/>
  <c r="AD502" i="616"/>
  <c r="AC502" i="616"/>
  <c r="AA502" i="616"/>
  <c r="V502" i="616"/>
  <c r="U502" i="616"/>
  <c r="S502" i="616"/>
  <c r="M502" i="616"/>
  <c r="N502" i="616" s="1"/>
  <c r="K502" i="616"/>
  <c r="BI501" i="616"/>
  <c r="BJ501" i="616" s="1"/>
  <c r="BG501" i="616"/>
  <c r="BB501" i="616"/>
  <c r="BA501" i="616"/>
  <c r="AY501" i="616"/>
  <c r="AT501" i="616"/>
  <c r="AS501" i="616"/>
  <c r="AQ501" i="616"/>
  <c r="AK501" i="616"/>
  <c r="AL501" i="616" s="1"/>
  <c r="AI501" i="616"/>
  <c r="AD501" i="616"/>
  <c r="AC501" i="616"/>
  <c r="AA501" i="616"/>
  <c r="V501" i="616"/>
  <c r="U501" i="616"/>
  <c r="S501" i="616"/>
  <c r="N501" i="616"/>
  <c r="M501" i="616"/>
  <c r="K501" i="616"/>
  <c r="BI500" i="616"/>
  <c r="BJ500" i="616" s="1"/>
  <c r="BG500" i="616"/>
  <c r="BA500" i="616"/>
  <c r="BB500" i="616" s="1"/>
  <c r="AY500" i="616"/>
  <c r="AS500" i="616"/>
  <c r="AT500" i="616" s="1"/>
  <c r="AQ500" i="616"/>
  <c r="AL500" i="616"/>
  <c r="AK500" i="616"/>
  <c r="AI500" i="616"/>
  <c r="AD500" i="616"/>
  <c r="AC500" i="616"/>
  <c r="AA500" i="616"/>
  <c r="V500" i="616"/>
  <c r="U500" i="616"/>
  <c r="S500" i="616"/>
  <c r="N500" i="616"/>
  <c r="M500" i="616"/>
  <c r="K500" i="616"/>
  <c r="BI499" i="616"/>
  <c r="BJ499" i="616" s="1"/>
  <c r="BG499" i="616"/>
  <c r="BA499" i="616"/>
  <c r="BB499" i="616" s="1"/>
  <c r="AY499" i="616"/>
  <c r="AS499" i="616"/>
  <c r="AT499" i="616" s="1"/>
  <c r="AQ499" i="616"/>
  <c r="AL499" i="616"/>
  <c r="AK499" i="616"/>
  <c r="AI499" i="616"/>
  <c r="AC499" i="616"/>
  <c r="AD499" i="616" s="1"/>
  <c r="AA499" i="616"/>
  <c r="U499" i="616"/>
  <c r="V499" i="616" s="1"/>
  <c r="S499" i="616"/>
  <c r="N499" i="616"/>
  <c r="M499" i="616"/>
  <c r="K499" i="616"/>
  <c r="BJ498" i="616"/>
  <c r="BI498" i="616"/>
  <c r="BG498" i="616"/>
  <c r="BA498" i="616"/>
  <c r="BB498" i="616" s="1"/>
  <c r="AY498" i="616"/>
  <c r="AS498" i="616"/>
  <c r="AT498" i="616" s="1"/>
  <c r="AQ498" i="616"/>
  <c r="AK498" i="616"/>
  <c r="AL498" i="616" s="1"/>
  <c r="AI498" i="616"/>
  <c r="AC498" i="616"/>
  <c r="AD498" i="616" s="1"/>
  <c r="AA498" i="616"/>
  <c r="U498" i="616"/>
  <c r="V498" i="616" s="1"/>
  <c r="S498" i="616"/>
  <c r="M498" i="616"/>
  <c r="N498" i="616" s="1"/>
  <c r="K498" i="616"/>
  <c r="BJ497" i="616"/>
  <c r="BI497" i="616"/>
  <c r="BG497" i="616"/>
  <c r="BB497" i="616"/>
  <c r="BA497" i="616"/>
  <c r="AY497" i="616"/>
  <c r="AT497" i="616"/>
  <c r="AS497" i="616"/>
  <c r="AQ497" i="616"/>
  <c r="AK497" i="616"/>
  <c r="AL497" i="616" s="1"/>
  <c r="AI497" i="616"/>
  <c r="AC497" i="616"/>
  <c r="AD497" i="616" s="1"/>
  <c r="AA497" i="616"/>
  <c r="U497" i="616"/>
  <c r="V497" i="616" s="1"/>
  <c r="S497" i="616"/>
  <c r="N497" i="616"/>
  <c r="M497" i="616"/>
  <c r="K497" i="616"/>
  <c r="BJ496" i="616"/>
  <c r="BI496" i="616"/>
  <c r="BG496" i="616"/>
  <c r="BB496" i="616"/>
  <c r="BA496" i="616"/>
  <c r="AY496" i="616"/>
  <c r="AT496" i="616"/>
  <c r="AS496" i="616"/>
  <c r="AQ496" i="616"/>
  <c r="AL496" i="616"/>
  <c r="AK496" i="616"/>
  <c r="AI496" i="616"/>
  <c r="AC496" i="616"/>
  <c r="AD496" i="616" s="1"/>
  <c r="AA496" i="616"/>
  <c r="U496" i="616"/>
  <c r="V496" i="616" s="1"/>
  <c r="S496" i="616"/>
  <c r="N496" i="616"/>
  <c r="M496" i="616"/>
  <c r="K496" i="616"/>
  <c r="BJ495" i="616"/>
  <c r="BI495" i="616"/>
  <c r="BG495" i="616"/>
  <c r="BB495" i="616"/>
  <c r="BA495" i="616"/>
  <c r="AY495" i="616"/>
  <c r="AT495" i="616"/>
  <c r="AS495" i="616"/>
  <c r="AQ495" i="616"/>
  <c r="AL495" i="616"/>
  <c r="AK495" i="616"/>
  <c r="AI495" i="616"/>
  <c r="AC495" i="616"/>
  <c r="AD495" i="616" s="1"/>
  <c r="AA495" i="616"/>
  <c r="U495" i="616"/>
  <c r="V495" i="616" s="1"/>
  <c r="S495" i="616"/>
  <c r="M495" i="616"/>
  <c r="N495" i="616" s="1"/>
  <c r="K495" i="616"/>
  <c r="BJ494" i="616"/>
  <c r="BI494" i="616"/>
  <c r="BG494" i="616"/>
  <c r="BB494" i="616"/>
  <c r="BA494" i="616"/>
  <c r="AY494" i="616"/>
  <c r="AS494" i="616"/>
  <c r="AT494" i="616" s="1"/>
  <c r="AQ494" i="616"/>
  <c r="AL494" i="616"/>
  <c r="AK494" i="616"/>
  <c r="AI494" i="616"/>
  <c r="AD494" i="616"/>
  <c r="AC494" i="616"/>
  <c r="AA494" i="616"/>
  <c r="V494" i="616"/>
  <c r="U494" i="616"/>
  <c r="S494" i="616"/>
  <c r="M494" i="616"/>
  <c r="N494" i="616" s="1"/>
  <c r="K494" i="616"/>
  <c r="BI493" i="616"/>
  <c r="BJ493" i="616" s="1"/>
  <c r="BG493" i="616"/>
  <c r="BA493" i="616"/>
  <c r="BB493" i="616" s="1"/>
  <c r="AY493" i="616"/>
  <c r="AS493" i="616"/>
  <c r="AT493" i="616" s="1"/>
  <c r="AQ493" i="616"/>
  <c r="AL493" i="616"/>
  <c r="AK493" i="616"/>
  <c r="AI493" i="616"/>
  <c r="AD493" i="616"/>
  <c r="AC493" i="616"/>
  <c r="AA493" i="616"/>
  <c r="V493" i="616"/>
  <c r="U493" i="616"/>
  <c r="S493" i="616"/>
  <c r="N493" i="616"/>
  <c r="M493" i="616"/>
  <c r="K493" i="616"/>
  <c r="BI492" i="616"/>
  <c r="BJ492" i="616" s="1"/>
  <c r="BG492" i="616"/>
  <c r="BA492" i="616"/>
  <c r="BB492" i="616" s="1"/>
  <c r="AY492" i="616"/>
  <c r="AT492" i="616"/>
  <c r="AS492" i="616"/>
  <c r="AQ492" i="616"/>
  <c r="AL492" i="616"/>
  <c r="AK492" i="616"/>
  <c r="AI492" i="616"/>
  <c r="AC492" i="616"/>
  <c r="AD492" i="616" s="1"/>
  <c r="AA492" i="616"/>
  <c r="V492" i="616"/>
  <c r="U492" i="616"/>
  <c r="S492" i="616"/>
  <c r="N492" i="616"/>
  <c r="M492" i="616"/>
  <c r="K492" i="616"/>
  <c r="BJ491" i="616"/>
  <c r="BI491" i="616"/>
  <c r="BG491" i="616"/>
  <c r="BA491" i="616"/>
  <c r="BB491" i="616" s="1"/>
  <c r="AY491" i="616"/>
  <c r="AS491" i="616"/>
  <c r="AT491" i="616" s="1"/>
  <c r="AQ491" i="616"/>
  <c r="AK491" i="616"/>
  <c r="AL491" i="616" s="1"/>
  <c r="AI491" i="616"/>
  <c r="AD491" i="616"/>
  <c r="AC491" i="616"/>
  <c r="AA491" i="616"/>
  <c r="V491" i="616"/>
  <c r="U491" i="616"/>
  <c r="S491" i="616"/>
  <c r="N491" i="616"/>
  <c r="M491" i="616"/>
  <c r="K491" i="616"/>
  <c r="BJ490" i="616"/>
  <c r="BI490" i="616"/>
  <c r="BG490" i="616"/>
  <c r="BA490" i="616"/>
  <c r="BB490" i="616" s="1"/>
  <c r="AY490" i="616"/>
  <c r="AS490" i="616"/>
  <c r="AT490" i="616" s="1"/>
  <c r="AQ490" i="616"/>
  <c r="AK490" i="616"/>
  <c r="AL490" i="616" s="1"/>
  <c r="AI490" i="616"/>
  <c r="AD490" i="616"/>
  <c r="AC490" i="616"/>
  <c r="AA490" i="616"/>
  <c r="U490" i="616"/>
  <c r="V490" i="616" s="1"/>
  <c r="S490" i="616"/>
  <c r="M490" i="616"/>
  <c r="N490" i="616" s="1"/>
  <c r="K490" i="616"/>
  <c r="BJ489" i="616"/>
  <c r="BI489" i="616"/>
  <c r="BG489" i="616"/>
  <c r="BB489" i="616"/>
  <c r="BA489" i="616"/>
  <c r="AY489" i="616"/>
  <c r="AS489" i="616"/>
  <c r="AT489" i="616" s="1"/>
  <c r="AQ489" i="616"/>
  <c r="AK489" i="616"/>
  <c r="AL489" i="616" s="1"/>
  <c r="AI489" i="616"/>
  <c r="AC489" i="616"/>
  <c r="AD489" i="616" s="1"/>
  <c r="AA489" i="616"/>
  <c r="U489" i="616"/>
  <c r="V489" i="616" s="1"/>
  <c r="S489" i="616"/>
  <c r="M489" i="616"/>
  <c r="N489" i="616" s="1"/>
  <c r="K489" i="616"/>
  <c r="BI488" i="616"/>
  <c r="BJ488" i="616" s="1"/>
  <c r="BG488" i="616"/>
  <c r="BB488" i="616"/>
  <c r="BA488" i="616"/>
  <c r="AY488" i="616"/>
  <c r="AT488" i="616"/>
  <c r="AS488" i="616"/>
  <c r="AQ488" i="616"/>
  <c r="AL488" i="616"/>
  <c r="AK488" i="616"/>
  <c r="AI488" i="616"/>
  <c r="AC488" i="616"/>
  <c r="AD488" i="616" s="1"/>
  <c r="AA488" i="616"/>
  <c r="U488" i="616"/>
  <c r="V488" i="616" s="1"/>
  <c r="S488" i="616"/>
  <c r="M488" i="616"/>
  <c r="N488" i="616" s="1"/>
  <c r="K488" i="616"/>
  <c r="BJ487" i="616"/>
  <c r="BI487" i="616"/>
  <c r="BG487" i="616"/>
  <c r="BB487" i="616"/>
  <c r="BA487" i="616"/>
  <c r="AY487" i="616"/>
  <c r="AT487" i="616"/>
  <c r="AS487" i="616"/>
  <c r="AQ487" i="616"/>
  <c r="AL487" i="616"/>
  <c r="AK487" i="616"/>
  <c r="AI487" i="616"/>
  <c r="AD487" i="616"/>
  <c r="AC487" i="616"/>
  <c r="AA487" i="616"/>
  <c r="U487" i="616"/>
  <c r="V487" i="616" s="1"/>
  <c r="S487" i="616"/>
  <c r="M487" i="616"/>
  <c r="N487" i="616" s="1"/>
  <c r="K487" i="616"/>
  <c r="BJ486" i="616"/>
  <c r="BI486" i="616"/>
  <c r="BG486" i="616"/>
  <c r="BB486" i="616"/>
  <c r="BA486" i="616"/>
  <c r="AY486" i="616"/>
  <c r="AT486" i="616"/>
  <c r="AS486" i="616"/>
  <c r="AQ486" i="616"/>
  <c r="AL486" i="616"/>
  <c r="AK486" i="616"/>
  <c r="AI486" i="616"/>
  <c r="AD486" i="616"/>
  <c r="AC486" i="616"/>
  <c r="AA486" i="616"/>
  <c r="U486" i="616"/>
  <c r="V486" i="616" s="1"/>
  <c r="S486" i="616"/>
  <c r="M486" i="616"/>
  <c r="N486" i="616" s="1"/>
  <c r="K486" i="616"/>
  <c r="BI485" i="616"/>
  <c r="BJ485" i="616" s="1"/>
  <c r="BG485" i="616"/>
  <c r="BB485" i="616"/>
  <c r="BA485" i="616"/>
  <c r="AY485" i="616"/>
  <c r="AT485" i="616"/>
  <c r="AS485" i="616"/>
  <c r="AQ485" i="616"/>
  <c r="AK485" i="616"/>
  <c r="AL485" i="616" s="1"/>
  <c r="AI485" i="616"/>
  <c r="AD485" i="616"/>
  <c r="AC485" i="616"/>
  <c r="AA485" i="616"/>
  <c r="V485" i="616"/>
  <c r="U485" i="616"/>
  <c r="S485" i="616"/>
  <c r="N485" i="616"/>
  <c r="M485" i="616"/>
  <c r="K485" i="616"/>
  <c r="BI484" i="616"/>
  <c r="BJ484" i="616" s="1"/>
  <c r="BG484" i="616"/>
  <c r="BA484" i="616"/>
  <c r="BB484" i="616" s="1"/>
  <c r="AY484" i="616"/>
  <c r="AS484" i="616"/>
  <c r="AT484" i="616" s="1"/>
  <c r="AQ484" i="616"/>
  <c r="AK484" i="616"/>
  <c r="AL484" i="616" s="1"/>
  <c r="AI484" i="616"/>
  <c r="AD484" i="616"/>
  <c r="AC484" i="616"/>
  <c r="AA484" i="616"/>
  <c r="V484" i="616"/>
  <c r="U484" i="616"/>
  <c r="S484" i="616"/>
  <c r="N484" i="616"/>
  <c r="M484" i="616"/>
  <c r="K484" i="616"/>
  <c r="BJ483" i="616"/>
  <c r="BI483" i="616"/>
  <c r="BB483" i="616"/>
  <c r="BA483" i="616"/>
  <c r="AS483" i="616"/>
  <c r="AT483" i="616" s="1"/>
  <c r="AK483" i="616"/>
  <c r="AL483" i="616" s="1"/>
  <c r="AD483" i="616"/>
  <c r="AC483" i="616"/>
  <c r="V483" i="616"/>
  <c r="U483" i="616"/>
  <c r="S483" i="616"/>
  <c r="N483" i="616"/>
  <c r="M483" i="616"/>
  <c r="K483" i="616"/>
  <c r="BJ482" i="616"/>
  <c r="BI482" i="616"/>
  <c r="BB482" i="616"/>
  <c r="BA482" i="616"/>
  <c r="AT482" i="616"/>
  <c r="AS482" i="616"/>
  <c r="AK482" i="616"/>
  <c r="AL482" i="616" s="1"/>
  <c r="AC482" i="616"/>
  <c r="AD482" i="616" s="1"/>
  <c r="V482" i="616"/>
  <c r="U482" i="616"/>
  <c r="N482" i="616"/>
  <c r="M482" i="616"/>
  <c r="K482" i="616"/>
  <c r="BJ481" i="616"/>
  <c r="BI481" i="616"/>
  <c r="BG481" i="616"/>
  <c r="BB481" i="616"/>
  <c r="BA481" i="616"/>
  <c r="AY481" i="616"/>
  <c r="AT481" i="616"/>
  <c r="AS481" i="616"/>
  <c r="AQ481" i="616"/>
  <c r="AK481" i="616"/>
  <c r="AL481" i="616" s="1"/>
  <c r="AI481" i="616"/>
  <c r="AC481" i="616"/>
  <c r="AD481" i="616" s="1"/>
  <c r="AA481" i="616"/>
  <c r="U481" i="616"/>
  <c r="V481" i="616" s="1"/>
  <c r="S481" i="616"/>
  <c r="N481" i="616"/>
  <c r="M481" i="616"/>
  <c r="K481" i="616"/>
  <c r="BJ480" i="616"/>
  <c r="BI480" i="616"/>
  <c r="BG480" i="616"/>
  <c r="BB480" i="616"/>
  <c r="BA480" i="616"/>
  <c r="AY480" i="616"/>
  <c r="AT480" i="616"/>
  <c r="AS480" i="616"/>
  <c r="AQ480" i="616"/>
  <c r="AL480" i="616"/>
  <c r="AK480" i="616"/>
  <c r="AI480" i="616"/>
  <c r="AC480" i="616"/>
  <c r="AD480" i="616" s="1"/>
  <c r="AA480" i="616"/>
  <c r="U480" i="616"/>
  <c r="V480" i="616" s="1"/>
  <c r="S480" i="616"/>
  <c r="M480" i="616"/>
  <c r="N480" i="616" s="1"/>
  <c r="K480" i="616"/>
  <c r="BJ479" i="616"/>
  <c r="BI479" i="616"/>
  <c r="BG479" i="616"/>
  <c r="BB479" i="616"/>
  <c r="BA479" i="616"/>
  <c r="AY479" i="616"/>
  <c r="AS479" i="616"/>
  <c r="AT479" i="616" s="1"/>
  <c r="AQ479" i="616"/>
  <c r="AL479" i="616"/>
  <c r="AK479" i="616"/>
  <c r="AI479" i="616"/>
  <c r="AD479" i="616"/>
  <c r="AC479" i="616"/>
  <c r="AA479" i="616"/>
  <c r="V479" i="616"/>
  <c r="U479" i="616"/>
  <c r="S479" i="616"/>
  <c r="M479" i="616"/>
  <c r="N479" i="616" s="1"/>
  <c r="K479" i="616"/>
  <c r="BI478" i="616"/>
  <c r="BJ478" i="616" s="1"/>
  <c r="BG478" i="616"/>
  <c r="BA478" i="616"/>
  <c r="BB478" i="616" s="1"/>
  <c r="AY478" i="616"/>
  <c r="AS478" i="616"/>
  <c r="AT478" i="616" s="1"/>
  <c r="AQ478" i="616"/>
  <c r="AL478" i="616"/>
  <c r="AK478" i="616"/>
  <c r="AI478" i="616"/>
  <c r="AD478" i="616"/>
  <c r="AC478" i="616"/>
  <c r="AA478" i="616"/>
  <c r="V478" i="616"/>
  <c r="U478" i="616"/>
  <c r="S478" i="616"/>
  <c r="N478" i="616"/>
  <c r="M478" i="616"/>
  <c r="K478" i="616"/>
  <c r="BI477" i="616"/>
  <c r="BJ477" i="616" s="1"/>
  <c r="BG477" i="616"/>
  <c r="BA477" i="616"/>
  <c r="BB477" i="616" s="1"/>
  <c r="AY477" i="616"/>
  <c r="AT477" i="616"/>
  <c r="AS477" i="616"/>
  <c r="AQ477" i="616"/>
  <c r="AK477" i="616"/>
  <c r="AL477" i="616" s="1"/>
  <c r="AI477" i="616"/>
  <c r="AC477" i="616"/>
  <c r="AD477" i="616" s="1"/>
  <c r="AA477" i="616"/>
  <c r="V477" i="616"/>
  <c r="U477" i="616"/>
  <c r="S477" i="616"/>
  <c r="N477" i="616"/>
  <c r="M477" i="616"/>
  <c r="K477" i="616"/>
  <c r="BJ476" i="616"/>
  <c r="BI476" i="616"/>
  <c r="BG476" i="616"/>
  <c r="BA476" i="616"/>
  <c r="BB476" i="616" s="1"/>
  <c r="AY476" i="616"/>
  <c r="AS476" i="616"/>
  <c r="AT476" i="616" s="1"/>
  <c r="AQ476" i="616"/>
  <c r="AK476" i="616"/>
  <c r="AL476" i="616" s="1"/>
  <c r="AI476" i="616"/>
  <c r="AD476" i="616"/>
  <c r="AC476" i="616"/>
  <c r="AA476" i="616"/>
  <c r="V476" i="616"/>
  <c r="U476" i="616"/>
  <c r="S476" i="616"/>
  <c r="N476" i="616"/>
  <c r="M476" i="616"/>
  <c r="K476" i="616"/>
  <c r="BJ475" i="616"/>
  <c r="BI475" i="616"/>
  <c r="BG475" i="616"/>
  <c r="BA475" i="616"/>
  <c r="BB475" i="616" s="1"/>
  <c r="AY475" i="616"/>
  <c r="AS475" i="616"/>
  <c r="AT475" i="616" s="1"/>
  <c r="AQ475" i="616"/>
  <c r="AK475" i="616"/>
  <c r="AL475" i="616" s="1"/>
  <c r="AI475" i="616"/>
  <c r="AD475" i="616"/>
  <c r="AC475" i="616"/>
  <c r="AA475" i="616"/>
  <c r="U475" i="616"/>
  <c r="V475" i="616" s="1"/>
  <c r="S475" i="616"/>
  <c r="M475" i="616"/>
  <c r="N475" i="616" s="1"/>
  <c r="K475" i="616"/>
  <c r="BJ474" i="616"/>
  <c r="BI474" i="616"/>
  <c r="BG474" i="616"/>
  <c r="BB474" i="616"/>
  <c r="BA474" i="616"/>
  <c r="AY474" i="616"/>
  <c r="AS474" i="616"/>
  <c r="AT474" i="616" s="1"/>
  <c r="AQ474" i="616"/>
  <c r="AK474" i="616"/>
  <c r="AL474" i="616" s="1"/>
  <c r="AI474" i="616"/>
  <c r="AC474" i="616"/>
  <c r="AD474" i="616" s="1"/>
  <c r="AA474" i="616"/>
  <c r="U474" i="616"/>
  <c r="V474" i="616" s="1"/>
  <c r="S474" i="616"/>
  <c r="M474" i="616"/>
  <c r="N474" i="616" s="1"/>
  <c r="K474" i="616"/>
  <c r="BJ473" i="616"/>
  <c r="BI473" i="616"/>
  <c r="BG473" i="616"/>
  <c r="BB473" i="616"/>
  <c r="BA473" i="616"/>
  <c r="AY473" i="616"/>
  <c r="AT473" i="616"/>
  <c r="AS473" i="616"/>
  <c r="AQ473" i="616"/>
  <c r="AL473" i="616"/>
  <c r="AK473" i="616"/>
  <c r="AI473" i="616"/>
  <c r="AC473" i="616"/>
  <c r="AD473" i="616" s="1"/>
  <c r="AA473" i="616"/>
  <c r="V473" i="616"/>
  <c r="U473" i="616"/>
  <c r="S473" i="616"/>
  <c r="N473" i="616"/>
  <c r="M473" i="616"/>
  <c r="K473" i="616"/>
  <c r="BJ472" i="616"/>
  <c r="BI472" i="616"/>
  <c r="BG472" i="616"/>
  <c r="BA472" i="616"/>
  <c r="BB472" i="616" s="1"/>
  <c r="AY472" i="616"/>
  <c r="AS472" i="616"/>
  <c r="AT472" i="616" s="1"/>
  <c r="AQ472" i="616"/>
  <c r="AK472" i="616"/>
  <c r="AL472" i="616" s="1"/>
  <c r="AI472" i="616"/>
  <c r="AD472" i="616"/>
  <c r="AC472" i="616"/>
  <c r="AA472" i="616"/>
  <c r="V472" i="616"/>
  <c r="U472" i="616"/>
  <c r="S472" i="616"/>
  <c r="N472" i="616"/>
  <c r="M472" i="616"/>
  <c r="K472" i="616"/>
  <c r="BJ471" i="616"/>
  <c r="BI471" i="616"/>
  <c r="BG471" i="616"/>
  <c r="BB471" i="616"/>
  <c r="BA471" i="616"/>
  <c r="AY471" i="616"/>
  <c r="AS471" i="616"/>
  <c r="AT471" i="616" s="1"/>
  <c r="AQ471" i="616"/>
  <c r="AK471" i="616"/>
  <c r="AL471" i="616" s="1"/>
  <c r="AI471" i="616"/>
  <c r="AC471" i="616"/>
  <c r="AD471" i="616" s="1"/>
  <c r="AA471" i="616"/>
  <c r="V471" i="616"/>
  <c r="U471" i="616"/>
  <c r="S471" i="616"/>
  <c r="M471" i="616"/>
  <c r="N471" i="616" s="1"/>
  <c r="K471" i="616"/>
  <c r="BI470" i="616"/>
  <c r="BJ470" i="616" s="1"/>
  <c r="BG470" i="616"/>
  <c r="BB470" i="616"/>
  <c r="BA470" i="616"/>
  <c r="AY470" i="616"/>
  <c r="AT470" i="616"/>
  <c r="AS470" i="616"/>
  <c r="AQ470" i="616"/>
  <c r="AL470" i="616"/>
  <c r="AK470" i="616"/>
  <c r="AI470" i="616"/>
  <c r="AC470" i="616"/>
  <c r="AD470" i="616" s="1"/>
  <c r="AA470" i="616"/>
  <c r="U470" i="616"/>
  <c r="V470" i="616" s="1"/>
  <c r="S470" i="616"/>
  <c r="M470" i="616"/>
  <c r="N470" i="616" s="1"/>
  <c r="K470" i="616"/>
  <c r="BI469" i="616"/>
  <c r="BJ469" i="616" s="1"/>
  <c r="BG469" i="616"/>
  <c r="BB469" i="616"/>
  <c r="BA469" i="616"/>
  <c r="AY469" i="616"/>
  <c r="AT469" i="616"/>
  <c r="AS469" i="616"/>
  <c r="AQ469" i="616"/>
  <c r="AL469" i="616"/>
  <c r="AK469" i="616"/>
  <c r="AI469" i="616"/>
  <c r="AD469" i="616"/>
  <c r="AC469" i="616"/>
  <c r="AA469" i="616"/>
  <c r="U469" i="616"/>
  <c r="V469" i="616" s="1"/>
  <c r="S469" i="616"/>
  <c r="M469" i="616"/>
  <c r="N469" i="616" s="1"/>
  <c r="K469" i="616"/>
  <c r="BJ468" i="616"/>
  <c r="BI468" i="616"/>
  <c r="BG468" i="616"/>
  <c r="BB468" i="616"/>
  <c r="BA468" i="616"/>
  <c r="AY468" i="616"/>
  <c r="AT468" i="616"/>
  <c r="AS468" i="616"/>
  <c r="AQ468" i="616"/>
  <c r="AL468" i="616"/>
  <c r="AK468" i="616"/>
  <c r="AI468" i="616"/>
  <c r="AD468" i="616"/>
  <c r="AC468" i="616"/>
  <c r="AA468" i="616"/>
  <c r="U468" i="616"/>
  <c r="V468" i="616" s="1"/>
  <c r="S468" i="616"/>
  <c r="M468" i="616"/>
  <c r="N468" i="616" s="1"/>
  <c r="K468" i="616"/>
  <c r="BI467" i="616"/>
  <c r="BJ467" i="616" s="1"/>
  <c r="BG467" i="616"/>
  <c r="BB467" i="616"/>
  <c r="BA467" i="616"/>
  <c r="AY467" i="616"/>
  <c r="AT467" i="616"/>
  <c r="AS467" i="616"/>
  <c r="AQ467" i="616"/>
  <c r="AL467" i="616"/>
  <c r="AK467" i="616"/>
  <c r="AI467" i="616"/>
  <c r="AD467" i="616"/>
  <c r="AC467" i="616"/>
  <c r="AA467" i="616"/>
  <c r="V467" i="616"/>
  <c r="U467" i="616"/>
  <c r="S467" i="616"/>
  <c r="M467" i="616"/>
  <c r="N467" i="616" s="1"/>
  <c r="K467" i="616"/>
  <c r="BI466" i="616"/>
  <c r="BJ466" i="616" s="1"/>
  <c r="BG466" i="616"/>
  <c r="BA466" i="616"/>
  <c r="BB466" i="616" s="1"/>
  <c r="AY466" i="616"/>
  <c r="AT466" i="616"/>
  <c r="AS466" i="616"/>
  <c r="AQ466" i="616"/>
  <c r="AK466" i="616"/>
  <c r="AL466" i="616" s="1"/>
  <c r="AI466" i="616"/>
  <c r="AC466" i="616"/>
  <c r="AD466" i="616" s="1"/>
  <c r="AA466" i="616"/>
  <c r="V466" i="616"/>
  <c r="U466" i="616"/>
  <c r="S466" i="616"/>
  <c r="N466" i="616"/>
  <c r="M466" i="616"/>
  <c r="K466" i="616"/>
  <c r="BI465" i="616"/>
  <c r="BJ465" i="616" s="1"/>
  <c r="BG465" i="616"/>
  <c r="BA465" i="616"/>
  <c r="BB465" i="616" s="1"/>
  <c r="AY465" i="616"/>
  <c r="AS465" i="616"/>
  <c r="AT465" i="616" s="1"/>
  <c r="AQ465" i="616"/>
  <c r="AK465" i="616"/>
  <c r="AL465" i="616" s="1"/>
  <c r="AI465" i="616"/>
  <c r="AC465" i="616"/>
  <c r="AD465" i="616" s="1"/>
  <c r="AA465" i="616"/>
  <c r="V465" i="616"/>
  <c r="U465" i="616"/>
  <c r="S465" i="616"/>
  <c r="N465" i="616"/>
  <c r="M465" i="616"/>
  <c r="K465" i="616"/>
  <c r="BJ464" i="616"/>
  <c r="BI464" i="616"/>
  <c r="BG464" i="616"/>
  <c r="BB464" i="616"/>
  <c r="BA464" i="616"/>
  <c r="AY464" i="616"/>
  <c r="AS464" i="616"/>
  <c r="AT464" i="616" s="1"/>
  <c r="AQ464" i="616"/>
  <c r="AK464" i="616"/>
  <c r="AL464" i="616" s="1"/>
  <c r="AI464" i="616"/>
  <c r="AD464" i="616"/>
  <c r="AC464" i="616"/>
  <c r="AA464" i="616"/>
  <c r="U464" i="616"/>
  <c r="V464" i="616" s="1"/>
  <c r="S464" i="616"/>
  <c r="N464" i="616"/>
  <c r="M464" i="616"/>
  <c r="K464" i="616"/>
  <c r="BJ463" i="616"/>
  <c r="BI463" i="616"/>
  <c r="BG463" i="616"/>
  <c r="BB463" i="616"/>
  <c r="BA463" i="616"/>
  <c r="AY463" i="616"/>
  <c r="AS463" i="616"/>
  <c r="AT463" i="616" s="1"/>
  <c r="AQ463" i="616"/>
  <c r="AK463" i="616"/>
  <c r="AL463" i="616" s="1"/>
  <c r="AI463" i="616"/>
  <c r="AC463" i="616"/>
  <c r="AD463" i="616" s="1"/>
  <c r="AA463" i="616"/>
  <c r="V463" i="616"/>
  <c r="U463" i="616"/>
  <c r="S463" i="616"/>
  <c r="N463" i="616"/>
  <c r="M463" i="616"/>
  <c r="K463" i="616"/>
  <c r="BJ462" i="616"/>
  <c r="BI462" i="616"/>
  <c r="BG462" i="616"/>
  <c r="BB462" i="616"/>
  <c r="BA462" i="616"/>
  <c r="AY462" i="616"/>
  <c r="AT462" i="616"/>
  <c r="AS462" i="616"/>
  <c r="AQ462" i="616"/>
  <c r="AK462" i="616"/>
  <c r="AL462" i="616" s="1"/>
  <c r="AI462" i="616"/>
  <c r="AC462" i="616"/>
  <c r="AD462" i="616" s="1"/>
  <c r="AA462" i="616"/>
  <c r="U462" i="616"/>
  <c r="V462" i="616" s="1"/>
  <c r="S462" i="616"/>
  <c r="N462" i="616"/>
  <c r="M462" i="616"/>
  <c r="K462" i="616"/>
  <c r="BI461" i="616"/>
  <c r="BJ461" i="616" s="1"/>
  <c r="BA461" i="616"/>
  <c r="BB461" i="616" s="1"/>
  <c r="AS461" i="616"/>
  <c r="AT461" i="616" s="1"/>
  <c r="AL461" i="616"/>
  <c r="AK461" i="616"/>
  <c r="AD461" i="616"/>
  <c r="AC461" i="616"/>
  <c r="U461" i="616"/>
  <c r="V461" i="616" s="1"/>
  <c r="S461" i="616"/>
  <c r="M461" i="616"/>
  <c r="N461" i="616" s="1"/>
  <c r="K461" i="616"/>
  <c r="BI460" i="616"/>
  <c r="BJ460" i="616" s="1"/>
  <c r="BG460" i="616"/>
  <c r="BB460" i="616"/>
  <c r="BA460" i="616"/>
  <c r="AY460" i="616"/>
  <c r="AT460" i="616"/>
  <c r="AS460" i="616"/>
  <c r="AQ460" i="616"/>
  <c r="AL460" i="616"/>
  <c r="AK460" i="616"/>
  <c r="AI460" i="616"/>
  <c r="AD460" i="616"/>
  <c r="AC460" i="616"/>
  <c r="AA460" i="616"/>
  <c r="U460" i="616"/>
  <c r="V460" i="616" s="1"/>
  <c r="S460" i="616"/>
  <c r="M460" i="616"/>
  <c r="N460" i="616" s="1"/>
  <c r="K460" i="616"/>
  <c r="BJ459" i="616"/>
  <c r="BI459" i="616"/>
  <c r="BG459" i="616"/>
  <c r="BA459" i="616"/>
  <c r="BB459" i="616" s="1"/>
  <c r="AY459" i="616"/>
  <c r="AT459" i="616"/>
  <c r="AS459" i="616"/>
  <c r="AQ459" i="616"/>
  <c r="AL459" i="616"/>
  <c r="AK459" i="616"/>
  <c r="AI459" i="616"/>
  <c r="AD459" i="616"/>
  <c r="AC459" i="616"/>
  <c r="AA459" i="616"/>
  <c r="U459" i="616"/>
  <c r="V459" i="616" s="1"/>
  <c r="S459" i="616"/>
  <c r="M459" i="616"/>
  <c r="N459" i="616" s="1"/>
  <c r="K459" i="616"/>
  <c r="BI458" i="616"/>
  <c r="BJ458" i="616" s="1"/>
  <c r="BG458" i="616"/>
  <c r="BB458" i="616"/>
  <c r="BA458" i="616"/>
  <c r="AY458" i="616"/>
  <c r="AT458" i="616"/>
  <c r="AS458" i="616"/>
  <c r="AQ458" i="616"/>
  <c r="AL458" i="616"/>
  <c r="AK458" i="616"/>
  <c r="AI458" i="616"/>
  <c r="AD458" i="616"/>
  <c r="AC458" i="616"/>
  <c r="AA458" i="616"/>
  <c r="V458" i="616"/>
  <c r="U458" i="616"/>
  <c r="S458" i="616"/>
  <c r="M458" i="616"/>
  <c r="N458" i="616" s="1"/>
  <c r="K458" i="616"/>
  <c r="BI457" i="616"/>
  <c r="BJ457" i="616" s="1"/>
  <c r="BG457" i="616"/>
  <c r="BA457" i="616"/>
  <c r="BB457" i="616" s="1"/>
  <c r="AY457" i="616"/>
  <c r="AT457" i="616"/>
  <c r="AS457" i="616"/>
  <c r="AQ457" i="616"/>
  <c r="AK457" i="616"/>
  <c r="AL457" i="616" s="1"/>
  <c r="AI457" i="616"/>
  <c r="AC457" i="616"/>
  <c r="AD457" i="616" s="1"/>
  <c r="AA457" i="616"/>
  <c r="V457" i="616"/>
  <c r="U457" i="616"/>
  <c r="S457" i="616"/>
  <c r="N457" i="616"/>
  <c r="M457" i="616"/>
  <c r="K457" i="616"/>
  <c r="BI456" i="616"/>
  <c r="BJ456" i="616" s="1"/>
  <c r="BG456" i="616"/>
  <c r="BA456" i="616"/>
  <c r="BB456" i="616" s="1"/>
  <c r="AY456" i="616"/>
  <c r="AS456" i="616"/>
  <c r="AT456" i="616" s="1"/>
  <c r="AQ456" i="616"/>
  <c r="AK456" i="616"/>
  <c r="AL456" i="616" s="1"/>
  <c r="AI456" i="616"/>
  <c r="AC456" i="616"/>
  <c r="AD456" i="616" s="1"/>
  <c r="AA456" i="616"/>
  <c r="V456" i="616"/>
  <c r="U456" i="616"/>
  <c r="S456" i="616"/>
  <c r="N456" i="616"/>
  <c r="M456" i="616"/>
  <c r="K456" i="616"/>
  <c r="BJ455" i="616"/>
  <c r="BI455" i="616"/>
  <c r="BG455" i="616"/>
  <c r="BB455" i="616"/>
  <c r="BA455" i="616"/>
  <c r="AY455" i="616"/>
  <c r="AS455" i="616"/>
  <c r="AT455" i="616" s="1"/>
  <c r="AQ455" i="616"/>
  <c r="AK455" i="616"/>
  <c r="AL455" i="616" s="1"/>
  <c r="AI455" i="616"/>
  <c r="AD455" i="616"/>
  <c r="AC455" i="616"/>
  <c r="AA455" i="616"/>
  <c r="U455" i="616"/>
  <c r="V455" i="616" s="1"/>
  <c r="S455" i="616"/>
  <c r="N455" i="616"/>
  <c r="M455" i="616"/>
  <c r="K455" i="616"/>
  <c r="BJ454" i="616"/>
  <c r="BI454" i="616"/>
  <c r="BG454" i="616"/>
  <c r="BB454" i="616"/>
  <c r="BA454" i="616"/>
  <c r="AY454" i="616"/>
  <c r="AS454" i="616"/>
  <c r="AT454" i="616" s="1"/>
  <c r="AQ454" i="616"/>
  <c r="AK454" i="616"/>
  <c r="AL454" i="616" s="1"/>
  <c r="AI454" i="616"/>
  <c r="AC454" i="616"/>
  <c r="AD454" i="616" s="1"/>
  <c r="AA454" i="616"/>
  <c r="V454" i="616"/>
  <c r="U454" i="616"/>
  <c r="S454" i="616"/>
  <c r="N454" i="616"/>
  <c r="M454" i="616"/>
  <c r="K454" i="616"/>
  <c r="BJ453" i="616"/>
  <c r="BI453" i="616"/>
  <c r="BG453" i="616"/>
  <c r="BB453" i="616"/>
  <c r="BA453" i="616"/>
  <c r="AY453" i="616"/>
  <c r="AT453" i="616"/>
  <c r="AS453" i="616"/>
  <c r="AQ453" i="616"/>
  <c r="AK453" i="616"/>
  <c r="AL453" i="616" s="1"/>
  <c r="AI453" i="616"/>
  <c r="AC453" i="616"/>
  <c r="AD453" i="616" s="1"/>
  <c r="AA453" i="616"/>
  <c r="U453" i="616"/>
  <c r="V453" i="616" s="1"/>
  <c r="S453" i="616"/>
  <c r="N453" i="616"/>
  <c r="M453" i="616"/>
  <c r="K453" i="616"/>
  <c r="BI452" i="616"/>
  <c r="BJ452" i="616" s="1"/>
  <c r="BG452" i="616"/>
  <c r="BA452" i="616"/>
  <c r="BB452" i="616" s="1"/>
  <c r="AY452" i="616"/>
  <c r="AT452" i="616"/>
  <c r="AS452" i="616"/>
  <c r="AQ452" i="616"/>
  <c r="AL452" i="616"/>
  <c r="AK452" i="616"/>
  <c r="AI452" i="616"/>
  <c r="AC452" i="616"/>
  <c r="AD452" i="616" s="1"/>
  <c r="AA452" i="616"/>
  <c r="U452" i="616"/>
  <c r="V452" i="616" s="1"/>
  <c r="S452" i="616"/>
  <c r="M452" i="616"/>
  <c r="N452" i="616" s="1"/>
  <c r="K452" i="616"/>
  <c r="BI451" i="616"/>
  <c r="BJ451" i="616" s="1"/>
  <c r="BG451" i="616"/>
  <c r="BA451" i="616"/>
  <c r="BB451" i="616" s="1"/>
  <c r="AY451" i="616"/>
  <c r="AT451" i="616"/>
  <c r="AS451" i="616"/>
  <c r="AQ451" i="616"/>
  <c r="AL451" i="616"/>
  <c r="AK451" i="616"/>
  <c r="AI451" i="616"/>
  <c r="AD451" i="616"/>
  <c r="AC451" i="616"/>
  <c r="AA451" i="616"/>
  <c r="V451" i="616"/>
  <c r="U451" i="616"/>
  <c r="S451" i="616"/>
  <c r="M451" i="616"/>
  <c r="N451" i="616" s="1"/>
  <c r="K451" i="616"/>
  <c r="BI450" i="616"/>
  <c r="BJ450" i="616" s="1"/>
  <c r="BG450" i="616"/>
  <c r="BB450" i="616"/>
  <c r="BA450" i="616"/>
  <c r="AY450" i="616"/>
  <c r="AS450" i="616"/>
  <c r="AT450" i="616" s="1"/>
  <c r="AQ450" i="616"/>
  <c r="AL450" i="616"/>
  <c r="AK450" i="616"/>
  <c r="AI450" i="616"/>
  <c r="AD450" i="616"/>
  <c r="AC450" i="616"/>
  <c r="AA450" i="616"/>
  <c r="V450" i="616"/>
  <c r="U450" i="616"/>
  <c r="S450" i="616"/>
  <c r="M450" i="616"/>
  <c r="N450" i="616" s="1"/>
  <c r="K450" i="616"/>
  <c r="BI449" i="616"/>
  <c r="BJ449" i="616" s="1"/>
  <c r="BG449" i="616"/>
  <c r="BA449" i="616"/>
  <c r="BB449" i="616" s="1"/>
  <c r="AY449" i="616"/>
  <c r="AT449" i="616"/>
  <c r="AS449" i="616"/>
  <c r="AQ449" i="616"/>
  <c r="AL449" i="616"/>
  <c r="AK449" i="616"/>
  <c r="AI449" i="616"/>
  <c r="AD449" i="616"/>
  <c r="AC449" i="616"/>
  <c r="AA449" i="616"/>
  <c r="V449" i="616"/>
  <c r="U449" i="616"/>
  <c r="S449" i="616"/>
  <c r="N449" i="616"/>
  <c r="M449" i="616"/>
  <c r="BJ448" i="616"/>
  <c r="BI448" i="616"/>
  <c r="BG448" i="616"/>
  <c r="BB448" i="616"/>
  <c r="BA448" i="616"/>
  <c r="AY448" i="616"/>
  <c r="AT448" i="616"/>
  <c r="AS448" i="616"/>
  <c r="AQ448" i="616"/>
  <c r="AK448" i="616"/>
  <c r="AL448" i="616" s="1"/>
  <c r="AI448" i="616"/>
  <c r="AC448" i="616"/>
  <c r="AD448" i="616" s="1"/>
  <c r="AA448" i="616"/>
  <c r="U448" i="616"/>
  <c r="V448" i="616" s="1"/>
  <c r="S448" i="616"/>
  <c r="N448" i="616"/>
  <c r="M448" i="616"/>
  <c r="K448" i="616"/>
  <c r="BI447" i="616"/>
  <c r="BJ447" i="616" s="1"/>
  <c r="BG447" i="616"/>
  <c r="BA447" i="616"/>
  <c r="BB447" i="616" s="1"/>
  <c r="AY447" i="616"/>
  <c r="AT447" i="616"/>
  <c r="AS447" i="616"/>
  <c r="AQ447" i="616"/>
  <c r="AL447" i="616"/>
  <c r="AK447" i="616"/>
  <c r="AI447" i="616"/>
  <c r="AC447" i="616"/>
  <c r="AD447" i="616" s="1"/>
  <c r="AA447" i="616"/>
  <c r="U447" i="616"/>
  <c r="V447" i="616" s="1"/>
  <c r="S447" i="616"/>
  <c r="M447" i="616"/>
  <c r="N447" i="616" s="1"/>
  <c r="K447" i="616"/>
  <c r="BI446" i="616"/>
  <c r="BJ446" i="616" s="1"/>
  <c r="BG446" i="616"/>
  <c r="BA446" i="616"/>
  <c r="BB446" i="616" s="1"/>
  <c r="AY446" i="616"/>
  <c r="AT446" i="616"/>
  <c r="AS446" i="616"/>
  <c r="AQ446" i="616"/>
  <c r="AL446" i="616"/>
  <c r="AK446" i="616"/>
  <c r="AI446" i="616"/>
  <c r="AD446" i="616"/>
  <c r="AC446" i="616"/>
  <c r="V446" i="616"/>
  <c r="U446" i="616"/>
  <c r="S446" i="616"/>
  <c r="N446" i="616"/>
  <c r="M446" i="616"/>
  <c r="K446" i="616"/>
  <c r="BJ445" i="616"/>
  <c r="BI445" i="616"/>
  <c r="BG445" i="616"/>
  <c r="BB445" i="616"/>
  <c r="BA445" i="616"/>
  <c r="AY445" i="616"/>
  <c r="AS445" i="616"/>
  <c r="AT445" i="616" s="1"/>
  <c r="AQ445" i="616"/>
  <c r="AK445" i="616"/>
  <c r="AL445" i="616" s="1"/>
  <c r="AI445" i="616"/>
  <c r="AD445" i="616"/>
  <c r="AC445" i="616"/>
  <c r="AA445" i="616"/>
  <c r="U445" i="616"/>
  <c r="V445" i="616" s="1"/>
  <c r="S445" i="616"/>
  <c r="N445" i="616"/>
  <c r="M445" i="616"/>
  <c r="K445" i="616"/>
  <c r="BJ444" i="616"/>
  <c r="BI444" i="616"/>
  <c r="BG444" i="616"/>
  <c r="BB444" i="616"/>
  <c r="BA444" i="616"/>
  <c r="AY444" i="616"/>
  <c r="AS444" i="616"/>
  <c r="AT444" i="616" s="1"/>
  <c r="AQ444" i="616"/>
  <c r="AK444" i="616"/>
  <c r="AL444" i="616" s="1"/>
  <c r="AI444" i="616"/>
  <c r="AC444" i="616"/>
  <c r="AD444" i="616" s="1"/>
  <c r="AA444" i="616"/>
  <c r="V444" i="616"/>
  <c r="U444" i="616"/>
  <c r="S444" i="616"/>
  <c r="N444" i="616"/>
  <c r="M444" i="616"/>
  <c r="K444" i="616"/>
  <c r="BJ443" i="616"/>
  <c r="BI443" i="616"/>
  <c r="BG443" i="616"/>
  <c r="BB443" i="616"/>
  <c r="BA443" i="616"/>
  <c r="AY443" i="616"/>
  <c r="AT443" i="616"/>
  <c r="AS443" i="616"/>
  <c r="AQ443" i="616"/>
  <c r="AK443" i="616"/>
  <c r="AL443" i="616" s="1"/>
  <c r="AI443" i="616"/>
  <c r="AC443" i="616"/>
  <c r="AD443" i="616" s="1"/>
  <c r="AA443" i="616"/>
  <c r="U443" i="616"/>
  <c r="V443" i="616" s="1"/>
  <c r="S443" i="616"/>
  <c r="N443" i="616"/>
  <c r="M443" i="616"/>
  <c r="K443" i="616"/>
  <c r="BI442" i="616"/>
  <c r="BJ442" i="616" s="1"/>
  <c r="BG442" i="616"/>
  <c r="BA442" i="616"/>
  <c r="BB442" i="616" s="1"/>
  <c r="AY442" i="616"/>
  <c r="AT442" i="616"/>
  <c r="AS442" i="616"/>
  <c r="AQ442" i="616"/>
  <c r="AL442" i="616"/>
  <c r="AK442" i="616"/>
  <c r="AI442" i="616"/>
  <c r="AC442" i="616"/>
  <c r="AD442" i="616" s="1"/>
  <c r="AA442" i="616"/>
  <c r="U442" i="616"/>
  <c r="V442" i="616" s="1"/>
  <c r="S442" i="616"/>
  <c r="M442" i="616"/>
  <c r="N442" i="616" s="1"/>
  <c r="K442" i="616"/>
  <c r="BI441" i="616"/>
  <c r="BJ441" i="616" s="1"/>
  <c r="BG441" i="616"/>
  <c r="BA441" i="616"/>
  <c r="BB441" i="616" s="1"/>
  <c r="AY441" i="616"/>
  <c r="AT441" i="616"/>
  <c r="AS441" i="616"/>
  <c r="AQ441" i="616"/>
  <c r="AL441" i="616"/>
  <c r="AK441" i="616"/>
  <c r="AI441" i="616"/>
  <c r="AD441" i="616"/>
  <c r="AC441" i="616"/>
  <c r="AA441" i="616"/>
  <c r="V441" i="616"/>
  <c r="U441" i="616"/>
  <c r="S441" i="616"/>
  <c r="M441" i="616"/>
  <c r="N441" i="616" s="1"/>
  <c r="K441" i="616"/>
  <c r="BI440" i="616"/>
  <c r="BJ440" i="616" s="1"/>
  <c r="BG440" i="616"/>
  <c r="BB440" i="616"/>
  <c r="BA440" i="616"/>
  <c r="AY440" i="616"/>
  <c r="AS440" i="616"/>
  <c r="AT440" i="616" s="1"/>
  <c r="AQ440" i="616"/>
  <c r="AL440" i="616"/>
  <c r="AK440" i="616"/>
  <c r="AI440" i="616"/>
  <c r="AD440" i="616"/>
  <c r="AC440" i="616"/>
  <c r="AA440" i="616"/>
  <c r="V440" i="616"/>
  <c r="U440" i="616"/>
  <c r="S440" i="616"/>
  <c r="M440" i="616"/>
  <c r="N440" i="616" s="1"/>
  <c r="K440" i="616"/>
  <c r="BI439" i="616"/>
  <c r="BJ439" i="616" s="1"/>
  <c r="BG439" i="616"/>
  <c r="BA439" i="616"/>
  <c r="BB439" i="616" s="1"/>
  <c r="AY439" i="616"/>
  <c r="AT439" i="616"/>
  <c r="AS439" i="616"/>
  <c r="AQ439" i="616"/>
  <c r="AL439" i="616"/>
  <c r="AK439" i="616"/>
  <c r="AI439" i="616"/>
  <c r="AD439" i="616"/>
  <c r="AC439" i="616"/>
  <c r="AA439" i="616"/>
  <c r="V439" i="616"/>
  <c r="U439" i="616"/>
  <c r="S439" i="616"/>
  <c r="N439" i="616"/>
  <c r="M439" i="616"/>
  <c r="K439" i="616"/>
  <c r="BI438" i="616"/>
  <c r="BJ438" i="616" s="1"/>
  <c r="BG438" i="616"/>
  <c r="BA438" i="616"/>
  <c r="BB438" i="616" s="1"/>
  <c r="AY438" i="616"/>
  <c r="AS438" i="616"/>
  <c r="AT438" i="616" s="1"/>
  <c r="AQ438" i="616"/>
  <c r="AL438" i="616"/>
  <c r="AK438" i="616"/>
  <c r="AI438" i="616"/>
  <c r="AC438" i="616"/>
  <c r="AD438" i="616" s="1"/>
  <c r="AA438" i="616"/>
  <c r="U438" i="616"/>
  <c r="V438" i="616" s="1"/>
  <c r="S438" i="616"/>
  <c r="N438" i="616"/>
  <c r="M438" i="616"/>
  <c r="BI437" i="616"/>
  <c r="BJ437" i="616" s="1"/>
  <c r="BG437" i="616"/>
  <c r="BA437" i="616"/>
  <c r="BB437" i="616" s="1"/>
  <c r="AY437" i="616"/>
  <c r="AT437" i="616"/>
  <c r="AS437" i="616"/>
  <c r="AQ437" i="616"/>
  <c r="AL437" i="616"/>
  <c r="AK437" i="616"/>
  <c r="AI437" i="616"/>
  <c r="AC437" i="616"/>
  <c r="AD437" i="616" s="1"/>
  <c r="AA437" i="616"/>
  <c r="U437" i="616"/>
  <c r="V437" i="616" s="1"/>
  <c r="S437" i="616"/>
  <c r="M437" i="616"/>
  <c r="N437" i="616" s="1"/>
  <c r="K437" i="616"/>
  <c r="BI436" i="616"/>
  <c r="BJ436" i="616" s="1"/>
  <c r="BG436" i="616"/>
  <c r="BA436" i="616"/>
  <c r="BB436" i="616" s="1"/>
  <c r="AY436" i="616"/>
  <c r="AT436" i="616"/>
  <c r="AS436" i="616"/>
  <c r="AQ436" i="616"/>
  <c r="AL436" i="616"/>
  <c r="AK436" i="616"/>
  <c r="AI436" i="616"/>
  <c r="AD436" i="616"/>
  <c r="AC436" i="616"/>
  <c r="AA436" i="616"/>
  <c r="V436" i="616"/>
  <c r="U436" i="616"/>
  <c r="S436" i="616"/>
  <c r="M436" i="616"/>
  <c r="N436" i="616" s="1"/>
  <c r="K436" i="616"/>
  <c r="BI435" i="616"/>
  <c r="BJ435" i="616" s="1"/>
  <c r="BG435" i="616"/>
  <c r="BB435" i="616"/>
  <c r="BA435" i="616"/>
  <c r="AY435" i="616"/>
  <c r="AS435" i="616"/>
  <c r="AT435" i="616" s="1"/>
  <c r="AQ435" i="616"/>
  <c r="AL435" i="616"/>
  <c r="AK435" i="616"/>
  <c r="AI435" i="616"/>
  <c r="AD435" i="616"/>
  <c r="AC435" i="616"/>
  <c r="AA435" i="616"/>
  <c r="V435" i="616"/>
  <c r="U435" i="616"/>
  <c r="S435" i="616"/>
  <c r="M435" i="616"/>
  <c r="N435" i="616" s="1"/>
  <c r="K435" i="616"/>
  <c r="BI434" i="616"/>
  <c r="BJ434" i="616" s="1"/>
  <c r="BG434" i="616"/>
  <c r="BA434" i="616"/>
  <c r="BB434" i="616" s="1"/>
  <c r="AY434" i="616"/>
  <c r="AT434" i="616"/>
  <c r="AS434" i="616"/>
  <c r="AQ434" i="616"/>
  <c r="AL434" i="616"/>
  <c r="AK434" i="616"/>
  <c r="AI434" i="616"/>
  <c r="AD434" i="616"/>
  <c r="AC434" i="616"/>
  <c r="AA434" i="616"/>
  <c r="V434" i="616"/>
  <c r="U434" i="616"/>
  <c r="S434" i="616"/>
  <c r="N434" i="616"/>
  <c r="M434" i="616"/>
  <c r="K434" i="616"/>
  <c r="BI433" i="616"/>
  <c r="BJ433" i="616" s="1"/>
  <c r="BG433" i="616"/>
  <c r="BA433" i="616"/>
  <c r="BB433" i="616" s="1"/>
  <c r="AY433" i="616"/>
  <c r="AS433" i="616"/>
  <c r="AT433" i="616" s="1"/>
  <c r="AQ433" i="616"/>
  <c r="AL433" i="616"/>
  <c r="AK433" i="616"/>
  <c r="AI433" i="616"/>
  <c r="AC433" i="616"/>
  <c r="AD433" i="616" s="1"/>
  <c r="AA433" i="616"/>
  <c r="U433" i="616"/>
  <c r="V433" i="616" s="1"/>
  <c r="S433" i="616"/>
  <c r="N433" i="616"/>
  <c r="M433" i="616"/>
  <c r="K433" i="616"/>
  <c r="BJ432" i="616"/>
  <c r="BI432" i="616"/>
  <c r="BG432" i="616"/>
  <c r="BA432" i="616"/>
  <c r="BB432" i="616" s="1"/>
  <c r="AY432" i="616"/>
  <c r="AS432" i="616"/>
  <c r="AT432" i="616" s="1"/>
  <c r="AQ432" i="616"/>
  <c r="AK432" i="616"/>
  <c r="AL432" i="616" s="1"/>
  <c r="AI432" i="616"/>
  <c r="AC432" i="616"/>
  <c r="AD432" i="616" s="1"/>
  <c r="AA432" i="616"/>
  <c r="U432" i="616"/>
  <c r="V432" i="616" s="1"/>
  <c r="S432" i="616"/>
  <c r="N432" i="616"/>
  <c r="M432" i="616"/>
  <c r="K432" i="616"/>
  <c r="BJ431" i="616"/>
  <c r="BI431" i="616"/>
  <c r="BG431" i="616"/>
  <c r="BB431" i="616"/>
  <c r="BA431" i="616"/>
  <c r="AY431" i="616"/>
  <c r="AT431" i="616"/>
  <c r="AS431" i="616"/>
  <c r="AQ431" i="616"/>
  <c r="AK431" i="616"/>
  <c r="AL431" i="616" s="1"/>
  <c r="AI431" i="616"/>
  <c r="AC431" i="616"/>
  <c r="AD431" i="616" s="1"/>
  <c r="AA431" i="616"/>
  <c r="V431" i="616"/>
  <c r="U431" i="616"/>
  <c r="S431" i="616"/>
  <c r="M431" i="616"/>
  <c r="N431" i="616" s="1"/>
  <c r="K431" i="616"/>
  <c r="BJ430" i="616"/>
  <c r="BI430" i="616"/>
  <c r="BG430" i="616"/>
  <c r="BB430" i="616"/>
  <c r="BA430" i="616"/>
  <c r="AY430" i="616"/>
  <c r="AT430" i="616"/>
  <c r="AS430" i="616"/>
  <c r="AQ430" i="616"/>
  <c r="AK430" i="616"/>
  <c r="AL430" i="616" s="1"/>
  <c r="AI430" i="616"/>
  <c r="AC430" i="616"/>
  <c r="AD430" i="616" s="1"/>
  <c r="AA430" i="616"/>
  <c r="U430" i="616"/>
  <c r="V430" i="616" s="1"/>
  <c r="S430" i="616"/>
  <c r="N430" i="616"/>
  <c r="M430" i="616"/>
  <c r="K430" i="616"/>
  <c r="BJ429" i="616"/>
  <c r="BI429" i="616"/>
  <c r="BA429" i="616"/>
  <c r="BB429" i="616" s="1"/>
  <c r="AT429" i="616"/>
  <c r="AS429" i="616"/>
  <c r="AL429" i="616"/>
  <c r="AK429" i="616"/>
  <c r="AD429" i="616"/>
  <c r="AC429" i="616"/>
  <c r="U429" i="616"/>
  <c r="V429" i="616" s="1"/>
  <c r="M429" i="616"/>
  <c r="N429" i="616" s="1"/>
  <c r="BJ428" i="616"/>
  <c r="BI428" i="616"/>
  <c r="BA428" i="616"/>
  <c r="BB428" i="616" s="1"/>
  <c r="AS428" i="616"/>
  <c r="AT428" i="616" s="1"/>
  <c r="AK428" i="616"/>
  <c r="AL428" i="616" s="1"/>
  <c r="AD428" i="616"/>
  <c r="AC428" i="616"/>
  <c r="V428" i="616"/>
  <c r="U428" i="616"/>
  <c r="M428" i="616"/>
  <c r="N428" i="616" s="1"/>
  <c r="BJ427" i="616"/>
  <c r="BI427" i="616"/>
  <c r="BG427" i="616"/>
  <c r="BA427" i="616"/>
  <c r="BB427" i="616" s="1"/>
  <c r="AY427" i="616"/>
  <c r="AS427" i="616"/>
  <c r="AT427" i="616" s="1"/>
  <c r="AQ427" i="616"/>
  <c r="AL427" i="616"/>
  <c r="AK427" i="616"/>
  <c r="AI427" i="616"/>
  <c r="AC427" i="616"/>
  <c r="AD427" i="616" s="1"/>
  <c r="AA427" i="616"/>
  <c r="V427" i="616"/>
  <c r="U427" i="616"/>
  <c r="S427" i="616"/>
  <c r="N427" i="616"/>
  <c r="M427" i="616"/>
  <c r="K427" i="616"/>
  <c r="BJ426" i="616"/>
  <c r="BI426" i="616"/>
  <c r="BG426" i="616"/>
  <c r="BA426" i="616"/>
  <c r="BB426" i="616" s="1"/>
  <c r="AY426" i="616"/>
  <c r="AS426" i="616"/>
  <c r="AT426" i="616" s="1"/>
  <c r="AQ426" i="616"/>
  <c r="AK426" i="616"/>
  <c r="AL426" i="616" s="1"/>
  <c r="AI426" i="616"/>
  <c r="AD426" i="616"/>
  <c r="AC426" i="616"/>
  <c r="AA426" i="616"/>
  <c r="V426" i="616"/>
  <c r="U426" i="616"/>
  <c r="S426" i="616"/>
  <c r="N426" i="616"/>
  <c r="M426" i="616"/>
  <c r="K426" i="616"/>
  <c r="BJ425" i="616"/>
  <c r="BI425" i="616"/>
  <c r="BG425" i="616"/>
  <c r="BB425" i="616"/>
  <c r="BA425" i="616"/>
  <c r="AY425" i="616"/>
  <c r="AS425" i="616"/>
  <c r="AT425" i="616" s="1"/>
  <c r="AQ425" i="616"/>
  <c r="AK425" i="616"/>
  <c r="AL425" i="616" s="1"/>
  <c r="AI425" i="616"/>
  <c r="AC425" i="616"/>
  <c r="AD425" i="616" s="1"/>
  <c r="AA425" i="616"/>
  <c r="V425" i="616"/>
  <c r="U425" i="616"/>
  <c r="S425" i="616"/>
  <c r="M425" i="616"/>
  <c r="N425" i="616" s="1"/>
  <c r="BI424" i="616"/>
  <c r="BJ424" i="616" s="1"/>
  <c r="BG424" i="616"/>
  <c r="BA424" i="616"/>
  <c r="BB424" i="616" s="1"/>
  <c r="AY424" i="616"/>
  <c r="AT424" i="616"/>
  <c r="AS424" i="616"/>
  <c r="AQ424" i="616"/>
  <c r="AL424" i="616"/>
  <c r="AK424" i="616"/>
  <c r="AI424" i="616"/>
  <c r="AD424" i="616"/>
  <c r="AC424" i="616"/>
  <c r="AA424" i="616"/>
  <c r="V424" i="616"/>
  <c r="U424" i="616"/>
  <c r="S424" i="616"/>
  <c r="M424" i="616"/>
  <c r="N424" i="616" s="1"/>
  <c r="K424" i="616"/>
  <c r="BI423" i="616"/>
  <c r="BJ423" i="616" s="1"/>
  <c r="BG423" i="616"/>
  <c r="BA423" i="616"/>
  <c r="BB423" i="616" s="1"/>
  <c r="AY423" i="616"/>
  <c r="AT423" i="616"/>
  <c r="AS423" i="616"/>
  <c r="AQ423" i="616"/>
  <c r="AL423" i="616"/>
  <c r="AK423" i="616"/>
  <c r="AI423" i="616"/>
  <c r="AC423" i="616"/>
  <c r="AD423" i="616" s="1"/>
  <c r="AA423" i="616"/>
  <c r="V423" i="616"/>
  <c r="U423" i="616"/>
  <c r="S423" i="616"/>
  <c r="N423" i="616"/>
  <c r="M423" i="616"/>
  <c r="K423" i="616"/>
  <c r="BJ422" i="616"/>
  <c r="BI422" i="616"/>
  <c r="BG422" i="616"/>
  <c r="BA422" i="616"/>
  <c r="BB422" i="616" s="1"/>
  <c r="AY422" i="616"/>
  <c r="AS422" i="616"/>
  <c r="AT422" i="616" s="1"/>
  <c r="AQ422" i="616"/>
  <c r="AK422" i="616"/>
  <c r="AL422" i="616" s="1"/>
  <c r="AI422" i="616"/>
  <c r="AC422" i="616"/>
  <c r="AD422" i="616" s="1"/>
  <c r="AA422" i="616"/>
  <c r="U422" i="616"/>
  <c r="V422" i="616" s="1"/>
  <c r="S422" i="616"/>
  <c r="N422" i="616"/>
  <c r="M422" i="616"/>
  <c r="K422" i="616"/>
  <c r="BJ421" i="616"/>
  <c r="BI421" i="616"/>
  <c r="BG421" i="616"/>
  <c r="BB421" i="616"/>
  <c r="BA421" i="616"/>
  <c r="AY421" i="616"/>
  <c r="AS421" i="616"/>
  <c r="AT421" i="616" s="1"/>
  <c r="AQ421" i="616"/>
  <c r="AK421" i="616"/>
  <c r="AL421" i="616" s="1"/>
  <c r="AI421" i="616"/>
  <c r="AC421" i="616"/>
  <c r="AD421" i="616" s="1"/>
  <c r="AA421" i="616"/>
  <c r="V421" i="616"/>
  <c r="U421" i="616"/>
  <c r="S421" i="616"/>
  <c r="M421" i="616"/>
  <c r="N421" i="616" s="1"/>
  <c r="K421" i="616"/>
  <c r="BJ420" i="616"/>
  <c r="BI420" i="616"/>
  <c r="BG420" i="616"/>
  <c r="BB420" i="616"/>
  <c r="BA420" i="616"/>
  <c r="AY420" i="616"/>
  <c r="AT420" i="616"/>
  <c r="AS420" i="616"/>
  <c r="AL420" i="616"/>
  <c r="AK420" i="616"/>
  <c r="AD420" i="616"/>
  <c r="AC420" i="616"/>
  <c r="U420" i="616"/>
  <c r="V420" i="616" s="1"/>
  <c r="N420" i="616"/>
  <c r="M420" i="616"/>
  <c r="BJ419" i="616"/>
  <c r="BI419" i="616"/>
  <c r="BG419" i="616"/>
  <c r="BB419" i="616"/>
  <c r="BA419" i="616"/>
  <c r="AY419" i="616"/>
  <c r="AT419" i="616"/>
  <c r="AS419" i="616"/>
  <c r="AQ419" i="616"/>
  <c r="AK419" i="616"/>
  <c r="AL419" i="616" s="1"/>
  <c r="AI419" i="616"/>
  <c r="AC419" i="616"/>
  <c r="AD419" i="616" s="1"/>
  <c r="AA419" i="616"/>
  <c r="U419" i="616"/>
  <c r="V419" i="616" s="1"/>
  <c r="S419" i="616"/>
  <c r="N419" i="616"/>
  <c r="M419" i="616"/>
  <c r="K419" i="616"/>
  <c r="BI418" i="616"/>
  <c r="BJ418" i="616" s="1"/>
  <c r="BG418" i="616"/>
  <c r="BB418" i="616"/>
  <c r="BA418" i="616"/>
  <c r="AY418" i="616"/>
  <c r="AT418" i="616"/>
  <c r="AS418" i="616"/>
  <c r="AQ418" i="616"/>
  <c r="AL418" i="616"/>
  <c r="AK418" i="616"/>
  <c r="AI418" i="616"/>
  <c r="AC418" i="616"/>
  <c r="AD418" i="616" s="1"/>
  <c r="AA418" i="616"/>
  <c r="U418" i="616"/>
  <c r="V418" i="616" s="1"/>
  <c r="S418" i="616"/>
  <c r="M418" i="616"/>
  <c r="N418" i="616" s="1"/>
  <c r="K418" i="616"/>
  <c r="BJ417" i="616"/>
  <c r="BI417" i="616"/>
  <c r="BG417" i="616"/>
  <c r="BA417" i="616"/>
  <c r="BB417" i="616" s="1"/>
  <c r="AY417" i="616"/>
  <c r="AT417" i="616"/>
  <c r="AS417" i="616"/>
  <c r="AQ417" i="616"/>
  <c r="AL417" i="616"/>
  <c r="AK417" i="616"/>
  <c r="AI417" i="616"/>
  <c r="AD417" i="616"/>
  <c r="AC417" i="616"/>
  <c r="AA417" i="616"/>
  <c r="U417" i="616"/>
  <c r="V417" i="616" s="1"/>
  <c r="S417" i="616"/>
  <c r="M417" i="616"/>
  <c r="N417" i="616" s="1"/>
  <c r="K417" i="616"/>
  <c r="BI416" i="616"/>
  <c r="BJ416" i="616" s="1"/>
  <c r="BG416" i="616"/>
  <c r="BB416" i="616"/>
  <c r="BA416" i="616"/>
  <c r="AY416" i="616"/>
  <c r="AS416" i="616"/>
  <c r="AT416" i="616" s="1"/>
  <c r="AQ416" i="616"/>
  <c r="AL416" i="616"/>
  <c r="AK416" i="616"/>
  <c r="AI416" i="616"/>
  <c r="AD416" i="616"/>
  <c r="AC416" i="616"/>
  <c r="AA416" i="616"/>
  <c r="V416" i="616"/>
  <c r="U416" i="616"/>
  <c r="S416" i="616"/>
  <c r="M416" i="616"/>
  <c r="N416" i="616" s="1"/>
  <c r="K416" i="616"/>
  <c r="BI415" i="616"/>
  <c r="BJ415" i="616" s="1"/>
  <c r="BG415" i="616"/>
  <c r="BA415" i="616"/>
  <c r="BB415" i="616" s="1"/>
  <c r="AY415" i="616"/>
  <c r="AT415" i="616"/>
  <c r="AS415" i="616"/>
  <c r="AQ415" i="616"/>
  <c r="AK415" i="616"/>
  <c r="AL415" i="616" s="1"/>
  <c r="AI415" i="616"/>
  <c r="AD415" i="616"/>
  <c r="AC415" i="616"/>
  <c r="AA415" i="616"/>
  <c r="V415" i="616"/>
  <c r="U415" i="616"/>
  <c r="S415" i="616"/>
  <c r="N415" i="616"/>
  <c r="M415" i="616"/>
  <c r="K415" i="616"/>
  <c r="BI414" i="616"/>
  <c r="BJ414" i="616" s="1"/>
  <c r="BG414" i="616"/>
  <c r="BA414" i="616"/>
  <c r="BB414" i="616" s="1"/>
  <c r="AY414" i="616"/>
  <c r="AS414" i="616"/>
  <c r="AT414" i="616" s="1"/>
  <c r="AQ414" i="616"/>
  <c r="AL414" i="616"/>
  <c r="AK414" i="616"/>
  <c r="AI414" i="616"/>
  <c r="AC414" i="616"/>
  <c r="AD414" i="616" s="1"/>
  <c r="AA414" i="616"/>
  <c r="V414" i="616"/>
  <c r="U414" i="616"/>
  <c r="S414" i="616"/>
  <c r="N414" i="616"/>
  <c r="M414" i="616"/>
  <c r="K414" i="616"/>
  <c r="BJ413" i="616"/>
  <c r="BI413" i="616"/>
  <c r="BG413" i="616"/>
  <c r="BA413" i="616"/>
  <c r="BB413" i="616" s="1"/>
  <c r="AY413" i="616"/>
  <c r="AS413" i="616"/>
  <c r="AT413" i="616" s="1"/>
  <c r="AQ413" i="616"/>
  <c r="AK413" i="616"/>
  <c r="AL413" i="616" s="1"/>
  <c r="AI413" i="616"/>
  <c r="AD413" i="616"/>
  <c r="AC413" i="616"/>
  <c r="AA413" i="616"/>
  <c r="U413" i="616"/>
  <c r="V413" i="616" s="1"/>
  <c r="S413" i="616"/>
  <c r="N413" i="616"/>
  <c r="M413" i="616"/>
  <c r="K413" i="616"/>
  <c r="BJ412" i="616"/>
  <c r="BI412" i="616"/>
  <c r="BG412" i="616"/>
  <c r="BB412" i="616"/>
  <c r="BA412" i="616"/>
  <c r="AY412" i="616"/>
  <c r="AS412" i="616"/>
  <c r="AT412" i="616" s="1"/>
  <c r="AQ412" i="616"/>
  <c r="AK412" i="616"/>
  <c r="AL412" i="616" s="1"/>
  <c r="AI412" i="616"/>
  <c r="AC412" i="616"/>
  <c r="AD412" i="616" s="1"/>
  <c r="AA412" i="616"/>
  <c r="U412" i="616"/>
  <c r="V412" i="616" s="1"/>
  <c r="S412" i="616"/>
  <c r="M412" i="616"/>
  <c r="N412" i="616" s="1"/>
  <c r="K412" i="616"/>
  <c r="BJ411" i="616"/>
  <c r="BI411" i="616"/>
  <c r="BG411" i="616"/>
  <c r="BB411" i="616"/>
  <c r="BA411" i="616"/>
  <c r="AY411" i="616"/>
  <c r="AT411" i="616"/>
  <c r="AS411" i="616"/>
  <c r="AQ411" i="616"/>
  <c r="AK411" i="616"/>
  <c r="AL411" i="616" s="1"/>
  <c r="AI411" i="616"/>
  <c r="AC411" i="616"/>
  <c r="AD411" i="616" s="1"/>
  <c r="AA411" i="616"/>
  <c r="U411" i="616"/>
  <c r="V411" i="616" s="1"/>
  <c r="S411" i="616"/>
  <c r="M411" i="616"/>
  <c r="N411" i="616" s="1"/>
  <c r="K411" i="616"/>
  <c r="BI410" i="616"/>
  <c r="BJ410" i="616" s="1"/>
  <c r="BG410" i="616"/>
  <c r="BB410" i="616"/>
  <c r="BA410" i="616"/>
  <c r="AY410" i="616"/>
  <c r="AT410" i="616"/>
  <c r="AS410" i="616"/>
  <c r="AQ410" i="616"/>
  <c r="AL410" i="616"/>
  <c r="AK410" i="616"/>
  <c r="AI410" i="616"/>
  <c r="AC410" i="616"/>
  <c r="AD410" i="616" s="1"/>
  <c r="AA410" i="616"/>
  <c r="U410" i="616"/>
  <c r="V410" i="616" s="1"/>
  <c r="S410" i="616"/>
  <c r="M410" i="616"/>
  <c r="N410" i="616" s="1"/>
  <c r="K410" i="616"/>
  <c r="BI409" i="616"/>
  <c r="BJ409" i="616" s="1"/>
  <c r="BG409" i="616"/>
  <c r="BA409" i="616"/>
  <c r="BB409" i="616" s="1"/>
  <c r="AY409" i="616"/>
  <c r="AT409" i="616"/>
  <c r="AS409" i="616"/>
  <c r="AQ409" i="616"/>
  <c r="AL409" i="616"/>
  <c r="AK409" i="616"/>
  <c r="AI409" i="616"/>
  <c r="AD409" i="616"/>
  <c r="AC409" i="616"/>
  <c r="AA409" i="616"/>
  <c r="V409" i="616"/>
  <c r="U409" i="616"/>
  <c r="S409" i="616"/>
  <c r="M409" i="616"/>
  <c r="N409" i="616" s="1"/>
  <c r="K409" i="616"/>
  <c r="BI408" i="616"/>
  <c r="BJ408" i="616" s="1"/>
  <c r="BG408" i="616"/>
  <c r="BB408" i="616"/>
  <c r="BA408" i="616"/>
  <c r="AY408" i="616"/>
  <c r="AS408" i="616"/>
  <c r="AT408" i="616" s="1"/>
  <c r="AQ408" i="616"/>
  <c r="AK408" i="616"/>
  <c r="AL408" i="616" s="1"/>
  <c r="AI408" i="616"/>
  <c r="AD408" i="616"/>
  <c r="AC408" i="616"/>
  <c r="AA408" i="616"/>
  <c r="V408" i="616"/>
  <c r="U408" i="616"/>
  <c r="S408" i="616"/>
  <c r="N408" i="616"/>
  <c r="M408" i="616"/>
  <c r="K408" i="616"/>
  <c r="BI407" i="616"/>
  <c r="BJ407" i="616" s="1"/>
  <c r="BG407" i="616"/>
  <c r="BA407" i="616"/>
  <c r="BB407" i="616" s="1"/>
  <c r="AY407" i="616"/>
  <c r="AS407" i="616"/>
  <c r="AT407" i="616" s="1"/>
  <c r="AQ407" i="616"/>
  <c r="AK407" i="616"/>
  <c r="AL407" i="616" s="1"/>
  <c r="AI407" i="616"/>
  <c r="AC407" i="616"/>
  <c r="AD407" i="616" s="1"/>
  <c r="AA407" i="616"/>
  <c r="V407" i="616"/>
  <c r="U407" i="616"/>
  <c r="S407" i="616"/>
  <c r="N407" i="616"/>
  <c r="M407" i="616"/>
  <c r="K407" i="616"/>
  <c r="BI406" i="616"/>
  <c r="BJ406" i="616" s="1"/>
  <c r="BG406" i="616"/>
  <c r="BA406" i="616"/>
  <c r="BB406" i="616" s="1"/>
  <c r="AY406" i="616"/>
  <c r="AS406" i="616"/>
  <c r="AT406" i="616" s="1"/>
  <c r="AQ406" i="616"/>
  <c r="AK406" i="616"/>
  <c r="AL406" i="616" s="1"/>
  <c r="AI406" i="616"/>
  <c r="AC406" i="616"/>
  <c r="AD406" i="616" s="1"/>
  <c r="AA406" i="616"/>
  <c r="U406" i="616"/>
  <c r="V406" i="616" s="1"/>
  <c r="S406" i="616"/>
  <c r="N406" i="616"/>
  <c r="M406" i="616"/>
  <c r="K406" i="616"/>
  <c r="BJ405" i="616"/>
  <c r="BI405" i="616"/>
  <c r="BA405" i="616"/>
  <c r="BB405" i="616" s="1"/>
  <c r="AT405" i="616"/>
  <c r="AS405" i="616"/>
  <c r="AK405" i="616"/>
  <c r="AL405" i="616" s="1"/>
  <c r="AD405" i="616"/>
  <c r="AC405" i="616"/>
  <c r="V405" i="616"/>
  <c r="U405" i="616"/>
  <c r="N405" i="616"/>
  <c r="M405" i="616"/>
  <c r="BI404" i="616"/>
  <c r="BJ404" i="616" s="1"/>
  <c r="BG404" i="616"/>
  <c r="BA404" i="616"/>
  <c r="BB404" i="616" s="1"/>
  <c r="AY404" i="616"/>
  <c r="AT404" i="616"/>
  <c r="AS404" i="616"/>
  <c r="AQ404" i="616"/>
  <c r="AK404" i="616"/>
  <c r="AL404" i="616" s="1"/>
  <c r="AI404" i="616"/>
  <c r="AC404" i="616"/>
  <c r="AD404" i="616" s="1"/>
  <c r="AA404" i="616"/>
  <c r="V404" i="616"/>
  <c r="U404" i="616"/>
  <c r="S404" i="616"/>
  <c r="N404" i="616"/>
  <c r="M404" i="616"/>
  <c r="K404" i="616"/>
  <c r="BJ403" i="616"/>
  <c r="BI403" i="616"/>
  <c r="BG403" i="616"/>
  <c r="BA403" i="616"/>
  <c r="BB403" i="616" s="1"/>
  <c r="AY403" i="616"/>
  <c r="AS403" i="616"/>
  <c r="AT403" i="616" s="1"/>
  <c r="AQ403" i="616"/>
  <c r="AK403" i="616"/>
  <c r="AL403" i="616" s="1"/>
  <c r="AI403" i="616"/>
  <c r="AC403" i="616"/>
  <c r="AD403" i="616" s="1"/>
  <c r="AA403" i="616"/>
  <c r="V403" i="616"/>
  <c r="U403" i="616"/>
  <c r="S403" i="616"/>
  <c r="N403" i="616"/>
  <c r="M403" i="616"/>
  <c r="K403" i="616"/>
  <c r="BJ402" i="616"/>
  <c r="BI402" i="616"/>
  <c r="BG402" i="616"/>
  <c r="BB402" i="616"/>
  <c r="BA402" i="616"/>
  <c r="AY402" i="616"/>
  <c r="AS402" i="616"/>
  <c r="AT402" i="616" s="1"/>
  <c r="AQ402" i="616"/>
  <c r="AK402" i="616"/>
  <c r="AL402" i="616" s="1"/>
  <c r="AI402" i="616"/>
  <c r="AD402" i="616"/>
  <c r="AC402" i="616"/>
  <c r="AA402" i="616"/>
  <c r="U402" i="616"/>
  <c r="V402" i="616" s="1"/>
  <c r="M402" i="616"/>
  <c r="N402" i="616" s="1"/>
  <c r="K402" i="616"/>
  <c r="BJ401" i="616"/>
  <c r="BI401" i="616"/>
  <c r="BG401" i="616"/>
  <c r="BA401" i="616"/>
  <c r="BB401" i="616" s="1"/>
  <c r="AY401" i="616"/>
  <c r="AS401" i="616"/>
  <c r="AT401" i="616" s="1"/>
  <c r="AQ401" i="616"/>
  <c r="AL401" i="616"/>
  <c r="AK401" i="616"/>
  <c r="AI401" i="616"/>
  <c r="AD401" i="616"/>
  <c r="AC401" i="616"/>
  <c r="AA401" i="616"/>
  <c r="V401" i="616"/>
  <c r="U401" i="616"/>
  <c r="S401" i="616"/>
  <c r="M401" i="616"/>
  <c r="N401" i="616" s="1"/>
  <c r="K401" i="616"/>
  <c r="BI400" i="616"/>
  <c r="BJ400" i="616" s="1"/>
  <c r="BG400" i="616"/>
  <c r="BA400" i="616"/>
  <c r="BB400" i="616" s="1"/>
  <c r="AY400" i="616"/>
  <c r="AS400" i="616"/>
  <c r="AT400" i="616" s="1"/>
  <c r="AQ400" i="616"/>
  <c r="AL400" i="616"/>
  <c r="AK400" i="616"/>
  <c r="AI400" i="616"/>
  <c r="AD400" i="616"/>
  <c r="AC400" i="616"/>
  <c r="AA400" i="616"/>
  <c r="V400" i="616"/>
  <c r="U400" i="616"/>
  <c r="S400" i="616"/>
  <c r="N400" i="616"/>
  <c r="M400" i="616"/>
  <c r="K400" i="616"/>
  <c r="BI399" i="616"/>
  <c r="BJ399" i="616" s="1"/>
  <c r="BG399" i="616"/>
  <c r="BA399" i="616"/>
  <c r="BB399" i="616" s="1"/>
  <c r="AY399" i="616"/>
  <c r="AT399" i="616"/>
  <c r="AS399" i="616"/>
  <c r="AQ399" i="616"/>
  <c r="AK399" i="616"/>
  <c r="AL399" i="616" s="1"/>
  <c r="AI399" i="616"/>
  <c r="AC399" i="616"/>
  <c r="AD399" i="616" s="1"/>
  <c r="AA399" i="616"/>
  <c r="V399" i="616"/>
  <c r="U399" i="616"/>
  <c r="S399" i="616"/>
  <c r="N399" i="616"/>
  <c r="M399" i="616"/>
  <c r="K399" i="616"/>
  <c r="BJ398" i="616"/>
  <c r="BI398" i="616"/>
  <c r="BG398" i="616"/>
  <c r="BA398" i="616"/>
  <c r="BB398" i="616" s="1"/>
  <c r="AY398" i="616"/>
  <c r="AS398" i="616"/>
  <c r="AT398" i="616" s="1"/>
  <c r="AQ398" i="616"/>
  <c r="AK398" i="616"/>
  <c r="AL398" i="616" s="1"/>
  <c r="AI398" i="616"/>
  <c r="AC398" i="616"/>
  <c r="AD398" i="616" s="1"/>
  <c r="AA398" i="616"/>
  <c r="U398" i="616"/>
  <c r="V398" i="616" s="1"/>
  <c r="S398" i="616"/>
  <c r="N398" i="616"/>
  <c r="M398" i="616"/>
  <c r="K398" i="616"/>
  <c r="BJ397" i="616"/>
  <c r="BI397" i="616"/>
  <c r="BG397" i="616"/>
  <c r="BA397" i="616"/>
  <c r="BB397" i="616" s="1"/>
  <c r="AY397" i="616"/>
  <c r="AS397" i="616"/>
  <c r="AT397" i="616" s="1"/>
  <c r="AQ397" i="616"/>
  <c r="AK397" i="616"/>
  <c r="AL397" i="616" s="1"/>
  <c r="AI397" i="616"/>
  <c r="AC397" i="616"/>
  <c r="AD397" i="616" s="1"/>
  <c r="AA397" i="616"/>
  <c r="U397" i="616"/>
  <c r="V397" i="616" s="1"/>
  <c r="S397" i="616"/>
  <c r="M397" i="616"/>
  <c r="N397" i="616" s="1"/>
  <c r="K397" i="616"/>
  <c r="BJ396" i="616"/>
  <c r="BI396" i="616"/>
  <c r="BG396" i="616"/>
  <c r="BB396" i="616"/>
  <c r="BA396" i="616"/>
  <c r="AY396" i="616"/>
  <c r="AT396" i="616"/>
  <c r="AS396" i="616"/>
  <c r="AQ396" i="616"/>
  <c r="AK396" i="616"/>
  <c r="AL396" i="616" s="1"/>
  <c r="AI396" i="616"/>
  <c r="AC396" i="616"/>
  <c r="AD396" i="616" s="1"/>
  <c r="AA396" i="616"/>
  <c r="U396" i="616"/>
  <c r="V396" i="616" s="1"/>
  <c r="S396" i="616"/>
  <c r="M396" i="616"/>
  <c r="N396" i="616" s="1"/>
  <c r="K396" i="616"/>
  <c r="BJ395" i="616"/>
  <c r="BI395" i="616"/>
  <c r="BG395" i="616"/>
  <c r="BB395" i="616"/>
  <c r="BA395" i="616"/>
  <c r="AY395" i="616"/>
  <c r="AT395" i="616"/>
  <c r="AS395" i="616"/>
  <c r="AQ395" i="616"/>
  <c r="AK395" i="616"/>
  <c r="AL395" i="616" s="1"/>
  <c r="AI395" i="616"/>
  <c r="AC395" i="616"/>
  <c r="AD395" i="616" s="1"/>
  <c r="AA395" i="616"/>
  <c r="U395" i="616"/>
  <c r="V395" i="616" s="1"/>
  <c r="S395" i="616"/>
  <c r="N395" i="616"/>
  <c r="M395" i="616"/>
  <c r="K395" i="616"/>
  <c r="BI394" i="616"/>
  <c r="BJ394" i="616" s="1"/>
  <c r="BG394" i="616"/>
  <c r="BB394" i="616"/>
  <c r="BA394" i="616"/>
  <c r="AY394" i="616"/>
  <c r="AT394" i="616"/>
  <c r="AS394" i="616"/>
  <c r="AQ394" i="616"/>
  <c r="AL394" i="616"/>
  <c r="AK394" i="616"/>
  <c r="AI394" i="616"/>
  <c r="AC394" i="616"/>
  <c r="AD394" i="616" s="1"/>
  <c r="AA394" i="616"/>
  <c r="U394" i="616"/>
  <c r="V394" i="616" s="1"/>
  <c r="S394" i="616"/>
  <c r="M394" i="616"/>
  <c r="N394" i="616" s="1"/>
  <c r="K394" i="616"/>
  <c r="BJ393" i="616"/>
  <c r="BI393" i="616"/>
  <c r="BG393" i="616"/>
  <c r="BA393" i="616"/>
  <c r="BB393" i="616" s="1"/>
  <c r="AY393" i="616"/>
  <c r="AT393" i="616"/>
  <c r="AS393" i="616"/>
  <c r="AQ393" i="616"/>
  <c r="AL393" i="616"/>
  <c r="AK393" i="616"/>
  <c r="AI393" i="616"/>
  <c r="AD393" i="616"/>
  <c r="AC393" i="616"/>
  <c r="AA393" i="616"/>
  <c r="U393" i="616"/>
  <c r="V393" i="616" s="1"/>
  <c r="S393" i="616"/>
  <c r="M393" i="616"/>
  <c r="N393" i="616" s="1"/>
  <c r="K393" i="616"/>
  <c r="BI392" i="616"/>
  <c r="BJ392" i="616" s="1"/>
  <c r="BG392" i="616"/>
  <c r="BB392" i="616"/>
  <c r="BA392" i="616"/>
  <c r="AY392" i="616"/>
  <c r="AS392" i="616"/>
  <c r="AT392" i="616" s="1"/>
  <c r="AQ392" i="616"/>
  <c r="AK392" i="616"/>
  <c r="AL392" i="616" s="1"/>
  <c r="AI392" i="616"/>
  <c r="AD392" i="616"/>
  <c r="AC392" i="616"/>
  <c r="AA392" i="616"/>
  <c r="V392" i="616"/>
  <c r="U392" i="616"/>
  <c r="S392" i="616"/>
  <c r="N392" i="616"/>
  <c r="M392" i="616"/>
  <c r="K392" i="616"/>
  <c r="BI391" i="616"/>
  <c r="BJ391" i="616" s="1"/>
  <c r="BG391" i="616"/>
  <c r="BA391" i="616"/>
  <c r="BB391" i="616" s="1"/>
  <c r="AY391" i="616"/>
  <c r="AS391" i="616"/>
  <c r="AT391" i="616" s="1"/>
  <c r="AQ391" i="616"/>
  <c r="AK391" i="616"/>
  <c r="AL391" i="616" s="1"/>
  <c r="AI391" i="616"/>
  <c r="AD391" i="616"/>
  <c r="AC391" i="616"/>
  <c r="AA391" i="616"/>
  <c r="V391" i="616"/>
  <c r="U391" i="616"/>
  <c r="S391" i="616"/>
  <c r="N391" i="616"/>
  <c r="M391" i="616"/>
  <c r="K391" i="616"/>
  <c r="BJ390" i="616"/>
  <c r="BI390" i="616"/>
  <c r="BG390" i="616"/>
  <c r="BA390" i="616"/>
  <c r="BB390" i="616" s="1"/>
  <c r="AY390" i="616"/>
  <c r="AS390" i="616"/>
  <c r="AT390" i="616" s="1"/>
  <c r="AQ390" i="616"/>
  <c r="AL390" i="616"/>
  <c r="AK390" i="616"/>
  <c r="AI390" i="616"/>
  <c r="AC390" i="616"/>
  <c r="AD390" i="616" s="1"/>
  <c r="AA390" i="616"/>
  <c r="U390" i="616"/>
  <c r="V390" i="616" s="1"/>
  <c r="S390" i="616"/>
  <c r="N390" i="616"/>
  <c r="M390" i="616"/>
  <c r="K390" i="616"/>
  <c r="BJ389" i="616"/>
  <c r="BI389" i="616"/>
  <c r="BG389" i="616"/>
  <c r="BB389" i="616"/>
  <c r="BA389" i="616"/>
  <c r="AY389" i="616"/>
  <c r="AS389" i="616"/>
  <c r="AT389" i="616" s="1"/>
  <c r="AQ389" i="616"/>
  <c r="AK389" i="616"/>
  <c r="AL389" i="616" s="1"/>
  <c r="AI389" i="616"/>
  <c r="AC389" i="616"/>
  <c r="AD389" i="616" s="1"/>
  <c r="AA389" i="616"/>
  <c r="U389" i="616"/>
  <c r="V389" i="616" s="1"/>
  <c r="S389" i="616"/>
  <c r="M389" i="616"/>
  <c r="N389" i="616" s="1"/>
  <c r="K389" i="616"/>
  <c r="BJ388" i="616"/>
  <c r="BI388" i="616"/>
  <c r="BG388" i="616"/>
  <c r="BB388" i="616"/>
  <c r="BA388" i="616"/>
  <c r="AY388" i="616"/>
  <c r="AS388" i="616"/>
  <c r="AT388" i="616" s="1"/>
  <c r="AQ388" i="616"/>
  <c r="AK388" i="616"/>
  <c r="AL388" i="616" s="1"/>
  <c r="AI388" i="616"/>
  <c r="AC388" i="616"/>
  <c r="AD388" i="616" s="1"/>
  <c r="AA388" i="616"/>
  <c r="U388" i="616"/>
  <c r="V388" i="616" s="1"/>
  <c r="S388" i="616"/>
  <c r="M388" i="616"/>
  <c r="N388" i="616" s="1"/>
  <c r="K388" i="616"/>
  <c r="BI387" i="616"/>
  <c r="BJ387" i="616" s="1"/>
  <c r="BG387" i="616"/>
  <c r="BB387" i="616"/>
  <c r="BA387" i="616"/>
  <c r="AY387" i="616"/>
  <c r="AT387" i="616"/>
  <c r="AS387" i="616"/>
  <c r="AQ387" i="616"/>
  <c r="AL387" i="616"/>
  <c r="AK387" i="616"/>
  <c r="AI387" i="616"/>
  <c r="AC387" i="616"/>
  <c r="AD387" i="616" s="1"/>
  <c r="AA387" i="616"/>
  <c r="U387" i="616"/>
  <c r="V387" i="616" s="1"/>
  <c r="S387" i="616"/>
  <c r="M387" i="616"/>
  <c r="N387" i="616" s="1"/>
  <c r="K387" i="616"/>
  <c r="BI386" i="616"/>
  <c r="BJ386" i="616" s="1"/>
  <c r="BG386" i="616"/>
  <c r="BB386" i="616"/>
  <c r="BA386" i="616"/>
  <c r="AY386" i="616"/>
  <c r="AT386" i="616"/>
  <c r="AS386" i="616"/>
  <c r="AQ386" i="616"/>
  <c r="AL386" i="616"/>
  <c r="AK386" i="616"/>
  <c r="AI386" i="616"/>
  <c r="AC386" i="616"/>
  <c r="AD386" i="616" s="1"/>
  <c r="AA386" i="616"/>
  <c r="U386" i="616"/>
  <c r="V386" i="616" s="1"/>
  <c r="S386" i="616"/>
  <c r="M386" i="616"/>
  <c r="N386" i="616" s="1"/>
  <c r="K386" i="616"/>
  <c r="BJ385" i="616"/>
  <c r="BI385" i="616"/>
  <c r="BA385" i="616"/>
  <c r="BB385" i="616" s="1"/>
  <c r="AT385" i="616"/>
  <c r="AS385" i="616"/>
  <c r="AL385" i="616"/>
  <c r="AK385" i="616"/>
  <c r="AC385" i="616"/>
  <c r="AD385" i="616" s="1"/>
  <c r="U385" i="616"/>
  <c r="V385" i="616" s="1"/>
  <c r="N385" i="616"/>
  <c r="M385" i="616"/>
  <c r="BJ384" i="616"/>
  <c r="BI384" i="616"/>
  <c r="BG384" i="616"/>
  <c r="BB384" i="616"/>
  <c r="BA384" i="616"/>
  <c r="AY384" i="616"/>
  <c r="AT384" i="616"/>
  <c r="AS384" i="616"/>
  <c r="AQ384" i="616"/>
  <c r="AL384" i="616"/>
  <c r="AK384" i="616"/>
  <c r="AI384" i="616"/>
  <c r="AC384" i="616"/>
  <c r="AD384" i="616" s="1"/>
  <c r="AA384" i="616"/>
  <c r="U384" i="616"/>
  <c r="V384" i="616" s="1"/>
  <c r="S384" i="616"/>
  <c r="N384" i="616"/>
  <c r="M384" i="616"/>
  <c r="K384" i="616"/>
  <c r="BI383" i="616"/>
  <c r="BJ383" i="616" s="1"/>
  <c r="BG383" i="616"/>
  <c r="BA383" i="616"/>
  <c r="BB383" i="616" s="1"/>
  <c r="AY383" i="616"/>
  <c r="AT383" i="616"/>
  <c r="AS383" i="616"/>
  <c r="AQ383" i="616"/>
  <c r="AL383" i="616"/>
  <c r="AK383" i="616"/>
  <c r="AI383" i="616"/>
  <c r="AD383" i="616"/>
  <c r="AC383" i="616"/>
  <c r="AA383" i="616"/>
  <c r="U383" i="616"/>
  <c r="V383" i="616" s="1"/>
  <c r="S383" i="616"/>
  <c r="M383" i="616"/>
  <c r="N383" i="616" s="1"/>
  <c r="K383" i="616"/>
  <c r="BI382" i="616"/>
  <c r="BJ382" i="616" s="1"/>
  <c r="BG382" i="616"/>
  <c r="BA382" i="616"/>
  <c r="BB382" i="616" s="1"/>
  <c r="AY382" i="616"/>
  <c r="AS382" i="616"/>
  <c r="AT382" i="616" s="1"/>
  <c r="AQ382" i="616"/>
  <c r="AL382" i="616"/>
  <c r="AK382" i="616"/>
  <c r="AI382" i="616"/>
  <c r="AD382" i="616"/>
  <c r="AC382" i="616"/>
  <c r="AA382" i="616"/>
  <c r="U382" i="616"/>
  <c r="V382" i="616" s="1"/>
  <c r="S382" i="616"/>
  <c r="M382" i="616"/>
  <c r="N382" i="616" s="1"/>
  <c r="K382" i="616"/>
  <c r="BI381" i="616"/>
  <c r="BJ381" i="616" s="1"/>
  <c r="BG381" i="616"/>
  <c r="BA381" i="616"/>
  <c r="BB381" i="616" s="1"/>
  <c r="AY381" i="616"/>
  <c r="AS381" i="616"/>
  <c r="AT381" i="616" s="1"/>
  <c r="AQ381" i="616"/>
  <c r="AK381" i="616"/>
  <c r="AL381" i="616" s="1"/>
  <c r="AI381" i="616"/>
  <c r="AD381" i="616"/>
  <c r="AC381" i="616"/>
  <c r="AA381" i="616"/>
  <c r="V381" i="616"/>
  <c r="U381" i="616"/>
  <c r="S381" i="616"/>
  <c r="N381" i="616"/>
  <c r="M381" i="616"/>
  <c r="K381" i="616"/>
  <c r="BI380" i="616"/>
  <c r="BJ380" i="616" s="1"/>
  <c r="BG380" i="616"/>
  <c r="BA380" i="616"/>
  <c r="BB380" i="616" s="1"/>
  <c r="AY380" i="616"/>
  <c r="AS380" i="616"/>
  <c r="AT380" i="616" s="1"/>
  <c r="AQ380" i="616"/>
  <c r="AK380" i="616"/>
  <c r="AL380" i="616" s="1"/>
  <c r="AI380" i="616"/>
  <c r="AD380" i="616"/>
  <c r="AC380" i="616"/>
  <c r="AA380" i="616"/>
  <c r="V380" i="616"/>
  <c r="U380" i="616"/>
  <c r="M380" i="616"/>
  <c r="N380" i="616" s="1"/>
  <c r="BI379" i="616"/>
  <c r="BJ379" i="616" s="1"/>
  <c r="BG379" i="616"/>
  <c r="BB379" i="616"/>
  <c r="BA379" i="616"/>
  <c r="AY379" i="616"/>
  <c r="AS379" i="616"/>
  <c r="AT379" i="616" s="1"/>
  <c r="AQ379" i="616"/>
  <c r="AL379" i="616"/>
  <c r="AK379" i="616"/>
  <c r="AI379" i="616"/>
  <c r="AD379" i="616"/>
  <c r="AC379" i="616"/>
  <c r="AA379" i="616"/>
  <c r="V379" i="616"/>
  <c r="U379" i="616"/>
  <c r="S379" i="616"/>
  <c r="M379" i="616"/>
  <c r="N379" i="616" s="1"/>
  <c r="K379" i="616"/>
  <c r="BI378" i="616"/>
  <c r="BJ378" i="616" s="1"/>
  <c r="BG378" i="616"/>
  <c r="BA378" i="616"/>
  <c r="BB378" i="616" s="1"/>
  <c r="AY378" i="616"/>
  <c r="AT378" i="616"/>
  <c r="AS378" i="616"/>
  <c r="AQ378" i="616"/>
  <c r="AK378" i="616"/>
  <c r="AL378" i="616" s="1"/>
  <c r="AI378" i="616"/>
  <c r="AD378" i="616"/>
  <c r="AC378" i="616"/>
  <c r="AA378" i="616"/>
  <c r="V378" i="616"/>
  <c r="U378" i="616"/>
  <c r="S378" i="616"/>
  <c r="N378" i="616"/>
  <c r="M378" i="616"/>
  <c r="K378" i="616"/>
  <c r="BI377" i="616"/>
  <c r="BJ377" i="616" s="1"/>
  <c r="BG377" i="616"/>
  <c r="BA377" i="616"/>
  <c r="BB377" i="616" s="1"/>
  <c r="AY377" i="616"/>
  <c r="AS377" i="616"/>
  <c r="AT377" i="616" s="1"/>
  <c r="AQ377" i="616"/>
  <c r="AL377" i="616"/>
  <c r="AK377" i="616"/>
  <c r="AI377" i="616"/>
  <c r="AC377" i="616"/>
  <c r="AD377" i="616" s="1"/>
  <c r="AA377" i="616"/>
  <c r="U377" i="616"/>
  <c r="V377" i="616" s="1"/>
  <c r="S377" i="616"/>
  <c r="N377" i="616"/>
  <c r="M377" i="616"/>
  <c r="K377" i="616"/>
  <c r="BJ376" i="616"/>
  <c r="BI376" i="616"/>
  <c r="BG376" i="616"/>
  <c r="BB376" i="616"/>
  <c r="BA376" i="616"/>
  <c r="AY376" i="616"/>
  <c r="AS376" i="616"/>
  <c r="AT376" i="616" s="1"/>
  <c r="AQ376" i="616"/>
  <c r="AK376" i="616"/>
  <c r="AL376" i="616" s="1"/>
  <c r="AI376" i="616"/>
  <c r="AC376" i="616"/>
  <c r="AD376" i="616" s="1"/>
  <c r="AA376" i="616"/>
  <c r="U376" i="616"/>
  <c r="V376" i="616" s="1"/>
  <c r="S376" i="616"/>
  <c r="N376" i="616"/>
  <c r="M376" i="616"/>
  <c r="K376" i="616"/>
  <c r="BJ375" i="616"/>
  <c r="BI375" i="616"/>
  <c r="BG375" i="616"/>
  <c r="BB375" i="616"/>
  <c r="BA375" i="616"/>
  <c r="AY375" i="616"/>
  <c r="AT375" i="616"/>
  <c r="AS375" i="616"/>
  <c r="AQ375" i="616"/>
  <c r="AK375" i="616"/>
  <c r="AL375" i="616" s="1"/>
  <c r="AI375" i="616"/>
  <c r="AC375" i="616"/>
  <c r="AD375" i="616" s="1"/>
  <c r="AA375" i="616"/>
  <c r="V375" i="616"/>
  <c r="U375" i="616"/>
  <c r="S375" i="616"/>
  <c r="M375" i="616"/>
  <c r="N375" i="616" s="1"/>
  <c r="K375" i="616"/>
  <c r="BI374" i="616"/>
  <c r="BJ374" i="616" s="1"/>
  <c r="BG374" i="616"/>
  <c r="BB374" i="616"/>
  <c r="BA374" i="616"/>
  <c r="AY374" i="616"/>
  <c r="AT374" i="616"/>
  <c r="AS374" i="616"/>
  <c r="AQ374" i="616"/>
  <c r="AL374" i="616"/>
  <c r="AK374" i="616"/>
  <c r="AI374" i="616"/>
  <c r="AC374" i="616"/>
  <c r="AD374" i="616" s="1"/>
  <c r="AA374" i="616"/>
  <c r="U374" i="616"/>
  <c r="V374" i="616" s="1"/>
  <c r="S374" i="616"/>
  <c r="M374" i="616"/>
  <c r="N374" i="616" s="1"/>
  <c r="K374" i="616"/>
  <c r="BI373" i="616"/>
  <c r="BJ373" i="616" s="1"/>
  <c r="BG373" i="616"/>
  <c r="BA373" i="616"/>
  <c r="BB373" i="616" s="1"/>
  <c r="AY373" i="616"/>
  <c r="AT373" i="616"/>
  <c r="AS373" i="616"/>
  <c r="AQ373" i="616"/>
  <c r="AL373" i="616"/>
  <c r="AK373" i="616"/>
  <c r="AI373" i="616"/>
  <c r="AC373" i="616"/>
  <c r="AD373" i="616" s="1"/>
  <c r="AA373" i="616"/>
  <c r="U373" i="616"/>
  <c r="V373" i="616" s="1"/>
  <c r="S373" i="616"/>
  <c r="M373" i="616"/>
  <c r="N373" i="616" s="1"/>
  <c r="K373" i="616"/>
  <c r="BI372" i="616"/>
  <c r="BJ372" i="616" s="1"/>
  <c r="BG372" i="616"/>
  <c r="BA372" i="616"/>
  <c r="BB372" i="616" s="1"/>
  <c r="AY372" i="616"/>
  <c r="AS372" i="616"/>
  <c r="AT372" i="616" s="1"/>
  <c r="AQ372" i="616"/>
  <c r="AL372" i="616"/>
  <c r="AK372" i="616"/>
  <c r="AI372" i="616"/>
  <c r="AD372" i="616"/>
  <c r="AC372" i="616"/>
  <c r="AA372" i="616"/>
  <c r="V372" i="616"/>
  <c r="U372" i="616"/>
  <c r="S372" i="616"/>
  <c r="M372" i="616"/>
  <c r="N372" i="616" s="1"/>
  <c r="K372" i="616"/>
  <c r="BI371" i="616"/>
  <c r="BJ371" i="616" s="1"/>
  <c r="BG371" i="616"/>
  <c r="BA371" i="616"/>
  <c r="BB371" i="616" s="1"/>
  <c r="AY371" i="616"/>
  <c r="AS371" i="616"/>
  <c r="AT371" i="616" s="1"/>
  <c r="AQ371" i="616"/>
  <c r="AL371" i="616"/>
  <c r="AK371" i="616"/>
  <c r="AI371" i="616"/>
  <c r="AD371" i="616"/>
  <c r="AC371" i="616"/>
  <c r="AA371" i="616"/>
  <c r="V371" i="616"/>
  <c r="U371" i="616"/>
  <c r="S371" i="616"/>
  <c r="M371" i="616"/>
  <c r="N371" i="616" s="1"/>
  <c r="K371" i="616"/>
  <c r="BI370" i="616"/>
  <c r="BJ370" i="616" s="1"/>
  <c r="BG370" i="616"/>
  <c r="BA370" i="616"/>
  <c r="BB370" i="616" s="1"/>
  <c r="AY370" i="616"/>
  <c r="AT370" i="616"/>
  <c r="AS370" i="616"/>
  <c r="AQ370" i="616"/>
  <c r="AK370" i="616"/>
  <c r="AL370" i="616" s="1"/>
  <c r="AI370" i="616"/>
  <c r="AD370" i="616"/>
  <c r="AC370" i="616"/>
  <c r="AA370" i="616"/>
  <c r="V370" i="616"/>
  <c r="U370" i="616"/>
  <c r="S370" i="616"/>
  <c r="N370" i="616"/>
  <c r="M370" i="616"/>
  <c r="K370" i="616"/>
  <c r="BI369" i="616"/>
  <c r="BJ369" i="616" s="1"/>
  <c r="BG369" i="616"/>
  <c r="BA369" i="616"/>
  <c r="BB369" i="616" s="1"/>
  <c r="AY369" i="616"/>
  <c r="AS369" i="616"/>
  <c r="AT369" i="616" s="1"/>
  <c r="AQ369" i="616"/>
  <c r="AL369" i="616"/>
  <c r="AK369" i="616"/>
  <c r="AI369" i="616"/>
  <c r="AC369" i="616"/>
  <c r="AD369" i="616" s="1"/>
  <c r="AA369" i="616"/>
  <c r="V369" i="616"/>
  <c r="U369" i="616"/>
  <c r="S369" i="616"/>
  <c r="N369" i="616"/>
  <c r="M369" i="616"/>
  <c r="K369" i="616"/>
  <c r="BJ368" i="616"/>
  <c r="BI368" i="616"/>
  <c r="BG368" i="616"/>
  <c r="BA368" i="616"/>
  <c r="BB368" i="616" s="1"/>
  <c r="AY368" i="616"/>
  <c r="AS368" i="616"/>
  <c r="AT368" i="616" s="1"/>
  <c r="AQ368" i="616"/>
  <c r="AK368" i="616"/>
  <c r="AL368" i="616" s="1"/>
  <c r="AI368" i="616"/>
  <c r="AD368" i="616"/>
  <c r="AC368" i="616"/>
  <c r="U368" i="616"/>
  <c r="V368" i="616" s="1"/>
  <c r="N368" i="616"/>
  <c r="M368" i="616"/>
  <c r="BI367" i="616"/>
  <c r="BJ367" i="616" s="1"/>
  <c r="BG367" i="616"/>
  <c r="BB367" i="616"/>
  <c r="BA367" i="616"/>
  <c r="AY367" i="616"/>
  <c r="AT367" i="616"/>
  <c r="AS367" i="616"/>
  <c r="AQ367" i="616"/>
  <c r="AL367" i="616"/>
  <c r="AK367" i="616"/>
  <c r="AI367" i="616"/>
  <c r="AC367" i="616"/>
  <c r="AD367" i="616" s="1"/>
  <c r="V367" i="616"/>
  <c r="U367" i="616"/>
  <c r="M367" i="616"/>
  <c r="N367" i="616" s="1"/>
  <c r="BJ366" i="616"/>
  <c r="BI366" i="616"/>
  <c r="BG366" i="616"/>
  <c r="BA366" i="616"/>
  <c r="BB366" i="616" s="1"/>
  <c r="AY366" i="616"/>
  <c r="AT366" i="616"/>
  <c r="AS366" i="616"/>
  <c r="AQ366" i="616"/>
  <c r="AL366" i="616"/>
  <c r="AK366" i="616"/>
  <c r="AI366" i="616"/>
  <c r="AD366" i="616"/>
  <c r="AC366" i="616"/>
  <c r="AA366" i="616"/>
  <c r="U366" i="616"/>
  <c r="V366" i="616" s="1"/>
  <c r="S366" i="616"/>
  <c r="M366" i="616"/>
  <c r="N366" i="616" s="1"/>
  <c r="K366" i="616"/>
  <c r="BI365" i="616"/>
  <c r="BJ365" i="616" s="1"/>
  <c r="BG365" i="616"/>
  <c r="BB365" i="616"/>
  <c r="BA365" i="616"/>
  <c r="AY365" i="616"/>
  <c r="AS365" i="616"/>
  <c r="AT365" i="616" s="1"/>
  <c r="AQ365" i="616"/>
  <c r="AL365" i="616"/>
  <c r="AK365" i="616"/>
  <c r="AI365" i="616"/>
  <c r="AD365" i="616"/>
  <c r="AC365" i="616"/>
  <c r="AA365" i="616"/>
  <c r="V365" i="616"/>
  <c r="U365" i="616"/>
  <c r="S365" i="616"/>
  <c r="M365" i="616"/>
  <c r="N365" i="616" s="1"/>
  <c r="K365" i="616"/>
  <c r="BI364" i="616"/>
  <c r="BJ364" i="616" s="1"/>
  <c r="BG364" i="616"/>
  <c r="BA364" i="616"/>
  <c r="BB364" i="616" s="1"/>
  <c r="AY364" i="616"/>
  <c r="AT364" i="616"/>
  <c r="AS364" i="616"/>
  <c r="AQ364" i="616"/>
  <c r="AK364" i="616"/>
  <c r="AL364" i="616" s="1"/>
  <c r="AI364" i="616"/>
  <c r="AC364" i="616"/>
  <c r="AD364" i="616" s="1"/>
  <c r="AA364" i="616"/>
  <c r="V364" i="616"/>
  <c r="U364" i="616"/>
  <c r="S364" i="616"/>
  <c r="N364" i="616"/>
  <c r="M364" i="616"/>
  <c r="K364" i="616"/>
  <c r="BJ363" i="616"/>
  <c r="BI363" i="616"/>
  <c r="BG363" i="616"/>
  <c r="BA363" i="616"/>
  <c r="BB363" i="616" s="1"/>
  <c r="AY363" i="616"/>
  <c r="AS363" i="616"/>
  <c r="AT363" i="616" s="1"/>
  <c r="AQ363" i="616"/>
  <c r="AK363" i="616"/>
  <c r="AL363" i="616" s="1"/>
  <c r="AI363" i="616"/>
  <c r="AC363" i="616"/>
  <c r="AD363" i="616" s="1"/>
  <c r="AA363" i="616"/>
  <c r="V363" i="616"/>
  <c r="U363" i="616"/>
  <c r="S363" i="616"/>
  <c r="N363" i="616"/>
  <c r="M363" i="616"/>
  <c r="K363" i="616"/>
  <c r="BJ362" i="616"/>
  <c r="BI362" i="616"/>
  <c r="BG362" i="616"/>
  <c r="BB362" i="616"/>
  <c r="BA362" i="616"/>
  <c r="AY362" i="616"/>
  <c r="AS362" i="616"/>
  <c r="AT362" i="616" s="1"/>
  <c r="AQ362" i="616"/>
  <c r="AK362" i="616"/>
  <c r="AL362" i="616" s="1"/>
  <c r="AI362" i="616"/>
  <c r="AD362" i="616"/>
  <c r="AC362" i="616"/>
  <c r="AA362" i="616"/>
  <c r="U362" i="616"/>
  <c r="V362" i="616" s="1"/>
  <c r="S362" i="616"/>
  <c r="M362" i="616"/>
  <c r="N362" i="616" s="1"/>
  <c r="K362" i="616"/>
  <c r="BJ361" i="616"/>
  <c r="BI361" i="616"/>
  <c r="BG361" i="616"/>
  <c r="BB361" i="616"/>
  <c r="BA361" i="616"/>
  <c r="AY361" i="616"/>
  <c r="AT361" i="616"/>
  <c r="AS361" i="616"/>
  <c r="AQ361" i="616"/>
  <c r="AK361" i="616"/>
  <c r="AL361" i="616" s="1"/>
  <c r="AI361" i="616"/>
  <c r="AC361" i="616"/>
  <c r="AD361" i="616" s="1"/>
  <c r="AA361" i="616"/>
  <c r="U361" i="616"/>
  <c r="V361" i="616" s="1"/>
  <c r="S361" i="616"/>
  <c r="M361" i="616"/>
  <c r="N361" i="616" s="1"/>
  <c r="K361" i="616"/>
  <c r="BI360" i="616"/>
  <c r="BJ360" i="616" s="1"/>
  <c r="BG360" i="616"/>
  <c r="BB360" i="616"/>
  <c r="BA360" i="616"/>
  <c r="AY360" i="616"/>
  <c r="AT360" i="616"/>
  <c r="AS360" i="616"/>
  <c r="AQ360" i="616"/>
  <c r="AK360" i="616"/>
  <c r="AL360" i="616" s="1"/>
  <c r="AI360" i="616"/>
  <c r="AC360" i="616"/>
  <c r="AD360" i="616" s="1"/>
  <c r="AA360" i="616"/>
  <c r="U360" i="616"/>
  <c r="V360" i="616" s="1"/>
  <c r="S360" i="616"/>
  <c r="M360" i="616"/>
  <c r="N360" i="616" s="1"/>
  <c r="K360" i="616"/>
  <c r="BI359" i="616"/>
  <c r="BJ359" i="616" s="1"/>
  <c r="BG359" i="616"/>
  <c r="BA359" i="616"/>
  <c r="BB359" i="616" s="1"/>
  <c r="AY359" i="616"/>
  <c r="AT359" i="616"/>
  <c r="AS359" i="616"/>
  <c r="AQ359" i="616"/>
  <c r="AL359" i="616"/>
  <c r="AK359" i="616"/>
  <c r="AI359" i="616"/>
  <c r="AD359" i="616"/>
  <c r="AC359" i="616"/>
  <c r="AA359" i="616"/>
  <c r="U359" i="616"/>
  <c r="V359" i="616" s="1"/>
  <c r="S359" i="616"/>
  <c r="M359" i="616"/>
  <c r="N359" i="616" s="1"/>
  <c r="K359" i="616"/>
  <c r="BI358" i="616"/>
  <c r="BJ358" i="616" s="1"/>
  <c r="BG358" i="616"/>
  <c r="BA358" i="616"/>
  <c r="BB358" i="616" s="1"/>
  <c r="AY358" i="616"/>
  <c r="AT358" i="616"/>
  <c r="AS358" i="616"/>
  <c r="AQ358" i="616"/>
  <c r="AL358" i="616"/>
  <c r="AK358" i="616"/>
  <c r="AI358" i="616"/>
  <c r="AD358" i="616"/>
  <c r="AC358" i="616"/>
  <c r="AA358" i="616"/>
  <c r="U358" i="616"/>
  <c r="V358" i="616" s="1"/>
  <c r="S358" i="616"/>
  <c r="M358" i="616"/>
  <c r="N358" i="616" s="1"/>
  <c r="K358" i="616"/>
  <c r="BI357" i="616"/>
  <c r="BJ357" i="616" s="1"/>
  <c r="BG357" i="616"/>
  <c r="BB357" i="616"/>
  <c r="BA357" i="616"/>
  <c r="AY357" i="616"/>
  <c r="AS357" i="616"/>
  <c r="AT357" i="616" s="1"/>
  <c r="AQ357" i="616"/>
  <c r="AL357" i="616"/>
  <c r="AK357" i="616"/>
  <c r="AI357" i="616"/>
  <c r="AD357" i="616"/>
  <c r="AC357" i="616"/>
  <c r="AA357" i="616"/>
  <c r="V357" i="616"/>
  <c r="U357" i="616"/>
  <c r="S357" i="616"/>
  <c r="M357" i="616"/>
  <c r="N357" i="616" s="1"/>
  <c r="K357" i="616"/>
  <c r="BI356" i="616"/>
  <c r="BJ356" i="616" s="1"/>
  <c r="BG356" i="616"/>
  <c r="BA356" i="616"/>
  <c r="BB356" i="616" s="1"/>
  <c r="AY356" i="616"/>
  <c r="AT356" i="616"/>
  <c r="AS356" i="616"/>
  <c r="AQ356" i="616"/>
  <c r="AK356" i="616"/>
  <c r="AL356" i="616" s="1"/>
  <c r="AI356" i="616"/>
  <c r="AD356" i="616"/>
  <c r="AC356" i="616"/>
  <c r="AA356" i="616"/>
  <c r="V356" i="616"/>
  <c r="U356" i="616"/>
  <c r="S356" i="616"/>
  <c r="N356" i="616"/>
  <c r="M356" i="616"/>
  <c r="K356" i="616"/>
  <c r="BI355" i="616"/>
  <c r="BJ355" i="616" s="1"/>
  <c r="BG355" i="616"/>
  <c r="BA355" i="616"/>
  <c r="BB355" i="616" s="1"/>
  <c r="AY355" i="616"/>
  <c r="AS355" i="616"/>
  <c r="AT355" i="616" s="1"/>
  <c r="AQ355" i="616"/>
  <c r="AL355" i="616"/>
  <c r="AK355" i="616"/>
  <c r="AI355" i="616"/>
  <c r="AC355" i="616"/>
  <c r="AD355" i="616" s="1"/>
  <c r="AA355" i="616"/>
  <c r="U355" i="616"/>
  <c r="V355" i="616" s="1"/>
  <c r="S355" i="616"/>
  <c r="N355" i="616"/>
  <c r="M355" i="616"/>
  <c r="K355" i="616"/>
  <c r="BJ354" i="616"/>
  <c r="BI354" i="616"/>
  <c r="BG354" i="616"/>
  <c r="BB354" i="616"/>
  <c r="BA354" i="616"/>
  <c r="AY354" i="616"/>
  <c r="AS354" i="616"/>
  <c r="AT354" i="616" s="1"/>
  <c r="AQ354" i="616"/>
  <c r="AK354" i="616"/>
  <c r="AL354" i="616" s="1"/>
  <c r="AI354" i="616"/>
  <c r="AC354" i="616"/>
  <c r="AD354" i="616" s="1"/>
  <c r="AA354" i="616"/>
  <c r="U354" i="616"/>
  <c r="V354" i="616" s="1"/>
  <c r="S354" i="616"/>
  <c r="N354" i="616"/>
  <c r="M354" i="616"/>
  <c r="K354" i="616"/>
  <c r="BJ353" i="616"/>
  <c r="BI353" i="616"/>
  <c r="BG353" i="616"/>
  <c r="BB353" i="616"/>
  <c r="BA353" i="616"/>
  <c r="AY353" i="616"/>
  <c r="AT353" i="616"/>
  <c r="AS353" i="616"/>
  <c r="AQ353" i="616"/>
  <c r="AK353" i="616"/>
  <c r="AL353" i="616" s="1"/>
  <c r="AI353" i="616"/>
  <c r="AC353" i="616"/>
  <c r="AD353" i="616" s="1"/>
  <c r="AA353" i="616"/>
  <c r="V353" i="616"/>
  <c r="U353" i="616"/>
  <c r="S353" i="616"/>
  <c r="M353" i="616"/>
  <c r="N353" i="616" s="1"/>
  <c r="K353" i="616"/>
  <c r="BI352" i="616"/>
  <c r="BJ352" i="616" s="1"/>
  <c r="BG352" i="616"/>
  <c r="BB352" i="616"/>
  <c r="BA352" i="616"/>
  <c r="AY352" i="616"/>
  <c r="AT352" i="616"/>
  <c r="AS352" i="616"/>
  <c r="AQ352" i="616"/>
  <c r="AL352" i="616"/>
  <c r="AK352" i="616"/>
  <c r="AI352" i="616"/>
  <c r="AC352" i="616"/>
  <c r="AD352" i="616" s="1"/>
  <c r="AA352" i="616"/>
  <c r="U352" i="616"/>
  <c r="V352" i="616" s="1"/>
  <c r="S352" i="616"/>
  <c r="M352" i="616"/>
  <c r="N352" i="616" s="1"/>
  <c r="K352" i="616"/>
  <c r="BI351" i="616"/>
  <c r="BJ351" i="616" s="1"/>
  <c r="BG351" i="616"/>
  <c r="BA351" i="616"/>
  <c r="BB351" i="616" s="1"/>
  <c r="AY351" i="616"/>
  <c r="AT351" i="616"/>
  <c r="AS351" i="616"/>
  <c r="AQ351" i="616"/>
  <c r="AL351" i="616"/>
  <c r="AK351" i="616"/>
  <c r="AI351" i="616"/>
  <c r="AC351" i="616"/>
  <c r="AD351" i="616" s="1"/>
  <c r="AA351" i="616"/>
  <c r="U351" i="616"/>
  <c r="V351" i="616" s="1"/>
  <c r="S351" i="616"/>
  <c r="M351" i="616"/>
  <c r="N351" i="616" s="1"/>
  <c r="K351" i="616"/>
  <c r="BI350" i="616"/>
  <c r="BJ350" i="616" s="1"/>
  <c r="BG350" i="616"/>
  <c r="BA350" i="616"/>
  <c r="BB350" i="616" s="1"/>
  <c r="AY350" i="616"/>
  <c r="AS350" i="616"/>
  <c r="AT350" i="616" s="1"/>
  <c r="AQ350" i="616"/>
  <c r="AL350" i="616"/>
  <c r="AK350" i="616"/>
  <c r="AI350" i="616"/>
  <c r="AD350" i="616"/>
  <c r="AC350" i="616"/>
  <c r="AA350" i="616"/>
  <c r="V350" i="616"/>
  <c r="U350" i="616"/>
  <c r="S350" i="616"/>
  <c r="M350" i="616"/>
  <c r="N350" i="616" s="1"/>
  <c r="K350" i="616"/>
  <c r="BI349" i="616"/>
  <c r="BJ349" i="616" s="1"/>
  <c r="BG349" i="616"/>
  <c r="BA349" i="616"/>
  <c r="BB349" i="616" s="1"/>
  <c r="AY349" i="616"/>
  <c r="AS349" i="616"/>
  <c r="AT349" i="616" s="1"/>
  <c r="AQ349" i="616"/>
  <c r="AL349" i="616"/>
  <c r="AK349" i="616"/>
  <c r="AI349" i="616"/>
  <c r="AD349" i="616"/>
  <c r="AC349" i="616"/>
  <c r="AA349" i="616"/>
  <c r="V349" i="616"/>
  <c r="U349" i="616"/>
  <c r="S349" i="616"/>
  <c r="M349" i="616"/>
  <c r="N349" i="616" s="1"/>
  <c r="K349" i="616"/>
  <c r="BI348" i="616"/>
  <c r="BJ348" i="616" s="1"/>
  <c r="BG348" i="616"/>
  <c r="BA348" i="616"/>
  <c r="BB348" i="616" s="1"/>
  <c r="AY348" i="616"/>
  <c r="AT348" i="616"/>
  <c r="AS348" i="616"/>
  <c r="AQ348" i="616"/>
  <c r="AK348" i="616"/>
  <c r="AL348" i="616" s="1"/>
  <c r="AI348" i="616"/>
  <c r="AD348" i="616"/>
  <c r="AC348" i="616"/>
  <c r="AA348" i="616"/>
  <c r="V348" i="616"/>
  <c r="U348" i="616"/>
  <c r="S348" i="616"/>
  <c r="N348" i="616"/>
  <c r="M348" i="616"/>
  <c r="K348" i="616"/>
  <c r="BI347" i="616"/>
  <c r="BJ347" i="616" s="1"/>
  <c r="BG347" i="616"/>
  <c r="BA347" i="616"/>
  <c r="BB347" i="616" s="1"/>
  <c r="AY347" i="616"/>
  <c r="AS347" i="616"/>
  <c r="AT347" i="616" s="1"/>
  <c r="AQ347" i="616"/>
  <c r="AL347" i="616"/>
  <c r="AK347" i="616"/>
  <c r="AI347" i="616"/>
  <c r="AC347" i="616"/>
  <c r="AD347" i="616" s="1"/>
  <c r="AA347" i="616"/>
  <c r="V347" i="616"/>
  <c r="U347" i="616"/>
  <c r="S347" i="616"/>
  <c r="N347" i="616"/>
  <c r="M347" i="616"/>
  <c r="K347" i="616"/>
  <c r="BJ346" i="616"/>
  <c r="BI346" i="616"/>
  <c r="BG346" i="616"/>
  <c r="BA346" i="616"/>
  <c r="BB346" i="616" s="1"/>
  <c r="AY346" i="616"/>
  <c r="AS346" i="616"/>
  <c r="AT346" i="616" s="1"/>
  <c r="AQ346" i="616"/>
  <c r="AK346" i="616"/>
  <c r="AL346" i="616" s="1"/>
  <c r="AI346" i="616"/>
  <c r="AD346" i="616"/>
  <c r="AC346" i="616"/>
  <c r="AA346" i="616"/>
  <c r="U346" i="616"/>
  <c r="V346" i="616" s="1"/>
  <c r="S346" i="616"/>
  <c r="M346" i="616"/>
  <c r="N346" i="616" s="1"/>
  <c r="K346" i="616"/>
  <c r="BJ345" i="616"/>
  <c r="BI345" i="616"/>
  <c r="BG345" i="616"/>
  <c r="BB345" i="616"/>
  <c r="BA345" i="616"/>
  <c r="AY345" i="616"/>
  <c r="AT345" i="616"/>
  <c r="AS345" i="616"/>
  <c r="AQ345" i="616"/>
  <c r="AK345" i="616"/>
  <c r="AL345" i="616" s="1"/>
  <c r="AI345" i="616"/>
  <c r="AC345" i="616"/>
  <c r="AD345" i="616" s="1"/>
  <c r="AA345" i="616"/>
  <c r="U345" i="616"/>
  <c r="V345" i="616" s="1"/>
  <c r="S345" i="616"/>
  <c r="M345" i="616"/>
  <c r="N345" i="616" s="1"/>
  <c r="K345" i="616"/>
  <c r="BJ344" i="616"/>
  <c r="BI344" i="616"/>
  <c r="BG344" i="616"/>
  <c r="BB344" i="616"/>
  <c r="BA344" i="616"/>
  <c r="AY344" i="616"/>
  <c r="AT344" i="616"/>
  <c r="AS344" i="616"/>
  <c r="AQ344" i="616"/>
  <c r="AL344" i="616"/>
  <c r="AK344" i="616"/>
  <c r="AI344" i="616"/>
  <c r="AC344" i="616"/>
  <c r="AD344" i="616" s="1"/>
  <c r="AA344" i="616"/>
  <c r="U344" i="616"/>
  <c r="V344" i="616" s="1"/>
  <c r="S344" i="616"/>
  <c r="N344" i="616"/>
  <c r="M344" i="616"/>
  <c r="K344" i="616"/>
  <c r="BI343" i="616"/>
  <c r="BJ343" i="616" s="1"/>
  <c r="BG343" i="616"/>
  <c r="BA343" i="616"/>
  <c r="BB343" i="616" s="1"/>
  <c r="AY343" i="616"/>
  <c r="AT343" i="616"/>
  <c r="AS343" i="616"/>
  <c r="AQ343" i="616"/>
  <c r="AL343" i="616"/>
  <c r="AK343" i="616"/>
  <c r="AI343" i="616"/>
  <c r="AD343" i="616"/>
  <c r="AC343" i="616"/>
  <c r="AA343" i="616"/>
  <c r="U343" i="616"/>
  <c r="V343" i="616" s="1"/>
  <c r="S343" i="616"/>
  <c r="M343" i="616"/>
  <c r="N343" i="616" s="1"/>
  <c r="K343" i="616"/>
  <c r="BI342" i="616"/>
  <c r="BJ342" i="616" s="1"/>
  <c r="BG342" i="616"/>
  <c r="BA342" i="616"/>
  <c r="BB342" i="616" s="1"/>
  <c r="AY342" i="616"/>
  <c r="AS342" i="616"/>
  <c r="AT342" i="616" s="1"/>
  <c r="AQ342" i="616"/>
  <c r="AL342" i="616"/>
  <c r="AK342" i="616"/>
  <c r="AI342" i="616"/>
  <c r="AD342" i="616"/>
  <c r="AC342" i="616"/>
  <c r="AA342" i="616"/>
  <c r="U342" i="616"/>
  <c r="V342" i="616" s="1"/>
  <c r="S342" i="616"/>
  <c r="M342" i="616"/>
  <c r="N342" i="616" s="1"/>
  <c r="K342" i="616"/>
  <c r="BI341" i="616"/>
  <c r="BJ341" i="616" s="1"/>
  <c r="BG341" i="616"/>
  <c r="BA341" i="616"/>
  <c r="BB341" i="616" s="1"/>
  <c r="AY341" i="616"/>
  <c r="AS341" i="616"/>
  <c r="AT341" i="616" s="1"/>
  <c r="AQ341" i="616"/>
  <c r="AK341" i="616"/>
  <c r="AL341" i="616" s="1"/>
  <c r="AI341" i="616"/>
  <c r="AD341" i="616"/>
  <c r="AC341" i="616"/>
  <c r="AA341" i="616"/>
  <c r="V341" i="616"/>
  <c r="U341" i="616"/>
  <c r="S341" i="616"/>
  <c r="N341" i="616"/>
  <c r="M341" i="616"/>
  <c r="K341" i="616"/>
  <c r="BI340" i="616"/>
  <c r="BJ340" i="616" s="1"/>
  <c r="BG340" i="616"/>
  <c r="BA340" i="616"/>
  <c r="BB340" i="616" s="1"/>
  <c r="AY340" i="616"/>
  <c r="AS340" i="616"/>
  <c r="AT340" i="616" s="1"/>
  <c r="AQ340" i="616"/>
  <c r="AK340" i="616"/>
  <c r="AL340" i="616" s="1"/>
  <c r="AI340" i="616"/>
  <c r="AD340" i="616"/>
  <c r="AC340" i="616"/>
  <c r="AA340" i="616"/>
  <c r="V340" i="616"/>
  <c r="U340" i="616"/>
  <c r="S340" i="616"/>
  <c r="N340" i="616"/>
  <c r="M340" i="616"/>
  <c r="K340" i="616"/>
  <c r="BI339" i="616"/>
  <c r="BJ339" i="616" s="1"/>
  <c r="BG339" i="616"/>
  <c r="BA339" i="616"/>
  <c r="BB339" i="616" s="1"/>
  <c r="AY339" i="616"/>
  <c r="AS339" i="616"/>
  <c r="AT339" i="616" s="1"/>
  <c r="AQ339" i="616"/>
  <c r="AL339" i="616"/>
  <c r="AK339" i="616"/>
  <c r="AI339" i="616"/>
  <c r="AC339" i="616"/>
  <c r="AD339" i="616" s="1"/>
  <c r="AA339" i="616"/>
  <c r="V339" i="616"/>
  <c r="U339" i="616"/>
  <c r="S339" i="616"/>
  <c r="N339" i="616"/>
  <c r="M339" i="616"/>
  <c r="K339" i="616"/>
  <c r="BJ338" i="616"/>
  <c r="BI338" i="616"/>
  <c r="BG338" i="616"/>
  <c r="BA338" i="616"/>
  <c r="BB338" i="616" s="1"/>
  <c r="AY338" i="616"/>
  <c r="AS338" i="616"/>
  <c r="AT338" i="616" s="1"/>
  <c r="AQ338" i="616"/>
  <c r="AK338" i="616"/>
  <c r="AL338" i="616" s="1"/>
  <c r="AI338" i="616"/>
  <c r="AD338" i="616"/>
  <c r="AC338" i="616"/>
  <c r="AA338" i="616"/>
  <c r="U338" i="616"/>
  <c r="V338" i="616" s="1"/>
  <c r="S338" i="616"/>
  <c r="N338" i="616"/>
  <c r="M338" i="616"/>
  <c r="K338" i="616"/>
  <c r="BJ337" i="616"/>
  <c r="BI337" i="616"/>
  <c r="BG337" i="616"/>
  <c r="BB337" i="616"/>
  <c r="BA337" i="616"/>
  <c r="AY337" i="616"/>
  <c r="AS337" i="616"/>
  <c r="AT337" i="616" s="1"/>
  <c r="AQ337" i="616"/>
  <c r="AK337" i="616"/>
  <c r="AL337" i="616" s="1"/>
  <c r="AI337" i="616"/>
  <c r="AC337" i="616"/>
  <c r="AD337" i="616" s="1"/>
  <c r="AA337" i="616"/>
  <c r="V337" i="616"/>
  <c r="U337" i="616"/>
  <c r="S337" i="616"/>
  <c r="M337" i="616"/>
  <c r="N337" i="616" s="1"/>
  <c r="K337" i="616"/>
  <c r="BI336" i="616"/>
  <c r="BJ336" i="616" s="1"/>
  <c r="BG336" i="616"/>
  <c r="BB336" i="616"/>
  <c r="BA336" i="616"/>
  <c r="AY336" i="616"/>
  <c r="AT336" i="616"/>
  <c r="AS336" i="616"/>
  <c r="AQ336" i="616"/>
  <c r="AL336" i="616"/>
  <c r="AK336" i="616"/>
  <c r="AI336" i="616"/>
  <c r="AC336" i="616"/>
  <c r="AD336" i="616" s="1"/>
  <c r="AA336" i="616"/>
  <c r="U336" i="616"/>
  <c r="V336" i="616" s="1"/>
  <c r="S336" i="616"/>
  <c r="M336" i="616"/>
  <c r="N336" i="616" s="1"/>
  <c r="K336" i="616"/>
  <c r="BI335" i="616"/>
  <c r="BJ335" i="616" s="1"/>
  <c r="BG335" i="616"/>
  <c r="BB335" i="616"/>
  <c r="BA335" i="616"/>
  <c r="AY335" i="616"/>
  <c r="AT335" i="616"/>
  <c r="AS335" i="616"/>
  <c r="AQ335" i="616"/>
  <c r="AL335" i="616"/>
  <c r="AK335" i="616"/>
  <c r="AI335" i="616"/>
  <c r="AD335" i="616"/>
  <c r="AC335" i="616"/>
  <c r="AA335" i="616"/>
  <c r="U335" i="616"/>
  <c r="V335" i="616" s="1"/>
  <c r="S335" i="616"/>
  <c r="M335" i="616"/>
  <c r="N335" i="616" s="1"/>
  <c r="K335" i="616"/>
  <c r="BJ334" i="616"/>
  <c r="BI334" i="616"/>
  <c r="BG334" i="616"/>
  <c r="BA334" i="616"/>
  <c r="BB334" i="616" s="1"/>
  <c r="AY334" i="616"/>
  <c r="AS334" i="616"/>
  <c r="AT334" i="616" s="1"/>
  <c r="AQ334" i="616"/>
  <c r="AL334" i="616"/>
  <c r="AK334" i="616"/>
  <c r="AI334" i="616"/>
  <c r="AD334" i="616"/>
  <c r="AC334" i="616"/>
  <c r="AA334" i="616"/>
  <c r="V334" i="616"/>
  <c r="U334" i="616"/>
  <c r="S334" i="616"/>
  <c r="M334" i="616"/>
  <c r="N334" i="616" s="1"/>
  <c r="K334" i="616"/>
  <c r="BI333" i="616"/>
  <c r="BJ333" i="616" s="1"/>
  <c r="BG333" i="616"/>
  <c r="BA333" i="616"/>
  <c r="BB333" i="616" s="1"/>
  <c r="AY333" i="616"/>
  <c r="AS333" i="616"/>
  <c r="AT333" i="616" s="1"/>
  <c r="AQ333" i="616"/>
  <c r="AK333" i="616"/>
  <c r="AL333" i="616" s="1"/>
  <c r="AI333" i="616"/>
  <c r="AD333" i="616"/>
  <c r="AC333" i="616"/>
  <c r="AA333" i="616"/>
  <c r="V333" i="616"/>
  <c r="U333" i="616"/>
  <c r="S333" i="616"/>
  <c r="M333" i="616"/>
  <c r="N333" i="616" s="1"/>
  <c r="K333" i="616"/>
  <c r="BI332" i="616"/>
  <c r="BJ332" i="616" s="1"/>
  <c r="BB332" i="616"/>
  <c r="BA332" i="616"/>
  <c r="AT332" i="616"/>
  <c r="AS332" i="616"/>
  <c r="AQ332" i="616"/>
  <c r="AL332" i="616"/>
  <c r="AK332" i="616"/>
  <c r="AI332" i="616"/>
  <c r="AD332" i="616"/>
  <c r="AC332" i="616"/>
  <c r="AA332" i="616"/>
  <c r="U332" i="616"/>
  <c r="V332" i="616" s="1"/>
  <c r="N332" i="616"/>
  <c r="M332" i="616"/>
  <c r="BI331" i="616"/>
  <c r="BJ331" i="616" s="1"/>
  <c r="BG331" i="616"/>
  <c r="BB331" i="616"/>
  <c r="BA331" i="616"/>
  <c r="AY331" i="616"/>
  <c r="AT331" i="616"/>
  <c r="AS331" i="616"/>
  <c r="AQ331" i="616"/>
  <c r="AL331" i="616"/>
  <c r="AK331" i="616"/>
  <c r="AI331" i="616"/>
  <c r="AD331" i="616"/>
  <c r="AC331" i="616"/>
  <c r="V331" i="616"/>
  <c r="U331" i="616"/>
  <c r="M331" i="616"/>
  <c r="N331" i="616" s="1"/>
  <c r="BI330" i="616"/>
  <c r="BJ330" i="616" s="1"/>
  <c r="BG330" i="616"/>
  <c r="BB330" i="616"/>
  <c r="BA330" i="616"/>
  <c r="AY330" i="616"/>
  <c r="AS330" i="616"/>
  <c r="AT330" i="616" s="1"/>
  <c r="AQ330" i="616"/>
  <c r="AK330" i="616"/>
  <c r="AL330" i="616" s="1"/>
  <c r="AI330" i="616"/>
  <c r="AD330" i="616"/>
  <c r="AC330" i="616"/>
  <c r="AA330" i="616"/>
  <c r="V330" i="616"/>
  <c r="U330" i="616"/>
  <c r="S330" i="616"/>
  <c r="N330" i="616"/>
  <c r="M330" i="616"/>
  <c r="K330" i="616"/>
  <c r="BI329" i="616"/>
  <c r="BJ329" i="616" s="1"/>
  <c r="BG329" i="616"/>
  <c r="BA329" i="616"/>
  <c r="BB329" i="616" s="1"/>
  <c r="AY329" i="616"/>
  <c r="AS329" i="616"/>
  <c r="AT329" i="616" s="1"/>
  <c r="AQ329" i="616"/>
  <c r="AK329" i="616"/>
  <c r="AL329" i="616" s="1"/>
  <c r="AI329" i="616"/>
  <c r="AC329" i="616"/>
  <c r="AD329" i="616" s="1"/>
  <c r="AA329" i="616"/>
  <c r="V329" i="616"/>
  <c r="U329" i="616"/>
  <c r="S329" i="616"/>
  <c r="N329" i="616"/>
  <c r="M329" i="616"/>
  <c r="K329" i="616"/>
  <c r="BI328" i="616"/>
  <c r="BJ328" i="616" s="1"/>
  <c r="BG328" i="616"/>
  <c r="BA328" i="616"/>
  <c r="BB328" i="616" s="1"/>
  <c r="AY328" i="616"/>
  <c r="AS328" i="616"/>
  <c r="AT328" i="616" s="1"/>
  <c r="AQ328" i="616"/>
  <c r="AK328" i="616"/>
  <c r="AL328" i="616" s="1"/>
  <c r="AI328" i="616"/>
  <c r="AC328" i="616"/>
  <c r="AD328" i="616" s="1"/>
  <c r="AA328" i="616"/>
  <c r="U328" i="616"/>
  <c r="V328" i="616" s="1"/>
  <c r="S328" i="616"/>
  <c r="N328" i="616"/>
  <c r="M328" i="616"/>
  <c r="K328" i="616"/>
  <c r="BJ327" i="616"/>
  <c r="BI327" i="616"/>
  <c r="BG327" i="616"/>
  <c r="BB327" i="616"/>
  <c r="BA327" i="616"/>
  <c r="AY327" i="616"/>
  <c r="AS327" i="616"/>
  <c r="AT327" i="616" s="1"/>
  <c r="AQ327" i="616"/>
  <c r="AK327" i="616"/>
  <c r="AL327" i="616" s="1"/>
  <c r="AI327" i="616"/>
  <c r="AC327" i="616"/>
  <c r="AD327" i="616" s="1"/>
  <c r="AA327" i="616"/>
  <c r="U327" i="616"/>
  <c r="V327" i="616" s="1"/>
  <c r="S327" i="616"/>
  <c r="N327" i="616"/>
  <c r="M327" i="616"/>
  <c r="K327" i="616"/>
  <c r="BJ326" i="616"/>
  <c r="BI326" i="616"/>
  <c r="BG326" i="616"/>
  <c r="BB326" i="616"/>
  <c r="BA326" i="616"/>
  <c r="AY326" i="616"/>
  <c r="AS326" i="616"/>
  <c r="AT326" i="616" s="1"/>
  <c r="AQ326" i="616"/>
  <c r="AK326" i="616"/>
  <c r="AL326" i="616" s="1"/>
  <c r="AI326" i="616"/>
  <c r="AC326" i="616"/>
  <c r="AD326" i="616" s="1"/>
  <c r="AA326" i="616"/>
  <c r="V326" i="616"/>
  <c r="U326" i="616"/>
  <c r="S326" i="616"/>
  <c r="M326" i="616"/>
  <c r="N326" i="616" s="1"/>
  <c r="K326" i="616"/>
  <c r="BJ325" i="616"/>
  <c r="BI325" i="616"/>
  <c r="BG325" i="616"/>
  <c r="BB325" i="616"/>
  <c r="BA325" i="616"/>
  <c r="AY325" i="616"/>
  <c r="AT325" i="616"/>
  <c r="AS325" i="616"/>
  <c r="AQ325" i="616"/>
  <c r="AK325" i="616"/>
  <c r="AL325" i="616" s="1"/>
  <c r="AI325" i="616"/>
  <c r="AC325" i="616"/>
  <c r="AD325" i="616" s="1"/>
  <c r="AA325" i="616"/>
  <c r="U325" i="616"/>
  <c r="V325" i="616" s="1"/>
  <c r="S325" i="616"/>
  <c r="N325" i="616"/>
  <c r="M325" i="616"/>
  <c r="K325" i="616"/>
  <c r="BJ324" i="616"/>
  <c r="BI324" i="616"/>
  <c r="BG324" i="616"/>
  <c r="BA324" i="616"/>
  <c r="BB324" i="616" s="1"/>
  <c r="AY324" i="616"/>
  <c r="AT324" i="616"/>
  <c r="AS324" i="616"/>
  <c r="AQ324" i="616"/>
  <c r="AL324" i="616"/>
  <c r="AK324" i="616"/>
  <c r="AI324" i="616"/>
  <c r="AD324" i="616"/>
  <c r="AC324" i="616"/>
  <c r="AA324" i="616"/>
  <c r="U324" i="616"/>
  <c r="V324" i="616" s="1"/>
  <c r="S324" i="616"/>
  <c r="M324" i="616"/>
  <c r="N324" i="616" s="1"/>
  <c r="K324" i="616"/>
  <c r="BI323" i="616"/>
  <c r="BJ323" i="616" s="1"/>
  <c r="BG323" i="616"/>
  <c r="BA323" i="616"/>
  <c r="BB323" i="616" s="1"/>
  <c r="AY323" i="616"/>
  <c r="AS323" i="616"/>
  <c r="AT323" i="616" s="1"/>
  <c r="AQ323" i="616"/>
  <c r="AL323" i="616"/>
  <c r="AK323" i="616"/>
  <c r="AI323" i="616"/>
  <c r="AD323" i="616"/>
  <c r="AC323" i="616"/>
  <c r="AA323" i="616"/>
  <c r="V323" i="616"/>
  <c r="U323" i="616"/>
  <c r="S323" i="616"/>
  <c r="M323" i="616"/>
  <c r="N323" i="616" s="1"/>
  <c r="K323" i="616"/>
  <c r="BI322" i="616"/>
  <c r="BJ322" i="616" s="1"/>
  <c r="BG322" i="616"/>
  <c r="BA322" i="616"/>
  <c r="BB322" i="616" s="1"/>
  <c r="AY322" i="616"/>
  <c r="AT322" i="616"/>
  <c r="AS322" i="616"/>
  <c r="AQ322" i="616"/>
  <c r="AL322" i="616"/>
  <c r="AK322" i="616"/>
  <c r="AI322" i="616"/>
  <c r="AD322" i="616"/>
  <c r="AC322" i="616"/>
  <c r="AA322" i="616"/>
  <c r="V322" i="616"/>
  <c r="U322" i="616"/>
  <c r="S322" i="616"/>
  <c r="N322" i="616"/>
  <c r="M322" i="616"/>
  <c r="K322" i="616"/>
  <c r="BI321" i="616"/>
  <c r="BJ321" i="616" s="1"/>
  <c r="BG321" i="616"/>
  <c r="BA321" i="616"/>
  <c r="BB321" i="616" s="1"/>
  <c r="AY321" i="616"/>
  <c r="AT321" i="616"/>
  <c r="AS321" i="616"/>
  <c r="AQ321" i="616"/>
  <c r="AL321" i="616"/>
  <c r="AK321" i="616"/>
  <c r="AI321" i="616"/>
  <c r="AD321" i="616"/>
  <c r="AC321" i="616"/>
  <c r="AA321" i="616"/>
  <c r="V321" i="616"/>
  <c r="U321" i="616"/>
  <c r="S321" i="616"/>
  <c r="N321" i="616"/>
  <c r="M321" i="616"/>
  <c r="K321" i="616"/>
  <c r="BI320" i="616"/>
  <c r="BJ320" i="616" s="1"/>
  <c r="BG320" i="616"/>
  <c r="BA320" i="616"/>
  <c r="BB320" i="616" s="1"/>
  <c r="AY320" i="616"/>
  <c r="AS320" i="616"/>
  <c r="AT320" i="616" s="1"/>
  <c r="AQ320" i="616"/>
  <c r="AL320" i="616"/>
  <c r="AK320" i="616"/>
  <c r="AI320" i="616"/>
  <c r="AD320" i="616"/>
  <c r="AC320" i="616"/>
  <c r="AA320" i="616"/>
  <c r="U320" i="616"/>
  <c r="V320" i="616" s="1"/>
  <c r="S320" i="616"/>
  <c r="N320" i="616"/>
  <c r="M320" i="616"/>
  <c r="K320" i="616"/>
  <c r="BJ319" i="616"/>
  <c r="BI319" i="616"/>
  <c r="BG319" i="616"/>
  <c r="BB319" i="616"/>
  <c r="BA319" i="616"/>
  <c r="AY319" i="616"/>
  <c r="AS319" i="616"/>
  <c r="AT319" i="616" s="1"/>
  <c r="AQ319" i="616"/>
  <c r="AK319" i="616"/>
  <c r="AL319" i="616" s="1"/>
  <c r="AI319" i="616"/>
  <c r="AC319" i="616"/>
  <c r="AD319" i="616" s="1"/>
  <c r="AA319" i="616"/>
  <c r="U319" i="616"/>
  <c r="V319" i="616" s="1"/>
  <c r="S319" i="616"/>
  <c r="M319" i="616"/>
  <c r="N319" i="616" s="1"/>
  <c r="K319" i="616"/>
  <c r="BJ318" i="616"/>
  <c r="BI318" i="616"/>
  <c r="BG318" i="616"/>
  <c r="BB318" i="616"/>
  <c r="BA318" i="616"/>
  <c r="AY318" i="616"/>
  <c r="AT318" i="616"/>
  <c r="AS318" i="616"/>
  <c r="AQ318" i="616"/>
  <c r="AK318" i="616"/>
  <c r="AL318" i="616" s="1"/>
  <c r="AI318" i="616"/>
  <c r="AC318" i="616"/>
  <c r="AD318" i="616" s="1"/>
  <c r="AA318" i="616"/>
  <c r="U318" i="616"/>
  <c r="V318" i="616" s="1"/>
  <c r="S318" i="616"/>
  <c r="N318" i="616"/>
  <c r="M318" i="616"/>
  <c r="K318" i="616"/>
  <c r="BJ317" i="616"/>
  <c r="BI317" i="616"/>
  <c r="BG317" i="616"/>
  <c r="BB317" i="616"/>
  <c r="BA317" i="616"/>
  <c r="AY317" i="616"/>
  <c r="AT317" i="616"/>
  <c r="AS317" i="616"/>
  <c r="AQ317" i="616"/>
  <c r="AL317" i="616"/>
  <c r="AK317" i="616"/>
  <c r="AI317" i="616"/>
  <c r="AC317" i="616"/>
  <c r="AD317" i="616" s="1"/>
  <c r="AA317" i="616"/>
  <c r="U317" i="616"/>
  <c r="V317" i="616" s="1"/>
  <c r="S317" i="616"/>
  <c r="N317" i="616"/>
  <c r="M317" i="616"/>
  <c r="K317" i="616"/>
  <c r="BJ316" i="616"/>
  <c r="BI316" i="616"/>
  <c r="BG316" i="616"/>
  <c r="BB316" i="616"/>
  <c r="BA316" i="616"/>
  <c r="AY316" i="616"/>
  <c r="AT316" i="616"/>
  <c r="AS316" i="616"/>
  <c r="AQ316" i="616"/>
  <c r="AL316" i="616"/>
  <c r="AK316" i="616"/>
  <c r="AI316" i="616"/>
  <c r="AC316" i="616"/>
  <c r="AD316" i="616" s="1"/>
  <c r="AA316" i="616"/>
  <c r="U316" i="616"/>
  <c r="V316" i="616" s="1"/>
  <c r="S316" i="616"/>
  <c r="M316" i="616"/>
  <c r="N316" i="616" s="1"/>
  <c r="K316" i="616"/>
  <c r="BJ315" i="616"/>
  <c r="BI315" i="616"/>
  <c r="BG315" i="616"/>
  <c r="BB315" i="616"/>
  <c r="BA315" i="616"/>
  <c r="AY315" i="616"/>
  <c r="AS315" i="616"/>
  <c r="AT315" i="616" s="1"/>
  <c r="AQ315" i="616"/>
  <c r="AL315" i="616"/>
  <c r="AK315" i="616"/>
  <c r="AI315" i="616"/>
  <c r="AD315" i="616"/>
  <c r="AC315" i="616"/>
  <c r="AA315" i="616"/>
  <c r="V315" i="616"/>
  <c r="U315" i="616"/>
  <c r="S315" i="616"/>
  <c r="M315" i="616"/>
  <c r="N315" i="616" s="1"/>
  <c r="K315" i="616"/>
  <c r="BI314" i="616"/>
  <c r="BJ314" i="616" s="1"/>
  <c r="BG314" i="616"/>
  <c r="BA314" i="616"/>
  <c r="BB314" i="616" s="1"/>
  <c r="AY314" i="616"/>
  <c r="AS314" i="616"/>
  <c r="AT314" i="616" s="1"/>
  <c r="AQ314" i="616"/>
  <c r="AK314" i="616"/>
  <c r="AL314" i="616" s="1"/>
  <c r="AI314" i="616"/>
  <c r="AD314" i="616"/>
  <c r="AC314" i="616"/>
  <c r="AA314" i="616"/>
  <c r="V314" i="616"/>
  <c r="U314" i="616"/>
  <c r="S314" i="616"/>
  <c r="N314" i="616"/>
  <c r="M314" i="616"/>
  <c r="K314" i="616"/>
  <c r="BI313" i="616"/>
  <c r="BJ313" i="616" s="1"/>
  <c r="BG313" i="616"/>
  <c r="BA313" i="616"/>
  <c r="BB313" i="616" s="1"/>
  <c r="AY313" i="616"/>
  <c r="AS313" i="616"/>
  <c r="AT313" i="616" s="1"/>
  <c r="AQ313" i="616"/>
  <c r="AL313" i="616"/>
  <c r="AK313" i="616"/>
  <c r="AI313" i="616"/>
  <c r="AD313" i="616"/>
  <c r="AC313" i="616"/>
  <c r="AA313" i="616"/>
  <c r="V313" i="616"/>
  <c r="U313" i="616"/>
  <c r="S313" i="616"/>
  <c r="N313" i="616"/>
  <c r="M313" i="616"/>
  <c r="K313" i="616"/>
  <c r="BJ312" i="616"/>
  <c r="BI312" i="616"/>
  <c r="BG312" i="616"/>
  <c r="BA312" i="616"/>
  <c r="BB312" i="616" s="1"/>
  <c r="AY312" i="616"/>
  <c r="AS312" i="616"/>
  <c r="AT312" i="616" s="1"/>
  <c r="AQ312" i="616"/>
  <c r="AL312" i="616"/>
  <c r="AK312" i="616"/>
  <c r="AI312" i="616"/>
  <c r="AD312" i="616"/>
  <c r="AC312" i="616"/>
  <c r="AA312" i="616"/>
  <c r="V312" i="616"/>
  <c r="U312" i="616"/>
  <c r="S312" i="616"/>
  <c r="N312" i="616"/>
  <c r="M312" i="616"/>
  <c r="K312" i="616"/>
  <c r="BJ311" i="616"/>
  <c r="BI311" i="616"/>
  <c r="BG311" i="616"/>
  <c r="BA311" i="616"/>
  <c r="BB311" i="616" s="1"/>
  <c r="AY311" i="616"/>
  <c r="AS311" i="616"/>
  <c r="AT311" i="616" s="1"/>
  <c r="AQ311" i="616"/>
  <c r="AK311" i="616"/>
  <c r="AL311" i="616" s="1"/>
  <c r="AI311" i="616"/>
  <c r="AD311" i="616"/>
  <c r="AC311" i="616"/>
  <c r="AA311" i="616"/>
  <c r="V311" i="616"/>
  <c r="U311" i="616"/>
  <c r="S311" i="616"/>
  <c r="M311" i="616"/>
  <c r="N311" i="616" s="1"/>
  <c r="K311" i="616"/>
  <c r="BJ310" i="616"/>
  <c r="BI310" i="616"/>
  <c r="BG310" i="616"/>
  <c r="BB310" i="616"/>
  <c r="BA310" i="616"/>
  <c r="AY310" i="616"/>
  <c r="AT310" i="616"/>
  <c r="AS310" i="616"/>
  <c r="AQ310" i="616"/>
  <c r="AK310" i="616"/>
  <c r="AL310" i="616" s="1"/>
  <c r="AI310" i="616"/>
  <c r="AC310" i="616"/>
  <c r="AD310" i="616" s="1"/>
  <c r="AA310" i="616"/>
  <c r="U310" i="616"/>
  <c r="V310" i="616" s="1"/>
  <c r="S310" i="616"/>
  <c r="M310" i="616"/>
  <c r="N310" i="616" s="1"/>
  <c r="K310" i="616"/>
  <c r="BI309" i="616"/>
  <c r="BJ309" i="616" s="1"/>
  <c r="BG309" i="616"/>
  <c r="BB309" i="616"/>
  <c r="BA309" i="616"/>
  <c r="AY309" i="616"/>
  <c r="AT309" i="616"/>
  <c r="AS309" i="616"/>
  <c r="AQ309" i="616"/>
  <c r="AL309" i="616"/>
  <c r="AK309" i="616"/>
  <c r="AI309" i="616"/>
  <c r="AC309" i="616"/>
  <c r="AD309" i="616" s="1"/>
  <c r="AA309" i="616"/>
  <c r="U309" i="616"/>
  <c r="V309" i="616" s="1"/>
  <c r="S309" i="616"/>
  <c r="M309" i="616"/>
  <c r="N309" i="616" s="1"/>
  <c r="K309" i="616"/>
  <c r="BJ308" i="616"/>
  <c r="BI308" i="616"/>
  <c r="BG308" i="616"/>
  <c r="BB308" i="616"/>
  <c r="BA308" i="616"/>
  <c r="AY308" i="616"/>
  <c r="AT308" i="616"/>
  <c r="AS308" i="616"/>
  <c r="AQ308" i="616"/>
  <c r="AL308" i="616"/>
  <c r="AK308" i="616"/>
  <c r="AI308" i="616"/>
  <c r="AD308" i="616"/>
  <c r="AC308" i="616"/>
  <c r="AA308" i="616"/>
  <c r="U308" i="616"/>
  <c r="V308" i="616" s="1"/>
  <c r="S308" i="616"/>
  <c r="M308" i="616"/>
  <c r="N308" i="616" s="1"/>
  <c r="K308" i="616"/>
  <c r="BJ307" i="616"/>
  <c r="BI307" i="616"/>
  <c r="BG307" i="616"/>
  <c r="BB307" i="616"/>
  <c r="BA307" i="616"/>
  <c r="AY307" i="616"/>
  <c r="AT307" i="616"/>
  <c r="AS307" i="616"/>
  <c r="AQ307" i="616"/>
  <c r="AL307" i="616"/>
  <c r="AK307" i="616"/>
  <c r="AI307" i="616"/>
  <c r="AD307" i="616"/>
  <c r="AC307" i="616"/>
  <c r="AA307" i="616"/>
  <c r="U307" i="616"/>
  <c r="V307" i="616" s="1"/>
  <c r="S307" i="616"/>
  <c r="M307" i="616"/>
  <c r="N307" i="616" s="1"/>
  <c r="K307" i="616"/>
  <c r="BI306" i="616"/>
  <c r="BJ306" i="616" s="1"/>
  <c r="BG306" i="616"/>
  <c r="BB306" i="616"/>
  <c r="BA306" i="616"/>
  <c r="AY306" i="616"/>
  <c r="AT306" i="616"/>
  <c r="AS306" i="616"/>
  <c r="AQ306" i="616"/>
  <c r="AK306" i="616"/>
  <c r="AL306" i="616" s="1"/>
  <c r="AI306" i="616"/>
  <c r="AD306" i="616"/>
  <c r="AC306" i="616"/>
  <c r="AA306" i="616"/>
  <c r="V306" i="616"/>
  <c r="U306" i="616"/>
  <c r="S306" i="616"/>
  <c r="N306" i="616"/>
  <c r="M306" i="616"/>
  <c r="K306" i="616"/>
  <c r="BI305" i="616"/>
  <c r="BJ305" i="616" s="1"/>
  <c r="BG305" i="616"/>
  <c r="BA305" i="616"/>
  <c r="BB305" i="616" s="1"/>
  <c r="AY305" i="616"/>
  <c r="AS305" i="616"/>
  <c r="AT305" i="616" s="1"/>
  <c r="AQ305" i="616"/>
  <c r="AK305" i="616"/>
  <c r="AL305" i="616" s="1"/>
  <c r="AI305" i="616"/>
  <c r="AC305" i="616"/>
  <c r="AD305" i="616" s="1"/>
  <c r="AA305" i="616"/>
  <c r="V305" i="616"/>
  <c r="U305" i="616"/>
  <c r="S305" i="616"/>
  <c r="N305" i="616"/>
  <c r="M305" i="616"/>
  <c r="K305" i="616"/>
  <c r="BJ304" i="616"/>
  <c r="BI304" i="616"/>
  <c r="BG304" i="616"/>
  <c r="BA304" i="616"/>
  <c r="BB304" i="616" s="1"/>
  <c r="AY304" i="616"/>
  <c r="AS304" i="616"/>
  <c r="AT304" i="616" s="1"/>
  <c r="AQ304" i="616"/>
  <c r="AK304" i="616"/>
  <c r="AL304" i="616" s="1"/>
  <c r="AI304" i="616"/>
  <c r="AD304" i="616"/>
  <c r="AC304" i="616"/>
  <c r="AA304" i="616"/>
  <c r="V304" i="616"/>
  <c r="U304" i="616"/>
  <c r="S304" i="616"/>
  <c r="N304" i="616"/>
  <c r="M304" i="616"/>
  <c r="K304" i="616"/>
  <c r="BJ303" i="616"/>
  <c r="BI303" i="616"/>
  <c r="BG303" i="616"/>
  <c r="BB303" i="616"/>
  <c r="BA303" i="616"/>
  <c r="AY303" i="616"/>
  <c r="AS303" i="616"/>
  <c r="AT303" i="616" s="1"/>
  <c r="AQ303" i="616"/>
  <c r="AK303" i="616"/>
  <c r="AL303" i="616" s="1"/>
  <c r="AI303" i="616"/>
  <c r="AD303" i="616"/>
  <c r="AC303" i="616"/>
  <c r="AA303" i="616"/>
  <c r="V303" i="616"/>
  <c r="U303" i="616"/>
  <c r="S303" i="616"/>
  <c r="N303" i="616"/>
  <c r="M303" i="616"/>
  <c r="K303" i="616"/>
  <c r="BJ302" i="616"/>
  <c r="BI302" i="616"/>
  <c r="BG302" i="616"/>
  <c r="BB302" i="616"/>
  <c r="BA302" i="616"/>
  <c r="AY302" i="616"/>
  <c r="AS302" i="616"/>
  <c r="AT302" i="616" s="1"/>
  <c r="AQ302" i="616"/>
  <c r="AK302" i="616"/>
  <c r="AL302" i="616" s="1"/>
  <c r="AI302" i="616"/>
  <c r="AC302" i="616"/>
  <c r="AD302" i="616" s="1"/>
  <c r="AA302" i="616"/>
  <c r="V302" i="616"/>
  <c r="U302" i="616"/>
  <c r="S302" i="616"/>
  <c r="N302" i="616"/>
  <c r="M302" i="616"/>
  <c r="K302" i="616"/>
  <c r="BI301" i="616"/>
  <c r="BJ301" i="616" s="1"/>
  <c r="BG301" i="616"/>
  <c r="BB301" i="616"/>
  <c r="BA301" i="616"/>
  <c r="AY301" i="616"/>
  <c r="AT301" i="616"/>
  <c r="AS301" i="616"/>
  <c r="AQ301" i="616"/>
  <c r="AL301" i="616"/>
  <c r="AK301" i="616"/>
  <c r="AI301" i="616"/>
  <c r="AC301" i="616"/>
  <c r="AD301" i="616" s="1"/>
  <c r="AA301" i="616"/>
  <c r="U301" i="616"/>
  <c r="V301" i="616" s="1"/>
  <c r="S301" i="616"/>
  <c r="M301" i="616"/>
  <c r="N301" i="616" s="1"/>
  <c r="BI300" i="616"/>
  <c r="BJ300" i="616" s="1"/>
  <c r="BG300" i="616"/>
  <c r="BA300" i="616"/>
  <c r="BB300" i="616" s="1"/>
  <c r="AY300" i="616"/>
  <c r="AS300" i="616"/>
  <c r="AT300" i="616" s="1"/>
  <c r="AQ300" i="616"/>
  <c r="AL300" i="616"/>
  <c r="AK300" i="616"/>
  <c r="AI300" i="616"/>
  <c r="AD300" i="616"/>
  <c r="AC300" i="616"/>
  <c r="AA300" i="616"/>
  <c r="V300" i="616"/>
  <c r="U300" i="616"/>
  <c r="S300" i="616"/>
  <c r="N300" i="616"/>
  <c r="M300" i="616"/>
  <c r="K300" i="616"/>
  <c r="BJ299" i="616"/>
  <c r="BI299" i="616"/>
  <c r="BG299" i="616"/>
  <c r="BA299" i="616"/>
  <c r="BB299" i="616" s="1"/>
  <c r="AY299" i="616"/>
  <c r="AS299" i="616"/>
  <c r="AT299" i="616" s="1"/>
  <c r="AQ299" i="616"/>
  <c r="AL299" i="616"/>
  <c r="AK299" i="616"/>
  <c r="AI299" i="616"/>
  <c r="AD299" i="616"/>
  <c r="AC299" i="616"/>
  <c r="AA299" i="616"/>
  <c r="V299" i="616"/>
  <c r="U299" i="616"/>
  <c r="S299" i="616"/>
  <c r="N299" i="616"/>
  <c r="M299" i="616"/>
  <c r="K299" i="616"/>
  <c r="BJ298" i="616"/>
  <c r="BI298" i="616"/>
  <c r="BG298" i="616"/>
  <c r="BA298" i="616"/>
  <c r="BB298" i="616" s="1"/>
  <c r="AY298" i="616"/>
  <c r="AS298" i="616"/>
  <c r="AT298" i="616" s="1"/>
  <c r="AQ298" i="616"/>
  <c r="AK298" i="616"/>
  <c r="AL298" i="616" s="1"/>
  <c r="AI298" i="616"/>
  <c r="AD298" i="616"/>
  <c r="AC298" i="616"/>
  <c r="AA298" i="616"/>
  <c r="V298" i="616"/>
  <c r="U298" i="616"/>
  <c r="S298" i="616"/>
  <c r="M298" i="616"/>
  <c r="N298" i="616" s="1"/>
  <c r="BJ297" i="616"/>
  <c r="BI297" i="616"/>
  <c r="BG297" i="616"/>
  <c r="BB297" i="616"/>
  <c r="BA297" i="616"/>
  <c r="AY297" i="616"/>
  <c r="AS297" i="616"/>
  <c r="AT297" i="616" s="1"/>
  <c r="AQ297" i="616"/>
  <c r="AL297" i="616"/>
  <c r="AK297" i="616"/>
  <c r="AI297" i="616"/>
  <c r="AD297" i="616"/>
  <c r="AC297" i="616"/>
  <c r="AA297" i="616"/>
  <c r="V297" i="616"/>
  <c r="U297" i="616"/>
  <c r="S297" i="616"/>
  <c r="M297" i="616"/>
  <c r="N297" i="616" s="1"/>
  <c r="K297" i="616"/>
  <c r="BI296" i="616"/>
  <c r="BJ296" i="616" s="1"/>
  <c r="BG296" i="616"/>
  <c r="BA296" i="616"/>
  <c r="BB296" i="616" s="1"/>
  <c r="AY296" i="616"/>
  <c r="AS296" i="616"/>
  <c r="AT296" i="616" s="1"/>
  <c r="AQ296" i="616"/>
  <c r="AK296" i="616"/>
  <c r="AL296" i="616" s="1"/>
  <c r="AI296" i="616"/>
  <c r="AD296" i="616"/>
  <c r="AC296" i="616"/>
  <c r="AA296" i="616"/>
  <c r="V296" i="616"/>
  <c r="U296" i="616"/>
  <c r="S296" i="616"/>
  <c r="N296" i="616"/>
  <c r="M296" i="616"/>
  <c r="K296" i="616"/>
  <c r="BI295" i="616"/>
  <c r="BJ295" i="616" s="1"/>
  <c r="BG295" i="616"/>
  <c r="BA295" i="616"/>
  <c r="BB295" i="616" s="1"/>
  <c r="AY295" i="616"/>
  <c r="AS295" i="616"/>
  <c r="AT295" i="616" s="1"/>
  <c r="AQ295" i="616"/>
  <c r="AL295" i="616"/>
  <c r="AK295" i="616"/>
  <c r="AI295" i="616"/>
  <c r="AD295" i="616"/>
  <c r="AC295" i="616"/>
  <c r="U295" i="616"/>
  <c r="V295" i="616" s="1"/>
  <c r="M295" i="616"/>
  <c r="N295" i="616" s="1"/>
  <c r="BJ294" i="616"/>
  <c r="BI294" i="616"/>
  <c r="BG294" i="616"/>
  <c r="BB294" i="616"/>
  <c r="BA294" i="616"/>
  <c r="AY294" i="616"/>
  <c r="AS294" i="616"/>
  <c r="AT294" i="616" s="1"/>
  <c r="AL294" i="616"/>
  <c r="AK294" i="616"/>
  <c r="AD294" i="616"/>
  <c r="AC294" i="616"/>
  <c r="V294" i="616"/>
  <c r="U294" i="616"/>
  <c r="M294" i="616"/>
  <c r="N294" i="616" s="1"/>
  <c r="BJ293" i="616"/>
  <c r="BI293" i="616"/>
  <c r="BG293" i="616"/>
  <c r="BB293" i="616"/>
  <c r="BA293" i="616"/>
  <c r="AY293" i="616"/>
  <c r="AS293" i="616"/>
  <c r="AT293" i="616" s="1"/>
  <c r="AQ293" i="616"/>
  <c r="AK293" i="616"/>
  <c r="AL293" i="616" s="1"/>
  <c r="AI293" i="616"/>
  <c r="AD293" i="616"/>
  <c r="AC293" i="616"/>
  <c r="AA293" i="616"/>
  <c r="V293" i="616"/>
  <c r="U293" i="616"/>
  <c r="S293" i="616"/>
  <c r="N293" i="616"/>
  <c r="M293" i="616"/>
  <c r="K293" i="616"/>
  <c r="BJ292" i="616"/>
  <c r="BI292" i="616"/>
  <c r="BG292" i="616"/>
  <c r="BB292" i="616"/>
  <c r="BA292" i="616"/>
  <c r="AY292" i="616"/>
  <c r="AS292" i="616"/>
  <c r="AT292" i="616" s="1"/>
  <c r="AQ292" i="616"/>
  <c r="AK292" i="616"/>
  <c r="AL292" i="616" s="1"/>
  <c r="AI292" i="616"/>
  <c r="AC292" i="616"/>
  <c r="AD292" i="616" s="1"/>
  <c r="AA292" i="616"/>
  <c r="V292" i="616"/>
  <c r="U292" i="616"/>
  <c r="S292" i="616"/>
  <c r="N292" i="616"/>
  <c r="M292" i="616"/>
  <c r="K292" i="616"/>
  <c r="BJ291" i="616"/>
  <c r="BI291" i="616"/>
  <c r="BG291" i="616"/>
  <c r="BB291" i="616"/>
  <c r="BA291" i="616"/>
  <c r="AY291" i="616"/>
  <c r="AT291" i="616"/>
  <c r="AS291" i="616"/>
  <c r="AQ291" i="616"/>
  <c r="AK291" i="616"/>
  <c r="AL291" i="616" s="1"/>
  <c r="AI291" i="616"/>
  <c r="AC291" i="616"/>
  <c r="AD291" i="616" s="1"/>
  <c r="AA291" i="616"/>
  <c r="U291" i="616"/>
  <c r="V291" i="616" s="1"/>
  <c r="S291" i="616"/>
  <c r="N291" i="616"/>
  <c r="M291" i="616"/>
  <c r="K291" i="616"/>
  <c r="BI290" i="616"/>
  <c r="BJ290" i="616" s="1"/>
  <c r="BG290" i="616"/>
  <c r="BA290" i="616"/>
  <c r="BB290" i="616" s="1"/>
  <c r="AY290" i="616"/>
  <c r="AT290" i="616"/>
  <c r="AS290" i="616"/>
  <c r="AQ290" i="616"/>
  <c r="AL290" i="616"/>
  <c r="AK290" i="616"/>
  <c r="AI290" i="616"/>
  <c r="AD290" i="616"/>
  <c r="AC290" i="616"/>
  <c r="AA290" i="616"/>
  <c r="U290" i="616"/>
  <c r="V290" i="616" s="1"/>
  <c r="S290" i="616"/>
  <c r="M290" i="616"/>
  <c r="N290" i="616" s="1"/>
  <c r="K290" i="616"/>
  <c r="BI289" i="616"/>
  <c r="BJ289" i="616" s="1"/>
  <c r="BG289" i="616"/>
  <c r="BA289" i="616"/>
  <c r="BB289" i="616" s="1"/>
  <c r="AY289" i="616"/>
  <c r="AT289" i="616"/>
  <c r="AS289" i="616"/>
  <c r="AQ289" i="616"/>
  <c r="AL289" i="616"/>
  <c r="AK289" i="616"/>
  <c r="AI289" i="616"/>
  <c r="AD289" i="616"/>
  <c r="AC289" i="616"/>
  <c r="AA289" i="616"/>
  <c r="V289" i="616"/>
  <c r="U289" i="616"/>
  <c r="S289" i="616"/>
  <c r="M289" i="616"/>
  <c r="N289" i="616" s="1"/>
  <c r="K289" i="616"/>
  <c r="BI288" i="616"/>
  <c r="BJ288" i="616" s="1"/>
  <c r="BG288" i="616"/>
  <c r="BB288" i="616"/>
  <c r="BA288" i="616"/>
  <c r="AY288" i="616"/>
  <c r="AT288" i="616"/>
  <c r="AS288" i="616"/>
  <c r="AQ288" i="616"/>
  <c r="AL288" i="616"/>
  <c r="AK288" i="616"/>
  <c r="AI288" i="616"/>
  <c r="AD288" i="616"/>
  <c r="AC288" i="616"/>
  <c r="AA288" i="616"/>
  <c r="V288" i="616"/>
  <c r="U288" i="616"/>
  <c r="S288" i="616"/>
  <c r="N288" i="616"/>
  <c r="M288" i="616"/>
  <c r="K288" i="616"/>
  <c r="BI287" i="616"/>
  <c r="BJ287" i="616" s="1"/>
  <c r="BG287" i="616"/>
  <c r="BA287" i="616"/>
  <c r="BB287" i="616" s="1"/>
  <c r="AY287" i="616"/>
  <c r="AS287" i="616"/>
  <c r="AT287" i="616" s="1"/>
  <c r="AQ287" i="616"/>
  <c r="AL287" i="616"/>
  <c r="AK287" i="616"/>
  <c r="AI287" i="616"/>
  <c r="AD287" i="616"/>
  <c r="AC287" i="616"/>
  <c r="AA287" i="616"/>
  <c r="V287" i="616"/>
  <c r="U287" i="616"/>
  <c r="S287" i="616"/>
  <c r="N287" i="616"/>
  <c r="M287" i="616"/>
  <c r="K287" i="616"/>
  <c r="BI286" i="616"/>
  <c r="BJ286" i="616" s="1"/>
  <c r="BG286" i="616"/>
  <c r="BA286" i="616"/>
  <c r="BB286" i="616" s="1"/>
  <c r="AY286" i="616"/>
  <c r="AS286" i="616"/>
  <c r="AT286" i="616" s="1"/>
  <c r="AQ286" i="616"/>
  <c r="AL286" i="616"/>
  <c r="AK286" i="616"/>
  <c r="AI286" i="616"/>
  <c r="AC286" i="616"/>
  <c r="AD286" i="616" s="1"/>
  <c r="AA286" i="616"/>
  <c r="U286" i="616"/>
  <c r="V286" i="616" s="1"/>
  <c r="S286" i="616"/>
  <c r="N286" i="616"/>
  <c r="M286" i="616"/>
  <c r="K286" i="616"/>
  <c r="BJ285" i="616"/>
  <c r="BI285" i="616"/>
  <c r="BG285" i="616"/>
  <c r="BB285" i="616"/>
  <c r="BA285" i="616"/>
  <c r="AY285" i="616"/>
  <c r="AS285" i="616"/>
  <c r="AT285" i="616" s="1"/>
  <c r="AQ285" i="616"/>
  <c r="AK285" i="616"/>
  <c r="AL285" i="616" s="1"/>
  <c r="AI285" i="616"/>
  <c r="AC285" i="616"/>
  <c r="AD285" i="616" s="1"/>
  <c r="AA285" i="616"/>
  <c r="U285" i="616"/>
  <c r="V285" i="616" s="1"/>
  <c r="S285" i="616"/>
  <c r="M285" i="616"/>
  <c r="N285" i="616" s="1"/>
  <c r="K285" i="616"/>
  <c r="BJ284" i="616"/>
  <c r="BI284" i="616"/>
  <c r="BG284" i="616"/>
  <c r="BB284" i="616"/>
  <c r="BA284" i="616"/>
  <c r="AY284" i="616"/>
  <c r="AT284" i="616"/>
  <c r="AS284" i="616"/>
  <c r="AQ284" i="616"/>
  <c r="AK284" i="616"/>
  <c r="AL284" i="616" s="1"/>
  <c r="AI284" i="616"/>
  <c r="AC284" i="616"/>
  <c r="AD284" i="616" s="1"/>
  <c r="AA284" i="616"/>
  <c r="U284" i="616"/>
  <c r="V284" i="616" s="1"/>
  <c r="S284" i="616"/>
  <c r="N284" i="616"/>
  <c r="M284" i="616"/>
  <c r="K284" i="616"/>
  <c r="BJ283" i="616"/>
  <c r="BI283" i="616"/>
  <c r="BG283" i="616"/>
  <c r="BB283" i="616"/>
  <c r="BA283" i="616"/>
  <c r="AY283" i="616"/>
  <c r="AT283" i="616"/>
  <c r="AS283" i="616"/>
  <c r="AQ283" i="616"/>
  <c r="AL283" i="616"/>
  <c r="AK283" i="616"/>
  <c r="AI283" i="616"/>
  <c r="AC283" i="616"/>
  <c r="AD283" i="616" s="1"/>
  <c r="AA283" i="616"/>
  <c r="U283" i="616"/>
  <c r="V283" i="616" s="1"/>
  <c r="S283" i="616"/>
  <c r="N283" i="616"/>
  <c r="M283" i="616"/>
  <c r="K283" i="616"/>
  <c r="BJ282" i="616"/>
  <c r="BI282" i="616"/>
  <c r="BG282" i="616"/>
  <c r="BB282" i="616"/>
  <c r="BA282" i="616"/>
  <c r="AY282" i="616"/>
  <c r="AT282" i="616"/>
  <c r="AS282" i="616"/>
  <c r="AQ282" i="616"/>
  <c r="AL282" i="616"/>
  <c r="AK282" i="616"/>
  <c r="AI282" i="616"/>
  <c r="AC282" i="616"/>
  <c r="AD282" i="616" s="1"/>
  <c r="AA282" i="616"/>
  <c r="U282" i="616"/>
  <c r="V282" i="616" s="1"/>
  <c r="S282" i="616"/>
  <c r="M282" i="616"/>
  <c r="N282" i="616" s="1"/>
  <c r="K282" i="616"/>
  <c r="BJ281" i="616"/>
  <c r="BI281" i="616"/>
  <c r="BG281" i="616"/>
  <c r="BB281" i="616"/>
  <c r="BA281" i="616"/>
  <c r="AY281" i="616"/>
  <c r="AS281" i="616"/>
  <c r="AT281" i="616" s="1"/>
  <c r="AQ281" i="616"/>
  <c r="AL281" i="616"/>
  <c r="AK281" i="616"/>
  <c r="AI281" i="616"/>
  <c r="AD281" i="616"/>
  <c r="AC281" i="616"/>
  <c r="AA281" i="616"/>
  <c r="V281" i="616"/>
  <c r="U281" i="616"/>
  <c r="S281" i="616"/>
  <c r="M281" i="616"/>
  <c r="N281" i="616" s="1"/>
  <c r="K281" i="616"/>
  <c r="BI280" i="616"/>
  <c r="BJ280" i="616" s="1"/>
  <c r="BG280" i="616"/>
  <c r="BA280" i="616"/>
  <c r="BB280" i="616" s="1"/>
  <c r="AY280" i="616"/>
  <c r="AS280" i="616"/>
  <c r="AT280" i="616" s="1"/>
  <c r="AQ280" i="616"/>
  <c r="AL280" i="616"/>
  <c r="AK280" i="616"/>
  <c r="AI280" i="616"/>
  <c r="AD280" i="616"/>
  <c r="AC280" i="616"/>
  <c r="AA280" i="616"/>
  <c r="V280" i="616"/>
  <c r="U280" i="616"/>
  <c r="S280" i="616"/>
  <c r="N280" i="616"/>
  <c r="M280" i="616"/>
  <c r="K280" i="616"/>
  <c r="BI279" i="616"/>
  <c r="BJ279" i="616" s="1"/>
  <c r="BG279" i="616"/>
  <c r="BA279" i="616"/>
  <c r="BB279" i="616" s="1"/>
  <c r="AY279" i="616"/>
  <c r="AT279" i="616"/>
  <c r="AS279" i="616"/>
  <c r="AQ279" i="616"/>
  <c r="AL279" i="616"/>
  <c r="AK279" i="616"/>
  <c r="AI279" i="616"/>
  <c r="AC279" i="616"/>
  <c r="AD279" i="616" s="1"/>
  <c r="AA279" i="616"/>
  <c r="V279" i="616"/>
  <c r="U279" i="616"/>
  <c r="S279" i="616"/>
  <c r="N279" i="616"/>
  <c r="M279" i="616"/>
  <c r="K279" i="616"/>
  <c r="BJ278" i="616"/>
  <c r="BI278" i="616"/>
  <c r="BG278" i="616"/>
  <c r="BA278" i="616"/>
  <c r="BB278" i="616" s="1"/>
  <c r="AT278" i="616"/>
  <c r="AS278" i="616"/>
  <c r="AK278" i="616"/>
  <c r="AL278" i="616" s="1"/>
  <c r="AC278" i="616"/>
  <c r="AD278" i="616" s="1"/>
  <c r="U278" i="616"/>
  <c r="V278" i="616" s="1"/>
  <c r="N278" i="616"/>
  <c r="M278" i="616"/>
  <c r="BJ277" i="616"/>
  <c r="BI277" i="616"/>
  <c r="BG277" i="616"/>
  <c r="BB277" i="616"/>
  <c r="BA277" i="616"/>
  <c r="AY277" i="616"/>
  <c r="AT277" i="616"/>
  <c r="AS277" i="616"/>
  <c r="AQ277" i="616"/>
  <c r="AK277" i="616"/>
  <c r="AL277" i="616" s="1"/>
  <c r="AI277" i="616"/>
  <c r="AC277" i="616"/>
  <c r="AD277" i="616" s="1"/>
  <c r="AA277" i="616"/>
  <c r="U277" i="616"/>
  <c r="V277" i="616" s="1"/>
  <c r="M277" i="616"/>
  <c r="N277" i="616" s="1"/>
  <c r="BJ276" i="616"/>
  <c r="BI276" i="616"/>
  <c r="BG276" i="616"/>
  <c r="BB276" i="616"/>
  <c r="BA276" i="616"/>
  <c r="AY276" i="616"/>
  <c r="AS276" i="616"/>
  <c r="AT276" i="616" s="1"/>
  <c r="AQ276" i="616"/>
  <c r="AK276" i="616"/>
  <c r="AL276" i="616" s="1"/>
  <c r="AI276" i="616"/>
  <c r="AC276" i="616"/>
  <c r="AD276" i="616" s="1"/>
  <c r="AA276" i="616"/>
  <c r="U276" i="616"/>
  <c r="V276" i="616" s="1"/>
  <c r="S276" i="616"/>
  <c r="M276" i="616"/>
  <c r="N276" i="616" s="1"/>
  <c r="K276" i="616"/>
  <c r="BJ275" i="616"/>
  <c r="BI275" i="616"/>
  <c r="BG275" i="616"/>
  <c r="BB275" i="616"/>
  <c r="BA275" i="616"/>
  <c r="AY275" i="616"/>
  <c r="AT275" i="616"/>
  <c r="AS275" i="616"/>
  <c r="AQ275" i="616"/>
  <c r="AL275" i="616"/>
  <c r="AK275" i="616"/>
  <c r="AI275" i="616"/>
  <c r="AC275" i="616"/>
  <c r="AD275" i="616" s="1"/>
  <c r="AA275" i="616"/>
  <c r="U275" i="616"/>
  <c r="V275" i="616" s="1"/>
  <c r="S275" i="616"/>
  <c r="N275" i="616"/>
  <c r="M275" i="616"/>
  <c r="K275" i="616"/>
  <c r="BI274" i="616"/>
  <c r="BJ274" i="616" s="1"/>
  <c r="BG274" i="616"/>
  <c r="BB274" i="616"/>
  <c r="BA274" i="616"/>
  <c r="AY274" i="616"/>
  <c r="AT274" i="616"/>
  <c r="AS274" i="616"/>
  <c r="AQ274" i="616"/>
  <c r="AL274" i="616"/>
  <c r="AK274" i="616"/>
  <c r="AI274" i="616"/>
  <c r="AD274" i="616"/>
  <c r="AC274" i="616"/>
  <c r="AA274" i="616"/>
  <c r="U274" i="616"/>
  <c r="V274" i="616" s="1"/>
  <c r="S274" i="616"/>
  <c r="M274" i="616"/>
  <c r="N274" i="616" s="1"/>
  <c r="K274" i="616"/>
  <c r="BJ273" i="616"/>
  <c r="BI273" i="616"/>
  <c r="BA273" i="616"/>
  <c r="BB273" i="616" s="1"/>
  <c r="AT273" i="616"/>
  <c r="AS273" i="616"/>
  <c r="AK273" i="616"/>
  <c r="AL273" i="616" s="1"/>
  <c r="AI273" i="616"/>
  <c r="AD273" i="616"/>
  <c r="AC273" i="616"/>
  <c r="AA273" i="616"/>
  <c r="V273" i="616"/>
  <c r="U273" i="616"/>
  <c r="S273" i="616"/>
  <c r="N273" i="616"/>
  <c r="M273" i="616"/>
  <c r="K273" i="616"/>
  <c r="BI272" i="616"/>
  <c r="BJ272" i="616" s="1"/>
  <c r="BG272" i="616"/>
  <c r="BA272" i="616"/>
  <c r="BB272" i="616" s="1"/>
  <c r="AY272" i="616"/>
  <c r="AT272" i="616"/>
  <c r="AS272" i="616"/>
  <c r="AQ272" i="616"/>
  <c r="AK272" i="616"/>
  <c r="AL272" i="616" s="1"/>
  <c r="AI272" i="616"/>
  <c r="AD272" i="616"/>
  <c r="AC272" i="616"/>
  <c r="AA272" i="616"/>
  <c r="V272" i="616"/>
  <c r="U272" i="616"/>
  <c r="S272" i="616"/>
  <c r="N272" i="616"/>
  <c r="M272" i="616"/>
  <c r="K272" i="616"/>
  <c r="BI271" i="616"/>
  <c r="BJ271" i="616" s="1"/>
  <c r="BG271" i="616"/>
  <c r="BA271" i="616"/>
  <c r="BB271" i="616" s="1"/>
  <c r="AY271" i="616"/>
  <c r="AS271" i="616"/>
  <c r="AT271" i="616" s="1"/>
  <c r="AQ271" i="616"/>
  <c r="AK271" i="616"/>
  <c r="AL271" i="616" s="1"/>
  <c r="AI271" i="616"/>
  <c r="AC271" i="616"/>
  <c r="AD271" i="616" s="1"/>
  <c r="AA271" i="616"/>
  <c r="V271" i="616"/>
  <c r="U271" i="616"/>
  <c r="S271" i="616"/>
  <c r="N271" i="616"/>
  <c r="M271" i="616"/>
  <c r="K271" i="616"/>
  <c r="BJ270" i="616"/>
  <c r="BI270" i="616"/>
  <c r="BG270" i="616"/>
  <c r="BA270" i="616"/>
  <c r="BB270" i="616" s="1"/>
  <c r="AY270" i="616"/>
  <c r="AS270" i="616"/>
  <c r="AT270" i="616" s="1"/>
  <c r="AQ270" i="616"/>
  <c r="AK270" i="616"/>
  <c r="AL270" i="616" s="1"/>
  <c r="AI270" i="616"/>
  <c r="AD270" i="616"/>
  <c r="AC270" i="616"/>
  <c r="AA270" i="616"/>
  <c r="V270" i="616"/>
  <c r="U270" i="616"/>
  <c r="S270" i="616"/>
  <c r="N270" i="616"/>
  <c r="M270" i="616"/>
  <c r="K270" i="616"/>
  <c r="BJ269" i="616"/>
  <c r="BI269" i="616"/>
  <c r="BG269" i="616"/>
  <c r="BB269" i="616"/>
  <c r="BA269" i="616"/>
  <c r="AY269" i="616"/>
  <c r="AS269" i="616"/>
  <c r="AT269" i="616" s="1"/>
  <c r="AQ269" i="616"/>
  <c r="AK269" i="616"/>
  <c r="AL269" i="616" s="1"/>
  <c r="AI269" i="616"/>
  <c r="AD269" i="616"/>
  <c r="AC269" i="616"/>
  <c r="AA269" i="616"/>
  <c r="V269" i="616"/>
  <c r="U269" i="616"/>
  <c r="S269" i="616"/>
  <c r="N269" i="616"/>
  <c r="M269" i="616"/>
  <c r="K269" i="616"/>
  <c r="BJ268" i="616"/>
  <c r="BI268" i="616"/>
  <c r="BG268" i="616"/>
  <c r="BB268" i="616"/>
  <c r="BA268" i="616"/>
  <c r="AY268" i="616"/>
  <c r="AS268" i="616"/>
  <c r="AT268" i="616" s="1"/>
  <c r="AQ268" i="616"/>
  <c r="AK268" i="616"/>
  <c r="AL268" i="616" s="1"/>
  <c r="AI268" i="616"/>
  <c r="AC268" i="616"/>
  <c r="AD268" i="616" s="1"/>
  <c r="AA268" i="616"/>
  <c r="V268" i="616"/>
  <c r="U268" i="616"/>
  <c r="S268" i="616"/>
  <c r="N268" i="616"/>
  <c r="M268" i="616"/>
  <c r="K268" i="616"/>
  <c r="BI267" i="616"/>
  <c r="BJ267" i="616" s="1"/>
  <c r="BG267" i="616"/>
  <c r="BB267" i="616"/>
  <c r="BA267" i="616"/>
  <c r="AY267" i="616"/>
  <c r="AT267" i="616"/>
  <c r="AS267" i="616"/>
  <c r="AQ267" i="616"/>
  <c r="AL267" i="616"/>
  <c r="AK267" i="616"/>
  <c r="AI267" i="616"/>
  <c r="AC267" i="616"/>
  <c r="AD267" i="616" s="1"/>
  <c r="AA267" i="616"/>
  <c r="U267" i="616"/>
  <c r="V267" i="616" s="1"/>
  <c r="S267" i="616"/>
  <c r="M267" i="616"/>
  <c r="N267" i="616" s="1"/>
  <c r="K267" i="616"/>
  <c r="BI266" i="616"/>
  <c r="BJ266" i="616" s="1"/>
  <c r="BG266" i="616"/>
  <c r="BA266" i="616"/>
  <c r="BB266" i="616" s="1"/>
  <c r="AY266" i="616"/>
  <c r="AT266" i="616"/>
  <c r="AS266" i="616"/>
  <c r="AQ266" i="616"/>
  <c r="AL266" i="616"/>
  <c r="AK266" i="616"/>
  <c r="AI266" i="616"/>
  <c r="AD266" i="616"/>
  <c r="AC266" i="616"/>
  <c r="AA266" i="616"/>
  <c r="U266" i="616"/>
  <c r="V266" i="616" s="1"/>
  <c r="S266" i="616"/>
  <c r="M266" i="616"/>
  <c r="N266" i="616" s="1"/>
  <c r="K266" i="616"/>
  <c r="BI265" i="616"/>
  <c r="BJ265" i="616" s="1"/>
  <c r="BG265" i="616"/>
  <c r="BB265" i="616"/>
  <c r="BA265" i="616"/>
  <c r="AY265" i="616"/>
  <c r="AT265" i="616"/>
  <c r="AS265" i="616"/>
  <c r="AQ265" i="616"/>
  <c r="AL265" i="616"/>
  <c r="AK265" i="616"/>
  <c r="AI265" i="616"/>
  <c r="AD265" i="616"/>
  <c r="AC265" i="616"/>
  <c r="AA265" i="616"/>
  <c r="V265" i="616"/>
  <c r="U265" i="616"/>
  <c r="S265" i="616"/>
  <c r="M265" i="616"/>
  <c r="N265" i="616" s="1"/>
  <c r="K265" i="616"/>
  <c r="BI264" i="616"/>
  <c r="BJ264" i="616" s="1"/>
  <c r="BG264" i="616"/>
  <c r="BB264" i="616"/>
  <c r="BA264" i="616"/>
  <c r="AY264" i="616"/>
  <c r="AT264" i="616"/>
  <c r="AS264" i="616"/>
  <c r="AQ264" i="616"/>
  <c r="AL264" i="616"/>
  <c r="AK264" i="616"/>
  <c r="AI264" i="616"/>
  <c r="AD264" i="616"/>
  <c r="AC264" i="616"/>
  <c r="AA264" i="616"/>
  <c r="V264" i="616"/>
  <c r="U264" i="616"/>
  <c r="S264" i="616"/>
  <c r="M264" i="616"/>
  <c r="N264" i="616" s="1"/>
  <c r="K264" i="616"/>
  <c r="BI263" i="616"/>
  <c r="BJ263" i="616" s="1"/>
  <c r="BG263" i="616"/>
  <c r="BA263" i="616"/>
  <c r="BB263" i="616" s="1"/>
  <c r="AY263" i="616"/>
  <c r="AT263" i="616"/>
  <c r="AS263" i="616"/>
  <c r="AQ263" i="616"/>
  <c r="AL263" i="616"/>
  <c r="AK263" i="616"/>
  <c r="AI263" i="616"/>
  <c r="AC263" i="616"/>
  <c r="AD263" i="616" s="1"/>
  <c r="AA263" i="616"/>
  <c r="V263" i="616"/>
  <c r="U263" i="616"/>
  <c r="S263" i="616"/>
  <c r="N263" i="616"/>
  <c r="M263" i="616"/>
  <c r="K263" i="616"/>
  <c r="BJ262" i="616"/>
  <c r="BI262" i="616"/>
  <c r="BG262" i="616"/>
  <c r="BA262" i="616"/>
  <c r="BB262" i="616" s="1"/>
  <c r="AY262" i="616"/>
  <c r="AS262" i="616"/>
  <c r="AT262" i="616" s="1"/>
  <c r="AQ262" i="616"/>
  <c r="AK262" i="616"/>
  <c r="AL262" i="616" s="1"/>
  <c r="AI262" i="616"/>
  <c r="AC262" i="616"/>
  <c r="AD262" i="616" s="1"/>
  <c r="AA262" i="616"/>
  <c r="U262" i="616"/>
  <c r="V262" i="616" s="1"/>
  <c r="S262" i="616"/>
  <c r="N262" i="616"/>
  <c r="M262" i="616"/>
  <c r="K262" i="616"/>
  <c r="BJ261" i="616"/>
  <c r="BI261" i="616"/>
  <c r="BG261" i="616"/>
  <c r="BB261" i="616"/>
  <c r="BA261" i="616"/>
  <c r="AY261" i="616"/>
  <c r="AS261" i="616"/>
  <c r="AT261" i="616" s="1"/>
  <c r="AQ261" i="616"/>
  <c r="AK261" i="616"/>
  <c r="AL261" i="616" s="1"/>
  <c r="AI261" i="616"/>
  <c r="AC261" i="616"/>
  <c r="AD261" i="616" s="1"/>
  <c r="AA261" i="616"/>
  <c r="V261" i="616"/>
  <c r="U261" i="616"/>
  <c r="S261" i="616"/>
  <c r="N261" i="616"/>
  <c r="M261" i="616"/>
  <c r="K261" i="616"/>
  <c r="BJ260" i="616"/>
  <c r="BI260" i="616"/>
  <c r="BG260" i="616"/>
  <c r="BB260" i="616"/>
  <c r="BA260" i="616"/>
  <c r="AY260" i="616"/>
  <c r="AT260" i="616"/>
  <c r="AS260" i="616"/>
  <c r="AQ260" i="616"/>
  <c r="AK260" i="616"/>
  <c r="AL260" i="616" s="1"/>
  <c r="AI260" i="616"/>
  <c r="AC260" i="616"/>
  <c r="AD260" i="616" s="1"/>
  <c r="AA260" i="616"/>
  <c r="V260" i="616"/>
  <c r="U260" i="616"/>
  <c r="S260" i="616"/>
  <c r="N260" i="616"/>
  <c r="M260" i="616"/>
  <c r="K260" i="616"/>
  <c r="BJ259" i="616"/>
  <c r="BI259" i="616"/>
  <c r="BG259" i="616"/>
  <c r="BB259" i="616"/>
  <c r="BA259" i="616"/>
  <c r="AY259" i="616"/>
  <c r="AT259" i="616"/>
  <c r="AS259" i="616"/>
  <c r="AQ259" i="616"/>
  <c r="AK259" i="616"/>
  <c r="AL259" i="616" s="1"/>
  <c r="AI259" i="616"/>
  <c r="AC259" i="616"/>
  <c r="AD259" i="616" s="1"/>
  <c r="AA259" i="616"/>
  <c r="U259" i="616"/>
  <c r="V259" i="616" s="1"/>
  <c r="S259" i="616"/>
  <c r="N259" i="616"/>
  <c r="M259" i="616"/>
  <c r="K259" i="616"/>
  <c r="BJ258" i="616"/>
  <c r="BI258" i="616"/>
  <c r="BG258" i="616"/>
  <c r="BA258" i="616"/>
  <c r="BB258" i="616" s="1"/>
  <c r="AY258" i="616"/>
  <c r="AT258" i="616"/>
  <c r="AS258" i="616"/>
  <c r="AQ258" i="616"/>
  <c r="AL258" i="616"/>
  <c r="AK258" i="616"/>
  <c r="AI258" i="616"/>
  <c r="AD258" i="616"/>
  <c r="AC258" i="616"/>
  <c r="AA258" i="616"/>
  <c r="U258" i="616"/>
  <c r="V258" i="616" s="1"/>
  <c r="S258" i="616"/>
  <c r="M258" i="616"/>
  <c r="N258" i="616" s="1"/>
  <c r="K258" i="616"/>
  <c r="BI257" i="616"/>
  <c r="BJ257" i="616" s="1"/>
  <c r="BG257" i="616"/>
  <c r="BA257" i="616"/>
  <c r="BB257" i="616" s="1"/>
  <c r="AY257" i="616"/>
  <c r="AS257" i="616"/>
  <c r="AT257" i="616" s="1"/>
  <c r="AQ257" i="616"/>
  <c r="AL257" i="616"/>
  <c r="AK257" i="616"/>
  <c r="AI257" i="616"/>
  <c r="AD257" i="616"/>
  <c r="AC257" i="616"/>
  <c r="AA257" i="616"/>
  <c r="V257" i="616"/>
  <c r="U257" i="616"/>
  <c r="S257" i="616"/>
  <c r="M257" i="616"/>
  <c r="N257" i="616" s="1"/>
  <c r="K257" i="616"/>
  <c r="BI256" i="616"/>
  <c r="BJ256" i="616" s="1"/>
  <c r="BG256" i="616"/>
  <c r="BA256" i="616"/>
  <c r="BB256" i="616" s="1"/>
  <c r="AY256" i="616"/>
  <c r="AT256" i="616"/>
  <c r="AS256" i="616"/>
  <c r="AQ256" i="616"/>
  <c r="AL256" i="616"/>
  <c r="AK256" i="616"/>
  <c r="AI256" i="616"/>
  <c r="AD256" i="616"/>
  <c r="AC256" i="616"/>
  <c r="AA256" i="616"/>
  <c r="V256" i="616"/>
  <c r="U256" i="616"/>
  <c r="S256" i="616"/>
  <c r="N256" i="616"/>
  <c r="M256" i="616"/>
  <c r="K256" i="616"/>
  <c r="BI255" i="616"/>
  <c r="BJ255" i="616" s="1"/>
  <c r="BG255" i="616"/>
  <c r="BA255" i="616"/>
  <c r="BB255" i="616" s="1"/>
  <c r="AY255" i="616"/>
  <c r="AT255" i="616"/>
  <c r="AS255" i="616"/>
  <c r="AQ255" i="616"/>
  <c r="AL255" i="616"/>
  <c r="AK255" i="616"/>
  <c r="AI255" i="616"/>
  <c r="AD255" i="616"/>
  <c r="AC255" i="616"/>
  <c r="AA255" i="616"/>
  <c r="V255" i="616"/>
  <c r="U255" i="616"/>
  <c r="S255" i="616"/>
  <c r="N255" i="616"/>
  <c r="M255" i="616"/>
  <c r="K255" i="616"/>
  <c r="BI254" i="616"/>
  <c r="BJ254" i="616" s="1"/>
  <c r="BG254" i="616"/>
  <c r="BA254" i="616"/>
  <c r="BB254" i="616" s="1"/>
  <c r="AY254" i="616"/>
  <c r="AS254" i="616"/>
  <c r="AT254" i="616" s="1"/>
  <c r="AQ254" i="616"/>
  <c r="AL254" i="616"/>
  <c r="AK254" i="616"/>
  <c r="AI254" i="616"/>
  <c r="AD254" i="616"/>
  <c r="AC254" i="616"/>
  <c r="AA254" i="616"/>
  <c r="U254" i="616"/>
  <c r="V254" i="616" s="1"/>
  <c r="S254" i="616"/>
  <c r="N254" i="616"/>
  <c r="M254" i="616"/>
  <c r="K254" i="616"/>
  <c r="BJ253" i="616"/>
  <c r="BI253" i="616"/>
  <c r="BG253" i="616"/>
  <c r="BB253" i="616"/>
  <c r="BA253" i="616"/>
  <c r="AY253" i="616"/>
  <c r="AS253" i="616"/>
  <c r="AT253" i="616" s="1"/>
  <c r="AQ253" i="616"/>
  <c r="AK253" i="616"/>
  <c r="AL253" i="616" s="1"/>
  <c r="AI253" i="616"/>
  <c r="AC253" i="616"/>
  <c r="AD253" i="616" s="1"/>
  <c r="AA253" i="616"/>
  <c r="U253" i="616"/>
  <c r="V253" i="616" s="1"/>
  <c r="S253" i="616"/>
  <c r="M253" i="616"/>
  <c r="N253" i="616" s="1"/>
  <c r="K253" i="616"/>
  <c r="BJ252" i="616"/>
  <c r="BI252" i="616"/>
  <c r="BG252" i="616"/>
  <c r="BB252" i="616"/>
  <c r="BA252" i="616"/>
  <c r="AY252" i="616"/>
  <c r="AT252" i="616"/>
  <c r="AS252" i="616"/>
  <c r="AQ252" i="616"/>
  <c r="AK252" i="616"/>
  <c r="AL252" i="616" s="1"/>
  <c r="AI252" i="616"/>
  <c r="AC252" i="616"/>
  <c r="AD252" i="616" s="1"/>
  <c r="AA252" i="616"/>
  <c r="U252" i="616"/>
  <c r="V252" i="616" s="1"/>
  <c r="S252" i="616"/>
  <c r="N252" i="616"/>
  <c r="M252" i="616"/>
  <c r="K252" i="616"/>
  <c r="BJ251" i="616"/>
  <c r="BI251" i="616"/>
  <c r="BG251" i="616"/>
  <c r="BB251" i="616"/>
  <c r="BA251" i="616"/>
  <c r="AY251" i="616"/>
  <c r="AT251" i="616"/>
  <c r="AS251" i="616"/>
  <c r="AQ251" i="616"/>
  <c r="AL251" i="616"/>
  <c r="AK251" i="616"/>
  <c r="AI251" i="616"/>
  <c r="AC251" i="616"/>
  <c r="AD251" i="616" s="1"/>
  <c r="AA251" i="616"/>
  <c r="U251" i="616"/>
  <c r="V251" i="616" s="1"/>
  <c r="S251" i="616"/>
  <c r="N251" i="616"/>
  <c r="M251" i="616"/>
  <c r="K251" i="616"/>
  <c r="BJ250" i="616"/>
  <c r="BI250" i="616"/>
  <c r="BG250" i="616"/>
  <c r="BB250" i="616"/>
  <c r="BA250" i="616"/>
  <c r="AY250" i="616"/>
  <c r="AT250" i="616"/>
  <c r="AS250" i="616"/>
  <c r="AQ250" i="616"/>
  <c r="AL250" i="616"/>
  <c r="AK250" i="616"/>
  <c r="AI250" i="616"/>
  <c r="AC250" i="616"/>
  <c r="AD250" i="616" s="1"/>
  <c r="AA250" i="616"/>
  <c r="U250" i="616"/>
  <c r="V250" i="616" s="1"/>
  <c r="S250" i="616"/>
  <c r="M250" i="616"/>
  <c r="N250" i="616" s="1"/>
  <c r="K250" i="616"/>
  <c r="BJ249" i="616"/>
  <c r="BI249" i="616"/>
  <c r="BG249" i="616"/>
  <c r="BB249" i="616"/>
  <c r="BA249" i="616"/>
  <c r="AY249" i="616"/>
  <c r="AS249" i="616"/>
  <c r="AT249" i="616" s="1"/>
  <c r="AQ249" i="616"/>
  <c r="AL249" i="616"/>
  <c r="AK249" i="616"/>
  <c r="AI249" i="616"/>
  <c r="AD249" i="616"/>
  <c r="AC249" i="616"/>
  <c r="AA249" i="616"/>
  <c r="V249" i="616"/>
  <c r="U249" i="616"/>
  <c r="S249" i="616"/>
  <c r="M249" i="616"/>
  <c r="N249" i="616" s="1"/>
  <c r="K249" i="616"/>
  <c r="BI248" i="616"/>
  <c r="BJ248" i="616" s="1"/>
  <c r="BG248" i="616"/>
  <c r="BA248" i="616"/>
  <c r="BB248" i="616" s="1"/>
  <c r="AY248" i="616"/>
  <c r="AS248" i="616"/>
  <c r="AT248" i="616" s="1"/>
  <c r="AQ248" i="616"/>
  <c r="AK248" i="616"/>
  <c r="AL248" i="616" s="1"/>
  <c r="AI248" i="616"/>
  <c r="AD248" i="616"/>
  <c r="AC248" i="616"/>
  <c r="AA248" i="616"/>
  <c r="V248" i="616"/>
  <c r="U248" i="616"/>
  <c r="S248" i="616"/>
  <c r="N248" i="616"/>
  <c r="M248" i="616"/>
  <c r="K248" i="616"/>
  <c r="BI247" i="616"/>
  <c r="BJ247" i="616" s="1"/>
  <c r="BG247" i="616"/>
  <c r="BA247" i="616"/>
  <c r="BB247" i="616" s="1"/>
  <c r="AY247" i="616"/>
  <c r="AS247" i="616"/>
  <c r="AT247" i="616" s="1"/>
  <c r="AQ247" i="616"/>
  <c r="AL247" i="616"/>
  <c r="AK247" i="616"/>
  <c r="AI247" i="616"/>
  <c r="AD247" i="616"/>
  <c r="AC247" i="616"/>
  <c r="AA247" i="616"/>
  <c r="V247" i="616"/>
  <c r="U247" i="616"/>
  <c r="S247" i="616"/>
  <c r="N247" i="616"/>
  <c r="M247" i="616"/>
  <c r="K247" i="616"/>
  <c r="BJ246" i="616"/>
  <c r="BI246" i="616"/>
  <c r="BG246" i="616"/>
  <c r="BA246" i="616"/>
  <c r="BB246" i="616" s="1"/>
  <c r="AY246" i="616"/>
  <c r="AS246" i="616"/>
  <c r="AT246" i="616" s="1"/>
  <c r="AQ246" i="616"/>
  <c r="AL246" i="616"/>
  <c r="AK246" i="616"/>
  <c r="AI246" i="616"/>
  <c r="AD246" i="616"/>
  <c r="AC246" i="616"/>
  <c r="AA246" i="616"/>
  <c r="V246" i="616"/>
  <c r="U246" i="616"/>
  <c r="S246" i="616"/>
  <c r="N246" i="616"/>
  <c r="M246" i="616"/>
  <c r="K246" i="616"/>
  <c r="BJ245" i="616"/>
  <c r="BI245" i="616"/>
  <c r="BG245" i="616"/>
  <c r="BA245" i="616"/>
  <c r="BB245" i="616" s="1"/>
  <c r="AY245" i="616"/>
  <c r="AS245" i="616"/>
  <c r="AT245" i="616" s="1"/>
  <c r="AQ245" i="616"/>
  <c r="AK245" i="616"/>
  <c r="AL245" i="616" s="1"/>
  <c r="AI245" i="616"/>
  <c r="AD245" i="616"/>
  <c r="AC245" i="616"/>
  <c r="AA245" i="616"/>
  <c r="V245" i="616"/>
  <c r="U245" i="616"/>
  <c r="S245" i="616"/>
  <c r="M245" i="616"/>
  <c r="N245" i="616" s="1"/>
  <c r="K245" i="616"/>
  <c r="BJ244" i="616"/>
  <c r="BI244" i="616"/>
  <c r="BG244" i="616"/>
  <c r="BB244" i="616"/>
  <c r="BA244" i="616"/>
  <c r="AY244" i="616"/>
  <c r="AT244" i="616"/>
  <c r="AS244" i="616"/>
  <c r="AQ244" i="616"/>
  <c r="AK244" i="616"/>
  <c r="AL244" i="616" s="1"/>
  <c r="AI244" i="616"/>
  <c r="AC244" i="616"/>
  <c r="AD244" i="616" s="1"/>
  <c r="AA244" i="616"/>
  <c r="U244" i="616"/>
  <c r="V244" i="616" s="1"/>
  <c r="S244" i="616"/>
  <c r="M244" i="616"/>
  <c r="N244" i="616" s="1"/>
  <c r="K244" i="616"/>
  <c r="BI243" i="616"/>
  <c r="BJ243" i="616" s="1"/>
  <c r="BG243" i="616"/>
  <c r="BB243" i="616"/>
  <c r="BA243" i="616"/>
  <c r="AY243" i="616"/>
  <c r="AT243" i="616"/>
  <c r="AS243" i="616"/>
  <c r="AQ243" i="616"/>
  <c r="AL243" i="616"/>
  <c r="AK243" i="616"/>
  <c r="AI243" i="616"/>
  <c r="AC243" i="616"/>
  <c r="AD243" i="616" s="1"/>
  <c r="AA243" i="616"/>
  <c r="U243" i="616"/>
  <c r="V243" i="616" s="1"/>
  <c r="S243" i="616"/>
  <c r="M243" i="616"/>
  <c r="N243" i="616" s="1"/>
  <c r="K243" i="616"/>
  <c r="BJ242" i="616"/>
  <c r="BI242" i="616"/>
  <c r="BG242" i="616"/>
  <c r="BB242" i="616"/>
  <c r="BA242" i="616"/>
  <c r="AY242" i="616"/>
  <c r="AT242" i="616"/>
  <c r="AS242" i="616"/>
  <c r="AQ242" i="616"/>
  <c r="AL242" i="616"/>
  <c r="AK242" i="616"/>
  <c r="AI242" i="616"/>
  <c r="AD242" i="616"/>
  <c r="AC242" i="616"/>
  <c r="AA242" i="616"/>
  <c r="U242" i="616"/>
  <c r="V242" i="616" s="1"/>
  <c r="S242" i="616"/>
  <c r="M242" i="616"/>
  <c r="N242" i="616" s="1"/>
  <c r="K242" i="616"/>
  <c r="BJ241" i="616"/>
  <c r="BI241" i="616"/>
  <c r="BG241" i="616"/>
  <c r="BB241" i="616"/>
  <c r="BA241" i="616"/>
  <c r="AY241" i="616"/>
  <c r="AT241" i="616"/>
  <c r="AS241" i="616"/>
  <c r="AQ241" i="616"/>
  <c r="AL241" i="616"/>
  <c r="AK241" i="616"/>
  <c r="AI241" i="616"/>
  <c r="AD241" i="616"/>
  <c r="AC241" i="616"/>
  <c r="AA241" i="616"/>
  <c r="U241" i="616"/>
  <c r="V241" i="616" s="1"/>
  <c r="S241" i="616"/>
  <c r="M241" i="616"/>
  <c r="N241" i="616" s="1"/>
  <c r="K241" i="616"/>
  <c r="BI240" i="616"/>
  <c r="BJ240" i="616" s="1"/>
  <c r="BG240" i="616"/>
  <c r="BB240" i="616"/>
  <c r="BA240" i="616"/>
  <c r="AY240" i="616"/>
  <c r="AT240" i="616"/>
  <c r="AS240" i="616"/>
  <c r="AQ240" i="616"/>
  <c r="AK240" i="616"/>
  <c r="AL240" i="616" s="1"/>
  <c r="AI240" i="616"/>
  <c r="AD240" i="616"/>
  <c r="AC240" i="616"/>
  <c r="AA240" i="616"/>
  <c r="V240" i="616"/>
  <c r="U240" i="616"/>
  <c r="S240" i="616"/>
  <c r="N240" i="616"/>
  <c r="M240" i="616"/>
  <c r="K240" i="616"/>
  <c r="BI239" i="616"/>
  <c r="BJ239" i="616" s="1"/>
  <c r="BG239" i="616"/>
  <c r="BA239" i="616"/>
  <c r="BB239" i="616" s="1"/>
  <c r="AY239" i="616"/>
  <c r="AS239" i="616"/>
  <c r="AT239" i="616" s="1"/>
  <c r="AQ239" i="616"/>
  <c r="AK239" i="616"/>
  <c r="AL239" i="616" s="1"/>
  <c r="AI239" i="616"/>
  <c r="AC239" i="616"/>
  <c r="AD239" i="616" s="1"/>
  <c r="AA239" i="616"/>
  <c r="V239" i="616"/>
  <c r="U239" i="616"/>
  <c r="S239" i="616"/>
  <c r="N239" i="616"/>
  <c r="M239" i="616"/>
  <c r="K239" i="616"/>
  <c r="BJ238" i="616"/>
  <c r="BI238" i="616"/>
  <c r="BG238" i="616"/>
  <c r="BA238" i="616"/>
  <c r="BB238" i="616" s="1"/>
  <c r="AY238" i="616"/>
  <c r="AS238" i="616"/>
  <c r="AT238" i="616" s="1"/>
  <c r="AQ238" i="616"/>
  <c r="AK238" i="616"/>
  <c r="AL238" i="616" s="1"/>
  <c r="AI238" i="616"/>
  <c r="AD238" i="616"/>
  <c r="AC238" i="616"/>
  <c r="AA238" i="616"/>
  <c r="V238" i="616"/>
  <c r="U238" i="616"/>
  <c r="S238" i="616"/>
  <c r="N238" i="616"/>
  <c r="M238" i="616"/>
  <c r="K238" i="616"/>
  <c r="BJ237" i="616"/>
  <c r="BI237" i="616"/>
  <c r="BB237" i="616"/>
  <c r="BA237" i="616"/>
  <c r="AS237" i="616"/>
  <c r="AT237" i="616" s="1"/>
  <c r="AK237" i="616"/>
  <c r="AL237" i="616" s="1"/>
  <c r="AD237" i="616"/>
  <c r="AC237" i="616"/>
  <c r="U237" i="616"/>
  <c r="V237" i="616" s="1"/>
  <c r="N237" i="616"/>
  <c r="M237" i="616"/>
  <c r="BI236" i="616"/>
  <c r="BJ236" i="616" s="1"/>
  <c r="BG236" i="616"/>
  <c r="BA236" i="616"/>
  <c r="BB236" i="616" s="1"/>
  <c r="AY236" i="616"/>
  <c r="AS236" i="616"/>
  <c r="AT236" i="616" s="1"/>
  <c r="AQ236" i="616"/>
  <c r="AK236" i="616"/>
  <c r="AL236" i="616" s="1"/>
  <c r="AI236" i="616"/>
  <c r="AD236" i="616"/>
  <c r="AC236" i="616"/>
  <c r="AA236" i="616"/>
  <c r="V236" i="616"/>
  <c r="U236" i="616"/>
  <c r="S236" i="616"/>
  <c r="N236" i="616"/>
  <c r="M236" i="616"/>
  <c r="K236" i="616"/>
  <c r="BJ235" i="616"/>
  <c r="BI235" i="616"/>
  <c r="BG235" i="616"/>
  <c r="BA235" i="616"/>
  <c r="BB235" i="616" s="1"/>
  <c r="AY235" i="616"/>
  <c r="AS235" i="616"/>
  <c r="AT235" i="616" s="1"/>
  <c r="AQ235" i="616"/>
  <c r="AL235" i="616"/>
  <c r="AK235" i="616"/>
  <c r="AI235" i="616"/>
  <c r="AD235" i="616"/>
  <c r="AC235" i="616"/>
  <c r="AA235" i="616"/>
  <c r="V235" i="616"/>
  <c r="U235" i="616"/>
  <c r="S235" i="616"/>
  <c r="N235" i="616"/>
  <c r="M235" i="616"/>
  <c r="K235" i="616"/>
  <c r="BJ234" i="616"/>
  <c r="BI234" i="616"/>
  <c r="BG234" i="616"/>
  <c r="BA234" i="616"/>
  <c r="BB234" i="616" s="1"/>
  <c r="AY234" i="616"/>
  <c r="AS234" i="616"/>
  <c r="AT234" i="616" s="1"/>
  <c r="AQ234" i="616"/>
  <c r="AK234" i="616"/>
  <c r="AL234" i="616" s="1"/>
  <c r="AI234" i="616"/>
  <c r="AD234" i="616"/>
  <c r="AC234" i="616"/>
  <c r="AA234" i="616"/>
  <c r="V234" i="616"/>
  <c r="U234" i="616"/>
  <c r="S234" i="616"/>
  <c r="N234" i="616"/>
  <c r="M234" i="616"/>
  <c r="K234" i="616"/>
  <c r="BJ233" i="616"/>
  <c r="BI233" i="616"/>
  <c r="BG233" i="616"/>
  <c r="BB233" i="616"/>
  <c r="BA233" i="616"/>
  <c r="AY233" i="616"/>
  <c r="AS233" i="616"/>
  <c r="AT233" i="616" s="1"/>
  <c r="AQ233" i="616"/>
  <c r="AK233" i="616"/>
  <c r="AL233" i="616" s="1"/>
  <c r="AI233" i="616"/>
  <c r="AC233" i="616"/>
  <c r="AD233" i="616" s="1"/>
  <c r="AA233" i="616"/>
  <c r="V233" i="616"/>
  <c r="U233" i="616"/>
  <c r="S233" i="616"/>
  <c r="M233" i="616"/>
  <c r="N233" i="616" s="1"/>
  <c r="K233" i="616"/>
  <c r="BI232" i="616"/>
  <c r="BJ232" i="616" s="1"/>
  <c r="BG232" i="616"/>
  <c r="BB232" i="616"/>
  <c r="BA232" i="616"/>
  <c r="AY232" i="616"/>
  <c r="AT232" i="616"/>
  <c r="AS232" i="616"/>
  <c r="AQ232" i="616"/>
  <c r="AL232" i="616"/>
  <c r="AK232" i="616"/>
  <c r="AI232" i="616"/>
  <c r="AC232" i="616"/>
  <c r="AD232" i="616" s="1"/>
  <c r="AA232" i="616"/>
  <c r="U232" i="616"/>
  <c r="V232" i="616" s="1"/>
  <c r="S232" i="616"/>
  <c r="M232" i="616"/>
  <c r="N232" i="616" s="1"/>
  <c r="K232" i="616"/>
  <c r="BI231" i="616"/>
  <c r="BJ231" i="616" s="1"/>
  <c r="BG231" i="616"/>
  <c r="BB231" i="616"/>
  <c r="BA231" i="616"/>
  <c r="AY231" i="616"/>
  <c r="AT231" i="616"/>
  <c r="AS231" i="616"/>
  <c r="AQ231" i="616"/>
  <c r="AL231" i="616"/>
  <c r="AK231" i="616"/>
  <c r="AI231" i="616"/>
  <c r="AD231" i="616"/>
  <c r="AC231" i="616"/>
  <c r="AA231" i="616"/>
  <c r="U231" i="616"/>
  <c r="V231" i="616" s="1"/>
  <c r="S231" i="616"/>
  <c r="M231" i="616"/>
  <c r="N231" i="616" s="1"/>
  <c r="K231" i="616"/>
  <c r="BJ230" i="616"/>
  <c r="BI230" i="616"/>
  <c r="BG230" i="616"/>
  <c r="BB230" i="616"/>
  <c r="BA230" i="616"/>
  <c r="AY230" i="616"/>
  <c r="AT230" i="616"/>
  <c r="AS230" i="616"/>
  <c r="AQ230" i="616"/>
  <c r="AL230" i="616"/>
  <c r="AK230" i="616"/>
  <c r="AI230" i="616"/>
  <c r="AD230" i="616"/>
  <c r="AC230" i="616"/>
  <c r="AA230" i="616"/>
  <c r="U230" i="616"/>
  <c r="V230" i="616" s="1"/>
  <c r="S230" i="616"/>
  <c r="M230" i="616"/>
  <c r="N230" i="616" s="1"/>
  <c r="K230" i="616"/>
  <c r="BI229" i="616"/>
  <c r="BJ229" i="616" s="1"/>
  <c r="BG229" i="616"/>
  <c r="BB229" i="616"/>
  <c r="BA229" i="616"/>
  <c r="AY229" i="616"/>
  <c r="AT229" i="616"/>
  <c r="AS229" i="616"/>
  <c r="AQ229" i="616"/>
  <c r="AL229" i="616"/>
  <c r="AK229" i="616"/>
  <c r="AI229" i="616"/>
  <c r="AD229" i="616"/>
  <c r="AC229" i="616"/>
  <c r="AA229" i="616"/>
  <c r="V229" i="616"/>
  <c r="U229" i="616"/>
  <c r="S229" i="616"/>
  <c r="M229" i="616"/>
  <c r="N229" i="616" s="1"/>
  <c r="K229" i="616"/>
  <c r="BI228" i="616"/>
  <c r="BJ228" i="616" s="1"/>
  <c r="BG228" i="616"/>
  <c r="BA228" i="616"/>
  <c r="BB228" i="616" s="1"/>
  <c r="AY228" i="616"/>
  <c r="AT228" i="616"/>
  <c r="AS228" i="616"/>
  <c r="AQ228" i="616"/>
  <c r="AK228" i="616"/>
  <c r="AL228" i="616" s="1"/>
  <c r="AI228" i="616"/>
  <c r="AC228" i="616"/>
  <c r="AD228" i="616" s="1"/>
  <c r="AA228" i="616"/>
  <c r="V228" i="616"/>
  <c r="U228" i="616"/>
  <c r="S228" i="616"/>
  <c r="N228" i="616"/>
  <c r="M228" i="616"/>
  <c r="K228" i="616"/>
  <c r="BJ227" i="616"/>
  <c r="BI227" i="616"/>
  <c r="BG227" i="616"/>
  <c r="BA227" i="616"/>
  <c r="BB227" i="616" s="1"/>
  <c r="AY227" i="616"/>
  <c r="AS227" i="616"/>
  <c r="AT227" i="616" s="1"/>
  <c r="AQ227" i="616"/>
  <c r="AK227" i="616"/>
  <c r="AL227" i="616" s="1"/>
  <c r="AI227" i="616"/>
  <c r="AC227" i="616"/>
  <c r="AD227" i="616" s="1"/>
  <c r="AA227" i="616"/>
  <c r="V227" i="616"/>
  <c r="U227" i="616"/>
  <c r="S227" i="616"/>
  <c r="N227" i="616"/>
  <c r="M227" i="616"/>
  <c r="K227" i="616"/>
  <c r="BJ226" i="616"/>
  <c r="BI226" i="616"/>
  <c r="BG226" i="616"/>
  <c r="BB226" i="616"/>
  <c r="BA226" i="616"/>
  <c r="AY226" i="616"/>
  <c r="AS226" i="616"/>
  <c r="AT226" i="616" s="1"/>
  <c r="AQ226" i="616"/>
  <c r="AK226" i="616"/>
  <c r="AL226" i="616" s="1"/>
  <c r="AI226" i="616"/>
  <c r="AD226" i="616"/>
  <c r="AC226" i="616"/>
  <c r="AA226" i="616"/>
  <c r="V226" i="616"/>
  <c r="U226" i="616"/>
  <c r="S226" i="616"/>
  <c r="N226" i="616"/>
  <c r="M226" i="616"/>
  <c r="K226" i="616"/>
  <c r="BJ225" i="616"/>
  <c r="BI225" i="616"/>
  <c r="BB225" i="616"/>
  <c r="BA225" i="616"/>
  <c r="AS225" i="616"/>
  <c r="AT225" i="616" s="1"/>
  <c r="AL225" i="616"/>
  <c r="AK225" i="616"/>
  <c r="AD225" i="616"/>
  <c r="AC225" i="616"/>
  <c r="U225" i="616"/>
  <c r="V225" i="616" s="1"/>
  <c r="M225" i="616"/>
  <c r="N225" i="616" s="1"/>
  <c r="BI224" i="616"/>
  <c r="BJ224" i="616" s="1"/>
  <c r="BG224" i="616"/>
  <c r="BA224" i="616"/>
  <c r="BB224" i="616" s="1"/>
  <c r="AY224" i="616"/>
  <c r="AS224" i="616"/>
  <c r="AT224" i="616" s="1"/>
  <c r="AQ224" i="616"/>
  <c r="AL224" i="616"/>
  <c r="AK224" i="616"/>
  <c r="AI224" i="616"/>
  <c r="AC224" i="616"/>
  <c r="AD224" i="616" s="1"/>
  <c r="AA224" i="616"/>
  <c r="U224" i="616"/>
  <c r="V224" i="616" s="1"/>
  <c r="S224" i="616"/>
  <c r="N224" i="616"/>
  <c r="M224" i="616"/>
  <c r="K224" i="616"/>
  <c r="BJ223" i="616"/>
  <c r="BI223" i="616"/>
  <c r="BG223" i="616"/>
  <c r="BB223" i="616"/>
  <c r="BA223" i="616"/>
  <c r="AY223" i="616"/>
  <c r="AS223" i="616"/>
  <c r="AT223" i="616" s="1"/>
  <c r="AQ223" i="616"/>
  <c r="AK223" i="616"/>
  <c r="AL223" i="616" s="1"/>
  <c r="AI223" i="616"/>
  <c r="AC223" i="616"/>
  <c r="AD223" i="616" s="1"/>
  <c r="AA223" i="616"/>
  <c r="U223" i="616"/>
  <c r="V223" i="616" s="1"/>
  <c r="S223" i="616"/>
  <c r="N223" i="616"/>
  <c r="M223" i="616"/>
  <c r="K223" i="616"/>
  <c r="BJ222" i="616"/>
  <c r="BI222" i="616"/>
  <c r="BG222" i="616"/>
  <c r="BB222" i="616"/>
  <c r="BA222" i="616"/>
  <c r="AY222" i="616"/>
  <c r="AT222" i="616"/>
  <c r="AS222" i="616"/>
  <c r="AQ222" i="616"/>
  <c r="AK222" i="616"/>
  <c r="AL222" i="616" s="1"/>
  <c r="AI222" i="616"/>
  <c r="AC222" i="616"/>
  <c r="AD222" i="616" s="1"/>
  <c r="AA222" i="616"/>
  <c r="V222" i="616"/>
  <c r="U222" i="616"/>
  <c r="S222" i="616"/>
  <c r="N222" i="616"/>
  <c r="M222" i="616"/>
  <c r="K222" i="616"/>
  <c r="BJ221" i="616"/>
  <c r="BI221" i="616"/>
  <c r="BG221" i="616"/>
  <c r="BB221" i="616"/>
  <c r="BA221" i="616"/>
  <c r="AY221" i="616"/>
  <c r="AT221" i="616"/>
  <c r="AS221" i="616"/>
  <c r="AQ221" i="616"/>
  <c r="AK221" i="616"/>
  <c r="AL221" i="616" s="1"/>
  <c r="AI221" i="616"/>
  <c r="AC221" i="616"/>
  <c r="AD221" i="616" s="1"/>
  <c r="AA221" i="616"/>
  <c r="U221" i="616"/>
  <c r="V221" i="616" s="1"/>
  <c r="S221" i="616"/>
  <c r="N221" i="616"/>
  <c r="M221" i="616"/>
  <c r="K221" i="616"/>
  <c r="BJ220" i="616"/>
  <c r="BI220" i="616"/>
  <c r="BG220" i="616"/>
  <c r="BB220" i="616"/>
  <c r="BA220" i="616"/>
  <c r="AY220" i="616"/>
  <c r="AT220" i="616"/>
  <c r="AS220" i="616"/>
  <c r="AQ220" i="616"/>
  <c r="AL220" i="616"/>
  <c r="AK220" i="616"/>
  <c r="AI220" i="616"/>
  <c r="AC220" i="616"/>
  <c r="AD220" i="616" s="1"/>
  <c r="AA220" i="616"/>
  <c r="U220" i="616"/>
  <c r="V220" i="616" s="1"/>
  <c r="S220" i="616"/>
  <c r="M220" i="616"/>
  <c r="N220" i="616" s="1"/>
  <c r="K220" i="616"/>
  <c r="BJ219" i="616"/>
  <c r="BI219" i="616"/>
  <c r="BG219" i="616"/>
  <c r="BA219" i="616"/>
  <c r="BB219" i="616" s="1"/>
  <c r="AY219" i="616"/>
  <c r="AS219" i="616"/>
  <c r="AT219" i="616" s="1"/>
  <c r="AQ219" i="616"/>
  <c r="AL219" i="616"/>
  <c r="AK219" i="616"/>
  <c r="AI219" i="616"/>
  <c r="AD219" i="616"/>
  <c r="AC219" i="616"/>
  <c r="AA219" i="616"/>
  <c r="V219" i="616"/>
  <c r="U219" i="616"/>
  <c r="S219" i="616"/>
  <c r="M219" i="616"/>
  <c r="N219" i="616" s="1"/>
  <c r="K219" i="616"/>
  <c r="BI218" i="616"/>
  <c r="BJ218" i="616" s="1"/>
  <c r="BG218" i="616"/>
  <c r="BA218" i="616"/>
  <c r="BB218" i="616" s="1"/>
  <c r="AY218" i="616"/>
  <c r="AS218" i="616"/>
  <c r="AT218" i="616" s="1"/>
  <c r="AQ218" i="616"/>
  <c r="AL218" i="616"/>
  <c r="AK218" i="616"/>
  <c r="AI218" i="616"/>
  <c r="AD218" i="616"/>
  <c r="AC218" i="616"/>
  <c r="AA218" i="616"/>
  <c r="V218" i="616"/>
  <c r="U218" i="616"/>
  <c r="S218" i="616"/>
  <c r="N218" i="616"/>
  <c r="M218" i="616"/>
  <c r="K218" i="616"/>
  <c r="BI217" i="616"/>
  <c r="BJ217" i="616" s="1"/>
  <c r="BG217" i="616"/>
  <c r="BA217" i="616"/>
  <c r="BB217" i="616" s="1"/>
  <c r="AY217" i="616"/>
  <c r="AT217" i="616"/>
  <c r="AS217" i="616"/>
  <c r="AQ217" i="616"/>
  <c r="AL217" i="616"/>
  <c r="AK217" i="616"/>
  <c r="AI217" i="616"/>
  <c r="AD217" i="616"/>
  <c r="AC217" i="616"/>
  <c r="AA217" i="616"/>
  <c r="V217" i="616"/>
  <c r="U217" i="616"/>
  <c r="S217" i="616"/>
  <c r="N217" i="616"/>
  <c r="M217" i="616"/>
  <c r="K217" i="616"/>
  <c r="BI216" i="616"/>
  <c r="BJ216" i="616" s="1"/>
  <c r="BG216" i="616"/>
  <c r="BA216" i="616"/>
  <c r="BB216" i="616" s="1"/>
  <c r="AY216" i="616"/>
  <c r="AS216" i="616"/>
  <c r="AT216" i="616" s="1"/>
  <c r="AQ216" i="616"/>
  <c r="AL216" i="616"/>
  <c r="AK216" i="616"/>
  <c r="AI216" i="616"/>
  <c r="AD216" i="616"/>
  <c r="AC216" i="616"/>
  <c r="AA216" i="616"/>
  <c r="V216" i="616"/>
  <c r="U216" i="616"/>
  <c r="S216" i="616"/>
  <c r="N216" i="616"/>
  <c r="M216" i="616"/>
  <c r="K216" i="616"/>
  <c r="BJ215" i="616"/>
  <c r="BI215" i="616"/>
  <c r="BG215" i="616"/>
  <c r="BA215" i="616"/>
  <c r="BB215" i="616" s="1"/>
  <c r="AY215" i="616"/>
  <c r="AS215" i="616"/>
  <c r="AT215" i="616" s="1"/>
  <c r="AQ215" i="616"/>
  <c r="AK215" i="616"/>
  <c r="AL215" i="616" s="1"/>
  <c r="AI215" i="616"/>
  <c r="AD215" i="616"/>
  <c r="AC215" i="616"/>
  <c r="AA215" i="616"/>
  <c r="U215" i="616"/>
  <c r="V215" i="616" s="1"/>
  <c r="S215" i="616"/>
  <c r="M215" i="616"/>
  <c r="N215" i="616" s="1"/>
  <c r="K215" i="616"/>
  <c r="BJ214" i="616"/>
  <c r="BI214" i="616"/>
  <c r="BG214" i="616"/>
  <c r="BB214" i="616"/>
  <c r="BA214" i="616"/>
  <c r="AY214" i="616"/>
  <c r="AT214" i="616"/>
  <c r="AS214" i="616"/>
  <c r="AQ214" i="616"/>
  <c r="AK214" i="616"/>
  <c r="AL214" i="616" s="1"/>
  <c r="AI214" i="616"/>
  <c r="AC214" i="616"/>
  <c r="AD214" i="616" s="1"/>
  <c r="AA214" i="616"/>
  <c r="U214" i="616"/>
  <c r="V214" i="616" s="1"/>
  <c r="S214" i="616"/>
  <c r="M214" i="616"/>
  <c r="N214" i="616" s="1"/>
  <c r="K214" i="616"/>
  <c r="BJ213" i="616"/>
  <c r="BI213" i="616"/>
  <c r="BG213" i="616"/>
  <c r="BB213" i="616"/>
  <c r="BA213" i="616"/>
  <c r="AY213" i="616"/>
  <c r="AT213" i="616"/>
  <c r="AS213" i="616"/>
  <c r="AQ213" i="616"/>
  <c r="AL213" i="616"/>
  <c r="AK213" i="616"/>
  <c r="AI213" i="616"/>
  <c r="AC213" i="616"/>
  <c r="AD213" i="616" s="1"/>
  <c r="AA213" i="616"/>
  <c r="U213" i="616"/>
  <c r="V213" i="616" s="1"/>
  <c r="S213" i="616"/>
  <c r="N213" i="616"/>
  <c r="M213" i="616"/>
  <c r="K213" i="616"/>
  <c r="BJ212" i="616"/>
  <c r="BI212" i="616"/>
  <c r="BG212" i="616"/>
  <c r="BB212" i="616"/>
  <c r="BA212" i="616"/>
  <c r="AY212" i="616"/>
  <c r="AT212" i="616"/>
  <c r="AS212" i="616"/>
  <c r="AQ212" i="616"/>
  <c r="AL212" i="616"/>
  <c r="AK212" i="616"/>
  <c r="AI212" i="616"/>
  <c r="AC212" i="616"/>
  <c r="AD212" i="616" s="1"/>
  <c r="AA212" i="616"/>
  <c r="U212" i="616"/>
  <c r="V212" i="616" s="1"/>
  <c r="S212" i="616"/>
  <c r="M212" i="616"/>
  <c r="N212" i="616" s="1"/>
  <c r="K212" i="616"/>
  <c r="BJ211" i="616"/>
  <c r="BI211" i="616"/>
  <c r="BG211" i="616"/>
  <c r="BB211" i="616"/>
  <c r="BA211" i="616"/>
  <c r="AY211" i="616"/>
  <c r="AT211" i="616"/>
  <c r="AS211" i="616"/>
  <c r="AQ211" i="616"/>
  <c r="AL211" i="616"/>
  <c r="AK211" i="616"/>
  <c r="AI211" i="616"/>
  <c r="AD211" i="616"/>
  <c r="AC211" i="616"/>
  <c r="AA211" i="616"/>
  <c r="U211" i="616"/>
  <c r="V211" i="616" s="1"/>
  <c r="S211" i="616"/>
  <c r="M211" i="616"/>
  <c r="N211" i="616" s="1"/>
  <c r="K211" i="616"/>
  <c r="BI210" i="616"/>
  <c r="BJ210" i="616" s="1"/>
  <c r="BG210" i="616"/>
  <c r="BB210" i="616"/>
  <c r="BA210" i="616"/>
  <c r="AY210" i="616"/>
  <c r="AS210" i="616"/>
  <c r="AT210" i="616" s="1"/>
  <c r="AQ210" i="616"/>
  <c r="AK210" i="616"/>
  <c r="AL210" i="616" s="1"/>
  <c r="AI210" i="616"/>
  <c r="AD210" i="616"/>
  <c r="AC210" i="616"/>
  <c r="AA210" i="616"/>
  <c r="V210" i="616"/>
  <c r="U210" i="616"/>
  <c r="S210" i="616"/>
  <c r="N210" i="616"/>
  <c r="M210" i="616"/>
  <c r="K210" i="616"/>
  <c r="BI209" i="616"/>
  <c r="BJ209" i="616" s="1"/>
  <c r="BB209" i="616"/>
  <c r="BA209" i="616"/>
  <c r="AT209" i="616"/>
  <c r="AS209" i="616"/>
  <c r="AQ209" i="616"/>
  <c r="AL209" i="616"/>
  <c r="AK209" i="616"/>
  <c r="AI209" i="616"/>
  <c r="AD209" i="616"/>
  <c r="AC209" i="616"/>
  <c r="AA209" i="616"/>
  <c r="U209" i="616"/>
  <c r="V209" i="616" s="1"/>
  <c r="S209" i="616"/>
  <c r="M209" i="616"/>
  <c r="N209" i="616" s="1"/>
  <c r="K209" i="616"/>
  <c r="BI208" i="616"/>
  <c r="BJ208" i="616" s="1"/>
  <c r="BG208" i="616"/>
  <c r="BB208" i="616"/>
  <c r="BA208" i="616"/>
  <c r="AY208" i="616"/>
  <c r="AT208" i="616"/>
  <c r="AS208" i="616"/>
  <c r="AQ208" i="616"/>
  <c r="AK208" i="616"/>
  <c r="AL208" i="616" s="1"/>
  <c r="AI208" i="616"/>
  <c r="AD208" i="616"/>
  <c r="AC208" i="616"/>
  <c r="AA208" i="616"/>
  <c r="V208" i="616"/>
  <c r="U208" i="616"/>
  <c r="S208" i="616"/>
  <c r="N208" i="616"/>
  <c r="M208" i="616"/>
  <c r="K208" i="616"/>
  <c r="BI207" i="616"/>
  <c r="BJ207" i="616" s="1"/>
  <c r="BG207" i="616"/>
  <c r="BA207" i="616"/>
  <c r="BB207" i="616" s="1"/>
  <c r="AY207" i="616"/>
  <c r="AS207" i="616"/>
  <c r="AT207" i="616" s="1"/>
  <c r="AQ207" i="616"/>
  <c r="AK207" i="616"/>
  <c r="AL207" i="616" s="1"/>
  <c r="AI207" i="616"/>
  <c r="AC207" i="616"/>
  <c r="AD207" i="616" s="1"/>
  <c r="AA207" i="616"/>
  <c r="V207" i="616"/>
  <c r="U207" i="616"/>
  <c r="S207" i="616"/>
  <c r="N207" i="616"/>
  <c r="M207" i="616"/>
  <c r="K207" i="616"/>
  <c r="BJ206" i="616"/>
  <c r="BI206" i="616"/>
  <c r="BG206" i="616"/>
  <c r="BA206" i="616"/>
  <c r="BB206" i="616" s="1"/>
  <c r="AY206" i="616"/>
  <c r="AS206" i="616"/>
  <c r="AT206" i="616" s="1"/>
  <c r="AQ206" i="616"/>
  <c r="AK206" i="616"/>
  <c r="AL206" i="616" s="1"/>
  <c r="AI206" i="616"/>
  <c r="AD206" i="616"/>
  <c r="AC206" i="616"/>
  <c r="AA206" i="616"/>
  <c r="V206" i="616"/>
  <c r="U206" i="616"/>
  <c r="S206" i="616"/>
  <c r="N206" i="616"/>
  <c r="M206" i="616"/>
  <c r="K206" i="616"/>
  <c r="BJ205" i="616"/>
  <c r="BI205" i="616"/>
  <c r="BG205" i="616"/>
  <c r="BB205" i="616"/>
  <c r="BA205" i="616"/>
  <c r="AY205" i="616"/>
  <c r="AS205" i="616"/>
  <c r="AT205" i="616" s="1"/>
  <c r="AQ205" i="616"/>
  <c r="AK205" i="616"/>
  <c r="AL205" i="616" s="1"/>
  <c r="AI205" i="616"/>
  <c r="AD205" i="616"/>
  <c r="AC205" i="616"/>
  <c r="AA205" i="616"/>
  <c r="V205" i="616"/>
  <c r="U205" i="616"/>
  <c r="S205" i="616"/>
  <c r="N205" i="616"/>
  <c r="M205" i="616"/>
  <c r="K205" i="616"/>
  <c r="BJ204" i="616"/>
  <c r="BI204" i="616"/>
  <c r="BG204" i="616"/>
  <c r="BB204" i="616"/>
  <c r="BA204" i="616"/>
  <c r="AY204" i="616"/>
  <c r="AS204" i="616"/>
  <c r="AT204" i="616" s="1"/>
  <c r="AQ204" i="616"/>
  <c r="AK204" i="616"/>
  <c r="AL204" i="616" s="1"/>
  <c r="AI204" i="616"/>
  <c r="AC204" i="616"/>
  <c r="AD204" i="616" s="1"/>
  <c r="AA204" i="616"/>
  <c r="V204" i="616"/>
  <c r="U204" i="616"/>
  <c r="S204" i="616"/>
  <c r="N204" i="616"/>
  <c r="M204" i="616"/>
  <c r="K204" i="616"/>
  <c r="BI203" i="616"/>
  <c r="BJ203" i="616" s="1"/>
  <c r="BG203" i="616"/>
  <c r="BB203" i="616"/>
  <c r="BA203" i="616"/>
  <c r="AY203" i="616"/>
  <c r="AT203" i="616"/>
  <c r="AS203" i="616"/>
  <c r="AQ203" i="616"/>
  <c r="AL203" i="616"/>
  <c r="AK203" i="616"/>
  <c r="AI203" i="616"/>
  <c r="AC203" i="616"/>
  <c r="AD203" i="616" s="1"/>
  <c r="AA203" i="616"/>
  <c r="U203" i="616"/>
  <c r="V203" i="616" s="1"/>
  <c r="S203" i="616"/>
  <c r="M203" i="616"/>
  <c r="N203" i="616" s="1"/>
  <c r="K203" i="616"/>
  <c r="BI202" i="616"/>
  <c r="BJ202" i="616" s="1"/>
  <c r="BG202" i="616"/>
  <c r="BA202" i="616"/>
  <c r="BB202" i="616" s="1"/>
  <c r="AY202" i="616"/>
  <c r="AT202" i="616"/>
  <c r="AS202" i="616"/>
  <c r="AQ202" i="616"/>
  <c r="AL202" i="616"/>
  <c r="AK202" i="616"/>
  <c r="AI202" i="616"/>
  <c r="AD202" i="616"/>
  <c r="AC202" i="616"/>
  <c r="AA202" i="616"/>
  <c r="U202" i="616"/>
  <c r="V202" i="616" s="1"/>
  <c r="S202" i="616"/>
  <c r="M202" i="616"/>
  <c r="N202" i="616" s="1"/>
  <c r="K202" i="616"/>
  <c r="BI201" i="616"/>
  <c r="BJ201" i="616" s="1"/>
  <c r="BG201" i="616"/>
  <c r="BB201" i="616"/>
  <c r="BA201" i="616"/>
  <c r="AY201" i="616"/>
  <c r="AT201" i="616"/>
  <c r="AS201" i="616"/>
  <c r="AQ201" i="616"/>
  <c r="AL201" i="616"/>
  <c r="AK201" i="616"/>
  <c r="AI201" i="616"/>
  <c r="AD201" i="616"/>
  <c r="AC201" i="616"/>
  <c r="AA201" i="616"/>
  <c r="V201" i="616"/>
  <c r="U201" i="616"/>
  <c r="S201" i="616"/>
  <c r="M201" i="616"/>
  <c r="N201" i="616" s="1"/>
  <c r="K201" i="616"/>
  <c r="BI200" i="616"/>
  <c r="BJ200" i="616" s="1"/>
  <c r="BG200" i="616"/>
  <c r="BB200" i="616"/>
  <c r="BA200" i="616"/>
  <c r="AY200" i="616"/>
  <c r="AT200" i="616"/>
  <c r="AS200" i="616"/>
  <c r="AQ200" i="616"/>
  <c r="AL200" i="616"/>
  <c r="AK200" i="616"/>
  <c r="AI200" i="616"/>
  <c r="AD200" i="616"/>
  <c r="AC200" i="616"/>
  <c r="AA200" i="616"/>
  <c r="V200" i="616"/>
  <c r="U200" i="616"/>
  <c r="S200" i="616"/>
  <c r="M200" i="616"/>
  <c r="N200" i="616" s="1"/>
  <c r="BJ199" i="616"/>
  <c r="BI199" i="616"/>
  <c r="BG199" i="616"/>
  <c r="BB199" i="616"/>
  <c r="BA199" i="616"/>
  <c r="AY199" i="616"/>
  <c r="AS199" i="616"/>
  <c r="AT199" i="616" s="1"/>
  <c r="AQ199" i="616"/>
  <c r="AK199" i="616"/>
  <c r="AL199" i="616" s="1"/>
  <c r="AI199" i="616"/>
  <c r="AC199" i="616"/>
  <c r="AD199" i="616" s="1"/>
  <c r="AA199" i="616"/>
  <c r="V199" i="616"/>
  <c r="U199" i="616"/>
  <c r="S199" i="616"/>
  <c r="N199" i="616"/>
  <c r="M199" i="616"/>
  <c r="K199" i="616"/>
  <c r="BI198" i="616"/>
  <c r="BJ198" i="616" s="1"/>
  <c r="BG198" i="616"/>
  <c r="BB198" i="616"/>
  <c r="BA198" i="616"/>
  <c r="AY198" i="616"/>
  <c r="AT198" i="616"/>
  <c r="AS198" i="616"/>
  <c r="AQ198" i="616"/>
  <c r="AL198" i="616"/>
  <c r="AK198" i="616"/>
  <c r="AI198" i="616"/>
  <c r="AC198" i="616"/>
  <c r="AD198" i="616" s="1"/>
  <c r="AA198" i="616"/>
  <c r="U198" i="616"/>
  <c r="V198" i="616" s="1"/>
  <c r="S198" i="616"/>
  <c r="M198" i="616"/>
  <c r="N198" i="616" s="1"/>
  <c r="K198" i="616"/>
  <c r="BI197" i="616"/>
  <c r="BJ197" i="616" s="1"/>
  <c r="BG197" i="616"/>
  <c r="BA197" i="616"/>
  <c r="BB197" i="616" s="1"/>
  <c r="AY197" i="616"/>
  <c r="AT197" i="616"/>
  <c r="AS197" i="616"/>
  <c r="AQ197" i="616"/>
  <c r="AL197" i="616"/>
  <c r="AK197" i="616"/>
  <c r="AI197" i="616"/>
  <c r="AD197" i="616"/>
  <c r="AC197" i="616"/>
  <c r="AA197" i="616"/>
  <c r="U197" i="616"/>
  <c r="V197" i="616" s="1"/>
  <c r="S197" i="616"/>
  <c r="M197" i="616"/>
  <c r="N197" i="616" s="1"/>
  <c r="K197" i="616"/>
  <c r="BI196" i="616"/>
  <c r="BJ196" i="616" s="1"/>
  <c r="BG196" i="616"/>
  <c r="BB196" i="616"/>
  <c r="BA196" i="616"/>
  <c r="AY196" i="616"/>
  <c r="AT196" i="616"/>
  <c r="AS196" i="616"/>
  <c r="AQ196" i="616"/>
  <c r="AL196" i="616"/>
  <c r="AK196" i="616"/>
  <c r="AI196" i="616"/>
  <c r="AD196" i="616"/>
  <c r="AC196" i="616"/>
  <c r="AA196" i="616"/>
  <c r="V196" i="616"/>
  <c r="U196" i="616"/>
  <c r="S196" i="616"/>
  <c r="M196" i="616"/>
  <c r="N196" i="616" s="1"/>
  <c r="K196" i="616"/>
  <c r="BI195" i="616"/>
  <c r="BJ195" i="616" s="1"/>
  <c r="BG195" i="616"/>
  <c r="BB195" i="616"/>
  <c r="BA195" i="616"/>
  <c r="AY195" i="616"/>
  <c r="AT195" i="616"/>
  <c r="AS195" i="616"/>
  <c r="AQ195" i="616"/>
  <c r="AL195" i="616"/>
  <c r="AK195" i="616"/>
  <c r="AI195" i="616"/>
  <c r="AD195" i="616"/>
  <c r="AC195" i="616"/>
  <c r="AA195" i="616"/>
  <c r="V195" i="616"/>
  <c r="U195" i="616"/>
  <c r="S195" i="616"/>
  <c r="M195" i="616"/>
  <c r="N195" i="616" s="1"/>
  <c r="K195" i="616"/>
  <c r="BI194" i="616"/>
  <c r="BJ194" i="616" s="1"/>
  <c r="BG194" i="616"/>
  <c r="BA194" i="616"/>
  <c r="BB194" i="616" s="1"/>
  <c r="AY194" i="616"/>
  <c r="AT194" i="616"/>
  <c r="AS194" i="616"/>
  <c r="AQ194" i="616"/>
  <c r="AL194" i="616"/>
  <c r="AK194" i="616"/>
  <c r="AI194" i="616"/>
  <c r="AC194" i="616"/>
  <c r="AD194" i="616" s="1"/>
  <c r="AA194" i="616"/>
  <c r="V194" i="616"/>
  <c r="U194" i="616"/>
  <c r="S194" i="616"/>
  <c r="N194" i="616"/>
  <c r="M194" i="616"/>
  <c r="K194" i="616"/>
  <c r="BJ193" i="616"/>
  <c r="BI193" i="616"/>
  <c r="BG193" i="616"/>
  <c r="BA193" i="616"/>
  <c r="BB193" i="616" s="1"/>
  <c r="AY193" i="616"/>
  <c r="AS193" i="616"/>
  <c r="AT193" i="616" s="1"/>
  <c r="AQ193" i="616"/>
  <c r="AK193" i="616"/>
  <c r="AL193" i="616" s="1"/>
  <c r="AI193" i="616"/>
  <c r="AC193" i="616"/>
  <c r="AD193" i="616" s="1"/>
  <c r="AA193" i="616"/>
  <c r="U193" i="616"/>
  <c r="V193" i="616" s="1"/>
  <c r="S193" i="616"/>
  <c r="N193" i="616"/>
  <c r="M193" i="616"/>
  <c r="K193" i="616"/>
  <c r="BJ192" i="616"/>
  <c r="BI192" i="616"/>
  <c r="BG192" i="616"/>
  <c r="BB192" i="616"/>
  <c r="BA192" i="616"/>
  <c r="AY192" i="616"/>
  <c r="AS192" i="616"/>
  <c r="AT192" i="616" s="1"/>
  <c r="AQ192" i="616"/>
  <c r="AK192" i="616"/>
  <c r="AL192" i="616" s="1"/>
  <c r="AI192" i="616"/>
  <c r="AC192" i="616"/>
  <c r="AD192" i="616" s="1"/>
  <c r="AA192" i="616"/>
  <c r="V192" i="616"/>
  <c r="U192" i="616"/>
  <c r="S192" i="616"/>
  <c r="N192" i="616"/>
  <c r="M192" i="616"/>
  <c r="K192" i="616"/>
  <c r="BJ191" i="616"/>
  <c r="BI191" i="616"/>
  <c r="BG191" i="616"/>
  <c r="BB191" i="616"/>
  <c r="BA191" i="616"/>
  <c r="AY191" i="616"/>
  <c r="AT191" i="616"/>
  <c r="AS191" i="616"/>
  <c r="AQ191" i="616"/>
  <c r="AK191" i="616"/>
  <c r="AL191" i="616" s="1"/>
  <c r="AI191" i="616"/>
  <c r="AC191" i="616"/>
  <c r="AD191" i="616" s="1"/>
  <c r="AA191" i="616"/>
  <c r="V191" i="616"/>
  <c r="U191" i="616"/>
  <c r="S191" i="616"/>
  <c r="N191" i="616"/>
  <c r="M191" i="616"/>
  <c r="K191" i="616"/>
  <c r="BJ190" i="616"/>
  <c r="BI190" i="616"/>
  <c r="BG190" i="616"/>
  <c r="BB190" i="616"/>
  <c r="BA190" i="616"/>
  <c r="AY190" i="616"/>
  <c r="AT190" i="616"/>
  <c r="AS190" i="616"/>
  <c r="AQ190" i="616"/>
  <c r="AK190" i="616"/>
  <c r="AL190" i="616" s="1"/>
  <c r="AI190" i="616"/>
  <c r="AC190" i="616"/>
  <c r="AD190" i="616" s="1"/>
  <c r="AA190" i="616"/>
  <c r="U190" i="616"/>
  <c r="V190" i="616" s="1"/>
  <c r="S190" i="616"/>
  <c r="N190" i="616"/>
  <c r="M190" i="616"/>
  <c r="K190" i="616"/>
  <c r="BJ189" i="616"/>
  <c r="BI189" i="616"/>
  <c r="BG189" i="616"/>
  <c r="BA189" i="616"/>
  <c r="BB189" i="616" s="1"/>
  <c r="AY189" i="616"/>
  <c r="AT189" i="616"/>
  <c r="AS189" i="616"/>
  <c r="AQ189" i="616"/>
  <c r="AL189" i="616"/>
  <c r="AK189" i="616"/>
  <c r="AI189" i="616"/>
  <c r="AD189" i="616"/>
  <c r="AC189" i="616"/>
  <c r="AA189" i="616"/>
  <c r="U189" i="616"/>
  <c r="V189" i="616" s="1"/>
  <c r="S189" i="616"/>
  <c r="M189" i="616"/>
  <c r="N189" i="616" s="1"/>
  <c r="K189" i="616"/>
  <c r="BI188" i="616"/>
  <c r="BJ188" i="616" s="1"/>
  <c r="BG188" i="616"/>
  <c r="BA188" i="616"/>
  <c r="BB188" i="616" s="1"/>
  <c r="AY188" i="616"/>
  <c r="AS188" i="616"/>
  <c r="AT188" i="616" s="1"/>
  <c r="AQ188" i="616"/>
  <c r="AL188" i="616"/>
  <c r="AK188" i="616"/>
  <c r="AI188" i="616"/>
  <c r="AD188" i="616"/>
  <c r="AC188" i="616"/>
  <c r="AA188" i="616"/>
  <c r="V188" i="616"/>
  <c r="U188" i="616"/>
  <c r="S188" i="616"/>
  <c r="M188" i="616"/>
  <c r="N188" i="616" s="1"/>
  <c r="BJ187" i="616"/>
  <c r="BI187" i="616"/>
  <c r="BG187" i="616"/>
  <c r="BA187" i="616"/>
  <c r="BB187" i="616" s="1"/>
  <c r="AY187" i="616"/>
  <c r="AS187" i="616"/>
  <c r="AT187" i="616" s="1"/>
  <c r="AQ187" i="616"/>
  <c r="AK187" i="616"/>
  <c r="AL187" i="616" s="1"/>
  <c r="AI187" i="616"/>
  <c r="AD187" i="616"/>
  <c r="AC187" i="616"/>
  <c r="AA187" i="616"/>
  <c r="U187" i="616"/>
  <c r="V187" i="616" s="1"/>
  <c r="S187" i="616"/>
  <c r="M187" i="616"/>
  <c r="N187" i="616" s="1"/>
  <c r="K187" i="616"/>
  <c r="BJ186" i="616"/>
  <c r="BI186" i="616"/>
  <c r="BG186" i="616"/>
  <c r="BB186" i="616"/>
  <c r="BA186" i="616"/>
  <c r="AY186" i="616"/>
  <c r="AT186" i="616"/>
  <c r="AS186" i="616"/>
  <c r="AQ186" i="616"/>
  <c r="AK186" i="616"/>
  <c r="AL186" i="616" s="1"/>
  <c r="AI186" i="616"/>
  <c r="AC186" i="616"/>
  <c r="AD186" i="616" s="1"/>
  <c r="AA186" i="616"/>
  <c r="U186" i="616"/>
  <c r="V186" i="616" s="1"/>
  <c r="S186" i="616"/>
  <c r="M186" i="616"/>
  <c r="N186" i="616" s="1"/>
  <c r="K186" i="616"/>
  <c r="BJ185" i="616"/>
  <c r="BI185" i="616"/>
  <c r="BG185" i="616"/>
  <c r="BB185" i="616"/>
  <c r="BA185" i="616"/>
  <c r="AY185" i="616"/>
  <c r="AT185" i="616"/>
  <c r="AS185" i="616"/>
  <c r="AQ185" i="616"/>
  <c r="AL185" i="616"/>
  <c r="AK185" i="616"/>
  <c r="AI185" i="616"/>
  <c r="AC185" i="616"/>
  <c r="AD185" i="616" s="1"/>
  <c r="AA185" i="616"/>
  <c r="U185" i="616"/>
  <c r="V185" i="616" s="1"/>
  <c r="S185" i="616"/>
  <c r="N185" i="616"/>
  <c r="M185" i="616"/>
  <c r="K185" i="616"/>
  <c r="BJ184" i="616"/>
  <c r="BI184" i="616"/>
  <c r="BG184" i="616"/>
  <c r="BB184" i="616"/>
  <c r="BA184" i="616"/>
  <c r="AY184" i="616"/>
  <c r="AT184" i="616"/>
  <c r="AS184" i="616"/>
  <c r="AQ184" i="616"/>
  <c r="AL184" i="616"/>
  <c r="AK184" i="616"/>
  <c r="AI184" i="616"/>
  <c r="AC184" i="616"/>
  <c r="AD184" i="616" s="1"/>
  <c r="AA184" i="616"/>
  <c r="U184" i="616"/>
  <c r="V184" i="616" s="1"/>
  <c r="S184" i="616"/>
  <c r="M184" i="616"/>
  <c r="N184" i="616" s="1"/>
  <c r="K184" i="616"/>
  <c r="BJ183" i="616"/>
  <c r="BI183" i="616"/>
  <c r="BG183" i="616"/>
  <c r="BB183" i="616"/>
  <c r="BA183" i="616"/>
  <c r="AY183" i="616"/>
  <c r="AT183" i="616"/>
  <c r="AS183" i="616"/>
  <c r="AQ183" i="616"/>
  <c r="AL183" i="616"/>
  <c r="AK183" i="616"/>
  <c r="AI183" i="616"/>
  <c r="AD183" i="616"/>
  <c r="AC183" i="616"/>
  <c r="AA183" i="616"/>
  <c r="U183" i="616"/>
  <c r="V183" i="616" s="1"/>
  <c r="S183" i="616"/>
  <c r="M183" i="616"/>
  <c r="N183" i="616" s="1"/>
  <c r="K183" i="616"/>
  <c r="BI182" i="616"/>
  <c r="BJ182" i="616" s="1"/>
  <c r="BG182" i="616"/>
  <c r="BB182" i="616"/>
  <c r="BA182" i="616"/>
  <c r="AY182" i="616"/>
  <c r="AS182" i="616"/>
  <c r="AT182" i="616" s="1"/>
  <c r="AQ182" i="616"/>
  <c r="AK182" i="616"/>
  <c r="AL182" i="616" s="1"/>
  <c r="AI182" i="616"/>
  <c r="AD182" i="616"/>
  <c r="AC182" i="616"/>
  <c r="AA182" i="616"/>
  <c r="V182" i="616"/>
  <c r="U182" i="616"/>
  <c r="S182" i="616"/>
  <c r="N182" i="616"/>
  <c r="M182" i="616"/>
  <c r="K182" i="616"/>
  <c r="BI181" i="616"/>
  <c r="BJ181" i="616" s="1"/>
  <c r="BB181" i="616"/>
  <c r="BA181" i="616"/>
  <c r="AT181" i="616"/>
  <c r="AS181" i="616"/>
  <c r="AL181" i="616"/>
  <c r="AK181" i="616"/>
  <c r="AC181" i="616"/>
  <c r="AD181" i="616" s="1"/>
  <c r="V181" i="616"/>
  <c r="U181" i="616"/>
  <c r="N181" i="616"/>
  <c r="M181" i="616"/>
  <c r="BI180" i="616"/>
  <c r="BJ180" i="616" s="1"/>
  <c r="BG180" i="616"/>
  <c r="BA180" i="616"/>
  <c r="BB180" i="616" s="1"/>
  <c r="AY180" i="616"/>
  <c r="AT180" i="616"/>
  <c r="AS180" i="616"/>
  <c r="AQ180" i="616"/>
  <c r="AL180" i="616"/>
  <c r="AK180" i="616"/>
  <c r="AI180" i="616"/>
  <c r="AD180" i="616"/>
  <c r="AC180" i="616"/>
  <c r="AA180" i="616"/>
  <c r="V180" i="616"/>
  <c r="U180" i="616"/>
  <c r="S180" i="616"/>
  <c r="M180" i="616"/>
  <c r="N180" i="616" s="1"/>
  <c r="K180" i="616"/>
  <c r="BI179" i="616"/>
  <c r="BJ179" i="616" s="1"/>
  <c r="BG179" i="616"/>
  <c r="BB179" i="616"/>
  <c r="BA179" i="616"/>
  <c r="AY179" i="616"/>
  <c r="AT179" i="616"/>
  <c r="AS179" i="616"/>
  <c r="AQ179" i="616"/>
  <c r="AL179" i="616"/>
  <c r="AK179" i="616"/>
  <c r="AI179" i="616"/>
  <c r="AD179" i="616"/>
  <c r="AC179" i="616"/>
  <c r="AA179" i="616"/>
  <c r="V179" i="616"/>
  <c r="U179" i="616"/>
  <c r="S179" i="616"/>
  <c r="M179" i="616"/>
  <c r="N179" i="616" s="1"/>
  <c r="K179" i="616"/>
  <c r="BI178" i="616"/>
  <c r="BJ178" i="616" s="1"/>
  <c r="BG178" i="616"/>
  <c r="BA178" i="616"/>
  <c r="BB178" i="616" s="1"/>
  <c r="AY178" i="616"/>
  <c r="AT178" i="616"/>
  <c r="AS178" i="616"/>
  <c r="AQ178" i="616"/>
  <c r="AL178" i="616"/>
  <c r="AK178" i="616"/>
  <c r="AI178" i="616"/>
  <c r="AD178" i="616"/>
  <c r="AC178" i="616"/>
  <c r="AA178" i="616"/>
  <c r="V178" i="616"/>
  <c r="U178" i="616"/>
  <c r="S178" i="616"/>
  <c r="N178" i="616"/>
  <c r="M178" i="616"/>
  <c r="K178" i="616"/>
  <c r="BI177" i="616"/>
  <c r="BJ177" i="616" s="1"/>
  <c r="BG177" i="616"/>
  <c r="BA177" i="616"/>
  <c r="BB177" i="616" s="1"/>
  <c r="AY177" i="616"/>
  <c r="AS177" i="616"/>
  <c r="AT177" i="616" s="1"/>
  <c r="AQ177" i="616"/>
  <c r="AL177" i="616"/>
  <c r="AK177" i="616"/>
  <c r="AI177" i="616"/>
  <c r="AC177" i="616"/>
  <c r="AD177" i="616" s="1"/>
  <c r="AA177" i="616"/>
  <c r="U177" i="616"/>
  <c r="V177" i="616" s="1"/>
  <c r="S177" i="616"/>
  <c r="N177" i="616"/>
  <c r="M177" i="616"/>
  <c r="K177" i="616"/>
  <c r="BJ176" i="616"/>
  <c r="BI176" i="616"/>
  <c r="BG176" i="616"/>
  <c r="BB176" i="616"/>
  <c r="BA176" i="616"/>
  <c r="AY176" i="616"/>
  <c r="AS176" i="616"/>
  <c r="AT176" i="616" s="1"/>
  <c r="AQ176" i="616"/>
  <c r="AK176" i="616"/>
  <c r="AL176" i="616" s="1"/>
  <c r="AI176" i="616"/>
  <c r="AC176" i="616"/>
  <c r="AD176" i="616" s="1"/>
  <c r="AA176" i="616"/>
  <c r="U176" i="616"/>
  <c r="V176" i="616" s="1"/>
  <c r="S176" i="616"/>
  <c r="N176" i="616"/>
  <c r="M176" i="616"/>
  <c r="K176" i="616"/>
  <c r="BJ175" i="616"/>
  <c r="BI175" i="616"/>
  <c r="BG175" i="616"/>
  <c r="BB175" i="616"/>
  <c r="BA175" i="616"/>
  <c r="AY175" i="616"/>
  <c r="AT175" i="616"/>
  <c r="AS175" i="616"/>
  <c r="AQ175" i="616"/>
  <c r="AK175" i="616"/>
  <c r="AL175" i="616" s="1"/>
  <c r="AI175" i="616"/>
  <c r="AC175" i="616"/>
  <c r="AD175" i="616" s="1"/>
  <c r="AA175" i="616"/>
  <c r="V175" i="616"/>
  <c r="U175" i="616"/>
  <c r="S175" i="616"/>
  <c r="N175" i="616"/>
  <c r="M175" i="616"/>
  <c r="K175" i="616"/>
  <c r="BJ174" i="616"/>
  <c r="BI174" i="616"/>
  <c r="BG174" i="616"/>
  <c r="BB174" i="616"/>
  <c r="BA174" i="616"/>
  <c r="AY174" i="616"/>
  <c r="AT174" i="616"/>
  <c r="AS174" i="616"/>
  <c r="AQ174" i="616"/>
  <c r="AK174" i="616"/>
  <c r="AL174" i="616" s="1"/>
  <c r="AI174" i="616"/>
  <c r="AC174" i="616"/>
  <c r="AD174" i="616" s="1"/>
  <c r="V174" i="616"/>
  <c r="U174" i="616"/>
  <c r="M174" i="616"/>
  <c r="N174" i="616" s="1"/>
  <c r="BI173" i="616"/>
  <c r="BJ173" i="616" s="1"/>
  <c r="BG173" i="616"/>
  <c r="BA173" i="616"/>
  <c r="BB173" i="616" s="1"/>
  <c r="AY173" i="616"/>
  <c r="AS173" i="616"/>
  <c r="AT173" i="616" s="1"/>
  <c r="AQ173" i="616"/>
  <c r="AL173" i="616"/>
  <c r="AK173" i="616"/>
  <c r="AI173" i="616"/>
  <c r="AD173" i="616"/>
  <c r="AC173" i="616"/>
  <c r="AA173" i="616"/>
  <c r="V173" i="616"/>
  <c r="U173" i="616"/>
  <c r="S173" i="616"/>
  <c r="M173" i="616"/>
  <c r="N173" i="616" s="1"/>
  <c r="K173" i="616"/>
  <c r="BI172" i="616"/>
  <c r="BJ172" i="616" s="1"/>
  <c r="BG172" i="616"/>
  <c r="BA172" i="616"/>
  <c r="BB172" i="616" s="1"/>
  <c r="AY172" i="616"/>
  <c r="AT172" i="616"/>
  <c r="AS172" i="616"/>
  <c r="AQ172" i="616"/>
  <c r="AL172" i="616"/>
  <c r="AK172" i="616"/>
  <c r="AI172" i="616"/>
  <c r="AD172" i="616"/>
  <c r="AC172" i="616"/>
  <c r="AA172" i="616"/>
  <c r="V172" i="616"/>
  <c r="U172" i="616"/>
  <c r="S172" i="616"/>
  <c r="N172" i="616"/>
  <c r="M172" i="616"/>
  <c r="K172" i="616"/>
  <c r="BI171" i="616"/>
  <c r="BJ171" i="616" s="1"/>
  <c r="BG171" i="616"/>
  <c r="BA171" i="616"/>
  <c r="BB171" i="616" s="1"/>
  <c r="AY171" i="616"/>
  <c r="AT171" i="616"/>
  <c r="AS171" i="616"/>
  <c r="AQ171" i="616"/>
  <c r="AL171" i="616"/>
  <c r="AK171" i="616"/>
  <c r="AI171" i="616"/>
  <c r="AD171" i="616"/>
  <c r="AC171" i="616"/>
  <c r="AA171" i="616"/>
  <c r="V171" i="616"/>
  <c r="U171" i="616"/>
  <c r="S171" i="616"/>
  <c r="N171" i="616"/>
  <c r="M171" i="616"/>
  <c r="K171" i="616"/>
  <c r="BI170" i="616"/>
  <c r="BJ170" i="616" s="1"/>
  <c r="BG170" i="616"/>
  <c r="BA170" i="616"/>
  <c r="BB170" i="616" s="1"/>
  <c r="AY170" i="616"/>
  <c r="AS170" i="616"/>
  <c r="AT170" i="616" s="1"/>
  <c r="AQ170" i="616"/>
  <c r="AL170" i="616"/>
  <c r="AK170" i="616"/>
  <c r="AI170" i="616"/>
  <c r="AD170" i="616"/>
  <c r="AC170" i="616"/>
  <c r="AA170" i="616"/>
  <c r="U170" i="616"/>
  <c r="V170" i="616" s="1"/>
  <c r="S170" i="616"/>
  <c r="N170" i="616"/>
  <c r="M170" i="616"/>
  <c r="K170" i="616"/>
  <c r="BJ169" i="616"/>
  <c r="BI169" i="616"/>
  <c r="BA169" i="616"/>
  <c r="BB169" i="616" s="1"/>
  <c r="AT169" i="616"/>
  <c r="AS169" i="616"/>
  <c r="AK169" i="616"/>
  <c r="AL169" i="616" s="1"/>
  <c r="AD169" i="616"/>
  <c r="AC169" i="616"/>
  <c r="V169" i="616"/>
  <c r="U169" i="616"/>
  <c r="N169" i="616"/>
  <c r="M169" i="616"/>
  <c r="BI168" i="616"/>
  <c r="BJ168" i="616" s="1"/>
  <c r="BB168" i="616"/>
  <c r="BA168" i="616"/>
  <c r="AY168" i="616"/>
  <c r="AT168" i="616"/>
  <c r="AS168" i="616"/>
  <c r="AQ168" i="616"/>
  <c r="AK168" i="616"/>
  <c r="AL168" i="616" s="1"/>
  <c r="AI168" i="616"/>
  <c r="AC168" i="616"/>
  <c r="AD168" i="616" s="1"/>
  <c r="AA168" i="616"/>
  <c r="U168" i="616"/>
  <c r="V168" i="616" s="1"/>
  <c r="S168" i="616"/>
  <c r="N168" i="616"/>
  <c r="M168" i="616"/>
  <c r="K168" i="616"/>
  <c r="BJ167" i="616"/>
  <c r="BI167" i="616"/>
  <c r="BG167" i="616"/>
  <c r="BB167" i="616"/>
  <c r="BA167" i="616"/>
  <c r="AY167" i="616"/>
  <c r="AT167" i="616"/>
  <c r="AS167" i="616"/>
  <c r="AQ167" i="616"/>
  <c r="AL167" i="616"/>
  <c r="AK167" i="616"/>
  <c r="AI167" i="616"/>
  <c r="AC167" i="616"/>
  <c r="AD167" i="616" s="1"/>
  <c r="AA167" i="616"/>
  <c r="U167" i="616"/>
  <c r="V167" i="616" s="1"/>
  <c r="S167" i="616"/>
  <c r="N167" i="616"/>
  <c r="M167" i="616"/>
  <c r="K167" i="616"/>
  <c r="BJ166" i="616"/>
  <c r="BI166" i="616"/>
  <c r="BG166" i="616"/>
  <c r="BB166" i="616"/>
  <c r="BA166" i="616"/>
  <c r="AY166" i="616"/>
  <c r="AT166" i="616"/>
  <c r="AS166" i="616"/>
  <c r="AQ166" i="616"/>
  <c r="AL166" i="616"/>
  <c r="AK166" i="616"/>
  <c r="AI166" i="616"/>
  <c r="AC166" i="616"/>
  <c r="AD166" i="616" s="1"/>
  <c r="AA166" i="616"/>
  <c r="U166" i="616"/>
  <c r="V166" i="616" s="1"/>
  <c r="S166" i="616"/>
  <c r="M166" i="616"/>
  <c r="N166" i="616" s="1"/>
  <c r="K166" i="616"/>
  <c r="BJ165" i="616"/>
  <c r="BI165" i="616"/>
  <c r="BG165" i="616"/>
  <c r="BB165" i="616"/>
  <c r="BA165" i="616"/>
  <c r="AY165" i="616"/>
  <c r="AS165" i="616"/>
  <c r="AT165" i="616" s="1"/>
  <c r="AQ165" i="616"/>
  <c r="AL165" i="616"/>
  <c r="AK165" i="616"/>
  <c r="AI165" i="616"/>
  <c r="AD165" i="616"/>
  <c r="AC165" i="616"/>
  <c r="AA165" i="616"/>
  <c r="V165" i="616"/>
  <c r="U165" i="616"/>
  <c r="S165" i="616"/>
  <c r="M165" i="616"/>
  <c r="N165" i="616" s="1"/>
  <c r="K165" i="616"/>
  <c r="BI164" i="616"/>
  <c r="BJ164" i="616" s="1"/>
  <c r="BG164" i="616"/>
  <c r="BA164" i="616"/>
  <c r="BB164" i="616" s="1"/>
  <c r="AY164" i="616"/>
  <c r="AS164" i="616"/>
  <c r="AT164" i="616" s="1"/>
  <c r="AQ164" i="616"/>
  <c r="AK164" i="616"/>
  <c r="AL164" i="616" s="1"/>
  <c r="AI164" i="616"/>
  <c r="AD164" i="616"/>
  <c r="AC164" i="616"/>
  <c r="AA164" i="616"/>
  <c r="V164" i="616"/>
  <c r="U164" i="616"/>
  <c r="S164" i="616"/>
  <c r="N164" i="616"/>
  <c r="M164" i="616"/>
  <c r="K164" i="616"/>
  <c r="BI163" i="616"/>
  <c r="BJ163" i="616" s="1"/>
  <c r="BG163" i="616"/>
  <c r="BA163" i="616"/>
  <c r="BB163" i="616" s="1"/>
  <c r="AY163" i="616"/>
  <c r="AS163" i="616"/>
  <c r="AT163" i="616" s="1"/>
  <c r="AQ163" i="616"/>
  <c r="AL163" i="616"/>
  <c r="AK163" i="616"/>
  <c r="AI163" i="616"/>
  <c r="AD163" i="616"/>
  <c r="AC163" i="616"/>
  <c r="AA163" i="616"/>
  <c r="V163" i="616"/>
  <c r="U163" i="616"/>
  <c r="S163" i="616"/>
  <c r="N163" i="616"/>
  <c r="M163" i="616"/>
  <c r="K163" i="616"/>
  <c r="BJ162" i="616"/>
  <c r="BI162" i="616"/>
  <c r="BG162" i="616"/>
  <c r="BA162" i="616"/>
  <c r="BB162" i="616" s="1"/>
  <c r="AY162" i="616"/>
  <c r="AS162" i="616"/>
  <c r="AT162" i="616" s="1"/>
  <c r="AQ162" i="616"/>
  <c r="AL162" i="616"/>
  <c r="AK162" i="616"/>
  <c r="AI162" i="616"/>
  <c r="AD162" i="616"/>
  <c r="AC162" i="616"/>
  <c r="AA162" i="616"/>
  <c r="V162" i="616"/>
  <c r="U162" i="616"/>
  <c r="S162" i="616"/>
  <c r="N162" i="616"/>
  <c r="M162" i="616"/>
  <c r="K162" i="616"/>
  <c r="BJ161" i="616"/>
  <c r="BI161" i="616"/>
  <c r="BB161" i="616"/>
  <c r="BA161" i="616"/>
  <c r="AT161" i="616"/>
  <c r="AS161" i="616"/>
  <c r="AQ161" i="616"/>
  <c r="AL161" i="616"/>
  <c r="AK161" i="616"/>
  <c r="AI161" i="616"/>
  <c r="AD161" i="616"/>
  <c r="AC161" i="616"/>
  <c r="AA161" i="616"/>
  <c r="V161" i="616"/>
  <c r="U161" i="616"/>
  <c r="S161" i="616"/>
  <c r="N161" i="616"/>
  <c r="M161" i="616"/>
  <c r="K161" i="616"/>
  <c r="BI160" i="616"/>
  <c r="BJ160" i="616" s="1"/>
  <c r="BG160" i="616"/>
  <c r="BA160" i="616"/>
  <c r="BB160" i="616" s="1"/>
  <c r="AY160" i="616"/>
  <c r="AS160" i="616"/>
  <c r="AT160" i="616" s="1"/>
  <c r="AQ160" i="616"/>
  <c r="AL160" i="616"/>
  <c r="AK160" i="616"/>
  <c r="AI160" i="616"/>
  <c r="AD160" i="616"/>
  <c r="AC160" i="616"/>
  <c r="AA160" i="616"/>
  <c r="U160" i="616"/>
  <c r="V160" i="616" s="1"/>
  <c r="S160" i="616"/>
  <c r="N160" i="616"/>
  <c r="M160" i="616"/>
  <c r="K160" i="616"/>
  <c r="BJ159" i="616"/>
  <c r="BI159" i="616"/>
  <c r="BG159" i="616"/>
  <c r="BB159" i="616"/>
  <c r="BA159" i="616"/>
  <c r="AY159" i="616"/>
  <c r="AS159" i="616"/>
  <c r="AT159" i="616" s="1"/>
  <c r="AQ159" i="616"/>
  <c r="AK159" i="616"/>
  <c r="AL159" i="616" s="1"/>
  <c r="AI159" i="616"/>
  <c r="AC159" i="616"/>
  <c r="AD159" i="616" s="1"/>
  <c r="AA159" i="616"/>
  <c r="U159" i="616"/>
  <c r="V159" i="616" s="1"/>
  <c r="S159" i="616"/>
  <c r="M159" i="616"/>
  <c r="N159" i="616" s="1"/>
  <c r="K159" i="616"/>
  <c r="BJ158" i="616"/>
  <c r="BI158" i="616"/>
  <c r="BG158" i="616"/>
  <c r="BB158" i="616"/>
  <c r="BA158" i="616"/>
  <c r="AY158" i="616"/>
  <c r="AT158" i="616"/>
  <c r="AS158" i="616"/>
  <c r="AQ158" i="616"/>
  <c r="AK158" i="616"/>
  <c r="AL158" i="616" s="1"/>
  <c r="AI158" i="616"/>
  <c r="AC158" i="616"/>
  <c r="AD158" i="616" s="1"/>
  <c r="AA158" i="616"/>
  <c r="U158" i="616"/>
  <c r="V158" i="616" s="1"/>
  <c r="S158" i="616"/>
  <c r="N158" i="616"/>
  <c r="M158" i="616"/>
  <c r="K158" i="616"/>
  <c r="BJ157" i="616"/>
  <c r="BI157" i="616"/>
  <c r="BG157" i="616"/>
  <c r="BB157" i="616"/>
  <c r="BA157" i="616"/>
  <c r="AY157" i="616"/>
  <c r="AT157" i="616"/>
  <c r="AS157" i="616"/>
  <c r="AQ157" i="616"/>
  <c r="AL157" i="616"/>
  <c r="AK157" i="616"/>
  <c r="AI157" i="616"/>
  <c r="AC157" i="616"/>
  <c r="AD157" i="616" s="1"/>
  <c r="AA157" i="616"/>
  <c r="U157" i="616"/>
  <c r="V157" i="616" s="1"/>
  <c r="S157" i="616"/>
  <c r="N157" i="616"/>
  <c r="M157" i="616"/>
  <c r="K157" i="616"/>
  <c r="BJ156" i="616"/>
  <c r="BI156" i="616"/>
  <c r="BG156" i="616"/>
  <c r="BB156" i="616"/>
  <c r="BA156" i="616"/>
  <c r="AY156" i="616"/>
  <c r="AT156" i="616"/>
  <c r="AS156" i="616"/>
  <c r="AQ156" i="616"/>
  <c r="AL156" i="616"/>
  <c r="AK156" i="616"/>
  <c r="AI156" i="616"/>
  <c r="AC156" i="616"/>
  <c r="AD156" i="616" s="1"/>
  <c r="AA156" i="616"/>
  <c r="U156" i="616"/>
  <c r="V156" i="616" s="1"/>
  <c r="S156" i="616"/>
  <c r="M156" i="616"/>
  <c r="N156" i="616" s="1"/>
  <c r="K156" i="616"/>
  <c r="BJ155" i="616"/>
  <c r="BI155" i="616"/>
  <c r="BG155" i="616"/>
  <c r="BB155" i="616"/>
  <c r="BA155" i="616"/>
  <c r="AY155" i="616"/>
  <c r="AS155" i="616"/>
  <c r="AT155" i="616" s="1"/>
  <c r="AQ155" i="616"/>
  <c r="AL155" i="616"/>
  <c r="AK155" i="616"/>
  <c r="AI155" i="616"/>
  <c r="AD155" i="616"/>
  <c r="AC155" i="616"/>
  <c r="AA155" i="616"/>
  <c r="V155" i="616"/>
  <c r="U155" i="616"/>
  <c r="S155" i="616"/>
  <c r="M155" i="616"/>
  <c r="N155" i="616" s="1"/>
  <c r="K155" i="616"/>
  <c r="BI154" i="616"/>
  <c r="BJ154" i="616" s="1"/>
  <c r="BB154" i="616"/>
  <c r="BA154" i="616"/>
  <c r="AT154" i="616"/>
  <c r="AS154" i="616"/>
  <c r="AK154" i="616"/>
  <c r="AL154" i="616" s="1"/>
  <c r="AC154" i="616"/>
  <c r="AD154" i="616" s="1"/>
  <c r="U154" i="616"/>
  <c r="V154" i="616" s="1"/>
  <c r="N154" i="616"/>
  <c r="M154" i="616"/>
  <c r="K154" i="616"/>
  <c r="BJ153" i="616"/>
  <c r="BI153" i="616"/>
  <c r="BG153" i="616"/>
  <c r="BA153" i="616"/>
  <c r="BB153" i="616" s="1"/>
  <c r="AY153" i="616"/>
  <c r="AS153" i="616"/>
  <c r="AT153" i="616" s="1"/>
  <c r="AQ153" i="616"/>
  <c r="AK153" i="616"/>
  <c r="AL153" i="616" s="1"/>
  <c r="AI153" i="616"/>
  <c r="AD153" i="616"/>
  <c r="AC153" i="616"/>
  <c r="AA153" i="616"/>
  <c r="U153" i="616"/>
  <c r="V153" i="616" s="1"/>
  <c r="S153" i="616"/>
  <c r="M153" i="616"/>
  <c r="N153" i="616" s="1"/>
  <c r="K153" i="616"/>
  <c r="BJ152" i="616"/>
  <c r="BI152" i="616"/>
  <c r="BG152" i="616"/>
  <c r="BB152" i="616"/>
  <c r="BA152" i="616"/>
  <c r="AY152" i="616"/>
  <c r="AT152" i="616"/>
  <c r="AS152" i="616"/>
  <c r="AQ152" i="616"/>
  <c r="AK152" i="616"/>
  <c r="AL152" i="616" s="1"/>
  <c r="AI152" i="616"/>
  <c r="AC152" i="616"/>
  <c r="AD152" i="616" s="1"/>
  <c r="AA152" i="616"/>
  <c r="U152" i="616"/>
  <c r="V152" i="616" s="1"/>
  <c r="S152" i="616"/>
  <c r="M152" i="616"/>
  <c r="N152" i="616" s="1"/>
  <c r="K152" i="616"/>
  <c r="BJ151" i="616"/>
  <c r="BI151" i="616"/>
  <c r="BG151" i="616"/>
  <c r="BB151" i="616"/>
  <c r="BA151" i="616"/>
  <c r="AY151" i="616"/>
  <c r="AT151" i="616"/>
  <c r="AS151" i="616"/>
  <c r="AQ151" i="616"/>
  <c r="AL151" i="616"/>
  <c r="AK151" i="616"/>
  <c r="AI151" i="616"/>
  <c r="AC151" i="616"/>
  <c r="AD151" i="616" s="1"/>
  <c r="AA151" i="616"/>
  <c r="U151" i="616"/>
  <c r="V151" i="616" s="1"/>
  <c r="S151" i="616"/>
  <c r="N151" i="616"/>
  <c r="M151" i="616"/>
  <c r="K151" i="616"/>
  <c r="BJ150" i="616"/>
  <c r="BI150" i="616"/>
  <c r="BA150" i="616"/>
  <c r="BB150" i="616" s="1"/>
  <c r="AT150" i="616"/>
  <c r="AS150" i="616"/>
  <c r="AL150" i="616"/>
  <c r="AK150" i="616"/>
  <c r="AC150" i="616"/>
  <c r="AD150" i="616" s="1"/>
  <c r="U150" i="616"/>
  <c r="V150" i="616" s="1"/>
  <c r="M150" i="616"/>
  <c r="N150" i="616" s="1"/>
  <c r="BJ149" i="616"/>
  <c r="BI149" i="616"/>
  <c r="BG149" i="616"/>
  <c r="BB149" i="616"/>
  <c r="BA149" i="616"/>
  <c r="AY149" i="616"/>
  <c r="AS149" i="616"/>
  <c r="AT149" i="616" s="1"/>
  <c r="AQ149" i="616"/>
  <c r="AK149" i="616"/>
  <c r="AL149" i="616" s="1"/>
  <c r="AI149" i="616"/>
  <c r="AC149" i="616"/>
  <c r="AD149" i="616" s="1"/>
  <c r="AA149" i="616"/>
  <c r="V149" i="616"/>
  <c r="U149" i="616"/>
  <c r="S149" i="616"/>
  <c r="M149" i="616"/>
  <c r="N149" i="616" s="1"/>
  <c r="K149" i="616"/>
  <c r="BI148" i="616"/>
  <c r="BJ148" i="616" s="1"/>
  <c r="BG148" i="616"/>
  <c r="BB148" i="616"/>
  <c r="BA148" i="616"/>
  <c r="AY148" i="616"/>
  <c r="AT148" i="616"/>
  <c r="AS148" i="616"/>
  <c r="AQ148" i="616"/>
  <c r="AL148" i="616"/>
  <c r="AK148" i="616"/>
  <c r="AI148" i="616"/>
  <c r="AC148" i="616"/>
  <c r="AD148" i="616" s="1"/>
  <c r="AA148" i="616"/>
  <c r="U148" i="616"/>
  <c r="V148" i="616" s="1"/>
  <c r="S148" i="616"/>
  <c r="M148" i="616"/>
  <c r="N148" i="616" s="1"/>
  <c r="K148" i="616"/>
  <c r="BI147" i="616"/>
  <c r="BJ147" i="616" s="1"/>
  <c r="BG147" i="616"/>
  <c r="BB147" i="616"/>
  <c r="BA147" i="616"/>
  <c r="AY147" i="616"/>
  <c r="AT147" i="616"/>
  <c r="AS147" i="616"/>
  <c r="AQ147" i="616"/>
  <c r="AL147" i="616"/>
  <c r="AK147" i="616"/>
  <c r="AI147" i="616"/>
  <c r="AD147" i="616"/>
  <c r="AC147" i="616"/>
  <c r="AA147" i="616"/>
  <c r="U147" i="616"/>
  <c r="V147" i="616" s="1"/>
  <c r="S147" i="616"/>
  <c r="M147" i="616"/>
  <c r="N147" i="616" s="1"/>
  <c r="K147" i="616"/>
  <c r="BJ146" i="616"/>
  <c r="BI146" i="616"/>
  <c r="BG146" i="616"/>
  <c r="BB146" i="616"/>
  <c r="BA146" i="616"/>
  <c r="AY146" i="616"/>
  <c r="AT146" i="616"/>
  <c r="AS146" i="616"/>
  <c r="AQ146" i="616"/>
  <c r="AL146" i="616"/>
  <c r="AK146" i="616"/>
  <c r="AI146" i="616"/>
  <c r="AD146" i="616"/>
  <c r="AC146" i="616"/>
  <c r="AA146" i="616"/>
  <c r="U146" i="616"/>
  <c r="V146" i="616" s="1"/>
  <c r="S146" i="616"/>
  <c r="M146" i="616"/>
  <c r="N146" i="616" s="1"/>
  <c r="K146" i="616"/>
  <c r="BI145" i="616"/>
  <c r="BJ145" i="616" s="1"/>
  <c r="BG145" i="616"/>
  <c r="BB145" i="616"/>
  <c r="BA145" i="616"/>
  <c r="AY145" i="616"/>
  <c r="AT145" i="616"/>
  <c r="AS145" i="616"/>
  <c r="AQ145" i="616"/>
  <c r="AL145" i="616"/>
  <c r="AK145" i="616"/>
  <c r="AI145" i="616"/>
  <c r="AD145" i="616"/>
  <c r="AC145" i="616"/>
  <c r="AA145" i="616"/>
  <c r="V145" i="616"/>
  <c r="U145" i="616"/>
  <c r="S145" i="616"/>
  <c r="M145" i="616"/>
  <c r="N145" i="616" s="1"/>
  <c r="K145" i="616"/>
  <c r="BI144" i="616"/>
  <c r="BJ144" i="616" s="1"/>
  <c r="BG144" i="616"/>
  <c r="BA144" i="616"/>
  <c r="BB144" i="616" s="1"/>
  <c r="AT144" i="616"/>
  <c r="AS144" i="616"/>
  <c r="AL144" i="616"/>
  <c r="AK144" i="616"/>
  <c r="AC144" i="616"/>
  <c r="AD144" i="616" s="1"/>
  <c r="U144" i="616"/>
  <c r="V144" i="616" s="1"/>
  <c r="M144" i="616"/>
  <c r="N144" i="616" s="1"/>
  <c r="BJ143" i="616"/>
  <c r="BI143" i="616"/>
  <c r="BG143" i="616"/>
  <c r="BB143" i="616"/>
  <c r="BA143" i="616"/>
  <c r="AY143" i="616"/>
  <c r="AS143" i="616"/>
  <c r="AT143" i="616" s="1"/>
  <c r="AQ143" i="616"/>
  <c r="AK143" i="616"/>
  <c r="AL143" i="616" s="1"/>
  <c r="AI143" i="616"/>
  <c r="AC143" i="616"/>
  <c r="AD143" i="616" s="1"/>
  <c r="AA143" i="616"/>
  <c r="V143" i="616"/>
  <c r="U143" i="616"/>
  <c r="S143" i="616"/>
  <c r="N143" i="616"/>
  <c r="M143" i="616"/>
  <c r="K143" i="616"/>
  <c r="BI142" i="616"/>
  <c r="BJ142" i="616" s="1"/>
  <c r="BG142" i="616"/>
  <c r="BB142" i="616"/>
  <c r="BA142" i="616"/>
  <c r="AY142" i="616"/>
  <c r="AT142" i="616"/>
  <c r="AS142" i="616"/>
  <c r="AQ142" i="616"/>
  <c r="AL142" i="616"/>
  <c r="AK142" i="616"/>
  <c r="AI142" i="616"/>
  <c r="AC142" i="616"/>
  <c r="AD142" i="616" s="1"/>
  <c r="AA142" i="616"/>
  <c r="U142" i="616"/>
  <c r="V142" i="616" s="1"/>
  <c r="S142" i="616"/>
  <c r="M142" i="616"/>
  <c r="N142" i="616" s="1"/>
  <c r="K142" i="616"/>
  <c r="BI141" i="616"/>
  <c r="BJ141" i="616" s="1"/>
  <c r="BG141" i="616"/>
  <c r="BA141" i="616"/>
  <c r="BB141" i="616" s="1"/>
  <c r="AY141" i="616"/>
  <c r="AT141" i="616"/>
  <c r="AS141" i="616"/>
  <c r="AQ141" i="616"/>
  <c r="AL141" i="616"/>
  <c r="AK141" i="616"/>
  <c r="AI141" i="616"/>
  <c r="AD141" i="616"/>
  <c r="AC141" i="616"/>
  <c r="AA141" i="616"/>
  <c r="U141" i="616"/>
  <c r="V141" i="616" s="1"/>
  <c r="S141" i="616"/>
  <c r="M141" i="616"/>
  <c r="N141" i="616" s="1"/>
  <c r="K141" i="616"/>
  <c r="BI140" i="616"/>
  <c r="BJ140" i="616" s="1"/>
  <c r="BG140" i="616"/>
  <c r="BB140" i="616"/>
  <c r="BA140" i="616"/>
  <c r="AY140" i="616"/>
  <c r="AT140" i="616"/>
  <c r="AS140" i="616"/>
  <c r="AQ140" i="616"/>
  <c r="AL140" i="616"/>
  <c r="AK140" i="616"/>
  <c r="AI140" i="616"/>
  <c r="AD140" i="616"/>
  <c r="AC140" i="616"/>
  <c r="AA140" i="616"/>
  <c r="V140" i="616"/>
  <c r="U140" i="616"/>
  <c r="S140" i="616"/>
  <c r="M140" i="616"/>
  <c r="N140" i="616" s="1"/>
  <c r="K140" i="616"/>
  <c r="BI139" i="616"/>
  <c r="BJ139" i="616" s="1"/>
  <c r="BG139" i="616"/>
  <c r="BB139" i="616"/>
  <c r="BA139" i="616"/>
  <c r="AY139" i="616"/>
  <c r="AT139" i="616"/>
  <c r="AS139" i="616"/>
  <c r="AQ139" i="616"/>
  <c r="AL139" i="616"/>
  <c r="AK139" i="616"/>
  <c r="AI139" i="616"/>
  <c r="AD139" i="616"/>
  <c r="AC139" i="616"/>
  <c r="AA139" i="616"/>
  <c r="V139" i="616"/>
  <c r="U139" i="616"/>
  <c r="S139" i="616"/>
  <c r="M139" i="616"/>
  <c r="N139" i="616" s="1"/>
  <c r="K139" i="616"/>
  <c r="BI138" i="616"/>
  <c r="BJ138" i="616" s="1"/>
  <c r="BG138" i="616"/>
  <c r="BA138" i="616"/>
  <c r="BB138" i="616" s="1"/>
  <c r="AY138" i="616"/>
  <c r="AT138" i="616"/>
  <c r="AS138" i="616"/>
  <c r="AQ138" i="616"/>
  <c r="AL138" i="616"/>
  <c r="AK138" i="616"/>
  <c r="AI138" i="616"/>
  <c r="AC138" i="616"/>
  <c r="AD138" i="616" s="1"/>
  <c r="AA138" i="616"/>
  <c r="V138" i="616"/>
  <c r="U138" i="616"/>
  <c r="S138" i="616"/>
  <c r="N138" i="616"/>
  <c r="M138" i="616"/>
  <c r="K138" i="616"/>
  <c r="BJ137" i="616"/>
  <c r="BI137" i="616"/>
  <c r="BB137" i="616"/>
  <c r="BA137" i="616"/>
  <c r="AT137" i="616"/>
  <c r="AS137" i="616"/>
  <c r="AK137" i="616"/>
  <c r="AL137" i="616" s="1"/>
  <c r="AC137" i="616"/>
  <c r="AD137" i="616" s="1"/>
  <c r="V137" i="616"/>
  <c r="U137" i="616"/>
  <c r="N137" i="616"/>
  <c r="M137" i="616"/>
  <c r="BI136" i="616"/>
  <c r="BJ136" i="616" s="1"/>
  <c r="BG136" i="616"/>
  <c r="BA136" i="616"/>
  <c r="BB136" i="616" s="1"/>
  <c r="AY136" i="616"/>
  <c r="AS136" i="616"/>
  <c r="AT136" i="616" s="1"/>
  <c r="AQ136" i="616"/>
  <c r="AK136" i="616"/>
  <c r="AL136" i="616" s="1"/>
  <c r="AI136" i="616"/>
  <c r="AD136" i="616"/>
  <c r="AC136" i="616"/>
  <c r="AA136" i="616"/>
  <c r="V136" i="616"/>
  <c r="U136" i="616"/>
  <c r="S136" i="616"/>
  <c r="N136" i="616"/>
  <c r="M136" i="616"/>
  <c r="K136" i="616"/>
  <c r="BI135" i="616"/>
  <c r="BJ135" i="616" s="1"/>
  <c r="BG135" i="616"/>
  <c r="BA135" i="616"/>
  <c r="BB135" i="616" s="1"/>
  <c r="AY135" i="616"/>
  <c r="AS135" i="616"/>
  <c r="AT135" i="616" s="1"/>
  <c r="AQ135" i="616"/>
  <c r="AL135" i="616"/>
  <c r="AK135" i="616"/>
  <c r="AI135" i="616"/>
  <c r="AD135" i="616"/>
  <c r="AC135" i="616"/>
  <c r="AA135" i="616"/>
  <c r="V135" i="616"/>
  <c r="U135" i="616"/>
  <c r="S135" i="616"/>
  <c r="N135" i="616"/>
  <c r="M135" i="616"/>
  <c r="K135" i="616"/>
  <c r="BJ134" i="616"/>
  <c r="BI134" i="616"/>
  <c r="BG134" i="616"/>
  <c r="BA134" i="616"/>
  <c r="BB134" i="616" s="1"/>
  <c r="AY134" i="616"/>
  <c r="AS134" i="616"/>
  <c r="AT134" i="616" s="1"/>
  <c r="AQ134" i="616"/>
  <c r="AL134" i="616"/>
  <c r="AK134" i="616"/>
  <c r="AI134" i="616"/>
  <c r="AD134" i="616"/>
  <c r="AC134" i="616"/>
  <c r="AA134" i="616"/>
  <c r="V134" i="616"/>
  <c r="U134" i="616"/>
  <c r="S134" i="616"/>
  <c r="N134" i="616"/>
  <c r="M134" i="616"/>
  <c r="K134" i="616"/>
  <c r="BJ133" i="616"/>
  <c r="BI133" i="616"/>
  <c r="BG133" i="616"/>
  <c r="BA133" i="616"/>
  <c r="BB133" i="616" s="1"/>
  <c r="AY133" i="616"/>
  <c r="AS133" i="616"/>
  <c r="AT133" i="616" s="1"/>
  <c r="AQ133" i="616"/>
  <c r="AK133" i="616"/>
  <c r="AL133" i="616" s="1"/>
  <c r="AI133" i="616"/>
  <c r="AD133" i="616"/>
  <c r="AC133" i="616"/>
  <c r="AA133" i="616"/>
  <c r="V133" i="616"/>
  <c r="U133" i="616"/>
  <c r="S133" i="616"/>
  <c r="M133" i="616"/>
  <c r="N133" i="616" s="1"/>
  <c r="K133" i="616"/>
  <c r="BJ132" i="616"/>
  <c r="BI132" i="616"/>
  <c r="BG132" i="616"/>
  <c r="BA132" i="616"/>
  <c r="BB132" i="616" s="1"/>
  <c r="AY132" i="616"/>
  <c r="AT132" i="616"/>
  <c r="AS132" i="616"/>
  <c r="AQ132" i="616"/>
  <c r="AL132" i="616"/>
  <c r="AK132" i="616"/>
  <c r="AI132" i="616"/>
  <c r="AD132" i="616"/>
  <c r="AC132" i="616"/>
  <c r="AA132" i="616"/>
  <c r="V132" i="616"/>
  <c r="U132" i="616"/>
  <c r="S132" i="616"/>
  <c r="N132" i="616"/>
  <c r="M132" i="616"/>
  <c r="K132" i="616"/>
  <c r="BI131" i="616"/>
  <c r="BJ131" i="616" s="1"/>
  <c r="BG131" i="616"/>
  <c r="BA131" i="616"/>
  <c r="BB131" i="616" s="1"/>
  <c r="AY131" i="616"/>
  <c r="AS131" i="616"/>
  <c r="AT131" i="616" s="1"/>
  <c r="AQ131" i="616"/>
  <c r="AL131" i="616"/>
  <c r="AK131" i="616"/>
  <c r="AI131" i="616"/>
  <c r="AD131" i="616"/>
  <c r="AC131" i="616"/>
  <c r="AA131" i="616"/>
  <c r="V131" i="616"/>
  <c r="U131" i="616"/>
  <c r="S131" i="616"/>
  <c r="N131" i="616"/>
  <c r="M131" i="616"/>
  <c r="K131" i="616"/>
  <c r="BJ130" i="616"/>
  <c r="BI130" i="616"/>
  <c r="BG130" i="616"/>
  <c r="BA130" i="616"/>
  <c r="BB130" i="616" s="1"/>
  <c r="AY130" i="616"/>
  <c r="AS130" i="616"/>
  <c r="AT130" i="616" s="1"/>
  <c r="AQ130" i="616"/>
  <c r="AK130" i="616"/>
  <c r="AL130" i="616" s="1"/>
  <c r="AI130" i="616"/>
  <c r="AD130" i="616"/>
  <c r="AC130" i="616"/>
  <c r="AA130" i="616"/>
  <c r="V130" i="616"/>
  <c r="U130" i="616"/>
  <c r="S130" i="616"/>
  <c r="N130" i="616"/>
  <c r="M130" i="616"/>
  <c r="K130" i="616"/>
  <c r="BJ129" i="616"/>
  <c r="BI129" i="616"/>
  <c r="BG129" i="616"/>
  <c r="BB129" i="616"/>
  <c r="BA129" i="616"/>
  <c r="AY129" i="616"/>
  <c r="AS129" i="616"/>
  <c r="AT129" i="616" s="1"/>
  <c r="AQ129" i="616"/>
  <c r="AK129" i="616"/>
  <c r="AL129" i="616" s="1"/>
  <c r="AI129" i="616"/>
  <c r="AC129" i="616"/>
  <c r="AD129" i="616" s="1"/>
  <c r="AA129" i="616"/>
  <c r="V129" i="616"/>
  <c r="U129" i="616"/>
  <c r="S129" i="616"/>
  <c r="N129" i="616"/>
  <c r="M129" i="616"/>
  <c r="K129" i="616"/>
  <c r="BJ128" i="616"/>
  <c r="BI128" i="616"/>
  <c r="BG128" i="616"/>
  <c r="BB128" i="616"/>
  <c r="BA128" i="616"/>
  <c r="AY128" i="616"/>
  <c r="AT128" i="616"/>
  <c r="AS128" i="616"/>
  <c r="AQ128" i="616"/>
  <c r="AK128" i="616"/>
  <c r="AL128" i="616" s="1"/>
  <c r="AI128" i="616"/>
  <c r="AC128" i="616"/>
  <c r="AD128" i="616" s="1"/>
  <c r="AA128" i="616"/>
  <c r="U128" i="616"/>
  <c r="V128" i="616" s="1"/>
  <c r="S128" i="616"/>
  <c r="N128" i="616"/>
  <c r="M128" i="616"/>
  <c r="K128" i="616"/>
  <c r="BJ127" i="616"/>
  <c r="BI127" i="616"/>
  <c r="BG127" i="616"/>
  <c r="BB127" i="616"/>
  <c r="BA127" i="616"/>
  <c r="AY127" i="616"/>
  <c r="AT127" i="616"/>
  <c r="AS127" i="616"/>
  <c r="AQ127" i="616"/>
  <c r="AL127" i="616"/>
  <c r="AK127" i="616"/>
  <c r="AI127" i="616"/>
  <c r="AC127" i="616"/>
  <c r="AD127" i="616" s="1"/>
  <c r="AA127" i="616"/>
  <c r="U127" i="616"/>
  <c r="V127" i="616" s="1"/>
  <c r="S127" i="616"/>
  <c r="M127" i="616"/>
  <c r="N127" i="616" s="1"/>
  <c r="K127" i="616"/>
  <c r="BJ126" i="616"/>
  <c r="BI126" i="616"/>
  <c r="BG126" i="616"/>
  <c r="BB126" i="616"/>
  <c r="BA126" i="616"/>
  <c r="AY126" i="616"/>
  <c r="AT126" i="616"/>
  <c r="AS126" i="616"/>
  <c r="AQ126" i="616"/>
  <c r="AL126" i="616"/>
  <c r="AK126" i="616"/>
  <c r="AI126" i="616"/>
  <c r="AD126" i="616"/>
  <c r="AC126" i="616"/>
  <c r="AA126" i="616"/>
  <c r="U126" i="616"/>
  <c r="V126" i="616" s="1"/>
  <c r="S126" i="616"/>
  <c r="M126" i="616"/>
  <c r="N126" i="616" s="1"/>
  <c r="K126" i="616"/>
  <c r="BI125" i="616"/>
  <c r="BJ125" i="616" s="1"/>
  <c r="BG125" i="616"/>
  <c r="BB125" i="616"/>
  <c r="BA125" i="616"/>
  <c r="AY125" i="616"/>
  <c r="AT125" i="616"/>
  <c r="AS125" i="616"/>
  <c r="AQ125" i="616"/>
  <c r="AL125" i="616"/>
  <c r="AK125" i="616"/>
  <c r="AI125" i="616"/>
  <c r="AD125" i="616"/>
  <c r="AC125" i="616"/>
  <c r="AA125" i="616"/>
  <c r="V125" i="616"/>
  <c r="U125" i="616"/>
  <c r="S125" i="616"/>
  <c r="M125" i="616"/>
  <c r="N125" i="616" s="1"/>
  <c r="K125" i="616"/>
  <c r="BI124" i="616"/>
  <c r="BJ124" i="616" s="1"/>
  <c r="BG124" i="616"/>
  <c r="BA124" i="616"/>
  <c r="BB124" i="616" s="1"/>
  <c r="AY124" i="616"/>
  <c r="AT124" i="616"/>
  <c r="AS124" i="616"/>
  <c r="AQ124" i="616"/>
  <c r="AL124" i="616"/>
  <c r="AK124" i="616"/>
  <c r="AI124" i="616"/>
  <c r="AD124" i="616"/>
  <c r="AC124" i="616"/>
  <c r="AA124" i="616"/>
  <c r="V124" i="616"/>
  <c r="U124" i="616"/>
  <c r="S124" i="616"/>
  <c r="N124" i="616"/>
  <c r="M124" i="616"/>
  <c r="K124" i="616"/>
  <c r="BI123" i="616"/>
  <c r="BJ123" i="616" s="1"/>
  <c r="BG123" i="616"/>
  <c r="BA123" i="616"/>
  <c r="BB123" i="616" s="1"/>
  <c r="AY123" i="616"/>
  <c r="AS123" i="616"/>
  <c r="AT123" i="616" s="1"/>
  <c r="AQ123" i="616"/>
  <c r="AL123" i="616"/>
  <c r="AK123" i="616"/>
  <c r="AI123" i="616"/>
  <c r="AD123" i="616"/>
  <c r="AC123" i="616"/>
  <c r="AA123" i="616"/>
  <c r="V123" i="616"/>
  <c r="U123" i="616"/>
  <c r="S123" i="616"/>
  <c r="N123" i="616"/>
  <c r="M123" i="616"/>
  <c r="K123" i="616"/>
  <c r="BJ122" i="616"/>
  <c r="BI122" i="616"/>
  <c r="BG122" i="616"/>
  <c r="BA122" i="616"/>
  <c r="BB122" i="616" s="1"/>
  <c r="AY122" i="616"/>
  <c r="AS122" i="616"/>
  <c r="AT122" i="616" s="1"/>
  <c r="AQ122" i="616"/>
  <c r="AK122" i="616"/>
  <c r="AL122" i="616" s="1"/>
  <c r="AI122" i="616"/>
  <c r="AD122" i="616"/>
  <c r="AC122" i="616"/>
  <c r="AA122" i="616"/>
  <c r="V122" i="616"/>
  <c r="U122" i="616"/>
  <c r="S122" i="616"/>
  <c r="N122" i="616"/>
  <c r="M122" i="616"/>
  <c r="K122" i="616"/>
  <c r="BJ121" i="616"/>
  <c r="BI121" i="616"/>
  <c r="BG121" i="616"/>
  <c r="BB121" i="616"/>
  <c r="BA121" i="616"/>
  <c r="AY121" i="616"/>
  <c r="AS121" i="616"/>
  <c r="AT121" i="616" s="1"/>
  <c r="AQ121" i="616"/>
  <c r="AK121" i="616"/>
  <c r="AL121" i="616" s="1"/>
  <c r="AI121" i="616"/>
  <c r="AC121" i="616"/>
  <c r="AD121" i="616" s="1"/>
  <c r="AA121" i="616"/>
  <c r="V121" i="616"/>
  <c r="U121" i="616"/>
  <c r="S121" i="616"/>
  <c r="N121" i="616"/>
  <c r="M121" i="616"/>
  <c r="K121" i="616"/>
  <c r="BJ120" i="616"/>
  <c r="BI120" i="616"/>
  <c r="BG120" i="616"/>
  <c r="BB120" i="616"/>
  <c r="BA120" i="616"/>
  <c r="AY120" i="616"/>
  <c r="AT120" i="616"/>
  <c r="AS120" i="616"/>
  <c r="AQ120" i="616"/>
  <c r="AK120" i="616"/>
  <c r="AL120" i="616" s="1"/>
  <c r="AI120" i="616"/>
  <c r="AC120" i="616"/>
  <c r="AD120" i="616" s="1"/>
  <c r="AA120" i="616"/>
  <c r="U120" i="616"/>
  <c r="V120" i="616" s="1"/>
  <c r="S120" i="616"/>
  <c r="N120" i="616"/>
  <c r="M120" i="616"/>
  <c r="K120" i="616"/>
  <c r="BJ119" i="616"/>
  <c r="BI119" i="616"/>
  <c r="BG119" i="616"/>
  <c r="BB119" i="616"/>
  <c r="BA119" i="616"/>
  <c r="AY119" i="616"/>
  <c r="AT119" i="616"/>
  <c r="AS119" i="616"/>
  <c r="AQ119" i="616"/>
  <c r="AL119" i="616"/>
  <c r="AK119" i="616"/>
  <c r="AI119" i="616"/>
  <c r="AC119" i="616"/>
  <c r="AD119" i="616" s="1"/>
  <c r="AA119" i="616"/>
  <c r="U119" i="616"/>
  <c r="V119" i="616" s="1"/>
  <c r="S119" i="616"/>
  <c r="M119" i="616"/>
  <c r="N119" i="616" s="1"/>
  <c r="K119" i="616"/>
  <c r="BJ118" i="616"/>
  <c r="BI118" i="616"/>
  <c r="BG118" i="616"/>
  <c r="BB118" i="616"/>
  <c r="BA118" i="616"/>
  <c r="AY118" i="616"/>
  <c r="AT118" i="616"/>
  <c r="AS118" i="616"/>
  <c r="AQ118" i="616"/>
  <c r="AL118" i="616"/>
  <c r="AK118" i="616"/>
  <c r="AI118" i="616"/>
  <c r="AD118" i="616"/>
  <c r="AC118" i="616"/>
  <c r="AA118" i="616"/>
  <c r="U118" i="616"/>
  <c r="V118" i="616" s="1"/>
  <c r="S118" i="616"/>
  <c r="M118" i="616"/>
  <c r="N118" i="616" s="1"/>
  <c r="BJ117" i="616"/>
  <c r="BI117" i="616"/>
  <c r="BG117" i="616"/>
  <c r="BA117" i="616"/>
  <c r="BB117" i="616" s="1"/>
  <c r="AY117" i="616"/>
  <c r="AS117" i="616"/>
  <c r="AT117" i="616" s="1"/>
  <c r="AQ117" i="616"/>
  <c r="AK117" i="616"/>
  <c r="AL117" i="616" s="1"/>
  <c r="AI117" i="616"/>
  <c r="AC117" i="616"/>
  <c r="AD117" i="616" s="1"/>
  <c r="AA117" i="616"/>
  <c r="V117" i="616"/>
  <c r="U117" i="616"/>
  <c r="S117" i="616"/>
  <c r="N117" i="616"/>
  <c r="M117" i="616"/>
  <c r="K117" i="616"/>
  <c r="BJ116" i="616"/>
  <c r="BI116" i="616"/>
  <c r="BG116" i="616"/>
  <c r="BB116" i="616"/>
  <c r="BA116" i="616"/>
  <c r="AY116" i="616"/>
  <c r="AS116" i="616"/>
  <c r="AT116" i="616" s="1"/>
  <c r="AQ116" i="616"/>
  <c r="AK116" i="616"/>
  <c r="AL116" i="616" s="1"/>
  <c r="AI116" i="616"/>
  <c r="AC116" i="616"/>
  <c r="AD116" i="616" s="1"/>
  <c r="AA116" i="616"/>
  <c r="V116" i="616"/>
  <c r="U116" i="616"/>
  <c r="S116" i="616"/>
  <c r="N116" i="616"/>
  <c r="M116" i="616"/>
  <c r="BI115" i="616"/>
  <c r="BJ115" i="616" s="1"/>
  <c r="BG115" i="616"/>
  <c r="BA115" i="616"/>
  <c r="BB115" i="616" s="1"/>
  <c r="AY115" i="616"/>
  <c r="AT115" i="616"/>
  <c r="AS115" i="616"/>
  <c r="AQ115" i="616"/>
  <c r="AL115" i="616"/>
  <c r="AK115" i="616"/>
  <c r="AI115" i="616"/>
  <c r="AD115" i="616"/>
  <c r="AC115" i="616"/>
  <c r="AA115" i="616"/>
  <c r="V115" i="616"/>
  <c r="U115" i="616"/>
  <c r="S115" i="616"/>
  <c r="M115" i="616"/>
  <c r="N115" i="616" s="1"/>
  <c r="K115" i="616"/>
  <c r="BI114" i="616"/>
  <c r="BJ114" i="616" s="1"/>
  <c r="BG114" i="616"/>
  <c r="BA114" i="616"/>
  <c r="BB114" i="616" s="1"/>
  <c r="AY114" i="616"/>
  <c r="AT114" i="616"/>
  <c r="AS114" i="616"/>
  <c r="AQ114" i="616"/>
  <c r="AL114" i="616"/>
  <c r="AK114" i="616"/>
  <c r="AI114" i="616"/>
  <c r="AD114" i="616"/>
  <c r="AC114" i="616"/>
  <c r="AA114" i="616"/>
  <c r="V114" i="616"/>
  <c r="U114" i="616"/>
  <c r="S114" i="616"/>
  <c r="N114" i="616"/>
  <c r="M114" i="616"/>
  <c r="K114" i="616"/>
  <c r="BI113" i="616"/>
  <c r="BJ113" i="616" s="1"/>
  <c r="BG113" i="616"/>
  <c r="BA113" i="616"/>
  <c r="BB113" i="616" s="1"/>
  <c r="AY113" i="616"/>
  <c r="AS113" i="616"/>
  <c r="AT113" i="616" s="1"/>
  <c r="AQ113" i="616"/>
  <c r="AL113" i="616"/>
  <c r="AK113" i="616"/>
  <c r="AI113" i="616"/>
  <c r="AD113" i="616"/>
  <c r="AC113" i="616"/>
  <c r="AA113" i="616"/>
  <c r="V113" i="616"/>
  <c r="U113" i="616"/>
  <c r="S113" i="616"/>
  <c r="N113" i="616"/>
  <c r="M113" i="616"/>
  <c r="K113" i="616"/>
  <c r="BJ112" i="616"/>
  <c r="BI112" i="616"/>
  <c r="BG112" i="616"/>
  <c r="BA112" i="616"/>
  <c r="BB112" i="616" s="1"/>
  <c r="AY112" i="616"/>
  <c r="AS112" i="616"/>
  <c r="AT112" i="616" s="1"/>
  <c r="AQ112" i="616"/>
  <c r="AK112" i="616"/>
  <c r="AL112" i="616" s="1"/>
  <c r="AI112" i="616"/>
  <c r="AD112" i="616"/>
  <c r="AC112" i="616"/>
  <c r="AA112" i="616"/>
  <c r="V112" i="616"/>
  <c r="U112" i="616"/>
  <c r="S112" i="616"/>
  <c r="N112" i="616"/>
  <c r="M112" i="616"/>
  <c r="K112" i="616"/>
  <c r="BJ111" i="616"/>
  <c r="BI111" i="616"/>
  <c r="BG111" i="616"/>
  <c r="BB111" i="616"/>
  <c r="BA111" i="616"/>
  <c r="AY111" i="616"/>
  <c r="AS111" i="616"/>
  <c r="AT111" i="616" s="1"/>
  <c r="AQ111" i="616"/>
  <c r="AK111" i="616"/>
  <c r="AL111" i="616" s="1"/>
  <c r="AI111" i="616"/>
  <c r="AC111" i="616"/>
  <c r="AD111" i="616" s="1"/>
  <c r="AA111" i="616"/>
  <c r="U111" i="616"/>
  <c r="V111" i="616" s="1"/>
  <c r="S111" i="616"/>
  <c r="N111" i="616"/>
  <c r="M111" i="616"/>
  <c r="K111" i="616"/>
  <c r="BJ110" i="616"/>
  <c r="BI110" i="616"/>
  <c r="BG110" i="616"/>
  <c r="BB110" i="616"/>
  <c r="BA110" i="616"/>
  <c r="AY110" i="616"/>
  <c r="AT110" i="616"/>
  <c r="AS110" i="616"/>
  <c r="AQ110" i="616"/>
  <c r="AK110" i="616"/>
  <c r="AL110" i="616" s="1"/>
  <c r="AI110" i="616"/>
  <c r="AC110" i="616"/>
  <c r="AD110" i="616" s="1"/>
  <c r="AA110" i="616"/>
  <c r="U110" i="616"/>
  <c r="V110" i="616" s="1"/>
  <c r="S110" i="616"/>
  <c r="N110" i="616"/>
  <c r="M110" i="616"/>
  <c r="K110" i="616"/>
  <c r="BJ109" i="616"/>
  <c r="BI109" i="616"/>
  <c r="BA109" i="616"/>
  <c r="BB109" i="616" s="1"/>
  <c r="AT109" i="616"/>
  <c r="AS109" i="616"/>
  <c r="AL109" i="616"/>
  <c r="AK109" i="616"/>
  <c r="AI109" i="616"/>
  <c r="AD109" i="616"/>
  <c r="AC109" i="616"/>
  <c r="AA109" i="616"/>
  <c r="V109" i="616"/>
  <c r="U109" i="616"/>
  <c r="S109" i="616"/>
  <c r="M109" i="616"/>
  <c r="N109" i="616" s="1"/>
  <c r="K109" i="616"/>
  <c r="BI108" i="616"/>
  <c r="BJ108" i="616" s="1"/>
  <c r="BG108" i="616"/>
  <c r="BA108" i="616"/>
  <c r="BB108" i="616" s="1"/>
  <c r="AY108" i="616"/>
  <c r="AT108" i="616"/>
  <c r="AS108" i="616"/>
  <c r="AQ108" i="616"/>
  <c r="AK108" i="616"/>
  <c r="AL108" i="616" s="1"/>
  <c r="AI108" i="616"/>
  <c r="AD108" i="616"/>
  <c r="AC108" i="616"/>
  <c r="AA108" i="616"/>
  <c r="V108" i="616"/>
  <c r="U108" i="616"/>
  <c r="S108" i="616"/>
  <c r="N108" i="616"/>
  <c r="M108" i="616"/>
  <c r="K108" i="616"/>
  <c r="BI107" i="616"/>
  <c r="BJ107" i="616" s="1"/>
  <c r="BG107" i="616"/>
  <c r="BA107" i="616"/>
  <c r="BB107" i="616" s="1"/>
  <c r="AY107" i="616"/>
  <c r="AS107" i="616"/>
  <c r="AT107" i="616" s="1"/>
  <c r="AQ107" i="616"/>
  <c r="AL107" i="616"/>
  <c r="AK107" i="616"/>
  <c r="AI107" i="616"/>
  <c r="AD107" i="616"/>
  <c r="AC107" i="616"/>
  <c r="AA107" i="616"/>
  <c r="V107" i="616"/>
  <c r="U107" i="616"/>
  <c r="S107" i="616"/>
  <c r="N107" i="616"/>
  <c r="M107" i="616"/>
  <c r="K107" i="616"/>
  <c r="BI106" i="616"/>
  <c r="BJ106" i="616" s="1"/>
  <c r="BG106" i="616"/>
  <c r="BA106" i="616"/>
  <c r="BB106" i="616" s="1"/>
  <c r="AY106" i="616"/>
  <c r="AS106" i="616"/>
  <c r="AT106" i="616" s="1"/>
  <c r="AQ106" i="616"/>
  <c r="AL106" i="616"/>
  <c r="AK106" i="616"/>
  <c r="AI106" i="616"/>
  <c r="AD106" i="616"/>
  <c r="AC106" i="616"/>
  <c r="AA106" i="616"/>
  <c r="U106" i="616"/>
  <c r="V106" i="616" s="1"/>
  <c r="S106" i="616"/>
  <c r="N106" i="616"/>
  <c r="M106" i="616"/>
  <c r="K106" i="616"/>
  <c r="BJ105" i="616"/>
  <c r="BI105" i="616"/>
  <c r="BG105" i="616"/>
  <c r="BB105" i="616"/>
  <c r="BA105" i="616"/>
  <c r="AY105" i="616"/>
  <c r="AS105" i="616"/>
  <c r="AT105" i="616" s="1"/>
  <c r="AQ105" i="616"/>
  <c r="AK105" i="616"/>
  <c r="AL105" i="616" s="1"/>
  <c r="AI105" i="616"/>
  <c r="AC105" i="616"/>
  <c r="AD105" i="616" s="1"/>
  <c r="AA105" i="616"/>
  <c r="V105" i="616"/>
  <c r="U105" i="616"/>
  <c r="S105" i="616"/>
  <c r="M105" i="616"/>
  <c r="N105" i="616" s="1"/>
  <c r="K105" i="616"/>
  <c r="BJ104" i="616"/>
  <c r="BI104" i="616"/>
  <c r="BG104" i="616"/>
  <c r="BB104" i="616"/>
  <c r="BA104" i="616"/>
  <c r="AY104" i="616"/>
  <c r="AT104" i="616"/>
  <c r="AS104" i="616"/>
  <c r="AQ104" i="616"/>
  <c r="AK104" i="616"/>
  <c r="AL104" i="616" s="1"/>
  <c r="AI104" i="616"/>
  <c r="AC104" i="616"/>
  <c r="AD104" i="616" s="1"/>
  <c r="AA104" i="616"/>
  <c r="U104" i="616"/>
  <c r="V104" i="616" s="1"/>
  <c r="S104" i="616"/>
  <c r="N104" i="616"/>
  <c r="M104" i="616"/>
  <c r="K104" i="616"/>
  <c r="BI103" i="616"/>
  <c r="BJ103" i="616" s="1"/>
  <c r="BG103" i="616"/>
  <c r="BB103" i="616"/>
  <c r="BA103" i="616"/>
  <c r="AY103" i="616"/>
  <c r="AT103" i="616"/>
  <c r="AS103" i="616"/>
  <c r="AQ103" i="616"/>
  <c r="AL103" i="616"/>
  <c r="AK103" i="616"/>
  <c r="AI103" i="616"/>
  <c r="AC103" i="616"/>
  <c r="AD103" i="616" s="1"/>
  <c r="AA103" i="616"/>
  <c r="U103" i="616"/>
  <c r="V103" i="616" s="1"/>
  <c r="S103" i="616"/>
  <c r="M103" i="616"/>
  <c r="N103" i="616" s="1"/>
  <c r="K103" i="616"/>
  <c r="BJ102" i="616"/>
  <c r="BI102" i="616"/>
  <c r="BG102" i="616"/>
  <c r="BB102" i="616"/>
  <c r="BA102" i="616"/>
  <c r="AY102" i="616"/>
  <c r="AT102" i="616"/>
  <c r="AS102" i="616"/>
  <c r="AQ102" i="616"/>
  <c r="AL102" i="616"/>
  <c r="AK102" i="616"/>
  <c r="AI102" i="616"/>
  <c r="AC102" i="616"/>
  <c r="AD102" i="616" s="1"/>
  <c r="AA102" i="616"/>
  <c r="U102" i="616"/>
  <c r="V102" i="616" s="1"/>
  <c r="S102" i="616"/>
  <c r="M102" i="616"/>
  <c r="N102" i="616" s="1"/>
  <c r="K102" i="616"/>
  <c r="BJ101" i="616"/>
  <c r="BI101" i="616"/>
  <c r="BG101" i="616"/>
  <c r="BB101" i="616"/>
  <c r="BA101" i="616"/>
  <c r="AY101" i="616"/>
  <c r="AS101" i="616"/>
  <c r="AT101" i="616" s="1"/>
  <c r="AQ101" i="616"/>
  <c r="AL101" i="616"/>
  <c r="AK101" i="616"/>
  <c r="AI101" i="616"/>
  <c r="AD101" i="616"/>
  <c r="AC101" i="616"/>
  <c r="AA101" i="616"/>
  <c r="V101" i="616"/>
  <c r="U101" i="616"/>
  <c r="S101" i="616"/>
  <c r="M101" i="616"/>
  <c r="N101" i="616" s="1"/>
  <c r="K101" i="616"/>
  <c r="BI100" i="616"/>
  <c r="BJ100" i="616" s="1"/>
  <c r="BG100" i="616"/>
  <c r="BA100" i="616"/>
  <c r="BB100" i="616" s="1"/>
  <c r="AY100" i="616"/>
  <c r="AT100" i="616"/>
  <c r="AS100" i="616"/>
  <c r="AQ100" i="616"/>
  <c r="AK100" i="616"/>
  <c r="AL100" i="616" s="1"/>
  <c r="AI100" i="616"/>
  <c r="AD100" i="616"/>
  <c r="AC100" i="616"/>
  <c r="AA100" i="616"/>
  <c r="V100" i="616"/>
  <c r="U100" i="616"/>
  <c r="S100" i="616"/>
  <c r="N100" i="616"/>
  <c r="M100" i="616"/>
  <c r="K100" i="616"/>
  <c r="BI99" i="616"/>
  <c r="BJ99" i="616" s="1"/>
  <c r="BG99" i="616"/>
  <c r="BA99" i="616"/>
  <c r="BB99" i="616" s="1"/>
  <c r="AY99" i="616"/>
  <c r="AS99" i="616"/>
  <c r="AT99" i="616" s="1"/>
  <c r="AQ99" i="616"/>
  <c r="AL99" i="616"/>
  <c r="AK99" i="616"/>
  <c r="AI99" i="616"/>
  <c r="AC99" i="616"/>
  <c r="AD99" i="616" s="1"/>
  <c r="AA99" i="616"/>
  <c r="V99" i="616"/>
  <c r="U99" i="616"/>
  <c r="S99" i="616"/>
  <c r="N99" i="616"/>
  <c r="M99" i="616"/>
  <c r="K99" i="616"/>
  <c r="BJ98" i="616"/>
  <c r="BI98" i="616"/>
  <c r="BG98" i="616"/>
  <c r="BA98" i="616"/>
  <c r="BB98" i="616" s="1"/>
  <c r="AY98" i="616"/>
  <c r="AS98" i="616"/>
  <c r="AT98" i="616" s="1"/>
  <c r="AQ98" i="616"/>
  <c r="AK98" i="616"/>
  <c r="AL98" i="616" s="1"/>
  <c r="AI98" i="616"/>
  <c r="AD98" i="616"/>
  <c r="AC98" i="616"/>
  <c r="AA98" i="616"/>
  <c r="V98" i="616"/>
  <c r="U98" i="616"/>
  <c r="S98" i="616"/>
  <c r="N98" i="616"/>
  <c r="M98" i="616"/>
  <c r="K98" i="616"/>
  <c r="BJ97" i="616"/>
  <c r="BI97" i="616"/>
  <c r="BG97" i="616"/>
  <c r="BA97" i="616"/>
  <c r="BB97" i="616" s="1"/>
  <c r="AY97" i="616"/>
  <c r="AS97" i="616"/>
  <c r="AT97" i="616" s="1"/>
  <c r="AQ97" i="616"/>
  <c r="AK97" i="616"/>
  <c r="AL97" i="616" s="1"/>
  <c r="AI97" i="616"/>
  <c r="AD97" i="616"/>
  <c r="AC97" i="616"/>
  <c r="AA97" i="616"/>
  <c r="V97" i="616"/>
  <c r="U97" i="616"/>
  <c r="S97" i="616"/>
  <c r="M97" i="616"/>
  <c r="N97" i="616" s="1"/>
  <c r="K97" i="616"/>
  <c r="BJ96" i="616"/>
  <c r="BI96" i="616"/>
  <c r="BG96" i="616"/>
  <c r="BB96" i="616"/>
  <c r="BA96" i="616"/>
  <c r="AY96" i="616"/>
  <c r="AT96" i="616"/>
  <c r="AS96" i="616"/>
  <c r="AQ96" i="616"/>
  <c r="AK96" i="616"/>
  <c r="AL96" i="616" s="1"/>
  <c r="AI96" i="616"/>
  <c r="AC96" i="616"/>
  <c r="AD96" i="616" s="1"/>
  <c r="AA96" i="616"/>
  <c r="U96" i="616"/>
  <c r="V96" i="616" s="1"/>
  <c r="S96" i="616"/>
  <c r="N96" i="616"/>
  <c r="M96" i="616"/>
  <c r="K96" i="616"/>
  <c r="BI95" i="616"/>
  <c r="BJ95" i="616" s="1"/>
  <c r="BG95" i="616"/>
  <c r="BB95" i="616"/>
  <c r="BA95" i="616"/>
  <c r="AY95" i="616"/>
  <c r="AT95" i="616"/>
  <c r="AS95" i="616"/>
  <c r="AQ95" i="616"/>
  <c r="AL95" i="616"/>
  <c r="AK95" i="616"/>
  <c r="AI95" i="616"/>
  <c r="AC95" i="616"/>
  <c r="AD95" i="616" s="1"/>
  <c r="AA95" i="616"/>
  <c r="U95" i="616"/>
  <c r="V95" i="616" s="1"/>
  <c r="S95" i="616"/>
  <c r="M95" i="616"/>
  <c r="N95" i="616" s="1"/>
  <c r="K95" i="616"/>
  <c r="BJ94" i="616"/>
  <c r="BI94" i="616"/>
  <c r="BG94" i="616"/>
  <c r="BA94" i="616"/>
  <c r="BB94" i="616" s="1"/>
  <c r="AY94" i="616"/>
  <c r="AT94" i="616"/>
  <c r="AS94" i="616"/>
  <c r="AQ94" i="616"/>
  <c r="AL94" i="616"/>
  <c r="AK94" i="616"/>
  <c r="AI94" i="616"/>
  <c r="AD94" i="616"/>
  <c r="AC94" i="616"/>
  <c r="AA94" i="616"/>
  <c r="U94" i="616"/>
  <c r="V94" i="616" s="1"/>
  <c r="S94" i="616"/>
  <c r="M94" i="616"/>
  <c r="N94" i="616" s="1"/>
  <c r="K94" i="616"/>
  <c r="BI93" i="616"/>
  <c r="BJ93" i="616" s="1"/>
  <c r="BG93" i="616"/>
  <c r="BB93" i="616"/>
  <c r="BA93" i="616"/>
  <c r="AY93" i="616"/>
  <c r="AT93" i="616"/>
  <c r="AS93" i="616"/>
  <c r="AQ93" i="616"/>
  <c r="AL93" i="616"/>
  <c r="AK93" i="616"/>
  <c r="AI93" i="616"/>
  <c r="AD93" i="616"/>
  <c r="AC93" i="616"/>
  <c r="AA93" i="616"/>
  <c r="U93" i="616"/>
  <c r="V93" i="616" s="1"/>
  <c r="S93" i="616"/>
  <c r="M93" i="616"/>
  <c r="N93" i="616" s="1"/>
  <c r="K93" i="616"/>
  <c r="BI92" i="616"/>
  <c r="BJ92" i="616" s="1"/>
  <c r="BG92" i="616"/>
  <c r="BB92" i="616"/>
  <c r="BA92" i="616"/>
  <c r="AY92" i="616"/>
  <c r="AT92" i="616"/>
  <c r="AS92" i="616"/>
  <c r="AQ92" i="616"/>
  <c r="AK92" i="616"/>
  <c r="AL92" i="616" s="1"/>
  <c r="AI92" i="616"/>
  <c r="AD92" i="616"/>
  <c r="AC92" i="616"/>
  <c r="AA92" i="616"/>
  <c r="V92" i="616"/>
  <c r="U92" i="616"/>
  <c r="S92" i="616"/>
  <c r="N92" i="616"/>
  <c r="M92" i="616"/>
  <c r="K92" i="616"/>
  <c r="BI91" i="616"/>
  <c r="BJ91" i="616" s="1"/>
  <c r="BG91" i="616"/>
  <c r="BA91" i="616"/>
  <c r="BB91" i="616" s="1"/>
  <c r="AY91" i="616"/>
  <c r="AS91" i="616"/>
  <c r="AT91" i="616" s="1"/>
  <c r="AQ91" i="616"/>
  <c r="AL91" i="616"/>
  <c r="AK91" i="616"/>
  <c r="AI91" i="616"/>
  <c r="AC91" i="616"/>
  <c r="AD91" i="616" s="1"/>
  <c r="AA91" i="616"/>
  <c r="V91" i="616"/>
  <c r="U91" i="616"/>
  <c r="S91" i="616"/>
  <c r="N91" i="616"/>
  <c r="M91" i="616"/>
  <c r="K91" i="616"/>
  <c r="BJ90" i="616"/>
  <c r="BI90" i="616"/>
  <c r="BG90" i="616"/>
  <c r="BA90" i="616"/>
  <c r="BB90" i="616" s="1"/>
  <c r="AY90" i="616"/>
  <c r="AS90" i="616"/>
  <c r="AT90" i="616" s="1"/>
  <c r="AQ90" i="616"/>
  <c r="AK90" i="616"/>
  <c r="AL90" i="616" s="1"/>
  <c r="AI90" i="616"/>
  <c r="AD90" i="616"/>
  <c r="AC90" i="616"/>
  <c r="AA90" i="616"/>
  <c r="U90" i="616"/>
  <c r="V90" i="616" s="1"/>
  <c r="S90" i="616"/>
  <c r="N90" i="616"/>
  <c r="M90" i="616"/>
  <c r="K90" i="616"/>
  <c r="BJ89" i="616"/>
  <c r="BI89" i="616"/>
  <c r="BG89" i="616"/>
  <c r="BB89" i="616"/>
  <c r="BA89" i="616"/>
  <c r="AY89" i="616"/>
  <c r="AS89" i="616"/>
  <c r="AT89" i="616" s="1"/>
  <c r="AQ89" i="616"/>
  <c r="AK89" i="616"/>
  <c r="AL89" i="616" s="1"/>
  <c r="AI89" i="616"/>
  <c r="AC89" i="616"/>
  <c r="AD89" i="616" s="1"/>
  <c r="AA89" i="616"/>
  <c r="V89" i="616"/>
  <c r="U89" i="616"/>
  <c r="S89" i="616"/>
  <c r="N89" i="616"/>
  <c r="M89" i="616"/>
  <c r="K89" i="616"/>
  <c r="BJ88" i="616"/>
  <c r="BI88" i="616"/>
  <c r="BG88" i="616"/>
  <c r="BB88" i="616"/>
  <c r="BA88" i="616"/>
  <c r="AY88" i="616"/>
  <c r="AS88" i="616"/>
  <c r="AT88" i="616" s="1"/>
  <c r="AQ88" i="616"/>
  <c r="AK88" i="616"/>
  <c r="AL88" i="616" s="1"/>
  <c r="AI88" i="616"/>
  <c r="AC88" i="616"/>
  <c r="AD88" i="616" s="1"/>
  <c r="AA88" i="616"/>
  <c r="V88" i="616"/>
  <c r="U88" i="616"/>
  <c r="S88" i="616"/>
  <c r="N88" i="616"/>
  <c r="M88" i="616"/>
  <c r="K88" i="616"/>
  <c r="BI87" i="616"/>
  <c r="BJ87" i="616" s="1"/>
  <c r="BG87" i="616"/>
  <c r="BB87" i="616"/>
  <c r="BA87" i="616"/>
  <c r="AY87" i="616"/>
  <c r="AT87" i="616"/>
  <c r="AS87" i="616"/>
  <c r="AQ87" i="616"/>
  <c r="AL87" i="616"/>
  <c r="AK87" i="616"/>
  <c r="AI87" i="616"/>
  <c r="AC87" i="616"/>
  <c r="AD87" i="616" s="1"/>
  <c r="AA87" i="616"/>
  <c r="U87" i="616"/>
  <c r="V87" i="616" s="1"/>
  <c r="S87" i="616"/>
  <c r="M87" i="616"/>
  <c r="N87" i="616" s="1"/>
  <c r="K87" i="616"/>
  <c r="BJ86" i="616"/>
  <c r="BI86" i="616"/>
  <c r="BG86" i="616"/>
  <c r="BA86" i="616"/>
  <c r="BB86" i="616" s="1"/>
  <c r="AY86" i="616"/>
  <c r="AT86" i="616"/>
  <c r="AS86" i="616"/>
  <c r="AQ86" i="616"/>
  <c r="AL86" i="616"/>
  <c r="AK86" i="616"/>
  <c r="AI86" i="616"/>
  <c r="AD86" i="616"/>
  <c r="AC86" i="616"/>
  <c r="AA86" i="616"/>
  <c r="U86" i="616"/>
  <c r="V86" i="616" s="1"/>
  <c r="S86" i="616"/>
  <c r="M86" i="616"/>
  <c r="N86" i="616" s="1"/>
  <c r="K86" i="616"/>
  <c r="BI85" i="616"/>
  <c r="BJ85" i="616" s="1"/>
  <c r="BG85" i="616"/>
  <c r="BB85" i="616"/>
  <c r="BA85" i="616"/>
  <c r="AY85" i="616"/>
  <c r="AS85" i="616"/>
  <c r="AT85" i="616" s="1"/>
  <c r="AQ85" i="616"/>
  <c r="AL85" i="616"/>
  <c r="AK85" i="616"/>
  <c r="AI85" i="616"/>
  <c r="AD85" i="616"/>
  <c r="AC85" i="616"/>
  <c r="AA85" i="616"/>
  <c r="V85" i="616"/>
  <c r="U85" i="616"/>
  <c r="S85" i="616"/>
  <c r="M85" i="616"/>
  <c r="N85" i="616" s="1"/>
  <c r="K85" i="616"/>
  <c r="BI84" i="616"/>
  <c r="BJ84" i="616" s="1"/>
  <c r="BA84" i="616"/>
  <c r="BB84" i="616" s="1"/>
  <c r="AT84" i="616"/>
  <c r="AS84" i="616"/>
  <c r="AL84" i="616"/>
  <c r="AK84" i="616"/>
  <c r="AC84" i="616"/>
  <c r="AD84" i="616" s="1"/>
  <c r="V84" i="616"/>
  <c r="U84" i="616"/>
  <c r="N84" i="616"/>
  <c r="M84" i="616"/>
  <c r="BJ83" i="616"/>
  <c r="BI83" i="616"/>
  <c r="BG83" i="616"/>
  <c r="BB83" i="616"/>
  <c r="BA83" i="616"/>
  <c r="AY83" i="616"/>
  <c r="AT83" i="616"/>
  <c r="AS83" i="616"/>
  <c r="AQ83" i="616"/>
  <c r="AL83" i="616"/>
  <c r="AK83" i="616"/>
  <c r="AI83" i="616"/>
  <c r="AD83" i="616"/>
  <c r="AC83" i="616"/>
  <c r="AA83" i="616"/>
  <c r="U83" i="616"/>
  <c r="V83" i="616" s="1"/>
  <c r="S83" i="616"/>
  <c r="M83" i="616"/>
  <c r="N83" i="616" s="1"/>
  <c r="K83" i="616"/>
  <c r="BJ82" i="616"/>
  <c r="BI82" i="616"/>
  <c r="BG82" i="616"/>
  <c r="BB82" i="616"/>
  <c r="BA82" i="616"/>
  <c r="AY82" i="616"/>
  <c r="AT82" i="616"/>
  <c r="AS82" i="616"/>
  <c r="AQ82" i="616"/>
  <c r="AL82" i="616"/>
  <c r="AK82" i="616"/>
  <c r="AI82" i="616"/>
  <c r="AD82" i="616"/>
  <c r="AC82" i="616"/>
  <c r="AA82" i="616"/>
  <c r="U82" i="616"/>
  <c r="V82" i="616" s="1"/>
  <c r="S82" i="616"/>
  <c r="M82" i="616"/>
  <c r="N82" i="616" s="1"/>
  <c r="K82" i="616"/>
  <c r="BI81" i="616"/>
  <c r="BJ81" i="616" s="1"/>
  <c r="BG81" i="616"/>
  <c r="BB81" i="616"/>
  <c r="BA81" i="616"/>
  <c r="AY81" i="616"/>
  <c r="AT81" i="616"/>
  <c r="AS81" i="616"/>
  <c r="AQ81" i="616"/>
  <c r="AL81" i="616"/>
  <c r="AK81" i="616"/>
  <c r="AI81" i="616"/>
  <c r="AD81" i="616"/>
  <c r="AC81" i="616"/>
  <c r="AA81" i="616"/>
  <c r="V81" i="616"/>
  <c r="U81" i="616"/>
  <c r="S81" i="616"/>
  <c r="M81" i="616"/>
  <c r="N81" i="616" s="1"/>
  <c r="K81" i="616"/>
  <c r="BI80" i="616"/>
  <c r="BJ80" i="616" s="1"/>
  <c r="BG80" i="616"/>
  <c r="BA80" i="616"/>
  <c r="BB80" i="616" s="1"/>
  <c r="AY80" i="616"/>
  <c r="AT80" i="616"/>
  <c r="AS80" i="616"/>
  <c r="AQ80" i="616"/>
  <c r="AL80" i="616"/>
  <c r="AK80" i="616"/>
  <c r="AI80" i="616"/>
  <c r="AC80" i="616"/>
  <c r="AD80" i="616" s="1"/>
  <c r="AA80" i="616"/>
  <c r="V80" i="616"/>
  <c r="U80" i="616"/>
  <c r="S80" i="616"/>
  <c r="N80" i="616"/>
  <c r="M80" i="616"/>
  <c r="K80" i="616"/>
  <c r="BI79" i="616"/>
  <c r="BJ79" i="616" s="1"/>
  <c r="BG79" i="616"/>
  <c r="BA79" i="616"/>
  <c r="BB79" i="616" s="1"/>
  <c r="AY79" i="616"/>
  <c r="AS79" i="616"/>
  <c r="AT79" i="616" s="1"/>
  <c r="AQ79" i="616"/>
  <c r="AK79" i="616"/>
  <c r="AL79" i="616" s="1"/>
  <c r="AI79" i="616"/>
  <c r="AD79" i="616"/>
  <c r="AC79" i="616"/>
  <c r="AA79" i="616"/>
  <c r="V79" i="616"/>
  <c r="U79" i="616"/>
  <c r="S79" i="616"/>
  <c r="N79" i="616"/>
  <c r="M79" i="616"/>
  <c r="K79" i="616"/>
  <c r="BJ78" i="616"/>
  <c r="BI78" i="616"/>
  <c r="BB78" i="616"/>
  <c r="BA78" i="616"/>
  <c r="AS78" i="616"/>
  <c r="AT78" i="616" s="1"/>
  <c r="AK78" i="616"/>
  <c r="AL78" i="616" s="1"/>
  <c r="AD78" i="616"/>
  <c r="AC78" i="616"/>
  <c r="U78" i="616"/>
  <c r="V78" i="616" s="1"/>
  <c r="N78" i="616"/>
  <c r="M78" i="616"/>
  <c r="K78" i="616"/>
  <c r="BJ77" i="616"/>
  <c r="BI77" i="616"/>
  <c r="BG77" i="616"/>
  <c r="BA77" i="616"/>
  <c r="BB77" i="616" s="1"/>
  <c r="AY77" i="616"/>
  <c r="AT77" i="616"/>
  <c r="AS77" i="616"/>
  <c r="AQ77" i="616"/>
  <c r="AL77" i="616"/>
  <c r="AK77" i="616"/>
  <c r="AI77" i="616"/>
  <c r="AD77" i="616"/>
  <c r="AC77" i="616"/>
  <c r="AA77" i="616"/>
  <c r="U77" i="616"/>
  <c r="V77" i="616" s="1"/>
  <c r="S77" i="616"/>
  <c r="M77" i="616"/>
  <c r="N77" i="616" s="1"/>
  <c r="K77" i="616"/>
  <c r="BI76" i="616"/>
  <c r="BJ76" i="616" s="1"/>
  <c r="BG76" i="616"/>
  <c r="BB76" i="616"/>
  <c r="BA76" i="616"/>
  <c r="AY76" i="616"/>
  <c r="AS76" i="616"/>
  <c r="AT76" i="616" s="1"/>
  <c r="AQ76" i="616"/>
  <c r="AL76" i="616"/>
  <c r="AK76" i="616"/>
  <c r="AI76" i="616"/>
  <c r="AD76" i="616"/>
  <c r="AC76" i="616"/>
  <c r="AA76" i="616"/>
  <c r="V76" i="616"/>
  <c r="U76" i="616"/>
  <c r="S76" i="616"/>
  <c r="M76" i="616"/>
  <c r="N76" i="616" s="1"/>
  <c r="K76" i="616"/>
  <c r="BI75" i="616"/>
  <c r="BJ75" i="616" s="1"/>
  <c r="BG75" i="616"/>
  <c r="BA75" i="616"/>
  <c r="BB75" i="616" s="1"/>
  <c r="AY75" i="616"/>
  <c r="AT75" i="616"/>
  <c r="AS75" i="616"/>
  <c r="AQ75" i="616"/>
  <c r="AK75" i="616"/>
  <c r="AL75" i="616" s="1"/>
  <c r="AI75" i="616"/>
  <c r="AD75" i="616"/>
  <c r="AC75" i="616"/>
  <c r="AA75" i="616"/>
  <c r="V75" i="616"/>
  <c r="U75" i="616"/>
  <c r="S75" i="616"/>
  <c r="N75" i="616"/>
  <c r="M75" i="616"/>
  <c r="K75" i="616"/>
  <c r="BI74" i="616"/>
  <c r="BJ74" i="616" s="1"/>
  <c r="BG74" i="616"/>
  <c r="BA74" i="616"/>
  <c r="BB74" i="616" s="1"/>
  <c r="AY74" i="616"/>
  <c r="AS74" i="616"/>
  <c r="AT74" i="616" s="1"/>
  <c r="AQ74" i="616"/>
  <c r="AL74" i="616"/>
  <c r="AK74" i="616"/>
  <c r="AI74" i="616"/>
  <c r="AD74" i="616"/>
  <c r="AC74" i="616"/>
  <c r="AA74" i="616"/>
  <c r="V74" i="616"/>
  <c r="U74" i="616"/>
  <c r="S74" i="616"/>
  <c r="N74" i="616"/>
  <c r="M74" i="616"/>
  <c r="K74" i="616"/>
  <c r="BI73" i="616"/>
  <c r="BJ73" i="616" s="1"/>
  <c r="BG73" i="616"/>
  <c r="BA73" i="616"/>
  <c r="BB73" i="616" s="1"/>
  <c r="AY73" i="616"/>
  <c r="AS73" i="616"/>
  <c r="AT73" i="616" s="1"/>
  <c r="AQ73" i="616"/>
  <c r="AL73" i="616"/>
  <c r="AK73" i="616"/>
  <c r="AI73" i="616"/>
  <c r="AD73" i="616"/>
  <c r="AC73" i="616"/>
  <c r="AA73" i="616"/>
  <c r="U73" i="616"/>
  <c r="V73" i="616" s="1"/>
  <c r="S73" i="616"/>
  <c r="N73" i="616"/>
  <c r="M73" i="616"/>
  <c r="BJ72" i="616"/>
  <c r="BI72" i="616"/>
  <c r="BG72" i="616"/>
  <c r="BA72" i="616"/>
  <c r="BB72" i="616" s="1"/>
  <c r="AY72" i="616"/>
  <c r="AT72" i="616"/>
  <c r="AS72" i="616"/>
  <c r="AQ72" i="616"/>
  <c r="AL72" i="616"/>
  <c r="AK72" i="616"/>
  <c r="AI72" i="616"/>
  <c r="AD72" i="616"/>
  <c r="AC72" i="616"/>
  <c r="AA72" i="616"/>
  <c r="U72" i="616"/>
  <c r="V72" i="616" s="1"/>
  <c r="S72" i="616"/>
  <c r="M72" i="616"/>
  <c r="N72" i="616" s="1"/>
  <c r="K72" i="616"/>
  <c r="BI71" i="616"/>
  <c r="BJ71" i="616" s="1"/>
  <c r="BG71" i="616"/>
  <c r="BB71" i="616"/>
  <c r="BA71" i="616"/>
  <c r="AY71" i="616"/>
  <c r="AS71" i="616"/>
  <c r="AT71" i="616" s="1"/>
  <c r="AQ71" i="616"/>
  <c r="AL71" i="616"/>
  <c r="AK71" i="616"/>
  <c r="AI71" i="616"/>
  <c r="AD71" i="616"/>
  <c r="AC71" i="616"/>
  <c r="AA71" i="616"/>
  <c r="V71" i="616"/>
  <c r="U71" i="616"/>
  <c r="S71" i="616"/>
  <c r="M71" i="616"/>
  <c r="N71" i="616" s="1"/>
  <c r="K71" i="616"/>
  <c r="BI70" i="616"/>
  <c r="BJ70" i="616" s="1"/>
  <c r="BG70" i="616"/>
  <c r="BA70" i="616"/>
  <c r="BB70" i="616" s="1"/>
  <c r="AY70" i="616"/>
  <c r="AT70" i="616"/>
  <c r="AS70" i="616"/>
  <c r="AQ70" i="616"/>
  <c r="AL70" i="616"/>
  <c r="AK70" i="616"/>
  <c r="AI70" i="616"/>
  <c r="AD70" i="616"/>
  <c r="AC70" i="616"/>
  <c r="AA70" i="616"/>
  <c r="V70" i="616"/>
  <c r="U70" i="616"/>
  <c r="S70" i="616"/>
  <c r="N70" i="616"/>
  <c r="M70" i="616"/>
  <c r="K70" i="616"/>
  <c r="BI69" i="616"/>
  <c r="BJ69" i="616" s="1"/>
  <c r="BG69" i="616"/>
  <c r="BA69" i="616"/>
  <c r="BB69" i="616" s="1"/>
  <c r="AY69" i="616"/>
  <c r="AT69" i="616"/>
  <c r="AS69" i="616"/>
  <c r="AQ69" i="616"/>
  <c r="AL69" i="616"/>
  <c r="AK69" i="616"/>
  <c r="AI69" i="616"/>
  <c r="AD69" i="616"/>
  <c r="AC69" i="616"/>
  <c r="AA69" i="616"/>
  <c r="V69" i="616"/>
  <c r="U69" i="616"/>
  <c r="S69" i="616"/>
  <c r="N69" i="616"/>
  <c r="M69" i="616"/>
  <c r="K69" i="616"/>
  <c r="BI68" i="616"/>
  <c r="BJ68" i="616" s="1"/>
  <c r="BG68" i="616"/>
  <c r="BA68" i="616"/>
  <c r="BB68" i="616" s="1"/>
  <c r="AY68" i="616"/>
  <c r="AS68" i="616"/>
  <c r="AT68" i="616" s="1"/>
  <c r="AQ68" i="616"/>
  <c r="AL68" i="616"/>
  <c r="AK68" i="616"/>
  <c r="AI68" i="616"/>
  <c r="AD68" i="616"/>
  <c r="AC68" i="616"/>
  <c r="AA68" i="616"/>
  <c r="U68" i="616"/>
  <c r="V68" i="616" s="1"/>
  <c r="S68" i="616"/>
  <c r="N68" i="616"/>
  <c r="M68" i="616"/>
  <c r="K68" i="616"/>
  <c r="BJ67" i="616"/>
  <c r="BI67" i="616"/>
  <c r="BG67" i="616"/>
  <c r="BB67" i="616"/>
  <c r="BA67" i="616"/>
  <c r="AY67" i="616"/>
  <c r="AS67" i="616"/>
  <c r="AT67" i="616" s="1"/>
  <c r="AQ67" i="616"/>
  <c r="AK67" i="616"/>
  <c r="AL67" i="616" s="1"/>
  <c r="AI67" i="616"/>
  <c r="AC67" i="616"/>
  <c r="AD67" i="616" s="1"/>
  <c r="AA67" i="616"/>
  <c r="V67" i="616"/>
  <c r="U67" i="616"/>
  <c r="S67" i="616"/>
  <c r="M67" i="616"/>
  <c r="N67" i="616" s="1"/>
  <c r="BI66" i="616"/>
  <c r="BJ66" i="616" s="1"/>
  <c r="BG66" i="616"/>
  <c r="BB66" i="616"/>
  <c r="BA66" i="616"/>
  <c r="AY66" i="616"/>
  <c r="AS66" i="616"/>
  <c r="AT66" i="616" s="1"/>
  <c r="AQ66" i="616"/>
  <c r="AL66" i="616"/>
  <c r="AK66" i="616"/>
  <c r="AI66" i="616"/>
  <c r="AD66" i="616"/>
  <c r="AC66" i="616"/>
  <c r="AA66" i="616"/>
  <c r="V66" i="616"/>
  <c r="U66" i="616"/>
  <c r="S66" i="616"/>
  <c r="M66" i="616"/>
  <c r="N66" i="616" s="1"/>
  <c r="K66" i="616"/>
  <c r="BI65" i="616"/>
  <c r="BJ65" i="616" s="1"/>
  <c r="BG65" i="616"/>
  <c r="BA65" i="616"/>
  <c r="BB65" i="616" s="1"/>
  <c r="AY65" i="616"/>
  <c r="AT65" i="616"/>
  <c r="AS65" i="616"/>
  <c r="AQ65" i="616"/>
  <c r="AL65" i="616"/>
  <c r="AK65" i="616"/>
  <c r="AI65" i="616"/>
  <c r="AD65" i="616"/>
  <c r="AC65" i="616"/>
  <c r="AA65" i="616"/>
  <c r="V65" i="616"/>
  <c r="U65" i="616"/>
  <c r="S65" i="616"/>
  <c r="N65" i="616"/>
  <c r="M65" i="616"/>
  <c r="K65" i="616"/>
  <c r="BI64" i="616"/>
  <c r="BJ64" i="616" s="1"/>
  <c r="BG64" i="616"/>
  <c r="BA64" i="616"/>
  <c r="BB64" i="616" s="1"/>
  <c r="AY64" i="616"/>
  <c r="AT64" i="616"/>
  <c r="AS64" i="616"/>
  <c r="AQ64" i="616"/>
  <c r="AL64" i="616"/>
  <c r="AK64" i="616"/>
  <c r="AI64" i="616"/>
  <c r="AD64" i="616"/>
  <c r="AC64" i="616"/>
  <c r="AA64" i="616"/>
  <c r="V64" i="616"/>
  <c r="U64" i="616"/>
  <c r="S64" i="616"/>
  <c r="N64" i="616"/>
  <c r="M64" i="616"/>
  <c r="K64" i="616"/>
  <c r="BI63" i="616"/>
  <c r="BJ63" i="616" s="1"/>
  <c r="BG63" i="616"/>
  <c r="BA63" i="616"/>
  <c r="BB63" i="616" s="1"/>
  <c r="AY63" i="616"/>
  <c r="AS63" i="616"/>
  <c r="AT63" i="616" s="1"/>
  <c r="AQ63" i="616"/>
  <c r="AL63" i="616"/>
  <c r="AK63" i="616"/>
  <c r="AI63" i="616"/>
  <c r="AD63" i="616"/>
  <c r="AC63" i="616"/>
  <c r="AA63" i="616"/>
  <c r="U63" i="616"/>
  <c r="V63" i="616" s="1"/>
  <c r="S63" i="616"/>
  <c r="N63" i="616"/>
  <c r="M63" i="616"/>
  <c r="K63" i="616"/>
  <c r="BJ62" i="616"/>
  <c r="BI62" i="616"/>
  <c r="BG62" i="616"/>
  <c r="BB62" i="616"/>
  <c r="BA62" i="616"/>
  <c r="AY62" i="616"/>
  <c r="AS62" i="616"/>
  <c r="AT62" i="616" s="1"/>
  <c r="AQ62" i="616"/>
  <c r="AK62" i="616"/>
  <c r="AL62" i="616" s="1"/>
  <c r="AI62" i="616"/>
  <c r="AC62" i="616"/>
  <c r="AD62" i="616" s="1"/>
  <c r="AA62" i="616"/>
  <c r="V62" i="616"/>
  <c r="U62" i="616"/>
  <c r="S62" i="616"/>
  <c r="M62" i="616"/>
  <c r="N62" i="616" s="1"/>
  <c r="BI61" i="616"/>
  <c r="BJ61" i="616" s="1"/>
  <c r="BG61" i="616"/>
  <c r="BB61" i="616"/>
  <c r="BA61" i="616"/>
  <c r="AY61" i="616"/>
  <c r="AS61" i="616"/>
  <c r="AT61" i="616" s="1"/>
  <c r="AQ61" i="616"/>
  <c r="AL61" i="616"/>
  <c r="AK61" i="616"/>
  <c r="AI61" i="616"/>
  <c r="AD61" i="616"/>
  <c r="AC61" i="616"/>
  <c r="AA61" i="616"/>
  <c r="V61" i="616"/>
  <c r="U61" i="616"/>
  <c r="S61" i="616"/>
  <c r="M61" i="616"/>
  <c r="N61" i="616" s="1"/>
  <c r="K61" i="616"/>
  <c r="BI60" i="616"/>
  <c r="BJ60" i="616" s="1"/>
  <c r="BG60" i="616"/>
  <c r="BA60" i="616"/>
  <c r="BB60" i="616" s="1"/>
  <c r="AY60" i="616"/>
  <c r="AT60" i="616"/>
  <c r="AS60" i="616"/>
  <c r="AQ60" i="616"/>
  <c r="AL60" i="616"/>
  <c r="AK60" i="616"/>
  <c r="AI60" i="616"/>
  <c r="AD60" i="616"/>
  <c r="AC60" i="616"/>
  <c r="AA60" i="616"/>
  <c r="V60" i="616"/>
  <c r="U60" i="616"/>
  <c r="S60" i="616"/>
  <c r="N60" i="616"/>
  <c r="M60" i="616"/>
  <c r="K60" i="616"/>
  <c r="BI59" i="616"/>
  <c r="BJ59" i="616" s="1"/>
  <c r="BG59" i="616"/>
  <c r="BA59" i="616"/>
  <c r="BB59" i="616" s="1"/>
  <c r="AY59" i="616"/>
  <c r="AT59" i="616"/>
  <c r="AS59" i="616"/>
  <c r="AQ59" i="616"/>
  <c r="AK59" i="616"/>
  <c r="AL59" i="616" s="1"/>
  <c r="AI59" i="616"/>
  <c r="AD59" i="616"/>
  <c r="AC59" i="616"/>
  <c r="AA59" i="616"/>
  <c r="V59" i="616"/>
  <c r="U59" i="616"/>
  <c r="S59" i="616"/>
  <c r="N59" i="616"/>
  <c r="M59" i="616"/>
  <c r="K59" i="616"/>
  <c r="BJ58" i="616"/>
  <c r="BI58" i="616"/>
  <c r="BG58" i="616"/>
  <c r="BA58" i="616"/>
  <c r="BB58" i="616" s="1"/>
  <c r="AY58" i="616"/>
  <c r="AS58" i="616"/>
  <c r="AT58" i="616" s="1"/>
  <c r="AQ58" i="616"/>
  <c r="AL58" i="616"/>
  <c r="AK58" i="616"/>
  <c r="AI58" i="616"/>
  <c r="AD58" i="616"/>
  <c r="AC58" i="616"/>
  <c r="AA58" i="616"/>
  <c r="V58" i="616"/>
  <c r="U58" i="616"/>
  <c r="S58" i="616"/>
  <c r="N58" i="616"/>
  <c r="M58" i="616"/>
  <c r="K58" i="616"/>
  <c r="BJ57" i="616"/>
  <c r="BI57" i="616"/>
  <c r="BG57" i="616"/>
  <c r="BA57" i="616"/>
  <c r="BB57" i="616" s="1"/>
  <c r="AY57" i="616"/>
  <c r="AS57" i="616"/>
  <c r="AT57" i="616" s="1"/>
  <c r="AQ57" i="616"/>
  <c r="AK57" i="616"/>
  <c r="AL57" i="616" s="1"/>
  <c r="AI57" i="616"/>
  <c r="AD57" i="616"/>
  <c r="AC57" i="616"/>
  <c r="AA57" i="616"/>
  <c r="U57" i="616"/>
  <c r="V57" i="616" s="1"/>
  <c r="S57" i="616"/>
  <c r="M57" i="616"/>
  <c r="N57" i="616" s="1"/>
  <c r="K57" i="616"/>
  <c r="BJ56" i="616"/>
  <c r="BI56" i="616"/>
  <c r="BG56" i="616"/>
  <c r="BB56" i="616"/>
  <c r="BA56" i="616"/>
  <c r="AY56" i="616"/>
  <c r="AT56" i="616"/>
  <c r="AS56" i="616"/>
  <c r="AQ56" i="616"/>
  <c r="AK56" i="616"/>
  <c r="AL56" i="616" s="1"/>
  <c r="AI56" i="616"/>
  <c r="AC56" i="616"/>
  <c r="AD56" i="616" s="1"/>
  <c r="AA56" i="616"/>
  <c r="U56" i="616"/>
  <c r="V56" i="616" s="1"/>
  <c r="S56" i="616"/>
  <c r="N56" i="616"/>
  <c r="M56" i="616"/>
  <c r="K56" i="616"/>
  <c r="BJ55" i="616"/>
  <c r="BI55" i="616"/>
  <c r="BG55" i="616"/>
  <c r="BB55" i="616"/>
  <c r="BA55" i="616"/>
  <c r="AY55" i="616"/>
  <c r="AT55" i="616"/>
  <c r="AS55" i="616"/>
  <c r="AQ55" i="616"/>
  <c r="AK55" i="616"/>
  <c r="AL55" i="616" s="1"/>
  <c r="AI55" i="616"/>
  <c r="AC55" i="616"/>
  <c r="AD55" i="616" s="1"/>
  <c r="AA55" i="616"/>
  <c r="U55" i="616"/>
  <c r="V55" i="616" s="1"/>
  <c r="S55" i="616"/>
  <c r="N55" i="616"/>
  <c r="M55" i="616"/>
  <c r="K55" i="616"/>
  <c r="BJ54" i="616"/>
  <c r="BI54" i="616"/>
  <c r="BG54" i="616"/>
  <c r="BA54" i="616"/>
  <c r="BB54" i="616" s="1"/>
  <c r="AY54" i="616"/>
  <c r="AT54" i="616"/>
  <c r="AS54" i="616"/>
  <c r="AQ54" i="616"/>
  <c r="AL54" i="616"/>
  <c r="AK54" i="616"/>
  <c r="AI54" i="616"/>
  <c r="AD54" i="616"/>
  <c r="AC54" i="616"/>
  <c r="AA54" i="616"/>
  <c r="U54" i="616"/>
  <c r="V54" i="616" s="1"/>
  <c r="S54" i="616"/>
  <c r="M54" i="616"/>
  <c r="N54" i="616" s="1"/>
  <c r="K54" i="616"/>
  <c r="BI53" i="616"/>
  <c r="BJ53" i="616" s="1"/>
  <c r="BA53" i="616"/>
  <c r="BB53" i="616" s="1"/>
  <c r="AT53" i="616"/>
  <c r="AS53" i="616"/>
  <c r="AQ53" i="616"/>
  <c r="AK53" i="616"/>
  <c r="AL53" i="616" s="1"/>
  <c r="AI53" i="616"/>
  <c r="AC53" i="616"/>
  <c r="AD53" i="616" s="1"/>
  <c r="AA53" i="616"/>
  <c r="U53" i="616"/>
  <c r="V53" i="616" s="1"/>
  <c r="S53" i="616"/>
  <c r="N53" i="616"/>
  <c r="M53" i="616"/>
  <c r="K53" i="616"/>
  <c r="BJ52" i="616"/>
  <c r="BI52" i="616"/>
  <c r="BG52" i="616"/>
  <c r="BA52" i="616"/>
  <c r="BB52" i="616" s="1"/>
  <c r="AY52" i="616"/>
  <c r="AT52" i="616"/>
  <c r="AS52" i="616"/>
  <c r="AQ52" i="616"/>
  <c r="AL52" i="616"/>
  <c r="AK52" i="616"/>
  <c r="AI52" i="616"/>
  <c r="AC52" i="616"/>
  <c r="AD52" i="616" s="1"/>
  <c r="AA52" i="616"/>
  <c r="U52" i="616"/>
  <c r="V52" i="616" s="1"/>
  <c r="S52" i="616"/>
  <c r="M52" i="616"/>
  <c r="N52" i="616" s="1"/>
  <c r="K52" i="616"/>
  <c r="BI51" i="616"/>
  <c r="BJ51" i="616" s="1"/>
  <c r="BG51" i="616"/>
  <c r="BB51" i="616"/>
  <c r="BA51" i="616"/>
  <c r="AY51" i="616"/>
  <c r="AT51" i="616"/>
  <c r="AS51" i="616"/>
  <c r="AQ51" i="616"/>
  <c r="AL51" i="616"/>
  <c r="AK51" i="616"/>
  <c r="AI51" i="616"/>
  <c r="AD51" i="616"/>
  <c r="AC51" i="616"/>
  <c r="AA51" i="616"/>
  <c r="V51" i="616"/>
  <c r="U51" i="616"/>
  <c r="S51" i="616"/>
  <c r="M51" i="616"/>
  <c r="N51" i="616" s="1"/>
  <c r="K51" i="616"/>
  <c r="BI50" i="616"/>
  <c r="BJ50" i="616" s="1"/>
  <c r="BG50" i="616"/>
  <c r="BB50" i="616"/>
  <c r="BA50" i="616"/>
  <c r="AY50" i="616"/>
  <c r="AT50" i="616"/>
  <c r="AS50" i="616"/>
  <c r="AQ50" i="616"/>
  <c r="AL50" i="616"/>
  <c r="AK50" i="616"/>
  <c r="AI50" i="616"/>
  <c r="AD50" i="616"/>
  <c r="AC50" i="616"/>
  <c r="AA50" i="616"/>
  <c r="V50" i="616"/>
  <c r="U50" i="616"/>
  <c r="S50" i="616"/>
  <c r="M50" i="616"/>
  <c r="N50" i="616" s="1"/>
  <c r="K50" i="616"/>
  <c r="BI49" i="616"/>
  <c r="BJ49" i="616" s="1"/>
  <c r="BG49" i="616"/>
  <c r="BA49" i="616"/>
  <c r="BB49" i="616" s="1"/>
  <c r="AY49" i="616"/>
  <c r="AT49" i="616"/>
  <c r="AS49" i="616"/>
  <c r="AQ49" i="616"/>
  <c r="AK49" i="616"/>
  <c r="AL49" i="616" s="1"/>
  <c r="AI49" i="616"/>
  <c r="AC49" i="616"/>
  <c r="AD49" i="616" s="1"/>
  <c r="AA49" i="616"/>
  <c r="V49" i="616"/>
  <c r="U49" i="616"/>
  <c r="S49" i="616"/>
  <c r="N49" i="616"/>
  <c r="M49" i="616"/>
  <c r="K49" i="616"/>
  <c r="BJ48" i="616"/>
  <c r="BI48" i="616"/>
  <c r="BG48" i="616"/>
  <c r="BA48" i="616"/>
  <c r="BB48" i="616" s="1"/>
  <c r="AY48" i="616"/>
  <c r="AS48" i="616"/>
  <c r="AT48" i="616" s="1"/>
  <c r="AQ48" i="616"/>
  <c r="AK48" i="616"/>
  <c r="AL48" i="616" s="1"/>
  <c r="AI48" i="616"/>
  <c r="AD48" i="616"/>
  <c r="AC48" i="616"/>
  <c r="AA48" i="616"/>
  <c r="V48" i="616"/>
  <c r="U48" i="616"/>
  <c r="S48" i="616"/>
  <c r="N48" i="616"/>
  <c r="M48" i="616"/>
  <c r="K48" i="616"/>
  <c r="BJ47" i="616"/>
  <c r="BI47" i="616"/>
  <c r="BG47" i="616"/>
  <c r="BA47" i="616"/>
  <c r="BB47" i="616" s="1"/>
  <c r="AY47" i="616"/>
  <c r="AS47" i="616"/>
  <c r="AT47" i="616" s="1"/>
  <c r="AQ47" i="616"/>
  <c r="AK47" i="616"/>
  <c r="AL47" i="616" s="1"/>
  <c r="AI47" i="616"/>
  <c r="AD47" i="616"/>
  <c r="AC47" i="616"/>
  <c r="AA47" i="616"/>
  <c r="V47" i="616"/>
  <c r="U47" i="616"/>
  <c r="S47" i="616"/>
  <c r="M47" i="616"/>
  <c r="N47" i="616" s="1"/>
  <c r="K47" i="616"/>
  <c r="BJ46" i="616"/>
  <c r="BI46" i="616"/>
  <c r="BG46" i="616"/>
  <c r="BB46" i="616"/>
  <c r="BA46" i="616"/>
  <c r="AY46" i="616"/>
  <c r="AT46" i="616"/>
  <c r="AS46" i="616"/>
  <c r="AQ46" i="616"/>
  <c r="AK46" i="616"/>
  <c r="AL46" i="616" s="1"/>
  <c r="AI46" i="616"/>
  <c r="AC46" i="616"/>
  <c r="AD46" i="616" s="1"/>
  <c r="AA46" i="616"/>
  <c r="U46" i="616"/>
  <c r="V46" i="616" s="1"/>
  <c r="S46" i="616"/>
  <c r="M46" i="616"/>
  <c r="N46" i="616" s="1"/>
  <c r="K46" i="616"/>
  <c r="BI45" i="616"/>
  <c r="BJ45" i="616" s="1"/>
  <c r="BG45" i="616"/>
  <c r="BB45" i="616"/>
  <c r="BA45" i="616"/>
  <c r="AY45" i="616"/>
  <c r="AT45" i="616"/>
  <c r="AS45" i="616"/>
  <c r="AQ45" i="616"/>
  <c r="AL45" i="616"/>
  <c r="AK45" i="616"/>
  <c r="AI45" i="616"/>
  <c r="AC45" i="616"/>
  <c r="AD45" i="616" s="1"/>
  <c r="AA45" i="616"/>
  <c r="U45" i="616"/>
  <c r="V45" i="616" s="1"/>
  <c r="S45" i="616"/>
  <c r="M45" i="616"/>
  <c r="N45" i="616" s="1"/>
  <c r="K45" i="616"/>
  <c r="BJ44" i="616"/>
  <c r="BI44" i="616"/>
  <c r="BA44" i="616"/>
  <c r="BB44" i="616" s="1"/>
  <c r="AT44" i="616"/>
  <c r="AS44" i="616"/>
  <c r="AL44" i="616"/>
  <c r="AK44" i="616"/>
  <c r="AC44" i="616"/>
  <c r="AD44" i="616" s="1"/>
  <c r="U44" i="616"/>
  <c r="V44" i="616" s="1"/>
  <c r="M44" i="616"/>
  <c r="N44" i="616" s="1"/>
  <c r="BJ43" i="616"/>
  <c r="BI43" i="616"/>
  <c r="BG43" i="616"/>
  <c r="BB43" i="616"/>
  <c r="BA43" i="616"/>
  <c r="AY43" i="616"/>
  <c r="AS43" i="616"/>
  <c r="AT43" i="616" s="1"/>
  <c r="AQ43" i="616"/>
  <c r="AK43" i="616"/>
  <c r="AL43" i="616" s="1"/>
  <c r="AI43" i="616"/>
  <c r="AC43" i="616"/>
  <c r="AD43" i="616" s="1"/>
  <c r="AA43" i="616"/>
  <c r="V43" i="616"/>
  <c r="U43" i="616"/>
  <c r="S43" i="616"/>
  <c r="N43" i="616"/>
  <c r="M43" i="616"/>
  <c r="K43" i="616"/>
  <c r="BI42" i="616"/>
  <c r="BJ42" i="616" s="1"/>
  <c r="BG42" i="616"/>
  <c r="BB42" i="616"/>
  <c r="BA42" i="616"/>
  <c r="AY42" i="616"/>
  <c r="AT42" i="616"/>
  <c r="AS42" i="616"/>
  <c r="AQ42" i="616"/>
  <c r="AL42" i="616"/>
  <c r="AK42" i="616"/>
  <c r="AI42" i="616"/>
  <c r="AC42" i="616"/>
  <c r="AD42" i="616" s="1"/>
  <c r="AA42" i="616"/>
  <c r="U42" i="616"/>
  <c r="V42" i="616" s="1"/>
  <c r="S42" i="616"/>
  <c r="M42" i="616"/>
  <c r="N42" i="616" s="1"/>
  <c r="K42" i="616"/>
  <c r="BI41" i="616"/>
  <c r="BJ41" i="616" s="1"/>
  <c r="BG41" i="616"/>
  <c r="BA41" i="616"/>
  <c r="BB41" i="616" s="1"/>
  <c r="AY41" i="616"/>
  <c r="AT41" i="616"/>
  <c r="AS41" i="616"/>
  <c r="AQ41" i="616"/>
  <c r="AL41" i="616"/>
  <c r="AK41" i="616"/>
  <c r="AI41" i="616"/>
  <c r="AD41" i="616"/>
  <c r="AC41" i="616"/>
  <c r="AA41" i="616"/>
  <c r="U41" i="616"/>
  <c r="V41" i="616" s="1"/>
  <c r="S41" i="616"/>
  <c r="M41" i="616"/>
  <c r="N41" i="616" s="1"/>
  <c r="K41" i="616"/>
  <c r="BI40" i="616"/>
  <c r="BJ40" i="616" s="1"/>
  <c r="BG40" i="616"/>
  <c r="BB40" i="616"/>
  <c r="BA40" i="616"/>
  <c r="AY40" i="616"/>
  <c r="AT40" i="616"/>
  <c r="AS40" i="616"/>
  <c r="AQ40" i="616"/>
  <c r="AL40" i="616"/>
  <c r="AK40" i="616"/>
  <c r="AI40" i="616"/>
  <c r="AD40" i="616"/>
  <c r="AC40" i="616"/>
  <c r="AA40" i="616"/>
  <c r="V40" i="616"/>
  <c r="U40" i="616"/>
  <c r="S40" i="616"/>
  <c r="M40" i="616"/>
  <c r="N40" i="616" s="1"/>
  <c r="K40" i="616"/>
  <c r="BI39" i="616"/>
  <c r="BJ39" i="616" s="1"/>
  <c r="BG39" i="616"/>
  <c r="BB39" i="616"/>
  <c r="BA39" i="616"/>
  <c r="AY39" i="616"/>
  <c r="AT39" i="616"/>
  <c r="AS39" i="616"/>
  <c r="AQ39" i="616"/>
  <c r="AL39" i="616"/>
  <c r="AK39" i="616"/>
  <c r="AI39" i="616"/>
  <c r="AD39" i="616"/>
  <c r="AC39" i="616"/>
  <c r="AA39" i="616"/>
  <c r="V39" i="616"/>
  <c r="U39" i="616"/>
  <c r="S39" i="616"/>
  <c r="M39" i="616"/>
  <c r="N39" i="616" s="1"/>
  <c r="K39" i="616"/>
  <c r="BI38" i="616"/>
  <c r="BJ38" i="616" s="1"/>
  <c r="BG38" i="616"/>
  <c r="BA38" i="616"/>
  <c r="BB38" i="616" s="1"/>
  <c r="AY38" i="616"/>
  <c r="AT38" i="616"/>
  <c r="AS38" i="616"/>
  <c r="AQ38" i="616"/>
  <c r="AL38" i="616"/>
  <c r="AK38" i="616"/>
  <c r="AI38" i="616"/>
  <c r="AC38" i="616"/>
  <c r="AD38" i="616" s="1"/>
  <c r="AA38" i="616"/>
  <c r="V38" i="616"/>
  <c r="U38" i="616"/>
  <c r="S38" i="616"/>
  <c r="N38" i="616"/>
  <c r="M38" i="616"/>
  <c r="K38" i="616"/>
  <c r="BJ37" i="616"/>
  <c r="BI37" i="616"/>
  <c r="BG37" i="616"/>
  <c r="BA37" i="616"/>
  <c r="BB37" i="616" s="1"/>
  <c r="AY37" i="616"/>
  <c r="AS37" i="616"/>
  <c r="AT37" i="616" s="1"/>
  <c r="AQ37" i="616"/>
  <c r="AK37" i="616"/>
  <c r="AL37" i="616" s="1"/>
  <c r="AI37" i="616"/>
  <c r="AC37" i="616"/>
  <c r="AD37" i="616" s="1"/>
  <c r="AA37" i="616"/>
  <c r="U37" i="616"/>
  <c r="V37" i="616" s="1"/>
  <c r="S37" i="616"/>
  <c r="N37" i="616"/>
  <c r="M37" i="616"/>
  <c r="K37" i="616"/>
  <c r="BJ36" i="616"/>
  <c r="BI36" i="616"/>
  <c r="BG36" i="616"/>
  <c r="BB36" i="616"/>
  <c r="BA36" i="616"/>
  <c r="AY36" i="616"/>
  <c r="AS36" i="616"/>
  <c r="AT36" i="616" s="1"/>
  <c r="AQ36" i="616"/>
  <c r="AK36" i="616"/>
  <c r="AL36" i="616" s="1"/>
  <c r="AI36" i="616"/>
  <c r="AC36" i="616"/>
  <c r="AD36" i="616" s="1"/>
  <c r="AA36" i="616"/>
  <c r="V36" i="616"/>
  <c r="U36" i="616"/>
  <c r="S36" i="616"/>
  <c r="N36" i="616"/>
  <c r="M36" i="616"/>
  <c r="K36" i="616"/>
  <c r="BJ35" i="616"/>
  <c r="BI35" i="616"/>
  <c r="BG35" i="616"/>
  <c r="BB35" i="616"/>
  <c r="BA35" i="616"/>
  <c r="AY35" i="616"/>
  <c r="AT35" i="616"/>
  <c r="AS35" i="616"/>
  <c r="AQ35" i="616"/>
  <c r="AK35" i="616"/>
  <c r="AL35" i="616" s="1"/>
  <c r="AI35" i="616"/>
  <c r="AC35" i="616"/>
  <c r="AD35" i="616" s="1"/>
  <c r="AA35" i="616"/>
  <c r="V35" i="616"/>
  <c r="U35" i="616"/>
  <c r="S35" i="616"/>
  <c r="N35" i="616"/>
  <c r="M35" i="616"/>
  <c r="K35" i="616"/>
  <c r="BJ34" i="616"/>
  <c r="BI34" i="616"/>
  <c r="BG34" i="616"/>
  <c r="BB34" i="616"/>
  <c r="BA34" i="616"/>
  <c r="AY34" i="616"/>
  <c r="AT34" i="616"/>
  <c r="AS34" i="616"/>
  <c r="AQ34" i="616"/>
  <c r="AK34" i="616"/>
  <c r="AL34" i="616" s="1"/>
  <c r="AI34" i="616"/>
  <c r="AC34" i="616"/>
  <c r="AD34" i="616" s="1"/>
  <c r="AA34" i="616"/>
  <c r="U34" i="616"/>
  <c r="V34" i="616" s="1"/>
  <c r="S34" i="616"/>
  <c r="N34" i="616"/>
  <c r="M34" i="616"/>
  <c r="K34" i="616"/>
  <c r="BJ33" i="616"/>
  <c r="BI33" i="616"/>
  <c r="BG33" i="616"/>
  <c r="BA33" i="616"/>
  <c r="BB33" i="616" s="1"/>
  <c r="AY33" i="616"/>
  <c r="AT33" i="616"/>
  <c r="AS33" i="616"/>
  <c r="AQ33" i="616"/>
  <c r="AL33" i="616"/>
  <c r="AK33" i="616"/>
  <c r="AI33" i="616"/>
  <c r="AD33" i="616"/>
  <c r="AC33" i="616"/>
  <c r="AA33" i="616"/>
  <c r="U33" i="616"/>
  <c r="V33" i="616" s="1"/>
  <c r="S33" i="616"/>
  <c r="M33" i="616"/>
  <c r="N33" i="616" s="1"/>
  <c r="K33" i="616"/>
  <c r="BI32" i="616"/>
  <c r="BJ32" i="616" s="1"/>
  <c r="BG32" i="616"/>
  <c r="BA32" i="616"/>
  <c r="BB32" i="616" s="1"/>
  <c r="AY32" i="616"/>
  <c r="AS32" i="616"/>
  <c r="AT32" i="616" s="1"/>
  <c r="AQ32" i="616"/>
  <c r="AL32" i="616"/>
  <c r="AK32" i="616"/>
  <c r="AI32" i="616"/>
  <c r="AD32" i="616"/>
  <c r="AC32" i="616"/>
  <c r="AA32" i="616"/>
  <c r="V32" i="616"/>
  <c r="U32" i="616"/>
  <c r="S32" i="616"/>
  <c r="M32" i="616"/>
  <c r="N32" i="616" s="1"/>
  <c r="K32" i="616"/>
  <c r="BI31" i="616"/>
  <c r="BJ31" i="616" s="1"/>
  <c r="BG31" i="616"/>
  <c r="BA31" i="616"/>
  <c r="BB31" i="616" s="1"/>
  <c r="AY31" i="616"/>
  <c r="AT31" i="616"/>
  <c r="AS31" i="616"/>
  <c r="AQ31" i="616"/>
  <c r="AL31" i="616"/>
  <c r="AK31" i="616"/>
  <c r="AI31" i="616"/>
  <c r="AD31" i="616"/>
  <c r="AC31" i="616"/>
  <c r="AA31" i="616"/>
  <c r="V31" i="616"/>
  <c r="U31" i="616"/>
  <c r="N31" i="616"/>
  <c r="M31" i="616"/>
  <c r="BI30" i="616"/>
  <c r="BJ30" i="616" s="1"/>
  <c r="BG30" i="616"/>
  <c r="BB30" i="616"/>
  <c r="BA30" i="616"/>
  <c r="AY30" i="616"/>
  <c r="AT30" i="616"/>
  <c r="AS30" i="616"/>
  <c r="AQ30" i="616"/>
  <c r="AL30" i="616"/>
  <c r="AK30" i="616"/>
  <c r="AI30" i="616"/>
  <c r="AD30" i="616"/>
  <c r="AC30" i="616"/>
  <c r="AA30" i="616"/>
  <c r="V30" i="616"/>
  <c r="U30" i="616"/>
  <c r="S30" i="616"/>
  <c r="M30" i="616"/>
  <c r="N30" i="616" s="1"/>
  <c r="K30" i="616"/>
  <c r="BI29" i="616"/>
  <c r="BJ29" i="616" s="1"/>
  <c r="BG29" i="616"/>
  <c r="BB29" i="616"/>
  <c r="BA29" i="616"/>
  <c r="AY29" i="616"/>
  <c r="AT29" i="616"/>
  <c r="AS29" i="616"/>
  <c r="AQ29" i="616"/>
  <c r="AL29" i="616"/>
  <c r="AK29" i="616"/>
  <c r="AI29" i="616"/>
  <c r="AD29" i="616"/>
  <c r="AC29" i="616"/>
  <c r="AA29" i="616"/>
  <c r="V29" i="616"/>
  <c r="U29" i="616"/>
  <c r="S29" i="616"/>
  <c r="M29" i="616"/>
  <c r="N29" i="616" s="1"/>
  <c r="K29" i="616"/>
  <c r="BI28" i="616"/>
  <c r="BJ28" i="616" s="1"/>
  <c r="BG28" i="616"/>
  <c r="BA28" i="616"/>
  <c r="BB28" i="616" s="1"/>
  <c r="AY28" i="616"/>
  <c r="AT28" i="616"/>
  <c r="AS28" i="616"/>
  <c r="AQ28" i="616"/>
  <c r="AL28" i="616"/>
  <c r="AK28" i="616"/>
  <c r="AI28" i="616"/>
  <c r="AC28" i="616"/>
  <c r="AD28" i="616" s="1"/>
  <c r="AA28" i="616"/>
  <c r="V28" i="616"/>
  <c r="U28" i="616"/>
  <c r="S28" i="616"/>
  <c r="N28" i="616"/>
  <c r="M28" i="616"/>
  <c r="K28" i="616"/>
  <c r="BJ27" i="616"/>
  <c r="BI27" i="616"/>
  <c r="BB27" i="616"/>
  <c r="BA27" i="616"/>
  <c r="AT27" i="616"/>
  <c r="AS27" i="616"/>
  <c r="AK27" i="616"/>
  <c r="AL27" i="616" s="1"/>
  <c r="AC27" i="616"/>
  <c r="AD27" i="616" s="1"/>
  <c r="V27" i="616"/>
  <c r="U27" i="616"/>
  <c r="N27" i="616"/>
  <c r="M27" i="616"/>
  <c r="BI26" i="616"/>
  <c r="BJ26" i="616" s="1"/>
  <c r="BG26" i="616"/>
  <c r="BA26" i="616"/>
  <c r="BB26" i="616" s="1"/>
  <c r="AY26" i="616"/>
  <c r="AS26" i="616"/>
  <c r="AT26" i="616" s="1"/>
  <c r="AQ26" i="616"/>
  <c r="AK26" i="616"/>
  <c r="AL26" i="616" s="1"/>
  <c r="AI26" i="616"/>
  <c r="AD26" i="616"/>
  <c r="AC26" i="616"/>
  <c r="AA26" i="616"/>
  <c r="V26" i="616"/>
  <c r="U26" i="616"/>
  <c r="S26" i="616"/>
  <c r="N26" i="616"/>
  <c r="M26" i="616"/>
  <c r="K26" i="616"/>
  <c r="BI25" i="616"/>
  <c r="BJ25" i="616" s="1"/>
  <c r="BG25" i="616"/>
  <c r="BA25" i="616"/>
  <c r="BB25" i="616" s="1"/>
  <c r="AY25" i="616"/>
  <c r="AS25" i="616"/>
  <c r="AT25" i="616" s="1"/>
  <c r="AQ25" i="616"/>
  <c r="AL25" i="616"/>
  <c r="AK25" i="616"/>
  <c r="AI25" i="616"/>
  <c r="AD25" i="616"/>
  <c r="AC25" i="616"/>
  <c r="AA25" i="616"/>
  <c r="V25" i="616"/>
  <c r="U25" i="616"/>
  <c r="S25" i="616"/>
  <c r="N25" i="616"/>
  <c r="M25" i="616"/>
  <c r="K25" i="616"/>
  <c r="BJ24" i="616"/>
  <c r="BI24" i="616"/>
  <c r="BG24" i="616"/>
  <c r="BA24" i="616"/>
  <c r="BB24" i="616" s="1"/>
  <c r="AY24" i="616"/>
  <c r="AS24" i="616"/>
  <c r="AT24" i="616" s="1"/>
  <c r="AQ24" i="616"/>
  <c r="AL24" i="616"/>
  <c r="AK24" i="616"/>
  <c r="AI24" i="616"/>
  <c r="AD24" i="616"/>
  <c r="AC24" i="616"/>
  <c r="AA24" i="616"/>
  <c r="V24" i="616"/>
  <c r="U24" i="616"/>
  <c r="S24" i="616"/>
  <c r="N24" i="616"/>
  <c r="M24" i="616"/>
  <c r="K24" i="616"/>
  <c r="BJ23" i="616"/>
  <c r="BI23" i="616"/>
  <c r="BG23" i="616"/>
  <c r="BA23" i="616"/>
  <c r="BB23" i="616" s="1"/>
  <c r="AY23" i="616"/>
  <c r="AS23" i="616"/>
  <c r="AT23" i="616" s="1"/>
  <c r="AQ23" i="616"/>
  <c r="AK23" i="616"/>
  <c r="AL23" i="616" s="1"/>
  <c r="AI23" i="616"/>
  <c r="AD23" i="616"/>
  <c r="AC23" i="616"/>
  <c r="AA23" i="616"/>
  <c r="V23" i="616"/>
  <c r="U23" i="616"/>
  <c r="S23" i="616"/>
  <c r="M23" i="616"/>
  <c r="N23" i="616" s="1"/>
  <c r="K23" i="616"/>
  <c r="BJ22" i="616"/>
  <c r="BI22" i="616"/>
  <c r="BG22" i="616"/>
  <c r="BB22" i="616"/>
  <c r="BA22" i="616"/>
  <c r="AY22" i="616"/>
  <c r="AT22" i="616"/>
  <c r="AS22" i="616"/>
  <c r="AL22" i="616"/>
  <c r="AK22" i="616"/>
  <c r="AD22" i="616"/>
  <c r="AC22" i="616"/>
  <c r="U22" i="616"/>
  <c r="V22" i="616" s="1"/>
  <c r="M22" i="616"/>
  <c r="N22" i="616" s="1"/>
  <c r="K22" i="616"/>
  <c r="BI21" i="616"/>
  <c r="BJ21" i="616" s="1"/>
  <c r="BG21" i="616"/>
  <c r="BA21" i="616"/>
  <c r="BB21" i="616" s="1"/>
  <c r="AY21" i="616"/>
  <c r="AT21" i="616"/>
  <c r="AS21" i="616"/>
  <c r="AQ21" i="616"/>
  <c r="AL21" i="616"/>
  <c r="AK21" i="616"/>
  <c r="AI21" i="616"/>
  <c r="AD21" i="616"/>
  <c r="AC21" i="616"/>
  <c r="AA21" i="616"/>
  <c r="V21" i="616"/>
  <c r="U21" i="616"/>
  <c r="S21" i="616"/>
  <c r="N21" i="616"/>
  <c r="M21" i="616"/>
  <c r="K21" i="616"/>
  <c r="BI20" i="616"/>
  <c r="BJ20" i="616" s="1"/>
  <c r="BG20" i="616"/>
  <c r="BA20" i="616"/>
  <c r="BB20" i="616" s="1"/>
  <c r="AY20" i="616"/>
  <c r="AS20" i="616"/>
  <c r="AT20" i="616" s="1"/>
  <c r="AQ20" i="616"/>
  <c r="AL20" i="616"/>
  <c r="AK20" i="616"/>
  <c r="AI20" i="616"/>
  <c r="AC20" i="616"/>
  <c r="AD20" i="616" s="1"/>
  <c r="AA20" i="616"/>
  <c r="U20" i="616"/>
  <c r="V20" i="616" s="1"/>
  <c r="S20" i="616"/>
  <c r="N20" i="616"/>
  <c r="M20" i="616"/>
  <c r="K20" i="616"/>
  <c r="BJ19" i="616"/>
  <c r="BI19" i="616"/>
  <c r="BG19" i="616"/>
  <c r="BB19" i="616"/>
  <c r="BA19" i="616"/>
  <c r="AY19" i="616"/>
  <c r="AS19" i="616"/>
  <c r="AT19" i="616" s="1"/>
  <c r="AQ19" i="616"/>
  <c r="AK19" i="616"/>
  <c r="AL19" i="616" s="1"/>
  <c r="AI19" i="616"/>
  <c r="AC19" i="616"/>
  <c r="AD19" i="616" s="1"/>
  <c r="AA19" i="616"/>
  <c r="U19" i="616"/>
  <c r="V19" i="616" s="1"/>
  <c r="S19" i="616"/>
  <c r="N19" i="616"/>
  <c r="M19" i="616"/>
  <c r="K19" i="616"/>
  <c r="BJ18" i="616"/>
  <c r="BI18" i="616"/>
  <c r="BG18" i="616"/>
  <c r="BB18" i="616"/>
  <c r="BA18" i="616"/>
  <c r="AY18" i="616"/>
  <c r="AT18" i="616"/>
  <c r="AS18" i="616"/>
  <c r="AQ18" i="616"/>
  <c r="AK18" i="616"/>
  <c r="AL18" i="616" s="1"/>
  <c r="AI18" i="616"/>
  <c r="AC18" i="616"/>
  <c r="AD18" i="616" s="1"/>
  <c r="AA18" i="616"/>
  <c r="V18" i="616"/>
  <c r="U18" i="616"/>
  <c r="S18" i="616"/>
  <c r="N18" i="616"/>
  <c r="M18" i="616"/>
  <c r="K18" i="616"/>
  <c r="BJ17" i="616"/>
  <c r="BI17" i="616"/>
  <c r="BG17" i="616"/>
  <c r="BB17" i="616"/>
  <c r="BA17" i="616"/>
  <c r="AY17" i="616"/>
  <c r="AT17" i="616"/>
  <c r="AS17" i="616"/>
  <c r="AQ17" i="616"/>
  <c r="AK17" i="616"/>
  <c r="AL17" i="616" s="1"/>
  <c r="AI17" i="616"/>
  <c r="AC17" i="616"/>
  <c r="AD17" i="616" s="1"/>
  <c r="AA17" i="616"/>
  <c r="U17" i="616"/>
  <c r="V17" i="616" s="1"/>
  <c r="S17" i="616"/>
  <c r="N17" i="616"/>
  <c r="M17" i="616"/>
  <c r="K17" i="616"/>
  <c r="BJ16" i="616"/>
  <c r="BI16" i="616"/>
  <c r="BG16" i="616"/>
  <c r="BB16" i="616"/>
  <c r="BA16" i="616"/>
  <c r="AY16" i="616"/>
  <c r="AT16" i="616"/>
  <c r="AS16" i="616"/>
  <c r="AQ16" i="616"/>
  <c r="AL16" i="616"/>
  <c r="AK16" i="616"/>
  <c r="AI16" i="616"/>
  <c r="AC16" i="616"/>
  <c r="AD16" i="616" s="1"/>
  <c r="AA16" i="616"/>
  <c r="U16" i="616"/>
  <c r="V16" i="616" s="1"/>
  <c r="S16" i="616"/>
  <c r="M16" i="616"/>
  <c r="N16" i="616" s="1"/>
  <c r="K16" i="616"/>
  <c r="BJ15" i="616"/>
  <c r="BI15" i="616"/>
  <c r="BG15" i="616"/>
  <c r="BA15" i="616"/>
  <c r="BB15" i="616" s="1"/>
  <c r="AY15" i="616"/>
  <c r="AS15" i="616"/>
  <c r="AT15" i="616" s="1"/>
  <c r="AQ15" i="616"/>
  <c r="AL15" i="616"/>
  <c r="AK15" i="616"/>
  <c r="AI15" i="616"/>
  <c r="AD15" i="616"/>
  <c r="AC15" i="616"/>
  <c r="AA15" i="616"/>
  <c r="U15" i="616"/>
  <c r="V15" i="616" s="1"/>
  <c r="S15" i="616"/>
  <c r="M15" i="616"/>
  <c r="N15" i="616" s="1"/>
  <c r="K15" i="616"/>
  <c r="BI14" i="616"/>
  <c r="BJ14" i="616" s="1"/>
  <c r="BG14" i="616"/>
  <c r="BA14" i="616"/>
  <c r="BB14" i="616" s="1"/>
  <c r="AY14" i="616"/>
  <c r="AS14" i="616"/>
  <c r="AT14" i="616" s="1"/>
  <c r="AQ14" i="616"/>
  <c r="AL14" i="616"/>
  <c r="AK14" i="616"/>
  <c r="AI14" i="616"/>
  <c r="AD14" i="616"/>
  <c r="AC14" i="616"/>
  <c r="AA14" i="616"/>
  <c r="V14" i="616"/>
  <c r="U14" i="616"/>
  <c r="N14" i="616"/>
  <c r="M14" i="616"/>
  <c r="BI13" i="616"/>
  <c r="BJ13" i="616" s="1"/>
  <c r="BG13" i="616"/>
  <c r="BA13" i="616"/>
  <c r="BB13" i="616" s="1"/>
  <c r="AY13" i="616"/>
  <c r="AT13" i="616"/>
  <c r="AS13" i="616"/>
  <c r="AQ13" i="616"/>
  <c r="AL13" i="616"/>
  <c r="AK13" i="616"/>
  <c r="AI13" i="616"/>
  <c r="AD13" i="616"/>
  <c r="AC13" i="616"/>
  <c r="AA13" i="616"/>
  <c r="V13" i="616"/>
  <c r="U13" i="616"/>
  <c r="S13" i="616"/>
  <c r="M13" i="616"/>
  <c r="N13" i="616" s="1"/>
  <c r="K13" i="616"/>
  <c r="BI12" i="616"/>
  <c r="BJ12" i="616" s="1"/>
  <c r="BG12" i="616"/>
  <c r="BB12" i="616"/>
  <c r="BA12" i="616"/>
  <c r="AY12" i="616"/>
  <c r="AT12" i="616"/>
  <c r="AS12" i="616"/>
  <c r="AQ12" i="616"/>
  <c r="AL12" i="616"/>
  <c r="AK12" i="616"/>
  <c r="AI12" i="616"/>
  <c r="AD12" i="616"/>
  <c r="AC12" i="616"/>
  <c r="AA12" i="616"/>
  <c r="V12" i="616"/>
  <c r="U12" i="616"/>
  <c r="S12" i="616"/>
  <c r="M12" i="616"/>
  <c r="N12" i="616" s="1"/>
  <c r="K12" i="616"/>
  <c r="BI11" i="616"/>
  <c r="BJ11" i="616" s="1"/>
  <c r="BG11" i="616"/>
  <c r="BA11" i="616"/>
  <c r="BB11" i="616" s="1"/>
  <c r="AY11" i="616"/>
  <c r="AT11" i="616"/>
  <c r="AS11" i="616"/>
  <c r="AQ11" i="616"/>
  <c r="AL11" i="616"/>
  <c r="AK11" i="616"/>
  <c r="AC11" i="616"/>
  <c r="AD11" i="616" s="1"/>
  <c r="V11" i="616"/>
  <c r="U11" i="616"/>
  <c r="N11" i="616"/>
  <c r="M11" i="616"/>
  <c r="BJ10" i="616"/>
  <c r="BI10" i="616"/>
  <c r="BG10" i="616"/>
  <c r="BA10" i="616"/>
  <c r="BB10" i="616" s="1"/>
  <c r="AY10" i="616"/>
  <c r="AT10" i="616"/>
  <c r="AS10" i="616"/>
  <c r="AQ10" i="616"/>
  <c r="AL10" i="616"/>
  <c r="AK10" i="616"/>
  <c r="AI10" i="616"/>
  <c r="AD10" i="616"/>
  <c r="AC10" i="616"/>
  <c r="AA10" i="616"/>
  <c r="U10" i="616"/>
  <c r="V10" i="616" s="1"/>
  <c r="S10" i="616"/>
  <c r="M10" i="616"/>
  <c r="N10" i="616" s="1"/>
  <c r="K10" i="616"/>
  <c r="BI9" i="616"/>
  <c r="BJ9" i="616" s="1"/>
  <c r="BG9" i="616"/>
  <c r="BB9" i="616"/>
  <c r="BA9" i="616"/>
  <c r="AY9" i="616"/>
  <c r="AT9" i="616"/>
  <c r="AS9" i="616"/>
  <c r="AQ9" i="616"/>
  <c r="AL9" i="616"/>
  <c r="AK9" i="616"/>
  <c r="AI9" i="616"/>
  <c r="AD9" i="616"/>
  <c r="AC9" i="616"/>
  <c r="AA9" i="616"/>
  <c r="U9" i="616"/>
  <c r="V9" i="616" s="1"/>
  <c r="S9" i="616"/>
  <c r="M9" i="616"/>
  <c r="N9" i="616" s="1"/>
  <c r="K9" i="616"/>
  <c r="BI8" i="616"/>
  <c r="BJ8" i="616" s="1"/>
  <c r="BG8" i="616"/>
  <c r="BB8" i="616"/>
  <c r="BA8" i="616"/>
  <c r="AY8" i="616"/>
  <c r="AT8" i="616"/>
  <c r="AS8" i="616"/>
  <c r="AQ8" i="616"/>
  <c r="AK8" i="616"/>
  <c r="AL8" i="616" s="1"/>
  <c r="AI8" i="616"/>
  <c r="AD8" i="616"/>
  <c r="AC8" i="616"/>
  <c r="AA8" i="616"/>
  <c r="V8" i="616"/>
  <c r="U8" i="616"/>
  <c r="S8" i="616"/>
  <c r="N8" i="616"/>
  <c r="M8" i="616"/>
  <c r="K8" i="616"/>
  <c r="BI7" i="616"/>
  <c r="BG7" i="616"/>
  <c r="BA7" i="616"/>
  <c r="AY7" i="616"/>
  <c r="AS7" i="616"/>
  <c r="AS625" i="616" s="1"/>
  <c r="AQ7" i="616"/>
  <c r="AK7" i="616"/>
  <c r="AL7" i="616" s="1"/>
  <c r="AI7" i="616"/>
  <c r="AC7" i="616"/>
  <c r="AC625" i="616" s="1"/>
  <c r="AA7" i="616"/>
  <c r="V7" i="616"/>
  <c r="U7" i="616"/>
  <c r="S7" i="616"/>
  <c r="N7" i="616"/>
  <c r="M7" i="616"/>
  <c r="K7" i="616"/>
  <c r="CU677" i="615"/>
  <c r="CS677" i="615"/>
  <c r="CR677" i="615"/>
  <c r="CQ677" i="615"/>
  <c r="CP677" i="615"/>
  <c r="CM677" i="615"/>
  <c r="CL677" i="615" s="1"/>
  <c r="CK677" i="615"/>
  <c r="CJ677" i="615"/>
  <c r="CI677" i="615"/>
  <c r="CH677" i="615"/>
  <c r="CE677" i="615"/>
  <c r="CC677" i="615"/>
  <c r="CB677" i="615"/>
  <c r="CA677" i="615"/>
  <c r="BZ677" i="615"/>
  <c r="BW677" i="615"/>
  <c r="BV677" i="615" s="1"/>
  <c r="BU677" i="615"/>
  <c r="BT677" i="615"/>
  <c r="BS677" i="615"/>
  <c r="BR677" i="615"/>
  <c r="BO677" i="615"/>
  <c r="BM677" i="615"/>
  <c r="BL677" i="615"/>
  <c r="BK677" i="615"/>
  <c r="BJ677" i="615"/>
  <c r="BG677" i="615"/>
  <c r="BE677" i="615"/>
  <c r="BD677" i="615"/>
  <c r="BC677" i="615"/>
  <c r="BB677" i="615"/>
  <c r="AY677" i="615"/>
  <c r="AX677" i="615" s="1"/>
  <c r="AW677" i="615"/>
  <c r="AV677" i="615"/>
  <c r="AU677" i="615"/>
  <c r="AT677" i="615"/>
  <c r="AQ677" i="615"/>
  <c r="AO677" i="615"/>
  <c r="AN677" i="615"/>
  <c r="AM677" i="615"/>
  <c r="AL677" i="615"/>
  <c r="AI677" i="615"/>
  <c r="AG677" i="615"/>
  <c r="AF677" i="615"/>
  <c r="AE677" i="615"/>
  <c r="AD677" i="615"/>
  <c r="AA677" i="615"/>
  <c r="Z677" i="615" s="1"/>
  <c r="Y677" i="615"/>
  <c r="X677" i="615"/>
  <c r="W677" i="615"/>
  <c r="V677" i="615"/>
  <c r="S677" i="615"/>
  <c r="Q677" i="615"/>
  <c r="P677" i="615"/>
  <c r="O677" i="615"/>
  <c r="N677" i="615"/>
  <c r="K677" i="615"/>
  <c r="J677" i="615" s="1"/>
  <c r="I677" i="615"/>
  <c r="H677" i="615"/>
  <c r="G677" i="615"/>
  <c r="F677" i="615"/>
  <c r="A677" i="615"/>
  <c r="CV676" i="615"/>
  <c r="CW676" i="615" s="1"/>
  <c r="CT676" i="615"/>
  <c r="CN676" i="615"/>
  <c r="CO676" i="615" s="1"/>
  <c r="CL676" i="615"/>
  <c r="CG676" i="615"/>
  <c r="CF676" i="615"/>
  <c r="CD676" i="615"/>
  <c r="BY676" i="615"/>
  <c r="BX676" i="615"/>
  <c r="BV676" i="615"/>
  <c r="BQ676" i="615"/>
  <c r="BP676" i="615"/>
  <c r="BN676" i="615"/>
  <c r="BH676" i="615"/>
  <c r="BI676" i="615" s="1"/>
  <c r="BF676" i="615"/>
  <c r="AZ676" i="615"/>
  <c r="BA676" i="615" s="1"/>
  <c r="AX676" i="615"/>
  <c r="AS676" i="615"/>
  <c r="AR676" i="615"/>
  <c r="AP676" i="615"/>
  <c r="AJ676" i="615"/>
  <c r="AK676" i="615" s="1"/>
  <c r="AH676" i="615"/>
  <c r="AB676" i="615"/>
  <c r="AC676" i="615" s="1"/>
  <c r="Z676" i="615"/>
  <c r="U676" i="615"/>
  <c r="T676" i="615"/>
  <c r="R676" i="615"/>
  <c r="M676" i="615"/>
  <c r="L676" i="615"/>
  <c r="J676" i="615"/>
  <c r="CW675" i="615"/>
  <c r="CV675" i="615"/>
  <c r="CT675" i="615"/>
  <c r="CN675" i="615"/>
  <c r="CO675" i="615" s="1"/>
  <c r="CL675" i="615"/>
  <c r="CF675" i="615"/>
  <c r="CG675" i="615" s="1"/>
  <c r="CD675" i="615"/>
  <c r="BY675" i="615"/>
  <c r="BX675" i="615"/>
  <c r="BV675" i="615"/>
  <c r="BP675" i="615"/>
  <c r="BQ675" i="615" s="1"/>
  <c r="BN675" i="615"/>
  <c r="BH675" i="615"/>
  <c r="BI675" i="615" s="1"/>
  <c r="BF675" i="615"/>
  <c r="BA675" i="615"/>
  <c r="AZ675" i="615"/>
  <c r="AX675" i="615"/>
  <c r="AS675" i="615"/>
  <c r="AR675" i="615"/>
  <c r="AP675" i="615"/>
  <c r="AK675" i="615"/>
  <c r="AJ675" i="615"/>
  <c r="AH675" i="615"/>
  <c r="AB675" i="615"/>
  <c r="AC675" i="615" s="1"/>
  <c r="Z675" i="615"/>
  <c r="T675" i="615"/>
  <c r="U675" i="615" s="1"/>
  <c r="R675" i="615"/>
  <c r="M675" i="615"/>
  <c r="L675" i="615"/>
  <c r="J675" i="615"/>
  <c r="CV674" i="615"/>
  <c r="CW674" i="615" s="1"/>
  <c r="CN674" i="615"/>
  <c r="CO674" i="615" s="1"/>
  <c r="CG674" i="615"/>
  <c r="CF674" i="615"/>
  <c r="BY674" i="615"/>
  <c r="BX674" i="615"/>
  <c r="BP674" i="615"/>
  <c r="BQ674" i="615" s="1"/>
  <c r="BH674" i="615"/>
  <c r="BI674" i="615" s="1"/>
  <c r="AZ674" i="615"/>
  <c r="BA674" i="615" s="1"/>
  <c r="AX674" i="615"/>
  <c r="AR674" i="615"/>
  <c r="AS674" i="615" s="1"/>
  <c r="AP674" i="615"/>
  <c r="AJ674" i="615"/>
  <c r="AK674" i="615" s="1"/>
  <c r="AH674" i="615"/>
  <c r="AC674" i="615"/>
  <c r="AB674" i="615"/>
  <c r="Z674" i="615"/>
  <c r="T674" i="615"/>
  <c r="U674" i="615" s="1"/>
  <c r="R674" i="615"/>
  <c r="L674" i="615"/>
  <c r="M674" i="615" s="1"/>
  <c r="J674" i="615"/>
  <c r="CW673" i="615"/>
  <c r="CV673" i="615"/>
  <c r="CT673" i="615"/>
  <c r="CO673" i="615"/>
  <c r="CN673" i="615"/>
  <c r="CL673" i="615"/>
  <c r="CF673" i="615"/>
  <c r="CG673" i="615" s="1"/>
  <c r="CD673" i="615"/>
  <c r="BX673" i="615"/>
  <c r="BY673" i="615" s="1"/>
  <c r="BV673" i="615"/>
  <c r="BP673" i="615"/>
  <c r="BQ673" i="615" s="1"/>
  <c r="BN673" i="615"/>
  <c r="BI673" i="615"/>
  <c r="BH673" i="615"/>
  <c r="BF673" i="615"/>
  <c r="AZ673" i="615"/>
  <c r="BA673" i="615" s="1"/>
  <c r="AX673" i="615"/>
  <c r="AR673" i="615"/>
  <c r="AS673" i="615" s="1"/>
  <c r="AP673" i="615"/>
  <c r="AK673" i="615"/>
  <c r="AJ673" i="615"/>
  <c r="AH673" i="615"/>
  <c r="AC673" i="615"/>
  <c r="AB673" i="615"/>
  <c r="Z673" i="615"/>
  <c r="T673" i="615"/>
  <c r="U673" i="615" s="1"/>
  <c r="R673" i="615"/>
  <c r="L673" i="615"/>
  <c r="M673" i="615" s="1"/>
  <c r="J673" i="615"/>
  <c r="CV672" i="615"/>
  <c r="CW672" i="615" s="1"/>
  <c r="CT672" i="615"/>
  <c r="CO672" i="615"/>
  <c r="CN672" i="615"/>
  <c r="CL672" i="615"/>
  <c r="CF672" i="615"/>
  <c r="CG672" i="615" s="1"/>
  <c r="CD672" i="615"/>
  <c r="BX672" i="615"/>
  <c r="BY672" i="615" s="1"/>
  <c r="BV672" i="615"/>
  <c r="BQ672" i="615"/>
  <c r="BP672" i="615"/>
  <c r="BN672" i="615"/>
  <c r="BI672" i="615"/>
  <c r="BH672" i="615"/>
  <c r="BF672" i="615"/>
  <c r="AZ672" i="615"/>
  <c r="BA672" i="615" s="1"/>
  <c r="AX672" i="615"/>
  <c r="AS672" i="615"/>
  <c r="AR672" i="615"/>
  <c r="AP672" i="615"/>
  <c r="AJ672" i="615"/>
  <c r="AK672" i="615" s="1"/>
  <c r="AH672" i="615"/>
  <c r="AC672" i="615"/>
  <c r="AB672" i="615"/>
  <c r="Z672" i="615"/>
  <c r="T672" i="615"/>
  <c r="U672" i="615" s="1"/>
  <c r="R672" i="615"/>
  <c r="L672" i="615"/>
  <c r="M672" i="615" s="1"/>
  <c r="J672" i="615"/>
  <c r="CW671" i="615"/>
  <c r="CV671" i="615"/>
  <c r="CT671" i="615"/>
  <c r="CO671" i="615"/>
  <c r="CN671" i="615"/>
  <c r="CL671" i="615"/>
  <c r="CF671" i="615"/>
  <c r="CG671" i="615" s="1"/>
  <c r="CD671" i="615"/>
  <c r="BY671" i="615"/>
  <c r="BX671" i="615"/>
  <c r="BV671" i="615"/>
  <c r="BP671" i="615"/>
  <c r="BQ671" i="615" s="1"/>
  <c r="BN671" i="615"/>
  <c r="BI671" i="615"/>
  <c r="BH671" i="615"/>
  <c r="BF671" i="615"/>
  <c r="AZ671" i="615"/>
  <c r="BA671" i="615" s="1"/>
  <c r="AX671" i="615"/>
  <c r="AR671" i="615"/>
  <c r="AS671" i="615" s="1"/>
  <c r="AP671" i="615"/>
  <c r="AK671" i="615"/>
  <c r="AJ671" i="615"/>
  <c r="AH671" i="615"/>
  <c r="AC671" i="615"/>
  <c r="AB671" i="615"/>
  <c r="Z671" i="615"/>
  <c r="U671" i="615"/>
  <c r="T671" i="615"/>
  <c r="R671" i="615"/>
  <c r="M671" i="615"/>
  <c r="L671" i="615"/>
  <c r="J671" i="615"/>
  <c r="CV670" i="615"/>
  <c r="CW670" i="615" s="1"/>
  <c r="CT670" i="615"/>
  <c r="CO670" i="615"/>
  <c r="CN670" i="615"/>
  <c r="CL670" i="615"/>
  <c r="CF670" i="615"/>
  <c r="CG670" i="615" s="1"/>
  <c r="CD670" i="615"/>
  <c r="BX670" i="615"/>
  <c r="BY670" i="615" s="1"/>
  <c r="BV670" i="615"/>
  <c r="BQ670" i="615"/>
  <c r="BP670" i="615"/>
  <c r="BN670" i="615"/>
  <c r="BI670" i="615"/>
  <c r="BH670" i="615"/>
  <c r="BF670" i="615"/>
  <c r="AZ670" i="615"/>
  <c r="BA670" i="615" s="1"/>
  <c r="AX670" i="615"/>
  <c r="AS670" i="615"/>
  <c r="AR670" i="615"/>
  <c r="AP670" i="615"/>
  <c r="AJ670" i="615"/>
  <c r="AK670" i="615" s="1"/>
  <c r="AH670" i="615"/>
  <c r="AC670" i="615"/>
  <c r="AB670" i="615"/>
  <c r="Z670" i="615"/>
  <c r="T670" i="615"/>
  <c r="U670" i="615" s="1"/>
  <c r="R670" i="615"/>
  <c r="L670" i="615"/>
  <c r="M670" i="615" s="1"/>
  <c r="J670" i="615"/>
  <c r="CW669" i="615"/>
  <c r="CV669" i="615"/>
  <c r="CT669" i="615"/>
  <c r="CO669" i="615"/>
  <c r="CN669" i="615"/>
  <c r="CL669" i="615"/>
  <c r="CF669" i="615"/>
  <c r="CG669" i="615" s="1"/>
  <c r="CD669" i="615"/>
  <c r="BY669" i="615"/>
  <c r="BX669" i="615"/>
  <c r="BV669" i="615"/>
  <c r="BP669" i="615"/>
  <c r="BQ669" i="615" s="1"/>
  <c r="BN669" i="615"/>
  <c r="BI669" i="615"/>
  <c r="BH669" i="615"/>
  <c r="BF669" i="615"/>
  <c r="AZ669" i="615"/>
  <c r="BA669" i="615" s="1"/>
  <c r="AX669" i="615"/>
  <c r="AR669" i="615"/>
  <c r="AS669" i="615" s="1"/>
  <c r="AP669" i="615"/>
  <c r="AK669" i="615"/>
  <c r="AJ669" i="615"/>
  <c r="AH669" i="615"/>
  <c r="AC669" i="615"/>
  <c r="AB669" i="615"/>
  <c r="Z669" i="615"/>
  <c r="T669" i="615"/>
  <c r="U669" i="615" s="1"/>
  <c r="R669" i="615"/>
  <c r="M669" i="615"/>
  <c r="L669" i="615"/>
  <c r="J669" i="615"/>
  <c r="CV668" i="615"/>
  <c r="CW668" i="615" s="1"/>
  <c r="CT668" i="615"/>
  <c r="CO668" i="615"/>
  <c r="CN668" i="615"/>
  <c r="CL668" i="615"/>
  <c r="CF668" i="615"/>
  <c r="CG668" i="615" s="1"/>
  <c r="CD668" i="615"/>
  <c r="BX668" i="615"/>
  <c r="BY668" i="615" s="1"/>
  <c r="BV668" i="615"/>
  <c r="BQ668" i="615"/>
  <c r="BP668" i="615"/>
  <c r="BN668" i="615"/>
  <c r="BI668" i="615"/>
  <c r="BH668" i="615"/>
  <c r="BF668" i="615"/>
  <c r="BA668" i="615"/>
  <c r="AZ668" i="615"/>
  <c r="AX668" i="615"/>
  <c r="AS668" i="615"/>
  <c r="AR668" i="615"/>
  <c r="AP668" i="615"/>
  <c r="AJ668" i="615"/>
  <c r="AK668" i="615" s="1"/>
  <c r="AH668" i="615"/>
  <c r="AC668" i="615"/>
  <c r="AB668" i="615"/>
  <c r="Z668" i="615"/>
  <c r="T668" i="615"/>
  <c r="U668" i="615" s="1"/>
  <c r="R668" i="615"/>
  <c r="L668" i="615"/>
  <c r="M668" i="615" s="1"/>
  <c r="J668" i="615"/>
  <c r="CW667" i="615"/>
  <c r="CV667" i="615"/>
  <c r="CT667" i="615"/>
  <c r="CO667" i="615"/>
  <c r="CN667" i="615"/>
  <c r="CL667" i="615"/>
  <c r="CG667" i="615"/>
  <c r="CF667" i="615"/>
  <c r="CD667" i="615"/>
  <c r="BY667" i="615"/>
  <c r="BX667" i="615"/>
  <c r="BV667" i="615"/>
  <c r="BP667" i="615"/>
  <c r="BQ667" i="615" s="1"/>
  <c r="BN667" i="615"/>
  <c r="BI667" i="615"/>
  <c r="BH667" i="615"/>
  <c r="BF667" i="615"/>
  <c r="AZ667" i="615"/>
  <c r="BA667" i="615" s="1"/>
  <c r="AX667" i="615"/>
  <c r="AR667" i="615"/>
  <c r="AS667" i="615" s="1"/>
  <c r="AP667" i="615"/>
  <c r="AK667" i="615"/>
  <c r="AJ667" i="615"/>
  <c r="AH667" i="615"/>
  <c r="AC667" i="615"/>
  <c r="AB667" i="615"/>
  <c r="Z667" i="615"/>
  <c r="T667" i="615"/>
  <c r="U667" i="615" s="1"/>
  <c r="R667" i="615"/>
  <c r="M667" i="615"/>
  <c r="L667" i="615"/>
  <c r="J667" i="615"/>
  <c r="CV666" i="615"/>
  <c r="CW666" i="615" s="1"/>
  <c r="CT666" i="615"/>
  <c r="CO666" i="615"/>
  <c r="CN666" i="615"/>
  <c r="CL666" i="615"/>
  <c r="CF666" i="615"/>
  <c r="CG666" i="615" s="1"/>
  <c r="CD666" i="615"/>
  <c r="BX666" i="615"/>
  <c r="BY666" i="615" s="1"/>
  <c r="BV666" i="615"/>
  <c r="BQ666" i="615"/>
  <c r="BP666" i="615"/>
  <c r="BN666" i="615"/>
  <c r="BI666" i="615"/>
  <c r="BH666" i="615"/>
  <c r="BF666" i="615"/>
  <c r="AZ666" i="615"/>
  <c r="BA666" i="615" s="1"/>
  <c r="AX666" i="615"/>
  <c r="AS666" i="615"/>
  <c r="AR666" i="615"/>
  <c r="AP666" i="615"/>
  <c r="AJ666" i="615"/>
  <c r="AK666" i="615" s="1"/>
  <c r="AH666" i="615"/>
  <c r="AC666" i="615"/>
  <c r="AB666" i="615"/>
  <c r="Z666" i="615"/>
  <c r="T666" i="615"/>
  <c r="U666" i="615" s="1"/>
  <c r="R666" i="615"/>
  <c r="L666" i="615"/>
  <c r="M666" i="615" s="1"/>
  <c r="J666" i="615"/>
  <c r="CW665" i="615"/>
  <c r="CV665" i="615"/>
  <c r="CT665" i="615"/>
  <c r="CO665" i="615"/>
  <c r="CN665" i="615"/>
  <c r="CL665" i="615"/>
  <c r="CG665" i="615"/>
  <c r="CF665" i="615"/>
  <c r="CD665" i="615"/>
  <c r="BY665" i="615"/>
  <c r="BX665" i="615"/>
  <c r="BV665" i="615"/>
  <c r="BP665" i="615"/>
  <c r="BQ665" i="615" s="1"/>
  <c r="BN665" i="615"/>
  <c r="BI665" i="615"/>
  <c r="BH665" i="615"/>
  <c r="BF665" i="615"/>
  <c r="AZ665" i="615"/>
  <c r="BA665" i="615" s="1"/>
  <c r="AX665" i="615"/>
  <c r="AR665" i="615"/>
  <c r="AS665" i="615" s="1"/>
  <c r="AP665" i="615"/>
  <c r="AK665" i="615"/>
  <c r="AJ665" i="615"/>
  <c r="AH665" i="615"/>
  <c r="AC665" i="615"/>
  <c r="AB665" i="615"/>
  <c r="Z665" i="615"/>
  <c r="T665" i="615"/>
  <c r="U665" i="615" s="1"/>
  <c r="R665" i="615"/>
  <c r="M665" i="615"/>
  <c r="L665" i="615"/>
  <c r="J665" i="615"/>
  <c r="CV664" i="615"/>
  <c r="CW664" i="615" s="1"/>
  <c r="CT664" i="615"/>
  <c r="CO664" i="615"/>
  <c r="CN664" i="615"/>
  <c r="CL664" i="615"/>
  <c r="CF664" i="615"/>
  <c r="CG664" i="615" s="1"/>
  <c r="CD664" i="615"/>
  <c r="BX664" i="615"/>
  <c r="BY664" i="615" s="1"/>
  <c r="BV664" i="615"/>
  <c r="BQ664" i="615"/>
  <c r="BP664" i="615"/>
  <c r="BN664" i="615"/>
  <c r="BI664" i="615"/>
  <c r="BH664" i="615"/>
  <c r="BF664" i="615"/>
  <c r="AZ664" i="615"/>
  <c r="BA664" i="615" s="1"/>
  <c r="AX664" i="615"/>
  <c r="AS664" i="615"/>
  <c r="AR664" i="615"/>
  <c r="AP664" i="615"/>
  <c r="AJ664" i="615"/>
  <c r="AK664" i="615" s="1"/>
  <c r="AH664" i="615"/>
  <c r="AC664" i="615"/>
  <c r="AB664" i="615"/>
  <c r="Z664" i="615"/>
  <c r="T664" i="615"/>
  <c r="U664" i="615" s="1"/>
  <c r="R664" i="615"/>
  <c r="L664" i="615"/>
  <c r="M664" i="615" s="1"/>
  <c r="J664" i="615"/>
  <c r="CW663" i="615"/>
  <c r="CV663" i="615"/>
  <c r="CT663" i="615"/>
  <c r="CO663" i="615"/>
  <c r="CN663" i="615"/>
  <c r="CL663" i="615"/>
  <c r="CF663" i="615"/>
  <c r="CG663" i="615" s="1"/>
  <c r="CD663" i="615"/>
  <c r="BY663" i="615"/>
  <c r="BX663" i="615"/>
  <c r="BV663" i="615"/>
  <c r="BP663" i="615"/>
  <c r="BQ663" i="615" s="1"/>
  <c r="BN663" i="615"/>
  <c r="BI663" i="615"/>
  <c r="BH663" i="615"/>
  <c r="BF663" i="615"/>
  <c r="AZ663" i="615"/>
  <c r="BA663" i="615" s="1"/>
  <c r="AX663" i="615"/>
  <c r="AR663" i="615"/>
  <c r="AS663" i="615" s="1"/>
  <c r="AP663" i="615"/>
  <c r="AK663" i="615"/>
  <c r="AJ663" i="615"/>
  <c r="AH663" i="615"/>
  <c r="AC663" i="615"/>
  <c r="AB663" i="615"/>
  <c r="Z663" i="615"/>
  <c r="U663" i="615"/>
  <c r="T663" i="615"/>
  <c r="R663" i="615"/>
  <c r="M663" i="615"/>
  <c r="L663" i="615"/>
  <c r="J663" i="615"/>
  <c r="CV662" i="615"/>
  <c r="CW662" i="615" s="1"/>
  <c r="CN662" i="615"/>
  <c r="CO662" i="615" s="1"/>
  <c r="CG662" i="615"/>
  <c r="CF662" i="615"/>
  <c r="CD662" i="615"/>
  <c r="BY662" i="615"/>
  <c r="BX662" i="615"/>
  <c r="BV662" i="615"/>
  <c r="BP662" i="615"/>
  <c r="BQ662" i="615" s="1"/>
  <c r="BI662" i="615"/>
  <c r="BH662" i="615"/>
  <c r="AZ662" i="615"/>
  <c r="BA662" i="615" s="1"/>
  <c r="AR662" i="615"/>
  <c r="AS662" i="615" s="1"/>
  <c r="AK662" i="615"/>
  <c r="AJ662" i="615"/>
  <c r="AC662" i="615"/>
  <c r="AB662" i="615"/>
  <c r="T662" i="615"/>
  <c r="U662" i="615" s="1"/>
  <c r="R662" i="615"/>
  <c r="L662" i="615"/>
  <c r="M662" i="615" s="1"/>
  <c r="J662" i="615"/>
  <c r="CW661" i="615"/>
  <c r="CV661" i="615"/>
  <c r="CT661" i="615"/>
  <c r="CO661" i="615"/>
  <c r="CN661" i="615"/>
  <c r="CL661" i="615"/>
  <c r="CF661" i="615"/>
  <c r="CG661" i="615" s="1"/>
  <c r="CD661" i="615"/>
  <c r="BY661" i="615"/>
  <c r="BX661" i="615"/>
  <c r="BV661" i="615"/>
  <c r="BP661" i="615"/>
  <c r="BQ661" i="615" s="1"/>
  <c r="BN661" i="615"/>
  <c r="BI661" i="615"/>
  <c r="BH661" i="615"/>
  <c r="BF661" i="615"/>
  <c r="AZ661" i="615"/>
  <c r="BA661" i="615" s="1"/>
  <c r="AX661" i="615"/>
  <c r="AR661" i="615"/>
  <c r="AS661" i="615" s="1"/>
  <c r="AP661" i="615"/>
  <c r="AK661" i="615"/>
  <c r="AJ661" i="615"/>
  <c r="AH661" i="615"/>
  <c r="AC661" i="615"/>
  <c r="AB661" i="615"/>
  <c r="Z661" i="615"/>
  <c r="U661" i="615"/>
  <c r="T661" i="615"/>
  <c r="R661" i="615"/>
  <c r="M661" i="615"/>
  <c r="L661" i="615"/>
  <c r="J661" i="615"/>
  <c r="CV660" i="615"/>
  <c r="CW660" i="615" s="1"/>
  <c r="CT660" i="615"/>
  <c r="CO660" i="615"/>
  <c r="CN660" i="615"/>
  <c r="CL660" i="615"/>
  <c r="CF660" i="615"/>
  <c r="CG660" i="615" s="1"/>
  <c r="CD660" i="615"/>
  <c r="BX660" i="615"/>
  <c r="BY660" i="615" s="1"/>
  <c r="BV660" i="615"/>
  <c r="BQ660" i="615"/>
  <c r="BP660" i="615"/>
  <c r="BN660" i="615"/>
  <c r="BI660" i="615"/>
  <c r="BH660" i="615"/>
  <c r="BF660" i="615"/>
  <c r="AZ660" i="615"/>
  <c r="BA660" i="615" s="1"/>
  <c r="AX660" i="615"/>
  <c r="AS660" i="615"/>
  <c r="AR660" i="615"/>
  <c r="AP660" i="615"/>
  <c r="AJ660" i="615"/>
  <c r="AK660" i="615" s="1"/>
  <c r="AH660" i="615"/>
  <c r="AC660" i="615"/>
  <c r="AB660" i="615"/>
  <c r="Z660" i="615"/>
  <c r="T660" i="615"/>
  <c r="U660" i="615" s="1"/>
  <c r="R660" i="615"/>
  <c r="L660" i="615"/>
  <c r="M660" i="615" s="1"/>
  <c r="J660" i="615"/>
  <c r="CW659" i="615"/>
  <c r="CV659" i="615"/>
  <c r="CT659" i="615"/>
  <c r="CO659" i="615"/>
  <c r="CN659" i="615"/>
  <c r="CL659" i="615"/>
  <c r="CF659" i="615"/>
  <c r="CG659" i="615" s="1"/>
  <c r="CD659" i="615"/>
  <c r="BY659" i="615"/>
  <c r="BX659" i="615"/>
  <c r="BV659" i="615"/>
  <c r="BP659" i="615"/>
  <c r="BQ659" i="615" s="1"/>
  <c r="BN659" i="615"/>
  <c r="BI659" i="615"/>
  <c r="BH659" i="615"/>
  <c r="BF659" i="615"/>
  <c r="AZ659" i="615"/>
  <c r="BA659" i="615" s="1"/>
  <c r="AX659" i="615"/>
  <c r="AR659" i="615"/>
  <c r="AS659" i="615" s="1"/>
  <c r="AP659" i="615"/>
  <c r="AK659" i="615"/>
  <c r="AJ659" i="615"/>
  <c r="AH659" i="615"/>
  <c r="AC659" i="615"/>
  <c r="AB659" i="615"/>
  <c r="Z659" i="615"/>
  <c r="T659" i="615"/>
  <c r="U659" i="615" s="1"/>
  <c r="R659" i="615"/>
  <c r="M659" i="615"/>
  <c r="L659" i="615"/>
  <c r="J659" i="615"/>
  <c r="CV658" i="615"/>
  <c r="CW658" i="615" s="1"/>
  <c r="CT658" i="615"/>
  <c r="CO658" i="615"/>
  <c r="CN658" i="615"/>
  <c r="CL658" i="615"/>
  <c r="CF658" i="615"/>
  <c r="CG658" i="615" s="1"/>
  <c r="CD658" i="615"/>
  <c r="BX658" i="615"/>
  <c r="BY658" i="615" s="1"/>
  <c r="BV658" i="615"/>
  <c r="BQ658" i="615"/>
  <c r="BP658" i="615"/>
  <c r="BN658" i="615"/>
  <c r="BI658" i="615"/>
  <c r="BH658" i="615"/>
  <c r="BF658" i="615"/>
  <c r="BA658" i="615"/>
  <c r="AZ658" i="615"/>
  <c r="AX658" i="615"/>
  <c r="AS658" i="615"/>
  <c r="AR658" i="615"/>
  <c r="AP658" i="615"/>
  <c r="AJ658" i="615"/>
  <c r="AK658" i="615" s="1"/>
  <c r="AH658" i="615"/>
  <c r="AC658" i="615"/>
  <c r="AB658" i="615"/>
  <c r="Z658" i="615"/>
  <c r="T658" i="615"/>
  <c r="U658" i="615" s="1"/>
  <c r="R658" i="615"/>
  <c r="L658" i="615"/>
  <c r="M658" i="615" s="1"/>
  <c r="J658" i="615"/>
  <c r="CW657" i="615"/>
  <c r="CV657" i="615"/>
  <c r="CT657" i="615"/>
  <c r="CO657" i="615"/>
  <c r="CN657" i="615"/>
  <c r="CL657" i="615"/>
  <c r="CF657" i="615"/>
  <c r="CG657" i="615" s="1"/>
  <c r="CD657" i="615"/>
  <c r="BY657" i="615"/>
  <c r="BX657" i="615"/>
  <c r="BV657" i="615"/>
  <c r="BP657" i="615"/>
  <c r="BQ657" i="615" s="1"/>
  <c r="BN657" i="615"/>
  <c r="BI657" i="615"/>
  <c r="BH657" i="615"/>
  <c r="BF657" i="615"/>
  <c r="AZ657" i="615"/>
  <c r="BA657" i="615" s="1"/>
  <c r="AX657" i="615"/>
  <c r="AR657" i="615"/>
  <c r="AS657" i="615" s="1"/>
  <c r="AP657" i="615"/>
  <c r="AK657" i="615"/>
  <c r="AJ657" i="615"/>
  <c r="AH657" i="615"/>
  <c r="AC657" i="615"/>
  <c r="AB657" i="615"/>
  <c r="Z657" i="615"/>
  <c r="T657" i="615"/>
  <c r="U657" i="615" s="1"/>
  <c r="R657" i="615"/>
  <c r="M657" i="615"/>
  <c r="L657" i="615"/>
  <c r="J657" i="615"/>
  <c r="CV656" i="615"/>
  <c r="CW656" i="615" s="1"/>
  <c r="CT656" i="615"/>
  <c r="CO656" i="615"/>
  <c r="CN656" i="615"/>
  <c r="CL656" i="615"/>
  <c r="CF656" i="615"/>
  <c r="CG656" i="615" s="1"/>
  <c r="CD656" i="615"/>
  <c r="BX656" i="615"/>
  <c r="BY656" i="615" s="1"/>
  <c r="BV656" i="615"/>
  <c r="BQ656" i="615"/>
  <c r="BP656" i="615"/>
  <c r="BN656" i="615"/>
  <c r="BI656" i="615"/>
  <c r="BH656" i="615"/>
  <c r="BF656" i="615"/>
  <c r="AZ656" i="615"/>
  <c r="BA656" i="615" s="1"/>
  <c r="AX656" i="615"/>
  <c r="AS656" i="615"/>
  <c r="AR656" i="615"/>
  <c r="AP656" i="615"/>
  <c r="AJ656" i="615"/>
  <c r="AK656" i="615" s="1"/>
  <c r="AH656" i="615"/>
  <c r="AC656" i="615"/>
  <c r="AB656" i="615"/>
  <c r="Z656" i="615"/>
  <c r="T656" i="615"/>
  <c r="U656" i="615" s="1"/>
  <c r="R656" i="615"/>
  <c r="L656" i="615"/>
  <c r="M656" i="615" s="1"/>
  <c r="J656" i="615"/>
  <c r="CW655" i="615"/>
  <c r="CV655" i="615"/>
  <c r="CT655" i="615"/>
  <c r="CO655" i="615"/>
  <c r="CN655" i="615"/>
  <c r="CL655" i="615"/>
  <c r="CG655" i="615"/>
  <c r="CF655" i="615"/>
  <c r="CD655" i="615"/>
  <c r="BY655" i="615"/>
  <c r="BX655" i="615"/>
  <c r="BV655" i="615"/>
  <c r="BP655" i="615"/>
  <c r="BQ655" i="615" s="1"/>
  <c r="BN655" i="615"/>
  <c r="BI655" i="615"/>
  <c r="BH655" i="615"/>
  <c r="BA655" i="615"/>
  <c r="AZ655" i="615"/>
  <c r="AS655" i="615"/>
  <c r="AR655" i="615"/>
  <c r="AJ655" i="615"/>
  <c r="AK655" i="615" s="1"/>
  <c r="AC655" i="615"/>
  <c r="AB655" i="615"/>
  <c r="U655" i="615"/>
  <c r="T655" i="615"/>
  <c r="M655" i="615"/>
  <c r="L655" i="615"/>
  <c r="CV654" i="615"/>
  <c r="CW654" i="615" s="1"/>
  <c r="CT654" i="615"/>
  <c r="CO654" i="615"/>
  <c r="CN654" i="615"/>
  <c r="CL654" i="615"/>
  <c r="CG654" i="615"/>
  <c r="CF654" i="615"/>
  <c r="CD654" i="615"/>
  <c r="BX654" i="615"/>
  <c r="BY654" i="615" s="1"/>
  <c r="BV654" i="615"/>
  <c r="BQ654" i="615"/>
  <c r="BP654" i="615"/>
  <c r="BN654" i="615"/>
  <c r="BH654" i="615"/>
  <c r="BI654" i="615" s="1"/>
  <c r="BF654" i="615"/>
  <c r="BA654" i="615"/>
  <c r="AZ654" i="615"/>
  <c r="AX654" i="615"/>
  <c r="AR654" i="615"/>
  <c r="AS654" i="615" s="1"/>
  <c r="AP654" i="615"/>
  <c r="AJ654" i="615"/>
  <c r="AK654" i="615" s="1"/>
  <c r="AH654" i="615"/>
  <c r="AC654" i="615"/>
  <c r="AB654" i="615"/>
  <c r="Z654" i="615"/>
  <c r="U654" i="615"/>
  <c r="T654" i="615"/>
  <c r="R654" i="615"/>
  <c r="L654" i="615"/>
  <c r="M654" i="615" s="1"/>
  <c r="J654" i="615"/>
  <c r="CW653" i="615"/>
  <c r="CV653" i="615"/>
  <c r="CT653" i="615"/>
  <c r="CN653" i="615"/>
  <c r="CO653" i="615" s="1"/>
  <c r="CL653" i="615"/>
  <c r="CG653" i="615"/>
  <c r="CF653" i="615"/>
  <c r="CD653" i="615"/>
  <c r="BX653" i="615"/>
  <c r="BY653" i="615" s="1"/>
  <c r="BV653" i="615"/>
  <c r="BP653" i="615"/>
  <c r="BQ653" i="615" s="1"/>
  <c r="BN653" i="615"/>
  <c r="BI653" i="615"/>
  <c r="BH653" i="615"/>
  <c r="BF653" i="615"/>
  <c r="BA653" i="615"/>
  <c r="AZ653" i="615"/>
  <c r="AX653" i="615"/>
  <c r="AR653" i="615"/>
  <c r="AS653" i="615" s="1"/>
  <c r="AP653" i="615"/>
  <c r="AK653" i="615"/>
  <c r="AJ653" i="615"/>
  <c r="AH653" i="615"/>
  <c r="AB653" i="615"/>
  <c r="AC653" i="615" s="1"/>
  <c r="Z653" i="615"/>
  <c r="U653" i="615"/>
  <c r="T653" i="615"/>
  <c r="R653" i="615"/>
  <c r="L653" i="615"/>
  <c r="M653" i="615" s="1"/>
  <c r="J653" i="615"/>
  <c r="CV652" i="615"/>
  <c r="CW652" i="615" s="1"/>
  <c r="CT652" i="615"/>
  <c r="CO652" i="615"/>
  <c r="CN652" i="615"/>
  <c r="CL652" i="615"/>
  <c r="CG652" i="615"/>
  <c r="CF652" i="615"/>
  <c r="CD652" i="615"/>
  <c r="BY652" i="615"/>
  <c r="BX652" i="615"/>
  <c r="BV652" i="615"/>
  <c r="BQ652" i="615"/>
  <c r="BP652" i="615"/>
  <c r="BN652" i="615"/>
  <c r="BH652" i="615"/>
  <c r="BI652" i="615" s="1"/>
  <c r="BF652" i="615"/>
  <c r="BA652" i="615"/>
  <c r="AZ652" i="615"/>
  <c r="AX652" i="615"/>
  <c r="AR652" i="615"/>
  <c r="AS652" i="615" s="1"/>
  <c r="AP652" i="615"/>
  <c r="AJ652" i="615"/>
  <c r="AK652" i="615" s="1"/>
  <c r="AH652" i="615"/>
  <c r="AC652" i="615"/>
  <c r="AB652" i="615"/>
  <c r="Z652" i="615"/>
  <c r="U652" i="615"/>
  <c r="T652" i="615"/>
  <c r="R652" i="615"/>
  <c r="L652" i="615"/>
  <c r="M652" i="615" s="1"/>
  <c r="J652" i="615"/>
  <c r="CW651" i="615"/>
  <c r="CV651" i="615"/>
  <c r="CT651" i="615"/>
  <c r="CN651" i="615"/>
  <c r="CO651" i="615" s="1"/>
  <c r="CL651" i="615"/>
  <c r="CG651" i="615"/>
  <c r="CF651" i="615"/>
  <c r="CD651" i="615"/>
  <c r="BX651" i="615"/>
  <c r="BY651" i="615" s="1"/>
  <c r="BV651" i="615"/>
  <c r="BP651" i="615"/>
  <c r="BQ651" i="615" s="1"/>
  <c r="BN651" i="615"/>
  <c r="BI651" i="615"/>
  <c r="BH651" i="615"/>
  <c r="BF651" i="615"/>
  <c r="BA651" i="615"/>
  <c r="AZ651" i="615"/>
  <c r="AX651" i="615"/>
  <c r="AS651" i="615"/>
  <c r="AR651" i="615"/>
  <c r="AP651" i="615"/>
  <c r="AJ651" i="615"/>
  <c r="AK651" i="615" s="1"/>
  <c r="AH651" i="615"/>
  <c r="AB651" i="615"/>
  <c r="AC651" i="615" s="1"/>
  <c r="Z651" i="615"/>
  <c r="U651" i="615"/>
  <c r="T651" i="615"/>
  <c r="R651" i="615"/>
  <c r="L651" i="615"/>
  <c r="M651" i="615" s="1"/>
  <c r="J651" i="615"/>
  <c r="CV650" i="615"/>
  <c r="CW650" i="615" s="1"/>
  <c r="CT650" i="615"/>
  <c r="CO650" i="615"/>
  <c r="CN650" i="615"/>
  <c r="CL650" i="615"/>
  <c r="CG650" i="615"/>
  <c r="CF650" i="615"/>
  <c r="CD650" i="615"/>
  <c r="BX650" i="615"/>
  <c r="BY650" i="615" s="1"/>
  <c r="BV650" i="615"/>
  <c r="BP650" i="615"/>
  <c r="BQ650" i="615" s="1"/>
  <c r="BN650" i="615"/>
  <c r="BH650" i="615"/>
  <c r="BI650" i="615" s="1"/>
  <c r="BF650" i="615"/>
  <c r="BA650" i="615"/>
  <c r="AZ650" i="615"/>
  <c r="AX650" i="615"/>
  <c r="AR650" i="615"/>
  <c r="AS650" i="615" s="1"/>
  <c r="AP650" i="615"/>
  <c r="AJ650" i="615"/>
  <c r="AK650" i="615" s="1"/>
  <c r="AH650" i="615"/>
  <c r="AC650" i="615"/>
  <c r="AB650" i="615"/>
  <c r="Z650" i="615"/>
  <c r="U650" i="615"/>
  <c r="T650" i="615"/>
  <c r="R650" i="615"/>
  <c r="M650" i="615"/>
  <c r="L650" i="615"/>
  <c r="J650" i="615"/>
  <c r="CV649" i="615"/>
  <c r="CW649" i="615" s="1"/>
  <c r="CT649" i="615"/>
  <c r="CN649" i="615"/>
  <c r="CO649" i="615" s="1"/>
  <c r="CL649" i="615"/>
  <c r="CG649" i="615"/>
  <c r="CF649" i="615"/>
  <c r="CD649" i="615"/>
  <c r="BX649" i="615"/>
  <c r="BY649" i="615" s="1"/>
  <c r="BV649" i="615"/>
  <c r="BP649" i="615"/>
  <c r="BQ649" i="615" s="1"/>
  <c r="BN649" i="615"/>
  <c r="BI649" i="615"/>
  <c r="BH649" i="615"/>
  <c r="BF649" i="615"/>
  <c r="BA649" i="615"/>
  <c r="AZ649" i="615"/>
  <c r="AX649" i="615"/>
  <c r="AR649" i="615"/>
  <c r="AS649" i="615" s="1"/>
  <c r="AP649" i="615"/>
  <c r="AJ649" i="615"/>
  <c r="AK649" i="615" s="1"/>
  <c r="AH649" i="615"/>
  <c r="AB649" i="615"/>
  <c r="AC649" i="615" s="1"/>
  <c r="Z649" i="615"/>
  <c r="U649" i="615"/>
  <c r="T649" i="615"/>
  <c r="R649" i="615"/>
  <c r="L649" i="615"/>
  <c r="M649" i="615" s="1"/>
  <c r="J649" i="615"/>
  <c r="CV648" i="615"/>
  <c r="CW648" i="615" s="1"/>
  <c r="CT648" i="615"/>
  <c r="CO648" i="615"/>
  <c r="CN648" i="615"/>
  <c r="CL648" i="615"/>
  <c r="CG648" i="615"/>
  <c r="CF648" i="615"/>
  <c r="CD648" i="615"/>
  <c r="BY648" i="615"/>
  <c r="BX648" i="615"/>
  <c r="BV648" i="615"/>
  <c r="BP648" i="615"/>
  <c r="BQ648" i="615" s="1"/>
  <c r="BN648" i="615"/>
  <c r="BH648" i="615"/>
  <c r="BI648" i="615" s="1"/>
  <c r="BF648" i="615"/>
  <c r="BA648" i="615"/>
  <c r="AZ648" i="615"/>
  <c r="AX648" i="615"/>
  <c r="AR648" i="615"/>
  <c r="AS648" i="615" s="1"/>
  <c r="AP648" i="615"/>
  <c r="AJ648" i="615"/>
  <c r="AK648" i="615" s="1"/>
  <c r="AH648" i="615"/>
  <c r="AC648" i="615"/>
  <c r="AB648" i="615"/>
  <c r="Z648" i="615"/>
  <c r="U648" i="615"/>
  <c r="T648" i="615"/>
  <c r="R648" i="615"/>
  <c r="L648" i="615"/>
  <c r="M648" i="615" s="1"/>
  <c r="J648" i="615"/>
  <c r="CV647" i="615"/>
  <c r="CW647" i="615" s="1"/>
  <c r="CT647" i="615"/>
  <c r="CN647" i="615"/>
  <c r="CO647" i="615" s="1"/>
  <c r="CL647" i="615"/>
  <c r="CG647" i="615"/>
  <c r="CF647" i="615"/>
  <c r="CD647" i="615"/>
  <c r="BX647" i="615"/>
  <c r="BY647" i="615" s="1"/>
  <c r="BV647" i="615"/>
  <c r="BP647" i="615"/>
  <c r="BQ647" i="615" s="1"/>
  <c r="BN647" i="615"/>
  <c r="BI647" i="615"/>
  <c r="BH647" i="615"/>
  <c r="BF647" i="615"/>
  <c r="BA647" i="615"/>
  <c r="AZ647" i="615"/>
  <c r="AX647" i="615"/>
  <c r="AS647" i="615"/>
  <c r="AR647" i="615"/>
  <c r="AP647" i="615"/>
  <c r="AJ647" i="615"/>
  <c r="AK647" i="615" s="1"/>
  <c r="AH647" i="615"/>
  <c r="AB647" i="615"/>
  <c r="AC647" i="615" s="1"/>
  <c r="Z647" i="615"/>
  <c r="U647" i="615"/>
  <c r="T647" i="615"/>
  <c r="R647" i="615"/>
  <c r="L647" i="615"/>
  <c r="M647" i="615" s="1"/>
  <c r="J647" i="615"/>
  <c r="CV646" i="615"/>
  <c r="CW646" i="615" s="1"/>
  <c r="CT646" i="615"/>
  <c r="CO646" i="615"/>
  <c r="CN646" i="615"/>
  <c r="CL646" i="615"/>
  <c r="CG646" i="615"/>
  <c r="CF646" i="615"/>
  <c r="CD646" i="615"/>
  <c r="BX646" i="615"/>
  <c r="BY646" i="615" s="1"/>
  <c r="BQ646" i="615"/>
  <c r="BP646" i="615"/>
  <c r="BN646" i="615"/>
  <c r="BI646" i="615"/>
  <c r="BH646" i="615"/>
  <c r="BF646" i="615"/>
  <c r="AZ646" i="615"/>
  <c r="BA646" i="615" s="1"/>
  <c r="AX646" i="615"/>
  <c r="AR646" i="615"/>
  <c r="AS646" i="615" s="1"/>
  <c r="AP646" i="615"/>
  <c r="AJ646" i="615"/>
  <c r="AK646" i="615" s="1"/>
  <c r="AH646" i="615"/>
  <c r="AC646" i="615"/>
  <c r="AB646" i="615"/>
  <c r="Z646" i="615"/>
  <c r="T646" i="615"/>
  <c r="U646" i="615" s="1"/>
  <c r="R646" i="615"/>
  <c r="L646" i="615"/>
  <c r="M646" i="615" s="1"/>
  <c r="J646" i="615"/>
  <c r="CW645" i="615"/>
  <c r="CV645" i="615"/>
  <c r="CT645" i="615"/>
  <c r="CO645" i="615"/>
  <c r="CN645" i="615"/>
  <c r="CL645" i="615"/>
  <c r="CG645" i="615"/>
  <c r="CF645" i="615"/>
  <c r="CD645" i="615"/>
  <c r="BX645" i="615"/>
  <c r="BY645" i="615" s="1"/>
  <c r="BV645" i="615"/>
  <c r="BP645" i="615"/>
  <c r="BQ645" i="615" s="1"/>
  <c r="BN645" i="615"/>
  <c r="BI645" i="615"/>
  <c r="BH645" i="615"/>
  <c r="BF645" i="615"/>
  <c r="AZ645" i="615"/>
  <c r="BA645" i="615" s="1"/>
  <c r="AX645" i="615"/>
  <c r="AR645" i="615"/>
  <c r="AS645" i="615" s="1"/>
  <c r="AP645" i="615"/>
  <c r="AK645" i="615"/>
  <c r="AJ645" i="615"/>
  <c r="AH645" i="615"/>
  <c r="AC645" i="615"/>
  <c r="AB645" i="615"/>
  <c r="Z645" i="615"/>
  <c r="T645" i="615"/>
  <c r="U645" i="615" s="1"/>
  <c r="R645" i="615"/>
  <c r="L645" i="615"/>
  <c r="M645" i="615" s="1"/>
  <c r="J645" i="615"/>
  <c r="CV644" i="615"/>
  <c r="CW644" i="615" s="1"/>
  <c r="CT644" i="615"/>
  <c r="CO644" i="615"/>
  <c r="CN644" i="615"/>
  <c r="CL644" i="615"/>
  <c r="CF644" i="615"/>
  <c r="CG644" i="615" s="1"/>
  <c r="BX644" i="615"/>
  <c r="BY644" i="615" s="1"/>
  <c r="BV644" i="615"/>
  <c r="BQ644" i="615"/>
  <c r="BP644" i="615"/>
  <c r="BN644" i="615"/>
  <c r="BH644" i="615"/>
  <c r="BI644" i="615" s="1"/>
  <c r="BF644" i="615"/>
  <c r="AZ644" i="615"/>
  <c r="BA644" i="615" s="1"/>
  <c r="AX644" i="615"/>
  <c r="AS644" i="615"/>
  <c r="AR644" i="615"/>
  <c r="AP644" i="615"/>
  <c r="AK644" i="615"/>
  <c r="AJ644" i="615"/>
  <c r="AH644" i="615"/>
  <c r="AC644" i="615"/>
  <c r="AB644" i="615"/>
  <c r="U644" i="615"/>
  <c r="T644" i="615"/>
  <c r="R644" i="615"/>
  <c r="M644" i="615"/>
  <c r="L644" i="615"/>
  <c r="J644" i="615"/>
  <c r="CW643" i="615"/>
  <c r="CV643" i="615"/>
  <c r="CT643" i="615"/>
  <c r="CN643" i="615"/>
  <c r="CO643" i="615" s="1"/>
  <c r="CL643" i="615"/>
  <c r="CF643" i="615"/>
  <c r="CG643" i="615" s="1"/>
  <c r="CD643" i="615"/>
  <c r="BY643" i="615"/>
  <c r="BX643" i="615"/>
  <c r="BV643" i="615"/>
  <c r="BP643" i="615"/>
  <c r="BQ643" i="615" s="1"/>
  <c r="BN643" i="615"/>
  <c r="BH643" i="615"/>
  <c r="BI643" i="615" s="1"/>
  <c r="BF643" i="615"/>
  <c r="BA643" i="615"/>
  <c r="AZ643" i="615"/>
  <c r="AX643" i="615"/>
  <c r="AS643" i="615"/>
  <c r="AR643" i="615"/>
  <c r="AP643" i="615"/>
  <c r="AK643" i="615"/>
  <c r="AJ643" i="615"/>
  <c r="AH643" i="615"/>
  <c r="AB643" i="615"/>
  <c r="AC643" i="615" s="1"/>
  <c r="Z643" i="615"/>
  <c r="T643" i="615"/>
  <c r="U643" i="615" s="1"/>
  <c r="R643" i="615"/>
  <c r="M643" i="615"/>
  <c r="L643" i="615"/>
  <c r="J643" i="615"/>
  <c r="CV642" i="615"/>
  <c r="CW642" i="615" s="1"/>
  <c r="CT642" i="615"/>
  <c r="CN642" i="615"/>
  <c r="CO642" i="615" s="1"/>
  <c r="CL642" i="615"/>
  <c r="CG642" i="615"/>
  <c r="CF642" i="615"/>
  <c r="CD642" i="615"/>
  <c r="BY642" i="615"/>
  <c r="BX642" i="615"/>
  <c r="BV642" i="615"/>
  <c r="BQ642" i="615"/>
  <c r="BP642" i="615"/>
  <c r="BN642" i="615"/>
  <c r="BH642" i="615"/>
  <c r="BI642" i="615" s="1"/>
  <c r="BF642" i="615"/>
  <c r="AZ642" i="615"/>
  <c r="BA642" i="615" s="1"/>
  <c r="AX642" i="615"/>
  <c r="AS642" i="615"/>
  <c r="AR642" i="615"/>
  <c r="AP642" i="615"/>
  <c r="AJ642" i="615"/>
  <c r="AK642" i="615" s="1"/>
  <c r="AH642" i="615"/>
  <c r="AB642" i="615"/>
  <c r="AC642" i="615" s="1"/>
  <c r="Z642" i="615"/>
  <c r="U642" i="615"/>
  <c r="T642" i="615"/>
  <c r="R642" i="615"/>
  <c r="M642" i="615"/>
  <c r="L642" i="615"/>
  <c r="J642" i="615"/>
  <c r="CW641" i="615"/>
  <c r="CV641" i="615"/>
  <c r="CT641" i="615"/>
  <c r="CN641" i="615"/>
  <c r="CO641" i="615" s="1"/>
  <c r="CL641" i="615"/>
  <c r="CF641" i="615"/>
  <c r="CG641" i="615" s="1"/>
  <c r="CD641" i="615"/>
  <c r="BY641" i="615"/>
  <c r="BX641" i="615"/>
  <c r="BV641" i="615"/>
  <c r="BP641" i="615"/>
  <c r="BQ641" i="615" s="1"/>
  <c r="BH641" i="615"/>
  <c r="BI641" i="615" s="1"/>
  <c r="BA641" i="615"/>
  <c r="AZ641" i="615"/>
  <c r="AS641" i="615"/>
  <c r="AR641" i="615"/>
  <c r="AJ641" i="615"/>
  <c r="AK641" i="615" s="1"/>
  <c r="AB641" i="615"/>
  <c r="AC641" i="615" s="1"/>
  <c r="T641" i="615"/>
  <c r="U641" i="615" s="1"/>
  <c r="M641" i="615"/>
  <c r="L641" i="615"/>
  <c r="CV640" i="615"/>
  <c r="CW640" i="615" s="1"/>
  <c r="CT640" i="615"/>
  <c r="CN640" i="615"/>
  <c r="CO640" i="615" s="1"/>
  <c r="CL640" i="615"/>
  <c r="CG640" i="615"/>
  <c r="CF640" i="615"/>
  <c r="CD640" i="615"/>
  <c r="BY640" i="615"/>
  <c r="BX640" i="615"/>
  <c r="BV640" i="615"/>
  <c r="BQ640" i="615"/>
  <c r="BP640" i="615"/>
  <c r="BN640" i="615"/>
  <c r="BH640" i="615"/>
  <c r="BI640" i="615" s="1"/>
  <c r="BF640" i="615"/>
  <c r="AZ640" i="615"/>
  <c r="BA640" i="615" s="1"/>
  <c r="AX640" i="615"/>
  <c r="AS640" i="615"/>
  <c r="AR640" i="615"/>
  <c r="AP640" i="615"/>
  <c r="AJ640" i="615"/>
  <c r="AK640" i="615" s="1"/>
  <c r="AH640" i="615"/>
  <c r="AB640" i="615"/>
  <c r="AC640" i="615" s="1"/>
  <c r="Z640" i="615"/>
  <c r="U640" i="615"/>
  <c r="T640" i="615"/>
  <c r="R640" i="615"/>
  <c r="M640" i="615"/>
  <c r="L640" i="615"/>
  <c r="J640" i="615"/>
  <c r="CW639" i="615"/>
  <c r="CV639" i="615"/>
  <c r="CT639" i="615"/>
  <c r="CN639" i="615"/>
  <c r="CO639" i="615" s="1"/>
  <c r="CL639" i="615"/>
  <c r="CF639" i="615"/>
  <c r="CG639" i="615" s="1"/>
  <c r="CD639" i="615"/>
  <c r="BY639" i="615"/>
  <c r="BX639" i="615"/>
  <c r="BV639" i="615"/>
  <c r="BP639" i="615"/>
  <c r="BQ639" i="615" s="1"/>
  <c r="BN639" i="615"/>
  <c r="BH639" i="615"/>
  <c r="BI639" i="615" s="1"/>
  <c r="BF639" i="615"/>
  <c r="BA639" i="615"/>
  <c r="AZ639" i="615"/>
  <c r="AX639" i="615"/>
  <c r="AS639" i="615"/>
  <c r="AR639" i="615"/>
  <c r="AP639" i="615"/>
  <c r="AK639" i="615"/>
  <c r="AJ639" i="615"/>
  <c r="AH639" i="615"/>
  <c r="AB639" i="615"/>
  <c r="AC639" i="615" s="1"/>
  <c r="Z639" i="615"/>
  <c r="T639" i="615"/>
  <c r="U639" i="615" s="1"/>
  <c r="R639" i="615"/>
  <c r="M639" i="615"/>
  <c r="L639" i="615"/>
  <c r="J639" i="615"/>
  <c r="CV638" i="615"/>
  <c r="CT638" i="615"/>
  <c r="CN638" i="615"/>
  <c r="CL638" i="615"/>
  <c r="CG638" i="615"/>
  <c r="CF638" i="615"/>
  <c r="CD638" i="615"/>
  <c r="BY638" i="615"/>
  <c r="BX638" i="615"/>
  <c r="BV638" i="615"/>
  <c r="BQ638" i="615"/>
  <c r="BP638" i="615"/>
  <c r="BP677" i="615" s="1"/>
  <c r="BN638" i="615"/>
  <c r="BH638" i="615"/>
  <c r="BI638" i="615" s="1"/>
  <c r="BF638" i="615"/>
  <c r="AZ638" i="615"/>
  <c r="AX638" i="615"/>
  <c r="AS638" i="615"/>
  <c r="AR638" i="615"/>
  <c r="AR677" i="615" s="1"/>
  <c r="AP638" i="615"/>
  <c r="AJ638" i="615"/>
  <c r="AJ677" i="615" s="1"/>
  <c r="AH638" i="615"/>
  <c r="AB638" i="615"/>
  <c r="Z638" i="615"/>
  <c r="U638" i="615"/>
  <c r="T638" i="615"/>
  <c r="R638" i="615"/>
  <c r="M638" i="615"/>
  <c r="L638" i="615"/>
  <c r="J638" i="615"/>
  <c r="CU636" i="615"/>
  <c r="CT636" i="615" s="1"/>
  <c r="CS636" i="615"/>
  <c r="CR636" i="615"/>
  <c r="CQ636" i="615"/>
  <c r="CP636" i="615"/>
  <c r="CM636" i="615"/>
  <c r="CL636" i="615" s="1"/>
  <c r="CK636" i="615"/>
  <c r="CJ636" i="615"/>
  <c r="CI636" i="615"/>
  <c r="CH636" i="615"/>
  <c r="CE636" i="615"/>
  <c r="CD636" i="615" s="1"/>
  <c r="CC636" i="615"/>
  <c r="CB636" i="615"/>
  <c r="CA636" i="615"/>
  <c r="BZ636" i="615"/>
  <c r="BW636" i="615"/>
  <c r="BV636" i="615" s="1"/>
  <c r="BU636" i="615"/>
  <c r="BT636" i="615"/>
  <c r="BS636" i="615"/>
  <c r="BR636" i="615"/>
  <c r="BO636" i="615"/>
  <c r="BN636" i="615" s="1"/>
  <c r="BM636" i="615"/>
  <c r="BL636" i="615"/>
  <c r="BK636" i="615"/>
  <c r="BJ636" i="615"/>
  <c r="BG636" i="615"/>
  <c r="BF636" i="615" s="1"/>
  <c r="BE636" i="615"/>
  <c r="BD636" i="615"/>
  <c r="BC636" i="615"/>
  <c r="BB636" i="615"/>
  <c r="AY636" i="615"/>
  <c r="AX636" i="615" s="1"/>
  <c r="AW636" i="615"/>
  <c r="AV636" i="615"/>
  <c r="AU636" i="615"/>
  <c r="AT636" i="615"/>
  <c r="AQ636" i="615"/>
  <c r="AP636" i="615" s="1"/>
  <c r="AO636" i="615"/>
  <c r="AN636" i="615"/>
  <c r="AM636" i="615"/>
  <c r="AL636" i="615"/>
  <c r="AI636" i="615"/>
  <c r="AH636" i="615" s="1"/>
  <c r="AG636" i="615"/>
  <c r="AF636" i="615"/>
  <c r="AE636" i="615"/>
  <c r="AD636" i="615"/>
  <c r="AA636" i="615"/>
  <c r="Z636" i="615" s="1"/>
  <c r="Y636" i="615"/>
  <c r="X636" i="615"/>
  <c r="W636" i="615"/>
  <c r="V636" i="615"/>
  <c r="S636" i="615"/>
  <c r="R636" i="615" s="1"/>
  <c r="Q636" i="615"/>
  <c r="P636" i="615"/>
  <c r="O636" i="615"/>
  <c r="N636" i="615"/>
  <c r="K636" i="615"/>
  <c r="J636" i="615" s="1"/>
  <c r="I636" i="615"/>
  <c r="H636" i="615"/>
  <c r="G636" i="615"/>
  <c r="F636" i="615"/>
  <c r="A636" i="615"/>
  <c r="CV635" i="615"/>
  <c r="CW635" i="615" s="1"/>
  <c r="CT635" i="615"/>
  <c r="CO635" i="615"/>
  <c r="CN635" i="615"/>
  <c r="CL635" i="615"/>
  <c r="CF635" i="615"/>
  <c r="CG635" i="615" s="1"/>
  <c r="CD635" i="615"/>
  <c r="BY635" i="615"/>
  <c r="BX635" i="615"/>
  <c r="BV635" i="615"/>
  <c r="BQ635" i="615"/>
  <c r="BP635" i="615"/>
  <c r="BN635" i="615"/>
  <c r="BI635" i="615"/>
  <c r="BH635" i="615"/>
  <c r="BF635" i="615"/>
  <c r="AZ635" i="615"/>
  <c r="BA635" i="615" s="1"/>
  <c r="AX635" i="615"/>
  <c r="AR635" i="615"/>
  <c r="AS635" i="615" s="1"/>
  <c r="AP635" i="615"/>
  <c r="AJ635" i="615"/>
  <c r="AK635" i="615" s="1"/>
  <c r="AH635" i="615"/>
  <c r="AC635" i="615"/>
  <c r="AB635" i="615"/>
  <c r="Z635" i="615"/>
  <c r="T635" i="615"/>
  <c r="U635" i="615" s="1"/>
  <c r="R635" i="615"/>
  <c r="M635" i="615"/>
  <c r="L635" i="615"/>
  <c r="J635" i="615"/>
  <c r="CV634" i="615"/>
  <c r="CW634" i="615" s="1"/>
  <c r="CT634" i="615"/>
  <c r="CN634" i="615"/>
  <c r="CO634" i="615" s="1"/>
  <c r="CG634" i="615"/>
  <c r="CF634" i="615"/>
  <c r="BY634" i="615"/>
  <c r="BX634" i="615"/>
  <c r="BQ634" i="615"/>
  <c r="BP634" i="615"/>
  <c r="BH634" i="615"/>
  <c r="BI634" i="615" s="1"/>
  <c r="BA634" i="615"/>
  <c r="AZ634" i="615"/>
  <c r="AS634" i="615"/>
  <c r="AR634" i="615"/>
  <c r="AK634" i="615"/>
  <c r="AJ634" i="615"/>
  <c r="AB634" i="615"/>
  <c r="AC634" i="615" s="1"/>
  <c r="U634" i="615"/>
  <c r="T634" i="615"/>
  <c r="M634" i="615"/>
  <c r="L634" i="615"/>
  <c r="CW633" i="615"/>
  <c r="CV633" i="615"/>
  <c r="CT633" i="615"/>
  <c r="CN633" i="615"/>
  <c r="CO633" i="615" s="1"/>
  <c r="CL633" i="615"/>
  <c r="CG633" i="615"/>
  <c r="CF633" i="615"/>
  <c r="CD633" i="615"/>
  <c r="BX633" i="615"/>
  <c r="BY633" i="615" s="1"/>
  <c r="BV633" i="615"/>
  <c r="BQ633" i="615"/>
  <c r="BP633" i="615"/>
  <c r="BN633" i="615"/>
  <c r="BH633" i="615"/>
  <c r="BI633" i="615" s="1"/>
  <c r="BF633" i="615"/>
  <c r="AZ633" i="615"/>
  <c r="BA633" i="615" s="1"/>
  <c r="AX633" i="615"/>
  <c r="AR633" i="615"/>
  <c r="AS633" i="615" s="1"/>
  <c r="AP633" i="615"/>
  <c r="AJ633" i="615"/>
  <c r="AK633" i="615" s="1"/>
  <c r="AH633" i="615"/>
  <c r="AB633" i="615"/>
  <c r="AC633" i="615" s="1"/>
  <c r="Z633" i="615"/>
  <c r="T633" i="615"/>
  <c r="U633" i="615" s="1"/>
  <c r="R633" i="615"/>
  <c r="M633" i="615"/>
  <c r="L633" i="615"/>
  <c r="J633" i="615"/>
  <c r="CW632" i="615"/>
  <c r="CV632" i="615"/>
  <c r="CT632" i="615"/>
  <c r="CO632" i="615"/>
  <c r="CN632" i="615"/>
  <c r="CL632" i="615"/>
  <c r="CF632" i="615"/>
  <c r="CG632" i="615" s="1"/>
  <c r="CD632" i="615"/>
  <c r="BX632" i="615"/>
  <c r="BY632" i="615" s="1"/>
  <c r="BV632" i="615"/>
  <c r="BQ632" i="615"/>
  <c r="BP632" i="615"/>
  <c r="BN632" i="615"/>
  <c r="BH632" i="615"/>
  <c r="BI632" i="615" s="1"/>
  <c r="BF632" i="615"/>
  <c r="BA632" i="615"/>
  <c r="AZ632" i="615"/>
  <c r="AX632" i="615"/>
  <c r="AR632" i="615"/>
  <c r="AS632" i="615" s="1"/>
  <c r="AP632" i="615"/>
  <c r="AK632" i="615"/>
  <c r="AJ632" i="615"/>
  <c r="AC632" i="615"/>
  <c r="AB632" i="615"/>
  <c r="U632" i="615"/>
  <c r="T632" i="615"/>
  <c r="M632" i="615"/>
  <c r="L632" i="615"/>
  <c r="CW631" i="615"/>
  <c r="CV631" i="615"/>
  <c r="CT631" i="615"/>
  <c r="CN631" i="615"/>
  <c r="CO631" i="615" s="1"/>
  <c r="CL631" i="615"/>
  <c r="CG631" i="615"/>
  <c r="CF631" i="615"/>
  <c r="CD631" i="615"/>
  <c r="BX631" i="615"/>
  <c r="BY631" i="615" s="1"/>
  <c r="BV631" i="615"/>
  <c r="BP631" i="615"/>
  <c r="BQ631" i="615" s="1"/>
  <c r="BN631" i="615"/>
  <c r="BI631" i="615"/>
  <c r="BH631" i="615"/>
  <c r="AZ631" i="615"/>
  <c r="BA631" i="615" s="1"/>
  <c r="AR631" i="615"/>
  <c r="AS631" i="615" s="1"/>
  <c r="AJ631" i="615"/>
  <c r="AK631" i="615" s="1"/>
  <c r="AB631" i="615"/>
  <c r="AC631" i="615" s="1"/>
  <c r="T631" i="615"/>
  <c r="U631" i="615" s="1"/>
  <c r="L631" i="615"/>
  <c r="M631" i="615" s="1"/>
  <c r="CW630" i="615"/>
  <c r="CV630" i="615"/>
  <c r="CT630" i="615"/>
  <c r="CO630" i="615"/>
  <c r="CN630" i="615"/>
  <c r="CL630" i="615"/>
  <c r="CF630" i="615"/>
  <c r="CG630" i="615" s="1"/>
  <c r="CD630" i="615"/>
  <c r="BX630" i="615"/>
  <c r="BY630" i="615" s="1"/>
  <c r="BV630" i="615"/>
  <c r="BP630" i="615"/>
  <c r="BQ630" i="615" s="1"/>
  <c r="BN630" i="615"/>
  <c r="BH630" i="615"/>
  <c r="BI630" i="615" s="1"/>
  <c r="BF630" i="615"/>
  <c r="AZ630" i="615"/>
  <c r="BA630" i="615" s="1"/>
  <c r="AX630" i="615"/>
  <c r="AS630" i="615"/>
  <c r="AR630" i="615"/>
  <c r="AP630" i="615"/>
  <c r="AK630" i="615"/>
  <c r="AJ630" i="615"/>
  <c r="AH630" i="615"/>
  <c r="AC630" i="615"/>
  <c r="AB630" i="615"/>
  <c r="Z630" i="615"/>
  <c r="T630" i="615"/>
  <c r="U630" i="615" s="1"/>
  <c r="R630" i="615"/>
  <c r="M630" i="615"/>
  <c r="L630" i="615"/>
  <c r="J630" i="615"/>
  <c r="CV629" i="615"/>
  <c r="CW629" i="615" s="1"/>
  <c r="CT629" i="615"/>
  <c r="CN629" i="615"/>
  <c r="CO629" i="615" s="1"/>
  <c r="CL629" i="615"/>
  <c r="CG629" i="615"/>
  <c r="CF629" i="615"/>
  <c r="CD629" i="615"/>
  <c r="BX629" i="615"/>
  <c r="BY629" i="615" s="1"/>
  <c r="BV629" i="615"/>
  <c r="BP629" i="615"/>
  <c r="BQ629" i="615" s="1"/>
  <c r="BI629" i="615"/>
  <c r="BH629" i="615"/>
  <c r="AZ629" i="615"/>
  <c r="BA629" i="615" s="1"/>
  <c r="AR629" i="615"/>
  <c r="AS629" i="615" s="1"/>
  <c r="AJ629" i="615"/>
  <c r="AK629" i="615" s="1"/>
  <c r="AB629" i="615"/>
  <c r="AC629" i="615" s="1"/>
  <c r="T629" i="615"/>
  <c r="U629" i="615" s="1"/>
  <c r="M629" i="615"/>
  <c r="L629" i="615"/>
  <c r="CW628" i="615"/>
  <c r="CV628" i="615"/>
  <c r="CT628" i="615"/>
  <c r="CO628" i="615"/>
  <c r="CN628" i="615"/>
  <c r="CL628" i="615"/>
  <c r="CG628" i="615"/>
  <c r="CF628" i="615"/>
  <c r="CD628" i="615"/>
  <c r="BX628" i="615"/>
  <c r="BY628" i="615" s="1"/>
  <c r="BV628" i="615"/>
  <c r="BP628" i="615"/>
  <c r="BQ628" i="615" s="1"/>
  <c r="BN628" i="615"/>
  <c r="BI628" i="615"/>
  <c r="BH628" i="615"/>
  <c r="BF628" i="615"/>
  <c r="AZ628" i="615"/>
  <c r="BA628" i="615" s="1"/>
  <c r="AX628" i="615"/>
  <c r="AS628" i="615"/>
  <c r="AR628" i="615"/>
  <c r="AP628" i="615"/>
  <c r="AJ628" i="615"/>
  <c r="AK628" i="615" s="1"/>
  <c r="AH628" i="615"/>
  <c r="AC628" i="615"/>
  <c r="AB628" i="615"/>
  <c r="Z628" i="615"/>
  <c r="T628" i="615"/>
  <c r="U628" i="615" s="1"/>
  <c r="R628" i="615"/>
  <c r="M628" i="615"/>
  <c r="L628" i="615"/>
  <c r="J628" i="615"/>
  <c r="CW627" i="615"/>
  <c r="CV627" i="615"/>
  <c r="CT627" i="615"/>
  <c r="CO627" i="615"/>
  <c r="CN627" i="615"/>
  <c r="CL627" i="615"/>
  <c r="CF627" i="615"/>
  <c r="CG627" i="615" s="1"/>
  <c r="CD627" i="615"/>
  <c r="BY627" i="615"/>
  <c r="BX627" i="615"/>
  <c r="BV627" i="615"/>
  <c r="BP627" i="615"/>
  <c r="BQ627" i="615" s="1"/>
  <c r="BN627" i="615"/>
  <c r="BH627" i="615"/>
  <c r="BI627" i="615" s="1"/>
  <c r="BF627" i="615"/>
  <c r="AZ627" i="615"/>
  <c r="BA627" i="615" s="1"/>
  <c r="AX627" i="615"/>
  <c r="AS627" i="615"/>
  <c r="AR627" i="615"/>
  <c r="AP627" i="615"/>
  <c r="AJ627" i="615"/>
  <c r="AK627" i="615" s="1"/>
  <c r="AH627" i="615"/>
  <c r="AC627" i="615"/>
  <c r="AB627" i="615"/>
  <c r="Z627" i="615"/>
  <c r="T627" i="615"/>
  <c r="U627" i="615" s="1"/>
  <c r="R627" i="615"/>
  <c r="M627" i="615"/>
  <c r="L627" i="615"/>
  <c r="J627" i="615"/>
  <c r="CV626" i="615"/>
  <c r="CW626" i="615" s="1"/>
  <c r="CT626" i="615"/>
  <c r="CN626" i="615"/>
  <c r="CO626" i="615" s="1"/>
  <c r="CL626" i="615"/>
  <c r="CF626" i="615"/>
  <c r="CG626" i="615" s="1"/>
  <c r="CD626" i="615"/>
  <c r="BY626" i="615"/>
  <c r="BX626" i="615"/>
  <c r="BV626" i="615"/>
  <c r="BQ626" i="615"/>
  <c r="BP626" i="615"/>
  <c r="BN626" i="615"/>
  <c r="BI626" i="615"/>
  <c r="BH626" i="615"/>
  <c r="BF626" i="615"/>
  <c r="AZ626" i="615"/>
  <c r="BA626" i="615" s="1"/>
  <c r="AX626" i="615"/>
  <c r="AS626" i="615"/>
  <c r="AR626" i="615"/>
  <c r="AP626" i="615"/>
  <c r="AJ626" i="615"/>
  <c r="AK626" i="615" s="1"/>
  <c r="AH626" i="615"/>
  <c r="AB626" i="615"/>
  <c r="AC626" i="615" s="1"/>
  <c r="Z626" i="615"/>
  <c r="T626" i="615"/>
  <c r="U626" i="615" s="1"/>
  <c r="R626" i="615"/>
  <c r="M626" i="615"/>
  <c r="L626" i="615"/>
  <c r="J626" i="615"/>
  <c r="CV625" i="615"/>
  <c r="CW625" i="615" s="1"/>
  <c r="CN625" i="615"/>
  <c r="CO625" i="615" s="1"/>
  <c r="CF625" i="615"/>
  <c r="CG625" i="615" s="1"/>
  <c r="BX625" i="615"/>
  <c r="BY625" i="615" s="1"/>
  <c r="BP625" i="615"/>
  <c r="BQ625" i="615" s="1"/>
  <c r="BH625" i="615"/>
  <c r="BI625" i="615" s="1"/>
  <c r="AZ625" i="615"/>
  <c r="BA625" i="615" s="1"/>
  <c r="AR625" i="615"/>
  <c r="AS625" i="615" s="1"/>
  <c r="AP625" i="615"/>
  <c r="AK625" i="615"/>
  <c r="AJ625" i="615"/>
  <c r="AH625" i="615"/>
  <c r="AB625" i="615"/>
  <c r="AC625" i="615" s="1"/>
  <c r="Z625" i="615"/>
  <c r="T625" i="615"/>
  <c r="U625" i="615" s="1"/>
  <c r="R625" i="615"/>
  <c r="L625" i="615"/>
  <c r="M625" i="615" s="1"/>
  <c r="J625" i="615"/>
  <c r="CW624" i="615"/>
  <c r="CV624" i="615"/>
  <c r="CT624" i="615"/>
  <c r="CN624" i="615"/>
  <c r="CO624" i="615" s="1"/>
  <c r="CL624" i="615"/>
  <c r="CG624" i="615"/>
  <c r="CF624" i="615"/>
  <c r="CD624" i="615"/>
  <c r="BX624" i="615"/>
  <c r="BY624" i="615" s="1"/>
  <c r="BV624" i="615"/>
  <c r="BQ624" i="615"/>
  <c r="BP624" i="615"/>
  <c r="BN624" i="615"/>
  <c r="BH624" i="615"/>
  <c r="BI624" i="615" s="1"/>
  <c r="BF624" i="615"/>
  <c r="AZ624" i="615"/>
  <c r="BA624" i="615" s="1"/>
  <c r="AX624" i="615"/>
  <c r="AR624" i="615"/>
  <c r="AS624" i="615" s="1"/>
  <c r="AP624" i="615"/>
  <c r="AK624" i="615"/>
  <c r="AJ624" i="615"/>
  <c r="AH624" i="615"/>
  <c r="AC624" i="615"/>
  <c r="AB624" i="615"/>
  <c r="Z624" i="615"/>
  <c r="U624" i="615"/>
  <c r="T624" i="615"/>
  <c r="R624" i="615"/>
  <c r="L624" i="615"/>
  <c r="M624" i="615" s="1"/>
  <c r="J624" i="615"/>
  <c r="CW623" i="615"/>
  <c r="CV623" i="615"/>
  <c r="CT623" i="615"/>
  <c r="CN623" i="615"/>
  <c r="CO623" i="615" s="1"/>
  <c r="CL623" i="615"/>
  <c r="CF623" i="615"/>
  <c r="CG623" i="615" s="1"/>
  <c r="CD623" i="615"/>
  <c r="BX623" i="615"/>
  <c r="BY623" i="615" s="1"/>
  <c r="BV623" i="615"/>
  <c r="BQ623" i="615"/>
  <c r="BP623" i="615"/>
  <c r="BN623" i="615"/>
  <c r="BH623" i="615"/>
  <c r="BI623" i="615" s="1"/>
  <c r="BF623" i="615"/>
  <c r="BA623" i="615"/>
  <c r="AZ623" i="615"/>
  <c r="AX623" i="615"/>
  <c r="AR623" i="615"/>
  <c r="AS623" i="615" s="1"/>
  <c r="AP623" i="615"/>
  <c r="AK623" i="615"/>
  <c r="AJ623" i="615"/>
  <c r="AH623" i="615"/>
  <c r="AB623" i="615"/>
  <c r="AC623" i="615" s="1"/>
  <c r="Z623" i="615"/>
  <c r="T623" i="615"/>
  <c r="U623" i="615" s="1"/>
  <c r="R623" i="615"/>
  <c r="L623" i="615"/>
  <c r="M623" i="615" s="1"/>
  <c r="J623" i="615"/>
  <c r="CW622" i="615"/>
  <c r="CV622" i="615"/>
  <c r="CT622" i="615"/>
  <c r="CO622" i="615"/>
  <c r="CN622" i="615"/>
  <c r="CL622" i="615"/>
  <c r="CG622" i="615"/>
  <c r="CF622" i="615"/>
  <c r="CD622" i="615"/>
  <c r="BX622" i="615"/>
  <c r="BY622" i="615" s="1"/>
  <c r="BV622" i="615"/>
  <c r="BQ622" i="615"/>
  <c r="BP622" i="615"/>
  <c r="BN622" i="615"/>
  <c r="BH622" i="615"/>
  <c r="BI622" i="615" s="1"/>
  <c r="BF622" i="615"/>
  <c r="AZ622" i="615"/>
  <c r="BA622" i="615" s="1"/>
  <c r="AX622" i="615"/>
  <c r="AR622" i="615"/>
  <c r="AS622" i="615" s="1"/>
  <c r="AP622" i="615"/>
  <c r="AK622" i="615"/>
  <c r="AJ622" i="615"/>
  <c r="AH622" i="615"/>
  <c r="AB622" i="615"/>
  <c r="AC622" i="615" s="1"/>
  <c r="Z622" i="615"/>
  <c r="U622" i="615"/>
  <c r="T622" i="615"/>
  <c r="R622" i="615"/>
  <c r="L622" i="615"/>
  <c r="M622" i="615" s="1"/>
  <c r="J622" i="615"/>
  <c r="CW621" i="615"/>
  <c r="CV621" i="615"/>
  <c r="CT621" i="615"/>
  <c r="CN621" i="615"/>
  <c r="CO621" i="615" s="1"/>
  <c r="CF621" i="615"/>
  <c r="CG621" i="615" s="1"/>
  <c r="BY621" i="615"/>
  <c r="BX621" i="615"/>
  <c r="BP621" i="615"/>
  <c r="BQ621" i="615" s="1"/>
  <c r="BH621" i="615"/>
  <c r="BI621" i="615" s="1"/>
  <c r="BF621" i="615"/>
  <c r="AZ621" i="615"/>
  <c r="BA621" i="615" s="1"/>
  <c r="AS621" i="615"/>
  <c r="AR621" i="615"/>
  <c r="AK621" i="615"/>
  <c r="AJ621" i="615"/>
  <c r="AC621" i="615"/>
  <c r="AB621" i="615"/>
  <c r="T621" i="615"/>
  <c r="U621" i="615" s="1"/>
  <c r="M621" i="615"/>
  <c r="L621" i="615"/>
  <c r="CW620" i="615"/>
  <c r="CV620" i="615"/>
  <c r="CT620" i="615"/>
  <c r="CN620" i="615"/>
  <c r="CO620" i="615" s="1"/>
  <c r="CL620" i="615"/>
  <c r="CG620" i="615"/>
  <c r="CF620" i="615"/>
  <c r="CD620" i="615"/>
  <c r="BX620" i="615"/>
  <c r="BY620" i="615" s="1"/>
  <c r="BV620" i="615"/>
  <c r="BP620" i="615"/>
  <c r="BQ620" i="615" s="1"/>
  <c r="BN620" i="615"/>
  <c r="BH620" i="615"/>
  <c r="BI620" i="615" s="1"/>
  <c r="BF620" i="615"/>
  <c r="BA620" i="615"/>
  <c r="AZ620" i="615"/>
  <c r="AX620" i="615"/>
  <c r="AS620" i="615"/>
  <c r="AR620" i="615"/>
  <c r="AP620" i="615"/>
  <c r="AK620" i="615"/>
  <c r="AJ620" i="615"/>
  <c r="AH620" i="615"/>
  <c r="AB620" i="615"/>
  <c r="AC620" i="615" s="1"/>
  <c r="Z620" i="615"/>
  <c r="U620" i="615"/>
  <c r="T620" i="615"/>
  <c r="R620" i="615"/>
  <c r="L620" i="615"/>
  <c r="M620" i="615" s="1"/>
  <c r="J620" i="615"/>
  <c r="CV619" i="615"/>
  <c r="CW619" i="615" s="1"/>
  <c r="CT619" i="615"/>
  <c r="CN619" i="615"/>
  <c r="CO619" i="615" s="1"/>
  <c r="CL619" i="615"/>
  <c r="CG619" i="615"/>
  <c r="CF619" i="615"/>
  <c r="CD619" i="615"/>
  <c r="BX619" i="615"/>
  <c r="BY619" i="615" s="1"/>
  <c r="BV619" i="615"/>
  <c r="BQ619" i="615"/>
  <c r="BP619" i="615"/>
  <c r="BN619" i="615"/>
  <c r="BH619" i="615"/>
  <c r="BI619" i="615" s="1"/>
  <c r="BF619" i="615"/>
  <c r="BA619" i="615"/>
  <c r="AZ619" i="615"/>
  <c r="AX619" i="615"/>
  <c r="AR619" i="615"/>
  <c r="AS619" i="615" s="1"/>
  <c r="AP619" i="615"/>
  <c r="AJ619" i="615"/>
  <c r="AK619" i="615" s="1"/>
  <c r="AH619" i="615"/>
  <c r="AB619" i="615"/>
  <c r="AC619" i="615" s="1"/>
  <c r="Z619" i="615"/>
  <c r="U619" i="615"/>
  <c r="T619" i="615"/>
  <c r="R619" i="615"/>
  <c r="M619" i="615"/>
  <c r="L619" i="615"/>
  <c r="J619" i="615"/>
  <c r="CW618" i="615"/>
  <c r="CV618" i="615"/>
  <c r="CO618" i="615"/>
  <c r="CN618" i="615"/>
  <c r="CF618" i="615"/>
  <c r="CG618" i="615" s="1"/>
  <c r="BY618" i="615"/>
  <c r="BX618" i="615"/>
  <c r="BQ618" i="615"/>
  <c r="BP618" i="615"/>
  <c r="BI618" i="615"/>
  <c r="BH618" i="615"/>
  <c r="BF618" i="615"/>
  <c r="BA618" i="615"/>
  <c r="AZ618" i="615"/>
  <c r="AX618" i="615"/>
  <c r="AS618" i="615"/>
  <c r="AR618" i="615"/>
  <c r="AP618" i="615"/>
  <c r="AJ618" i="615"/>
  <c r="AK618" i="615" s="1"/>
  <c r="AH618" i="615"/>
  <c r="AC618" i="615"/>
  <c r="AB618" i="615"/>
  <c r="Z618" i="615"/>
  <c r="T618" i="615"/>
  <c r="U618" i="615" s="1"/>
  <c r="R618" i="615"/>
  <c r="L618" i="615"/>
  <c r="M618" i="615" s="1"/>
  <c r="J618" i="615"/>
  <c r="CV617" i="615"/>
  <c r="CW617" i="615" s="1"/>
  <c r="CT617" i="615"/>
  <c r="CO617" i="615"/>
  <c r="CN617" i="615"/>
  <c r="CL617" i="615"/>
  <c r="CF617" i="615"/>
  <c r="CG617" i="615" s="1"/>
  <c r="CD617" i="615"/>
  <c r="BY617" i="615"/>
  <c r="BX617" i="615"/>
  <c r="BV617" i="615"/>
  <c r="BP617" i="615"/>
  <c r="BQ617" i="615" s="1"/>
  <c r="BN617" i="615"/>
  <c r="BI617" i="615"/>
  <c r="BH617" i="615"/>
  <c r="BF617" i="615"/>
  <c r="AZ617" i="615"/>
  <c r="BA617" i="615" s="1"/>
  <c r="AX617" i="615"/>
  <c r="AR617" i="615"/>
  <c r="AS617" i="615" s="1"/>
  <c r="AP617" i="615"/>
  <c r="AJ617" i="615"/>
  <c r="AK617" i="615" s="1"/>
  <c r="AH617" i="615"/>
  <c r="AC617" i="615"/>
  <c r="AB617" i="615"/>
  <c r="Z617" i="615"/>
  <c r="U617" i="615"/>
  <c r="T617" i="615"/>
  <c r="R617" i="615"/>
  <c r="M617" i="615"/>
  <c r="L617" i="615"/>
  <c r="J617" i="615"/>
  <c r="CV616" i="615"/>
  <c r="CW616" i="615" s="1"/>
  <c r="CT616" i="615"/>
  <c r="CO616" i="615"/>
  <c r="CN616" i="615"/>
  <c r="CL616" i="615"/>
  <c r="CF616" i="615"/>
  <c r="CG616" i="615" s="1"/>
  <c r="CD616" i="615"/>
  <c r="BX616" i="615"/>
  <c r="BY616" i="615" s="1"/>
  <c r="BV616" i="615"/>
  <c r="BP616" i="615"/>
  <c r="BQ616" i="615" s="1"/>
  <c r="BN616" i="615"/>
  <c r="BI616" i="615"/>
  <c r="BH616" i="615"/>
  <c r="BF616" i="615"/>
  <c r="AZ616" i="615"/>
  <c r="BA616" i="615" s="1"/>
  <c r="AX616" i="615"/>
  <c r="AS616" i="615"/>
  <c r="AR616" i="615"/>
  <c r="AP616" i="615"/>
  <c r="AJ616" i="615"/>
  <c r="AK616" i="615" s="1"/>
  <c r="AH616" i="615"/>
  <c r="AC616" i="615"/>
  <c r="AB616" i="615"/>
  <c r="Z616" i="615"/>
  <c r="T616" i="615"/>
  <c r="U616" i="615" s="1"/>
  <c r="R616" i="615"/>
  <c r="L616" i="615"/>
  <c r="M616" i="615" s="1"/>
  <c r="J616" i="615"/>
  <c r="CV615" i="615"/>
  <c r="CW615" i="615" s="1"/>
  <c r="CT615" i="615"/>
  <c r="CO615" i="615"/>
  <c r="CN615" i="615"/>
  <c r="CL615" i="615"/>
  <c r="CG615" i="615"/>
  <c r="CF615" i="615"/>
  <c r="CD615" i="615"/>
  <c r="BY615" i="615"/>
  <c r="BX615" i="615"/>
  <c r="BV615" i="615"/>
  <c r="BP615" i="615"/>
  <c r="BQ615" i="615" s="1"/>
  <c r="BN615" i="615"/>
  <c r="BI615" i="615"/>
  <c r="BH615" i="615"/>
  <c r="BF615" i="615"/>
  <c r="AZ615" i="615"/>
  <c r="BA615" i="615" s="1"/>
  <c r="AX615" i="615"/>
  <c r="AR615" i="615"/>
  <c r="AS615" i="615" s="1"/>
  <c r="AP615" i="615"/>
  <c r="AJ615" i="615"/>
  <c r="AK615" i="615" s="1"/>
  <c r="AH615" i="615"/>
  <c r="AC615" i="615"/>
  <c r="AB615" i="615"/>
  <c r="Z615" i="615"/>
  <c r="T615" i="615"/>
  <c r="U615" i="615" s="1"/>
  <c r="R615" i="615"/>
  <c r="M615" i="615"/>
  <c r="L615" i="615"/>
  <c r="J615" i="615"/>
  <c r="CV614" i="615"/>
  <c r="CW614" i="615" s="1"/>
  <c r="CT614" i="615"/>
  <c r="CO614" i="615"/>
  <c r="CN614" i="615"/>
  <c r="CL614" i="615"/>
  <c r="CF614" i="615"/>
  <c r="CG614" i="615" s="1"/>
  <c r="CD614" i="615"/>
  <c r="BX614" i="615"/>
  <c r="BY614" i="615" s="1"/>
  <c r="BV614" i="615"/>
  <c r="BP614" i="615"/>
  <c r="BQ614" i="615" s="1"/>
  <c r="BN614" i="615"/>
  <c r="BI614" i="615"/>
  <c r="BH614" i="615"/>
  <c r="BF614" i="615"/>
  <c r="BA614" i="615"/>
  <c r="AZ614" i="615"/>
  <c r="AX614" i="615"/>
  <c r="AS614" i="615"/>
  <c r="AR614" i="615"/>
  <c r="AP614" i="615"/>
  <c r="AJ614" i="615"/>
  <c r="AK614" i="615" s="1"/>
  <c r="AH614" i="615"/>
  <c r="AC614" i="615"/>
  <c r="AB614" i="615"/>
  <c r="Z614" i="615"/>
  <c r="T614" i="615"/>
  <c r="U614" i="615" s="1"/>
  <c r="R614" i="615"/>
  <c r="L614" i="615"/>
  <c r="M614" i="615" s="1"/>
  <c r="J614" i="615"/>
  <c r="CV613" i="615"/>
  <c r="CW613" i="615" s="1"/>
  <c r="CT613" i="615"/>
  <c r="CO613" i="615"/>
  <c r="CN613" i="615"/>
  <c r="CF613" i="615"/>
  <c r="CG613" i="615" s="1"/>
  <c r="BY613" i="615"/>
  <c r="BX613" i="615"/>
  <c r="BV613" i="615"/>
  <c r="BP613" i="615"/>
  <c r="BQ613" i="615" s="1"/>
  <c r="BH613" i="615"/>
  <c r="BI613" i="615" s="1"/>
  <c r="BA613" i="615"/>
  <c r="AZ613" i="615"/>
  <c r="AR613" i="615"/>
  <c r="AS613" i="615" s="1"/>
  <c r="AJ613" i="615"/>
  <c r="AK613" i="615" s="1"/>
  <c r="AB613" i="615"/>
  <c r="AC613" i="615" s="1"/>
  <c r="U613" i="615"/>
  <c r="T613" i="615"/>
  <c r="L613" i="615"/>
  <c r="M613" i="615" s="1"/>
  <c r="CV612" i="615"/>
  <c r="CW612" i="615" s="1"/>
  <c r="CN612" i="615"/>
  <c r="CO612" i="615" s="1"/>
  <c r="CL612" i="615"/>
  <c r="CG612" i="615"/>
  <c r="CF612" i="615"/>
  <c r="CD612" i="615"/>
  <c r="BX612" i="615"/>
  <c r="BY612" i="615" s="1"/>
  <c r="BV612" i="615"/>
  <c r="BP612" i="615"/>
  <c r="BQ612" i="615" s="1"/>
  <c r="BN612" i="615"/>
  <c r="BH612" i="615"/>
  <c r="BI612" i="615" s="1"/>
  <c r="BF612" i="615"/>
  <c r="BA612" i="615"/>
  <c r="AZ612" i="615"/>
  <c r="AX612" i="615"/>
  <c r="AS612" i="615"/>
  <c r="AR612" i="615"/>
  <c r="AP612" i="615"/>
  <c r="AK612" i="615"/>
  <c r="AJ612" i="615"/>
  <c r="AH612" i="615"/>
  <c r="AB612" i="615"/>
  <c r="AC612" i="615" s="1"/>
  <c r="Z612" i="615"/>
  <c r="U612" i="615"/>
  <c r="T612" i="615"/>
  <c r="R612" i="615"/>
  <c r="L612" i="615"/>
  <c r="M612" i="615" s="1"/>
  <c r="J612" i="615"/>
  <c r="CV611" i="615"/>
  <c r="CW611" i="615" s="1"/>
  <c r="CT611" i="615"/>
  <c r="CN611" i="615"/>
  <c r="CO611" i="615" s="1"/>
  <c r="CL611" i="615"/>
  <c r="CG611" i="615"/>
  <c r="CF611" i="615"/>
  <c r="CD611" i="615"/>
  <c r="BX611" i="615"/>
  <c r="BY611" i="615" s="1"/>
  <c r="BV611" i="615"/>
  <c r="BQ611" i="615"/>
  <c r="BP611" i="615"/>
  <c r="BN611" i="615"/>
  <c r="BH611" i="615"/>
  <c r="BI611" i="615" s="1"/>
  <c r="BF611" i="615"/>
  <c r="BA611" i="615"/>
  <c r="AZ611" i="615"/>
  <c r="AX611" i="615"/>
  <c r="AR611" i="615"/>
  <c r="AS611" i="615" s="1"/>
  <c r="AP611" i="615"/>
  <c r="AJ611" i="615"/>
  <c r="AK611" i="615" s="1"/>
  <c r="AH611" i="615"/>
  <c r="AB611" i="615"/>
  <c r="AC611" i="615" s="1"/>
  <c r="Z611" i="615"/>
  <c r="U611" i="615"/>
  <c r="T611" i="615"/>
  <c r="R611" i="615"/>
  <c r="M611" i="615"/>
  <c r="L611" i="615"/>
  <c r="J611" i="615"/>
  <c r="CW610" i="615"/>
  <c r="CV610" i="615"/>
  <c r="CT610" i="615"/>
  <c r="CN610" i="615"/>
  <c r="CO610" i="615" s="1"/>
  <c r="CL610" i="615"/>
  <c r="CG610" i="615"/>
  <c r="CF610" i="615"/>
  <c r="CD610" i="615"/>
  <c r="BX610" i="615"/>
  <c r="BY610" i="615" s="1"/>
  <c r="BV610" i="615"/>
  <c r="BP610" i="615"/>
  <c r="BQ610" i="615" s="1"/>
  <c r="BN610" i="615"/>
  <c r="BH610" i="615"/>
  <c r="BI610" i="615" s="1"/>
  <c r="BF610" i="615"/>
  <c r="BA610" i="615"/>
  <c r="AZ610" i="615"/>
  <c r="AX610" i="615"/>
  <c r="AR610" i="615"/>
  <c r="AS610" i="615" s="1"/>
  <c r="AP610" i="615"/>
  <c r="AK610" i="615"/>
  <c r="AJ610" i="615"/>
  <c r="AH610" i="615"/>
  <c r="AB610" i="615"/>
  <c r="AC610" i="615" s="1"/>
  <c r="Z610" i="615"/>
  <c r="U610" i="615"/>
  <c r="T610" i="615"/>
  <c r="R610" i="615"/>
  <c r="L610" i="615"/>
  <c r="M610" i="615" s="1"/>
  <c r="J610" i="615"/>
  <c r="CV609" i="615"/>
  <c r="CW609" i="615" s="1"/>
  <c r="CT609" i="615"/>
  <c r="CN609" i="615"/>
  <c r="CO609" i="615" s="1"/>
  <c r="CL609" i="615"/>
  <c r="CG609" i="615"/>
  <c r="CF609" i="615"/>
  <c r="CD609" i="615"/>
  <c r="BY609" i="615"/>
  <c r="BX609" i="615"/>
  <c r="BV609" i="615"/>
  <c r="BQ609" i="615"/>
  <c r="BP609" i="615"/>
  <c r="BN609" i="615"/>
  <c r="BH609" i="615"/>
  <c r="BI609" i="615" s="1"/>
  <c r="BF609" i="615"/>
  <c r="BA609" i="615"/>
  <c r="AZ609" i="615"/>
  <c r="AX609" i="615"/>
  <c r="AR609" i="615"/>
  <c r="AS609" i="615" s="1"/>
  <c r="AP609" i="615"/>
  <c r="AJ609" i="615"/>
  <c r="AK609" i="615" s="1"/>
  <c r="AH609" i="615"/>
  <c r="AB609" i="615"/>
  <c r="AC609" i="615" s="1"/>
  <c r="Z609" i="615"/>
  <c r="U609" i="615"/>
  <c r="T609" i="615"/>
  <c r="R609" i="615"/>
  <c r="L609" i="615"/>
  <c r="M609" i="615" s="1"/>
  <c r="J609" i="615"/>
  <c r="CW608" i="615"/>
  <c r="CV608" i="615"/>
  <c r="CT608" i="615"/>
  <c r="CN608" i="615"/>
  <c r="CO608" i="615" s="1"/>
  <c r="CL608" i="615"/>
  <c r="CG608" i="615"/>
  <c r="CF608" i="615"/>
  <c r="CD608" i="615"/>
  <c r="BX608" i="615"/>
  <c r="BY608" i="615" s="1"/>
  <c r="BV608" i="615"/>
  <c r="BP608" i="615"/>
  <c r="BQ608" i="615" s="1"/>
  <c r="BN608" i="615"/>
  <c r="BH608" i="615"/>
  <c r="BI608" i="615" s="1"/>
  <c r="BF608" i="615"/>
  <c r="BA608" i="615"/>
  <c r="AZ608" i="615"/>
  <c r="AX608" i="615"/>
  <c r="AS608" i="615"/>
  <c r="AR608" i="615"/>
  <c r="AP608" i="615"/>
  <c r="AK608" i="615"/>
  <c r="AJ608" i="615"/>
  <c r="AH608" i="615"/>
  <c r="AB608" i="615"/>
  <c r="AC608" i="615" s="1"/>
  <c r="Z608" i="615"/>
  <c r="U608" i="615"/>
  <c r="T608" i="615"/>
  <c r="R608" i="615"/>
  <c r="L608" i="615"/>
  <c r="M608" i="615" s="1"/>
  <c r="J608" i="615"/>
  <c r="CV607" i="615"/>
  <c r="CW607" i="615" s="1"/>
  <c r="CT607" i="615"/>
  <c r="CN607" i="615"/>
  <c r="CO607" i="615" s="1"/>
  <c r="CL607" i="615"/>
  <c r="CG607" i="615"/>
  <c r="CF607" i="615"/>
  <c r="CD607" i="615"/>
  <c r="BX607" i="615"/>
  <c r="BY607" i="615" s="1"/>
  <c r="BV607" i="615"/>
  <c r="BQ607" i="615"/>
  <c r="BP607" i="615"/>
  <c r="BN607" i="615"/>
  <c r="BH607" i="615"/>
  <c r="BI607" i="615" s="1"/>
  <c r="BF607" i="615"/>
  <c r="BA607" i="615"/>
  <c r="AZ607" i="615"/>
  <c r="AX607" i="615"/>
  <c r="AR607" i="615"/>
  <c r="AS607" i="615" s="1"/>
  <c r="AP607" i="615"/>
  <c r="AJ607" i="615"/>
  <c r="AK607" i="615" s="1"/>
  <c r="AH607" i="615"/>
  <c r="AB607" i="615"/>
  <c r="AC607" i="615" s="1"/>
  <c r="Z607" i="615"/>
  <c r="U607" i="615"/>
  <c r="T607" i="615"/>
  <c r="R607" i="615"/>
  <c r="M607" i="615"/>
  <c r="L607" i="615"/>
  <c r="J607" i="615"/>
  <c r="CW606" i="615"/>
  <c r="CV606" i="615"/>
  <c r="CT606" i="615"/>
  <c r="CN606" i="615"/>
  <c r="CO606" i="615" s="1"/>
  <c r="CL606" i="615"/>
  <c r="CG606" i="615"/>
  <c r="CF606" i="615"/>
  <c r="CD606" i="615"/>
  <c r="BX606" i="615"/>
  <c r="BY606" i="615" s="1"/>
  <c r="BV606" i="615"/>
  <c r="BP606" i="615"/>
  <c r="BQ606" i="615" s="1"/>
  <c r="BN606" i="615"/>
  <c r="BH606" i="615"/>
  <c r="BI606" i="615" s="1"/>
  <c r="BF606" i="615"/>
  <c r="BA606" i="615"/>
  <c r="AZ606" i="615"/>
  <c r="AX606" i="615"/>
  <c r="AR606" i="615"/>
  <c r="AS606" i="615" s="1"/>
  <c r="AP606" i="615"/>
  <c r="AK606" i="615"/>
  <c r="AJ606" i="615"/>
  <c r="AH606" i="615"/>
  <c r="AB606" i="615"/>
  <c r="AC606" i="615" s="1"/>
  <c r="Z606" i="615"/>
  <c r="U606" i="615"/>
  <c r="T606" i="615"/>
  <c r="R606" i="615"/>
  <c r="L606" i="615"/>
  <c r="M606" i="615" s="1"/>
  <c r="J606" i="615"/>
  <c r="CV605" i="615"/>
  <c r="CW605" i="615" s="1"/>
  <c r="CT605" i="615"/>
  <c r="CN605" i="615"/>
  <c r="CO605" i="615" s="1"/>
  <c r="CL605" i="615"/>
  <c r="CG605" i="615"/>
  <c r="CF605" i="615"/>
  <c r="CD605" i="615"/>
  <c r="BY605" i="615"/>
  <c r="BX605" i="615"/>
  <c r="BV605" i="615"/>
  <c r="BQ605" i="615"/>
  <c r="BP605" i="615"/>
  <c r="BN605" i="615"/>
  <c r="BH605" i="615"/>
  <c r="BI605" i="615" s="1"/>
  <c r="BF605" i="615"/>
  <c r="BA605" i="615"/>
  <c r="AZ605" i="615"/>
  <c r="AX605" i="615"/>
  <c r="AR605" i="615"/>
  <c r="AS605" i="615" s="1"/>
  <c r="AP605" i="615"/>
  <c r="AJ605" i="615"/>
  <c r="AK605" i="615" s="1"/>
  <c r="AH605" i="615"/>
  <c r="AB605" i="615"/>
  <c r="AC605" i="615" s="1"/>
  <c r="Z605" i="615"/>
  <c r="U605" i="615"/>
  <c r="T605" i="615"/>
  <c r="R605" i="615"/>
  <c r="L605" i="615"/>
  <c r="M605" i="615" s="1"/>
  <c r="J605" i="615"/>
  <c r="CW604" i="615"/>
  <c r="CV604" i="615"/>
  <c r="CT604" i="615"/>
  <c r="CN604" i="615"/>
  <c r="CO604" i="615" s="1"/>
  <c r="CL604" i="615"/>
  <c r="CG604" i="615"/>
  <c r="CF604" i="615"/>
  <c r="CD604" i="615"/>
  <c r="BX604" i="615"/>
  <c r="BY604" i="615" s="1"/>
  <c r="BV604" i="615"/>
  <c r="BP604" i="615"/>
  <c r="BQ604" i="615" s="1"/>
  <c r="BN604" i="615"/>
  <c r="BH604" i="615"/>
  <c r="BI604" i="615" s="1"/>
  <c r="BF604" i="615"/>
  <c r="BA604" i="615"/>
  <c r="AZ604" i="615"/>
  <c r="AX604" i="615"/>
  <c r="AS604" i="615"/>
  <c r="AR604" i="615"/>
  <c r="AP604" i="615"/>
  <c r="AK604" i="615"/>
  <c r="AJ604" i="615"/>
  <c r="AH604" i="615"/>
  <c r="AB604" i="615"/>
  <c r="AC604" i="615" s="1"/>
  <c r="Z604" i="615"/>
  <c r="U604" i="615"/>
  <c r="T604" i="615"/>
  <c r="R604" i="615"/>
  <c r="L604" i="615"/>
  <c r="M604" i="615" s="1"/>
  <c r="J604" i="615"/>
  <c r="CV603" i="615"/>
  <c r="CW603" i="615" s="1"/>
  <c r="CT603" i="615"/>
  <c r="CN603" i="615"/>
  <c r="CO603" i="615" s="1"/>
  <c r="CL603" i="615"/>
  <c r="CG603" i="615"/>
  <c r="CF603" i="615"/>
  <c r="CD603" i="615"/>
  <c r="BX603" i="615"/>
  <c r="BY603" i="615" s="1"/>
  <c r="BV603" i="615"/>
  <c r="BQ603" i="615"/>
  <c r="BP603" i="615"/>
  <c r="BN603" i="615"/>
  <c r="BH603" i="615"/>
  <c r="BI603" i="615" s="1"/>
  <c r="BF603" i="615"/>
  <c r="BA603" i="615"/>
  <c r="AZ603" i="615"/>
  <c r="AX603" i="615"/>
  <c r="AR603" i="615"/>
  <c r="AS603" i="615" s="1"/>
  <c r="AP603" i="615"/>
  <c r="AJ603" i="615"/>
  <c r="AK603" i="615" s="1"/>
  <c r="AH603" i="615"/>
  <c r="AB603" i="615"/>
  <c r="AC603" i="615" s="1"/>
  <c r="Z603" i="615"/>
  <c r="U603" i="615"/>
  <c r="T603" i="615"/>
  <c r="R603" i="615"/>
  <c r="M603" i="615"/>
  <c r="L603" i="615"/>
  <c r="J603" i="615"/>
  <c r="CW602" i="615"/>
  <c r="CV602" i="615"/>
  <c r="CT602" i="615"/>
  <c r="CN602" i="615"/>
  <c r="CO602" i="615" s="1"/>
  <c r="CL602" i="615"/>
  <c r="CG602" i="615"/>
  <c r="CF602" i="615"/>
  <c r="CD602" i="615"/>
  <c r="BX602" i="615"/>
  <c r="BY602" i="615" s="1"/>
  <c r="BV602" i="615"/>
  <c r="BP602" i="615"/>
  <c r="BQ602" i="615" s="1"/>
  <c r="BN602" i="615"/>
  <c r="BH602" i="615"/>
  <c r="BI602" i="615" s="1"/>
  <c r="BF602" i="615"/>
  <c r="BA602" i="615"/>
  <c r="AZ602" i="615"/>
  <c r="AX602" i="615"/>
  <c r="AR602" i="615"/>
  <c r="AS602" i="615" s="1"/>
  <c r="AP602" i="615"/>
  <c r="AK602" i="615"/>
  <c r="AJ602" i="615"/>
  <c r="AH602" i="615"/>
  <c r="AB602" i="615"/>
  <c r="AC602" i="615" s="1"/>
  <c r="Z602" i="615"/>
  <c r="U602" i="615"/>
  <c r="T602" i="615"/>
  <c r="R602" i="615"/>
  <c r="L602" i="615"/>
  <c r="M602" i="615" s="1"/>
  <c r="J602" i="615"/>
  <c r="CV601" i="615"/>
  <c r="CT601" i="615"/>
  <c r="CN601" i="615"/>
  <c r="CL601" i="615"/>
  <c r="CG601" i="615"/>
  <c r="CF601" i="615"/>
  <c r="CD601" i="615"/>
  <c r="BY601" i="615"/>
  <c r="BX601" i="615"/>
  <c r="BV601" i="615"/>
  <c r="BQ601" i="615"/>
  <c r="BQ636" i="615" s="1"/>
  <c r="BP601" i="615"/>
  <c r="BN601" i="615"/>
  <c r="BH601" i="615"/>
  <c r="BI601" i="615" s="1"/>
  <c r="BF601" i="615"/>
  <c r="BA601" i="615"/>
  <c r="AZ601" i="615"/>
  <c r="AX601" i="615"/>
  <c r="AR601" i="615"/>
  <c r="AP601" i="615"/>
  <c r="AJ601" i="615"/>
  <c r="AH601" i="615"/>
  <c r="AB601" i="615"/>
  <c r="Z601" i="615"/>
  <c r="U601" i="615"/>
  <c r="T601" i="615"/>
  <c r="R601" i="615"/>
  <c r="L601" i="615"/>
  <c r="J601" i="615"/>
  <c r="CU599" i="615"/>
  <c r="CS599" i="615"/>
  <c r="CS678" i="615" s="1"/>
  <c r="CR599" i="615"/>
  <c r="CR678" i="615" s="1"/>
  <c r="CQ599" i="615"/>
  <c r="CQ678" i="615" s="1"/>
  <c r="CP599" i="615"/>
  <c r="CP678" i="615" s="1"/>
  <c r="CM599" i="615"/>
  <c r="CK599" i="615"/>
  <c r="CK678" i="615" s="1"/>
  <c r="CJ599" i="615"/>
  <c r="CJ678" i="615" s="1"/>
  <c r="CI599" i="615"/>
  <c r="CI678" i="615" s="1"/>
  <c r="CH599" i="615"/>
  <c r="CH678" i="615" s="1"/>
  <c r="CE599" i="615"/>
  <c r="CC599" i="615"/>
  <c r="CC678" i="615" s="1"/>
  <c r="CB599" i="615"/>
  <c r="CB678" i="615" s="1"/>
  <c r="CA599" i="615"/>
  <c r="CA678" i="615" s="1"/>
  <c r="BZ599" i="615"/>
  <c r="BZ678" i="615" s="1"/>
  <c r="BW599" i="615"/>
  <c r="BU599" i="615"/>
  <c r="BU678" i="615" s="1"/>
  <c r="BT599" i="615"/>
  <c r="BT678" i="615" s="1"/>
  <c r="BS599" i="615"/>
  <c r="BS678" i="615" s="1"/>
  <c r="BR599" i="615"/>
  <c r="BR678" i="615" s="1"/>
  <c r="BO599" i="615"/>
  <c r="BM599" i="615"/>
  <c r="BM678" i="615" s="1"/>
  <c r="BL599" i="615"/>
  <c r="BL678" i="615" s="1"/>
  <c r="BK599" i="615"/>
  <c r="BK678" i="615" s="1"/>
  <c r="BJ599" i="615"/>
  <c r="BJ678" i="615" s="1"/>
  <c r="BG599" i="615"/>
  <c r="BE599" i="615"/>
  <c r="BE678" i="615" s="1"/>
  <c r="BD599" i="615"/>
  <c r="BD678" i="615" s="1"/>
  <c r="BC599" i="615"/>
  <c r="BC678" i="615" s="1"/>
  <c r="BB599" i="615"/>
  <c r="BB678" i="615" s="1"/>
  <c r="AY599" i="615"/>
  <c r="AW599" i="615"/>
  <c r="AW678" i="615" s="1"/>
  <c r="AV599" i="615"/>
  <c r="AV678" i="615" s="1"/>
  <c r="AU599" i="615"/>
  <c r="AU678" i="615" s="1"/>
  <c r="AT599" i="615"/>
  <c r="AT678" i="615" s="1"/>
  <c r="AQ599" i="615"/>
  <c r="AO599" i="615"/>
  <c r="AO678" i="615" s="1"/>
  <c r="AN599" i="615"/>
  <c r="AN678" i="615" s="1"/>
  <c r="AM599" i="615"/>
  <c r="AM678" i="615" s="1"/>
  <c r="AL599" i="615"/>
  <c r="AL678" i="615" s="1"/>
  <c r="AI599" i="615"/>
  <c r="AG599" i="615"/>
  <c r="AG678" i="615" s="1"/>
  <c r="AF599" i="615"/>
  <c r="AF678" i="615" s="1"/>
  <c r="AE599" i="615"/>
  <c r="AE678" i="615" s="1"/>
  <c r="AD599" i="615"/>
  <c r="AD678" i="615" s="1"/>
  <c r="AA599" i="615"/>
  <c r="Y599" i="615"/>
  <c r="Y678" i="615" s="1"/>
  <c r="X599" i="615"/>
  <c r="X678" i="615" s="1"/>
  <c r="W599" i="615"/>
  <c r="W678" i="615" s="1"/>
  <c r="V599" i="615"/>
  <c r="V678" i="615" s="1"/>
  <c r="S599" i="615"/>
  <c r="Q599" i="615"/>
  <c r="Q678" i="615" s="1"/>
  <c r="P599" i="615"/>
  <c r="P678" i="615" s="1"/>
  <c r="O599" i="615"/>
  <c r="O678" i="615" s="1"/>
  <c r="N599" i="615"/>
  <c r="N678" i="615" s="1"/>
  <c r="K599" i="615"/>
  <c r="I599" i="615"/>
  <c r="I678" i="615" s="1"/>
  <c r="H599" i="615"/>
  <c r="H678" i="615" s="1"/>
  <c r="G599" i="615"/>
  <c r="G678" i="615" s="1"/>
  <c r="F599" i="615"/>
  <c r="F678" i="615" s="1"/>
  <c r="A599" i="615"/>
  <c r="A678" i="615" s="1"/>
  <c r="CV598" i="615"/>
  <c r="CW598" i="615" s="1"/>
  <c r="CT598" i="615"/>
  <c r="CN598" i="615"/>
  <c r="CO598" i="615" s="1"/>
  <c r="CL598" i="615"/>
  <c r="CF598" i="615"/>
  <c r="CG598" i="615" s="1"/>
  <c r="CD598" i="615"/>
  <c r="BY598" i="615"/>
  <c r="BX598" i="615"/>
  <c r="BV598" i="615"/>
  <c r="BQ598" i="615"/>
  <c r="BP598" i="615"/>
  <c r="BN598" i="615"/>
  <c r="BI598" i="615"/>
  <c r="BH598" i="615"/>
  <c r="BF598" i="615"/>
  <c r="AZ598" i="615"/>
  <c r="BA598" i="615" s="1"/>
  <c r="AX598" i="615"/>
  <c r="AS598" i="615"/>
  <c r="AR598" i="615"/>
  <c r="AP598" i="615"/>
  <c r="AJ598" i="615"/>
  <c r="AK598" i="615" s="1"/>
  <c r="AH598" i="615"/>
  <c r="AC598" i="615"/>
  <c r="AB598" i="615"/>
  <c r="Z598" i="615"/>
  <c r="U598" i="615"/>
  <c r="T598" i="615"/>
  <c r="R598" i="615"/>
  <c r="M598" i="615"/>
  <c r="L598" i="615"/>
  <c r="J598" i="615"/>
  <c r="CV597" i="615"/>
  <c r="CW597" i="615" s="1"/>
  <c r="CT597" i="615"/>
  <c r="CO597" i="615"/>
  <c r="CN597" i="615"/>
  <c r="CL597" i="615"/>
  <c r="CF597" i="615"/>
  <c r="CG597" i="615" s="1"/>
  <c r="CD597" i="615"/>
  <c r="BX597" i="615"/>
  <c r="BY597" i="615" s="1"/>
  <c r="BV597" i="615"/>
  <c r="BP597" i="615"/>
  <c r="BQ597" i="615" s="1"/>
  <c r="BN597" i="615"/>
  <c r="BI597" i="615"/>
  <c r="BH597" i="615"/>
  <c r="BF597" i="615"/>
  <c r="AZ597" i="615"/>
  <c r="BA597" i="615" s="1"/>
  <c r="AX597" i="615"/>
  <c r="AS597" i="615"/>
  <c r="AR597" i="615"/>
  <c r="AP597" i="615"/>
  <c r="AJ597" i="615"/>
  <c r="AK597" i="615" s="1"/>
  <c r="AH597" i="615"/>
  <c r="AC597" i="615"/>
  <c r="AB597" i="615"/>
  <c r="Z597" i="615"/>
  <c r="T597" i="615"/>
  <c r="U597" i="615" s="1"/>
  <c r="R597" i="615"/>
  <c r="L597" i="615"/>
  <c r="M597" i="615" s="1"/>
  <c r="J597" i="615"/>
  <c r="CV596" i="615"/>
  <c r="CW596" i="615" s="1"/>
  <c r="CT596" i="615"/>
  <c r="CN596" i="615"/>
  <c r="CO596" i="615" s="1"/>
  <c r="CL596" i="615"/>
  <c r="CF596" i="615"/>
  <c r="CG596" i="615" s="1"/>
  <c r="CD596" i="615"/>
  <c r="BY596" i="615"/>
  <c r="BX596" i="615"/>
  <c r="BV596" i="615"/>
  <c r="BP596" i="615"/>
  <c r="BQ596" i="615" s="1"/>
  <c r="BN596" i="615"/>
  <c r="BI596" i="615"/>
  <c r="BH596" i="615"/>
  <c r="BF596" i="615"/>
  <c r="AZ596" i="615"/>
  <c r="BA596" i="615" s="1"/>
  <c r="AX596" i="615"/>
  <c r="AR596" i="615"/>
  <c r="AS596" i="615" s="1"/>
  <c r="AP596" i="615"/>
  <c r="AJ596" i="615"/>
  <c r="AK596" i="615" s="1"/>
  <c r="AH596" i="615"/>
  <c r="AB596" i="615"/>
  <c r="AC596" i="615" s="1"/>
  <c r="Z596" i="615"/>
  <c r="T596" i="615"/>
  <c r="U596" i="615" s="1"/>
  <c r="R596" i="615"/>
  <c r="M596" i="615"/>
  <c r="L596" i="615"/>
  <c r="J596" i="615"/>
  <c r="CW595" i="615"/>
  <c r="CV595" i="615"/>
  <c r="CT595" i="615"/>
  <c r="CO595" i="615"/>
  <c r="CN595" i="615"/>
  <c r="CL595" i="615"/>
  <c r="CF595" i="615"/>
  <c r="CG595" i="615" s="1"/>
  <c r="CD595" i="615"/>
  <c r="BY595" i="615"/>
  <c r="BX595" i="615"/>
  <c r="BV595" i="615"/>
  <c r="BQ595" i="615"/>
  <c r="BP595" i="615"/>
  <c r="BN595" i="615"/>
  <c r="BH595" i="615"/>
  <c r="BI595" i="615" s="1"/>
  <c r="BF595" i="615"/>
  <c r="AZ595" i="615"/>
  <c r="BA595" i="615" s="1"/>
  <c r="AX595" i="615"/>
  <c r="AS595" i="615"/>
  <c r="AR595" i="615"/>
  <c r="AP595" i="615"/>
  <c r="AJ595" i="615"/>
  <c r="AK595" i="615" s="1"/>
  <c r="AH595" i="615"/>
  <c r="AB595" i="615"/>
  <c r="AC595" i="615" s="1"/>
  <c r="Z595" i="615"/>
  <c r="T595" i="615"/>
  <c r="U595" i="615" s="1"/>
  <c r="R595" i="615"/>
  <c r="L595" i="615"/>
  <c r="M595" i="615" s="1"/>
  <c r="J595" i="615"/>
  <c r="CV594" i="615"/>
  <c r="CW594" i="615" s="1"/>
  <c r="CT594" i="615"/>
  <c r="CO594" i="615"/>
  <c r="CN594" i="615"/>
  <c r="CL594" i="615"/>
  <c r="CG594" i="615"/>
  <c r="CF594" i="615"/>
  <c r="CD594" i="615"/>
  <c r="BY594" i="615"/>
  <c r="BX594" i="615"/>
  <c r="BV594" i="615"/>
  <c r="BP594" i="615"/>
  <c r="BQ594" i="615" s="1"/>
  <c r="BN594" i="615"/>
  <c r="BH594" i="615"/>
  <c r="BI594" i="615" s="1"/>
  <c r="BF594" i="615"/>
  <c r="AZ594" i="615"/>
  <c r="BA594" i="615" s="1"/>
  <c r="AX594" i="615"/>
  <c r="AR594" i="615"/>
  <c r="AS594" i="615" s="1"/>
  <c r="AP594" i="615"/>
  <c r="AJ594" i="615"/>
  <c r="AK594" i="615" s="1"/>
  <c r="AH594" i="615"/>
  <c r="AB594" i="615"/>
  <c r="AC594" i="615" s="1"/>
  <c r="Z594" i="615"/>
  <c r="T594" i="615"/>
  <c r="U594" i="615" s="1"/>
  <c r="L594" i="615"/>
  <c r="M594" i="615" s="1"/>
  <c r="CV593" i="615"/>
  <c r="CW593" i="615" s="1"/>
  <c r="CT593" i="615"/>
  <c r="CO593" i="615"/>
  <c r="CN593" i="615"/>
  <c r="CL593" i="615"/>
  <c r="CG593" i="615"/>
  <c r="CF593" i="615"/>
  <c r="CD593" i="615"/>
  <c r="BY593" i="615"/>
  <c r="BX593" i="615"/>
  <c r="BV593" i="615"/>
  <c r="BP593" i="615"/>
  <c r="BQ593" i="615" s="1"/>
  <c r="BN593" i="615"/>
  <c r="BI593" i="615"/>
  <c r="BH593" i="615"/>
  <c r="BF593" i="615"/>
  <c r="AZ593" i="615"/>
  <c r="BA593" i="615" s="1"/>
  <c r="AX593" i="615"/>
  <c r="AR593" i="615"/>
  <c r="AS593" i="615" s="1"/>
  <c r="AP593" i="615"/>
  <c r="AJ593" i="615"/>
  <c r="AK593" i="615" s="1"/>
  <c r="AH593" i="615"/>
  <c r="AB593" i="615"/>
  <c r="AC593" i="615" s="1"/>
  <c r="Z593" i="615"/>
  <c r="T593" i="615"/>
  <c r="U593" i="615" s="1"/>
  <c r="R593" i="615"/>
  <c r="L593" i="615"/>
  <c r="M593" i="615" s="1"/>
  <c r="J593" i="615"/>
  <c r="CW592" i="615"/>
  <c r="CV592" i="615"/>
  <c r="CT592" i="615"/>
  <c r="CO592" i="615"/>
  <c r="CN592" i="615"/>
  <c r="CL592" i="615"/>
  <c r="CG592" i="615"/>
  <c r="CF592" i="615"/>
  <c r="CD592" i="615"/>
  <c r="BX592" i="615"/>
  <c r="BY592" i="615" s="1"/>
  <c r="BV592" i="615"/>
  <c r="BP592" i="615"/>
  <c r="BQ592" i="615" s="1"/>
  <c r="BN592" i="615"/>
  <c r="BH592" i="615"/>
  <c r="BI592" i="615" s="1"/>
  <c r="BF592" i="615"/>
  <c r="AZ592" i="615"/>
  <c r="BA592" i="615" s="1"/>
  <c r="AX592" i="615"/>
  <c r="AR592" i="615"/>
  <c r="AS592" i="615" s="1"/>
  <c r="AP592" i="615"/>
  <c r="AK592" i="615"/>
  <c r="AJ592" i="615"/>
  <c r="AH592" i="615"/>
  <c r="AC592" i="615"/>
  <c r="AB592" i="615"/>
  <c r="Z592" i="615"/>
  <c r="U592" i="615"/>
  <c r="T592" i="615"/>
  <c r="R592" i="615"/>
  <c r="L592" i="615"/>
  <c r="M592" i="615" s="1"/>
  <c r="J592" i="615"/>
  <c r="CV591" i="615"/>
  <c r="CW591" i="615" s="1"/>
  <c r="CT591" i="615"/>
  <c r="CN591" i="615"/>
  <c r="CO591" i="615" s="1"/>
  <c r="CL591" i="615"/>
  <c r="CF591" i="615"/>
  <c r="CG591" i="615" s="1"/>
  <c r="CD591" i="615"/>
  <c r="BX591" i="615"/>
  <c r="BY591" i="615" s="1"/>
  <c r="BV591" i="615"/>
  <c r="BQ591" i="615"/>
  <c r="BP591" i="615"/>
  <c r="BN591" i="615"/>
  <c r="BI591" i="615"/>
  <c r="BH591" i="615"/>
  <c r="BF591" i="615"/>
  <c r="BA591" i="615"/>
  <c r="AZ591" i="615"/>
  <c r="AX591" i="615"/>
  <c r="AR591" i="615"/>
  <c r="AS591" i="615" s="1"/>
  <c r="AP591" i="615"/>
  <c r="AJ591" i="615"/>
  <c r="AK591" i="615" s="1"/>
  <c r="AH591" i="615"/>
  <c r="AB591" i="615"/>
  <c r="AC591" i="615" s="1"/>
  <c r="Z591" i="615"/>
  <c r="T591" i="615"/>
  <c r="U591" i="615" s="1"/>
  <c r="R591" i="615"/>
  <c r="L591" i="615"/>
  <c r="M591" i="615" s="1"/>
  <c r="J591" i="615"/>
  <c r="CW590" i="615"/>
  <c r="CV590" i="615"/>
  <c r="CT590" i="615"/>
  <c r="CO590" i="615"/>
  <c r="CN590" i="615"/>
  <c r="CL590" i="615"/>
  <c r="CG590" i="615"/>
  <c r="CF590" i="615"/>
  <c r="CD590" i="615"/>
  <c r="BX590" i="615"/>
  <c r="BY590" i="615" s="1"/>
  <c r="BV590" i="615"/>
  <c r="BP590" i="615"/>
  <c r="BQ590" i="615" s="1"/>
  <c r="BN590" i="615"/>
  <c r="BH590" i="615"/>
  <c r="BI590" i="615" s="1"/>
  <c r="BF590" i="615"/>
  <c r="AZ590" i="615"/>
  <c r="BA590" i="615" s="1"/>
  <c r="AX590" i="615"/>
  <c r="AR590" i="615"/>
  <c r="AS590" i="615" s="1"/>
  <c r="AP590" i="615"/>
  <c r="AK590" i="615"/>
  <c r="AJ590" i="615"/>
  <c r="AH590" i="615"/>
  <c r="AC590" i="615"/>
  <c r="AB590" i="615"/>
  <c r="Z590" i="615"/>
  <c r="U590" i="615"/>
  <c r="T590" i="615"/>
  <c r="R590" i="615"/>
  <c r="L590" i="615"/>
  <c r="M590" i="615" s="1"/>
  <c r="J590" i="615"/>
  <c r="CV589" i="615"/>
  <c r="CW589" i="615" s="1"/>
  <c r="CT589" i="615"/>
  <c r="CN589" i="615"/>
  <c r="CO589" i="615" s="1"/>
  <c r="CL589" i="615"/>
  <c r="CF589" i="615"/>
  <c r="CG589" i="615" s="1"/>
  <c r="CD589" i="615"/>
  <c r="BX589" i="615"/>
  <c r="BY589" i="615" s="1"/>
  <c r="BV589" i="615"/>
  <c r="BQ589" i="615"/>
  <c r="BP589" i="615"/>
  <c r="BN589" i="615"/>
  <c r="BI589" i="615"/>
  <c r="BH589" i="615"/>
  <c r="BF589" i="615"/>
  <c r="BA589" i="615"/>
  <c r="AZ589" i="615"/>
  <c r="AX589" i="615"/>
  <c r="AR589" i="615"/>
  <c r="AS589" i="615" s="1"/>
  <c r="AP589" i="615"/>
  <c r="AJ589" i="615"/>
  <c r="AK589" i="615" s="1"/>
  <c r="AH589" i="615"/>
  <c r="AB589" i="615"/>
  <c r="AC589" i="615" s="1"/>
  <c r="Z589" i="615"/>
  <c r="T589" i="615"/>
  <c r="U589" i="615" s="1"/>
  <c r="R589" i="615"/>
  <c r="L589" i="615"/>
  <c r="M589" i="615" s="1"/>
  <c r="J589" i="615"/>
  <c r="CW588" i="615"/>
  <c r="CV588" i="615"/>
  <c r="CT588" i="615"/>
  <c r="CO588" i="615"/>
  <c r="CN588" i="615"/>
  <c r="CL588" i="615"/>
  <c r="CG588" i="615"/>
  <c r="CF588" i="615"/>
  <c r="BY588" i="615"/>
  <c r="BX588" i="615"/>
  <c r="BP588" i="615"/>
  <c r="BQ588" i="615" s="1"/>
  <c r="BH588" i="615"/>
  <c r="BI588" i="615" s="1"/>
  <c r="BA588" i="615"/>
  <c r="AZ588" i="615"/>
  <c r="AS588" i="615"/>
  <c r="AR588" i="615"/>
  <c r="AJ588" i="615"/>
  <c r="AK588" i="615" s="1"/>
  <c r="AB588" i="615"/>
  <c r="AC588" i="615" s="1"/>
  <c r="U588" i="615"/>
  <c r="T588" i="615"/>
  <c r="M588" i="615"/>
  <c r="L588" i="615"/>
  <c r="CV587" i="615"/>
  <c r="CW587" i="615" s="1"/>
  <c r="CT587" i="615"/>
  <c r="CN587" i="615"/>
  <c r="CO587" i="615" s="1"/>
  <c r="CL587" i="615"/>
  <c r="CG587" i="615"/>
  <c r="CF587" i="615"/>
  <c r="CD587" i="615"/>
  <c r="BY587" i="615"/>
  <c r="BX587" i="615"/>
  <c r="BV587" i="615"/>
  <c r="BQ587" i="615"/>
  <c r="BP587" i="615"/>
  <c r="BN587" i="615"/>
  <c r="BH587" i="615"/>
  <c r="BI587" i="615" s="1"/>
  <c r="BF587" i="615"/>
  <c r="AZ587" i="615"/>
  <c r="BA587" i="615" s="1"/>
  <c r="AX587" i="615"/>
  <c r="AR587" i="615"/>
  <c r="AS587" i="615" s="1"/>
  <c r="AP587" i="615"/>
  <c r="AJ587" i="615"/>
  <c r="AK587" i="615" s="1"/>
  <c r="AH587" i="615"/>
  <c r="AB587" i="615"/>
  <c r="AC587" i="615" s="1"/>
  <c r="Z587" i="615"/>
  <c r="U587" i="615"/>
  <c r="T587" i="615"/>
  <c r="R587" i="615"/>
  <c r="M587" i="615"/>
  <c r="L587" i="615"/>
  <c r="J587" i="615"/>
  <c r="CW586" i="615"/>
  <c r="CV586" i="615"/>
  <c r="CT586" i="615"/>
  <c r="CN586" i="615"/>
  <c r="CO586" i="615" s="1"/>
  <c r="CL586" i="615"/>
  <c r="CF586" i="615"/>
  <c r="CG586" i="615" s="1"/>
  <c r="CD586" i="615"/>
  <c r="BX586" i="615"/>
  <c r="BY586" i="615" s="1"/>
  <c r="BV586" i="615"/>
  <c r="BP586" i="615"/>
  <c r="BQ586" i="615" s="1"/>
  <c r="BN586" i="615"/>
  <c r="BH586" i="615"/>
  <c r="BI586" i="615" s="1"/>
  <c r="BF586" i="615"/>
  <c r="BA586" i="615"/>
  <c r="AZ586" i="615"/>
  <c r="AX586" i="615"/>
  <c r="AS586" i="615"/>
  <c r="AR586" i="615"/>
  <c r="AP586" i="615"/>
  <c r="AK586" i="615"/>
  <c r="AJ586" i="615"/>
  <c r="AH586" i="615"/>
  <c r="AB586" i="615"/>
  <c r="AC586" i="615" s="1"/>
  <c r="Z586" i="615"/>
  <c r="T586" i="615"/>
  <c r="U586" i="615" s="1"/>
  <c r="R586" i="615"/>
  <c r="L586" i="615"/>
  <c r="M586" i="615" s="1"/>
  <c r="J586" i="615"/>
  <c r="CV585" i="615"/>
  <c r="CW585" i="615" s="1"/>
  <c r="CT585" i="615"/>
  <c r="CN585" i="615"/>
  <c r="CO585" i="615" s="1"/>
  <c r="CL585" i="615"/>
  <c r="CG585" i="615"/>
  <c r="CF585" i="615"/>
  <c r="CD585" i="615"/>
  <c r="BY585" i="615"/>
  <c r="BX585" i="615"/>
  <c r="BV585" i="615"/>
  <c r="BQ585" i="615"/>
  <c r="BP585" i="615"/>
  <c r="BN585" i="615"/>
  <c r="BH585" i="615"/>
  <c r="BI585" i="615" s="1"/>
  <c r="BF585" i="615"/>
  <c r="AZ585" i="615"/>
  <c r="BA585" i="615" s="1"/>
  <c r="AX585" i="615"/>
  <c r="AR585" i="615"/>
  <c r="AS585" i="615" s="1"/>
  <c r="AP585" i="615"/>
  <c r="AJ585" i="615"/>
  <c r="AK585" i="615" s="1"/>
  <c r="AH585" i="615"/>
  <c r="AB585" i="615"/>
  <c r="AC585" i="615" s="1"/>
  <c r="Z585" i="615"/>
  <c r="U585" i="615"/>
  <c r="T585" i="615"/>
  <c r="R585" i="615"/>
  <c r="M585" i="615"/>
  <c r="L585" i="615"/>
  <c r="J585" i="615"/>
  <c r="CW584" i="615"/>
  <c r="CV584" i="615"/>
  <c r="CT584" i="615"/>
  <c r="CN584" i="615"/>
  <c r="CO584" i="615" s="1"/>
  <c r="CL584" i="615"/>
  <c r="CF584" i="615"/>
  <c r="CG584" i="615" s="1"/>
  <c r="CD584" i="615"/>
  <c r="BX584" i="615"/>
  <c r="BY584" i="615" s="1"/>
  <c r="BV584" i="615"/>
  <c r="BP584" i="615"/>
  <c r="BQ584" i="615" s="1"/>
  <c r="BN584" i="615"/>
  <c r="BH584" i="615"/>
  <c r="BI584" i="615" s="1"/>
  <c r="BF584" i="615"/>
  <c r="BA584" i="615"/>
  <c r="AZ584" i="615"/>
  <c r="AX584" i="615"/>
  <c r="AS584" i="615"/>
  <c r="AR584" i="615"/>
  <c r="AP584" i="615"/>
  <c r="AK584" i="615"/>
  <c r="AJ584" i="615"/>
  <c r="AH584" i="615"/>
  <c r="AB584" i="615"/>
  <c r="AC584" i="615" s="1"/>
  <c r="Z584" i="615"/>
  <c r="T584" i="615"/>
  <c r="U584" i="615" s="1"/>
  <c r="R584" i="615"/>
  <c r="L584" i="615"/>
  <c r="M584" i="615" s="1"/>
  <c r="J584" i="615"/>
  <c r="CV583" i="615"/>
  <c r="CW583" i="615" s="1"/>
  <c r="CT583" i="615"/>
  <c r="CN583" i="615"/>
  <c r="CO583" i="615" s="1"/>
  <c r="CL583" i="615"/>
  <c r="CG583" i="615"/>
  <c r="CF583" i="615"/>
  <c r="CD583" i="615"/>
  <c r="BY583" i="615"/>
  <c r="BX583" i="615"/>
  <c r="BV583" i="615"/>
  <c r="BQ583" i="615"/>
  <c r="BP583" i="615"/>
  <c r="BN583" i="615"/>
  <c r="BH583" i="615"/>
  <c r="BI583" i="615" s="1"/>
  <c r="BF583" i="615"/>
  <c r="AZ583" i="615"/>
  <c r="BA583" i="615" s="1"/>
  <c r="AX583" i="615"/>
  <c r="AR583" i="615"/>
  <c r="AS583" i="615" s="1"/>
  <c r="AP583" i="615"/>
  <c r="AJ583" i="615"/>
  <c r="AK583" i="615" s="1"/>
  <c r="AH583" i="615"/>
  <c r="AB583" i="615"/>
  <c r="AC583" i="615" s="1"/>
  <c r="Z583" i="615"/>
  <c r="U583" i="615"/>
  <c r="T583" i="615"/>
  <c r="R583" i="615"/>
  <c r="M583" i="615"/>
  <c r="L583" i="615"/>
  <c r="J583" i="615"/>
  <c r="CW582" i="615"/>
  <c r="CV582" i="615"/>
  <c r="CT582" i="615"/>
  <c r="CN582" i="615"/>
  <c r="CO582" i="615" s="1"/>
  <c r="CL582" i="615"/>
  <c r="CF582" i="615"/>
  <c r="CG582" i="615" s="1"/>
  <c r="CD582" i="615"/>
  <c r="BX582" i="615"/>
  <c r="BY582" i="615" s="1"/>
  <c r="BV582" i="615"/>
  <c r="BP582" i="615"/>
  <c r="BQ582" i="615" s="1"/>
  <c r="BN582" i="615"/>
  <c r="BH582" i="615"/>
  <c r="BI582" i="615" s="1"/>
  <c r="BF582" i="615"/>
  <c r="BA582" i="615"/>
  <c r="AZ582" i="615"/>
  <c r="AX582" i="615"/>
  <c r="AS582" i="615"/>
  <c r="AR582" i="615"/>
  <c r="AP582" i="615"/>
  <c r="AK582" i="615"/>
  <c r="AJ582" i="615"/>
  <c r="AH582" i="615"/>
  <c r="AB582" i="615"/>
  <c r="AC582" i="615" s="1"/>
  <c r="Z582" i="615"/>
  <c r="T582" i="615"/>
  <c r="U582" i="615" s="1"/>
  <c r="R582" i="615"/>
  <c r="L582" i="615"/>
  <c r="M582" i="615" s="1"/>
  <c r="J582" i="615"/>
  <c r="CV581" i="615"/>
  <c r="CW581" i="615" s="1"/>
  <c r="CT581" i="615"/>
  <c r="CN581" i="615"/>
  <c r="CO581" i="615" s="1"/>
  <c r="CL581" i="615"/>
  <c r="CG581" i="615"/>
  <c r="CF581" i="615"/>
  <c r="CD581" i="615"/>
  <c r="BY581" i="615"/>
  <c r="BX581" i="615"/>
  <c r="BV581" i="615"/>
  <c r="BQ581" i="615"/>
  <c r="BP581" i="615"/>
  <c r="BN581" i="615"/>
  <c r="BH581" i="615"/>
  <c r="BI581" i="615" s="1"/>
  <c r="BF581" i="615"/>
  <c r="AZ581" i="615"/>
  <c r="BA581" i="615" s="1"/>
  <c r="AX581" i="615"/>
  <c r="AR581" i="615"/>
  <c r="AS581" i="615" s="1"/>
  <c r="AP581" i="615"/>
  <c r="AJ581" i="615"/>
  <c r="AK581" i="615" s="1"/>
  <c r="AH581" i="615"/>
  <c r="AB581" i="615"/>
  <c r="AC581" i="615" s="1"/>
  <c r="Z581" i="615"/>
  <c r="U581" i="615"/>
  <c r="T581" i="615"/>
  <c r="R581" i="615"/>
  <c r="M581" i="615"/>
  <c r="L581" i="615"/>
  <c r="J581" i="615"/>
  <c r="CW580" i="615"/>
  <c r="CV580" i="615"/>
  <c r="CT580" i="615"/>
  <c r="CO580" i="615"/>
  <c r="CN580" i="615"/>
  <c r="CL580" i="615"/>
  <c r="CF580" i="615"/>
  <c r="CG580" i="615" s="1"/>
  <c r="CD580" i="615"/>
  <c r="BX580" i="615"/>
  <c r="BY580" i="615" s="1"/>
  <c r="BV580" i="615"/>
  <c r="BP580" i="615"/>
  <c r="BQ580" i="615" s="1"/>
  <c r="BN580" i="615"/>
  <c r="BH580" i="615"/>
  <c r="BI580" i="615" s="1"/>
  <c r="BF580" i="615"/>
  <c r="BA580" i="615"/>
  <c r="AZ580" i="615"/>
  <c r="AX580" i="615"/>
  <c r="AS580" i="615"/>
  <c r="AR580" i="615"/>
  <c r="AP580" i="615"/>
  <c r="AK580" i="615"/>
  <c r="AJ580" i="615"/>
  <c r="AH580" i="615"/>
  <c r="AC580" i="615"/>
  <c r="AB580" i="615"/>
  <c r="Z580" i="615"/>
  <c r="T580" i="615"/>
  <c r="U580" i="615" s="1"/>
  <c r="R580" i="615"/>
  <c r="L580" i="615"/>
  <c r="M580" i="615" s="1"/>
  <c r="J580" i="615"/>
  <c r="CV579" i="615"/>
  <c r="CW579" i="615" s="1"/>
  <c r="CT579" i="615"/>
  <c r="CN579" i="615"/>
  <c r="CO579" i="615" s="1"/>
  <c r="CL579" i="615"/>
  <c r="CG579" i="615"/>
  <c r="CF579" i="615"/>
  <c r="CD579" i="615"/>
  <c r="BY579" i="615"/>
  <c r="BX579" i="615"/>
  <c r="BV579" i="615"/>
  <c r="BQ579" i="615"/>
  <c r="BP579" i="615"/>
  <c r="BN579" i="615"/>
  <c r="BI579" i="615"/>
  <c r="BH579" i="615"/>
  <c r="BF579" i="615"/>
  <c r="AZ579" i="615"/>
  <c r="BA579" i="615" s="1"/>
  <c r="AX579" i="615"/>
  <c r="AR579" i="615"/>
  <c r="AS579" i="615" s="1"/>
  <c r="AP579" i="615"/>
  <c r="AJ579" i="615"/>
  <c r="AK579" i="615" s="1"/>
  <c r="AH579" i="615"/>
  <c r="AB579" i="615"/>
  <c r="AC579" i="615" s="1"/>
  <c r="Z579" i="615"/>
  <c r="U579" i="615"/>
  <c r="T579" i="615"/>
  <c r="R579" i="615"/>
  <c r="M579" i="615"/>
  <c r="L579" i="615"/>
  <c r="J579" i="615"/>
  <c r="CW578" i="615"/>
  <c r="CV578" i="615"/>
  <c r="CO578" i="615"/>
  <c r="CN578" i="615"/>
  <c r="CF578" i="615"/>
  <c r="CG578" i="615" s="1"/>
  <c r="CD578" i="615"/>
  <c r="BX578" i="615"/>
  <c r="BY578" i="615" s="1"/>
  <c r="BV578" i="615"/>
  <c r="BQ578" i="615"/>
  <c r="BP578" i="615"/>
  <c r="BN578" i="615"/>
  <c r="BI578" i="615"/>
  <c r="BH578" i="615"/>
  <c r="BF578" i="615"/>
  <c r="BA578" i="615"/>
  <c r="AZ578" i="615"/>
  <c r="AX578" i="615"/>
  <c r="AS578" i="615"/>
  <c r="AR578" i="615"/>
  <c r="AP578" i="615"/>
  <c r="AJ578" i="615"/>
  <c r="AK578" i="615" s="1"/>
  <c r="AH578" i="615"/>
  <c r="AB578" i="615"/>
  <c r="AC578" i="615" s="1"/>
  <c r="Z578" i="615"/>
  <c r="T578" i="615"/>
  <c r="U578" i="615" s="1"/>
  <c r="R578" i="615"/>
  <c r="L578" i="615"/>
  <c r="M578" i="615" s="1"/>
  <c r="J578" i="615"/>
  <c r="CW577" i="615"/>
  <c r="CV577" i="615"/>
  <c r="CT577" i="615"/>
  <c r="CO577" i="615"/>
  <c r="CN577" i="615"/>
  <c r="CL577" i="615"/>
  <c r="CG577" i="615"/>
  <c r="CF577" i="615"/>
  <c r="CD577" i="615"/>
  <c r="BX577" i="615"/>
  <c r="BY577" i="615" s="1"/>
  <c r="BV577" i="615"/>
  <c r="BP577" i="615"/>
  <c r="BQ577" i="615" s="1"/>
  <c r="BN577" i="615"/>
  <c r="BH577" i="615"/>
  <c r="BI577" i="615" s="1"/>
  <c r="BF577" i="615"/>
  <c r="AZ577" i="615"/>
  <c r="BA577" i="615" s="1"/>
  <c r="AX577" i="615"/>
  <c r="AR577" i="615"/>
  <c r="AS577" i="615" s="1"/>
  <c r="AP577" i="615"/>
  <c r="AK577" i="615"/>
  <c r="AJ577" i="615"/>
  <c r="AH577" i="615"/>
  <c r="AC577" i="615"/>
  <c r="AB577" i="615"/>
  <c r="Z577" i="615"/>
  <c r="U577" i="615"/>
  <c r="T577" i="615"/>
  <c r="R577" i="615"/>
  <c r="M577" i="615"/>
  <c r="L577" i="615"/>
  <c r="J577" i="615"/>
  <c r="CV576" i="615"/>
  <c r="CW576" i="615" s="1"/>
  <c r="CT576" i="615"/>
  <c r="CN576" i="615"/>
  <c r="CO576" i="615" s="1"/>
  <c r="CL576" i="615"/>
  <c r="CF576" i="615"/>
  <c r="CG576" i="615" s="1"/>
  <c r="CD576" i="615"/>
  <c r="BX576" i="615"/>
  <c r="BY576" i="615" s="1"/>
  <c r="BV576" i="615"/>
  <c r="BQ576" i="615"/>
  <c r="BP576" i="615"/>
  <c r="BN576" i="615"/>
  <c r="BI576" i="615"/>
  <c r="BH576" i="615"/>
  <c r="BF576" i="615"/>
  <c r="BA576" i="615"/>
  <c r="AZ576" i="615"/>
  <c r="AX576" i="615"/>
  <c r="AS576" i="615"/>
  <c r="AR576" i="615"/>
  <c r="AP576" i="615"/>
  <c r="AJ576" i="615"/>
  <c r="AK576" i="615" s="1"/>
  <c r="AH576" i="615"/>
  <c r="AB576" i="615"/>
  <c r="AC576" i="615" s="1"/>
  <c r="Z576" i="615"/>
  <c r="T576" i="615"/>
  <c r="U576" i="615" s="1"/>
  <c r="R576" i="615"/>
  <c r="L576" i="615"/>
  <c r="M576" i="615" s="1"/>
  <c r="J576" i="615"/>
  <c r="CW575" i="615"/>
  <c r="CV575" i="615"/>
  <c r="CT575" i="615"/>
  <c r="CO575" i="615"/>
  <c r="CN575" i="615"/>
  <c r="CL575" i="615"/>
  <c r="CG575" i="615"/>
  <c r="CF575" i="615"/>
  <c r="CD575" i="615"/>
  <c r="BX575" i="615"/>
  <c r="BY575" i="615" s="1"/>
  <c r="BV575" i="615"/>
  <c r="BP575" i="615"/>
  <c r="BQ575" i="615" s="1"/>
  <c r="BN575" i="615"/>
  <c r="BH575" i="615"/>
  <c r="BI575" i="615" s="1"/>
  <c r="BF575" i="615"/>
  <c r="AZ575" i="615"/>
  <c r="BA575" i="615" s="1"/>
  <c r="AX575" i="615"/>
  <c r="AR575" i="615"/>
  <c r="AS575" i="615" s="1"/>
  <c r="AP575" i="615"/>
  <c r="AK575" i="615"/>
  <c r="AJ575" i="615"/>
  <c r="AH575" i="615"/>
  <c r="AC575" i="615"/>
  <c r="AB575" i="615"/>
  <c r="Z575" i="615"/>
  <c r="U575" i="615"/>
  <c r="T575" i="615"/>
  <c r="R575" i="615"/>
  <c r="M575" i="615"/>
  <c r="L575" i="615"/>
  <c r="J575" i="615"/>
  <c r="CV574" i="615"/>
  <c r="CW574" i="615" s="1"/>
  <c r="CT574" i="615"/>
  <c r="CN574" i="615"/>
  <c r="CO574" i="615" s="1"/>
  <c r="CL574" i="615"/>
  <c r="CF574" i="615"/>
  <c r="CG574" i="615" s="1"/>
  <c r="CD574" i="615"/>
  <c r="BX574" i="615"/>
  <c r="BY574" i="615" s="1"/>
  <c r="BV574" i="615"/>
  <c r="BQ574" i="615"/>
  <c r="BP574" i="615"/>
  <c r="BN574" i="615"/>
  <c r="BI574" i="615"/>
  <c r="BH574" i="615"/>
  <c r="BF574" i="615"/>
  <c r="BA574" i="615"/>
  <c r="AZ574" i="615"/>
  <c r="AX574" i="615"/>
  <c r="AS574" i="615"/>
  <c r="AR574" i="615"/>
  <c r="AP574" i="615"/>
  <c r="AJ574" i="615"/>
  <c r="AK574" i="615" s="1"/>
  <c r="AH574" i="615"/>
  <c r="AB574" i="615"/>
  <c r="AC574" i="615" s="1"/>
  <c r="Z574" i="615"/>
  <c r="T574" i="615"/>
  <c r="U574" i="615" s="1"/>
  <c r="R574" i="615"/>
  <c r="L574" i="615"/>
  <c r="M574" i="615" s="1"/>
  <c r="J574" i="615"/>
  <c r="CW573" i="615"/>
  <c r="CV573" i="615"/>
  <c r="CT573" i="615"/>
  <c r="CO573" i="615"/>
  <c r="CN573" i="615"/>
  <c r="CL573" i="615"/>
  <c r="CG573" i="615"/>
  <c r="CF573" i="615"/>
  <c r="CD573" i="615"/>
  <c r="BY573" i="615"/>
  <c r="BX573" i="615"/>
  <c r="BV573" i="615"/>
  <c r="BP573" i="615"/>
  <c r="BQ573" i="615" s="1"/>
  <c r="BN573" i="615"/>
  <c r="BH573" i="615"/>
  <c r="BI573" i="615" s="1"/>
  <c r="BF573" i="615"/>
  <c r="AZ573" i="615"/>
  <c r="BA573" i="615" s="1"/>
  <c r="AX573" i="615"/>
  <c r="AR573" i="615"/>
  <c r="AS573" i="615" s="1"/>
  <c r="AP573" i="615"/>
  <c r="AK573" i="615"/>
  <c r="AJ573" i="615"/>
  <c r="AH573" i="615"/>
  <c r="AC573" i="615"/>
  <c r="AB573" i="615"/>
  <c r="Z573" i="615"/>
  <c r="U573" i="615"/>
  <c r="T573" i="615"/>
  <c r="R573" i="615"/>
  <c r="L573" i="615"/>
  <c r="M573" i="615" s="1"/>
  <c r="J573" i="615"/>
  <c r="CV572" i="615"/>
  <c r="CW572" i="615" s="1"/>
  <c r="CT572" i="615"/>
  <c r="CN572" i="615"/>
  <c r="CO572" i="615" s="1"/>
  <c r="CL572" i="615"/>
  <c r="CF572" i="615"/>
  <c r="CG572" i="615" s="1"/>
  <c r="CD572" i="615"/>
  <c r="BX572" i="615"/>
  <c r="BY572" i="615" s="1"/>
  <c r="BV572" i="615"/>
  <c r="BQ572" i="615"/>
  <c r="BP572" i="615"/>
  <c r="BN572" i="615"/>
  <c r="BI572" i="615"/>
  <c r="BH572" i="615"/>
  <c r="BF572" i="615"/>
  <c r="BA572" i="615"/>
  <c r="AZ572" i="615"/>
  <c r="AX572" i="615"/>
  <c r="AR572" i="615"/>
  <c r="AS572" i="615" s="1"/>
  <c r="AP572" i="615"/>
  <c r="AJ572" i="615"/>
  <c r="AK572" i="615" s="1"/>
  <c r="AH572" i="615"/>
  <c r="AB572" i="615"/>
  <c r="AC572" i="615" s="1"/>
  <c r="Z572" i="615"/>
  <c r="T572" i="615"/>
  <c r="U572" i="615" s="1"/>
  <c r="R572" i="615"/>
  <c r="L572" i="615"/>
  <c r="M572" i="615" s="1"/>
  <c r="J572" i="615"/>
  <c r="CW571" i="615"/>
  <c r="CV571" i="615"/>
  <c r="CT571" i="615"/>
  <c r="CO571" i="615"/>
  <c r="CN571" i="615"/>
  <c r="CL571" i="615"/>
  <c r="CG571" i="615"/>
  <c r="CF571" i="615"/>
  <c r="CD571" i="615"/>
  <c r="BY571" i="615"/>
  <c r="BX571" i="615"/>
  <c r="BV571" i="615"/>
  <c r="BP571" i="615"/>
  <c r="BQ571" i="615" s="1"/>
  <c r="BN571" i="615"/>
  <c r="BH571" i="615"/>
  <c r="BI571" i="615" s="1"/>
  <c r="BF571" i="615"/>
  <c r="AZ571" i="615"/>
  <c r="BA571" i="615" s="1"/>
  <c r="AX571" i="615"/>
  <c r="AR571" i="615"/>
  <c r="AS571" i="615" s="1"/>
  <c r="AP571" i="615"/>
  <c r="AK571" i="615"/>
  <c r="AJ571" i="615"/>
  <c r="AH571" i="615"/>
  <c r="AC571" i="615"/>
  <c r="AB571" i="615"/>
  <c r="Z571" i="615"/>
  <c r="U571" i="615"/>
  <c r="T571" i="615"/>
  <c r="R571" i="615"/>
  <c r="M571" i="615"/>
  <c r="L571" i="615"/>
  <c r="J571" i="615"/>
  <c r="CV570" i="615"/>
  <c r="CW570" i="615" s="1"/>
  <c r="CT570" i="615"/>
  <c r="CN570" i="615"/>
  <c r="CO570" i="615" s="1"/>
  <c r="CL570" i="615"/>
  <c r="CF570" i="615"/>
  <c r="CG570" i="615" s="1"/>
  <c r="CD570" i="615"/>
  <c r="BX570" i="615"/>
  <c r="BY570" i="615" s="1"/>
  <c r="BV570" i="615"/>
  <c r="BQ570" i="615"/>
  <c r="BP570" i="615"/>
  <c r="BN570" i="615"/>
  <c r="BI570" i="615"/>
  <c r="BH570" i="615"/>
  <c r="BF570" i="615"/>
  <c r="BA570" i="615"/>
  <c r="AZ570" i="615"/>
  <c r="AS570" i="615"/>
  <c r="AR570" i="615"/>
  <c r="AJ570" i="615"/>
  <c r="AK570" i="615" s="1"/>
  <c r="AB570" i="615"/>
  <c r="AC570" i="615" s="1"/>
  <c r="U570" i="615"/>
  <c r="T570" i="615"/>
  <c r="M570" i="615"/>
  <c r="L570" i="615"/>
  <c r="CV569" i="615"/>
  <c r="CW569" i="615" s="1"/>
  <c r="CT569" i="615"/>
  <c r="CN569" i="615"/>
  <c r="CO569" i="615" s="1"/>
  <c r="CL569" i="615"/>
  <c r="CG569" i="615"/>
  <c r="CF569" i="615"/>
  <c r="CD569" i="615"/>
  <c r="BY569" i="615"/>
  <c r="BX569" i="615"/>
  <c r="BV569" i="615"/>
  <c r="BQ569" i="615"/>
  <c r="BP569" i="615"/>
  <c r="BN569" i="615"/>
  <c r="BI569" i="615"/>
  <c r="BH569" i="615"/>
  <c r="BF569" i="615"/>
  <c r="AZ569" i="615"/>
  <c r="BA569" i="615" s="1"/>
  <c r="AX569" i="615"/>
  <c r="AR569" i="615"/>
  <c r="AS569" i="615" s="1"/>
  <c r="AP569" i="615"/>
  <c r="AJ569" i="615"/>
  <c r="AK569" i="615" s="1"/>
  <c r="AH569" i="615"/>
  <c r="AB569" i="615"/>
  <c r="AC569" i="615" s="1"/>
  <c r="Z569" i="615"/>
  <c r="U569" i="615"/>
  <c r="T569" i="615"/>
  <c r="L569" i="615"/>
  <c r="M569" i="615" s="1"/>
  <c r="CV568" i="615"/>
  <c r="CW568" i="615" s="1"/>
  <c r="CT568" i="615"/>
  <c r="CN568" i="615"/>
  <c r="CO568" i="615" s="1"/>
  <c r="CL568" i="615"/>
  <c r="CF568" i="615"/>
  <c r="CG568" i="615" s="1"/>
  <c r="CD568" i="615"/>
  <c r="BX568" i="615"/>
  <c r="BY568" i="615" s="1"/>
  <c r="BV568" i="615"/>
  <c r="BQ568" i="615"/>
  <c r="BP568" i="615"/>
  <c r="BN568" i="615"/>
  <c r="BI568" i="615"/>
  <c r="BH568" i="615"/>
  <c r="BF568" i="615"/>
  <c r="BA568" i="615"/>
  <c r="AZ568" i="615"/>
  <c r="AX568" i="615"/>
  <c r="AS568" i="615"/>
  <c r="AR568" i="615"/>
  <c r="AP568" i="615"/>
  <c r="AJ568" i="615"/>
  <c r="AK568" i="615" s="1"/>
  <c r="AH568" i="615"/>
  <c r="AB568" i="615"/>
  <c r="AC568" i="615" s="1"/>
  <c r="Z568" i="615"/>
  <c r="T568" i="615"/>
  <c r="U568" i="615" s="1"/>
  <c r="R568" i="615"/>
  <c r="L568" i="615"/>
  <c r="M568" i="615" s="1"/>
  <c r="J568" i="615"/>
  <c r="CW567" i="615"/>
  <c r="CV567" i="615"/>
  <c r="CT567" i="615"/>
  <c r="CO567" i="615"/>
  <c r="CN567" i="615"/>
  <c r="CL567" i="615"/>
  <c r="CG567" i="615"/>
  <c r="CF567" i="615"/>
  <c r="CD567" i="615"/>
  <c r="BY567" i="615"/>
  <c r="BX567" i="615"/>
  <c r="BV567" i="615"/>
  <c r="BP567" i="615"/>
  <c r="BQ567" i="615" s="1"/>
  <c r="BN567" i="615"/>
  <c r="BH567" i="615"/>
  <c r="BI567" i="615" s="1"/>
  <c r="BF567" i="615"/>
  <c r="AZ567" i="615"/>
  <c r="BA567" i="615" s="1"/>
  <c r="AX567" i="615"/>
  <c r="AR567" i="615"/>
  <c r="AS567" i="615" s="1"/>
  <c r="AP567" i="615"/>
  <c r="AK567" i="615"/>
  <c r="AJ567" i="615"/>
  <c r="AH567" i="615"/>
  <c r="AC567" i="615"/>
  <c r="AB567" i="615"/>
  <c r="Z567" i="615"/>
  <c r="U567" i="615"/>
  <c r="T567" i="615"/>
  <c r="R567" i="615"/>
  <c r="M567" i="615"/>
  <c r="L567" i="615"/>
  <c r="J567" i="615"/>
  <c r="CV566" i="615"/>
  <c r="CW566" i="615" s="1"/>
  <c r="CT566" i="615"/>
  <c r="CN566" i="615"/>
  <c r="CO566" i="615" s="1"/>
  <c r="CL566" i="615"/>
  <c r="CF566" i="615"/>
  <c r="CG566" i="615" s="1"/>
  <c r="CD566" i="615"/>
  <c r="BX566" i="615"/>
  <c r="BY566" i="615" s="1"/>
  <c r="BV566" i="615"/>
  <c r="BQ566" i="615"/>
  <c r="BP566" i="615"/>
  <c r="BN566" i="615"/>
  <c r="BI566" i="615"/>
  <c r="BH566" i="615"/>
  <c r="BF566" i="615"/>
  <c r="BA566" i="615"/>
  <c r="AZ566" i="615"/>
  <c r="AX566" i="615"/>
  <c r="AS566" i="615"/>
  <c r="AR566" i="615"/>
  <c r="AP566" i="615"/>
  <c r="AJ566" i="615"/>
  <c r="AK566" i="615" s="1"/>
  <c r="AH566" i="615"/>
  <c r="AB566" i="615"/>
  <c r="AC566" i="615" s="1"/>
  <c r="Z566" i="615"/>
  <c r="T566" i="615"/>
  <c r="U566" i="615" s="1"/>
  <c r="R566" i="615"/>
  <c r="L566" i="615"/>
  <c r="M566" i="615" s="1"/>
  <c r="J566" i="615"/>
  <c r="CW565" i="615"/>
  <c r="CV565" i="615"/>
  <c r="CT565" i="615"/>
  <c r="CO565" i="615"/>
  <c r="CN565" i="615"/>
  <c r="CL565" i="615"/>
  <c r="CG565" i="615"/>
  <c r="CF565" i="615"/>
  <c r="CD565" i="615"/>
  <c r="BY565" i="615"/>
  <c r="BX565" i="615"/>
  <c r="BV565" i="615"/>
  <c r="BP565" i="615"/>
  <c r="BQ565" i="615" s="1"/>
  <c r="BN565" i="615"/>
  <c r="BH565" i="615"/>
  <c r="BI565" i="615" s="1"/>
  <c r="BF565" i="615"/>
  <c r="AZ565" i="615"/>
  <c r="BA565" i="615" s="1"/>
  <c r="AX565" i="615"/>
  <c r="AR565" i="615"/>
  <c r="AS565" i="615" s="1"/>
  <c r="AP565" i="615"/>
  <c r="AK565" i="615"/>
  <c r="AJ565" i="615"/>
  <c r="AH565" i="615"/>
  <c r="AC565" i="615"/>
  <c r="AB565" i="615"/>
  <c r="Z565" i="615"/>
  <c r="U565" i="615"/>
  <c r="T565" i="615"/>
  <c r="R565" i="615"/>
  <c r="M565" i="615"/>
  <c r="L565" i="615"/>
  <c r="J565" i="615"/>
  <c r="CV564" i="615"/>
  <c r="CW564" i="615" s="1"/>
  <c r="CT564" i="615"/>
  <c r="CN564" i="615"/>
  <c r="CO564" i="615" s="1"/>
  <c r="CL564" i="615"/>
  <c r="CF564" i="615"/>
  <c r="CG564" i="615" s="1"/>
  <c r="CD564" i="615"/>
  <c r="BX564" i="615"/>
  <c r="BY564" i="615" s="1"/>
  <c r="BV564" i="615"/>
  <c r="BQ564" i="615"/>
  <c r="BP564" i="615"/>
  <c r="BN564" i="615"/>
  <c r="BI564" i="615"/>
  <c r="BH564" i="615"/>
  <c r="BF564" i="615"/>
  <c r="BA564" i="615"/>
  <c r="AZ564" i="615"/>
  <c r="AX564" i="615"/>
  <c r="AS564" i="615"/>
  <c r="AR564" i="615"/>
  <c r="AP564" i="615"/>
  <c r="AJ564" i="615"/>
  <c r="AK564" i="615" s="1"/>
  <c r="AH564" i="615"/>
  <c r="AB564" i="615"/>
  <c r="AC564" i="615" s="1"/>
  <c r="Z564" i="615"/>
  <c r="T564" i="615"/>
  <c r="U564" i="615" s="1"/>
  <c r="R564" i="615"/>
  <c r="L564" i="615"/>
  <c r="M564" i="615" s="1"/>
  <c r="J564" i="615"/>
  <c r="CW563" i="615"/>
  <c r="CV563" i="615"/>
  <c r="CT563" i="615"/>
  <c r="CO563" i="615"/>
  <c r="CN563" i="615"/>
  <c r="CL563" i="615"/>
  <c r="CG563" i="615"/>
  <c r="CF563" i="615"/>
  <c r="CD563" i="615"/>
  <c r="BY563" i="615"/>
  <c r="BX563" i="615"/>
  <c r="BV563" i="615"/>
  <c r="BP563" i="615"/>
  <c r="BQ563" i="615" s="1"/>
  <c r="BN563" i="615"/>
  <c r="BH563" i="615"/>
  <c r="BI563" i="615" s="1"/>
  <c r="BF563" i="615"/>
  <c r="AZ563" i="615"/>
  <c r="BA563" i="615" s="1"/>
  <c r="AX563" i="615"/>
  <c r="AR563" i="615"/>
  <c r="AS563" i="615" s="1"/>
  <c r="AP563" i="615"/>
  <c r="AK563" i="615"/>
  <c r="AJ563" i="615"/>
  <c r="AH563" i="615"/>
  <c r="AC563" i="615"/>
  <c r="AB563" i="615"/>
  <c r="Z563" i="615"/>
  <c r="U563" i="615"/>
  <c r="T563" i="615"/>
  <c r="R563" i="615"/>
  <c r="M563" i="615"/>
  <c r="L563" i="615"/>
  <c r="J563" i="615"/>
  <c r="CV562" i="615"/>
  <c r="CW562" i="615" s="1"/>
  <c r="CT562" i="615"/>
  <c r="CN562" i="615"/>
  <c r="CO562" i="615" s="1"/>
  <c r="CL562" i="615"/>
  <c r="CF562" i="615"/>
  <c r="CG562" i="615" s="1"/>
  <c r="CD562" i="615"/>
  <c r="BX562" i="615"/>
  <c r="BY562" i="615" s="1"/>
  <c r="BV562" i="615"/>
  <c r="BQ562" i="615"/>
  <c r="BP562" i="615"/>
  <c r="BN562" i="615"/>
  <c r="BI562" i="615"/>
  <c r="BH562" i="615"/>
  <c r="BF562" i="615"/>
  <c r="BA562" i="615"/>
  <c r="AZ562" i="615"/>
  <c r="AX562" i="615"/>
  <c r="AS562" i="615"/>
  <c r="AR562" i="615"/>
  <c r="AP562" i="615"/>
  <c r="AJ562" i="615"/>
  <c r="AK562" i="615" s="1"/>
  <c r="AC562" i="615"/>
  <c r="AB562" i="615"/>
  <c r="U562" i="615"/>
  <c r="T562" i="615"/>
  <c r="L562" i="615"/>
  <c r="M562" i="615" s="1"/>
  <c r="CV561" i="615"/>
  <c r="CW561" i="615" s="1"/>
  <c r="CT561" i="615"/>
  <c r="CN561" i="615"/>
  <c r="CO561" i="615" s="1"/>
  <c r="CL561" i="615"/>
  <c r="CF561" i="615"/>
  <c r="CG561" i="615" s="1"/>
  <c r="CD561" i="615"/>
  <c r="BX561" i="615"/>
  <c r="BY561" i="615" s="1"/>
  <c r="BV561" i="615"/>
  <c r="BQ561" i="615"/>
  <c r="BP561" i="615"/>
  <c r="BN561" i="615"/>
  <c r="BI561" i="615"/>
  <c r="BH561" i="615"/>
  <c r="BF561" i="615"/>
  <c r="BA561" i="615"/>
  <c r="AZ561" i="615"/>
  <c r="AX561" i="615"/>
  <c r="AS561" i="615"/>
  <c r="AR561" i="615"/>
  <c r="AP561" i="615"/>
  <c r="AJ561" i="615"/>
  <c r="AK561" i="615" s="1"/>
  <c r="AH561" i="615"/>
  <c r="AB561" i="615"/>
  <c r="AC561" i="615" s="1"/>
  <c r="Z561" i="615"/>
  <c r="T561" i="615"/>
  <c r="U561" i="615" s="1"/>
  <c r="R561" i="615"/>
  <c r="L561" i="615"/>
  <c r="M561" i="615" s="1"/>
  <c r="J561" i="615"/>
  <c r="CW560" i="615"/>
  <c r="CV560" i="615"/>
  <c r="CT560" i="615"/>
  <c r="CO560" i="615"/>
  <c r="CN560" i="615"/>
  <c r="CL560" i="615"/>
  <c r="CG560" i="615"/>
  <c r="CF560" i="615"/>
  <c r="CD560" i="615"/>
  <c r="BY560" i="615"/>
  <c r="BX560" i="615"/>
  <c r="BV560" i="615"/>
  <c r="BQ560" i="615"/>
  <c r="BP560" i="615"/>
  <c r="BN560" i="615"/>
  <c r="BH560" i="615"/>
  <c r="BI560" i="615" s="1"/>
  <c r="BF560" i="615"/>
  <c r="AZ560" i="615"/>
  <c r="BA560" i="615" s="1"/>
  <c r="AX560" i="615"/>
  <c r="AR560" i="615"/>
  <c r="AS560" i="615" s="1"/>
  <c r="AP560" i="615"/>
  <c r="AK560" i="615"/>
  <c r="AJ560" i="615"/>
  <c r="AH560" i="615"/>
  <c r="AC560" i="615"/>
  <c r="AB560" i="615"/>
  <c r="T560" i="615"/>
  <c r="U560" i="615" s="1"/>
  <c r="L560" i="615"/>
  <c r="M560" i="615" s="1"/>
  <c r="CV559" i="615"/>
  <c r="CW559" i="615" s="1"/>
  <c r="CO559" i="615"/>
  <c r="CN559" i="615"/>
  <c r="CF559" i="615"/>
  <c r="CG559" i="615" s="1"/>
  <c r="BX559" i="615"/>
  <c r="BY559" i="615" s="1"/>
  <c r="BP559" i="615"/>
  <c r="BQ559" i="615" s="1"/>
  <c r="BI559" i="615"/>
  <c r="BH559" i="615"/>
  <c r="AZ559" i="615"/>
  <c r="BA559" i="615" s="1"/>
  <c r="AR559" i="615"/>
  <c r="AS559" i="615" s="1"/>
  <c r="AJ559" i="615"/>
  <c r="AK559" i="615" s="1"/>
  <c r="AC559" i="615"/>
  <c r="AB559" i="615"/>
  <c r="Z559" i="615"/>
  <c r="U559" i="615"/>
  <c r="T559" i="615"/>
  <c r="R559" i="615"/>
  <c r="L559" i="615"/>
  <c r="M559" i="615" s="1"/>
  <c r="J559" i="615"/>
  <c r="CV558" i="615"/>
  <c r="CW558" i="615" s="1"/>
  <c r="CT558" i="615"/>
  <c r="CN558" i="615"/>
  <c r="CO558" i="615" s="1"/>
  <c r="CL558" i="615"/>
  <c r="CF558" i="615"/>
  <c r="CG558" i="615" s="1"/>
  <c r="CD558" i="615"/>
  <c r="BX558" i="615"/>
  <c r="BY558" i="615" s="1"/>
  <c r="BV558" i="615"/>
  <c r="BQ558" i="615"/>
  <c r="BP558" i="615"/>
  <c r="BN558" i="615"/>
  <c r="BI558" i="615"/>
  <c r="BH558" i="615"/>
  <c r="BF558" i="615"/>
  <c r="BA558" i="615"/>
  <c r="AZ558" i="615"/>
  <c r="AX558" i="615"/>
  <c r="AS558" i="615"/>
  <c r="AR558" i="615"/>
  <c r="AP558" i="615"/>
  <c r="AJ558" i="615"/>
  <c r="AK558" i="615" s="1"/>
  <c r="AH558" i="615"/>
  <c r="AB558" i="615"/>
  <c r="AC558" i="615" s="1"/>
  <c r="Z558" i="615"/>
  <c r="T558" i="615"/>
  <c r="U558" i="615" s="1"/>
  <c r="R558" i="615"/>
  <c r="L558" i="615"/>
  <c r="M558" i="615" s="1"/>
  <c r="J558" i="615"/>
  <c r="CW557" i="615"/>
  <c r="CV557" i="615"/>
  <c r="CT557" i="615"/>
  <c r="CO557" i="615"/>
  <c r="CN557" i="615"/>
  <c r="CL557" i="615"/>
  <c r="CG557" i="615"/>
  <c r="CF557" i="615"/>
  <c r="CD557" i="615"/>
  <c r="BX557" i="615"/>
  <c r="BY557" i="615" s="1"/>
  <c r="BV557" i="615"/>
  <c r="BP557" i="615"/>
  <c r="BQ557" i="615" s="1"/>
  <c r="BN557" i="615"/>
  <c r="BH557" i="615"/>
  <c r="BI557" i="615" s="1"/>
  <c r="BF557" i="615"/>
  <c r="AZ557" i="615"/>
  <c r="BA557" i="615" s="1"/>
  <c r="AX557" i="615"/>
  <c r="AR557" i="615"/>
  <c r="AS557" i="615" s="1"/>
  <c r="AP557" i="615"/>
  <c r="AK557" i="615"/>
  <c r="AJ557" i="615"/>
  <c r="AH557" i="615"/>
  <c r="AC557" i="615"/>
  <c r="AB557" i="615"/>
  <c r="Z557" i="615"/>
  <c r="U557" i="615"/>
  <c r="T557" i="615"/>
  <c r="R557" i="615"/>
  <c r="L557" i="615"/>
  <c r="M557" i="615" s="1"/>
  <c r="J557" i="615"/>
  <c r="CV556" i="615"/>
  <c r="CW556" i="615" s="1"/>
  <c r="CT556" i="615"/>
  <c r="CN556" i="615"/>
  <c r="CO556" i="615" s="1"/>
  <c r="CL556" i="615"/>
  <c r="CF556" i="615"/>
  <c r="CG556" i="615" s="1"/>
  <c r="CD556" i="615"/>
  <c r="BX556" i="615"/>
  <c r="BY556" i="615" s="1"/>
  <c r="BV556" i="615"/>
  <c r="BQ556" i="615"/>
  <c r="BP556" i="615"/>
  <c r="BN556" i="615"/>
  <c r="BI556" i="615"/>
  <c r="BH556" i="615"/>
  <c r="BF556" i="615"/>
  <c r="BA556" i="615"/>
  <c r="AZ556" i="615"/>
  <c r="AX556" i="615"/>
  <c r="AR556" i="615"/>
  <c r="AS556" i="615" s="1"/>
  <c r="AP556" i="615"/>
  <c r="AJ556" i="615"/>
  <c r="AK556" i="615" s="1"/>
  <c r="AH556" i="615"/>
  <c r="AB556" i="615"/>
  <c r="AC556" i="615" s="1"/>
  <c r="Z556" i="615"/>
  <c r="T556" i="615"/>
  <c r="U556" i="615" s="1"/>
  <c r="R556" i="615"/>
  <c r="L556" i="615"/>
  <c r="M556" i="615" s="1"/>
  <c r="J556" i="615"/>
  <c r="CW555" i="615"/>
  <c r="CV555" i="615"/>
  <c r="CT555" i="615"/>
  <c r="CO555" i="615"/>
  <c r="CN555" i="615"/>
  <c r="CL555" i="615"/>
  <c r="CG555" i="615"/>
  <c r="CF555" i="615"/>
  <c r="CD555" i="615"/>
  <c r="BX555" i="615"/>
  <c r="BY555" i="615" s="1"/>
  <c r="BV555" i="615"/>
  <c r="BP555" i="615"/>
  <c r="BQ555" i="615" s="1"/>
  <c r="BN555" i="615"/>
  <c r="BH555" i="615"/>
  <c r="BI555" i="615" s="1"/>
  <c r="BF555" i="615"/>
  <c r="AZ555" i="615"/>
  <c r="BA555" i="615" s="1"/>
  <c r="AX555" i="615"/>
  <c r="AR555" i="615"/>
  <c r="AS555" i="615" s="1"/>
  <c r="AP555" i="615"/>
  <c r="AK555" i="615"/>
  <c r="AJ555" i="615"/>
  <c r="AH555" i="615"/>
  <c r="AC555" i="615"/>
  <c r="AB555" i="615"/>
  <c r="Z555" i="615"/>
  <c r="U555" i="615"/>
  <c r="T555" i="615"/>
  <c r="R555" i="615"/>
  <c r="L555" i="615"/>
  <c r="M555" i="615" s="1"/>
  <c r="J555" i="615"/>
  <c r="CV554" i="615"/>
  <c r="CW554" i="615" s="1"/>
  <c r="CT554" i="615"/>
  <c r="CN554" i="615"/>
  <c r="CO554" i="615" s="1"/>
  <c r="CL554" i="615"/>
  <c r="CF554" i="615"/>
  <c r="CG554" i="615" s="1"/>
  <c r="CD554" i="615"/>
  <c r="BX554" i="615"/>
  <c r="BY554" i="615" s="1"/>
  <c r="BV554" i="615"/>
  <c r="BP554" i="615"/>
  <c r="BQ554" i="615" s="1"/>
  <c r="BN554" i="615"/>
  <c r="BI554" i="615"/>
  <c r="BH554" i="615"/>
  <c r="BF554" i="615"/>
  <c r="BA554" i="615"/>
  <c r="AZ554" i="615"/>
  <c r="AX554" i="615"/>
  <c r="AR554" i="615"/>
  <c r="AS554" i="615" s="1"/>
  <c r="AP554" i="615"/>
  <c r="AK554" i="615"/>
  <c r="AJ554" i="615"/>
  <c r="AH554" i="615"/>
  <c r="AB554" i="615"/>
  <c r="AC554" i="615" s="1"/>
  <c r="Z554" i="615"/>
  <c r="T554" i="615"/>
  <c r="U554" i="615" s="1"/>
  <c r="R554" i="615"/>
  <c r="L554" i="615"/>
  <c r="M554" i="615" s="1"/>
  <c r="J554" i="615"/>
  <c r="CV553" i="615"/>
  <c r="CW553" i="615" s="1"/>
  <c r="CT553" i="615"/>
  <c r="CO553" i="615"/>
  <c r="CN553" i="615"/>
  <c r="CL553" i="615"/>
  <c r="CG553" i="615"/>
  <c r="CF553" i="615"/>
  <c r="CD553" i="615"/>
  <c r="BY553" i="615"/>
  <c r="BX553" i="615"/>
  <c r="BV553" i="615"/>
  <c r="BP553" i="615"/>
  <c r="BQ553" i="615" s="1"/>
  <c r="BN553" i="615"/>
  <c r="BH553" i="615"/>
  <c r="BI553" i="615" s="1"/>
  <c r="BF553" i="615"/>
  <c r="AZ553" i="615"/>
  <c r="BA553" i="615" s="1"/>
  <c r="AX553" i="615"/>
  <c r="AR553" i="615"/>
  <c r="AS553" i="615" s="1"/>
  <c r="AP553" i="615"/>
  <c r="AK553" i="615"/>
  <c r="AJ553" i="615"/>
  <c r="AH553" i="615"/>
  <c r="AC553" i="615"/>
  <c r="AB553" i="615"/>
  <c r="Z553" i="615"/>
  <c r="U553" i="615"/>
  <c r="T553" i="615"/>
  <c r="R553" i="615"/>
  <c r="L553" i="615"/>
  <c r="M553" i="615" s="1"/>
  <c r="J553" i="615"/>
  <c r="CV552" i="615"/>
  <c r="CW552" i="615" s="1"/>
  <c r="CO552" i="615"/>
  <c r="CN552" i="615"/>
  <c r="CF552" i="615"/>
  <c r="CG552" i="615" s="1"/>
  <c r="BX552" i="615"/>
  <c r="BY552" i="615" s="1"/>
  <c r="BP552" i="615"/>
  <c r="BQ552" i="615" s="1"/>
  <c r="BI552" i="615"/>
  <c r="BH552" i="615"/>
  <c r="AZ552" i="615"/>
  <c r="BA552" i="615" s="1"/>
  <c r="AR552" i="615"/>
  <c r="AS552" i="615" s="1"/>
  <c r="AJ552" i="615"/>
  <c r="AK552" i="615" s="1"/>
  <c r="AC552" i="615"/>
  <c r="AB552" i="615"/>
  <c r="T552" i="615"/>
  <c r="U552" i="615" s="1"/>
  <c r="L552" i="615"/>
  <c r="M552" i="615" s="1"/>
  <c r="J552" i="615"/>
  <c r="CV551" i="615"/>
  <c r="CW551" i="615" s="1"/>
  <c r="CT551" i="615"/>
  <c r="CN551" i="615"/>
  <c r="CO551" i="615" s="1"/>
  <c r="CL551" i="615"/>
  <c r="CG551" i="615"/>
  <c r="CF551" i="615"/>
  <c r="CD551" i="615"/>
  <c r="BY551" i="615"/>
  <c r="BX551" i="615"/>
  <c r="BV551" i="615"/>
  <c r="BP551" i="615"/>
  <c r="BQ551" i="615" s="1"/>
  <c r="BN551" i="615"/>
  <c r="BH551" i="615"/>
  <c r="BI551" i="615" s="1"/>
  <c r="BF551" i="615"/>
  <c r="AZ551" i="615"/>
  <c r="BA551" i="615" s="1"/>
  <c r="AX551" i="615"/>
  <c r="AR551" i="615"/>
  <c r="AS551" i="615" s="1"/>
  <c r="AP551" i="615"/>
  <c r="AJ551" i="615"/>
  <c r="AK551" i="615" s="1"/>
  <c r="AH551" i="615"/>
  <c r="AB551" i="615"/>
  <c r="AC551" i="615" s="1"/>
  <c r="Z551" i="615"/>
  <c r="U551" i="615"/>
  <c r="T551" i="615"/>
  <c r="R551" i="615"/>
  <c r="M551" i="615"/>
  <c r="L551" i="615"/>
  <c r="J551" i="615"/>
  <c r="CV550" i="615"/>
  <c r="CW550" i="615" s="1"/>
  <c r="CT550" i="615"/>
  <c r="CN550" i="615"/>
  <c r="CO550" i="615" s="1"/>
  <c r="CL550" i="615"/>
  <c r="CF550" i="615"/>
  <c r="CG550" i="615" s="1"/>
  <c r="CD550" i="615"/>
  <c r="BX550" i="615"/>
  <c r="BY550" i="615" s="1"/>
  <c r="BV550" i="615"/>
  <c r="BP550" i="615"/>
  <c r="BQ550" i="615" s="1"/>
  <c r="BN550" i="615"/>
  <c r="BI550" i="615"/>
  <c r="BH550" i="615"/>
  <c r="BF550" i="615"/>
  <c r="BA550" i="615"/>
  <c r="AZ550" i="615"/>
  <c r="AX550" i="615"/>
  <c r="AS550" i="615"/>
  <c r="AR550" i="615"/>
  <c r="AP550" i="615"/>
  <c r="AJ550" i="615"/>
  <c r="AK550" i="615" s="1"/>
  <c r="AH550" i="615"/>
  <c r="AB550" i="615"/>
  <c r="AC550" i="615" s="1"/>
  <c r="Z550" i="615"/>
  <c r="U550" i="615"/>
  <c r="T550" i="615"/>
  <c r="R550" i="615"/>
  <c r="L550" i="615"/>
  <c r="M550" i="615" s="1"/>
  <c r="J550" i="615"/>
  <c r="CV549" i="615"/>
  <c r="CW549" i="615" s="1"/>
  <c r="CT549" i="615"/>
  <c r="CO549" i="615"/>
  <c r="CN549" i="615"/>
  <c r="CL549" i="615"/>
  <c r="CF549" i="615"/>
  <c r="CG549" i="615" s="1"/>
  <c r="CD549" i="615"/>
  <c r="BY549" i="615"/>
  <c r="BX549" i="615"/>
  <c r="BV549" i="615"/>
  <c r="BP549" i="615"/>
  <c r="BQ549" i="615" s="1"/>
  <c r="BN549" i="615"/>
  <c r="BI549" i="615"/>
  <c r="BH549" i="615"/>
  <c r="BF549" i="615"/>
  <c r="AZ549" i="615"/>
  <c r="BA549" i="615" s="1"/>
  <c r="AX549" i="615"/>
  <c r="AS549" i="615"/>
  <c r="AR549" i="615"/>
  <c r="AP549" i="615"/>
  <c r="AJ549" i="615"/>
  <c r="AK549" i="615" s="1"/>
  <c r="AH549" i="615"/>
  <c r="AC549" i="615"/>
  <c r="AB549" i="615"/>
  <c r="Z549" i="615"/>
  <c r="T549" i="615"/>
  <c r="U549" i="615" s="1"/>
  <c r="R549" i="615"/>
  <c r="M549" i="615"/>
  <c r="L549" i="615"/>
  <c r="J549" i="615"/>
  <c r="CV548" i="615"/>
  <c r="CW548" i="615" s="1"/>
  <c r="CT548" i="615"/>
  <c r="CO548" i="615"/>
  <c r="CN548" i="615"/>
  <c r="CL548" i="615"/>
  <c r="CF548" i="615"/>
  <c r="CG548" i="615" s="1"/>
  <c r="CD548" i="615"/>
  <c r="BY548" i="615"/>
  <c r="BX548" i="615"/>
  <c r="BV548" i="615"/>
  <c r="BP548" i="615"/>
  <c r="BQ548" i="615" s="1"/>
  <c r="BN548" i="615"/>
  <c r="BI548" i="615"/>
  <c r="BH548" i="615"/>
  <c r="BF548" i="615"/>
  <c r="AZ548" i="615"/>
  <c r="BA548" i="615" s="1"/>
  <c r="AX548" i="615"/>
  <c r="AS548" i="615"/>
  <c r="AR548" i="615"/>
  <c r="AP548" i="615"/>
  <c r="AJ548" i="615"/>
  <c r="AK548" i="615" s="1"/>
  <c r="AH548" i="615"/>
  <c r="AC548" i="615"/>
  <c r="AB548" i="615"/>
  <c r="Z548" i="615"/>
  <c r="T548" i="615"/>
  <c r="U548" i="615" s="1"/>
  <c r="R548" i="615"/>
  <c r="M548" i="615"/>
  <c r="L548" i="615"/>
  <c r="J548" i="615"/>
  <c r="CV547" i="615"/>
  <c r="CW547" i="615" s="1"/>
  <c r="CT547" i="615"/>
  <c r="CO547" i="615"/>
  <c r="CN547" i="615"/>
  <c r="CL547" i="615"/>
  <c r="CF547" i="615"/>
  <c r="CG547" i="615" s="1"/>
  <c r="CD547" i="615"/>
  <c r="BY547" i="615"/>
  <c r="BX547" i="615"/>
  <c r="BQ547" i="615"/>
  <c r="BP547" i="615"/>
  <c r="BI547" i="615"/>
  <c r="BH547" i="615"/>
  <c r="BA547" i="615"/>
  <c r="AZ547" i="615"/>
  <c r="AS547" i="615"/>
  <c r="AR547" i="615"/>
  <c r="AK547" i="615"/>
  <c r="AJ547" i="615"/>
  <c r="AC547" i="615"/>
  <c r="AB547" i="615"/>
  <c r="U547" i="615"/>
  <c r="T547" i="615"/>
  <c r="M547" i="615"/>
  <c r="L547" i="615"/>
  <c r="CW546" i="615"/>
  <c r="CV546" i="615"/>
  <c r="CT546" i="615"/>
  <c r="CN546" i="615"/>
  <c r="CO546" i="615" s="1"/>
  <c r="CL546" i="615"/>
  <c r="CG546" i="615"/>
  <c r="CF546" i="615"/>
  <c r="CD546" i="615"/>
  <c r="BX546" i="615"/>
  <c r="BY546" i="615" s="1"/>
  <c r="BV546" i="615"/>
  <c r="BQ546" i="615"/>
  <c r="BP546" i="615"/>
  <c r="BN546" i="615"/>
  <c r="BH546" i="615"/>
  <c r="BI546" i="615" s="1"/>
  <c r="BF546" i="615"/>
  <c r="BA546" i="615"/>
  <c r="AZ546" i="615"/>
  <c r="AX546" i="615"/>
  <c r="AR546" i="615"/>
  <c r="AS546" i="615" s="1"/>
  <c r="AP546" i="615"/>
  <c r="AK546" i="615"/>
  <c r="AJ546" i="615"/>
  <c r="AH546" i="615"/>
  <c r="AB546" i="615"/>
  <c r="AC546" i="615" s="1"/>
  <c r="Z546" i="615"/>
  <c r="U546" i="615"/>
  <c r="T546" i="615"/>
  <c r="R546" i="615"/>
  <c r="L546" i="615"/>
  <c r="M546" i="615" s="1"/>
  <c r="J546" i="615"/>
  <c r="CW545" i="615"/>
  <c r="CV545" i="615"/>
  <c r="CT545" i="615"/>
  <c r="CN545" i="615"/>
  <c r="CO545" i="615" s="1"/>
  <c r="CL545" i="615"/>
  <c r="CG545" i="615"/>
  <c r="CF545" i="615"/>
  <c r="CD545" i="615"/>
  <c r="BX545" i="615"/>
  <c r="BY545" i="615" s="1"/>
  <c r="BV545" i="615"/>
  <c r="BQ545" i="615"/>
  <c r="BP545" i="615"/>
  <c r="BN545" i="615"/>
  <c r="BH545" i="615"/>
  <c r="BI545" i="615" s="1"/>
  <c r="BF545" i="615"/>
  <c r="BA545" i="615"/>
  <c r="AZ545" i="615"/>
  <c r="AX545" i="615"/>
  <c r="AR545" i="615"/>
  <c r="AS545" i="615" s="1"/>
  <c r="AP545" i="615"/>
  <c r="AK545" i="615"/>
  <c r="AJ545" i="615"/>
  <c r="AH545" i="615"/>
  <c r="AB545" i="615"/>
  <c r="AC545" i="615" s="1"/>
  <c r="Z545" i="615"/>
  <c r="U545" i="615"/>
  <c r="T545" i="615"/>
  <c r="R545" i="615"/>
  <c r="L545" i="615"/>
  <c r="M545" i="615" s="1"/>
  <c r="J545" i="615"/>
  <c r="CW544" i="615"/>
  <c r="CV544" i="615"/>
  <c r="CT544" i="615"/>
  <c r="CN544" i="615"/>
  <c r="CO544" i="615" s="1"/>
  <c r="CL544" i="615"/>
  <c r="CG544" i="615"/>
  <c r="CF544" i="615"/>
  <c r="CD544" i="615"/>
  <c r="BX544" i="615"/>
  <c r="BY544" i="615" s="1"/>
  <c r="BV544" i="615"/>
  <c r="BQ544" i="615"/>
  <c r="BP544" i="615"/>
  <c r="BN544" i="615"/>
  <c r="BH544" i="615"/>
  <c r="BI544" i="615" s="1"/>
  <c r="BF544" i="615"/>
  <c r="BA544" i="615"/>
  <c r="AZ544" i="615"/>
  <c r="AX544" i="615"/>
  <c r="AR544" i="615"/>
  <c r="AS544" i="615" s="1"/>
  <c r="AP544" i="615"/>
  <c r="AK544" i="615"/>
  <c r="AJ544" i="615"/>
  <c r="AH544" i="615"/>
  <c r="AB544" i="615"/>
  <c r="AC544" i="615" s="1"/>
  <c r="Z544" i="615"/>
  <c r="U544" i="615"/>
  <c r="T544" i="615"/>
  <c r="R544" i="615"/>
  <c r="L544" i="615"/>
  <c r="M544" i="615" s="1"/>
  <c r="J544" i="615"/>
  <c r="CW543" i="615"/>
  <c r="CV543" i="615"/>
  <c r="CT543" i="615"/>
  <c r="CN543" i="615"/>
  <c r="CO543" i="615" s="1"/>
  <c r="CL543" i="615"/>
  <c r="CG543" i="615"/>
  <c r="CF543" i="615"/>
  <c r="CD543" i="615"/>
  <c r="BX543" i="615"/>
  <c r="BY543" i="615" s="1"/>
  <c r="BV543" i="615"/>
  <c r="BQ543" i="615"/>
  <c r="BP543" i="615"/>
  <c r="BN543" i="615"/>
  <c r="BH543" i="615"/>
  <c r="BI543" i="615" s="1"/>
  <c r="BF543" i="615"/>
  <c r="BA543" i="615"/>
  <c r="AZ543" i="615"/>
  <c r="AX543" i="615"/>
  <c r="AR543" i="615"/>
  <c r="AS543" i="615" s="1"/>
  <c r="AP543" i="615"/>
  <c r="AK543" i="615"/>
  <c r="AJ543" i="615"/>
  <c r="AH543" i="615"/>
  <c r="AB543" i="615"/>
  <c r="AC543" i="615" s="1"/>
  <c r="Z543" i="615"/>
  <c r="U543" i="615"/>
  <c r="T543" i="615"/>
  <c r="R543" i="615"/>
  <c r="L543" i="615"/>
  <c r="M543" i="615" s="1"/>
  <c r="J543" i="615"/>
  <c r="CW542" i="615"/>
  <c r="CV542" i="615"/>
  <c r="CT542" i="615"/>
  <c r="CN542" i="615"/>
  <c r="CO542" i="615" s="1"/>
  <c r="CL542" i="615"/>
  <c r="CG542" i="615"/>
  <c r="CF542" i="615"/>
  <c r="CD542" i="615"/>
  <c r="BX542" i="615"/>
  <c r="BY542" i="615" s="1"/>
  <c r="BV542" i="615"/>
  <c r="BQ542" i="615"/>
  <c r="BP542" i="615"/>
  <c r="BN542" i="615"/>
  <c r="BH542" i="615"/>
  <c r="BI542" i="615" s="1"/>
  <c r="BF542" i="615"/>
  <c r="BA542" i="615"/>
  <c r="AZ542" i="615"/>
  <c r="AX542" i="615"/>
  <c r="AR542" i="615"/>
  <c r="AS542" i="615" s="1"/>
  <c r="AP542" i="615"/>
  <c r="AK542" i="615"/>
  <c r="AJ542" i="615"/>
  <c r="AH542" i="615"/>
  <c r="AB542" i="615"/>
  <c r="AC542" i="615" s="1"/>
  <c r="Z542" i="615"/>
  <c r="U542" i="615"/>
  <c r="T542" i="615"/>
  <c r="R542" i="615"/>
  <c r="L542" i="615"/>
  <c r="M542" i="615" s="1"/>
  <c r="J542" i="615"/>
  <c r="CW541" i="615"/>
  <c r="CV541" i="615"/>
  <c r="CT541" i="615"/>
  <c r="CN541" i="615"/>
  <c r="CO541" i="615" s="1"/>
  <c r="CL541" i="615"/>
  <c r="CG541" i="615"/>
  <c r="CF541" i="615"/>
  <c r="CD541" i="615"/>
  <c r="BX541" i="615"/>
  <c r="BY541" i="615" s="1"/>
  <c r="BV541" i="615"/>
  <c r="BQ541" i="615"/>
  <c r="BP541" i="615"/>
  <c r="BN541" i="615"/>
  <c r="BH541" i="615"/>
  <c r="BI541" i="615" s="1"/>
  <c r="BF541" i="615"/>
  <c r="BA541" i="615"/>
  <c r="AZ541" i="615"/>
  <c r="AX541" i="615"/>
  <c r="AR541" i="615"/>
  <c r="AS541" i="615" s="1"/>
  <c r="AP541" i="615"/>
  <c r="AK541" i="615"/>
  <c r="AJ541" i="615"/>
  <c r="AH541" i="615"/>
  <c r="AB541" i="615"/>
  <c r="AC541" i="615" s="1"/>
  <c r="Z541" i="615"/>
  <c r="U541" i="615"/>
  <c r="T541" i="615"/>
  <c r="R541" i="615"/>
  <c r="L541" i="615"/>
  <c r="M541" i="615" s="1"/>
  <c r="J541" i="615"/>
  <c r="CW540" i="615"/>
  <c r="CV540" i="615"/>
  <c r="CT540" i="615"/>
  <c r="CN540" i="615"/>
  <c r="CO540" i="615" s="1"/>
  <c r="CL540" i="615"/>
  <c r="CG540" i="615"/>
  <c r="CF540" i="615"/>
  <c r="CD540" i="615"/>
  <c r="BX540" i="615"/>
  <c r="BY540" i="615" s="1"/>
  <c r="BV540" i="615"/>
  <c r="BQ540" i="615"/>
  <c r="BP540" i="615"/>
  <c r="BN540" i="615"/>
  <c r="BH540" i="615"/>
  <c r="BI540" i="615" s="1"/>
  <c r="BF540" i="615"/>
  <c r="BA540" i="615"/>
  <c r="AZ540" i="615"/>
  <c r="AX540" i="615"/>
  <c r="AR540" i="615"/>
  <c r="AS540" i="615" s="1"/>
  <c r="AP540" i="615"/>
  <c r="AK540" i="615"/>
  <c r="AJ540" i="615"/>
  <c r="AH540" i="615"/>
  <c r="AB540" i="615"/>
  <c r="AC540" i="615" s="1"/>
  <c r="Z540" i="615"/>
  <c r="U540" i="615"/>
  <c r="T540" i="615"/>
  <c r="R540" i="615"/>
  <c r="L540" i="615"/>
  <c r="M540" i="615" s="1"/>
  <c r="J540" i="615"/>
  <c r="CW539" i="615"/>
  <c r="CV539" i="615"/>
  <c r="CT539" i="615"/>
  <c r="CN539" i="615"/>
  <c r="CO539" i="615" s="1"/>
  <c r="CL539" i="615"/>
  <c r="CG539" i="615"/>
  <c r="CF539" i="615"/>
  <c r="CD539" i="615"/>
  <c r="BX539" i="615"/>
  <c r="BY539" i="615" s="1"/>
  <c r="BV539" i="615"/>
  <c r="BQ539" i="615"/>
  <c r="BP539" i="615"/>
  <c r="BN539" i="615"/>
  <c r="BH539" i="615"/>
  <c r="BI539" i="615" s="1"/>
  <c r="BF539" i="615"/>
  <c r="BA539" i="615"/>
  <c r="AZ539" i="615"/>
  <c r="AX539" i="615"/>
  <c r="AR539" i="615"/>
  <c r="AS539" i="615" s="1"/>
  <c r="AP539" i="615"/>
  <c r="AK539" i="615"/>
  <c r="AJ539" i="615"/>
  <c r="AH539" i="615"/>
  <c r="AB539" i="615"/>
  <c r="AC539" i="615" s="1"/>
  <c r="Z539" i="615"/>
  <c r="U539" i="615"/>
  <c r="T539" i="615"/>
  <c r="M539" i="615"/>
  <c r="L539" i="615"/>
  <c r="CW538" i="615"/>
  <c r="CV538" i="615"/>
  <c r="CT538" i="615"/>
  <c r="CN538" i="615"/>
  <c r="CO538" i="615" s="1"/>
  <c r="CL538" i="615"/>
  <c r="CG538" i="615"/>
  <c r="CF538" i="615"/>
  <c r="CD538" i="615"/>
  <c r="BX538" i="615"/>
  <c r="BY538" i="615" s="1"/>
  <c r="BV538" i="615"/>
  <c r="BQ538" i="615"/>
  <c r="BP538" i="615"/>
  <c r="BN538" i="615"/>
  <c r="BH538" i="615"/>
  <c r="BI538" i="615" s="1"/>
  <c r="BF538" i="615"/>
  <c r="BA538" i="615"/>
  <c r="AZ538" i="615"/>
  <c r="AX538" i="615"/>
  <c r="AR538" i="615"/>
  <c r="AS538" i="615" s="1"/>
  <c r="AP538" i="615"/>
  <c r="AK538" i="615"/>
  <c r="AJ538" i="615"/>
  <c r="AH538" i="615"/>
  <c r="AB538" i="615"/>
  <c r="AC538" i="615" s="1"/>
  <c r="Z538" i="615"/>
  <c r="U538" i="615"/>
  <c r="T538" i="615"/>
  <c r="R538" i="615"/>
  <c r="L538" i="615"/>
  <c r="M538" i="615" s="1"/>
  <c r="J538" i="615"/>
  <c r="CW537" i="615"/>
  <c r="CV537" i="615"/>
  <c r="CT537" i="615"/>
  <c r="CN537" i="615"/>
  <c r="CO537" i="615" s="1"/>
  <c r="CL537" i="615"/>
  <c r="CG537" i="615"/>
  <c r="CF537" i="615"/>
  <c r="CD537" i="615"/>
  <c r="BX537" i="615"/>
  <c r="BY537" i="615" s="1"/>
  <c r="BV537" i="615"/>
  <c r="BQ537" i="615"/>
  <c r="BP537" i="615"/>
  <c r="BN537" i="615"/>
  <c r="BH537" i="615"/>
  <c r="BI537" i="615" s="1"/>
  <c r="AZ537" i="615"/>
  <c r="BA537" i="615" s="1"/>
  <c r="AR537" i="615"/>
  <c r="AS537" i="615" s="1"/>
  <c r="AJ537" i="615"/>
  <c r="AK537" i="615" s="1"/>
  <c r="AB537" i="615"/>
  <c r="AC537" i="615" s="1"/>
  <c r="T537" i="615"/>
  <c r="U537" i="615" s="1"/>
  <c r="L537" i="615"/>
  <c r="M537" i="615" s="1"/>
  <c r="CV536" i="615"/>
  <c r="CW536" i="615" s="1"/>
  <c r="CN536" i="615"/>
  <c r="CO536" i="615" s="1"/>
  <c r="CF536" i="615"/>
  <c r="CG536" i="615" s="1"/>
  <c r="CD536" i="615"/>
  <c r="BY536" i="615"/>
  <c r="BX536" i="615"/>
  <c r="BV536" i="615"/>
  <c r="BP536" i="615"/>
  <c r="BQ536" i="615" s="1"/>
  <c r="BN536" i="615"/>
  <c r="BI536" i="615"/>
  <c r="BH536" i="615"/>
  <c r="BF536" i="615"/>
  <c r="AZ536" i="615"/>
  <c r="BA536" i="615" s="1"/>
  <c r="AX536" i="615"/>
  <c r="AS536" i="615"/>
  <c r="AR536" i="615"/>
  <c r="AP536" i="615"/>
  <c r="AJ536" i="615"/>
  <c r="AK536" i="615" s="1"/>
  <c r="AH536" i="615"/>
  <c r="AC536" i="615"/>
  <c r="AB536" i="615"/>
  <c r="Z536" i="615"/>
  <c r="T536" i="615"/>
  <c r="U536" i="615" s="1"/>
  <c r="R536" i="615"/>
  <c r="M536" i="615"/>
  <c r="L536" i="615"/>
  <c r="J536" i="615"/>
  <c r="CV535" i="615"/>
  <c r="CW535" i="615" s="1"/>
  <c r="CT535" i="615"/>
  <c r="CO535" i="615"/>
  <c r="CN535" i="615"/>
  <c r="CL535" i="615"/>
  <c r="CF535" i="615"/>
  <c r="CG535" i="615" s="1"/>
  <c r="CD535" i="615"/>
  <c r="BY535" i="615"/>
  <c r="BX535" i="615"/>
  <c r="BV535" i="615"/>
  <c r="BP535" i="615"/>
  <c r="BQ535" i="615" s="1"/>
  <c r="BN535" i="615"/>
  <c r="BI535" i="615"/>
  <c r="BH535" i="615"/>
  <c r="BF535" i="615"/>
  <c r="AZ535" i="615"/>
  <c r="BA535" i="615" s="1"/>
  <c r="AX535" i="615"/>
  <c r="AS535" i="615"/>
  <c r="AR535" i="615"/>
  <c r="AP535" i="615"/>
  <c r="AJ535" i="615"/>
  <c r="AK535" i="615" s="1"/>
  <c r="AH535" i="615"/>
  <c r="AC535" i="615"/>
  <c r="AB535" i="615"/>
  <c r="Z535" i="615"/>
  <c r="T535" i="615"/>
  <c r="U535" i="615" s="1"/>
  <c r="R535" i="615"/>
  <c r="M535" i="615"/>
  <c r="L535" i="615"/>
  <c r="J535" i="615"/>
  <c r="CV534" i="615"/>
  <c r="CW534" i="615" s="1"/>
  <c r="CT534" i="615"/>
  <c r="CO534" i="615"/>
  <c r="CN534" i="615"/>
  <c r="CL534" i="615"/>
  <c r="CF534" i="615"/>
  <c r="CG534" i="615" s="1"/>
  <c r="CD534" i="615"/>
  <c r="BY534" i="615"/>
  <c r="BX534" i="615"/>
  <c r="BV534" i="615"/>
  <c r="BP534" i="615"/>
  <c r="BQ534" i="615" s="1"/>
  <c r="BN534" i="615"/>
  <c r="BI534" i="615"/>
  <c r="BH534" i="615"/>
  <c r="BF534" i="615"/>
  <c r="AZ534" i="615"/>
  <c r="BA534" i="615" s="1"/>
  <c r="AX534" i="615"/>
  <c r="AS534" i="615"/>
  <c r="AR534" i="615"/>
  <c r="AP534" i="615"/>
  <c r="AJ534" i="615"/>
  <c r="AK534" i="615" s="1"/>
  <c r="AH534" i="615"/>
  <c r="AC534" i="615"/>
  <c r="AB534" i="615"/>
  <c r="Z534" i="615"/>
  <c r="T534" i="615"/>
  <c r="U534" i="615" s="1"/>
  <c r="R534" i="615"/>
  <c r="M534" i="615"/>
  <c r="L534" i="615"/>
  <c r="J534" i="615"/>
  <c r="CV533" i="615"/>
  <c r="CW533" i="615" s="1"/>
  <c r="CT533" i="615"/>
  <c r="CO533" i="615"/>
  <c r="CN533" i="615"/>
  <c r="CL533" i="615"/>
  <c r="CF533" i="615"/>
  <c r="CG533" i="615" s="1"/>
  <c r="CD533" i="615"/>
  <c r="BY533" i="615"/>
  <c r="BX533" i="615"/>
  <c r="BV533" i="615"/>
  <c r="BP533" i="615"/>
  <c r="BQ533" i="615" s="1"/>
  <c r="BN533" i="615"/>
  <c r="BI533" i="615"/>
  <c r="BH533" i="615"/>
  <c r="BF533" i="615"/>
  <c r="AZ533" i="615"/>
  <c r="BA533" i="615" s="1"/>
  <c r="AX533" i="615"/>
  <c r="AS533" i="615"/>
  <c r="AR533" i="615"/>
  <c r="AP533" i="615"/>
  <c r="AJ533" i="615"/>
  <c r="AK533" i="615" s="1"/>
  <c r="AH533" i="615"/>
  <c r="AC533" i="615"/>
  <c r="AB533" i="615"/>
  <c r="Z533" i="615"/>
  <c r="T533" i="615"/>
  <c r="U533" i="615" s="1"/>
  <c r="R533" i="615"/>
  <c r="M533" i="615"/>
  <c r="L533" i="615"/>
  <c r="J533" i="615"/>
  <c r="CV532" i="615"/>
  <c r="CW532" i="615" s="1"/>
  <c r="CT532" i="615"/>
  <c r="CO532" i="615"/>
  <c r="CN532" i="615"/>
  <c r="CL532" i="615"/>
  <c r="CF532" i="615"/>
  <c r="CG532" i="615" s="1"/>
  <c r="CD532" i="615"/>
  <c r="BY532" i="615"/>
  <c r="BX532" i="615"/>
  <c r="BV532" i="615"/>
  <c r="BP532" i="615"/>
  <c r="BQ532" i="615" s="1"/>
  <c r="BN532" i="615"/>
  <c r="BI532" i="615"/>
  <c r="BH532" i="615"/>
  <c r="BF532" i="615"/>
  <c r="AZ532" i="615"/>
  <c r="BA532" i="615" s="1"/>
  <c r="AX532" i="615"/>
  <c r="AS532" i="615"/>
  <c r="AR532" i="615"/>
  <c r="AP532" i="615"/>
  <c r="AJ532" i="615"/>
  <c r="AK532" i="615" s="1"/>
  <c r="AH532" i="615"/>
  <c r="AC532" i="615"/>
  <c r="AB532" i="615"/>
  <c r="Z532" i="615"/>
  <c r="T532" i="615"/>
  <c r="U532" i="615" s="1"/>
  <c r="R532" i="615"/>
  <c r="M532" i="615"/>
  <c r="L532" i="615"/>
  <c r="J532" i="615"/>
  <c r="CV531" i="615"/>
  <c r="CW531" i="615" s="1"/>
  <c r="CT531" i="615"/>
  <c r="CO531" i="615"/>
  <c r="CN531" i="615"/>
  <c r="CL531" i="615"/>
  <c r="CF531" i="615"/>
  <c r="CG531" i="615" s="1"/>
  <c r="CD531" i="615"/>
  <c r="BY531" i="615"/>
  <c r="BX531" i="615"/>
  <c r="BV531" i="615"/>
  <c r="BP531" i="615"/>
  <c r="BQ531" i="615" s="1"/>
  <c r="BN531" i="615"/>
  <c r="BI531" i="615"/>
  <c r="BH531" i="615"/>
  <c r="BF531" i="615"/>
  <c r="AZ531" i="615"/>
  <c r="BA531" i="615" s="1"/>
  <c r="AX531" i="615"/>
  <c r="AS531" i="615"/>
  <c r="AR531" i="615"/>
  <c r="AP531" i="615"/>
  <c r="AJ531" i="615"/>
  <c r="AK531" i="615" s="1"/>
  <c r="AH531" i="615"/>
  <c r="AC531" i="615"/>
  <c r="AB531" i="615"/>
  <c r="Z531" i="615"/>
  <c r="T531" i="615"/>
  <c r="U531" i="615" s="1"/>
  <c r="R531" i="615"/>
  <c r="M531" i="615"/>
  <c r="L531" i="615"/>
  <c r="J531" i="615"/>
  <c r="CV530" i="615"/>
  <c r="CW530" i="615" s="1"/>
  <c r="CT530" i="615"/>
  <c r="CO530" i="615"/>
  <c r="CN530" i="615"/>
  <c r="CL530" i="615"/>
  <c r="CF530" i="615"/>
  <c r="CG530" i="615" s="1"/>
  <c r="CD530" i="615"/>
  <c r="BY530" i="615"/>
  <c r="BX530" i="615"/>
  <c r="BV530" i="615"/>
  <c r="BP530" i="615"/>
  <c r="BQ530" i="615" s="1"/>
  <c r="BN530" i="615"/>
  <c r="BI530" i="615"/>
  <c r="BH530" i="615"/>
  <c r="BF530" i="615"/>
  <c r="AZ530" i="615"/>
  <c r="BA530" i="615" s="1"/>
  <c r="AX530" i="615"/>
  <c r="AS530" i="615"/>
  <c r="AR530" i="615"/>
  <c r="AP530" i="615"/>
  <c r="AJ530" i="615"/>
  <c r="AK530" i="615" s="1"/>
  <c r="AH530" i="615"/>
  <c r="AC530" i="615"/>
  <c r="AB530" i="615"/>
  <c r="Z530" i="615"/>
  <c r="T530" i="615"/>
  <c r="U530" i="615" s="1"/>
  <c r="R530" i="615"/>
  <c r="M530" i="615"/>
  <c r="L530" i="615"/>
  <c r="J530" i="615"/>
  <c r="CV529" i="615"/>
  <c r="CW529" i="615" s="1"/>
  <c r="CT529" i="615"/>
  <c r="CO529" i="615"/>
  <c r="CN529" i="615"/>
  <c r="CL529" i="615"/>
  <c r="CF529" i="615"/>
  <c r="CG529" i="615" s="1"/>
  <c r="CD529" i="615"/>
  <c r="BY529" i="615"/>
  <c r="BX529" i="615"/>
  <c r="BV529" i="615"/>
  <c r="BP529" i="615"/>
  <c r="BQ529" i="615" s="1"/>
  <c r="BN529" i="615"/>
  <c r="BI529" i="615"/>
  <c r="BH529" i="615"/>
  <c r="BF529" i="615"/>
  <c r="AZ529" i="615"/>
  <c r="BA529" i="615" s="1"/>
  <c r="AX529" i="615"/>
  <c r="AS529" i="615"/>
  <c r="AR529" i="615"/>
  <c r="AP529" i="615"/>
  <c r="AJ529" i="615"/>
  <c r="AK529" i="615" s="1"/>
  <c r="AH529" i="615"/>
  <c r="AC529" i="615"/>
  <c r="AB529" i="615"/>
  <c r="Z529" i="615"/>
  <c r="T529" i="615"/>
  <c r="U529" i="615" s="1"/>
  <c r="R529" i="615"/>
  <c r="M529" i="615"/>
  <c r="L529" i="615"/>
  <c r="J529" i="615"/>
  <c r="CV528" i="615"/>
  <c r="CW528" i="615" s="1"/>
  <c r="CT528" i="615"/>
  <c r="CO528" i="615"/>
  <c r="CN528" i="615"/>
  <c r="CL528" i="615"/>
  <c r="CF528" i="615"/>
  <c r="CG528" i="615" s="1"/>
  <c r="CD528" i="615"/>
  <c r="BY528" i="615"/>
  <c r="BX528" i="615"/>
  <c r="BV528" i="615"/>
  <c r="BP528" i="615"/>
  <c r="BQ528" i="615" s="1"/>
  <c r="BN528" i="615"/>
  <c r="BI528" i="615"/>
  <c r="BH528" i="615"/>
  <c r="BF528" i="615"/>
  <c r="AZ528" i="615"/>
  <c r="BA528" i="615" s="1"/>
  <c r="AX528" i="615"/>
  <c r="AS528" i="615"/>
  <c r="AR528" i="615"/>
  <c r="AP528" i="615"/>
  <c r="AJ528" i="615"/>
  <c r="AK528" i="615" s="1"/>
  <c r="AH528" i="615"/>
  <c r="AC528" i="615"/>
  <c r="AB528" i="615"/>
  <c r="Z528" i="615"/>
  <c r="T528" i="615"/>
  <c r="U528" i="615" s="1"/>
  <c r="R528" i="615"/>
  <c r="M528" i="615"/>
  <c r="L528" i="615"/>
  <c r="J528" i="615"/>
  <c r="CV527" i="615"/>
  <c r="CW527" i="615" s="1"/>
  <c r="CT527" i="615"/>
  <c r="CO527" i="615"/>
  <c r="CN527" i="615"/>
  <c r="CL527" i="615"/>
  <c r="CF527" i="615"/>
  <c r="CG527" i="615" s="1"/>
  <c r="CD527" i="615"/>
  <c r="BY527" i="615"/>
  <c r="BX527" i="615"/>
  <c r="BV527" i="615"/>
  <c r="BP527" i="615"/>
  <c r="BQ527" i="615" s="1"/>
  <c r="BN527" i="615"/>
  <c r="BI527" i="615"/>
  <c r="BH527" i="615"/>
  <c r="BF527" i="615"/>
  <c r="AZ527" i="615"/>
  <c r="BA527" i="615" s="1"/>
  <c r="AX527" i="615"/>
  <c r="AS527" i="615"/>
  <c r="AR527" i="615"/>
  <c r="AP527" i="615"/>
  <c r="AJ527" i="615"/>
  <c r="AK527" i="615" s="1"/>
  <c r="AH527" i="615"/>
  <c r="AC527" i="615"/>
  <c r="AB527" i="615"/>
  <c r="Z527" i="615"/>
  <c r="T527" i="615"/>
  <c r="U527" i="615" s="1"/>
  <c r="R527" i="615"/>
  <c r="M527" i="615"/>
  <c r="L527" i="615"/>
  <c r="J527" i="615"/>
  <c r="CV526" i="615"/>
  <c r="CW526" i="615" s="1"/>
  <c r="CT526" i="615"/>
  <c r="CO526" i="615"/>
  <c r="CN526" i="615"/>
  <c r="CL526" i="615"/>
  <c r="CF526" i="615"/>
  <c r="CG526" i="615" s="1"/>
  <c r="CD526" i="615"/>
  <c r="BY526" i="615"/>
  <c r="BX526" i="615"/>
  <c r="BQ526" i="615"/>
  <c r="BP526" i="615"/>
  <c r="BI526" i="615"/>
  <c r="BH526" i="615"/>
  <c r="BA526" i="615"/>
  <c r="AZ526" i="615"/>
  <c r="AS526" i="615"/>
  <c r="AR526" i="615"/>
  <c r="AK526" i="615"/>
  <c r="AJ526" i="615"/>
  <c r="AC526" i="615"/>
  <c r="AB526" i="615"/>
  <c r="U526" i="615"/>
  <c r="T526" i="615"/>
  <c r="M526" i="615"/>
  <c r="L526" i="615"/>
  <c r="CW525" i="615"/>
  <c r="CV525" i="615"/>
  <c r="CT525" i="615"/>
  <c r="CN525" i="615"/>
  <c r="CO525" i="615" s="1"/>
  <c r="CL525" i="615"/>
  <c r="CG525" i="615"/>
  <c r="CF525" i="615"/>
  <c r="CD525" i="615"/>
  <c r="BX525" i="615"/>
  <c r="BY525" i="615" s="1"/>
  <c r="BV525" i="615"/>
  <c r="BQ525" i="615"/>
  <c r="BP525" i="615"/>
  <c r="BN525" i="615"/>
  <c r="BH525" i="615"/>
  <c r="BI525" i="615" s="1"/>
  <c r="BF525" i="615"/>
  <c r="BA525" i="615"/>
  <c r="AZ525" i="615"/>
  <c r="AX525" i="615"/>
  <c r="AR525" i="615"/>
  <c r="AS525" i="615" s="1"/>
  <c r="AJ525" i="615"/>
  <c r="AK525" i="615" s="1"/>
  <c r="AB525" i="615"/>
  <c r="AC525" i="615" s="1"/>
  <c r="T525" i="615"/>
  <c r="U525" i="615" s="1"/>
  <c r="L525" i="615"/>
  <c r="M525" i="615" s="1"/>
  <c r="CV524" i="615"/>
  <c r="CW524" i="615" s="1"/>
  <c r="CT524" i="615"/>
  <c r="CO524" i="615"/>
  <c r="CN524" i="615"/>
  <c r="CL524" i="615"/>
  <c r="CF524" i="615"/>
  <c r="CG524" i="615" s="1"/>
  <c r="CD524" i="615"/>
  <c r="BY524" i="615"/>
  <c r="BX524" i="615"/>
  <c r="BV524" i="615"/>
  <c r="BP524" i="615"/>
  <c r="BQ524" i="615" s="1"/>
  <c r="BN524" i="615"/>
  <c r="BI524" i="615"/>
  <c r="BH524" i="615"/>
  <c r="BF524" i="615"/>
  <c r="AZ524" i="615"/>
  <c r="BA524" i="615" s="1"/>
  <c r="AX524" i="615"/>
  <c r="AS524" i="615"/>
  <c r="AR524" i="615"/>
  <c r="AP524" i="615"/>
  <c r="AJ524" i="615"/>
  <c r="AK524" i="615" s="1"/>
  <c r="AH524" i="615"/>
  <c r="AC524" i="615"/>
  <c r="AB524" i="615"/>
  <c r="Z524" i="615"/>
  <c r="T524" i="615"/>
  <c r="U524" i="615" s="1"/>
  <c r="R524" i="615"/>
  <c r="M524" i="615"/>
  <c r="L524" i="615"/>
  <c r="J524" i="615"/>
  <c r="CV523" i="615"/>
  <c r="CW523" i="615" s="1"/>
  <c r="CT523" i="615"/>
  <c r="CO523" i="615"/>
  <c r="CN523" i="615"/>
  <c r="CL523" i="615"/>
  <c r="CF523" i="615"/>
  <c r="CG523" i="615" s="1"/>
  <c r="CD523" i="615"/>
  <c r="BY523" i="615"/>
  <c r="BX523" i="615"/>
  <c r="BV523" i="615"/>
  <c r="BP523" i="615"/>
  <c r="BQ523" i="615" s="1"/>
  <c r="BN523" i="615"/>
  <c r="BI523" i="615"/>
  <c r="BH523" i="615"/>
  <c r="BF523" i="615"/>
  <c r="AZ523" i="615"/>
  <c r="BA523" i="615" s="1"/>
  <c r="AX523" i="615"/>
  <c r="AS523" i="615"/>
  <c r="AR523" i="615"/>
  <c r="AP523" i="615"/>
  <c r="AJ523" i="615"/>
  <c r="AK523" i="615" s="1"/>
  <c r="AH523" i="615"/>
  <c r="AC523" i="615"/>
  <c r="AB523" i="615"/>
  <c r="Z523" i="615"/>
  <c r="T523" i="615"/>
  <c r="U523" i="615" s="1"/>
  <c r="R523" i="615"/>
  <c r="M523" i="615"/>
  <c r="L523" i="615"/>
  <c r="J523" i="615"/>
  <c r="CV522" i="615"/>
  <c r="CW522" i="615" s="1"/>
  <c r="CT522" i="615"/>
  <c r="CO522" i="615"/>
  <c r="CN522" i="615"/>
  <c r="CL522" i="615"/>
  <c r="CF522" i="615"/>
  <c r="CG522" i="615" s="1"/>
  <c r="CD522" i="615"/>
  <c r="BY522" i="615"/>
  <c r="BX522" i="615"/>
  <c r="BV522" i="615"/>
  <c r="BP522" i="615"/>
  <c r="BQ522" i="615" s="1"/>
  <c r="BN522" i="615"/>
  <c r="BI522" i="615"/>
  <c r="BH522" i="615"/>
  <c r="BF522" i="615"/>
  <c r="AZ522" i="615"/>
  <c r="BA522" i="615" s="1"/>
  <c r="AX522" i="615"/>
  <c r="AS522" i="615"/>
  <c r="AR522" i="615"/>
  <c r="AP522" i="615"/>
  <c r="AJ522" i="615"/>
  <c r="AK522" i="615" s="1"/>
  <c r="AH522" i="615"/>
  <c r="AC522" i="615"/>
  <c r="AB522" i="615"/>
  <c r="Z522" i="615"/>
  <c r="T522" i="615"/>
  <c r="U522" i="615" s="1"/>
  <c r="R522" i="615"/>
  <c r="M522" i="615"/>
  <c r="L522" i="615"/>
  <c r="J522" i="615"/>
  <c r="CV521" i="615"/>
  <c r="CW521" i="615" s="1"/>
  <c r="CT521" i="615"/>
  <c r="CO521" i="615"/>
  <c r="CN521" i="615"/>
  <c r="CL521" i="615"/>
  <c r="CF521" i="615"/>
  <c r="CG521" i="615" s="1"/>
  <c r="CD521" i="615"/>
  <c r="BY521" i="615"/>
  <c r="BX521" i="615"/>
  <c r="BV521" i="615"/>
  <c r="BP521" i="615"/>
  <c r="BQ521" i="615" s="1"/>
  <c r="BN521" i="615"/>
  <c r="BI521" i="615"/>
  <c r="BH521" i="615"/>
  <c r="BF521" i="615"/>
  <c r="AZ521" i="615"/>
  <c r="BA521" i="615" s="1"/>
  <c r="AX521" i="615"/>
  <c r="AS521" i="615"/>
  <c r="AR521" i="615"/>
  <c r="AP521" i="615"/>
  <c r="AJ521" i="615"/>
  <c r="AK521" i="615" s="1"/>
  <c r="AH521" i="615"/>
  <c r="AC521" i="615"/>
  <c r="AB521" i="615"/>
  <c r="Z521" i="615"/>
  <c r="T521" i="615"/>
  <c r="U521" i="615" s="1"/>
  <c r="R521" i="615"/>
  <c r="M521" i="615"/>
  <c r="L521" i="615"/>
  <c r="J521" i="615"/>
  <c r="CV520" i="615"/>
  <c r="CW520" i="615" s="1"/>
  <c r="CT520" i="615"/>
  <c r="CO520" i="615"/>
  <c r="CN520" i="615"/>
  <c r="CL520" i="615"/>
  <c r="CF520" i="615"/>
  <c r="CG520" i="615" s="1"/>
  <c r="CD520" i="615"/>
  <c r="BY520" i="615"/>
  <c r="BX520" i="615"/>
  <c r="BV520" i="615"/>
  <c r="BP520" i="615"/>
  <c r="BQ520" i="615" s="1"/>
  <c r="BN520" i="615"/>
  <c r="BI520" i="615"/>
  <c r="BH520" i="615"/>
  <c r="BF520" i="615"/>
  <c r="AZ520" i="615"/>
  <c r="BA520" i="615" s="1"/>
  <c r="AX520" i="615"/>
  <c r="AS520" i="615"/>
  <c r="AR520" i="615"/>
  <c r="AP520" i="615"/>
  <c r="AJ520" i="615"/>
  <c r="AK520" i="615" s="1"/>
  <c r="AH520" i="615"/>
  <c r="AC520" i="615"/>
  <c r="AB520" i="615"/>
  <c r="Z520" i="615"/>
  <c r="T520" i="615"/>
  <c r="U520" i="615" s="1"/>
  <c r="R520" i="615"/>
  <c r="M520" i="615"/>
  <c r="L520" i="615"/>
  <c r="J520" i="615"/>
  <c r="CV519" i="615"/>
  <c r="CW519" i="615" s="1"/>
  <c r="CT519" i="615"/>
  <c r="CO519" i="615"/>
  <c r="CN519" i="615"/>
  <c r="CL519" i="615"/>
  <c r="CF519" i="615"/>
  <c r="CG519" i="615" s="1"/>
  <c r="CD519" i="615"/>
  <c r="BY519" i="615"/>
  <c r="BX519" i="615"/>
  <c r="BV519" i="615"/>
  <c r="BP519" i="615"/>
  <c r="BQ519" i="615" s="1"/>
  <c r="BN519" i="615"/>
  <c r="BI519" i="615"/>
  <c r="BH519" i="615"/>
  <c r="BF519" i="615"/>
  <c r="AZ519" i="615"/>
  <c r="BA519" i="615" s="1"/>
  <c r="AX519" i="615"/>
  <c r="AS519" i="615"/>
  <c r="AR519" i="615"/>
  <c r="AP519" i="615"/>
  <c r="AJ519" i="615"/>
  <c r="AK519" i="615" s="1"/>
  <c r="AH519" i="615"/>
  <c r="AC519" i="615"/>
  <c r="AB519" i="615"/>
  <c r="Z519" i="615"/>
  <c r="T519" i="615"/>
  <c r="U519" i="615" s="1"/>
  <c r="R519" i="615"/>
  <c r="M519" i="615"/>
  <c r="L519" i="615"/>
  <c r="J519" i="615"/>
  <c r="CV518" i="615"/>
  <c r="CW518" i="615" s="1"/>
  <c r="CT518" i="615"/>
  <c r="CO518" i="615"/>
  <c r="CN518" i="615"/>
  <c r="CL518" i="615"/>
  <c r="CF518" i="615"/>
  <c r="CG518" i="615" s="1"/>
  <c r="CD518" i="615"/>
  <c r="BY518" i="615"/>
  <c r="BX518" i="615"/>
  <c r="BV518" i="615"/>
  <c r="BP518" i="615"/>
  <c r="BQ518" i="615" s="1"/>
  <c r="BN518" i="615"/>
  <c r="BI518" i="615"/>
  <c r="BH518" i="615"/>
  <c r="BF518" i="615"/>
  <c r="AZ518" i="615"/>
  <c r="BA518" i="615" s="1"/>
  <c r="AX518" i="615"/>
  <c r="AS518" i="615"/>
  <c r="AR518" i="615"/>
  <c r="AP518" i="615"/>
  <c r="AJ518" i="615"/>
  <c r="AK518" i="615" s="1"/>
  <c r="AH518" i="615"/>
  <c r="AC518" i="615"/>
  <c r="AB518" i="615"/>
  <c r="Z518" i="615"/>
  <c r="T518" i="615"/>
  <c r="U518" i="615" s="1"/>
  <c r="R518" i="615"/>
  <c r="M518" i="615"/>
  <c r="L518" i="615"/>
  <c r="J518" i="615"/>
  <c r="CV517" i="615"/>
  <c r="CW517" i="615" s="1"/>
  <c r="CT517" i="615"/>
  <c r="CO517" i="615"/>
  <c r="CN517" i="615"/>
  <c r="CL517" i="615"/>
  <c r="CF517" i="615"/>
  <c r="CG517" i="615" s="1"/>
  <c r="CD517" i="615"/>
  <c r="BY517" i="615"/>
  <c r="BX517" i="615"/>
  <c r="BV517" i="615"/>
  <c r="BP517" i="615"/>
  <c r="BQ517" i="615" s="1"/>
  <c r="BN517" i="615"/>
  <c r="BI517" i="615"/>
  <c r="BH517" i="615"/>
  <c r="BF517" i="615"/>
  <c r="AZ517" i="615"/>
  <c r="BA517" i="615" s="1"/>
  <c r="AX517" i="615"/>
  <c r="AS517" i="615"/>
  <c r="AR517" i="615"/>
  <c r="AP517" i="615"/>
  <c r="AJ517" i="615"/>
  <c r="AK517" i="615" s="1"/>
  <c r="AH517" i="615"/>
  <c r="AC517" i="615"/>
  <c r="AB517" i="615"/>
  <c r="Z517" i="615"/>
  <c r="T517" i="615"/>
  <c r="U517" i="615" s="1"/>
  <c r="R517" i="615"/>
  <c r="M517" i="615"/>
  <c r="L517" i="615"/>
  <c r="J517" i="615"/>
  <c r="CV516" i="615"/>
  <c r="CW516" i="615" s="1"/>
  <c r="CT516" i="615"/>
  <c r="CO516" i="615"/>
  <c r="CN516" i="615"/>
  <c r="CG516" i="615"/>
  <c r="CF516" i="615"/>
  <c r="BY516" i="615"/>
  <c r="BX516" i="615"/>
  <c r="BQ516" i="615"/>
  <c r="BP516" i="615"/>
  <c r="BI516" i="615"/>
  <c r="BH516" i="615"/>
  <c r="BA516" i="615"/>
  <c r="AZ516" i="615"/>
  <c r="AS516" i="615"/>
  <c r="AR516" i="615"/>
  <c r="AK516" i="615"/>
  <c r="AJ516" i="615"/>
  <c r="AC516" i="615"/>
  <c r="AB516" i="615"/>
  <c r="U516" i="615"/>
  <c r="T516" i="615"/>
  <c r="M516" i="615"/>
  <c r="L516" i="615"/>
  <c r="CW515" i="615"/>
  <c r="CV515" i="615"/>
  <c r="CT515" i="615"/>
  <c r="CN515" i="615"/>
  <c r="CO515" i="615" s="1"/>
  <c r="CL515" i="615"/>
  <c r="CG515" i="615"/>
  <c r="CF515" i="615"/>
  <c r="BY515" i="615"/>
  <c r="BX515" i="615"/>
  <c r="BQ515" i="615"/>
  <c r="BP515" i="615"/>
  <c r="BN515" i="615"/>
  <c r="BH515" i="615"/>
  <c r="BI515" i="615" s="1"/>
  <c r="BF515" i="615"/>
  <c r="BA515" i="615"/>
  <c r="AZ515" i="615"/>
  <c r="AX515" i="615"/>
  <c r="AR515" i="615"/>
  <c r="AS515" i="615" s="1"/>
  <c r="AP515" i="615"/>
  <c r="AK515" i="615"/>
  <c r="AJ515" i="615"/>
  <c r="AH515" i="615"/>
  <c r="AB515" i="615"/>
  <c r="AC515" i="615" s="1"/>
  <c r="Z515" i="615"/>
  <c r="U515" i="615"/>
  <c r="T515" i="615"/>
  <c r="R515" i="615"/>
  <c r="L515" i="615"/>
  <c r="M515" i="615" s="1"/>
  <c r="J515" i="615"/>
  <c r="CW514" i="615"/>
  <c r="CV514" i="615"/>
  <c r="CT514" i="615"/>
  <c r="CN514" i="615"/>
  <c r="CO514" i="615" s="1"/>
  <c r="CL514" i="615"/>
  <c r="CG514" i="615"/>
  <c r="CF514" i="615"/>
  <c r="CD514" i="615"/>
  <c r="BX514" i="615"/>
  <c r="BY514" i="615" s="1"/>
  <c r="BV514" i="615"/>
  <c r="BQ514" i="615"/>
  <c r="BP514" i="615"/>
  <c r="BN514" i="615"/>
  <c r="BH514" i="615"/>
  <c r="BI514" i="615" s="1"/>
  <c r="BF514" i="615"/>
  <c r="BA514" i="615"/>
  <c r="AZ514" i="615"/>
  <c r="AX514" i="615"/>
  <c r="AR514" i="615"/>
  <c r="AS514" i="615" s="1"/>
  <c r="AP514" i="615"/>
  <c r="AK514" i="615"/>
  <c r="AJ514" i="615"/>
  <c r="AH514" i="615"/>
  <c r="AB514" i="615"/>
  <c r="AC514" i="615" s="1"/>
  <c r="Z514" i="615"/>
  <c r="U514" i="615"/>
  <c r="T514" i="615"/>
  <c r="R514" i="615"/>
  <c r="L514" i="615"/>
  <c r="M514" i="615" s="1"/>
  <c r="J514" i="615"/>
  <c r="CW513" i="615"/>
  <c r="CV513" i="615"/>
  <c r="CT513" i="615"/>
  <c r="CN513" i="615"/>
  <c r="CO513" i="615" s="1"/>
  <c r="CL513" i="615"/>
  <c r="CG513" i="615"/>
  <c r="CF513" i="615"/>
  <c r="CD513" i="615"/>
  <c r="BX513" i="615"/>
  <c r="BY513" i="615" s="1"/>
  <c r="BV513" i="615"/>
  <c r="BQ513" i="615"/>
  <c r="BP513" i="615"/>
  <c r="BN513" i="615"/>
  <c r="BH513" i="615"/>
  <c r="BI513" i="615" s="1"/>
  <c r="BF513" i="615"/>
  <c r="BA513" i="615"/>
  <c r="AZ513" i="615"/>
  <c r="AX513" i="615"/>
  <c r="AR513" i="615"/>
  <c r="AS513" i="615" s="1"/>
  <c r="AP513" i="615"/>
  <c r="AK513" i="615"/>
  <c r="AJ513" i="615"/>
  <c r="AH513" i="615"/>
  <c r="AB513" i="615"/>
  <c r="AC513" i="615" s="1"/>
  <c r="Z513" i="615"/>
  <c r="U513" i="615"/>
  <c r="T513" i="615"/>
  <c r="R513" i="615"/>
  <c r="L513" i="615"/>
  <c r="M513" i="615" s="1"/>
  <c r="J513" i="615"/>
  <c r="CW512" i="615"/>
  <c r="CV512" i="615"/>
  <c r="CT512" i="615"/>
  <c r="CO512" i="615"/>
  <c r="CN512" i="615"/>
  <c r="CL512" i="615"/>
  <c r="CG512" i="615"/>
  <c r="CF512" i="615"/>
  <c r="CD512" i="615"/>
  <c r="BX512" i="615"/>
  <c r="BY512" i="615" s="1"/>
  <c r="BP512" i="615"/>
  <c r="BQ512" i="615" s="1"/>
  <c r="BH512" i="615"/>
  <c r="BI512" i="615" s="1"/>
  <c r="AZ512" i="615"/>
  <c r="BA512" i="615" s="1"/>
  <c r="AR512" i="615"/>
  <c r="AS512" i="615" s="1"/>
  <c r="AJ512" i="615"/>
  <c r="AK512" i="615" s="1"/>
  <c r="AB512" i="615"/>
  <c r="AC512" i="615" s="1"/>
  <c r="T512" i="615"/>
  <c r="U512" i="615" s="1"/>
  <c r="L512" i="615"/>
  <c r="M512" i="615" s="1"/>
  <c r="CV511" i="615"/>
  <c r="CW511" i="615" s="1"/>
  <c r="CT511" i="615"/>
  <c r="CO511" i="615"/>
  <c r="CN511" i="615"/>
  <c r="CL511" i="615"/>
  <c r="CF511" i="615"/>
  <c r="CG511" i="615" s="1"/>
  <c r="CD511" i="615"/>
  <c r="BY511" i="615"/>
  <c r="BX511" i="615"/>
  <c r="BV511" i="615"/>
  <c r="BP511" i="615"/>
  <c r="BQ511" i="615" s="1"/>
  <c r="BN511" i="615"/>
  <c r="BI511" i="615"/>
  <c r="BH511" i="615"/>
  <c r="BF511" i="615"/>
  <c r="AZ511" i="615"/>
  <c r="BA511" i="615" s="1"/>
  <c r="AX511" i="615"/>
  <c r="AS511" i="615"/>
  <c r="AR511" i="615"/>
  <c r="AP511" i="615"/>
  <c r="AK511" i="615"/>
  <c r="AJ511" i="615"/>
  <c r="AH511" i="615"/>
  <c r="AC511" i="615"/>
  <c r="AB511" i="615"/>
  <c r="Z511" i="615"/>
  <c r="T511" i="615"/>
  <c r="U511" i="615" s="1"/>
  <c r="R511" i="615"/>
  <c r="M511" i="615"/>
  <c r="L511" i="615"/>
  <c r="J511" i="615"/>
  <c r="CV510" i="615"/>
  <c r="CW510" i="615" s="1"/>
  <c r="CT510" i="615"/>
  <c r="CO510" i="615"/>
  <c r="CN510" i="615"/>
  <c r="CL510" i="615"/>
  <c r="CF510" i="615"/>
  <c r="CG510" i="615" s="1"/>
  <c r="CD510" i="615"/>
  <c r="BY510" i="615"/>
  <c r="BX510" i="615"/>
  <c r="BV510" i="615"/>
  <c r="BQ510" i="615"/>
  <c r="BP510" i="615"/>
  <c r="BN510" i="615"/>
  <c r="BI510" i="615"/>
  <c r="BH510" i="615"/>
  <c r="BF510" i="615"/>
  <c r="AZ510" i="615"/>
  <c r="BA510" i="615" s="1"/>
  <c r="AX510" i="615"/>
  <c r="AS510" i="615"/>
  <c r="AR510" i="615"/>
  <c r="AP510" i="615"/>
  <c r="AJ510" i="615"/>
  <c r="AK510" i="615" s="1"/>
  <c r="AH510" i="615"/>
  <c r="AB510" i="615"/>
  <c r="AC510" i="615" s="1"/>
  <c r="Z510" i="615"/>
  <c r="T510" i="615"/>
  <c r="U510" i="615" s="1"/>
  <c r="R510" i="615"/>
  <c r="M510" i="615"/>
  <c r="L510" i="615"/>
  <c r="J510" i="615"/>
  <c r="CV509" i="615"/>
  <c r="CW509" i="615" s="1"/>
  <c r="CT509" i="615"/>
  <c r="CO509" i="615"/>
  <c r="CN509" i="615"/>
  <c r="CL509" i="615"/>
  <c r="CF509" i="615"/>
  <c r="CG509" i="615" s="1"/>
  <c r="CD509" i="615"/>
  <c r="BY509" i="615"/>
  <c r="BX509" i="615"/>
  <c r="BV509" i="615"/>
  <c r="BP509" i="615"/>
  <c r="BQ509" i="615" s="1"/>
  <c r="BN509" i="615"/>
  <c r="BH509" i="615"/>
  <c r="BI509" i="615" s="1"/>
  <c r="BF509" i="615"/>
  <c r="AZ509" i="615"/>
  <c r="BA509" i="615" s="1"/>
  <c r="AX509" i="615"/>
  <c r="AS509" i="615"/>
  <c r="AR509" i="615"/>
  <c r="AP509" i="615"/>
  <c r="AJ509" i="615"/>
  <c r="AK509" i="615" s="1"/>
  <c r="AH509" i="615"/>
  <c r="AC509" i="615"/>
  <c r="AB509" i="615"/>
  <c r="Z509" i="615"/>
  <c r="T509" i="615"/>
  <c r="U509" i="615" s="1"/>
  <c r="R509" i="615"/>
  <c r="M509" i="615"/>
  <c r="L509" i="615"/>
  <c r="J509" i="615"/>
  <c r="CV508" i="615"/>
  <c r="CW508" i="615" s="1"/>
  <c r="CT508" i="615"/>
  <c r="CO508" i="615"/>
  <c r="CN508" i="615"/>
  <c r="CL508" i="615"/>
  <c r="CF508" i="615"/>
  <c r="CG508" i="615" s="1"/>
  <c r="CD508" i="615"/>
  <c r="BY508" i="615"/>
  <c r="BX508" i="615"/>
  <c r="BV508" i="615"/>
  <c r="BQ508" i="615"/>
  <c r="BP508" i="615"/>
  <c r="BN508" i="615"/>
  <c r="BI508" i="615"/>
  <c r="BH508" i="615"/>
  <c r="BF508" i="615"/>
  <c r="AZ508" i="615"/>
  <c r="BA508" i="615" s="1"/>
  <c r="AX508" i="615"/>
  <c r="AS508" i="615"/>
  <c r="AR508" i="615"/>
  <c r="AP508" i="615"/>
  <c r="AJ508" i="615"/>
  <c r="AK508" i="615" s="1"/>
  <c r="AH508" i="615"/>
  <c r="AB508" i="615"/>
  <c r="AC508" i="615" s="1"/>
  <c r="Z508" i="615"/>
  <c r="T508" i="615"/>
  <c r="U508" i="615" s="1"/>
  <c r="R508" i="615"/>
  <c r="M508" i="615"/>
  <c r="L508" i="615"/>
  <c r="J508" i="615"/>
  <c r="CV507" i="615"/>
  <c r="CW507" i="615" s="1"/>
  <c r="CT507" i="615"/>
  <c r="CO507" i="615"/>
  <c r="CN507" i="615"/>
  <c r="CL507" i="615"/>
  <c r="CF507" i="615"/>
  <c r="CG507" i="615" s="1"/>
  <c r="CD507" i="615"/>
  <c r="BY507" i="615"/>
  <c r="BX507" i="615"/>
  <c r="BV507" i="615"/>
  <c r="BP507" i="615"/>
  <c r="BQ507" i="615" s="1"/>
  <c r="BN507" i="615"/>
  <c r="BH507" i="615"/>
  <c r="BI507" i="615" s="1"/>
  <c r="BF507" i="615"/>
  <c r="AZ507" i="615"/>
  <c r="BA507" i="615" s="1"/>
  <c r="AX507" i="615"/>
  <c r="AS507" i="615"/>
  <c r="AR507" i="615"/>
  <c r="AP507" i="615"/>
  <c r="AJ507" i="615"/>
  <c r="AK507" i="615" s="1"/>
  <c r="AH507" i="615"/>
  <c r="AC507" i="615"/>
  <c r="AB507" i="615"/>
  <c r="Z507" i="615"/>
  <c r="T507" i="615"/>
  <c r="U507" i="615" s="1"/>
  <c r="R507" i="615"/>
  <c r="M507" i="615"/>
  <c r="L507" i="615"/>
  <c r="J507" i="615"/>
  <c r="CV506" i="615"/>
  <c r="CW506" i="615" s="1"/>
  <c r="CT506" i="615"/>
  <c r="CN506" i="615"/>
  <c r="CO506" i="615" s="1"/>
  <c r="CL506" i="615"/>
  <c r="CF506" i="615"/>
  <c r="CG506" i="615" s="1"/>
  <c r="CD506" i="615"/>
  <c r="BY506" i="615"/>
  <c r="BX506" i="615"/>
  <c r="BV506" i="615"/>
  <c r="BP506" i="615"/>
  <c r="BQ506" i="615" s="1"/>
  <c r="BN506" i="615"/>
  <c r="BI506" i="615"/>
  <c r="BH506" i="615"/>
  <c r="BF506" i="615"/>
  <c r="AZ506" i="615"/>
  <c r="BA506" i="615" s="1"/>
  <c r="AX506" i="615"/>
  <c r="AS506" i="615"/>
  <c r="AR506" i="615"/>
  <c r="AP506" i="615"/>
  <c r="AJ506" i="615"/>
  <c r="AK506" i="615" s="1"/>
  <c r="AH506" i="615"/>
  <c r="AC506" i="615"/>
  <c r="AB506" i="615"/>
  <c r="Z506" i="615"/>
  <c r="T506" i="615"/>
  <c r="U506" i="615" s="1"/>
  <c r="R506" i="615"/>
  <c r="M506" i="615"/>
  <c r="L506" i="615"/>
  <c r="J506" i="615"/>
  <c r="CW505" i="615"/>
  <c r="CV505" i="615"/>
  <c r="CT505" i="615"/>
  <c r="CO505" i="615"/>
  <c r="CN505" i="615"/>
  <c r="CL505" i="615"/>
  <c r="CF505" i="615"/>
  <c r="CG505" i="615" s="1"/>
  <c r="CD505" i="615"/>
  <c r="BY505" i="615"/>
  <c r="BX505" i="615"/>
  <c r="BQ505" i="615"/>
  <c r="BP505" i="615"/>
  <c r="BI505" i="615"/>
  <c r="BH505" i="615"/>
  <c r="AZ505" i="615"/>
  <c r="BA505" i="615" s="1"/>
  <c r="AS505" i="615"/>
  <c r="AR505" i="615"/>
  <c r="AK505" i="615"/>
  <c r="AJ505" i="615"/>
  <c r="AC505" i="615"/>
  <c r="AB505" i="615"/>
  <c r="T505" i="615"/>
  <c r="U505" i="615" s="1"/>
  <c r="M505" i="615"/>
  <c r="L505" i="615"/>
  <c r="CW504" i="615"/>
  <c r="CV504" i="615"/>
  <c r="CT504" i="615"/>
  <c r="CN504" i="615"/>
  <c r="CO504" i="615" s="1"/>
  <c r="CL504" i="615"/>
  <c r="CG504" i="615"/>
  <c r="CF504" i="615"/>
  <c r="CD504" i="615"/>
  <c r="BX504" i="615"/>
  <c r="BY504" i="615" s="1"/>
  <c r="BV504" i="615"/>
  <c r="BQ504" i="615"/>
  <c r="BP504" i="615"/>
  <c r="BN504" i="615"/>
  <c r="BH504" i="615"/>
  <c r="BI504" i="615" s="1"/>
  <c r="BF504" i="615"/>
  <c r="BA504" i="615"/>
  <c r="AZ504" i="615"/>
  <c r="AX504" i="615"/>
  <c r="AS504" i="615"/>
  <c r="AR504" i="615"/>
  <c r="AP504" i="615"/>
  <c r="AK504" i="615"/>
  <c r="AJ504" i="615"/>
  <c r="AH504" i="615"/>
  <c r="AB504" i="615"/>
  <c r="AC504" i="615" s="1"/>
  <c r="Z504" i="615"/>
  <c r="U504" i="615"/>
  <c r="T504" i="615"/>
  <c r="R504" i="615"/>
  <c r="L504" i="615"/>
  <c r="M504" i="615" s="1"/>
  <c r="J504" i="615"/>
  <c r="CV503" i="615"/>
  <c r="CW503" i="615" s="1"/>
  <c r="CT503" i="615"/>
  <c r="CN503" i="615"/>
  <c r="CO503" i="615" s="1"/>
  <c r="CL503" i="615"/>
  <c r="CG503" i="615"/>
  <c r="CF503" i="615"/>
  <c r="CD503" i="615"/>
  <c r="BX503" i="615"/>
  <c r="BY503" i="615" s="1"/>
  <c r="BV503" i="615"/>
  <c r="BQ503" i="615"/>
  <c r="BP503" i="615"/>
  <c r="BN503" i="615"/>
  <c r="BH503" i="615"/>
  <c r="BI503" i="615" s="1"/>
  <c r="BF503" i="615"/>
  <c r="BA503" i="615"/>
  <c r="AZ503" i="615"/>
  <c r="AX503" i="615"/>
  <c r="AR503" i="615"/>
  <c r="AS503" i="615" s="1"/>
  <c r="AP503" i="615"/>
  <c r="AJ503" i="615"/>
  <c r="AK503" i="615" s="1"/>
  <c r="AH503" i="615"/>
  <c r="AB503" i="615"/>
  <c r="AC503" i="615" s="1"/>
  <c r="Z503" i="615"/>
  <c r="U503" i="615"/>
  <c r="T503" i="615"/>
  <c r="R503" i="615"/>
  <c r="L503" i="615"/>
  <c r="M503" i="615" s="1"/>
  <c r="J503" i="615"/>
  <c r="CW502" i="615"/>
  <c r="CV502" i="615"/>
  <c r="CT502" i="615"/>
  <c r="CN502" i="615"/>
  <c r="CO502" i="615" s="1"/>
  <c r="CL502" i="615"/>
  <c r="CG502" i="615"/>
  <c r="CF502" i="615"/>
  <c r="CD502" i="615"/>
  <c r="BX502" i="615"/>
  <c r="BY502" i="615" s="1"/>
  <c r="BV502" i="615"/>
  <c r="BP502" i="615"/>
  <c r="BQ502" i="615" s="1"/>
  <c r="BN502" i="615"/>
  <c r="BH502" i="615"/>
  <c r="BI502" i="615" s="1"/>
  <c r="BF502" i="615"/>
  <c r="BA502" i="615"/>
  <c r="AZ502" i="615"/>
  <c r="AX502" i="615"/>
  <c r="AR502" i="615"/>
  <c r="AS502" i="615" s="1"/>
  <c r="AP502" i="615"/>
  <c r="AK502" i="615"/>
  <c r="AJ502" i="615"/>
  <c r="AH502" i="615"/>
  <c r="AB502" i="615"/>
  <c r="AC502" i="615" s="1"/>
  <c r="Z502" i="615"/>
  <c r="U502" i="615"/>
  <c r="T502" i="615"/>
  <c r="R502" i="615"/>
  <c r="L502" i="615"/>
  <c r="M502" i="615" s="1"/>
  <c r="J502" i="615"/>
  <c r="CW501" i="615"/>
  <c r="CV501" i="615"/>
  <c r="CT501" i="615"/>
  <c r="CN501" i="615"/>
  <c r="CO501" i="615" s="1"/>
  <c r="CL501" i="615"/>
  <c r="CG501" i="615"/>
  <c r="CF501" i="615"/>
  <c r="CD501" i="615"/>
  <c r="BY501" i="615"/>
  <c r="BX501" i="615"/>
  <c r="BV501" i="615"/>
  <c r="BQ501" i="615"/>
  <c r="BP501" i="615"/>
  <c r="BN501" i="615"/>
  <c r="BH501" i="615"/>
  <c r="BI501" i="615" s="1"/>
  <c r="BF501" i="615"/>
  <c r="BA501" i="615"/>
  <c r="AZ501" i="615"/>
  <c r="AX501" i="615"/>
  <c r="AR501" i="615"/>
  <c r="AS501" i="615" s="1"/>
  <c r="AP501" i="615"/>
  <c r="AK501" i="615"/>
  <c r="AJ501" i="615"/>
  <c r="AH501" i="615"/>
  <c r="AB501" i="615"/>
  <c r="AC501" i="615" s="1"/>
  <c r="Z501" i="615"/>
  <c r="U501" i="615"/>
  <c r="T501" i="615"/>
  <c r="R501" i="615"/>
  <c r="M501" i="615"/>
  <c r="L501" i="615"/>
  <c r="J501" i="615"/>
  <c r="CW500" i="615"/>
  <c r="CV500" i="615"/>
  <c r="CT500" i="615"/>
  <c r="CN500" i="615"/>
  <c r="CO500" i="615" s="1"/>
  <c r="CL500" i="615"/>
  <c r="CG500" i="615"/>
  <c r="CF500" i="615"/>
  <c r="CD500" i="615"/>
  <c r="BX500" i="615"/>
  <c r="BY500" i="615" s="1"/>
  <c r="BV500" i="615"/>
  <c r="BQ500" i="615"/>
  <c r="BP500" i="615"/>
  <c r="BN500" i="615"/>
  <c r="BH500" i="615"/>
  <c r="BI500" i="615" s="1"/>
  <c r="BF500" i="615"/>
  <c r="BA500" i="615"/>
  <c r="AZ500" i="615"/>
  <c r="AX500" i="615"/>
  <c r="AS500" i="615"/>
  <c r="AR500" i="615"/>
  <c r="AP500" i="615"/>
  <c r="AK500" i="615"/>
  <c r="AJ500" i="615"/>
  <c r="AH500" i="615"/>
  <c r="AB500" i="615"/>
  <c r="AC500" i="615" s="1"/>
  <c r="Z500" i="615"/>
  <c r="U500" i="615"/>
  <c r="T500" i="615"/>
  <c r="R500" i="615"/>
  <c r="L500" i="615"/>
  <c r="M500" i="615" s="1"/>
  <c r="J500" i="615"/>
  <c r="CV499" i="615"/>
  <c r="CW499" i="615" s="1"/>
  <c r="CT499" i="615"/>
  <c r="CN499" i="615"/>
  <c r="CO499" i="615" s="1"/>
  <c r="CL499" i="615"/>
  <c r="CG499" i="615"/>
  <c r="CF499" i="615"/>
  <c r="CD499" i="615"/>
  <c r="BX499" i="615"/>
  <c r="BY499" i="615" s="1"/>
  <c r="BV499" i="615"/>
  <c r="BQ499" i="615"/>
  <c r="BP499" i="615"/>
  <c r="BN499" i="615"/>
  <c r="BH499" i="615"/>
  <c r="BI499" i="615" s="1"/>
  <c r="BF499" i="615"/>
  <c r="BA499" i="615"/>
  <c r="AZ499" i="615"/>
  <c r="AX499" i="615"/>
  <c r="AR499" i="615"/>
  <c r="AS499" i="615" s="1"/>
  <c r="AP499" i="615"/>
  <c r="AK499" i="615"/>
  <c r="AJ499" i="615"/>
  <c r="AH499" i="615"/>
  <c r="AB499" i="615"/>
  <c r="AC499" i="615" s="1"/>
  <c r="Z499" i="615"/>
  <c r="U499" i="615"/>
  <c r="T499" i="615"/>
  <c r="R499" i="615"/>
  <c r="M499" i="615"/>
  <c r="L499" i="615"/>
  <c r="J499" i="615"/>
  <c r="CW498" i="615"/>
  <c r="CV498" i="615"/>
  <c r="CT498" i="615"/>
  <c r="CN498" i="615"/>
  <c r="CO498" i="615" s="1"/>
  <c r="CL498" i="615"/>
  <c r="CG498" i="615"/>
  <c r="CF498" i="615"/>
  <c r="CD498" i="615"/>
  <c r="BX498" i="615"/>
  <c r="BY498" i="615" s="1"/>
  <c r="BV498" i="615"/>
  <c r="BP498" i="615"/>
  <c r="BQ498" i="615" s="1"/>
  <c r="BN498" i="615"/>
  <c r="BH498" i="615"/>
  <c r="BI498" i="615" s="1"/>
  <c r="BF498" i="615"/>
  <c r="BA498" i="615"/>
  <c r="AZ498" i="615"/>
  <c r="AX498" i="615"/>
  <c r="AR498" i="615"/>
  <c r="AS498" i="615" s="1"/>
  <c r="AP498" i="615"/>
  <c r="AK498" i="615"/>
  <c r="AJ498" i="615"/>
  <c r="AH498" i="615"/>
  <c r="AB498" i="615"/>
  <c r="AC498" i="615" s="1"/>
  <c r="Z498" i="615"/>
  <c r="U498" i="615"/>
  <c r="T498" i="615"/>
  <c r="R498" i="615"/>
  <c r="L498" i="615"/>
  <c r="M498" i="615" s="1"/>
  <c r="J498" i="615"/>
  <c r="CV497" i="615"/>
  <c r="CW497" i="615" s="1"/>
  <c r="CT497" i="615"/>
  <c r="CN497" i="615"/>
  <c r="CO497" i="615" s="1"/>
  <c r="CL497" i="615"/>
  <c r="CG497" i="615"/>
  <c r="CF497" i="615"/>
  <c r="CD497" i="615"/>
  <c r="BX497" i="615"/>
  <c r="BY497" i="615" s="1"/>
  <c r="BV497" i="615"/>
  <c r="BQ497" i="615"/>
  <c r="BP497" i="615"/>
  <c r="BN497" i="615"/>
  <c r="BH497" i="615"/>
  <c r="BI497" i="615" s="1"/>
  <c r="BF497" i="615"/>
  <c r="BA497" i="615"/>
  <c r="AZ497" i="615"/>
  <c r="AX497" i="615"/>
  <c r="AR497" i="615"/>
  <c r="AS497" i="615" s="1"/>
  <c r="AP497" i="615"/>
  <c r="AJ497" i="615"/>
  <c r="AK497" i="615" s="1"/>
  <c r="AH497" i="615"/>
  <c r="AB497" i="615"/>
  <c r="AC497" i="615" s="1"/>
  <c r="Z497" i="615"/>
  <c r="U497" i="615"/>
  <c r="T497" i="615"/>
  <c r="R497" i="615"/>
  <c r="L497" i="615"/>
  <c r="M497" i="615" s="1"/>
  <c r="J497" i="615"/>
  <c r="CW496" i="615"/>
  <c r="CV496" i="615"/>
  <c r="CT496" i="615"/>
  <c r="CN496" i="615"/>
  <c r="CO496" i="615" s="1"/>
  <c r="CL496" i="615"/>
  <c r="CG496" i="615"/>
  <c r="CF496" i="615"/>
  <c r="CD496" i="615"/>
  <c r="BX496" i="615"/>
  <c r="BY496" i="615" s="1"/>
  <c r="BV496" i="615"/>
  <c r="BP496" i="615"/>
  <c r="BQ496" i="615" s="1"/>
  <c r="BN496" i="615"/>
  <c r="BH496" i="615"/>
  <c r="BI496" i="615" s="1"/>
  <c r="BF496" i="615"/>
  <c r="AZ496" i="615"/>
  <c r="BA496" i="615" s="1"/>
  <c r="AX496" i="615"/>
  <c r="AR496" i="615"/>
  <c r="AS496" i="615" s="1"/>
  <c r="AP496" i="615"/>
  <c r="AK496" i="615"/>
  <c r="AJ496" i="615"/>
  <c r="AH496" i="615"/>
  <c r="AB496" i="615"/>
  <c r="AC496" i="615" s="1"/>
  <c r="Z496" i="615"/>
  <c r="U496" i="615"/>
  <c r="T496" i="615"/>
  <c r="R496" i="615"/>
  <c r="L496" i="615"/>
  <c r="M496" i="615" s="1"/>
  <c r="J496" i="615"/>
  <c r="CV495" i="615"/>
  <c r="CW495" i="615" s="1"/>
  <c r="CT495" i="615"/>
  <c r="CN495" i="615"/>
  <c r="CO495" i="615" s="1"/>
  <c r="CL495" i="615"/>
  <c r="CG495" i="615"/>
  <c r="CF495" i="615"/>
  <c r="CD495" i="615"/>
  <c r="BX495" i="615"/>
  <c r="BY495" i="615" s="1"/>
  <c r="BV495" i="615"/>
  <c r="BQ495" i="615"/>
  <c r="BP495" i="615"/>
  <c r="BN495" i="615"/>
  <c r="BI495" i="615"/>
  <c r="BH495" i="615"/>
  <c r="BF495" i="615"/>
  <c r="BA495" i="615"/>
  <c r="AZ495" i="615"/>
  <c r="AX495" i="615"/>
  <c r="AR495" i="615"/>
  <c r="AS495" i="615" s="1"/>
  <c r="AP495" i="615"/>
  <c r="AK495" i="615"/>
  <c r="AJ495" i="615"/>
  <c r="AH495" i="615"/>
  <c r="AB495" i="615"/>
  <c r="AC495" i="615" s="1"/>
  <c r="Z495" i="615"/>
  <c r="U495" i="615"/>
  <c r="T495" i="615"/>
  <c r="R495" i="615"/>
  <c r="M495" i="615"/>
  <c r="L495" i="615"/>
  <c r="J495" i="615"/>
  <c r="CW494" i="615"/>
  <c r="CV494" i="615"/>
  <c r="CT494" i="615"/>
  <c r="CN494" i="615"/>
  <c r="CO494" i="615" s="1"/>
  <c r="CL494" i="615"/>
  <c r="CG494" i="615"/>
  <c r="CF494" i="615"/>
  <c r="CD494" i="615"/>
  <c r="BX494" i="615"/>
  <c r="BY494" i="615" s="1"/>
  <c r="BV494" i="615"/>
  <c r="BP494" i="615"/>
  <c r="BQ494" i="615" s="1"/>
  <c r="BN494" i="615"/>
  <c r="BH494" i="615"/>
  <c r="BI494" i="615" s="1"/>
  <c r="BF494" i="615"/>
  <c r="BA494" i="615"/>
  <c r="AZ494" i="615"/>
  <c r="AX494" i="615"/>
  <c r="AR494" i="615"/>
  <c r="AS494" i="615" s="1"/>
  <c r="AP494" i="615"/>
  <c r="AK494" i="615"/>
  <c r="AJ494" i="615"/>
  <c r="AH494" i="615"/>
  <c r="AB494" i="615"/>
  <c r="AC494" i="615" s="1"/>
  <c r="Z494" i="615"/>
  <c r="U494" i="615"/>
  <c r="T494" i="615"/>
  <c r="R494" i="615"/>
  <c r="L494" i="615"/>
  <c r="M494" i="615" s="1"/>
  <c r="J494" i="615"/>
  <c r="CV493" i="615"/>
  <c r="CW493" i="615" s="1"/>
  <c r="CT493" i="615"/>
  <c r="CN493" i="615"/>
  <c r="CO493" i="615" s="1"/>
  <c r="CL493" i="615"/>
  <c r="CF493" i="615"/>
  <c r="CG493" i="615" s="1"/>
  <c r="CD493" i="615"/>
  <c r="BX493" i="615"/>
  <c r="BY493" i="615" s="1"/>
  <c r="BV493" i="615"/>
  <c r="BQ493" i="615"/>
  <c r="BP493" i="615"/>
  <c r="BN493" i="615"/>
  <c r="BH493" i="615"/>
  <c r="BI493" i="615" s="1"/>
  <c r="BF493" i="615"/>
  <c r="BA493" i="615"/>
  <c r="AZ493" i="615"/>
  <c r="AX493" i="615"/>
  <c r="AR493" i="615"/>
  <c r="AS493" i="615" s="1"/>
  <c r="AP493" i="615"/>
  <c r="AJ493" i="615"/>
  <c r="AK493" i="615" s="1"/>
  <c r="AH493" i="615"/>
  <c r="AB493" i="615"/>
  <c r="AC493" i="615" s="1"/>
  <c r="Z493" i="615"/>
  <c r="U493" i="615"/>
  <c r="T493" i="615"/>
  <c r="R493" i="615"/>
  <c r="L493" i="615"/>
  <c r="M493" i="615" s="1"/>
  <c r="J493" i="615"/>
  <c r="CW492" i="615"/>
  <c r="CV492" i="615"/>
  <c r="CT492" i="615"/>
  <c r="CO492" i="615"/>
  <c r="CN492" i="615"/>
  <c r="CL492" i="615"/>
  <c r="CG492" i="615"/>
  <c r="CF492" i="615"/>
  <c r="CD492" i="615"/>
  <c r="BX492" i="615"/>
  <c r="BY492" i="615" s="1"/>
  <c r="BV492" i="615"/>
  <c r="BQ492" i="615"/>
  <c r="BP492" i="615"/>
  <c r="BN492" i="615"/>
  <c r="BH492" i="615"/>
  <c r="BI492" i="615" s="1"/>
  <c r="BF492" i="615"/>
  <c r="BA492" i="615"/>
  <c r="AZ492" i="615"/>
  <c r="AX492" i="615"/>
  <c r="AS492" i="615"/>
  <c r="AR492" i="615"/>
  <c r="AP492" i="615"/>
  <c r="AK492" i="615"/>
  <c r="AJ492" i="615"/>
  <c r="AH492" i="615"/>
  <c r="AB492" i="615"/>
  <c r="AC492" i="615" s="1"/>
  <c r="Z492" i="615"/>
  <c r="U492" i="615"/>
  <c r="T492" i="615"/>
  <c r="R492" i="615"/>
  <c r="L492" i="615"/>
  <c r="M492" i="615" s="1"/>
  <c r="J492" i="615"/>
  <c r="CV491" i="615"/>
  <c r="CW491" i="615" s="1"/>
  <c r="CT491" i="615"/>
  <c r="CN491" i="615"/>
  <c r="CO491" i="615" s="1"/>
  <c r="CL491" i="615"/>
  <c r="CG491" i="615"/>
  <c r="CF491" i="615"/>
  <c r="CD491" i="615"/>
  <c r="BX491" i="615"/>
  <c r="BY491" i="615" s="1"/>
  <c r="BV491" i="615"/>
  <c r="BP491" i="615"/>
  <c r="BQ491" i="615" s="1"/>
  <c r="BN491" i="615"/>
  <c r="BH491" i="615"/>
  <c r="BI491" i="615" s="1"/>
  <c r="BF491" i="615"/>
  <c r="BA491" i="615"/>
  <c r="AZ491" i="615"/>
  <c r="AX491" i="615"/>
  <c r="AR491" i="615"/>
  <c r="AS491" i="615" s="1"/>
  <c r="AP491" i="615"/>
  <c r="AK491" i="615"/>
  <c r="AJ491" i="615"/>
  <c r="AH491" i="615"/>
  <c r="AB491" i="615"/>
  <c r="AC491" i="615" s="1"/>
  <c r="Z491" i="615"/>
  <c r="T491" i="615"/>
  <c r="U491" i="615" s="1"/>
  <c r="R491" i="615"/>
  <c r="M491" i="615"/>
  <c r="L491" i="615"/>
  <c r="J491" i="615"/>
  <c r="CW490" i="615"/>
  <c r="CV490" i="615"/>
  <c r="CT490" i="615"/>
  <c r="CO490" i="615"/>
  <c r="CN490" i="615"/>
  <c r="CL490" i="615"/>
  <c r="CG490" i="615"/>
  <c r="CF490" i="615"/>
  <c r="CD490" i="615"/>
  <c r="BX490" i="615"/>
  <c r="BY490" i="615" s="1"/>
  <c r="BV490" i="615"/>
  <c r="BP490" i="615"/>
  <c r="BQ490" i="615" s="1"/>
  <c r="BN490" i="615"/>
  <c r="BH490" i="615"/>
  <c r="BI490" i="615" s="1"/>
  <c r="BF490" i="615"/>
  <c r="AZ490" i="615"/>
  <c r="BA490" i="615" s="1"/>
  <c r="AX490" i="615"/>
  <c r="AR490" i="615"/>
  <c r="AS490" i="615" s="1"/>
  <c r="AP490" i="615"/>
  <c r="AK490" i="615"/>
  <c r="AJ490" i="615"/>
  <c r="AH490" i="615"/>
  <c r="AB490" i="615"/>
  <c r="AC490" i="615" s="1"/>
  <c r="Z490" i="615"/>
  <c r="U490" i="615"/>
  <c r="T490" i="615"/>
  <c r="R490" i="615"/>
  <c r="M490" i="615"/>
  <c r="L490" i="615"/>
  <c r="J490" i="615"/>
  <c r="CW489" i="615"/>
  <c r="CV489" i="615"/>
  <c r="CT489" i="615"/>
  <c r="CN489" i="615"/>
  <c r="CO489" i="615" s="1"/>
  <c r="CL489" i="615"/>
  <c r="CG489" i="615"/>
  <c r="CF489" i="615"/>
  <c r="CD489" i="615"/>
  <c r="BY489" i="615"/>
  <c r="BX489" i="615"/>
  <c r="BV489" i="615"/>
  <c r="BP489" i="615"/>
  <c r="BQ489" i="615" s="1"/>
  <c r="BN489" i="615"/>
  <c r="BH489" i="615"/>
  <c r="BI489" i="615" s="1"/>
  <c r="BF489" i="615"/>
  <c r="BA489" i="615"/>
  <c r="AZ489" i="615"/>
  <c r="AX489" i="615"/>
  <c r="AS489" i="615"/>
  <c r="AR489" i="615"/>
  <c r="AP489" i="615"/>
  <c r="AJ489" i="615"/>
  <c r="AK489" i="615" s="1"/>
  <c r="AH489" i="615"/>
  <c r="AB489" i="615"/>
  <c r="AC489" i="615" s="1"/>
  <c r="Z489" i="615"/>
  <c r="U489" i="615"/>
  <c r="T489" i="615"/>
  <c r="R489" i="615"/>
  <c r="L489" i="615"/>
  <c r="M489" i="615" s="1"/>
  <c r="J489" i="615"/>
  <c r="CW488" i="615"/>
  <c r="CV488" i="615"/>
  <c r="CT488" i="615"/>
  <c r="CO488" i="615"/>
  <c r="CN488" i="615"/>
  <c r="CL488" i="615"/>
  <c r="CG488" i="615"/>
  <c r="CF488" i="615"/>
  <c r="CD488" i="615"/>
  <c r="BX488" i="615"/>
  <c r="BY488" i="615" s="1"/>
  <c r="BV488" i="615"/>
  <c r="BP488" i="615"/>
  <c r="BQ488" i="615" s="1"/>
  <c r="BN488" i="615"/>
  <c r="BH488" i="615"/>
  <c r="BI488" i="615" s="1"/>
  <c r="BF488" i="615"/>
  <c r="AZ488" i="615"/>
  <c r="BA488" i="615" s="1"/>
  <c r="AX488" i="615"/>
  <c r="AR488" i="615"/>
  <c r="AS488" i="615" s="1"/>
  <c r="AP488" i="615"/>
  <c r="AJ488" i="615"/>
  <c r="AK488" i="615" s="1"/>
  <c r="AH488" i="615"/>
  <c r="AC488" i="615"/>
  <c r="AB488" i="615"/>
  <c r="Z488" i="615"/>
  <c r="U488" i="615"/>
  <c r="T488" i="615"/>
  <c r="R488" i="615"/>
  <c r="M488" i="615"/>
  <c r="L488" i="615"/>
  <c r="J488" i="615"/>
  <c r="CW487" i="615"/>
  <c r="CV487" i="615"/>
  <c r="CT487" i="615"/>
  <c r="CN487" i="615"/>
  <c r="CO487" i="615" s="1"/>
  <c r="CL487" i="615"/>
  <c r="CG487" i="615"/>
  <c r="CF487" i="615"/>
  <c r="CD487" i="615"/>
  <c r="BY487" i="615"/>
  <c r="BX487" i="615"/>
  <c r="BV487" i="615"/>
  <c r="BQ487" i="615"/>
  <c r="BP487" i="615"/>
  <c r="BN487" i="615"/>
  <c r="BH487" i="615"/>
  <c r="BI487" i="615" s="1"/>
  <c r="BF487" i="615"/>
  <c r="BA487" i="615"/>
  <c r="AZ487" i="615"/>
  <c r="AX487" i="615"/>
  <c r="AR487" i="615"/>
  <c r="AS487" i="615" s="1"/>
  <c r="AP487" i="615"/>
  <c r="AK487" i="615"/>
  <c r="AJ487" i="615"/>
  <c r="AH487" i="615"/>
  <c r="AB487" i="615"/>
  <c r="AC487" i="615" s="1"/>
  <c r="Z487" i="615"/>
  <c r="T487" i="615"/>
  <c r="U487" i="615" s="1"/>
  <c r="R487" i="615"/>
  <c r="M487" i="615"/>
  <c r="L487" i="615"/>
  <c r="J487" i="615"/>
  <c r="CV486" i="615"/>
  <c r="CW486" i="615" s="1"/>
  <c r="CT486" i="615"/>
  <c r="CO486" i="615"/>
  <c r="CN486" i="615"/>
  <c r="CL486" i="615"/>
  <c r="CG486" i="615"/>
  <c r="CF486" i="615"/>
  <c r="CD486" i="615"/>
  <c r="BY486" i="615"/>
  <c r="BX486" i="615"/>
  <c r="BV486" i="615"/>
  <c r="BP486" i="615"/>
  <c r="BQ486" i="615" s="1"/>
  <c r="BN486" i="615"/>
  <c r="BH486" i="615"/>
  <c r="BI486" i="615" s="1"/>
  <c r="BF486" i="615"/>
  <c r="BA486" i="615"/>
  <c r="AZ486" i="615"/>
  <c r="AX486" i="615"/>
  <c r="AR486" i="615"/>
  <c r="AS486" i="615" s="1"/>
  <c r="AP486" i="615"/>
  <c r="AJ486" i="615"/>
  <c r="AK486" i="615" s="1"/>
  <c r="AH486" i="615"/>
  <c r="AB486" i="615"/>
  <c r="AC486" i="615" s="1"/>
  <c r="Z486" i="615"/>
  <c r="U486" i="615"/>
  <c r="T486" i="615"/>
  <c r="R486" i="615"/>
  <c r="L486" i="615"/>
  <c r="M486" i="615" s="1"/>
  <c r="J486" i="615"/>
  <c r="CW485" i="615"/>
  <c r="CV485" i="615"/>
  <c r="CT485" i="615"/>
  <c r="CN485" i="615"/>
  <c r="CO485" i="615" s="1"/>
  <c r="CL485" i="615"/>
  <c r="CF485" i="615"/>
  <c r="CG485" i="615" s="1"/>
  <c r="CD485" i="615"/>
  <c r="BY485" i="615"/>
  <c r="BX485" i="615"/>
  <c r="BV485" i="615"/>
  <c r="BQ485" i="615"/>
  <c r="BP485" i="615"/>
  <c r="BN485" i="615"/>
  <c r="BI485" i="615"/>
  <c r="BH485" i="615"/>
  <c r="BF485" i="615"/>
  <c r="BA485" i="615"/>
  <c r="AZ485" i="615"/>
  <c r="AX485" i="615"/>
  <c r="AR485" i="615"/>
  <c r="AS485" i="615" s="1"/>
  <c r="AP485" i="615"/>
  <c r="AJ485" i="615"/>
  <c r="AK485" i="615" s="1"/>
  <c r="AH485" i="615"/>
  <c r="AB485" i="615"/>
  <c r="AC485" i="615" s="1"/>
  <c r="Z485" i="615"/>
  <c r="T485" i="615"/>
  <c r="U485" i="615" s="1"/>
  <c r="R485" i="615"/>
  <c r="L485" i="615"/>
  <c r="M485" i="615" s="1"/>
  <c r="J485" i="615"/>
  <c r="CW484" i="615"/>
  <c r="CV484" i="615"/>
  <c r="CT484" i="615"/>
  <c r="CN484" i="615"/>
  <c r="CO484" i="615" s="1"/>
  <c r="CL484" i="615"/>
  <c r="CG484" i="615"/>
  <c r="CF484" i="615"/>
  <c r="CD484" i="615"/>
  <c r="BY484" i="615"/>
  <c r="BX484" i="615"/>
  <c r="BV484" i="615"/>
  <c r="BQ484" i="615"/>
  <c r="BP484" i="615"/>
  <c r="BN484" i="615"/>
  <c r="BH484" i="615"/>
  <c r="BI484" i="615" s="1"/>
  <c r="BF484" i="615"/>
  <c r="BA484" i="615"/>
  <c r="AZ484" i="615"/>
  <c r="AX484" i="615"/>
  <c r="AS484" i="615"/>
  <c r="AR484" i="615"/>
  <c r="AP484" i="615"/>
  <c r="AJ484" i="615"/>
  <c r="AK484" i="615" s="1"/>
  <c r="AH484" i="615"/>
  <c r="AB484" i="615"/>
  <c r="AC484" i="615" s="1"/>
  <c r="Z484" i="615"/>
  <c r="U484" i="615"/>
  <c r="T484" i="615"/>
  <c r="R484" i="615"/>
  <c r="M484" i="615"/>
  <c r="L484" i="615"/>
  <c r="J484" i="615"/>
  <c r="CV483" i="615"/>
  <c r="CW483" i="615" s="1"/>
  <c r="CT483" i="615"/>
  <c r="CN483" i="615"/>
  <c r="CO483" i="615" s="1"/>
  <c r="CL483" i="615"/>
  <c r="CG483" i="615"/>
  <c r="CF483" i="615"/>
  <c r="CD483" i="615"/>
  <c r="BX483" i="615"/>
  <c r="BY483" i="615" s="1"/>
  <c r="BV483" i="615"/>
  <c r="BQ483" i="615"/>
  <c r="BP483" i="615"/>
  <c r="BN483" i="615"/>
  <c r="BI483" i="615"/>
  <c r="BH483" i="615"/>
  <c r="BF483" i="615"/>
  <c r="BA483" i="615"/>
  <c r="AZ483" i="615"/>
  <c r="AX483" i="615"/>
  <c r="AR483" i="615"/>
  <c r="AS483" i="615" s="1"/>
  <c r="AP483" i="615"/>
  <c r="AJ483" i="615"/>
  <c r="AK483" i="615" s="1"/>
  <c r="AH483" i="615"/>
  <c r="AB483" i="615"/>
  <c r="AC483" i="615" s="1"/>
  <c r="Z483" i="615"/>
  <c r="T483" i="615"/>
  <c r="U483" i="615" s="1"/>
  <c r="R483" i="615"/>
  <c r="L483" i="615"/>
  <c r="M483" i="615" s="1"/>
  <c r="J483" i="615"/>
  <c r="CV482" i="615"/>
  <c r="CW482" i="615" s="1"/>
  <c r="CT482" i="615"/>
  <c r="CO482" i="615"/>
  <c r="CN482" i="615"/>
  <c r="CL482" i="615"/>
  <c r="CG482" i="615"/>
  <c r="CF482" i="615"/>
  <c r="CD482" i="615"/>
  <c r="BY482" i="615"/>
  <c r="BX482" i="615"/>
  <c r="BV482" i="615"/>
  <c r="BQ482" i="615"/>
  <c r="BP482" i="615"/>
  <c r="BN482" i="615"/>
  <c r="BH482" i="615"/>
  <c r="BI482" i="615" s="1"/>
  <c r="BF482" i="615"/>
  <c r="BA482" i="615"/>
  <c r="AZ482" i="615"/>
  <c r="AX482" i="615"/>
  <c r="AS482" i="615"/>
  <c r="AR482" i="615"/>
  <c r="AP482" i="615"/>
  <c r="AK482" i="615"/>
  <c r="AJ482" i="615"/>
  <c r="AH482" i="615"/>
  <c r="AB482" i="615"/>
  <c r="AC482" i="615" s="1"/>
  <c r="Z482" i="615"/>
  <c r="U482" i="615"/>
  <c r="T482" i="615"/>
  <c r="R482" i="615"/>
  <c r="L482" i="615"/>
  <c r="M482" i="615" s="1"/>
  <c r="J482" i="615"/>
  <c r="CW481" i="615"/>
  <c r="CV481" i="615"/>
  <c r="CT481" i="615"/>
  <c r="CN481" i="615"/>
  <c r="CO481" i="615" s="1"/>
  <c r="CL481" i="615"/>
  <c r="CF481" i="615"/>
  <c r="CG481" i="615" s="1"/>
  <c r="CD481" i="615"/>
  <c r="BY481" i="615"/>
  <c r="BX481" i="615"/>
  <c r="BV481" i="615"/>
  <c r="BP481" i="615"/>
  <c r="BQ481" i="615" s="1"/>
  <c r="BN481" i="615"/>
  <c r="BI481" i="615"/>
  <c r="BH481" i="615"/>
  <c r="BF481" i="615"/>
  <c r="BA481" i="615"/>
  <c r="AZ481" i="615"/>
  <c r="AX481" i="615"/>
  <c r="AS481" i="615"/>
  <c r="AR481" i="615"/>
  <c r="AP481" i="615"/>
  <c r="AJ481" i="615"/>
  <c r="AK481" i="615" s="1"/>
  <c r="AH481" i="615"/>
  <c r="AB481" i="615"/>
  <c r="AC481" i="615" s="1"/>
  <c r="Z481" i="615"/>
  <c r="U481" i="615"/>
  <c r="T481" i="615"/>
  <c r="R481" i="615"/>
  <c r="L481" i="615"/>
  <c r="M481" i="615" s="1"/>
  <c r="J481" i="615"/>
  <c r="CV480" i="615"/>
  <c r="CW480" i="615" s="1"/>
  <c r="CT480" i="615"/>
  <c r="CN480" i="615"/>
  <c r="CO480" i="615" s="1"/>
  <c r="CL480" i="615"/>
  <c r="CG480" i="615"/>
  <c r="CF480" i="615"/>
  <c r="CD480" i="615"/>
  <c r="BX480" i="615"/>
  <c r="BY480" i="615" s="1"/>
  <c r="BV480" i="615"/>
  <c r="BQ480" i="615"/>
  <c r="BP480" i="615"/>
  <c r="BN480" i="615"/>
  <c r="BH480" i="615"/>
  <c r="BI480" i="615" s="1"/>
  <c r="BF480" i="615"/>
  <c r="AZ480" i="615"/>
  <c r="BA480" i="615" s="1"/>
  <c r="AX480" i="615"/>
  <c r="AS480" i="615"/>
  <c r="AR480" i="615"/>
  <c r="AP480" i="615"/>
  <c r="AK480" i="615"/>
  <c r="AJ480" i="615"/>
  <c r="AH480" i="615"/>
  <c r="AC480" i="615"/>
  <c r="AB480" i="615"/>
  <c r="Z480" i="615"/>
  <c r="U480" i="615"/>
  <c r="T480" i="615"/>
  <c r="R480" i="615"/>
  <c r="L480" i="615"/>
  <c r="M480" i="615" s="1"/>
  <c r="J480" i="615"/>
  <c r="CV479" i="615"/>
  <c r="CW479" i="615" s="1"/>
  <c r="CT479" i="615"/>
  <c r="CN479" i="615"/>
  <c r="CO479" i="615" s="1"/>
  <c r="CL479" i="615"/>
  <c r="CF479" i="615"/>
  <c r="CG479" i="615" s="1"/>
  <c r="CD479" i="615"/>
  <c r="BX479" i="615"/>
  <c r="BY479" i="615" s="1"/>
  <c r="BV479" i="615"/>
  <c r="BQ479" i="615"/>
  <c r="BP479" i="615"/>
  <c r="BN479" i="615"/>
  <c r="BH479" i="615"/>
  <c r="BI479" i="615" s="1"/>
  <c r="BF479" i="615"/>
  <c r="BA479" i="615"/>
  <c r="AZ479" i="615"/>
  <c r="AX479" i="615"/>
  <c r="AS479" i="615"/>
  <c r="AR479" i="615"/>
  <c r="AP479" i="615"/>
  <c r="AK479" i="615"/>
  <c r="AJ479" i="615"/>
  <c r="AH479" i="615"/>
  <c r="AB479" i="615"/>
  <c r="AC479" i="615" s="1"/>
  <c r="Z479" i="615"/>
  <c r="U479" i="615"/>
  <c r="T479" i="615"/>
  <c r="R479" i="615"/>
  <c r="M479" i="615"/>
  <c r="L479" i="615"/>
  <c r="J479" i="615"/>
  <c r="CV478" i="615"/>
  <c r="CW478" i="615" s="1"/>
  <c r="CT478" i="615"/>
  <c r="CN478" i="615"/>
  <c r="CO478" i="615" s="1"/>
  <c r="CL478" i="615"/>
  <c r="CG478" i="615"/>
  <c r="CF478" i="615"/>
  <c r="CD478" i="615"/>
  <c r="BY478" i="615"/>
  <c r="BX478" i="615"/>
  <c r="BV478" i="615"/>
  <c r="BP478" i="615"/>
  <c r="BQ478" i="615" s="1"/>
  <c r="BI478" i="615"/>
  <c r="BH478" i="615"/>
  <c r="AZ478" i="615"/>
  <c r="BA478" i="615" s="1"/>
  <c r="AS478" i="615"/>
  <c r="AR478" i="615"/>
  <c r="AJ478" i="615"/>
  <c r="AK478" i="615" s="1"/>
  <c r="AC478" i="615"/>
  <c r="AB478" i="615"/>
  <c r="T478" i="615"/>
  <c r="U478" i="615" s="1"/>
  <c r="M478" i="615"/>
  <c r="L478" i="615"/>
  <c r="CV477" i="615"/>
  <c r="CW477" i="615" s="1"/>
  <c r="CT477" i="615"/>
  <c r="CN477" i="615"/>
  <c r="CO477" i="615" s="1"/>
  <c r="CL477" i="615"/>
  <c r="CG477" i="615"/>
  <c r="CF477" i="615"/>
  <c r="CD477" i="615"/>
  <c r="BX477" i="615"/>
  <c r="BY477" i="615" s="1"/>
  <c r="BV477" i="615"/>
  <c r="BQ477" i="615"/>
  <c r="BP477" i="615"/>
  <c r="BN477" i="615"/>
  <c r="BI477" i="615"/>
  <c r="BH477" i="615"/>
  <c r="BF477" i="615"/>
  <c r="BA477" i="615"/>
  <c r="AZ477" i="615"/>
  <c r="AX477" i="615"/>
  <c r="AR477" i="615"/>
  <c r="AS477" i="615" s="1"/>
  <c r="AP477" i="615"/>
  <c r="AJ477" i="615"/>
  <c r="AK477" i="615" s="1"/>
  <c r="AH477" i="615"/>
  <c r="AB477" i="615"/>
  <c r="AC477" i="615" s="1"/>
  <c r="Z477" i="615"/>
  <c r="T477" i="615"/>
  <c r="U477" i="615" s="1"/>
  <c r="R477" i="615"/>
  <c r="L477" i="615"/>
  <c r="M477" i="615" s="1"/>
  <c r="J477" i="615"/>
  <c r="CV476" i="615"/>
  <c r="CW476" i="615" s="1"/>
  <c r="CT476" i="615"/>
  <c r="CO476" i="615"/>
  <c r="CN476" i="615"/>
  <c r="CL476" i="615"/>
  <c r="CG476" i="615"/>
  <c r="CF476" i="615"/>
  <c r="CD476" i="615"/>
  <c r="BY476" i="615"/>
  <c r="BX476" i="615"/>
  <c r="BV476" i="615"/>
  <c r="BQ476" i="615"/>
  <c r="BP476" i="615"/>
  <c r="BN476" i="615"/>
  <c r="BH476" i="615"/>
  <c r="BI476" i="615" s="1"/>
  <c r="BF476" i="615"/>
  <c r="BA476" i="615"/>
  <c r="AZ476" i="615"/>
  <c r="AX476" i="615"/>
  <c r="AS476" i="615"/>
  <c r="AR476" i="615"/>
  <c r="AP476" i="615"/>
  <c r="AK476" i="615"/>
  <c r="AJ476" i="615"/>
  <c r="AH476" i="615"/>
  <c r="AB476" i="615"/>
  <c r="AC476" i="615" s="1"/>
  <c r="Z476" i="615"/>
  <c r="U476" i="615"/>
  <c r="T476" i="615"/>
  <c r="R476" i="615"/>
  <c r="L476" i="615"/>
  <c r="M476" i="615" s="1"/>
  <c r="J476" i="615"/>
  <c r="CW475" i="615"/>
  <c r="CV475" i="615"/>
  <c r="CT475" i="615"/>
  <c r="CN475" i="615"/>
  <c r="CO475" i="615" s="1"/>
  <c r="CL475" i="615"/>
  <c r="CF475" i="615"/>
  <c r="CG475" i="615" s="1"/>
  <c r="CD475" i="615"/>
  <c r="BY475" i="615"/>
  <c r="BX475" i="615"/>
  <c r="BV475" i="615"/>
  <c r="BP475" i="615"/>
  <c r="BQ475" i="615" s="1"/>
  <c r="BN475" i="615"/>
  <c r="BI475" i="615"/>
  <c r="BH475" i="615"/>
  <c r="BF475" i="615"/>
  <c r="BA475" i="615"/>
  <c r="AZ475" i="615"/>
  <c r="AX475" i="615"/>
  <c r="AS475" i="615"/>
  <c r="AR475" i="615"/>
  <c r="AP475" i="615"/>
  <c r="AJ475" i="615"/>
  <c r="AK475" i="615" s="1"/>
  <c r="AH475" i="615"/>
  <c r="AB475" i="615"/>
  <c r="AC475" i="615" s="1"/>
  <c r="Z475" i="615"/>
  <c r="U475" i="615"/>
  <c r="T475" i="615"/>
  <c r="R475" i="615"/>
  <c r="L475" i="615"/>
  <c r="M475" i="615" s="1"/>
  <c r="J475" i="615"/>
  <c r="CV474" i="615"/>
  <c r="CW474" i="615" s="1"/>
  <c r="CT474" i="615"/>
  <c r="CN474" i="615"/>
  <c r="CO474" i="615" s="1"/>
  <c r="CL474" i="615"/>
  <c r="CG474" i="615"/>
  <c r="CF474" i="615"/>
  <c r="CD474" i="615"/>
  <c r="BX474" i="615"/>
  <c r="BY474" i="615" s="1"/>
  <c r="BV474" i="615"/>
  <c r="BQ474" i="615"/>
  <c r="BP474" i="615"/>
  <c r="BN474" i="615"/>
  <c r="BH474" i="615"/>
  <c r="BI474" i="615" s="1"/>
  <c r="BF474" i="615"/>
  <c r="AZ474" i="615"/>
  <c r="BA474" i="615" s="1"/>
  <c r="AX474" i="615"/>
  <c r="AS474" i="615"/>
  <c r="AR474" i="615"/>
  <c r="AP474" i="615"/>
  <c r="AK474" i="615"/>
  <c r="AJ474" i="615"/>
  <c r="AH474" i="615"/>
  <c r="AC474" i="615"/>
  <c r="AB474" i="615"/>
  <c r="Z474" i="615"/>
  <c r="U474" i="615"/>
  <c r="T474" i="615"/>
  <c r="R474" i="615"/>
  <c r="L474" i="615"/>
  <c r="M474" i="615" s="1"/>
  <c r="J474" i="615"/>
  <c r="CV473" i="615"/>
  <c r="CW473" i="615" s="1"/>
  <c r="CT473" i="615"/>
  <c r="CN473" i="615"/>
  <c r="CO473" i="615" s="1"/>
  <c r="CL473" i="615"/>
  <c r="CF473" i="615"/>
  <c r="CG473" i="615" s="1"/>
  <c r="CD473" i="615"/>
  <c r="BX473" i="615"/>
  <c r="BY473" i="615" s="1"/>
  <c r="BV473" i="615"/>
  <c r="BQ473" i="615"/>
  <c r="BP473" i="615"/>
  <c r="BN473" i="615"/>
  <c r="BH473" i="615"/>
  <c r="BI473" i="615" s="1"/>
  <c r="BF473" i="615"/>
  <c r="BA473" i="615"/>
  <c r="AZ473" i="615"/>
  <c r="AX473" i="615"/>
  <c r="AS473" i="615"/>
  <c r="AR473" i="615"/>
  <c r="AP473" i="615"/>
  <c r="AK473" i="615"/>
  <c r="AJ473" i="615"/>
  <c r="AH473" i="615"/>
  <c r="AB473" i="615"/>
  <c r="AC473" i="615" s="1"/>
  <c r="Z473" i="615"/>
  <c r="U473" i="615"/>
  <c r="T473" i="615"/>
  <c r="R473" i="615"/>
  <c r="M473" i="615"/>
  <c r="L473" i="615"/>
  <c r="J473" i="615"/>
  <c r="CV472" i="615"/>
  <c r="CW472" i="615" s="1"/>
  <c r="CT472" i="615"/>
  <c r="CN472" i="615"/>
  <c r="CO472" i="615" s="1"/>
  <c r="CL472" i="615"/>
  <c r="CG472" i="615"/>
  <c r="CF472" i="615"/>
  <c r="CD472" i="615"/>
  <c r="BY472" i="615"/>
  <c r="BX472" i="615"/>
  <c r="BV472" i="615"/>
  <c r="BP472" i="615"/>
  <c r="BQ472" i="615" s="1"/>
  <c r="BN472" i="615"/>
  <c r="BH472" i="615"/>
  <c r="BI472" i="615" s="1"/>
  <c r="BF472" i="615"/>
  <c r="BA472" i="615"/>
  <c r="AZ472" i="615"/>
  <c r="AX472" i="615"/>
  <c r="AR472" i="615"/>
  <c r="AS472" i="615" s="1"/>
  <c r="AP472" i="615"/>
  <c r="AK472" i="615"/>
  <c r="AJ472" i="615"/>
  <c r="AH472" i="615"/>
  <c r="AC472" i="615"/>
  <c r="AB472" i="615"/>
  <c r="Z472" i="615"/>
  <c r="U472" i="615"/>
  <c r="T472" i="615"/>
  <c r="R472" i="615"/>
  <c r="L472" i="615"/>
  <c r="M472" i="615" s="1"/>
  <c r="J472" i="615"/>
  <c r="CV471" i="615"/>
  <c r="CW471" i="615" s="1"/>
  <c r="CT471" i="615"/>
  <c r="CN471" i="615"/>
  <c r="CO471" i="615" s="1"/>
  <c r="CL471" i="615"/>
  <c r="CF471" i="615"/>
  <c r="CG471" i="615" s="1"/>
  <c r="CD471" i="615"/>
  <c r="BX471" i="615"/>
  <c r="BY471" i="615" s="1"/>
  <c r="BV471" i="615"/>
  <c r="BP471" i="615"/>
  <c r="BQ471" i="615" s="1"/>
  <c r="BN471" i="615"/>
  <c r="BI471" i="615"/>
  <c r="BH471" i="615"/>
  <c r="BF471" i="615"/>
  <c r="BA471" i="615"/>
  <c r="AZ471" i="615"/>
  <c r="AX471" i="615"/>
  <c r="AS471" i="615"/>
  <c r="AR471" i="615"/>
  <c r="AP471" i="615"/>
  <c r="AK471" i="615"/>
  <c r="AJ471" i="615"/>
  <c r="AH471" i="615"/>
  <c r="AB471" i="615"/>
  <c r="AC471" i="615" s="1"/>
  <c r="Z471" i="615"/>
  <c r="U471" i="615"/>
  <c r="T471" i="615"/>
  <c r="R471" i="615"/>
  <c r="M471" i="615"/>
  <c r="L471" i="615"/>
  <c r="J471" i="615"/>
  <c r="CW470" i="615"/>
  <c r="CV470" i="615"/>
  <c r="CT470" i="615"/>
  <c r="CN470" i="615"/>
  <c r="CO470" i="615" s="1"/>
  <c r="CL470" i="615"/>
  <c r="CG470" i="615"/>
  <c r="CF470" i="615"/>
  <c r="CD470" i="615"/>
  <c r="BX470" i="615"/>
  <c r="BY470" i="615" s="1"/>
  <c r="BV470" i="615"/>
  <c r="BQ470" i="615"/>
  <c r="BP470" i="615"/>
  <c r="BN470" i="615"/>
  <c r="BH470" i="615"/>
  <c r="BI470" i="615" s="1"/>
  <c r="BF470" i="615"/>
  <c r="AZ470" i="615"/>
  <c r="BA470" i="615" s="1"/>
  <c r="AX470" i="615"/>
  <c r="AS470" i="615"/>
  <c r="AR470" i="615"/>
  <c r="AP470" i="615"/>
  <c r="AJ470" i="615"/>
  <c r="AK470" i="615" s="1"/>
  <c r="AH470" i="615"/>
  <c r="AC470" i="615"/>
  <c r="AB470" i="615"/>
  <c r="Z470" i="615"/>
  <c r="U470" i="615"/>
  <c r="T470" i="615"/>
  <c r="R470" i="615"/>
  <c r="M470" i="615"/>
  <c r="L470" i="615"/>
  <c r="J470" i="615"/>
  <c r="CV469" i="615"/>
  <c r="CW469" i="615" s="1"/>
  <c r="CT469" i="615"/>
  <c r="CN469" i="615"/>
  <c r="CO469" i="615" s="1"/>
  <c r="CL469" i="615"/>
  <c r="CG469" i="615"/>
  <c r="CF469" i="615"/>
  <c r="CD469" i="615"/>
  <c r="BX469" i="615"/>
  <c r="BY469" i="615" s="1"/>
  <c r="BV469" i="615"/>
  <c r="BP469" i="615"/>
  <c r="BQ469" i="615" s="1"/>
  <c r="BN469" i="615"/>
  <c r="BH469" i="615"/>
  <c r="BI469" i="615" s="1"/>
  <c r="BF469" i="615"/>
  <c r="BA469" i="615"/>
  <c r="AZ469" i="615"/>
  <c r="AX469" i="615"/>
  <c r="AR469" i="615"/>
  <c r="AS469" i="615" s="1"/>
  <c r="AP469" i="615"/>
  <c r="AK469" i="615"/>
  <c r="AJ469" i="615"/>
  <c r="AH469" i="615"/>
  <c r="AB469" i="615"/>
  <c r="AC469" i="615" s="1"/>
  <c r="Z469" i="615"/>
  <c r="T469" i="615"/>
  <c r="U469" i="615" s="1"/>
  <c r="R469" i="615"/>
  <c r="M469" i="615"/>
  <c r="L469" i="615"/>
  <c r="J469" i="615"/>
  <c r="CW468" i="615"/>
  <c r="CV468" i="615"/>
  <c r="CT468" i="615"/>
  <c r="CO468" i="615"/>
  <c r="CN468" i="615"/>
  <c r="CL468" i="615"/>
  <c r="CG468" i="615"/>
  <c r="CF468" i="615"/>
  <c r="CD468" i="615"/>
  <c r="BX468" i="615"/>
  <c r="BY468" i="615" s="1"/>
  <c r="BV468" i="615"/>
  <c r="BP468" i="615"/>
  <c r="BQ468" i="615" s="1"/>
  <c r="BN468" i="615"/>
  <c r="BH468" i="615"/>
  <c r="BI468" i="615" s="1"/>
  <c r="BF468" i="615"/>
  <c r="AZ468" i="615"/>
  <c r="BA468" i="615" s="1"/>
  <c r="AX468" i="615"/>
  <c r="AR468" i="615"/>
  <c r="AS468" i="615" s="1"/>
  <c r="AP468" i="615"/>
  <c r="AK468" i="615"/>
  <c r="AJ468" i="615"/>
  <c r="AH468" i="615"/>
  <c r="AB468" i="615"/>
  <c r="AC468" i="615" s="1"/>
  <c r="Z468" i="615"/>
  <c r="U468" i="615"/>
  <c r="T468" i="615"/>
  <c r="R468" i="615"/>
  <c r="M468" i="615"/>
  <c r="L468" i="615"/>
  <c r="J468" i="615"/>
  <c r="CW467" i="615"/>
  <c r="CV467" i="615"/>
  <c r="CT467" i="615"/>
  <c r="CN467" i="615"/>
  <c r="CO467" i="615" s="1"/>
  <c r="CL467" i="615"/>
  <c r="CG467" i="615"/>
  <c r="CF467" i="615"/>
  <c r="CD467" i="615"/>
  <c r="BY467" i="615"/>
  <c r="BX467" i="615"/>
  <c r="BV467" i="615"/>
  <c r="BP467" i="615"/>
  <c r="BQ467" i="615" s="1"/>
  <c r="BN467" i="615"/>
  <c r="BH467" i="615"/>
  <c r="BI467" i="615" s="1"/>
  <c r="BF467" i="615"/>
  <c r="BA467" i="615"/>
  <c r="AZ467" i="615"/>
  <c r="AX467" i="615"/>
  <c r="AS467" i="615"/>
  <c r="AR467" i="615"/>
  <c r="AP467" i="615"/>
  <c r="AJ467" i="615"/>
  <c r="AK467" i="615" s="1"/>
  <c r="AH467" i="615"/>
  <c r="AB467" i="615"/>
  <c r="AC467" i="615" s="1"/>
  <c r="Z467" i="615"/>
  <c r="U467" i="615"/>
  <c r="T467" i="615"/>
  <c r="R467" i="615"/>
  <c r="L467" i="615"/>
  <c r="M467" i="615" s="1"/>
  <c r="J467" i="615"/>
  <c r="CW466" i="615"/>
  <c r="CV466" i="615"/>
  <c r="CT466" i="615"/>
  <c r="CO466" i="615"/>
  <c r="CN466" i="615"/>
  <c r="CL466" i="615"/>
  <c r="CG466" i="615"/>
  <c r="CF466" i="615"/>
  <c r="CD466" i="615"/>
  <c r="BX466" i="615"/>
  <c r="BY466" i="615" s="1"/>
  <c r="BV466" i="615"/>
  <c r="BP466" i="615"/>
  <c r="BQ466" i="615" s="1"/>
  <c r="BN466" i="615"/>
  <c r="BH466" i="615"/>
  <c r="BI466" i="615" s="1"/>
  <c r="BF466" i="615"/>
  <c r="AZ466" i="615"/>
  <c r="BA466" i="615" s="1"/>
  <c r="AX466" i="615"/>
  <c r="AR466" i="615"/>
  <c r="AS466" i="615" s="1"/>
  <c r="AP466" i="615"/>
  <c r="AJ466" i="615"/>
  <c r="AK466" i="615" s="1"/>
  <c r="AH466" i="615"/>
  <c r="AC466" i="615"/>
  <c r="AB466" i="615"/>
  <c r="Z466" i="615"/>
  <c r="U466" i="615"/>
  <c r="T466" i="615"/>
  <c r="R466" i="615"/>
  <c r="M466" i="615"/>
  <c r="L466" i="615"/>
  <c r="J466" i="615"/>
  <c r="CW465" i="615"/>
  <c r="CV465" i="615"/>
  <c r="CT465" i="615"/>
  <c r="CN465" i="615"/>
  <c r="CO465" i="615" s="1"/>
  <c r="CL465" i="615"/>
  <c r="CG465" i="615"/>
  <c r="CF465" i="615"/>
  <c r="CD465" i="615"/>
  <c r="BY465" i="615"/>
  <c r="BX465" i="615"/>
  <c r="BV465" i="615"/>
  <c r="BQ465" i="615"/>
  <c r="BP465" i="615"/>
  <c r="BN465" i="615"/>
  <c r="BH465" i="615"/>
  <c r="BI465" i="615" s="1"/>
  <c r="BF465" i="615"/>
  <c r="BA465" i="615"/>
  <c r="AZ465" i="615"/>
  <c r="AX465" i="615"/>
  <c r="AR465" i="615"/>
  <c r="AS465" i="615" s="1"/>
  <c r="AP465" i="615"/>
  <c r="AK465" i="615"/>
  <c r="AJ465" i="615"/>
  <c r="AH465" i="615"/>
  <c r="AB465" i="615"/>
  <c r="AC465" i="615" s="1"/>
  <c r="Z465" i="615"/>
  <c r="T465" i="615"/>
  <c r="U465" i="615" s="1"/>
  <c r="R465" i="615"/>
  <c r="M465" i="615"/>
  <c r="L465" i="615"/>
  <c r="J465" i="615"/>
  <c r="CV464" i="615"/>
  <c r="CW464" i="615" s="1"/>
  <c r="CT464" i="615"/>
  <c r="CO464" i="615"/>
  <c r="CN464" i="615"/>
  <c r="CL464" i="615"/>
  <c r="CG464" i="615"/>
  <c r="CF464" i="615"/>
  <c r="CD464" i="615"/>
  <c r="BY464" i="615"/>
  <c r="BX464" i="615"/>
  <c r="BV464" i="615"/>
  <c r="BP464" i="615"/>
  <c r="BQ464" i="615" s="1"/>
  <c r="BN464" i="615"/>
  <c r="BH464" i="615"/>
  <c r="BI464" i="615" s="1"/>
  <c r="BF464" i="615"/>
  <c r="BA464" i="615"/>
  <c r="AZ464" i="615"/>
  <c r="AX464" i="615"/>
  <c r="AR464" i="615"/>
  <c r="AS464" i="615" s="1"/>
  <c r="AP464" i="615"/>
  <c r="AJ464" i="615"/>
  <c r="AK464" i="615" s="1"/>
  <c r="AH464" i="615"/>
  <c r="AB464" i="615"/>
  <c r="AC464" i="615" s="1"/>
  <c r="Z464" i="615"/>
  <c r="U464" i="615"/>
  <c r="T464" i="615"/>
  <c r="R464" i="615"/>
  <c r="L464" i="615"/>
  <c r="M464" i="615" s="1"/>
  <c r="J464" i="615"/>
  <c r="CW463" i="615"/>
  <c r="CV463" i="615"/>
  <c r="CT463" i="615"/>
  <c r="CN463" i="615"/>
  <c r="CO463" i="615" s="1"/>
  <c r="CL463" i="615"/>
  <c r="CF463" i="615"/>
  <c r="CG463" i="615" s="1"/>
  <c r="CD463" i="615"/>
  <c r="BY463" i="615"/>
  <c r="BX463" i="615"/>
  <c r="BV463" i="615"/>
  <c r="BQ463" i="615"/>
  <c r="BP463" i="615"/>
  <c r="BN463" i="615"/>
  <c r="BI463" i="615"/>
  <c r="BH463" i="615"/>
  <c r="BF463" i="615"/>
  <c r="BA463" i="615"/>
  <c r="AZ463" i="615"/>
  <c r="AX463" i="615"/>
  <c r="AR463" i="615"/>
  <c r="AS463" i="615" s="1"/>
  <c r="AP463" i="615"/>
  <c r="AJ463" i="615"/>
  <c r="AK463" i="615" s="1"/>
  <c r="AH463" i="615"/>
  <c r="AB463" i="615"/>
  <c r="AC463" i="615" s="1"/>
  <c r="Z463" i="615"/>
  <c r="T463" i="615"/>
  <c r="U463" i="615" s="1"/>
  <c r="R463" i="615"/>
  <c r="L463" i="615"/>
  <c r="M463" i="615" s="1"/>
  <c r="J463" i="615"/>
  <c r="CW462" i="615"/>
  <c r="CV462" i="615"/>
  <c r="CT462" i="615"/>
  <c r="CN462" i="615"/>
  <c r="CO462" i="615" s="1"/>
  <c r="CL462" i="615"/>
  <c r="CG462" i="615"/>
  <c r="CF462" i="615"/>
  <c r="CD462" i="615"/>
  <c r="BY462" i="615"/>
  <c r="BX462" i="615"/>
  <c r="BV462" i="615"/>
  <c r="BQ462" i="615"/>
  <c r="BP462" i="615"/>
  <c r="BN462" i="615"/>
  <c r="BH462" i="615"/>
  <c r="BI462" i="615" s="1"/>
  <c r="BF462" i="615"/>
  <c r="BA462" i="615"/>
  <c r="AZ462" i="615"/>
  <c r="AX462" i="615"/>
  <c r="AS462" i="615"/>
  <c r="AR462" i="615"/>
  <c r="AP462" i="615"/>
  <c r="AJ462" i="615"/>
  <c r="AK462" i="615" s="1"/>
  <c r="AH462" i="615"/>
  <c r="AB462" i="615"/>
  <c r="AC462" i="615" s="1"/>
  <c r="Z462" i="615"/>
  <c r="U462" i="615"/>
  <c r="T462" i="615"/>
  <c r="R462" i="615"/>
  <c r="M462" i="615"/>
  <c r="L462" i="615"/>
  <c r="J462" i="615"/>
  <c r="CV461" i="615"/>
  <c r="CW461" i="615" s="1"/>
  <c r="CT461" i="615"/>
  <c r="CN461" i="615"/>
  <c r="CO461" i="615" s="1"/>
  <c r="CL461" i="615"/>
  <c r="CG461" i="615"/>
  <c r="CF461" i="615"/>
  <c r="CD461" i="615"/>
  <c r="BX461" i="615"/>
  <c r="BY461" i="615" s="1"/>
  <c r="BV461" i="615"/>
  <c r="BQ461" i="615"/>
  <c r="BP461" i="615"/>
  <c r="BN461" i="615"/>
  <c r="BI461" i="615"/>
  <c r="BH461" i="615"/>
  <c r="BF461" i="615"/>
  <c r="BA461" i="615"/>
  <c r="AZ461" i="615"/>
  <c r="AX461" i="615"/>
  <c r="AR461" i="615"/>
  <c r="AS461" i="615" s="1"/>
  <c r="AP461" i="615"/>
  <c r="AJ461" i="615"/>
  <c r="AK461" i="615" s="1"/>
  <c r="AH461" i="615"/>
  <c r="AB461" i="615"/>
  <c r="AC461" i="615" s="1"/>
  <c r="Z461" i="615"/>
  <c r="U461" i="615"/>
  <c r="T461" i="615"/>
  <c r="R461" i="615"/>
  <c r="L461" i="615"/>
  <c r="M461" i="615" s="1"/>
  <c r="J461" i="615"/>
  <c r="CW460" i="615"/>
  <c r="CV460" i="615"/>
  <c r="CT460" i="615"/>
  <c r="CO460" i="615"/>
  <c r="CN460" i="615"/>
  <c r="CL460" i="615"/>
  <c r="CG460" i="615"/>
  <c r="CF460" i="615"/>
  <c r="CD460" i="615"/>
  <c r="BX460" i="615"/>
  <c r="BY460" i="615" s="1"/>
  <c r="BV460" i="615"/>
  <c r="BP460" i="615"/>
  <c r="BQ460" i="615" s="1"/>
  <c r="BN460" i="615"/>
  <c r="BH460" i="615"/>
  <c r="BI460" i="615" s="1"/>
  <c r="BF460" i="615"/>
  <c r="BA460" i="615"/>
  <c r="AZ460" i="615"/>
  <c r="AX460" i="615"/>
  <c r="AR460" i="615"/>
  <c r="AS460" i="615" s="1"/>
  <c r="AP460" i="615"/>
  <c r="AK460" i="615"/>
  <c r="AJ460" i="615"/>
  <c r="AH460" i="615"/>
  <c r="AC460" i="615"/>
  <c r="AB460" i="615"/>
  <c r="Z460" i="615"/>
  <c r="U460" i="615"/>
  <c r="T460" i="615"/>
  <c r="R460" i="615"/>
  <c r="L460" i="615"/>
  <c r="M460" i="615" s="1"/>
  <c r="J460" i="615"/>
  <c r="CV459" i="615"/>
  <c r="CW459" i="615" s="1"/>
  <c r="CT459" i="615"/>
  <c r="CN459" i="615"/>
  <c r="CO459" i="615" s="1"/>
  <c r="CL459" i="615"/>
  <c r="CG459" i="615"/>
  <c r="CF459" i="615"/>
  <c r="CD459" i="615"/>
  <c r="BX459" i="615"/>
  <c r="BY459" i="615" s="1"/>
  <c r="BV459" i="615"/>
  <c r="BQ459" i="615"/>
  <c r="BP459" i="615"/>
  <c r="BN459" i="615"/>
  <c r="BI459" i="615"/>
  <c r="BH459" i="615"/>
  <c r="BF459" i="615"/>
  <c r="BA459" i="615"/>
  <c r="AZ459" i="615"/>
  <c r="AX459" i="615"/>
  <c r="AR459" i="615"/>
  <c r="AS459" i="615" s="1"/>
  <c r="AP459" i="615"/>
  <c r="AJ459" i="615"/>
  <c r="AK459" i="615" s="1"/>
  <c r="AH459" i="615"/>
  <c r="AB459" i="615"/>
  <c r="AC459" i="615" s="1"/>
  <c r="Z459" i="615"/>
  <c r="U459" i="615"/>
  <c r="T459" i="615"/>
  <c r="R459" i="615"/>
  <c r="L459" i="615"/>
  <c r="M459" i="615" s="1"/>
  <c r="J459" i="615"/>
  <c r="CW458" i="615"/>
  <c r="CV458" i="615"/>
  <c r="CT458" i="615"/>
  <c r="CO458" i="615"/>
  <c r="CN458" i="615"/>
  <c r="CL458" i="615"/>
  <c r="CG458" i="615"/>
  <c r="CF458" i="615"/>
  <c r="CD458" i="615"/>
  <c r="BX458" i="615"/>
  <c r="BY458" i="615" s="1"/>
  <c r="BV458" i="615"/>
  <c r="BP458" i="615"/>
  <c r="BQ458" i="615" s="1"/>
  <c r="BN458" i="615"/>
  <c r="BH458" i="615"/>
  <c r="BI458" i="615" s="1"/>
  <c r="BF458" i="615"/>
  <c r="BA458" i="615"/>
  <c r="AZ458" i="615"/>
  <c r="AX458" i="615"/>
  <c r="AR458" i="615"/>
  <c r="AS458" i="615" s="1"/>
  <c r="AP458" i="615"/>
  <c r="AK458" i="615"/>
  <c r="AJ458" i="615"/>
  <c r="AH458" i="615"/>
  <c r="AC458" i="615"/>
  <c r="AB458" i="615"/>
  <c r="Z458" i="615"/>
  <c r="U458" i="615"/>
  <c r="T458" i="615"/>
  <c r="R458" i="615"/>
  <c r="L458" i="615"/>
  <c r="M458" i="615" s="1"/>
  <c r="J458" i="615"/>
  <c r="CV457" i="615"/>
  <c r="CW457" i="615" s="1"/>
  <c r="CT457" i="615"/>
  <c r="CN457" i="615"/>
  <c r="CO457" i="615" s="1"/>
  <c r="CL457" i="615"/>
  <c r="CG457" i="615"/>
  <c r="CF457" i="615"/>
  <c r="CD457" i="615"/>
  <c r="BX457" i="615"/>
  <c r="BY457" i="615" s="1"/>
  <c r="BV457" i="615"/>
  <c r="BQ457" i="615"/>
  <c r="BP457" i="615"/>
  <c r="BN457" i="615"/>
  <c r="BI457" i="615"/>
  <c r="BH457" i="615"/>
  <c r="BF457" i="615"/>
  <c r="BA457" i="615"/>
  <c r="AZ457" i="615"/>
  <c r="AX457" i="615"/>
  <c r="AR457" i="615"/>
  <c r="AS457" i="615" s="1"/>
  <c r="AP457" i="615"/>
  <c r="AJ457" i="615"/>
  <c r="AK457" i="615" s="1"/>
  <c r="AH457" i="615"/>
  <c r="AB457" i="615"/>
  <c r="AC457" i="615" s="1"/>
  <c r="Z457" i="615"/>
  <c r="U457" i="615"/>
  <c r="T457" i="615"/>
  <c r="R457" i="615"/>
  <c r="L457" i="615"/>
  <c r="M457" i="615" s="1"/>
  <c r="J457" i="615"/>
  <c r="CW456" i="615"/>
  <c r="CV456" i="615"/>
  <c r="CT456" i="615"/>
  <c r="CO456" i="615"/>
  <c r="CN456" i="615"/>
  <c r="CL456" i="615"/>
  <c r="CG456" i="615"/>
  <c r="CF456" i="615"/>
  <c r="CD456" i="615"/>
  <c r="BX456" i="615"/>
  <c r="BY456" i="615" s="1"/>
  <c r="BV456" i="615"/>
  <c r="BQ456" i="615"/>
  <c r="BP456" i="615"/>
  <c r="BN456" i="615"/>
  <c r="BH456" i="615"/>
  <c r="BI456" i="615" s="1"/>
  <c r="BF456" i="615"/>
  <c r="BA456" i="615"/>
  <c r="AZ456" i="615"/>
  <c r="AX456" i="615"/>
  <c r="AR456" i="615"/>
  <c r="AS456" i="615" s="1"/>
  <c r="AP456" i="615"/>
  <c r="AK456" i="615"/>
  <c r="AJ456" i="615"/>
  <c r="AH456" i="615"/>
  <c r="AC456" i="615"/>
  <c r="AB456" i="615"/>
  <c r="Z456" i="615"/>
  <c r="U456" i="615"/>
  <c r="T456" i="615"/>
  <c r="R456" i="615"/>
  <c r="L456" i="615"/>
  <c r="M456" i="615" s="1"/>
  <c r="J456" i="615"/>
  <c r="CW455" i="615"/>
  <c r="CV455" i="615"/>
  <c r="CT455" i="615"/>
  <c r="CN455" i="615"/>
  <c r="CO455" i="615" s="1"/>
  <c r="CL455" i="615"/>
  <c r="CG455" i="615"/>
  <c r="CF455" i="615"/>
  <c r="CD455" i="615"/>
  <c r="BX455" i="615"/>
  <c r="BY455" i="615" s="1"/>
  <c r="BV455" i="615"/>
  <c r="BQ455" i="615"/>
  <c r="BP455" i="615"/>
  <c r="BN455" i="615"/>
  <c r="BI455" i="615"/>
  <c r="BH455" i="615"/>
  <c r="BF455" i="615"/>
  <c r="BA455" i="615"/>
  <c r="AZ455" i="615"/>
  <c r="AX455" i="615"/>
  <c r="AR455" i="615"/>
  <c r="AS455" i="615" s="1"/>
  <c r="AP455" i="615"/>
  <c r="AK455" i="615"/>
  <c r="AJ455" i="615"/>
  <c r="AH455" i="615"/>
  <c r="AB455" i="615"/>
  <c r="AC455" i="615" s="1"/>
  <c r="Z455" i="615"/>
  <c r="U455" i="615"/>
  <c r="T455" i="615"/>
  <c r="R455" i="615"/>
  <c r="L455" i="615"/>
  <c r="M455" i="615" s="1"/>
  <c r="J455" i="615"/>
  <c r="CW454" i="615"/>
  <c r="CV454" i="615"/>
  <c r="CT454" i="615"/>
  <c r="CO454" i="615"/>
  <c r="CN454" i="615"/>
  <c r="CL454" i="615"/>
  <c r="CG454" i="615"/>
  <c r="CF454" i="615"/>
  <c r="CD454" i="615"/>
  <c r="BX454" i="615"/>
  <c r="BY454" i="615" s="1"/>
  <c r="BV454" i="615"/>
  <c r="BQ454" i="615"/>
  <c r="BP454" i="615"/>
  <c r="BN454" i="615"/>
  <c r="BH454" i="615"/>
  <c r="BI454" i="615" s="1"/>
  <c r="BF454" i="615"/>
  <c r="BA454" i="615"/>
  <c r="AZ454" i="615"/>
  <c r="AX454" i="615"/>
  <c r="AR454" i="615"/>
  <c r="AS454" i="615" s="1"/>
  <c r="AP454" i="615"/>
  <c r="AK454" i="615"/>
  <c r="AJ454" i="615"/>
  <c r="AH454" i="615"/>
  <c r="AC454" i="615"/>
  <c r="AB454" i="615"/>
  <c r="Z454" i="615"/>
  <c r="U454" i="615"/>
  <c r="T454" i="615"/>
  <c r="R454" i="615"/>
  <c r="L454" i="615"/>
  <c r="M454" i="615" s="1"/>
  <c r="J454" i="615"/>
  <c r="CW453" i="615"/>
  <c r="CV453" i="615"/>
  <c r="CT453" i="615"/>
  <c r="CN453" i="615"/>
  <c r="CO453" i="615" s="1"/>
  <c r="CL453" i="615"/>
  <c r="CG453" i="615"/>
  <c r="CF453" i="615"/>
  <c r="CD453" i="615"/>
  <c r="BX453" i="615"/>
  <c r="BY453" i="615" s="1"/>
  <c r="BV453" i="615"/>
  <c r="BQ453" i="615"/>
  <c r="BP453" i="615"/>
  <c r="BN453" i="615"/>
  <c r="BI453" i="615"/>
  <c r="BH453" i="615"/>
  <c r="BF453" i="615"/>
  <c r="BA453" i="615"/>
  <c r="AZ453" i="615"/>
  <c r="AX453" i="615"/>
  <c r="AR453" i="615"/>
  <c r="AS453" i="615" s="1"/>
  <c r="AP453" i="615"/>
  <c r="AK453" i="615"/>
  <c r="AJ453" i="615"/>
  <c r="AH453" i="615"/>
  <c r="AB453" i="615"/>
  <c r="AC453" i="615" s="1"/>
  <c r="Z453" i="615"/>
  <c r="U453" i="615"/>
  <c r="T453" i="615"/>
  <c r="R453" i="615"/>
  <c r="L453" i="615"/>
  <c r="M453" i="615" s="1"/>
  <c r="J453" i="615"/>
  <c r="CW452" i="615"/>
  <c r="CV452" i="615"/>
  <c r="CT452" i="615"/>
  <c r="CO452" i="615"/>
  <c r="CN452" i="615"/>
  <c r="CL452" i="615"/>
  <c r="CG452" i="615"/>
  <c r="CF452" i="615"/>
  <c r="CD452" i="615"/>
  <c r="BX452" i="615"/>
  <c r="BY452" i="615" s="1"/>
  <c r="BV452" i="615"/>
  <c r="BQ452" i="615"/>
  <c r="BP452" i="615"/>
  <c r="BN452" i="615"/>
  <c r="BH452" i="615"/>
  <c r="BI452" i="615" s="1"/>
  <c r="BF452" i="615"/>
  <c r="BA452" i="615"/>
  <c r="AZ452" i="615"/>
  <c r="AX452" i="615"/>
  <c r="AR452" i="615"/>
  <c r="AS452" i="615" s="1"/>
  <c r="AP452" i="615"/>
  <c r="AK452" i="615"/>
  <c r="AJ452" i="615"/>
  <c r="AH452" i="615"/>
  <c r="AC452" i="615"/>
  <c r="AB452" i="615"/>
  <c r="Z452" i="615"/>
  <c r="U452" i="615"/>
  <c r="T452" i="615"/>
  <c r="R452" i="615"/>
  <c r="L452" i="615"/>
  <c r="M452" i="615" s="1"/>
  <c r="J452" i="615"/>
  <c r="CW451" i="615"/>
  <c r="CV451" i="615"/>
  <c r="CT451" i="615"/>
  <c r="CN451" i="615"/>
  <c r="CO451" i="615" s="1"/>
  <c r="CL451" i="615"/>
  <c r="CG451" i="615"/>
  <c r="CF451" i="615"/>
  <c r="CD451" i="615"/>
  <c r="BX451" i="615"/>
  <c r="BY451" i="615" s="1"/>
  <c r="BV451" i="615"/>
  <c r="BQ451" i="615"/>
  <c r="BP451" i="615"/>
  <c r="BN451" i="615"/>
  <c r="BI451" i="615"/>
  <c r="BH451" i="615"/>
  <c r="BF451" i="615"/>
  <c r="BA451" i="615"/>
  <c r="AZ451" i="615"/>
  <c r="AX451" i="615"/>
  <c r="AR451" i="615"/>
  <c r="AS451" i="615" s="1"/>
  <c r="AP451" i="615"/>
  <c r="AK451" i="615"/>
  <c r="AJ451" i="615"/>
  <c r="AH451" i="615"/>
  <c r="AB451" i="615"/>
  <c r="AC451" i="615" s="1"/>
  <c r="Z451" i="615"/>
  <c r="U451" i="615"/>
  <c r="T451" i="615"/>
  <c r="R451" i="615"/>
  <c r="L451" i="615"/>
  <c r="M451" i="615" s="1"/>
  <c r="J451" i="615"/>
  <c r="CW450" i="615"/>
  <c r="CV450" i="615"/>
  <c r="CT450" i="615"/>
  <c r="CO450" i="615"/>
  <c r="CN450" i="615"/>
  <c r="CL450" i="615"/>
  <c r="CG450" i="615"/>
  <c r="CF450" i="615"/>
  <c r="CD450" i="615"/>
  <c r="BX450" i="615"/>
  <c r="BY450" i="615" s="1"/>
  <c r="BV450" i="615"/>
  <c r="BQ450" i="615"/>
  <c r="BP450" i="615"/>
  <c r="BN450" i="615"/>
  <c r="BH450" i="615"/>
  <c r="BI450" i="615" s="1"/>
  <c r="BF450" i="615"/>
  <c r="BA450" i="615"/>
  <c r="AZ450" i="615"/>
  <c r="AX450" i="615"/>
  <c r="AR450" i="615"/>
  <c r="AS450" i="615" s="1"/>
  <c r="AP450" i="615"/>
  <c r="AK450" i="615"/>
  <c r="AJ450" i="615"/>
  <c r="AH450" i="615"/>
  <c r="AC450" i="615"/>
  <c r="AB450" i="615"/>
  <c r="Z450" i="615"/>
  <c r="U450" i="615"/>
  <c r="T450" i="615"/>
  <c r="R450" i="615"/>
  <c r="L450" i="615"/>
  <c r="M450" i="615" s="1"/>
  <c r="J450" i="615"/>
  <c r="CW449" i="615"/>
  <c r="CV449" i="615"/>
  <c r="CT449" i="615"/>
  <c r="CN449" i="615"/>
  <c r="CO449" i="615" s="1"/>
  <c r="CL449" i="615"/>
  <c r="CF449" i="615"/>
  <c r="CG449" i="615" s="1"/>
  <c r="CD449" i="615"/>
  <c r="BX449" i="615"/>
  <c r="BY449" i="615" s="1"/>
  <c r="BV449" i="615"/>
  <c r="BQ449" i="615"/>
  <c r="BP449" i="615"/>
  <c r="BN449" i="615"/>
  <c r="BI449" i="615"/>
  <c r="BH449" i="615"/>
  <c r="BF449" i="615"/>
  <c r="BA449" i="615"/>
  <c r="AZ449" i="615"/>
  <c r="AX449" i="615"/>
  <c r="AR449" i="615"/>
  <c r="AS449" i="615" s="1"/>
  <c r="AP449" i="615"/>
  <c r="AK449" i="615"/>
  <c r="AJ449" i="615"/>
  <c r="AH449" i="615"/>
  <c r="AB449" i="615"/>
  <c r="AC449" i="615" s="1"/>
  <c r="Z449" i="615"/>
  <c r="T449" i="615"/>
  <c r="U449" i="615" s="1"/>
  <c r="R449" i="615"/>
  <c r="L449" i="615"/>
  <c r="M449" i="615" s="1"/>
  <c r="J449" i="615"/>
  <c r="CW448" i="615"/>
  <c r="CV448" i="615"/>
  <c r="CT448" i="615"/>
  <c r="CO448" i="615"/>
  <c r="CN448" i="615"/>
  <c r="CL448" i="615"/>
  <c r="CG448" i="615"/>
  <c r="CF448" i="615"/>
  <c r="CD448" i="615"/>
  <c r="BX448" i="615"/>
  <c r="BY448" i="615" s="1"/>
  <c r="BV448" i="615"/>
  <c r="BQ448" i="615"/>
  <c r="BP448" i="615"/>
  <c r="BN448" i="615"/>
  <c r="BH448" i="615"/>
  <c r="BI448" i="615" s="1"/>
  <c r="BF448" i="615"/>
  <c r="BA448" i="615"/>
  <c r="AZ448" i="615"/>
  <c r="AX448" i="615"/>
  <c r="AR448" i="615"/>
  <c r="AS448" i="615" s="1"/>
  <c r="AP448" i="615"/>
  <c r="AK448" i="615"/>
  <c r="AJ448" i="615"/>
  <c r="AH448" i="615"/>
  <c r="AC448" i="615"/>
  <c r="AB448" i="615"/>
  <c r="Z448" i="615"/>
  <c r="U448" i="615"/>
  <c r="T448" i="615"/>
  <c r="R448" i="615"/>
  <c r="L448" i="615"/>
  <c r="M448" i="615" s="1"/>
  <c r="J448" i="615"/>
  <c r="CW447" i="615"/>
  <c r="CV447" i="615"/>
  <c r="CT447" i="615"/>
  <c r="CN447" i="615"/>
  <c r="CO447" i="615" s="1"/>
  <c r="CL447" i="615"/>
  <c r="CG447" i="615"/>
  <c r="CF447" i="615"/>
  <c r="CD447" i="615"/>
  <c r="BX447" i="615"/>
  <c r="BY447" i="615" s="1"/>
  <c r="BV447" i="615"/>
  <c r="BQ447" i="615"/>
  <c r="BP447" i="615"/>
  <c r="BN447" i="615"/>
  <c r="BI447" i="615"/>
  <c r="BH447" i="615"/>
  <c r="BF447" i="615"/>
  <c r="BA447" i="615"/>
  <c r="AZ447" i="615"/>
  <c r="AX447" i="615"/>
  <c r="AR447" i="615"/>
  <c r="AS447" i="615" s="1"/>
  <c r="AP447" i="615"/>
  <c r="AK447" i="615"/>
  <c r="AJ447" i="615"/>
  <c r="AH447" i="615"/>
  <c r="AB447" i="615"/>
  <c r="AC447" i="615" s="1"/>
  <c r="Z447" i="615"/>
  <c r="T447" i="615"/>
  <c r="U447" i="615" s="1"/>
  <c r="R447" i="615"/>
  <c r="L447" i="615"/>
  <c r="M447" i="615" s="1"/>
  <c r="J447" i="615"/>
  <c r="CW446" i="615"/>
  <c r="CV446" i="615"/>
  <c r="CT446" i="615"/>
  <c r="CO446" i="615"/>
  <c r="CN446" i="615"/>
  <c r="CL446" i="615"/>
  <c r="CG446" i="615"/>
  <c r="CF446" i="615"/>
  <c r="CD446" i="615"/>
  <c r="BX446" i="615"/>
  <c r="BY446" i="615" s="1"/>
  <c r="BV446" i="615"/>
  <c r="BQ446" i="615"/>
  <c r="BP446" i="615"/>
  <c r="BN446" i="615"/>
  <c r="BH446" i="615"/>
  <c r="BI446" i="615" s="1"/>
  <c r="BF446" i="615"/>
  <c r="AZ446" i="615"/>
  <c r="BA446" i="615" s="1"/>
  <c r="AX446" i="615"/>
  <c r="AR446" i="615"/>
  <c r="AS446" i="615" s="1"/>
  <c r="AP446" i="615"/>
  <c r="AK446" i="615"/>
  <c r="AJ446" i="615"/>
  <c r="AH446" i="615"/>
  <c r="AC446" i="615"/>
  <c r="AB446" i="615"/>
  <c r="Z446" i="615"/>
  <c r="U446" i="615"/>
  <c r="T446" i="615"/>
  <c r="R446" i="615"/>
  <c r="L446" i="615"/>
  <c r="M446" i="615" s="1"/>
  <c r="J446" i="615"/>
  <c r="CW445" i="615"/>
  <c r="CV445" i="615"/>
  <c r="CT445" i="615"/>
  <c r="CN445" i="615"/>
  <c r="CO445" i="615" s="1"/>
  <c r="CL445" i="615"/>
  <c r="CF445" i="615"/>
  <c r="CG445" i="615" s="1"/>
  <c r="CD445" i="615"/>
  <c r="BX445" i="615"/>
  <c r="BY445" i="615" s="1"/>
  <c r="BV445" i="615"/>
  <c r="BQ445" i="615"/>
  <c r="BP445" i="615"/>
  <c r="BN445" i="615"/>
  <c r="BI445" i="615"/>
  <c r="BH445" i="615"/>
  <c r="BF445" i="615"/>
  <c r="BA445" i="615"/>
  <c r="AZ445" i="615"/>
  <c r="AX445" i="615"/>
  <c r="AR445" i="615"/>
  <c r="AS445" i="615" s="1"/>
  <c r="AP445" i="615"/>
  <c r="AK445" i="615"/>
  <c r="AJ445" i="615"/>
  <c r="AH445" i="615"/>
  <c r="AB445" i="615"/>
  <c r="AC445" i="615" s="1"/>
  <c r="Z445" i="615"/>
  <c r="T445" i="615"/>
  <c r="U445" i="615" s="1"/>
  <c r="R445" i="615"/>
  <c r="L445" i="615"/>
  <c r="M445" i="615" s="1"/>
  <c r="J445" i="615"/>
  <c r="CW444" i="615"/>
  <c r="CV444" i="615"/>
  <c r="CT444" i="615"/>
  <c r="CO444" i="615"/>
  <c r="CN444" i="615"/>
  <c r="CL444" i="615"/>
  <c r="CG444" i="615"/>
  <c r="CF444" i="615"/>
  <c r="CD444" i="615"/>
  <c r="BX444" i="615"/>
  <c r="BY444" i="615" s="1"/>
  <c r="BV444" i="615"/>
  <c r="BQ444" i="615"/>
  <c r="BP444" i="615"/>
  <c r="BN444" i="615"/>
  <c r="BH444" i="615"/>
  <c r="BI444" i="615" s="1"/>
  <c r="BF444" i="615"/>
  <c r="AZ444" i="615"/>
  <c r="BA444" i="615" s="1"/>
  <c r="AX444" i="615"/>
  <c r="AR444" i="615"/>
  <c r="AS444" i="615" s="1"/>
  <c r="AP444" i="615"/>
  <c r="AK444" i="615"/>
  <c r="AJ444" i="615"/>
  <c r="AH444" i="615"/>
  <c r="AC444" i="615"/>
  <c r="AB444" i="615"/>
  <c r="Z444" i="615"/>
  <c r="U444" i="615"/>
  <c r="T444" i="615"/>
  <c r="R444" i="615"/>
  <c r="L444" i="615"/>
  <c r="M444" i="615" s="1"/>
  <c r="J444" i="615"/>
  <c r="CW443" i="615"/>
  <c r="CV443" i="615"/>
  <c r="CT443" i="615"/>
  <c r="CN443" i="615"/>
  <c r="CO443" i="615" s="1"/>
  <c r="CL443" i="615"/>
  <c r="CF443" i="615"/>
  <c r="CG443" i="615" s="1"/>
  <c r="CD443" i="615"/>
  <c r="BX443" i="615"/>
  <c r="BY443" i="615" s="1"/>
  <c r="BV443" i="615"/>
  <c r="BQ443" i="615"/>
  <c r="BP443" i="615"/>
  <c r="BN443" i="615"/>
  <c r="BI443" i="615"/>
  <c r="BH443" i="615"/>
  <c r="BF443" i="615"/>
  <c r="BA443" i="615"/>
  <c r="AZ443" i="615"/>
  <c r="AX443" i="615"/>
  <c r="AR443" i="615"/>
  <c r="AS443" i="615" s="1"/>
  <c r="AP443" i="615"/>
  <c r="AK443" i="615"/>
  <c r="AJ443" i="615"/>
  <c r="AH443" i="615"/>
  <c r="AB443" i="615"/>
  <c r="AC443" i="615" s="1"/>
  <c r="Z443" i="615"/>
  <c r="U443" i="615"/>
  <c r="T443" i="615"/>
  <c r="R443" i="615"/>
  <c r="L443" i="615"/>
  <c r="M443" i="615" s="1"/>
  <c r="J443" i="615"/>
  <c r="CW442" i="615"/>
  <c r="CV442" i="615"/>
  <c r="CT442" i="615"/>
  <c r="CO442" i="615"/>
  <c r="CN442" i="615"/>
  <c r="CL442" i="615"/>
  <c r="CG442" i="615"/>
  <c r="CF442" i="615"/>
  <c r="CD442" i="615"/>
  <c r="BX442" i="615"/>
  <c r="BY442" i="615" s="1"/>
  <c r="BV442" i="615"/>
  <c r="BQ442" i="615"/>
  <c r="BP442" i="615"/>
  <c r="BN442" i="615"/>
  <c r="BH442" i="615"/>
  <c r="BI442" i="615" s="1"/>
  <c r="BF442" i="615"/>
  <c r="BA442" i="615"/>
  <c r="AZ442" i="615"/>
  <c r="AX442" i="615"/>
  <c r="AR442" i="615"/>
  <c r="AS442" i="615" s="1"/>
  <c r="AP442" i="615"/>
  <c r="AK442" i="615"/>
  <c r="AJ442" i="615"/>
  <c r="AH442" i="615"/>
  <c r="AC442" i="615"/>
  <c r="AB442" i="615"/>
  <c r="Z442" i="615"/>
  <c r="U442" i="615"/>
  <c r="T442" i="615"/>
  <c r="R442" i="615"/>
  <c r="L442" i="615"/>
  <c r="M442" i="615" s="1"/>
  <c r="J442" i="615"/>
  <c r="CW441" i="615"/>
  <c r="CV441" i="615"/>
  <c r="CT441" i="615"/>
  <c r="CN441" i="615"/>
  <c r="CO441" i="615" s="1"/>
  <c r="CL441" i="615"/>
  <c r="CF441" i="615"/>
  <c r="CG441" i="615" s="1"/>
  <c r="CD441" i="615"/>
  <c r="BX441" i="615"/>
  <c r="BY441" i="615" s="1"/>
  <c r="BV441" i="615"/>
  <c r="BQ441" i="615"/>
  <c r="BP441" i="615"/>
  <c r="BN441" i="615"/>
  <c r="BI441" i="615"/>
  <c r="BH441" i="615"/>
  <c r="BF441" i="615"/>
  <c r="BA441" i="615"/>
  <c r="AZ441" i="615"/>
  <c r="AX441" i="615"/>
  <c r="AR441" i="615"/>
  <c r="AS441" i="615" s="1"/>
  <c r="AP441" i="615"/>
  <c r="AK441" i="615"/>
  <c r="AJ441" i="615"/>
  <c r="AH441" i="615"/>
  <c r="AB441" i="615"/>
  <c r="AC441" i="615" s="1"/>
  <c r="Z441" i="615"/>
  <c r="T441" i="615"/>
  <c r="U441" i="615" s="1"/>
  <c r="R441" i="615"/>
  <c r="L441" i="615"/>
  <c r="M441" i="615" s="1"/>
  <c r="J441" i="615"/>
  <c r="CW440" i="615"/>
  <c r="CV440" i="615"/>
  <c r="CT440" i="615"/>
  <c r="CN440" i="615"/>
  <c r="CO440" i="615" s="1"/>
  <c r="CL440" i="615"/>
  <c r="CG440" i="615"/>
  <c r="CF440" i="615"/>
  <c r="CD440" i="615"/>
  <c r="BX440" i="615"/>
  <c r="BY440" i="615" s="1"/>
  <c r="BV440" i="615"/>
  <c r="BQ440" i="615"/>
  <c r="BP440" i="615"/>
  <c r="BN440" i="615"/>
  <c r="BH440" i="615"/>
  <c r="BI440" i="615" s="1"/>
  <c r="BF440" i="615"/>
  <c r="AZ440" i="615"/>
  <c r="BA440" i="615" s="1"/>
  <c r="AX440" i="615"/>
  <c r="AR440" i="615"/>
  <c r="AS440" i="615" s="1"/>
  <c r="AP440" i="615"/>
  <c r="AK440" i="615"/>
  <c r="AJ440" i="615"/>
  <c r="AH440" i="615"/>
  <c r="AB440" i="615"/>
  <c r="AC440" i="615" s="1"/>
  <c r="Z440" i="615"/>
  <c r="U440" i="615"/>
  <c r="T440" i="615"/>
  <c r="R440" i="615"/>
  <c r="L440" i="615"/>
  <c r="M440" i="615" s="1"/>
  <c r="J440" i="615"/>
  <c r="CW439" i="615"/>
  <c r="CV439" i="615"/>
  <c r="CT439" i="615"/>
  <c r="CN439" i="615"/>
  <c r="CO439" i="615" s="1"/>
  <c r="CL439" i="615"/>
  <c r="CF439" i="615"/>
  <c r="CG439" i="615" s="1"/>
  <c r="CD439" i="615"/>
  <c r="BX439" i="615"/>
  <c r="BY439" i="615" s="1"/>
  <c r="BV439" i="615"/>
  <c r="BQ439" i="615"/>
  <c r="BP439" i="615"/>
  <c r="BN439" i="615"/>
  <c r="BH439" i="615"/>
  <c r="BI439" i="615" s="1"/>
  <c r="BF439" i="615"/>
  <c r="BA439" i="615"/>
  <c r="AZ439" i="615"/>
  <c r="AX439" i="615"/>
  <c r="AR439" i="615"/>
  <c r="AS439" i="615" s="1"/>
  <c r="AP439" i="615"/>
  <c r="AK439" i="615"/>
  <c r="AJ439" i="615"/>
  <c r="AH439" i="615"/>
  <c r="AB439" i="615"/>
  <c r="AC439" i="615" s="1"/>
  <c r="Z439" i="615"/>
  <c r="T439" i="615"/>
  <c r="U439" i="615" s="1"/>
  <c r="R439" i="615"/>
  <c r="L439" i="615"/>
  <c r="M439" i="615" s="1"/>
  <c r="J439" i="615"/>
  <c r="CW438" i="615"/>
  <c r="CV438" i="615"/>
  <c r="CT438" i="615"/>
  <c r="CN438" i="615"/>
  <c r="CO438" i="615" s="1"/>
  <c r="CL438" i="615"/>
  <c r="CG438" i="615"/>
  <c r="CF438" i="615"/>
  <c r="CD438" i="615"/>
  <c r="BX438" i="615"/>
  <c r="BY438" i="615" s="1"/>
  <c r="BV438" i="615"/>
  <c r="BQ438" i="615"/>
  <c r="BP438" i="615"/>
  <c r="BN438" i="615"/>
  <c r="BH438" i="615"/>
  <c r="BI438" i="615" s="1"/>
  <c r="BF438" i="615"/>
  <c r="AZ438" i="615"/>
  <c r="BA438" i="615" s="1"/>
  <c r="AX438" i="615"/>
  <c r="AR438" i="615"/>
  <c r="AS438" i="615" s="1"/>
  <c r="AP438" i="615"/>
  <c r="AK438" i="615"/>
  <c r="AJ438" i="615"/>
  <c r="AH438" i="615"/>
  <c r="AB438" i="615"/>
  <c r="AC438" i="615" s="1"/>
  <c r="Z438" i="615"/>
  <c r="U438" i="615"/>
  <c r="T438" i="615"/>
  <c r="R438" i="615"/>
  <c r="L438" i="615"/>
  <c r="M438" i="615" s="1"/>
  <c r="J438" i="615"/>
  <c r="CW437" i="615"/>
  <c r="CV437" i="615"/>
  <c r="CT437" i="615"/>
  <c r="CN437" i="615"/>
  <c r="CO437" i="615" s="1"/>
  <c r="CL437" i="615"/>
  <c r="CG437" i="615"/>
  <c r="CF437" i="615"/>
  <c r="CD437" i="615"/>
  <c r="BX437" i="615"/>
  <c r="BY437" i="615" s="1"/>
  <c r="BV437" i="615"/>
  <c r="BQ437" i="615"/>
  <c r="BP437" i="615"/>
  <c r="BN437" i="615"/>
  <c r="BI437" i="615"/>
  <c r="BH437" i="615"/>
  <c r="BF437" i="615"/>
  <c r="BA437" i="615"/>
  <c r="AZ437" i="615"/>
  <c r="AX437" i="615"/>
  <c r="AR437" i="615"/>
  <c r="AS437" i="615" s="1"/>
  <c r="AP437" i="615"/>
  <c r="AK437" i="615"/>
  <c r="AJ437" i="615"/>
  <c r="AH437" i="615"/>
  <c r="AB437" i="615"/>
  <c r="AC437" i="615" s="1"/>
  <c r="Z437" i="615"/>
  <c r="T437" i="615"/>
  <c r="U437" i="615" s="1"/>
  <c r="R437" i="615"/>
  <c r="L437" i="615"/>
  <c r="M437" i="615" s="1"/>
  <c r="J437" i="615"/>
  <c r="CV436" i="615"/>
  <c r="CW436" i="615" s="1"/>
  <c r="CT436" i="615"/>
  <c r="CN436" i="615"/>
  <c r="CO436" i="615" s="1"/>
  <c r="CL436" i="615"/>
  <c r="CG436" i="615"/>
  <c r="CF436" i="615"/>
  <c r="CD436" i="615"/>
  <c r="BX436" i="615"/>
  <c r="BY436" i="615" s="1"/>
  <c r="BV436" i="615"/>
  <c r="BQ436" i="615"/>
  <c r="BP436" i="615"/>
  <c r="BN436" i="615"/>
  <c r="BH436" i="615"/>
  <c r="BI436" i="615" s="1"/>
  <c r="BF436" i="615"/>
  <c r="AZ436" i="615"/>
  <c r="BA436" i="615" s="1"/>
  <c r="AX436" i="615"/>
  <c r="AR436" i="615"/>
  <c r="AS436" i="615" s="1"/>
  <c r="AP436" i="615"/>
  <c r="AJ436" i="615"/>
  <c r="AK436" i="615" s="1"/>
  <c r="AH436" i="615"/>
  <c r="AB436" i="615"/>
  <c r="AC436" i="615" s="1"/>
  <c r="Z436" i="615"/>
  <c r="U436" i="615"/>
  <c r="T436" i="615"/>
  <c r="R436" i="615"/>
  <c r="L436" i="615"/>
  <c r="M436" i="615" s="1"/>
  <c r="J436" i="615"/>
  <c r="CW435" i="615"/>
  <c r="CV435" i="615"/>
  <c r="CT435" i="615"/>
  <c r="CN435" i="615"/>
  <c r="CO435" i="615" s="1"/>
  <c r="CL435" i="615"/>
  <c r="CF435" i="615"/>
  <c r="CG435" i="615" s="1"/>
  <c r="CD435" i="615"/>
  <c r="BX435" i="615"/>
  <c r="BY435" i="615" s="1"/>
  <c r="BV435" i="615"/>
  <c r="BP435" i="615"/>
  <c r="BQ435" i="615" s="1"/>
  <c r="BN435" i="615"/>
  <c r="BH435" i="615"/>
  <c r="BI435" i="615" s="1"/>
  <c r="BF435" i="615"/>
  <c r="BA435" i="615"/>
  <c r="AZ435" i="615"/>
  <c r="AX435" i="615"/>
  <c r="AS435" i="615"/>
  <c r="AR435" i="615"/>
  <c r="AP435" i="615"/>
  <c r="AK435" i="615"/>
  <c r="AJ435" i="615"/>
  <c r="AH435" i="615"/>
  <c r="AB435" i="615"/>
  <c r="AC435" i="615" s="1"/>
  <c r="Z435" i="615"/>
  <c r="U435" i="615"/>
  <c r="T435" i="615"/>
  <c r="R435" i="615"/>
  <c r="L435" i="615"/>
  <c r="M435" i="615" s="1"/>
  <c r="J435" i="615"/>
  <c r="CW434" i="615"/>
  <c r="CV434" i="615"/>
  <c r="CT434" i="615"/>
  <c r="CO434" i="615"/>
  <c r="CN434" i="615"/>
  <c r="CL434" i="615"/>
  <c r="CG434" i="615"/>
  <c r="CF434" i="615"/>
  <c r="CD434" i="615"/>
  <c r="BX434" i="615"/>
  <c r="BY434" i="615" s="1"/>
  <c r="BV434" i="615"/>
  <c r="BQ434" i="615"/>
  <c r="BP434" i="615"/>
  <c r="BN434" i="615"/>
  <c r="BH434" i="615"/>
  <c r="BI434" i="615" s="1"/>
  <c r="BF434" i="615"/>
  <c r="AZ434" i="615"/>
  <c r="BA434" i="615" s="1"/>
  <c r="AX434" i="615"/>
  <c r="AR434" i="615"/>
  <c r="AS434" i="615" s="1"/>
  <c r="AP434" i="615"/>
  <c r="AJ434" i="615"/>
  <c r="AK434" i="615" s="1"/>
  <c r="AH434" i="615"/>
  <c r="AB434" i="615"/>
  <c r="AC434" i="615" s="1"/>
  <c r="Z434" i="615"/>
  <c r="U434" i="615"/>
  <c r="T434" i="615"/>
  <c r="R434" i="615"/>
  <c r="L434" i="615"/>
  <c r="M434" i="615" s="1"/>
  <c r="J434" i="615"/>
  <c r="CW433" i="615"/>
  <c r="CV433" i="615"/>
  <c r="CT433" i="615"/>
  <c r="CN433" i="615"/>
  <c r="CO433" i="615" s="1"/>
  <c r="CL433" i="615"/>
  <c r="CF433" i="615"/>
  <c r="CG433" i="615" s="1"/>
  <c r="CD433" i="615"/>
  <c r="BX433" i="615"/>
  <c r="BY433" i="615" s="1"/>
  <c r="BV433" i="615"/>
  <c r="BP433" i="615"/>
  <c r="BQ433" i="615" s="1"/>
  <c r="BH433" i="615"/>
  <c r="BI433" i="615" s="1"/>
  <c r="BA433" i="615"/>
  <c r="AZ433" i="615"/>
  <c r="AS433" i="615"/>
  <c r="AR433" i="615"/>
  <c r="AJ433" i="615"/>
  <c r="AK433" i="615" s="1"/>
  <c r="AB433" i="615"/>
  <c r="AC433" i="615" s="1"/>
  <c r="U433" i="615"/>
  <c r="T433" i="615"/>
  <c r="M433" i="615"/>
  <c r="L433" i="615"/>
  <c r="CV432" i="615"/>
  <c r="CW432" i="615" s="1"/>
  <c r="CT432" i="615"/>
  <c r="CN432" i="615"/>
  <c r="CO432" i="615" s="1"/>
  <c r="CL432" i="615"/>
  <c r="CG432" i="615"/>
  <c r="CF432" i="615"/>
  <c r="CD432" i="615"/>
  <c r="BX432" i="615"/>
  <c r="BY432" i="615" s="1"/>
  <c r="BV432" i="615"/>
  <c r="BQ432" i="615"/>
  <c r="BP432" i="615"/>
  <c r="BN432" i="615"/>
  <c r="BH432" i="615"/>
  <c r="BI432" i="615" s="1"/>
  <c r="BF432" i="615"/>
  <c r="AZ432" i="615"/>
  <c r="BA432" i="615" s="1"/>
  <c r="AX432" i="615"/>
  <c r="AR432" i="615"/>
  <c r="AS432" i="615" s="1"/>
  <c r="AP432" i="615"/>
  <c r="AJ432" i="615"/>
  <c r="AK432" i="615" s="1"/>
  <c r="AH432" i="615"/>
  <c r="AB432" i="615"/>
  <c r="AC432" i="615" s="1"/>
  <c r="Z432" i="615"/>
  <c r="U432" i="615"/>
  <c r="T432" i="615"/>
  <c r="R432" i="615"/>
  <c r="M432" i="615"/>
  <c r="L432" i="615"/>
  <c r="J432" i="615"/>
  <c r="CW431" i="615"/>
  <c r="CV431" i="615"/>
  <c r="CT431" i="615"/>
  <c r="CN431" i="615"/>
  <c r="CO431" i="615" s="1"/>
  <c r="CL431" i="615"/>
  <c r="CG431" i="615"/>
  <c r="CF431" i="615"/>
  <c r="CD431" i="615"/>
  <c r="BX431" i="615"/>
  <c r="BY431" i="615" s="1"/>
  <c r="BV431" i="615"/>
  <c r="BQ431" i="615"/>
  <c r="BP431" i="615"/>
  <c r="BN431" i="615"/>
  <c r="BI431" i="615"/>
  <c r="BH431" i="615"/>
  <c r="BF431" i="615"/>
  <c r="BA431" i="615"/>
  <c r="AZ431" i="615"/>
  <c r="AX431" i="615"/>
  <c r="AR431" i="615"/>
  <c r="AS431" i="615" s="1"/>
  <c r="AP431" i="615"/>
  <c r="AK431" i="615"/>
  <c r="AJ431" i="615"/>
  <c r="AH431" i="615"/>
  <c r="AB431" i="615"/>
  <c r="AC431" i="615" s="1"/>
  <c r="Z431" i="615"/>
  <c r="T431" i="615"/>
  <c r="U431" i="615" s="1"/>
  <c r="R431" i="615"/>
  <c r="L431" i="615"/>
  <c r="M431" i="615" s="1"/>
  <c r="J431" i="615"/>
  <c r="CV430" i="615"/>
  <c r="CW430" i="615" s="1"/>
  <c r="CT430" i="615"/>
  <c r="CN430" i="615"/>
  <c r="CO430" i="615" s="1"/>
  <c r="CL430" i="615"/>
  <c r="CG430" i="615"/>
  <c r="CF430" i="615"/>
  <c r="CD430" i="615"/>
  <c r="BX430" i="615"/>
  <c r="BY430" i="615" s="1"/>
  <c r="BV430" i="615"/>
  <c r="BQ430" i="615"/>
  <c r="BP430" i="615"/>
  <c r="BN430" i="615"/>
  <c r="BH430" i="615"/>
  <c r="BI430" i="615" s="1"/>
  <c r="BF430" i="615"/>
  <c r="AZ430" i="615"/>
  <c r="BA430" i="615" s="1"/>
  <c r="AX430" i="615"/>
  <c r="AR430" i="615"/>
  <c r="AS430" i="615" s="1"/>
  <c r="AP430" i="615"/>
  <c r="AJ430" i="615"/>
  <c r="AK430" i="615" s="1"/>
  <c r="AH430" i="615"/>
  <c r="AB430" i="615"/>
  <c r="AC430" i="615" s="1"/>
  <c r="Z430" i="615"/>
  <c r="U430" i="615"/>
  <c r="T430" i="615"/>
  <c r="R430" i="615"/>
  <c r="L430" i="615"/>
  <c r="M430" i="615" s="1"/>
  <c r="J430" i="615"/>
  <c r="CW429" i="615"/>
  <c r="CV429" i="615"/>
  <c r="CT429" i="615"/>
  <c r="CN429" i="615"/>
  <c r="CO429" i="615" s="1"/>
  <c r="CL429" i="615"/>
  <c r="CF429" i="615"/>
  <c r="CG429" i="615" s="1"/>
  <c r="CD429" i="615"/>
  <c r="BX429" i="615"/>
  <c r="BY429" i="615" s="1"/>
  <c r="BP429" i="615"/>
  <c r="BQ429" i="615" s="1"/>
  <c r="BH429" i="615"/>
  <c r="BI429" i="615" s="1"/>
  <c r="AZ429" i="615"/>
  <c r="BA429" i="615" s="1"/>
  <c r="AR429" i="615"/>
  <c r="AS429" i="615" s="1"/>
  <c r="AJ429" i="615"/>
  <c r="AK429" i="615" s="1"/>
  <c r="AC429" i="615"/>
  <c r="AB429" i="615"/>
  <c r="T429" i="615"/>
  <c r="U429" i="615" s="1"/>
  <c r="L429" i="615"/>
  <c r="M429" i="615" s="1"/>
  <c r="CV428" i="615"/>
  <c r="CW428" i="615" s="1"/>
  <c r="CT428" i="615"/>
  <c r="CN428" i="615"/>
  <c r="CO428" i="615" s="1"/>
  <c r="CL428" i="615"/>
  <c r="CF428" i="615"/>
  <c r="CG428" i="615" s="1"/>
  <c r="CD428" i="615"/>
  <c r="BX428" i="615"/>
  <c r="BY428" i="615" s="1"/>
  <c r="BV428" i="615"/>
  <c r="BP428" i="615"/>
  <c r="BQ428" i="615" s="1"/>
  <c r="BH428" i="615"/>
  <c r="BI428" i="615" s="1"/>
  <c r="AZ428" i="615"/>
  <c r="BA428" i="615" s="1"/>
  <c r="AS428" i="615"/>
  <c r="AR428" i="615"/>
  <c r="AJ428" i="615"/>
  <c r="AK428" i="615" s="1"/>
  <c r="AB428" i="615"/>
  <c r="AC428" i="615" s="1"/>
  <c r="T428" i="615"/>
  <c r="U428" i="615" s="1"/>
  <c r="L428" i="615"/>
  <c r="M428" i="615" s="1"/>
  <c r="CW427" i="615"/>
  <c r="CV427" i="615"/>
  <c r="CT427" i="615"/>
  <c r="CO427" i="615"/>
  <c r="CN427" i="615"/>
  <c r="CL427" i="615"/>
  <c r="CF427" i="615"/>
  <c r="CG427" i="615" s="1"/>
  <c r="CD427" i="615"/>
  <c r="BY427" i="615"/>
  <c r="BX427" i="615"/>
  <c r="BV427" i="615"/>
  <c r="BP427" i="615"/>
  <c r="BQ427" i="615" s="1"/>
  <c r="BN427" i="615"/>
  <c r="BH427" i="615"/>
  <c r="BI427" i="615" s="1"/>
  <c r="BF427" i="615"/>
  <c r="AZ427" i="615"/>
  <c r="BA427" i="615" s="1"/>
  <c r="AX427" i="615"/>
  <c r="AR427" i="615"/>
  <c r="AS427" i="615" s="1"/>
  <c r="AP427" i="615"/>
  <c r="AJ427" i="615"/>
  <c r="AK427" i="615" s="1"/>
  <c r="AH427" i="615"/>
  <c r="AC427" i="615"/>
  <c r="AB427" i="615"/>
  <c r="Z427" i="615"/>
  <c r="T427" i="615"/>
  <c r="U427" i="615" s="1"/>
  <c r="R427" i="615"/>
  <c r="M427" i="615"/>
  <c r="L427" i="615"/>
  <c r="J427" i="615"/>
  <c r="CV426" i="615"/>
  <c r="CW426" i="615" s="1"/>
  <c r="CT426" i="615"/>
  <c r="CN426" i="615"/>
  <c r="CO426" i="615" s="1"/>
  <c r="CL426" i="615"/>
  <c r="CF426" i="615"/>
  <c r="CG426" i="615" s="1"/>
  <c r="BX426" i="615"/>
  <c r="BY426" i="615" s="1"/>
  <c r="BP426" i="615"/>
  <c r="BQ426" i="615" s="1"/>
  <c r="BH426" i="615"/>
  <c r="BI426" i="615" s="1"/>
  <c r="AZ426" i="615"/>
  <c r="BA426" i="615" s="1"/>
  <c r="AR426" i="615"/>
  <c r="AS426" i="615" s="1"/>
  <c r="AJ426" i="615"/>
  <c r="AK426" i="615" s="1"/>
  <c r="AB426" i="615"/>
  <c r="AC426" i="615" s="1"/>
  <c r="T426" i="615"/>
  <c r="U426" i="615" s="1"/>
  <c r="L426" i="615"/>
  <c r="M426" i="615" s="1"/>
  <c r="CW425" i="615"/>
  <c r="CV425" i="615"/>
  <c r="CT425" i="615"/>
  <c r="CO425" i="615"/>
  <c r="CN425" i="615"/>
  <c r="CL425" i="615"/>
  <c r="CF425" i="615"/>
  <c r="CG425" i="615" s="1"/>
  <c r="CD425" i="615"/>
  <c r="BY425" i="615"/>
  <c r="BX425" i="615"/>
  <c r="BV425" i="615"/>
  <c r="BP425" i="615"/>
  <c r="BQ425" i="615" s="1"/>
  <c r="BN425" i="615"/>
  <c r="BH425" i="615"/>
  <c r="BI425" i="615" s="1"/>
  <c r="BF425" i="615"/>
  <c r="BA425" i="615"/>
  <c r="AZ425" i="615"/>
  <c r="AX425" i="615"/>
  <c r="AS425" i="615"/>
  <c r="AR425" i="615"/>
  <c r="AP425" i="615"/>
  <c r="AJ425" i="615"/>
  <c r="AK425" i="615" s="1"/>
  <c r="AH425" i="615"/>
  <c r="AC425" i="615"/>
  <c r="AB425" i="615"/>
  <c r="Z425" i="615"/>
  <c r="T425" i="615"/>
  <c r="U425" i="615" s="1"/>
  <c r="R425" i="615"/>
  <c r="L425" i="615"/>
  <c r="M425" i="615" s="1"/>
  <c r="J425" i="615"/>
  <c r="CV424" i="615"/>
  <c r="CW424" i="615" s="1"/>
  <c r="CT424" i="615"/>
  <c r="CO424" i="615"/>
  <c r="CN424" i="615"/>
  <c r="CL424" i="615"/>
  <c r="CF424" i="615"/>
  <c r="CG424" i="615" s="1"/>
  <c r="CD424" i="615"/>
  <c r="BY424" i="615"/>
  <c r="BX424" i="615"/>
  <c r="BV424" i="615"/>
  <c r="BP424" i="615"/>
  <c r="BQ424" i="615" s="1"/>
  <c r="BN424" i="615"/>
  <c r="BI424" i="615"/>
  <c r="BH424" i="615"/>
  <c r="BF424" i="615"/>
  <c r="AZ424" i="615"/>
  <c r="BA424" i="615" s="1"/>
  <c r="AX424" i="615"/>
  <c r="AR424" i="615"/>
  <c r="AS424" i="615" s="1"/>
  <c r="AP424" i="615"/>
  <c r="AJ424" i="615"/>
  <c r="AK424" i="615" s="1"/>
  <c r="AH424" i="615"/>
  <c r="AB424" i="615"/>
  <c r="AC424" i="615" s="1"/>
  <c r="Z424" i="615"/>
  <c r="T424" i="615"/>
  <c r="U424" i="615" s="1"/>
  <c r="R424" i="615"/>
  <c r="M424" i="615"/>
  <c r="L424" i="615"/>
  <c r="J424" i="615"/>
  <c r="CV423" i="615"/>
  <c r="CW423" i="615" s="1"/>
  <c r="CT423" i="615"/>
  <c r="CO423" i="615"/>
  <c r="CN423" i="615"/>
  <c r="CL423" i="615"/>
  <c r="CF423" i="615"/>
  <c r="CG423" i="615" s="1"/>
  <c r="CD423" i="615"/>
  <c r="BX423" i="615"/>
  <c r="BY423" i="615" s="1"/>
  <c r="BV423" i="615"/>
  <c r="BP423" i="615"/>
  <c r="BQ423" i="615" s="1"/>
  <c r="BN423" i="615"/>
  <c r="BH423" i="615"/>
  <c r="BI423" i="615" s="1"/>
  <c r="BF423" i="615"/>
  <c r="AZ423" i="615"/>
  <c r="BA423" i="615" s="1"/>
  <c r="AX423" i="615"/>
  <c r="AS423" i="615"/>
  <c r="AR423" i="615"/>
  <c r="AP423" i="615"/>
  <c r="AK423" i="615"/>
  <c r="AJ423" i="615"/>
  <c r="AH423" i="615"/>
  <c r="AC423" i="615"/>
  <c r="AB423" i="615"/>
  <c r="Z423" i="615"/>
  <c r="T423" i="615"/>
  <c r="U423" i="615" s="1"/>
  <c r="R423" i="615"/>
  <c r="M423" i="615"/>
  <c r="L423" i="615"/>
  <c r="J423" i="615"/>
  <c r="CW422" i="615"/>
  <c r="CV422" i="615"/>
  <c r="CT422" i="615"/>
  <c r="CN422" i="615"/>
  <c r="CO422" i="615" s="1"/>
  <c r="CL422" i="615"/>
  <c r="CF422" i="615"/>
  <c r="CG422" i="615" s="1"/>
  <c r="CD422" i="615"/>
  <c r="BY422" i="615"/>
  <c r="BX422" i="615"/>
  <c r="BV422" i="615"/>
  <c r="BP422" i="615"/>
  <c r="BQ422" i="615" s="1"/>
  <c r="BN422" i="615"/>
  <c r="BH422" i="615"/>
  <c r="BI422" i="615" s="1"/>
  <c r="BF422" i="615"/>
  <c r="AZ422" i="615"/>
  <c r="BA422" i="615" s="1"/>
  <c r="AX422" i="615"/>
  <c r="AR422" i="615"/>
  <c r="AS422" i="615" s="1"/>
  <c r="AP422" i="615"/>
  <c r="AJ422" i="615"/>
  <c r="AK422" i="615" s="1"/>
  <c r="AH422" i="615"/>
  <c r="AB422" i="615"/>
  <c r="AC422" i="615" s="1"/>
  <c r="Z422" i="615"/>
  <c r="U422" i="615"/>
  <c r="T422" i="615"/>
  <c r="R422" i="615"/>
  <c r="M422" i="615"/>
  <c r="L422" i="615"/>
  <c r="J422" i="615"/>
  <c r="CV421" i="615"/>
  <c r="CW421" i="615" s="1"/>
  <c r="CT421" i="615"/>
  <c r="CN421" i="615"/>
  <c r="CO421" i="615" s="1"/>
  <c r="CL421" i="615"/>
  <c r="CF421" i="615"/>
  <c r="CG421" i="615" s="1"/>
  <c r="CD421" i="615"/>
  <c r="BX421" i="615"/>
  <c r="BY421" i="615" s="1"/>
  <c r="BV421" i="615"/>
  <c r="BP421" i="615"/>
  <c r="BQ421" i="615" s="1"/>
  <c r="BN421" i="615"/>
  <c r="BH421" i="615"/>
  <c r="BI421" i="615" s="1"/>
  <c r="BF421" i="615"/>
  <c r="AZ421" i="615"/>
  <c r="BA421" i="615" s="1"/>
  <c r="AX421" i="615"/>
  <c r="AS421" i="615"/>
  <c r="AR421" i="615"/>
  <c r="AP421" i="615"/>
  <c r="AJ421" i="615"/>
  <c r="AK421" i="615" s="1"/>
  <c r="AH421" i="615"/>
  <c r="AC421" i="615"/>
  <c r="AB421" i="615"/>
  <c r="Z421" i="615"/>
  <c r="T421" i="615"/>
  <c r="U421" i="615" s="1"/>
  <c r="R421" i="615"/>
  <c r="L421" i="615"/>
  <c r="M421" i="615" s="1"/>
  <c r="J421" i="615"/>
  <c r="CW420" i="615"/>
  <c r="CV420" i="615"/>
  <c r="CT420" i="615"/>
  <c r="CO420" i="615"/>
  <c r="CN420" i="615"/>
  <c r="CL420" i="615"/>
  <c r="CF420" i="615"/>
  <c r="CG420" i="615" s="1"/>
  <c r="CD420" i="615"/>
  <c r="BY420" i="615"/>
  <c r="BX420" i="615"/>
  <c r="BV420" i="615"/>
  <c r="BP420" i="615"/>
  <c r="BQ420" i="615" s="1"/>
  <c r="BN420" i="615"/>
  <c r="BH420" i="615"/>
  <c r="BI420" i="615" s="1"/>
  <c r="BF420" i="615"/>
  <c r="AZ420" i="615"/>
  <c r="BA420" i="615" s="1"/>
  <c r="AX420" i="615"/>
  <c r="AR420" i="615"/>
  <c r="AS420" i="615" s="1"/>
  <c r="AP420" i="615"/>
  <c r="AJ420" i="615"/>
  <c r="AK420" i="615" s="1"/>
  <c r="AH420" i="615"/>
  <c r="AB420" i="615"/>
  <c r="AC420" i="615" s="1"/>
  <c r="Z420" i="615"/>
  <c r="T420" i="615"/>
  <c r="U420" i="615" s="1"/>
  <c r="R420" i="615"/>
  <c r="M420" i="615"/>
  <c r="L420" i="615"/>
  <c r="J420" i="615"/>
  <c r="CW419" i="615"/>
  <c r="CV419" i="615"/>
  <c r="CT419" i="615"/>
  <c r="CN419" i="615"/>
  <c r="CO419" i="615" s="1"/>
  <c r="CL419" i="615"/>
  <c r="CF419" i="615"/>
  <c r="CG419" i="615" s="1"/>
  <c r="CD419" i="615"/>
  <c r="BY419" i="615"/>
  <c r="BX419" i="615"/>
  <c r="BV419" i="615"/>
  <c r="BP419" i="615"/>
  <c r="BQ419" i="615" s="1"/>
  <c r="BN419" i="615"/>
  <c r="BH419" i="615"/>
  <c r="BI419" i="615" s="1"/>
  <c r="BF419" i="615"/>
  <c r="AZ419" i="615"/>
  <c r="BA419" i="615" s="1"/>
  <c r="AX419" i="615"/>
  <c r="AS419" i="615"/>
  <c r="AR419" i="615"/>
  <c r="AP419" i="615"/>
  <c r="AJ419" i="615"/>
  <c r="AK419" i="615" s="1"/>
  <c r="AH419" i="615"/>
  <c r="AB419" i="615"/>
  <c r="AC419" i="615" s="1"/>
  <c r="Z419" i="615"/>
  <c r="T419" i="615"/>
  <c r="U419" i="615" s="1"/>
  <c r="R419" i="615"/>
  <c r="L419" i="615"/>
  <c r="M419" i="615" s="1"/>
  <c r="J419" i="615"/>
  <c r="CV418" i="615"/>
  <c r="CW418" i="615" s="1"/>
  <c r="CT418" i="615"/>
  <c r="CO418" i="615"/>
  <c r="CN418" i="615"/>
  <c r="CL418" i="615"/>
  <c r="CG418" i="615"/>
  <c r="CF418" i="615"/>
  <c r="CD418" i="615"/>
  <c r="BY418" i="615"/>
  <c r="BX418" i="615"/>
  <c r="BV418" i="615"/>
  <c r="BP418" i="615"/>
  <c r="BQ418" i="615" s="1"/>
  <c r="BN418" i="615"/>
  <c r="BH418" i="615"/>
  <c r="BI418" i="615" s="1"/>
  <c r="BF418" i="615"/>
  <c r="AZ418" i="615"/>
  <c r="BA418" i="615" s="1"/>
  <c r="AX418" i="615"/>
  <c r="AR418" i="615"/>
  <c r="AS418" i="615" s="1"/>
  <c r="AP418" i="615"/>
  <c r="AJ418" i="615"/>
  <c r="AK418" i="615" s="1"/>
  <c r="AH418" i="615"/>
  <c r="AB418" i="615"/>
  <c r="AC418" i="615" s="1"/>
  <c r="Z418" i="615"/>
  <c r="T418" i="615"/>
  <c r="U418" i="615" s="1"/>
  <c r="R418" i="615"/>
  <c r="M418" i="615"/>
  <c r="L418" i="615"/>
  <c r="J418" i="615"/>
  <c r="CW417" i="615"/>
  <c r="CV417" i="615"/>
  <c r="CT417" i="615"/>
  <c r="CO417" i="615"/>
  <c r="CN417" i="615"/>
  <c r="CL417" i="615"/>
  <c r="CF417" i="615"/>
  <c r="CG417" i="615" s="1"/>
  <c r="CD417" i="615"/>
  <c r="BY417" i="615"/>
  <c r="BX417" i="615"/>
  <c r="BV417" i="615"/>
  <c r="BQ417" i="615"/>
  <c r="BP417" i="615"/>
  <c r="BN417" i="615"/>
  <c r="BH417" i="615"/>
  <c r="BI417" i="615" s="1"/>
  <c r="BF417" i="615"/>
  <c r="AZ417" i="615"/>
  <c r="BA417" i="615" s="1"/>
  <c r="AX417" i="615"/>
  <c r="AS417" i="615"/>
  <c r="AR417" i="615"/>
  <c r="AP417" i="615"/>
  <c r="AJ417" i="615"/>
  <c r="AK417" i="615" s="1"/>
  <c r="AH417" i="615"/>
  <c r="AB417" i="615"/>
  <c r="AC417" i="615" s="1"/>
  <c r="Z417" i="615"/>
  <c r="T417" i="615"/>
  <c r="U417" i="615" s="1"/>
  <c r="R417" i="615"/>
  <c r="L417" i="615"/>
  <c r="M417" i="615" s="1"/>
  <c r="J417" i="615"/>
  <c r="CV416" i="615"/>
  <c r="CW416" i="615" s="1"/>
  <c r="CT416" i="615"/>
  <c r="CN416" i="615"/>
  <c r="CO416" i="615" s="1"/>
  <c r="CL416" i="615"/>
  <c r="CG416" i="615"/>
  <c r="CF416" i="615"/>
  <c r="CD416" i="615"/>
  <c r="BY416" i="615"/>
  <c r="BX416" i="615"/>
  <c r="BV416" i="615"/>
  <c r="BP416" i="615"/>
  <c r="BQ416" i="615" s="1"/>
  <c r="BN416" i="615"/>
  <c r="BH416" i="615"/>
  <c r="BI416" i="615" s="1"/>
  <c r="BF416" i="615"/>
  <c r="AZ416" i="615"/>
  <c r="BA416" i="615" s="1"/>
  <c r="AX416" i="615"/>
  <c r="AR416" i="615"/>
  <c r="AS416" i="615" s="1"/>
  <c r="AP416" i="615"/>
  <c r="AJ416" i="615"/>
  <c r="AK416" i="615" s="1"/>
  <c r="AH416" i="615"/>
  <c r="AB416" i="615"/>
  <c r="AC416" i="615" s="1"/>
  <c r="Z416" i="615"/>
  <c r="T416" i="615"/>
  <c r="U416" i="615" s="1"/>
  <c r="R416" i="615"/>
  <c r="M416" i="615"/>
  <c r="L416" i="615"/>
  <c r="J416" i="615"/>
  <c r="CV415" i="615"/>
  <c r="CW415" i="615" s="1"/>
  <c r="CT415" i="615"/>
  <c r="CO415" i="615"/>
  <c r="CN415" i="615"/>
  <c r="CL415" i="615"/>
  <c r="CF415" i="615"/>
  <c r="CG415" i="615" s="1"/>
  <c r="CD415" i="615"/>
  <c r="BX415" i="615"/>
  <c r="BY415" i="615" s="1"/>
  <c r="BV415" i="615"/>
  <c r="BQ415" i="615"/>
  <c r="BP415" i="615"/>
  <c r="BN415" i="615"/>
  <c r="BI415" i="615"/>
  <c r="BH415" i="615"/>
  <c r="BF415" i="615"/>
  <c r="AZ415" i="615"/>
  <c r="BA415" i="615" s="1"/>
  <c r="AX415" i="615"/>
  <c r="AS415" i="615"/>
  <c r="AR415" i="615"/>
  <c r="AP415" i="615"/>
  <c r="AJ415" i="615"/>
  <c r="AK415" i="615" s="1"/>
  <c r="AH415" i="615"/>
  <c r="AB415" i="615"/>
  <c r="AC415" i="615" s="1"/>
  <c r="Z415" i="615"/>
  <c r="T415" i="615"/>
  <c r="U415" i="615" s="1"/>
  <c r="R415" i="615"/>
  <c r="L415" i="615"/>
  <c r="M415" i="615" s="1"/>
  <c r="J415" i="615"/>
  <c r="CV414" i="615"/>
  <c r="CW414" i="615" s="1"/>
  <c r="CT414" i="615"/>
  <c r="CN414" i="615"/>
  <c r="CO414" i="615" s="1"/>
  <c r="CL414" i="615"/>
  <c r="CF414" i="615"/>
  <c r="CG414" i="615" s="1"/>
  <c r="CD414" i="615"/>
  <c r="BY414" i="615"/>
  <c r="BX414" i="615"/>
  <c r="BV414" i="615"/>
  <c r="BQ414" i="615"/>
  <c r="BP414" i="615"/>
  <c r="BN414" i="615"/>
  <c r="BH414" i="615"/>
  <c r="BI414" i="615" s="1"/>
  <c r="BF414" i="615"/>
  <c r="AZ414" i="615"/>
  <c r="BA414" i="615" s="1"/>
  <c r="AX414" i="615"/>
  <c r="AS414" i="615"/>
  <c r="AR414" i="615"/>
  <c r="AP414" i="615"/>
  <c r="AJ414" i="615"/>
  <c r="AK414" i="615" s="1"/>
  <c r="AH414" i="615"/>
  <c r="AB414" i="615"/>
  <c r="AC414" i="615" s="1"/>
  <c r="Z414" i="615"/>
  <c r="T414" i="615"/>
  <c r="U414" i="615" s="1"/>
  <c r="R414" i="615"/>
  <c r="M414" i="615"/>
  <c r="L414" i="615"/>
  <c r="J414" i="615"/>
  <c r="CV413" i="615"/>
  <c r="CW413" i="615" s="1"/>
  <c r="CT413" i="615"/>
  <c r="CN413" i="615"/>
  <c r="CO413" i="615" s="1"/>
  <c r="CL413" i="615"/>
  <c r="CF413" i="615"/>
  <c r="CG413" i="615" s="1"/>
  <c r="CD413" i="615"/>
  <c r="BX413" i="615"/>
  <c r="BY413" i="615" s="1"/>
  <c r="BV413" i="615"/>
  <c r="BP413" i="615"/>
  <c r="BQ413" i="615" s="1"/>
  <c r="BN413" i="615"/>
  <c r="BI413" i="615"/>
  <c r="BH413" i="615"/>
  <c r="BF413" i="615"/>
  <c r="BA413" i="615"/>
  <c r="AZ413" i="615"/>
  <c r="AX413" i="615"/>
  <c r="AS413" i="615"/>
  <c r="AR413" i="615"/>
  <c r="AP413" i="615"/>
  <c r="AJ413" i="615"/>
  <c r="AK413" i="615" s="1"/>
  <c r="AH413" i="615"/>
  <c r="AB413" i="615"/>
  <c r="AC413" i="615" s="1"/>
  <c r="Z413" i="615"/>
  <c r="T413" i="615"/>
  <c r="U413" i="615" s="1"/>
  <c r="R413" i="615"/>
  <c r="L413" i="615"/>
  <c r="M413" i="615" s="1"/>
  <c r="J413" i="615"/>
  <c r="CV412" i="615"/>
  <c r="CW412" i="615" s="1"/>
  <c r="CN412" i="615"/>
  <c r="CO412" i="615" s="1"/>
  <c r="CF412" i="615"/>
  <c r="CG412" i="615" s="1"/>
  <c r="BX412" i="615"/>
  <c r="BY412" i="615" s="1"/>
  <c r="BQ412" i="615"/>
  <c r="BP412" i="615"/>
  <c r="BH412" i="615"/>
  <c r="BI412" i="615" s="1"/>
  <c r="AZ412" i="615"/>
  <c r="BA412" i="615" s="1"/>
  <c r="AS412" i="615"/>
  <c r="AR412" i="615"/>
  <c r="AJ412" i="615"/>
  <c r="AK412" i="615" s="1"/>
  <c r="AB412" i="615"/>
  <c r="AC412" i="615" s="1"/>
  <c r="T412" i="615"/>
  <c r="U412" i="615" s="1"/>
  <c r="L412" i="615"/>
  <c r="M412" i="615" s="1"/>
  <c r="CV411" i="615"/>
  <c r="CW411" i="615" s="1"/>
  <c r="CN411" i="615"/>
  <c r="CO411" i="615" s="1"/>
  <c r="CF411" i="615"/>
  <c r="CG411" i="615" s="1"/>
  <c r="BX411" i="615"/>
  <c r="BY411" i="615" s="1"/>
  <c r="BQ411" i="615"/>
  <c r="BP411" i="615"/>
  <c r="BH411" i="615"/>
  <c r="BI411" i="615" s="1"/>
  <c r="BA411" i="615"/>
  <c r="AZ411" i="615"/>
  <c r="AR411" i="615"/>
  <c r="AS411" i="615" s="1"/>
  <c r="AP411" i="615"/>
  <c r="AK411" i="615"/>
  <c r="AJ411" i="615"/>
  <c r="AH411" i="615"/>
  <c r="AC411" i="615"/>
  <c r="AB411" i="615"/>
  <c r="Z411" i="615"/>
  <c r="T411" i="615"/>
  <c r="U411" i="615" s="1"/>
  <c r="R411" i="615"/>
  <c r="L411" i="615"/>
  <c r="M411" i="615" s="1"/>
  <c r="J411" i="615"/>
  <c r="CW410" i="615"/>
  <c r="CV410" i="615"/>
  <c r="CT410" i="615"/>
  <c r="CN410" i="615"/>
  <c r="CO410" i="615" s="1"/>
  <c r="CL410" i="615"/>
  <c r="CF410" i="615"/>
  <c r="CG410" i="615" s="1"/>
  <c r="CD410" i="615"/>
  <c r="BX410" i="615"/>
  <c r="BY410" i="615" s="1"/>
  <c r="BV410" i="615"/>
  <c r="BQ410" i="615"/>
  <c r="BP410" i="615"/>
  <c r="BN410" i="615"/>
  <c r="BH410" i="615"/>
  <c r="BI410" i="615" s="1"/>
  <c r="BF410" i="615"/>
  <c r="AZ410" i="615"/>
  <c r="BA410" i="615" s="1"/>
  <c r="AX410" i="615"/>
  <c r="AR410" i="615"/>
  <c r="AS410" i="615" s="1"/>
  <c r="AP410" i="615"/>
  <c r="AJ410" i="615"/>
  <c r="AK410" i="615" s="1"/>
  <c r="AH410" i="615"/>
  <c r="AB410" i="615"/>
  <c r="AC410" i="615" s="1"/>
  <c r="Z410" i="615"/>
  <c r="U410" i="615"/>
  <c r="T410" i="615"/>
  <c r="R410" i="615"/>
  <c r="M410" i="615"/>
  <c r="L410" i="615"/>
  <c r="J410" i="615"/>
  <c r="CW409" i="615"/>
  <c r="CV409" i="615"/>
  <c r="CT409" i="615"/>
  <c r="CN409" i="615"/>
  <c r="CO409" i="615" s="1"/>
  <c r="CL409" i="615"/>
  <c r="CF409" i="615"/>
  <c r="CG409" i="615" s="1"/>
  <c r="CD409" i="615"/>
  <c r="BX409" i="615"/>
  <c r="BY409" i="615" s="1"/>
  <c r="BV409" i="615"/>
  <c r="BP409" i="615"/>
  <c r="BQ409" i="615" s="1"/>
  <c r="BN409" i="615"/>
  <c r="BH409" i="615"/>
  <c r="BI409" i="615" s="1"/>
  <c r="BF409" i="615"/>
  <c r="AZ409" i="615"/>
  <c r="BA409" i="615" s="1"/>
  <c r="AX409" i="615"/>
  <c r="AR409" i="615"/>
  <c r="AS409" i="615" s="1"/>
  <c r="AP409" i="615"/>
  <c r="AK409" i="615"/>
  <c r="AJ409" i="615"/>
  <c r="AH409" i="615"/>
  <c r="AC409" i="615"/>
  <c r="AB409" i="615"/>
  <c r="Z409" i="615"/>
  <c r="U409" i="615"/>
  <c r="T409" i="615"/>
  <c r="R409" i="615"/>
  <c r="L409" i="615"/>
  <c r="M409" i="615" s="1"/>
  <c r="J409" i="615"/>
  <c r="CW408" i="615"/>
  <c r="CV408" i="615"/>
  <c r="CT408" i="615"/>
  <c r="CO408" i="615"/>
  <c r="CN408" i="615"/>
  <c r="CL408" i="615"/>
  <c r="CF408" i="615"/>
  <c r="CG408" i="615" s="1"/>
  <c r="CD408" i="615"/>
  <c r="BX408" i="615"/>
  <c r="BY408" i="615" s="1"/>
  <c r="BV408" i="615"/>
  <c r="BQ408" i="615"/>
  <c r="BP408" i="615"/>
  <c r="BN408" i="615"/>
  <c r="BH408" i="615"/>
  <c r="BI408" i="615" s="1"/>
  <c r="BF408" i="615"/>
  <c r="AZ408" i="615"/>
  <c r="BA408" i="615" s="1"/>
  <c r="AX408" i="615"/>
  <c r="AR408" i="615"/>
  <c r="AS408" i="615" s="1"/>
  <c r="AP408" i="615"/>
  <c r="AJ408" i="615"/>
  <c r="AK408" i="615" s="1"/>
  <c r="AH408" i="615"/>
  <c r="AB408" i="615"/>
  <c r="AC408" i="615" s="1"/>
  <c r="Z408" i="615"/>
  <c r="T408" i="615"/>
  <c r="U408" i="615" s="1"/>
  <c r="R408" i="615"/>
  <c r="M408" i="615"/>
  <c r="L408" i="615"/>
  <c r="J408" i="615"/>
  <c r="CW407" i="615"/>
  <c r="CV407" i="615"/>
  <c r="CT407" i="615"/>
  <c r="CN407" i="615"/>
  <c r="CO407" i="615" s="1"/>
  <c r="CL407" i="615"/>
  <c r="CF407" i="615"/>
  <c r="CG407" i="615" s="1"/>
  <c r="CD407" i="615"/>
  <c r="BX407" i="615"/>
  <c r="BY407" i="615" s="1"/>
  <c r="BV407" i="615"/>
  <c r="BP407" i="615"/>
  <c r="BQ407" i="615" s="1"/>
  <c r="BN407" i="615"/>
  <c r="BH407" i="615"/>
  <c r="BI407" i="615" s="1"/>
  <c r="BF407" i="615"/>
  <c r="AZ407" i="615"/>
  <c r="BA407" i="615" s="1"/>
  <c r="AX407" i="615"/>
  <c r="AR407" i="615"/>
  <c r="AS407" i="615" s="1"/>
  <c r="AP407" i="615"/>
  <c r="AK407" i="615"/>
  <c r="AJ407" i="615"/>
  <c r="AH407" i="615"/>
  <c r="AB407" i="615"/>
  <c r="AC407" i="615" s="1"/>
  <c r="Z407" i="615"/>
  <c r="U407" i="615"/>
  <c r="T407" i="615"/>
  <c r="R407" i="615"/>
  <c r="L407" i="615"/>
  <c r="M407" i="615" s="1"/>
  <c r="J407" i="615"/>
  <c r="CV406" i="615"/>
  <c r="CW406" i="615" s="1"/>
  <c r="CT406" i="615"/>
  <c r="CO406" i="615"/>
  <c r="CN406" i="615"/>
  <c r="CL406" i="615"/>
  <c r="CG406" i="615"/>
  <c r="CF406" i="615"/>
  <c r="CD406" i="615"/>
  <c r="BX406" i="615"/>
  <c r="BY406" i="615" s="1"/>
  <c r="BV406" i="615"/>
  <c r="BQ406" i="615"/>
  <c r="BP406" i="615"/>
  <c r="BN406" i="615"/>
  <c r="BH406" i="615"/>
  <c r="BI406" i="615" s="1"/>
  <c r="BF406" i="615"/>
  <c r="AZ406" i="615"/>
  <c r="BA406" i="615" s="1"/>
  <c r="AX406" i="615"/>
  <c r="AR406" i="615"/>
  <c r="AS406" i="615" s="1"/>
  <c r="AP406" i="615"/>
  <c r="AJ406" i="615"/>
  <c r="AK406" i="615" s="1"/>
  <c r="AH406" i="615"/>
  <c r="AB406" i="615"/>
  <c r="AC406" i="615" s="1"/>
  <c r="Z406" i="615"/>
  <c r="T406" i="615"/>
  <c r="U406" i="615" s="1"/>
  <c r="R406" i="615"/>
  <c r="L406" i="615"/>
  <c r="M406" i="615" s="1"/>
  <c r="J406" i="615"/>
  <c r="CW405" i="615"/>
  <c r="CV405" i="615"/>
  <c r="CT405" i="615"/>
  <c r="CO405" i="615"/>
  <c r="CN405" i="615"/>
  <c r="CL405" i="615"/>
  <c r="CF405" i="615"/>
  <c r="CG405" i="615" s="1"/>
  <c r="CD405" i="615"/>
  <c r="BX405" i="615"/>
  <c r="BY405" i="615" s="1"/>
  <c r="BV405" i="615"/>
  <c r="BQ405" i="615"/>
  <c r="BP405" i="615"/>
  <c r="BN405" i="615"/>
  <c r="BH405" i="615"/>
  <c r="BI405" i="615" s="1"/>
  <c r="BF405" i="615"/>
  <c r="AZ405" i="615"/>
  <c r="BA405" i="615" s="1"/>
  <c r="AX405" i="615"/>
  <c r="AR405" i="615"/>
  <c r="AS405" i="615" s="1"/>
  <c r="AP405" i="615"/>
  <c r="AK405" i="615"/>
  <c r="AJ405" i="615"/>
  <c r="AH405" i="615"/>
  <c r="AB405" i="615"/>
  <c r="AC405" i="615" s="1"/>
  <c r="Z405" i="615"/>
  <c r="T405" i="615"/>
  <c r="U405" i="615" s="1"/>
  <c r="R405" i="615"/>
  <c r="L405" i="615"/>
  <c r="M405" i="615" s="1"/>
  <c r="J405" i="615"/>
  <c r="CV404" i="615"/>
  <c r="CW404" i="615" s="1"/>
  <c r="CT404" i="615"/>
  <c r="CN404" i="615"/>
  <c r="CO404" i="615" s="1"/>
  <c r="CL404" i="615"/>
  <c r="CG404" i="615"/>
  <c r="CF404" i="615"/>
  <c r="CD404" i="615"/>
  <c r="BY404" i="615"/>
  <c r="BX404" i="615"/>
  <c r="BV404" i="615"/>
  <c r="BQ404" i="615"/>
  <c r="BP404" i="615"/>
  <c r="BN404" i="615"/>
  <c r="BH404" i="615"/>
  <c r="BI404" i="615" s="1"/>
  <c r="BF404" i="615"/>
  <c r="AZ404" i="615"/>
  <c r="BA404" i="615" s="1"/>
  <c r="AX404" i="615"/>
  <c r="AR404" i="615"/>
  <c r="AS404" i="615" s="1"/>
  <c r="AP404" i="615"/>
  <c r="AJ404" i="615"/>
  <c r="AK404" i="615" s="1"/>
  <c r="AH404" i="615"/>
  <c r="AB404" i="615"/>
  <c r="AC404" i="615" s="1"/>
  <c r="Z404" i="615"/>
  <c r="T404" i="615"/>
  <c r="U404" i="615" s="1"/>
  <c r="R404" i="615"/>
  <c r="L404" i="615"/>
  <c r="M404" i="615" s="1"/>
  <c r="J404" i="615"/>
  <c r="CW403" i="615"/>
  <c r="CV403" i="615"/>
  <c r="CT403" i="615"/>
  <c r="CO403" i="615"/>
  <c r="CN403" i="615"/>
  <c r="CL403" i="615"/>
  <c r="CG403" i="615"/>
  <c r="CF403" i="615"/>
  <c r="CD403" i="615"/>
  <c r="BX403" i="615"/>
  <c r="BY403" i="615" s="1"/>
  <c r="BV403" i="615"/>
  <c r="BQ403" i="615"/>
  <c r="BP403" i="615"/>
  <c r="BN403" i="615"/>
  <c r="BI403" i="615"/>
  <c r="BH403" i="615"/>
  <c r="BF403" i="615"/>
  <c r="AZ403" i="615"/>
  <c r="BA403" i="615" s="1"/>
  <c r="AX403" i="615"/>
  <c r="AR403" i="615"/>
  <c r="AS403" i="615" s="1"/>
  <c r="AP403" i="615"/>
  <c r="AK403" i="615"/>
  <c r="AJ403" i="615"/>
  <c r="AH403" i="615"/>
  <c r="AB403" i="615"/>
  <c r="AC403" i="615" s="1"/>
  <c r="Z403" i="615"/>
  <c r="T403" i="615"/>
  <c r="U403" i="615" s="1"/>
  <c r="R403" i="615"/>
  <c r="L403" i="615"/>
  <c r="M403" i="615" s="1"/>
  <c r="J403" i="615"/>
  <c r="CV402" i="615"/>
  <c r="CW402" i="615" s="1"/>
  <c r="CT402" i="615"/>
  <c r="CN402" i="615"/>
  <c r="CO402" i="615" s="1"/>
  <c r="CL402" i="615"/>
  <c r="CF402" i="615"/>
  <c r="CG402" i="615" s="1"/>
  <c r="CD402" i="615"/>
  <c r="BY402" i="615"/>
  <c r="BX402" i="615"/>
  <c r="BV402" i="615"/>
  <c r="BQ402" i="615"/>
  <c r="BP402" i="615"/>
  <c r="BN402" i="615"/>
  <c r="BH402" i="615"/>
  <c r="BI402" i="615" s="1"/>
  <c r="BF402" i="615"/>
  <c r="AZ402" i="615"/>
  <c r="BA402" i="615" s="1"/>
  <c r="AX402" i="615"/>
  <c r="AR402" i="615"/>
  <c r="AS402" i="615" s="1"/>
  <c r="AP402" i="615"/>
  <c r="AJ402" i="615"/>
  <c r="AK402" i="615" s="1"/>
  <c r="AH402" i="615"/>
  <c r="AB402" i="615"/>
  <c r="AC402" i="615" s="1"/>
  <c r="Z402" i="615"/>
  <c r="T402" i="615"/>
  <c r="U402" i="615" s="1"/>
  <c r="R402" i="615"/>
  <c r="L402" i="615"/>
  <c r="M402" i="615" s="1"/>
  <c r="J402" i="615"/>
  <c r="CW401" i="615"/>
  <c r="CV401" i="615"/>
  <c r="CT401" i="615"/>
  <c r="CN401" i="615"/>
  <c r="CO401" i="615" s="1"/>
  <c r="CL401" i="615"/>
  <c r="CG401" i="615"/>
  <c r="CF401" i="615"/>
  <c r="CD401" i="615"/>
  <c r="BX401" i="615"/>
  <c r="BY401" i="615" s="1"/>
  <c r="BV401" i="615"/>
  <c r="BP401" i="615"/>
  <c r="BQ401" i="615" s="1"/>
  <c r="BN401" i="615"/>
  <c r="BI401" i="615"/>
  <c r="BH401" i="615"/>
  <c r="BF401" i="615"/>
  <c r="BA401" i="615"/>
  <c r="AZ401" i="615"/>
  <c r="AX401" i="615"/>
  <c r="AR401" i="615"/>
  <c r="AS401" i="615" s="1"/>
  <c r="AP401" i="615"/>
  <c r="AK401" i="615"/>
  <c r="AJ401" i="615"/>
  <c r="AH401" i="615"/>
  <c r="AB401" i="615"/>
  <c r="AC401" i="615" s="1"/>
  <c r="Z401" i="615"/>
  <c r="T401" i="615"/>
  <c r="U401" i="615" s="1"/>
  <c r="R401" i="615"/>
  <c r="L401" i="615"/>
  <c r="M401" i="615" s="1"/>
  <c r="J401" i="615"/>
  <c r="CV400" i="615"/>
  <c r="CW400" i="615" s="1"/>
  <c r="CT400" i="615"/>
  <c r="CN400" i="615"/>
  <c r="CO400" i="615" s="1"/>
  <c r="CL400" i="615"/>
  <c r="CF400" i="615"/>
  <c r="CG400" i="615" s="1"/>
  <c r="CD400" i="615"/>
  <c r="BX400" i="615"/>
  <c r="BY400" i="615" s="1"/>
  <c r="BV400" i="615"/>
  <c r="BQ400" i="615"/>
  <c r="BP400" i="615"/>
  <c r="BN400" i="615"/>
  <c r="BI400" i="615"/>
  <c r="BH400" i="615"/>
  <c r="BF400" i="615"/>
  <c r="AZ400" i="615"/>
  <c r="BA400" i="615" s="1"/>
  <c r="AX400" i="615"/>
  <c r="AR400" i="615"/>
  <c r="AS400" i="615" s="1"/>
  <c r="AP400" i="615"/>
  <c r="AK400" i="615"/>
  <c r="AJ400" i="615"/>
  <c r="AH400" i="615"/>
  <c r="AB400" i="615"/>
  <c r="AC400" i="615" s="1"/>
  <c r="Z400" i="615"/>
  <c r="T400" i="615"/>
  <c r="U400" i="615" s="1"/>
  <c r="R400" i="615"/>
  <c r="L400" i="615"/>
  <c r="M400" i="615" s="1"/>
  <c r="J400" i="615"/>
  <c r="CW399" i="615"/>
  <c r="CV399" i="615"/>
  <c r="CT399" i="615"/>
  <c r="CN399" i="615"/>
  <c r="CO399" i="615" s="1"/>
  <c r="CL399" i="615"/>
  <c r="CF399" i="615"/>
  <c r="CG399" i="615" s="1"/>
  <c r="CD399" i="615"/>
  <c r="BX399" i="615"/>
  <c r="BY399" i="615" s="1"/>
  <c r="BV399" i="615"/>
  <c r="BP399" i="615"/>
  <c r="BQ399" i="615" s="1"/>
  <c r="BN399" i="615"/>
  <c r="BH399" i="615"/>
  <c r="BI399" i="615" s="1"/>
  <c r="BF399" i="615"/>
  <c r="BA399" i="615"/>
  <c r="AZ399" i="615"/>
  <c r="AX399" i="615"/>
  <c r="AS399" i="615"/>
  <c r="AR399" i="615"/>
  <c r="AP399" i="615"/>
  <c r="AK399" i="615"/>
  <c r="AJ399" i="615"/>
  <c r="AH399" i="615"/>
  <c r="AB399" i="615"/>
  <c r="AC399" i="615" s="1"/>
  <c r="Z399" i="615"/>
  <c r="T399" i="615"/>
  <c r="U399" i="615" s="1"/>
  <c r="R399" i="615"/>
  <c r="L399" i="615"/>
  <c r="M399" i="615" s="1"/>
  <c r="J399" i="615"/>
  <c r="CV398" i="615"/>
  <c r="CW398" i="615" s="1"/>
  <c r="CT398" i="615"/>
  <c r="CN398" i="615"/>
  <c r="CO398" i="615" s="1"/>
  <c r="CL398" i="615"/>
  <c r="CF398" i="615"/>
  <c r="CG398" i="615" s="1"/>
  <c r="CD398" i="615"/>
  <c r="BX398" i="615"/>
  <c r="BY398" i="615" s="1"/>
  <c r="BV398" i="615"/>
  <c r="BQ398" i="615"/>
  <c r="BP398" i="615"/>
  <c r="BN398" i="615"/>
  <c r="BI398" i="615"/>
  <c r="BH398" i="615"/>
  <c r="BF398" i="615"/>
  <c r="BA398" i="615"/>
  <c r="AZ398" i="615"/>
  <c r="AX398" i="615"/>
  <c r="AR398" i="615"/>
  <c r="AS398" i="615" s="1"/>
  <c r="AP398" i="615"/>
  <c r="AK398" i="615"/>
  <c r="AJ398" i="615"/>
  <c r="AH398" i="615"/>
  <c r="AC398" i="615"/>
  <c r="AB398" i="615"/>
  <c r="Z398" i="615"/>
  <c r="T398" i="615"/>
  <c r="U398" i="615" s="1"/>
  <c r="R398" i="615"/>
  <c r="L398" i="615"/>
  <c r="M398" i="615" s="1"/>
  <c r="J398" i="615"/>
  <c r="CW397" i="615"/>
  <c r="CV397" i="615"/>
  <c r="CT397" i="615"/>
  <c r="CN397" i="615"/>
  <c r="CO397" i="615" s="1"/>
  <c r="CL397" i="615"/>
  <c r="CF397" i="615"/>
  <c r="CG397" i="615" s="1"/>
  <c r="CD397" i="615"/>
  <c r="BX397" i="615"/>
  <c r="BY397" i="615" s="1"/>
  <c r="BV397" i="615"/>
  <c r="BP397" i="615"/>
  <c r="BQ397" i="615" s="1"/>
  <c r="BN397" i="615"/>
  <c r="BH397" i="615"/>
  <c r="BI397" i="615" s="1"/>
  <c r="BF397" i="615"/>
  <c r="AZ397" i="615"/>
  <c r="BA397" i="615" s="1"/>
  <c r="AX397" i="615"/>
  <c r="AS397" i="615"/>
  <c r="AR397" i="615"/>
  <c r="AP397" i="615"/>
  <c r="AK397" i="615"/>
  <c r="AJ397" i="615"/>
  <c r="AH397" i="615"/>
  <c r="AB397" i="615"/>
  <c r="AC397" i="615" s="1"/>
  <c r="Z397" i="615"/>
  <c r="T397" i="615"/>
  <c r="U397" i="615" s="1"/>
  <c r="R397" i="615"/>
  <c r="L397" i="615"/>
  <c r="M397" i="615" s="1"/>
  <c r="J397" i="615"/>
  <c r="CV396" i="615"/>
  <c r="CW396" i="615" s="1"/>
  <c r="CT396" i="615"/>
  <c r="CN396" i="615"/>
  <c r="CO396" i="615" s="1"/>
  <c r="CL396" i="615"/>
  <c r="CF396" i="615"/>
  <c r="CG396" i="615" s="1"/>
  <c r="CD396" i="615"/>
  <c r="BX396" i="615"/>
  <c r="BY396" i="615" s="1"/>
  <c r="BV396" i="615"/>
  <c r="BQ396" i="615"/>
  <c r="BP396" i="615"/>
  <c r="BN396" i="615"/>
  <c r="BH396" i="615"/>
  <c r="BI396" i="615" s="1"/>
  <c r="BF396" i="615"/>
  <c r="BA396" i="615"/>
  <c r="AZ396" i="615"/>
  <c r="AX396" i="615"/>
  <c r="AR396" i="615"/>
  <c r="AS396" i="615" s="1"/>
  <c r="AP396" i="615"/>
  <c r="AJ396" i="615"/>
  <c r="AK396" i="615" s="1"/>
  <c r="AH396" i="615"/>
  <c r="AC396" i="615"/>
  <c r="AB396" i="615"/>
  <c r="Z396" i="615"/>
  <c r="U396" i="615"/>
  <c r="T396" i="615"/>
  <c r="R396" i="615"/>
  <c r="L396" i="615"/>
  <c r="M396" i="615" s="1"/>
  <c r="J396" i="615"/>
  <c r="CW395" i="615"/>
  <c r="CV395" i="615"/>
  <c r="CT395" i="615"/>
  <c r="CN395" i="615"/>
  <c r="CO395" i="615" s="1"/>
  <c r="CL395" i="615"/>
  <c r="CF395" i="615"/>
  <c r="CG395" i="615" s="1"/>
  <c r="CD395" i="615"/>
  <c r="BX395" i="615"/>
  <c r="BY395" i="615" s="1"/>
  <c r="BV395" i="615"/>
  <c r="BP395" i="615"/>
  <c r="BQ395" i="615" s="1"/>
  <c r="BN395" i="615"/>
  <c r="BH395" i="615"/>
  <c r="BI395" i="615" s="1"/>
  <c r="BF395" i="615"/>
  <c r="AZ395" i="615"/>
  <c r="BA395" i="615" s="1"/>
  <c r="AX395" i="615"/>
  <c r="AR395" i="615"/>
  <c r="AS395" i="615" s="1"/>
  <c r="AP395" i="615"/>
  <c r="AK395" i="615"/>
  <c r="AJ395" i="615"/>
  <c r="AH395" i="615"/>
  <c r="AC395" i="615"/>
  <c r="AB395" i="615"/>
  <c r="Z395" i="615"/>
  <c r="T395" i="615"/>
  <c r="U395" i="615" s="1"/>
  <c r="R395" i="615"/>
  <c r="L395" i="615"/>
  <c r="M395" i="615" s="1"/>
  <c r="J395" i="615"/>
  <c r="CW394" i="615"/>
  <c r="CV394" i="615"/>
  <c r="CT394" i="615"/>
  <c r="CN394" i="615"/>
  <c r="CO394" i="615" s="1"/>
  <c r="CL394" i="615"/>
  <c r="CF394" i="615"/>
  <c r="CG394" i="615" s="1"/>
  <c r="CD394" i="615"/>
  <c r="BX394" i="615"/>
  <c r="BY394" i="615" s="1"/>
  <c r="BV394" i="615"/>
  <c r="BQ394" i="615"/>
  <c r="BP394" i="615"/>
  <c r="BH394" i="615"/>
  <c r="BI394" i="615" s="1"/>
  <c r="BA394" i="615"/>
  <c r="AZ394" i="615"/>
  <c r="AR394" i="615"/>
  <c r="AS394" i="615" s="1"/>
  <c r="AK394" i="615"/>
  <c r="AJ394" i="615"/>
  <c r="AB394" i="615"/>
  <c r="AC394" i="615" s="1"/>
  <c r="U394" i="615"/>
  <c r="T394" i="615"/>
  <c r="L394" i="615"/>
  <c r="M394" i="615" s="1"/>
  <c r="CW393" i="615"/>
  <c r="CV393" i="615"/>
  <c r="CT393" i="615"/>
  <c r="CN393" i="615"/>
  <c r="CO393" i="615" s="1"/>
  <c r="CL393" i="615"/>
  <c r="CF393" i="615"/>
  <c r="CG393" i="615" s="1"/>
  <c r="CD393" i="615"/>
  <c r="BX393" i="615"/>
  <c r="BY393" i="615" s="1"/>
  <c r="BV393" i="615"/>
  <c r="BP393" i="615"/>
  <c r="BQ393" i="615" s="1"/>
  <c r="BN393" i="615"/>
  <c r="BH393" i="615"/>
  <c r="BI393" i="615" s="1"/>
  <c r="BF393" i="615"/>
  <c r="BA393" i="615"/>
  <c r="AZ393" i="615"/>
  <c r="AX393" i="615"/>
  <c r="AS393" i="615"/>
  <c r="AR393" i="615"/>
  <c r="AP393" i="615"/>
  <c r="AK393" i="615"/>
  <c r="AJ393" i="615"/>
  <c r="AH393" i="615"/>
  <c r="AB393" i="615"/>
  <c r="AC393" i="615" s="1"/>
  <c r="Z393" i="615"/>
  <c r="T393" i="615"/>
  <c r="U393" i="615" s="1"/>
  <c r="R393" i="615"/>
  <c r="L393" i="615"/>
  <c r="M393" i="615" s="1"/>
  <c r="J393" i="615"/>
  <c r="CV392" i="615"/>
  <c r="CW392" i="615" s="1"/>
  <c r="CT392" i="615"/>
  <c r="CN392" i="615"/>
  <c r="CO392" i="615" s="1"/>
  <c r="CL392" i="615"/>
  <c r="CF392" i="615"/>
  <c r="CG392" i="615" s="1"/>
  <c r="CD392" i="615"/>
  <c r="BX392" i="615"/>
  <c r="BY392" i="615" s="1"/>
  <c r="BV392" i="615"/>
  <c r="BQ392" i="615"/>
  <c r="BP392" i="615"/>
  <c r="BN392" i="615"/>
  <c r="BI392" i="615"/>
  <c r="BH392" i="615"/>
  <c r="BF392" i="615"/>
  <c r="BA392" i="615"/>
  <c r="AZ392" i="615"/>
  <c r="AX392" i="615"/>
  <c r="AR392" i="615"/>
  <c r="AS392" i="615" s="1"/>
  <c r="AP392" i="615"/>
  <c r="AK392" i="615"/>
  <c r="AJ392" i="615"/>
  <c r="AH392" i="615"/>
  <c r="AC392" i="615"/>
  <c r="AB392" i="615"/>
  <c r="Z392" i="615"/>
  <c r="T392" i="615"/>
  <c r="U392" i="615" s="1"/>
  <c r="R392" i="615"/>
  <c r="L392" i="615"/>
  <c r="M392" i="615" s="1"/>
  <c r="J392" i="615"/>
  <c r="CW391" i="615"/>
  <c r="CV391" i="615"/>
  <c r="CN391" i="615"/>
  <c r="CO391" i="615" s="1"/>
  <c r="CG391" i="615"/>
  <c r="CF391" i="615"/>
  <c r="BX391" i="615"/>
  <c r="BY391" i="615" s="1"/>
  <c r="BQ391" i="615"/>
  <c r="BP391" i="615"/>
  <c r="BH391" i="615"/>
  <c r="BI391" i="615" s="1"/>
  <c r="BA391" i="615"/>
  <c r="AZ391" i="615"/>
  <c r="AR391" i="615"/>
  <c r="AS391" i="615" s="1"/>
  <c r="AK391" i="615"/>
  <c r="AJ391" i="615"/>
  <c r="AB391" i="615"/>
  <c r="AC391" i="615" s="1"/>
  <c r="U391" i="615"/>
  <c r="T391" i="615"/>
  <c r="L391" i="615"/>
  <c r="M391" i="615" s="1"/>
  <c r="CW390" i="615"/>
  <c r="CV390" i="615"/>
  <c r="CT390" i="615"/>
  <c r="CN390" i="615"/>
  <c r="CO390" i="615" s="1"/>
  <c r="CL390" i="615"/>
  <c r="CF390" i="615"/>
  <c r="CG390" i="615" s="1"/>
  <c r="CD390" i="615"/>
  <c r="BX390" i="615"/>
  <c r="BY390" i="615" s="1"/>
  <c r="BV390" i="615"/>
  <c r="BP390" i="615"/>
  <c r="BQ390" i="615" s="1"/>
  <c r="BN390" i="615"/>
  <c r="BH390" i="615"/>
  <c r="BI390" i="615" s="1"/>
  <c r="BF390" i="615"/>
  <c r="AZ390" i="615"/>
  <c r="BA390" i="615" s="1"/>
  <c r="AX390" i="615"/>
  <c r="AS390" i="615"/>
  <c r="AR390" i="615"/>
  <c r="AP390" i="615"/>
  <c r="AK390" i="615"/>
  <c r="AJ390" i="615"/>
  <c r="AH390" i="615"/>
  <c r="AB390" i="615"/>
  <c r="AC390" i="615" s="1"/>
  <c r="Z390" i="615"/>
  <c r="T390" i="615"/>
  <c r="U390" i="615" s="1"/>
  <c r="R390" i="615"/>
  <c r="L390" i="615"/>
  <c r="M390" i="615" s="1"/>
  <c r="J390" i="615"/>
  <c r="CV389" i="615"/>
  <c r="CW389" i="615" s="1"/>
  <c r="CT389" i="615"/>
  <c r="CN389" i="615"/>
  <c r="CO389" i="615" s="1"/>
  <c r="CL389" i="615"/>
  <c r="CF389" i="615"/>
  <c r="CG389" i="615" s="1"/>
  <c r="CD389" i="615"/>
  <c r="BX389" i="615"/>
  <c r="BY389" i="615" s="1"/>
  <c r="BV389" i="615"/>
  <c r="BQ389" i="615"/>
  <c r="BP389" i="615"/>
  <c r="BN389" i="615"/>
  <c r="BH389" i="615"/>
  <c r="BI389" i="615" s="1"/>
  <c r="BF389" i="615"/>
  <c r="BA389" i="615"/>
  <c r="AZ389" i="615"/>
  <c r="AX389" i="615"/>
  <c r="AR389" i="615"/>
  <c r="AS389" i="615" s="1"/>
  <c r="AP389" i="615"/>
  <c r="AJ389" i="615"/>
  <c r="AK389" i="615" s="1"/>
  <c r="AH389" i="615"/>
  <c r="AC389" i="615"/>
  <c r="AB389" i="615"/>
  <c r="Z389" i="615"/>
  <c r="U389" i="615"/>
  <c r="T389" i="615"/>
  <c r="R389" i="615"/>
  <c r="L389" i="615"/>
  <c r="M389" i="615" s="1"/>
  <c r="J389" i="615"/>
  <c r="CW388" i="615"/>
  <c r="CV388" i="615"/>
  <c r="CT388" i="615"/>
  <c r="CN388" i="615"/>
  <c r="CO388" i="615" s="1"/>
  <c r="CL388" i="615"/>
  <c r="CF388" i="615"/>
  <c r="CG388" i="615" s="1"/>
  <c r="CD388" i="615"/>
  <c r="BX388" i="615"/>
  <c r="BY388" i="615" s="1"/>
  <c r="BV388" i="615"/>
  <c r="BP388" i="615"/>
  <c r="BQ388" i="615" s="1"/>
  <c r="BN388" i="615"/>
  <c r="BH388" i="615"/>
  <c r="BI388" i="615" s="1"/>
  <c r="BF388" i="615"/>
  <c r="AZ388" i="615"/>
  <c r="BA388" i="615" s="1"/>
  <c r="AX388" i="615"/>
  <c r="AR388" i="615"/>
  <c r="AS388" i="615" s="1"/>
  <c r="AP388" i="615"/>
  <c r="AK388" i="615"/>
  <c r="AJ388" i="615"/>
  <c r="AH388" i="615"/>
  <c r="AC388" i="615"/>
  <c r="AB388" i="615"/>
  <c r="Z388" i="615"/>
  <c r="T388" i="615"/>
  <c r="U388" i="615" s="1"/>
  <c r="R388" i="615"/>
  <c r="L388" i="615"/>
  <c r="M388" i="615" s="1"/>
  <c r="J388" i="615"/>
  <c r="CW387" i="615"/>
  <c r="CV387" i="615"/>
  <c r="CT387" i="615"/>
  <c r="CN387" i="615"/>
  <c r="CO387" i="615" s="1"/>
  <c r="CL387" i="615"/>
  <c r="CF387" i="615"/>
  <c r="CG387" i="615" s="1"/>
  <c r="CD387" i="615"/>
  <c r="BX387" i="615"/>
  <c r="BY387" i="615" s="1"/>
  <c r="BV387" i="615"/>
  <c r="BQ387" i="615"/>
  <c r="BP387" i="615"/>
  <c r="BN387" i="615"/>
  <c r="BH387" i="615"/>
  <c r="BI387" i="615" s="1"/>
  <c r="BF387" i="615"/>
  <c r="AZ387" i="615"/>
  <c r="BA387" i="615" s="1"/>
  <c r="AX387" i="615"/>
  <c r="AR387" i="615"/>
  <c r="AS387" i="615" s="1"/>
  <c r="AP387" i="615"/>
  <c r="AJ387" i="615"/>
  <c r="AK387" i="615" s="1"/>
  <c r="AH387" i="615"/>
  <c r="AB387" i="615"/>
  <c r="AC387" i="615" s="1"/>
  <c r="Z387" i="615"/>
  <c r="U387" i="615"/>
  <c r="T387" i="615"/>
  <c r="R387" i="615"/>
  <c r="M387" i="615"/>
  <c r="L387" i="615"/>
  <c r="J387" i="615"/>
  <c r="CW386" i="615"/>
  <c r="CV386" i="615"/>
  <c r="CT386" i="615"/>
  <c r="CN386" i="615"/>
  <c r="CO386" i="615" s="1"/>
  <c r="CL386" i="615"/>
  <c r="CF386" i="615"/>
  <c r="CG386" i="615" s="1"/>
  <c r="CD386" i="615"/>
  <c r="BX386" i="615"/>
  <c r="BY386" i="615" s="1"/>
  <c r="BV386" i="615"/>
  <c r="BP386" i="615"/>
  <c r="BQ386" i="615" s="1"/>
  <c r="BN386" i="615"/>
  <c r="BH386" i="615"/>
  <c r="BI386" i="615" s="1"/>
  <c r="BF386" i="615"/>
  <c r="AZ386" i="615"/>
  <c r="BA386" i="615" s="1"/>
  <c r="AX386" i="615"/>
  <c r="AR386" i="615"/>
  <c r="AS386" i="615" s="1"/>
  <c r="AP386" i="615"/>
  <c r="AK386" i="615"/>
  <c r="AJ386" i="615"/>
  <c r="AH386" i="615"/>
  <c r="AC386" i="615"/>
  <c r="AB386" i="615"/>
  <c r="Z386" i="615"/>
  <c r="U386" i="615"/>
  <c r="T386" i="615"/>
  <c r="R386" i="615"/>
  <c r="L386" i="615"/>
  <c r="M386" i="615" s="1"/>
  <c r="J386" i="615"/>
  <c r="CW385" i="615"/>
  <c r="CV385" i="615"/>
  <c r="CT385" i="615"/>
  <c r="CO385" i="615"/>
  <c r="CN385" i="615"/>
  <c r="CL385" i="615"/>
  <c r="CF385" i="615"/>
  <c r="CG385" i="615" s="1"/>
  <c r="CD385" i="615"/>
  <c r="BX385" i="615"/>
  <c r="BY385" i="615" s="1"/>
  <c r="BV385" i="615"/>
  <c r="BQ385" i="615"/>
  <c r="BP385" i="615"/>
  <c r="BN385" i="615"/>
  <c r="BH385" i="615"/>
  <c r="BI385" i="615" s="1"/>
  <c r="BF385" i="615"/>
  <c r="AZ385" i="615"/>
  <c r="BA385" i="615" s="1"/>
  <c r="AX385" i="615"/>
  <c r="AR385" i="615"/>
  <c r="AS385" i="615" s="1"/>
  <c r="AP385" i="615"/>
  <c r="AJ385" i="615"/>
  <c r="AK385" i="615" s="1"/>
  <c r="AH385" i="615"/>
  <c r="AB385" i="615"/>
  <c r="AC385" i="615" s="1"/>
  <c r="Z385" i="615"/>
  <c r="T385" i="615"/>
  <c r="U385" i="615" s="1"/>
  <c r="R385" i="615"/>
  <c r="M385" i="615"/>
  <c r="L385" i="615"/>
  <c r="J385" i="615"/>
  <c r="CW384" i="615"/>
  <c r="CV384" i="615"/>
  <c r="CT384" i="615"/>
  <c r="CN384" i="615"/>
  <c r="CO384" i="615" s="1"/>
  <c r="CL384" i="615"/>
  <c r="CF384" i="615"/>
  <c r="CG384" i="615" s="1"/>
  <c r="CD384" i="615"/>
  <c r="BX384" i="615"/>
  <c r="BY384" i="615" s="1"/>
  <c r="BV384" i="615"/>
  <c r="BP384" i="615"/>
  <c r="BQ384" i="615" s="1"/>
  <c r="BN384" i="615"/>
  <c r="BH384" i="615"/>
  <c r="BI384" i="615" s="1"/>
  <c r="BF384" i="615"/>
  <c r="AZ384" i="615"/>
  <c r="BA384" i="615" s="1"/>
  <c r="AX384" i="615"/>
  <c r="AR384" i="615"/>
  <c r="AS384" i="615" s="1"/>
  <c r="AP384" i="615"/>
  <c r="AK384" i="615"/>
  <c r="AJ384" i="615"/>
  <c r="AH384" i="615"/>
  <c r="AB384" i="615"/>
  <c r="AC384" i="615" s="1"/>
  <c r="Z384" i="615"/>
  <c r="U384" i="615"/>
  <c r="T384" i="615"/>
  <c r="R384" i="615"/>
  <c r="L384" i="615"/>
  <c r="M384" i="615" s="1"/>
  <c r="J384" i="615"/>
  <c r="CV383" i="615"/>
  <c r="CW383" i="615" s="1"/>
  <c r="CT383" i="615"/>
  <c r="CO383" i="615"/>
  <c r="CN383" i="615"/>
  <c r="CL383" i="615"/>
  <c r="CG383" i="615"/>
  <c r="CF383" i="615"/>
  <c r="CD383" i="615"/>
  <c r="BX383" i="615"/>
  <c r="BY383" i="615" s="1"/>
  <c r="BV383" i="615"/>
  <c r="BQ383" i="615"/>
  <c r="BP383" i="615"/>
  <c r="BN383" i="615"/>
  <c r="BH383" i="615"/>
  <c r="BI383" i="615" s="1"/>
  <c r="BF383" i="615"/>
  <c r="AZ383" i="615"/>
  <c r="BA383" i="615" s="1"/>
  <c r="AX383" i="615"/>
  <c r="AR383" i="615"/>
  <c r="AS383" i="615" s="1"/>
  <c r="AP383" i="615"/>
  <c r="AJ383" i="615"/>
  <c r="AK383" i="615" s="1"/>
  <c r="AH383" i="615"/>
  <c r="AB383" i="615"/>
  <c r="AC383" i="615" s="1"/>
  <c r="Z383" i="615"/>
  <c r="T383" i="615"/>
  <c r="U383" i="615" s="1"/>
  <c r="R383" i="615"/>
  <c r="L383" i="615"/>
  <c r="M383" i="615" s="1"/>
  <c r="J383" i="615"/>
  <c r="CW382" i="615"/>
  <c r="CV382" i="615"/>
  <c r="CT382" i="615"/>
  <c r="CO382" i="615"/>
  <c r="CN382" i="615"/>
  <c r="CL382" i="615"/>
  <c r="CF382" i="615"/>
  <c r="CG382" i="615" s="1"/>
  <c r="CD382" i="615"/>
  <c r="BX382" i="615"/>
  <c r="BY382" i="615" s="1"/>
  <c r="BV382" i="615"/>
  <c r="BQ382" i="615"/>
  <c r="BP382" i="615"/>
  <c r="BN382" i="615"/>
  <c r="BH382" i="615"/>
  <c r="BI382" i="615" s="1"/>
  <c r="BF382" i="615"/>
  <c r="AZ382" i="615"/>
  <c r="BA382" i="615" s="1"/>
  <c r="AX382" i="615"/>
  <c r="AR382" i="615"/>
  <c r="AS382" i="615" s="1"/>
  <c r="AP382" i="615"/>
  <c r="AK382" i="615"/>
  <c r="AJ382" i="615"/>
  <c r="AH382" i="615"/>
  <c r="AB382" i="615"/>
  <c r="AC382" i="615" s="1"/>
  <c r="Z382" i="615"/>
  <c r="T382" i="615"/>
  <c r="U382" i="615" s="1"/>
  <c r="R382" i="615"/>
  <c r="L382" i="615"/>
  <c r="M382" i="615" s="1"/>
  <c r="J382" i="615"/>
  <c r="CV381" i="615"/>
  <c r="CW381" i="615" s="1"/>
  <c r="CT381" i="615"/>
  <c r="CN381" i="615"/>
  <c r="CO381" i="615" s="1"/>
  <c r="CL381" i="615"/>
  <c r="CG381" i="615"/>
  <c r="CF381" i="615"/>
  <c r="CD381" i="615"/>
  <c r="BY381" i="615"/>
  <c r="BX381" i="615"/>
  <c r="BV381" i="615"/>
  <c r="BP381" i="615"/>
  <c r="BQ381" i="615" s="1"/>
  <c r="BN381" i="615"/>
  <c r="BH381" i="615"/>
  <c r="BI381" i="615" s="1"/>
  <c r="BF381" i="615"/>
  <c r="AZ381" i="615"/>
  <c r="BA381" i="615" s="1"/>
  <c r="AX381" i="615"/>
  <c r="AR381" i="615"/>
  <c r="AS381" i="615" s="1"/>
  <c r="AP381" i="615"/>
  <c r="AJ381" i="615"/>
  <c r="AK381" i="615" s="1"/>
  <c r="AH381" i="615"/>
  <c r="AB381" i="615"/>
  <c r="AC381" i="615" s="1"/>
  <c r="Z381" i="615"/>
  <c r="U381" i="615"/>
  <c r="T381" i="615"/>
  <c r="R381" i="615"/>
  <c r="M381" i="615"/>
  <c r="L381" i="615"/>
  <c r="J381" i="615"/>
  <c r="CV380" i="615"/>
  <c r="CW380" i="615" s="1"/>
  <c r="CT380" i="615"/>
  <c r="CN380" i="615"/>
  <c r="CO380" i="615" s="1"/>
  <c r="CL380" i="615"/>
  <c r="CF380" i="615"/>
  <c r="CG380" i="615" s="1"/>
  <c r="CD380" i="615"/>
  <c r="BX380" i="615"/>
  <c r="BY380" i="615" s="1"/>
  <c r="BV380" i="615"/>
  <c r="BP380" i="615"/>
  <c r="BQ380" i="615" s="1"/>
  <c r="BN380" i="615"/>
  <c r="BH380" i="615"/>
  <c r="BI380" i="615" s="1"/>
  <c r="BF380" i="615"/>
  <c r="BA380" i="615"/>
  <c r="AZ380" i="615"/>
  <c r="AX380" i="615"/>
  <c r="AS380" i="615"/>
  <c r="AR380" i="615"/>
  <c r="AP380" i="615"/>
  <c r="AJ380" i="615"/>
  <c r="AK380" i="615" s="1"/>
  <c r="AH380" i="615"/>
  <c r="AB380" i="615"/>
  <c r="AC380" i="615" s="1"/>
  <c r="Z380" i="615"/>
  <c r="T380" i="615"/>
  <c r="U380" i="615" s="1"/>
  <c r="R380" i="615"/>
  <c r="L380" i="615"/>
  <c r="M380" i="615" s="1"/>
  <c r="J380" i="615"/>
  <c r="CV379" i="615"/>
  <c r="CW379" i="615" s="1"/>
  <c r="CT379" i="615"/>
  <c r="CN379" i="615"/>
  <c r="CO379" i="615" s="1"/>
  <c r="CL379" i="615"/>
  <c r="CG379" i="615"/>
  <c r="CF379" i="615"/>
  <c r="CD379" i="615"/>
  <c r="BY379" i="615"/>
  <c r="BX379" i="615"/>
  <c r="BV379" i="615"/>
  <c r="BP379" i="615"/>
  <c r="BQ379" i="615" s="1"/>
  <c r="BN379" i="615"/>
  <c r="BH379" i="615"/>
  <c r="BI379" i="615" s="1"/>
  <c r="BF379" i="615"/>
  <c r="AZ379" i="615"/>
  <c r="BA379" i="615" s="1"/>
  <c r="AX379" i="615"/>
  <c r="AR379" i="615"/>
  <c r="AS379" i="615" s="1"/>
  <c r="AP379" i="615"/>
  <c r="AJ379" i="615"/>
  <c r="AK379" i="615" s="1"/>
  <c r="AH379" i="615"/>
  <c r="AB379" i="615"/>
  <c r="AC379" i="615" s="1"/>
  <c r="Z379" i="615"/>
  <c r="U379" i="615"/>
  <c r="T379" i="615"/>
  <c r="R379" i="615"/>
  <c r="M379" i="615"/>
  <c r="L379" i="615"/>
  <c r="J379" i="615"/>
  <c r="CV378" i="615"/>
  <c r="CW378" i="615" s="1"/>
  <c r="CT378" i="615"/>
  <c r="CN378" i="615"/>
  <c r="CO378" i="615" s="1"/>
  <c r="CL378" i="615"/>
  <c r="CF378" i="615"/>
  <c r="CG378" i="615" s="1"/>
  <c r="CD378" i="615"/>
  <c r="BX378" i="615"/>
  <c r="BY378" i="615" s="1"/>
  <c r="BV378" i="615"/>
  <c r="BP378" i="615"/>
  <c r="BQ378" i="615" s="1"/>
  <c r="BN378" i="615"/>
  <c r="BH378" i="615"/>
  <c r="BI378" i="615" s="1"/>
  <c r="BF378" i="615"/>
  <c r="BA378" i="615"/>
  <c r="AZ378" i="615"/>
  <c r="AX378" i="615"/>
  <c r="AS378" i="615"/>
  <c r="AR378" i="615"/>
  <c r="AP378" i="615"/>
  <c r="AJ378" i="615"/>
  <c r="AK378" i="615" s="1"/>
  <c r="AH378" i="615"/>
  <c r="AB378" i="615"/>
  <c r="AC378" i="615" s="1"/>
  <c r="Z378" i="615"/>
  <c r="T378" i="615"/>
  <c r="U378" i="615" s="1"/>
  <c r="R378" i="615"/>
  <c r="L378" i="615"/>
  <c r="M378" i="615" s="1"/>
  <c r="J378" i="615"/>
  <c r="CV377" i="615"/>
  <c r="CW377" i="615" s="1"/>
  <c r="CT377" i="615"/>
  <c r="CN377" i="615"/>
  <c r="CO377" i="615" s="1"/>
  <c r="CL377" i="615"/>
  <c r="CG377" i="615"/>
  <c r="CF377" i="615"/>
  <c r="CD377" i="615"/>
  <c r="BY377" i="615"/>
  <c r="BX377" i="615"/>
  <c r="BV377" i="615"/>
  <c r="BP377" i="615"/>
  <c r="BQ377" i="615" s="1"/>
  <c r="BN377" i="615"/>
  <c r="BH377" i="615"/>
  <c r="BI377" i="615" s="1"/>
  <c r="BF377" i="615"/>
  <c r="AZ377" i="615"/>
  <c r="BA377" i="615" s="1"/>
  <c r="AX377" i="615"/>
  <c r="AR377" i="615"/>
  <c r="AS377" i="615" s="1"/>
  <c r="AP377" i="615"/>
  <c r="AJ377" i="615"/>
  <c r="AK377" i="615" s="1"/>
  <c r="AH377" i="615"/>
  <c r="AB377" i="615"/>
  <c r="AC377" i="615" s="1"/>
  <c r="Z377" i="615"/>
  <c r="U377" i="615"/>
  <c r="T377" i="615"/>
  <c r="R377" i="615"/>
  <c r="M377" i="615"/>
  <c r="L377" i="615"/>
  <c r="J377" i="615"/>
  <c r="CV376" i="615"/>
  <c r="CW376" i="615" s="1"/>
  <c r="CT376" i="615"/>
  <c r="CN376" i="615"/>
  <c r="CO376" i="615" s="1"/>
  <c r="CL376" i="615"/>
  <c r="CF376" i="615"/>
  <c r="CG376" i="615" s="1"/>
  <c r="CD376" i="615"/>
  <c r="BX376" i="615"/>
  <c r="BY376" i="615" s="1"/>
  <c r="BV376" i="615"/>
  <c r="BP376" i="615"/>
  <c r="BQ376" i="615" s="1"/>
  <c r="BN376" i="615"/>
  <c r="BH376" i="615"/>
  <c r="BI376" i="615" s="1"/>
  <c r="BF376" i="615"/>
  <c r="BA376" i="615"/>
  <c r="AZ376" i="615"/>
  <c r="AX376" i="615"/>
  <c r="AS376" i="615"/>
  <c r="AR376" i="615"/>
  <c r="AP376" i="615"/>
  <c r="AJ376" i="615"/>
  <c r="AK376" i="615" s="1"/>
  <c r="AH376" i="615"/>
  <c r="AB376" i="615"/>
  <c r="AC376" i="615" s="1"/>
  <c r="Z376" i="615"/>
  <c r="T376" i="615"/>
  <c r="U376" i="615" s="1"/>
  <c r="R376" i="615"/>
  <c r="L376" i="615"/>
  <c r="M376" i="615" s="1"/>
  <c r="J376" i="615"/>
  <c r="CV375" i="615"/>
  <c r="CW375" i="615" s="1"/>
  <c r="CT375" i="615"/>
  <c r="CN375" i="615"/>
  <c r="CO375" i="615" s="1"/>
  <c r="CL375" i="615"/>
  <c r="CG375" i="615"/>
  <c r="CF375" i="615"/>
  <c r="CD375" i="615"/>
  <c r="BY375" i="615"/>
  <c r="BX375" i="615"/>
  <c r="BV375" i="615"/>
  <c r="BP375" i="615"/>
  <c r="BQ375" i="615" s="1"/>
  <c r="BN375" i="615"/>
  <c r="BH375" i="615"/>
  <c r="BI375" i="615" s="1"/>
  <c r="BF375" i="615"/>
  <c r="AZ375" i="615"/>
  <c r="BA375" i="615" s="1"/>
  <c r="AX375" i="615"/>
  <c r="AR375" i="615"/>
  <c r="AS375" i="615" s="1"/>
  <c r="AP375" i="615"/>
  <c r="AJ375" i="615"/>
  <c r="AK375" i="615" s="1"/>
  <c r="AH375" i="615"/>
  <c r="AB375" i="615"/>
  <c r="AC375" i="615" s="1"/>
  <c r="Z375" i="615"/>
  <c r="U375" i="615"/>
  <c r="T375" i="615"/>
  <c r="R375" i="615"/>
  <c r="M375" i="615"/>
  <c r="L375" i="615"/>
  <c r="J375" i="615"/>
  <c r="CV374" i="615"/>
  <c r="CW374" i="615" s="1"/>
  <c r="CT374" i="615"/>
  <c r="CN374" i="615"/>
  <c r="CO374" i="615" s="1"/>
  <c r="CL374" i="615"/>
  <c r="CF374" i="615"/>
  <c r="CG374" i="615" s="1"/>
  <c r="CD374" i="615"/>
  <c r="BY374" i="615"/>
  <c r="BX374" i="615"/>
  <c r="BV374" i="615"/>
  <c r="BP374" i="615"/>
  <c r="BQ374" i="615" s="1"/>
  <c r="BN374" i="615"/>
  <c r="BH374" i="615"/>
  <c r="BI374" i="615" s="1"/>
  <c r="BF374" i="615"/>
  <c r="BA374" i="615"/>
  <c r="AZ374" i="615"/>
  <c r="AX374" i="615"/>
  <c r="AS374" i="615"/>
  <c r="AR374" i="615"/>
  <c r="AP374" i="615"/>
  <c r="AJ374" i="615"/>
  <c r="AK374" i="615" s="1"/>
  <c r="AH374" i="615"/>
  <c r="AB374" i="615"/>
  <c r="AC374" i="615" s="1"/>
  <c r="Z374" i="615"/>
  <c r="T374" i="615"/>
  <c r="U374" i="615" s="1"/>
  <c r="R374" i="615"/>
  <c r="M374" i="615"/>
  <c r="L374" i="615"/>
  <c r="J374" i="615"/>
  <c r="CV373" i="615"/>
  <c r="CW373" i="615" s="1"/>
  <c r="CT373" i="615"/>
  <c r="CN373" i="615"/>
  <c r="CO373" i="615" s="1"/>
  <c r="CL373" i="615"/>
  <c r="CG373" i="615"/>
  <c r="CF373" i="615"/>
  <c r="CD373" i="615"/>
  <c r="BY373" i="615"/>
  <c r="BX373" i="615"/>
  <c r="BV373" i="615"/>
  <c r="BP373" i="615"/>
  <c r="BQ373" i="615" s="1"/>
  <c r="BN373" i="615"/>
  <c r="BH373" i="615"/>
  <c r="BI373" i="615" s="1"/>
  <c r="BF373" i="615"/>
  <c r="AZ373" i="615"/>
  <c r="BA373" i="615" s="1"/>
  <c r="AX373" i="615"/>
  <c r="AS373" i="615"/>
  <c r="AR373" i="615"/>
  <c r="AP373" i="615"/>
  <c r="AJ373" i="615"/>
  <c r="AK373" i="615" s="1"/>
  <c r="AH373" i="615"/>
  <c r="AB373" i="615"/>
  <c r="AC373" i="615" s="1"/>
  <c r="Z373" i="615"/>
  <c r="U373" i="615"/>
  <c r="T373" i="615"/>
  <c r="R373" i="615"/>
  <c r="M373" i="615"/>
  <c r="L373" i="615"/>
  <c r="J373" i="615"/>
  <c r="CV372" i="615"/>
  <c r="CW372" i="615" s="1"/>
  <c r="CT372" i="615"/>
  <c r="CN372" i="615"/>
  <c r="CO372" i="615" s="1"/>
  <c r="CL372" i="615"/>
  <c r="CF372" i="615"/>
  <c r="CG372" i="615" s="1"/>
  <c r="CD372" i="615"/>
  <c r="BY372" i="615"/>
  <c r="BX372" i="615"/>
  <c r="BV372" i="615"/>
  <c r="BP372" i="615"/>
  <c r="BQ372" i="615" s="1"/>
  <c r="BN372" i="615"/>
  <c r="BH372" i="615"/>
  <c r="BI372" i="615" s="1"/>
  <c r="BF372" i="615"/>
  <c r="BA372" i="615"/>
  <c r="AZ372" i="615"/>
  <c r="AX372" i="615"/>
  <c r="AS372" i="615"/>
  <c r="AR372" i="615"/>
  <c r="AP372" i="615"/>
  <c r="AJ372" i="615"/>
  <c r="AK372" i="615" s="1"/>
  <c r="AH372" i="615"/>
  <c r="AB372" i="615"/>
  <c r="AC372" i="615" s="1"/>
  <c r="Z372" i="615"/>
  <c r="T372" i="615"/>
  <c r="U372" i="615" s="1"/>
  <c r="R372" i="615"/>
  <c r="M372" i="615"/>
  <c r="L372" i="615"/>
  <c r="J372" i="615"/>
  <c r="CV371" i="615"/>
  <c r="CW371" i="615" s="1"/>
  <c r="CT371" i="615"/>
  <c r="CN371" i="615"/>
  <c r="CO371" i="615" s="1"/>
  <c r="CL371" i="615"/>
  <c r="CG371" i="615"/>
  <c r="CF371" i="615"/>
  <c r="CD371" i="615"/>
  <c r="BY371" i="615"/>
  <c r="BX371" i="615"/>
  <c r="BV371" i="615"/>
  <c r="BP371" i="615"/>
  <c r="BQ371" i="615" s="1"/>
  <c r="BN371" i="615"/>
  <c r="BH371" i="615"/>
  <c r="BI371" i="615" s="1"/>
  <c r="BF371" i="615"/>
  <c r="AZ371" i="615"/>
  <c r="BA371" i="615" s="1"/>
  <c r="AX371" i="615"/>
  <c r="AS371" i="615"/>
  <c r="AR371" i="615"/>
  <c r="AP371" i="615"/>
  <c r="AJ371" i="615"/>
  <c r="AK371" i="615" s="1"/>
  <c r="AH371" i="615"/>
  <c r="AB371" i="615"/>
  <c r="AC371" i="615" s="1"/>
  <c r="Z371" i="615"/>
  <c r="U371" i="615"/>
  <c r="T371" i="615"/>
  <c r="R371" i="615"/>
  <c r="M371" i="615"/>
  <c r="L371" i="615"/>
  <c r="J371" i="615"/>
  <c r="CV370" i="615"/>
  <c r="CW370" i="615" s="1"/>
  <c r="CT370" i="615"/>
  <c r="CN370" i="615"/>
  <c r="CO370" i="615" s="1"/>
  <c r="CL370" i="615"/>
  <c r="CF370" i="615"/>
  <c r="CG370" i="615" s="1"/>
  <c r="CD370" i="615"/>
  <c r="BY370" i="615"/>
  <c r="BX370" i="615"/>
  <c r="BV370" i="615"/>
  <c r="BP370" i="615"/>
  <c r="BQ370" i="615" s="1"/>
  <c r="BN370" i="615"/>
  <c r="BH370" i="615"/>
  <c r="BI370" i="615" s="1"/>
  <c r="BF370" i="615"/>
  <c r="BA370" i="615"/>
  <c r="AZ370" i="615"/>
  <c r="AX370" i="615"/>
  <c r="AS370" i="615"/>
  <c r="AR370" i="615"/>
  <c r="AP370" i="615"/>
  <c r="AK370" i="615"/>
  <c r="AJ370" i="615"/>
  <c r="AH370" i="615"/>
  <c r="AB370" i="615"/>
  <c r="AC370" i="615" s="1"/>
  <c r="Z370" i="615"/>
  <c r="T370" i="615"/>
  <c r="U370" i="615" s="1"/>
  <c r="R370" i="615"/>
  <c r="L370" i="615"/>
  <c r="M370" i="615" s="1"/>
  <c r="J370" i="615"/>
  <c r="CW369" i="615"/>
  <c r="CV369" i="615"/>
  <c r="CT369" i="615"/>
  <c r="CN369" i="615"/>
  <c r="CO369" i="615" s="1"/>
  <c r="CL369" i="615"/>
  <c r="CG369" i="615"/>
  <c r="CF369" i="615"/>
  <c r="CD369" i="615"/>
  <c r="BY369" i="615"/>
  <c r="BX369" i="615"/>
  <c r="BV369" i="615"/>
  <c r="BP369" i="615"/>
  <c r="BQ369" i="615" s="1"/>
  <c r="BN369" i="615"/>
  <c r="BH369" i="615"/>
  <c r="BI369" i="615" s="1"/>
  <c r="BF369" i="615"/>
  <c r="AZ369" i="615"/>
  <c r="BA369" i="615" s="1"/>
  <c r="AX369" i="615"/>
  <c r="AS369" i="615"/>
  <c r="AR369" i="615"/>
  <c r="AP369" i="615"/>
  <c r="AJ369" i="615"/>
  <c r="AK369" i="615" s="1"/>
  <c r="AH369" i="615"/>
  <c r="AB369" i="615"/>
  <c r="AC369" i="615" s="1"/>
  <c r="Z369" i="615"/>
  <c r="U369" i="615"/>
  <c r="T369" i="615"/>
  <c r="R369" i="615"/>
  <c r="M369" i="615"/>
  <c r="L369" i="615"/>
  <c r="J369" i="615"/>
  <c r="CW368" i="615"/>
  <c r="CV368" i="615"/>
  <c r="CT368" i="615"/>
  <c r="CN368" i="615"/>
  <c r="CO368" i="615" s="1"/>
  <c r="CL368" i="615"/>
  <c r="CF368" i="615"/>
  <c r="CG368" i="615" s="1"/>
  <c r="CD368" i="615"/>
  <c r="BX368" i="615"/>
  <c r="BY368" i="615" s="1"/>
  <c r="BV368" i="615"/>
  <c r="BQ368" i="615"/>
  <c r="BP368" i="615"/>
  <c r="BN368" i="615"/>
  <c r="BH368" i="615"/>
  <c r="BI368" i="615" s="1"/>
  <c r="BF368" i="615"/>
  <c r="AZ368" i="615"/>
  <c r="BA368" i="615" s="1"/>
  <c r="AX368" i="615"/>
  <c r="AS368" i="615"/>
  <c r="AR368" i="615"/>
  <c r="AP368" i="615"/>
  <c r="AJ368" i="615"/>
  <c r="AK368" i="615" s="1"/>
  <c r="AH368" i="615"/>
  <c r="AC368" i="615"/>
  <c r="AB368" i="615"/>
  <c r="Z368" i="615"/>
  <c r="T368" i="615"/>
  <c r="U368" i="615" s="1"/>
  <c r="R368" i="615"/>
  <c r="L368" i="615"/>
  <c r="M368" i="615" s="1"/>
  <c r="J368" i="615"/>
  <c r="CW367" i="615"/>
  <c r="CV367" i="615"/>
  <c r="CT367" i="615"/>
  <c r="CN367" i="615"/>
  <c r="CO367" i="615" s="1"/>
  <c r="CL367" i="615"/>
  <c r="CG367" i="615"/>
  <c r="CF367" i="615"/>
  <c r="CD367" i="615"/>
  <c r="BY367" i="615"/>
  <c r="BX367" i="615"/>
  <c r="BV367" i="615"/>
  <c r="BQ367" i="615"/>
  <c r="BP367" i="615"/>
  <c r="BN367" i="615"/>
  <c r="BH367" i="615"/>
  <c r="BI367" i="615" s="1"/>
  <c r="BF367" i="615"/>
  <c r="AZ367" i="615"/>
  <c r="BA367" i="615" s="1"/>
  <c r="AX367" i="615"/>
  <c r="AS367" i="615"/>
  <c r="AR367" i="615"/>
  <c r="AP367" i="615"/>
  <c r="AJ367" i="615"/>
  <c r="AK367" i="615" s="1"/>
  <c r="AH367" i="615"/>
  <c r="AC367" i="615"/>
  <c r="AB367" i="615"/>
  <c r="Z367" i="615"/>
  <c r="T367" i="615"/>
  <c r="U367" i="615" s="1"/>
  <c r="R367" i="615"/>
  <c r="M367" i="615"/>
  <c r="L367" i="615"/>
  <c r="J367" i="615"/>
  <c r="CV366" i="615"/>
  <c r="CW366" i="615" s="1"/>
  <c r="CT366" i="615"/>
  <c r="CO366" i="615"/>
  <c r="CN366" i="615"/>
  <c r="CL366" i="615"/>
  <c r="CF366" i="615"/>
  <c r="CG366" i="615" s="1"/>
  <c r="CD366" i="615"/>
  <c r="BX366" i="615"/>
  <c r="BY366" i="615" s="1"/>
  <c r="BV366" i="615"/>
  <c r="BQ366" i="615"/>
  <c r="BP366" i="615"/>
  <c r="BN366" i="615"/>
  <c r="BI366" i="615"/>
  <c r="BH366" i="615"/>
  <c r="BF366" i="615"/>
  <c r="BA366" i="615"/>
  <c r="AZ366" i="615"/>
  <c r="AX366" i="615"/>
  <c r="AS366" i="615"/>
  <c r="AR366" i="615"/>
  <c r="AP366" i="615"/>
  <c r="AK366" i="615"/>
  <c r="AJ366" i="615"/>
  <c r="AH366" i="615"/>
  <c r="AB366" i="615"/>
  <c r="AC366" i="615" s="1"/>
  <c r="Z366" i="615"/>
  <c r="T366" i="615"/>
  <c r="U366" i="615" s="1"/>
  <c r="R366" i="615"/>
  <c r="M366" i="615"/>
  <c r="L366" i="615"/>
  <c r="J366" i="615"/>
  <c r="CV365" i="615"/>
  <c r="CW365" i="615" s="1"/>
  <c r="CT365" i="615"/>
  <c r="CO365" i="615"/>
  <c r="CN365" i="615"/>
  <c r="CL365" i="615"/>
  <c r="CF365" i="615"/>
  <c r="CG365" i="615" s="1"/>
  <c r="CD365" i="615"/>
  <c r="BY365" i="615"/>
  <c r="BX365" i="615"/>
  <c r="BV365" i="615"/>
  <c r="BQ365" i="615"/>
  <c r="BP365" i="615"/>
  <c r="BN365" i="615"/>
  <c r="BI365" i="615"/>
  <c r="BH365" i="615"/>
  <c r="BF365" i="615"/>
  <c r="AZ365" i="615"/>
  <c r="BA365" i="615" s="1"/>
  <c r="AX365" i="615"/>
  <c r="AS365" i="615"/>
  <c r="AR365" i="615"/>
  <c r="AP365" i="615"/>
  <c r="AK365" i="615"/>
  <c r="AJ365" i="615"/>
  <c r="AH365" i="615"/>
  <c r="AB365" i="615"/>
  <c r="AC365" i="615" s="1"/>
  <c r="Z365" i="615"/>
  <c r="U365" i="615"/>
  <c r="T365" i="615"/>
  <c r="R365" i="615"/>
  <c r="M365" i="615"/>
  <c r="L365" i="615"/>
  <c r="J365" i="615"/>
  <c r="CW364" i="615"/>
  <c r="CV364" i="615"/>
  <c r="CT364" i="615"/>
  <c r="CN364" i="615"/>
  <c r="CO364" i="615" s="1"/>
  <c r="CL364" i="615"/>
  <c r="CF364" i="615"/>
  <c r="CG364" i="615" s="1"/>
  <c r="CD364" i="615"/>
  <c r="BY364" i="615"/>
  <c r="BX364" i="615"/>
  <c r="BV364" i="615"/>
  <c r="BP364" i="615"/>
  <c r="BQ364" i="615" s="1"/>
  <c r="BN364" i="615"/>
  <c r="BI364" i="615"/>
  <c r="BH364" i="615"/>
  <c r="BF364" i="615"/>
  <c r="BA364" i="615"/>
  <c r="AZ364" i="615"/>
  <c r="AX364" i="615"/>
  <c r="AS364" i="615"/>
  <c r="AR364" i="615"/>
  <c r="AP364" i="615"/>
  <c r="AJ364" i="615"/>
  <c r="AK364" i="615" s="1"/>
  <c r="AH364" i="615"/>
  <c r="AC364" i="615"/>
  <c r="AB364" i="615"/>
  <c r="Z364" i="615"/>
  <c r="T364" i="615"/>
  <c r="U364" i="615" s="1"/>
  <c r="R364" i="615"/>
  <c r="L364" i="615"/>
  <c r="M364" i="615" s="1"/>
  <c r="J364" i="615"/>
  <c r="CW363" i="615"/>
  <c r="CV363" i="615"/>
  <c r="CT363" i="615"/>
  <c r="CN363" i="615"/>
  <c r="CO363" i="615" s="1"/>
  <c r="CL363" i="615"/>
  <c r="CG363" i="615"/>
  <c r="CF363" i="615"/>
  <c r="CD363" i="615"/>
  <c r="BY363" i="615"/>
  <c r="BX363" i="615"/>
  <c r="BV363" i="615"/>
  <c r="BQ363" i="615"/>
  <c r="BP363" i="615"/>
  <c r="BN363" i="615"/>
  <c r="BI363" i="615"/>
  <c r="BH363" i="615"/>
  <c r="BF363" i="615"/>
  <c r="AZ363" i="615"/>
  <c r="BA363" i="615" s="1"/>
  <c r="AX363" i="615"/>
  <c r="AS363" i="615"/>
  <c r="AR363" i="615"/>
  <c r="AP363" i="615"/>
  <c r="AK363" i="615"/>
  <c r="AJ363" i="615"/>
  <c r="AH363" i="615"/>
  <c r="AC363" i="615"/>
  <c r="AB363" i="615"/>
  <c r="Z363" i="615"/>
  <c r="T363" i="615"/>
  <c r="U363" i="615" s="1"/>
  <c r="R363" i="615"/>
  <c r="M363" i="615"/>
  <c r="L363" i="615"/>
  <c r="J363" i="615"/>
  <c r="CV362" i="615"/>
  <c r="CW362" i="615" s="1"/>
  <c r="CT362" i="615"/>
  <c r="CO362" i="615"/>
  <c r="CN362" i="615"/>
  <c r="CL362" i="615"/>
  <c r="CF362" i="615"/>
  <c r="CG362" i="615" s="1"/>
  <c r="CD362" i="615"/>
  <c r="BX362" i="615"/>
  <c r="BY362" i="615" s="1"/>
  <c r="BV362" i="615"/>
  <c r="BQ362" i="615"/>
  <c r="BP362" i="615"/>
  <c r="BN362" i="615"/>
  <c r="BH362" i="615"/>
  <c r="BI362" i="615" s="1"/>
  <c r="BF362" i="615"/>
  <c r="BA362" i="615"/>
  <c r="AZ362" i="615"/>
  <c r="AX362" i="615"/>
  <c r="AS362" i="615"/>
  <c r="AR362" i="615"/>
  <c r="AP362" i="615"/>
  <c r="AK362" i="615"/>
  <c r="AJ362" i="615"/>
  <c r="AH362" i="615"/>
  <c r="AB362" i="615"/>
  <c r="AC362" i="615" s="1"/>
  <c r="Z362" i="615"/>
  <c r="T362" i="615"/>
  <c r="U362" i="615" s="1"/>
  <c r="R362" i="615"/>
  <c r="M362" i="615"/>
  <c r="L362" i="615"/>
  <c r="J362" i="615"/>
  <c r="CV361" i="615"/>
  <c r="CW361" i="615" s="1"/>
  <c r="CT361" i="615"/>
  <c r="CO361" i="615"/>
  <c r="CN361" i="615"/>
  <c r="CL361" i="615"/>
  <c r="CF361" i="615"/>
  <c r="CG361" i="615" s="1"/>
  <c r="CD361" i="615"/>
  <c r="BY361" i="615"/>
  <c r="BX361" i="615"/>
  <c r="BV361" i="615"/>
  <c r="BP361" i="615"/>
  <c r="BQ361" i="615" s="1"/>
  <c r="BN361" i="615"/>
  <c r="BI361" i="615"/>
  <c r="BH361" i="615"/>
  <c r="BF361" i="615"/>
  <c r="AZ361" i="615"/>
  <c r="BA361" i="615" s="1"/>
  <c r="AX361" i="615"/>
  <c r="AR361" i="615"/>
  <c r="AS361" i="615" s="1"/>
  <c r="AP361" i="615"/>
  <c r="AK361" i="615"/>
  <c r="AJ361" i="615"/>
  <c r="AH361" i="615"/>
  <c r="AC361" i="615"/>
  <c r="AB361" i="615"/>
  <c r="Z361" i="615"/>
  <c r="U361" i="615"/>
  <c r="T361" i="615"/>
  <c r="R361" i="615"/>
  <c r="M361" i="615"/>
  <c r="L361" i="615"/>
  <c r="J361" i="615"/>
  <c r="CW360" i="615"/>
  <c r="CV360" i="615"/>
  <c r="CT360" i="615"/>
  <c r="CN360" i="615"/>
  <c r="CO360" i="615" s="1"/>
  <c r="CL360" i="615"/>
  <c r="CF360" i="615"/>
  <c r="CG360" i="615" s="1"/>
  <c r="CD360" i="615"/>
  <c r="BY360" i="615"/>
  <c r="BX360" i="615"/>
  <c r="BV360" i="615"/>
  <c r="BP360" i="615"/>
  <c r="BQ360" i="615" s="1"/>
  <c r="BN360" i="615"/>
  <c r="BI360" i="615"/>
  <c r="BH360" i="615"/>
  <c r="BF360" i="615"/>
  <c r="AZ360" i="615"/>
  <c r="BA360" i="615" s="1"/>
  <c r="AX360" i="615"/>
  <c r="AS360" i="615"/>
  <c r="AR360" i="615"/>
  <c r="AP360" i="615"/>
  <c r="AK360" i="615"/>
  <c r="AJ360" i="615"/>
  <c r="AH360" i="615"/>
  <c r="AC360" i="615"/>
  <c r="AB360" i="615"/>
  <c r="Z360" i="615"/>
  <c r="T360" i="615"/>
  <c r="U360" i="615" s="1"/>
  <c r="R360" i="615"/>
  <c r="M360" i="615"/>
  <c r="L360" i="615"/>
  <c r="J360" i="615"/>
  <c r="CW359" i="615"/>
  <c r="CV359" i="615"/>
  <c r="CT359" i="615"/>
  <c r="CN359" i="615"/>
  <c r="CO359" i="615" s="1"/>
  <c r="CL359" i="615"/>
  <c r="CG359" i="615"/>
  <c r="CF359" i="615"/>
  <c r="CD359" i="615"/>
  <c r="BY359" i="615"/>
  <c r="BX359" i="615"/>
  <c r="BV359" i="615"/>
  <c r="BQ359" i="615"/>
  <c r="BP359" i="615"/>
  <c r="BN359" i="615"/>
  <c r="BH359" i="615"/>
  <c r="BI359" i="615" s="1"/>
  <c r="BF359" i="615"/>
  <c r="AZ359" i="615"/>
  <c r="BA359" i="615" s="1"/>
  <c r="AX359" i="615"/>
  <c r="AS359" i="615"/>
  <c r="AR359" i="615"/>
  <c r="AP359" i="615"/>
  <c r="AJ359" i="615"/>
  <c r="AK359" i="615" s="1"/>
  <c r="AH359" i="615"/>
  <c r="AC359" i="615"/>
  <c r="AB359" i="615"/>
  <c r="Z359" i="615"/>
  <c r="U359" i="615"/>
  <c r="T359" i="615"/>
  <c r="R359" i="615"/>
  <c r="M359" i="615"/>
  <c r="L359" i="615"/>
  <c r="J359" i="615"/>
  <c r="CV358" i="615"/>
  <c r="CW358" i="615" s="1"/>
  <c r="CT358" i="615"/>
  <c r="CO358" i="615"/>
  <c r="CN358" i="615"/>
  <c r="CL358" i="615"/>
  <c r="CF358" i="615"/>
  <c r="CG358" i="615" s="1"/>
  <c r="CD358" i="615"/>
  <c r="BX358" i="615"/>
  <c r="BY358" i="615" s="1"/>
  <c r="BV358" i="615"/>
  <c r="BQ358" i="615"/>
  <c r="BP358" i="615"/>
  <c r="BN358" i="615"/>
  <c r="BH358" i="615"/>
  <c r="BI358" i="615" s="1"/>
  <c r="BF358" i="615"/>
  <c r="BA358" i="615"/>
  <c r="AZ358" i="615"/>
  <c r="AX358" i="615"/>
  <c r="AS358" i="615"/>
  <c r="AR358" i="615"/>
  <c r="AP358" i="615"/>
  <c r="AK358" i="615"/>
  <c r="AJ358" i="615"/>
  <c r="AH358" i="615"/>
  <c r="AC358" i="615"/>
  <c r="AB358" i="615"/>
  <c r="Z358" i="615"/>
  <c r="T358" i="615"/>
  <c r="U358" i="615" s="1"/>
  <c r="R358" i="615"/>
  <c r="M358" i="615"/>
  <c r="L358" i="615"/>
  <c r="J358" i="615"/>
  <c r="CW357" i="615"/>
  <c r="CV357" i="615"/>
  <c r="CT357" i="615"/>
  <c r="CO357" i="615"/>
  <c r="CN357" i="615"/>
  <c r="CL357" i="615"/>
  <c r="CF357" i="615"/>
  <c r="CG357" i="615" s="1"/>
  <c r="CD357" i="615"/>
  <c r="BY357" i="615"/>
  <c r="BX357" i="615"/>
  <c r="BV357" i="615"/>
  <c r="BP357" i="615"/>
  <c r="BQ357" i="615" s="1"/>
  <c r="BN357" i="615"/>
  <c r="BI357" i="615"/>
  <c r="BH357" i="615"/>
  <c r="BF357" i="615"/>
  <c r="AZ357" i="615"/>
  <c r="BA357" i="615" s="1"/>
  <c r="AX357" i="615"/>
  <c r="AR357" i="615"/>
  <c r="AS357" i="615" s="1"/>
  <c r="AP357" i="615"/>
  <c r="AK357" i="615"/>
  <c r="AJ357" i="615"/>
  <c r="AH357" i="615"/>
  <c r="AB357" i="615"/>
  <c r="AC357" i="615" s="1"/>
  <c r="Z357" i="615"/>
  <c r="U357" i="615"/>
  <c r="T357" i="615"/>
  <c r="R357" i="615"/>
  <c r="M357" i="615"/>
  <c r="L357" i="615"/>
  <c r="J357" i="615"/>
  <c r="CW356" i="615"/>
  <c r="CV356" i="615"/>
  <c r="CT356" i="615"/>
  <c r="CN356" i="615"/>
  <c r="CO356" i="615" s="1"/>
  <c r="CL356" i="615"/>
  <c r="CF356" i="615"/>
  <c r="CG356" i="615" s="1"/>
  <c r="CD356" i="615"/>
  <c r="BY356" i="615"/>
  <c r="BX356" i="615"/>
  <c r="BV356" i="615"/>
  <c r="BP356" i="615"/>
  <c r="BQ356" i="615" s="1"/>
  <c r="BN356" i="615"/>
  <c r="BI356" i="615"/>
  <c r="BH356" i="615"/>
  <c r="BF356" i="615"/>
  <c r="AZ356" i="615"/>
  <c r="BA356" i="615" s="1"/>
  <c r="AX356" i="615"/>
  <c r="AS356" i="615"/>
  <c r="AR356" i="615"/>
  <c r="AP356" i="615"/>
  <c r="AJ356" i="615"/>
  <c r="AK356" i="615" s="1"/>
  <c r="AH356" i="615"/>
  <c r="AC356" i="615"/>
  <c r="AB356" i="615"/>
  <c r="Z356" i="615"/>
  <c r="T356" i="615"/>
  <c r="U356" i="615" s="1"/>
  <c r="R356" i="615"/>
  <c r="L356" i="615"/>
  <c r="M356" i="615" s="1"/>
  <c r="J356" i="615"/>
  <c r="CW355" i="615"/>
  <c r="CV355" i="615"/>
  <c r="CT355" i="615"/>
  <c r="CO355" i="615"/>
  <c r="CN355" i="615"/>
  <c r="CL355" i="615"/>
  <c r="CG355" i="615"/>
  <c r="CF355" i="615"/>
  <c r="BY355" i="615"/>
  <c r="BX355" i="615"/>
  <c r="BP355" i="615"/>
  <c r="BQ355" i="615" s="1"/>
  <c r="BI355" i="615"/>
  <c r="BH355" i="615"/>
  <c r="AZ355" i="615"/>
  <c r="BA355" i="615" s="1"/>
  <c r="AR355" i="615"/>
  <c r="AS355" i="615" s="1"/>
  <c r="AJ355" i="615"/>
  <c r="AK355" i="615" s="1"/>
  <c r="AC355" i="615"/>
  <c r="AB355" i="615"/>
  <c r="U355" i="615"/>
  <c r="T355" i="615"/>
  <c r="M355" i="615"/>
  <c r="L355" i="615"/>
  <c r="CV354" i="615"/>
  <c r="CW354" i="615" s="1"/>
  <c r="CT354" i="615"/>
  <c r="CO354" i="615"/>
  <c r="CN354" i="615"/>
  <c r="CL354" i="615"/>
  <c r="CF354" i="615"/>
  <c r="CG354" i="615" s="1"/>
  <c r="CD354" i="615"/>
  <c r="BY354" i="615"/>
  <c r="BX354" i="615"/>
  <c r="BV354" i="615"/>
  <c r="BQ354" i="615"/>
  <c r="BP354" i="615"/>
  <c r="BN354" i="615"/>
  <c r="BI354" i="615"/>
  <c r="BH354" i="615"/>
  <c r="BF354" i="615"/>
  <c r="AZ354" i="615"/>
  <c r="BA354" i="615" s="1"/>
  <c r="AX354" i="615"/>
  <c r="AS354" i="615"/>
  <c r="AR354" i="615"/>
  <c r="AP354" i="615"/>
  <c r="AJ354" i="615"/>
  <c r="AK354" i="615" s="1"/>
  <c r="AH354" i="615"/>
  <c r="AB354" i="615"/>
  <c r="AC354" i="615" s="1"/>
  <c r="Z354" i="615"/>
  <c r="U354" i="615"/>
  <c r="T354" i="615"/>
  <c r="R354" i="615"/>
  <c r="L354" i="615"/>
  <c r="M354" i="615" s="1"/>
  <c r="J354" i="615"/>
  <c r="CW353" i="615"/>
  <c r="CV353" i="615"/>
  <c r="CT353" i="615"/>
  <c r="CO353" i="615"/>
  <c r="CN353" i="615"/>
  <c r="CL353" i="615"/>
  <c r="CG353" i="615"/>
  <c r="CF353" i="615"/>
  <c r="CD353" i="615"/>
  <c r="BY353" i="615"/>
  <c r="BX353" i="615"/>
  <c r="BV353" i="615"/>
  <c r="BP353" i="615"/>
  <c r="BQ353" i="615" s="1"/>
  <c r="BN353" i="615"/>
  <c r="BI353" i="615"/>
  <c r="BH353" i="615"/>
  <c r="BF353" i="615"/>
  <c r="BA353" i="615"/>
  <c r="AZ353" i="615"/>
  <c r="AX353" i="615"/>
  <c r="AS353" i="615"/>
  <c r="AR353" i="615"/>
  <c r="AP353" i="615"/>
  <c r="AJ353" i="615"/>
  <c r="AK353" i="615" s="1"/>
  <c r="AH353" i="615"/>
  <c r="AC353" i="615"/>
  <c r="AB353" i="615"/>
  <c r="Z353" i="615"/>
  <c r="T353" i="615"/>
  <c r="U353" i="615" s="1"/>
  <c r="R353" i="615"/>
  <c r="M353" i="615"/>
  <c r="L353" i="615"/>
  <c r="J353" i="615"/>
  <c r="CV352" i="615"/>
  <c r="CW352" i="615" s="1"/>
  <c r="CT352" i="615"/>
  <c r="CN352" i="615"/>
  <c r="CO352" i="615" s="1"/>
  <c r="CL352" i="615"/>
  <c r="CG352" i="615"/>
  <c r="CF352" i="615"/>
  <c r="CD352" i="615"/>
  <c r="BX352" i="615"/>
  <c r="BY352" i="615" s="1"/>
  <c r="BV352" i="615"/>
  <c r="BQ352" i="615"/>
  <c r="BP352" i="615"/>
  <c r="BN352" i="615"/>
  <c r="BI352" i="615"/>
  <c r="BH352" i="615"/>
  <c r="BF352" i="615"/>
  <c r="BA352" i="615"/>
  <c r="AZ352" i="615"/>
  <c r="AX352" i="615"/>
  <c r="AR352" i="615"/>
  <c r="AS352" i="615" s="1"/>
  <c r="AP352" i="615"/>
  <c r="AJ352" i="615"/>
  <c r="AK352" i="615" s="1"/>
  <c r="AH352" i="615"/>
  <c r="AC352" i="615"/>
  <c r="AB352" i="615"/>
  <c r="Z352" i="615"/>
  <c r="T352" i="615"/>
  <c r="U352" i="615" s="1"/>
  <c r="R352" i="615"/>
  <c r="M352" i="615"/>
  <c r="L352" i="615"/>
  <c r="J352" i="615"/>
  <c r="CV351" i="615"/>
  <c r="CW351" i="615" s="1"/>
  <c r="CT351" i="615"/>
  <c r="CO351" i="615"/>
  <c r="CN351" i="615"/>
  <c r="CL351" i="615"/>
  <c r="CF351" i="615"/>
  <c r="CG351" i="615" s="1"/>
  <c r="CD351" i="615"/>
  <c r="BY351" i="615"/>
  <c r="BX351" i="615"/>
  <c r="BV351" i="615"/>
  <c r="BP351" i="615"/>
  <c r="BQ351" i="615" s="1"/>
  <c r="BN351" i="615"/>
  <c r="BH351" i="615"/>
  <c r="BI351" i="615" s="1"/>
  <c r="BF351" i="615"/>
  <c r="BA351" i="615"/>
  <c r="AZ351" i="615"/>
  <c r="AX351" i="615"/>
  <c r="AS351" i="615"/>
  <c r="AR351" i="615"/>
  <c r="AP351" i="615"/>
  <c r="AK351" i="615"/>
  <c r="AJ351" i="615"/>
  <c r="AH351" i="615"/>
  <c r="AC351" i="615"/>
  <c r="AB351" i="615"/>
  <c r="Z351" i="615"/>
  <c r="U351" i="615"/>
  <c r="T351" i="615"/>
  <c r="R351" i="615"/>
  <c r="L351" i="615"/>
  <c r="M351" i="615" s="1"/>
  <c r="J351" i="615"/>
  <c r="CV350" i="615"/>
  <c r="CW350" i="615" s="1"/>
  <c r="CT350" i="615"/>
  <c r="CO350" i="615"/>
  <c r="CN350" i="615"/>
  <c r="CL350" i="615"/>
  <c r="CF350" i="615"/>
  <c r="CG350" i="615" s="1"/>
  <c r="CD350" i="615"/>
  <c r="BY350" i="615"/>
  <c r="BX350" i="615"/>
  <c r="BV350" i="615"/>
  <c r="BP350" i="615"/>
  <c r="BQ350" i="615" s="1"/>
  <c r="BN350" i="615"/>
  <c r="BI350" i="615"/>
  <c r="BH350" i="615"/>
  <c r="BF350" i="615"/>
  <c r="BA350" i="615"/>
  <c r="AZ350" i="615"/>
  <c r="AX350" i="615"/>
  <c r="AS350" i="615"/>
  <c r="AR350" i="615"/>
  <c r="AP350" i="615"/>
  <c r="AJ350" i="615"/>
  <c r="AK350" i="615" s="1"/>
  <c r="AH350" i="615"/>
  <c r="AC350" i="615"/>
  <c r="AB350" i="615"/>
  <c r="Z350" i="615"/>
  <c r="U350" i="615"/>
  <c r="T350" i="615"/>
  <c r="R350" i="615"/>
  <c r="L350" i="615"/>
  <c r="M350" i="615" s="1"/>
  <c r="J350" i="615"/>
  <c r="CW349" i="615"/>
  <c r="CV349" i="615"/>
  <c r="CT349" i="615"/>
  <c r="CO349" i="615"/>
  <c r="CN349" i="615"/>
  <c r="CL349" i="615"/>
  <c r="CG349" i="615"/>
  <c r="CF349" i="615"/>
  <c r="CD349" i="615"/>
  <c r="BX349" i="615"/>
  <c r="BY349" i="615" s="1"/>
  <c r="BV349" i="615"/>
  <c r="BP349" i="615"/>
  <c r="BQ349" i="615" s="1"/>
  <c r="BN349" i="615"/>
  <c r="BI349" i="615"/>
  <c r="BH349" i="615"/>
  <c r="BF349" i="615"/>
  <c r="AZ349" i="615"/>
  <c r="BA349" i="615" s="1"/>
  <c r="AX349" i="615"/>
  <c r="AS349" i="615"/>
  <c r="AR349" i="615"/>
  <c r="AP349" i="615"/>
  <c r="AK349" i="615"/>
  <c r="AJ349" i="615"/>
  <c r="AH349" i="615"/>
  <c r="AC349" i="615"/>
  <c r="AB349" i="615"/>
  <c r="Z349" i="615"/>
  <c r="T349" i="615"/>
  <c r="U349" i="615" s="1"/>
  <c r="R349" i="615"/>
  <c r="M349" i="615"/>
  <c r="L349" i="615"/>
  <c r="J349" i="615"/>
  <c r="CV348" i="615"/>
  <c r="CW348" i="615" s="1"/>
  <c r="CT348" i="615"/>
  <c r="CN348" i="615"/>
  <c r="CO348" i="615" s="1"/>
  <c r="CL348" i="615"/>
  <c r="CG348" i="615"/>
  <c r="CF348" i="615"/>
  <c r="CD348" i="615"/>
  <c r="BX348" i="615"/>
  <c r="BY348" i="615" s="1"/>
  <c r="BV348" i="615"/>
  <c r="BQ348" i="615"/>
  <c r="BP348" i="615"/>
  <c r="BN348" i="615"/>
  <c r="BI348" i="615"/>
  <c r="BH348" i="615"/>
  <c r="BF348" i="615"/>
  <c r="BA348" i="615"/>
  <c r="AZ348" i="615"/>
  <c r="AX348" i="615"/>
  <c r="AS348" i="615"/>
  <c r="AR348" i="615"/>
  <c r="AP348" i="615"/>
  <c r="AJ348" i="615"/>
  <c r="AK348" i="615" s="1"/>
  <c r="AH348" i="615"/>
  <c r="AC348" i="615"/>
  <c r="AB348" i="615"/>
  <c r="Z348" i="615"/>
  <c r="U348" i="615"/>
  <c r="T348" i="615"/>
  <c r="R348" i="615"/>
  <c r="M348" i="615"/>
  <c r="L348" i="615"/>
  <c r="J348" i="615"/>
  <c r="CV347" i="615"/>
  <c r="CW347" i="615" s="1"/>
  <c r="CT347" i="615"/>
  <c r="CO347" i="615"/>
  <c r="CN347" i="615"/>
  <c r="CL347" i="615"/>
  <c r="CF347" i="615"/>
  <c r="CG347" i="615" s="1"/>
  <c r="CD347" i="615"/>
  <c r="BY347" i="615"/>
  <c r="BX347" i="615"/>
  <c r="BV347" i="615"/>
  <c r="BP347" i="615"/>
  <c r="BQ347" i="615" s="1"/>
  <c r="BN347" i="615"/>
  <c r="BH347" i="615"/>
  <c r="BI347" i="615" s="1"/>
  <c r="BF347" i="615"/>
  <c r="BA347" i="615"/>
  <c r="AZ347" i="615"/>
  <c r="AX347" i="615"/>
  <c r="AR347" i="615"/>
  <c r="AS347" i="615" s="1"/>
  <c r="AP347" i="615"/>
  <c r="AK347" i="615"/>
  <c r="AJ347" i="615"/>
  <c r="AH347" i="615"/>
  <c r="AC347" i="615"/>
  <c r="AB347" i="615"/>
  <c r="Z347" i="615"/>
  <c r="U347" i="615"/>
  <c r="T347" i="615"/>
  <c r="R347" i="615"/>
  <c r="L347" i="615"/>
  <c r="M347" i="615" s="1"/>
  <c r="J347" i="615"/>
  <c r="CV346" i="615"/>
  <c r="CW346" i="615" s="1"/>
  <c r="CT346" i="615"/>
  <c r="CO346" i="615"/>
  <c r="CN346" i="615"/>
  <c r="CL346" i="615"/>
  <c r="CF346" i="615"/>
  <c r="CG346" i="615" s="1"/>
  <c r="CD346" i="615"/>
  <c r="BY346" i="615"/>
  <c r="BX346" i="615"/>
  <c r="BV346" i="615"/>
  <c r="BP346" i="615"/>
  <c r="BQ346" i="615" s="1"/>
  <c r="BN346" i="615"/>
  <c r="BI346" i="615"/>
  <c r="BH346" i="615"/>
  <c r="BF346" i="615"/>
  <c r="AZ346" i="615"/>
  <c r="BA346" i="615" s="1"/>
  <c r="AX346" i="615"/>
  <c r="AS346" i="615"/>
  <c r="AR346" i="615"/>
  <c r="AP346" i="615"/>
  <c r="AJ346" i="615"/>
  <c r="AK346" i="615" s="1"/>
  <c r="AH346" i="615"/>
  <c r="AB346" i="615"/>
  <c r="AC346" i="615" s="1"/>
  <c r="Z346" i="615"/>
  <c r="U346" i="615"/>
  <c r="T346" i="615"/>
  <c r="R346" i="615"/>
  <c r="M346" i="615"/>
  <c r="L346" i="615"/>
  <c r="J346" i="615"/>
  <c r="CW345" i="615"/>
  <c r="CV345" i="615"/>
  <c r="CT345" i="615"/>
  <c r="CO345" i="615"/>
  <c r="CN345" i="615"/>
  <c r="CL345" i="615"/>
  <c r="CG345" i="615"/>
  <c r="CF345" i="615"/>
  <c r="CD345" i="615"/>
  <c r="BX345" i="615"/>
  <c r="BY345" i="615" s="1"/>
  <c r="BV345" i="615"/>
  <c r="BP345" i="615"/>
  <c r="BQ345" i="615" s="1"/>
  <c r="BN345" i="615"/>
  <c r="BI345" i="615"/>
  <c r="BH345" i="615"/>
  <c r="BF345" i="615"/>
  <c r="AZ345" i="615"/>
  <c r="BA345" i="615" s="1"/>
  <c r="AX345" i="615"/>
  <c r="AS345" i="615"/>
  <c r="AR345" i="615"/>
  <c r="AP345" i="615"/>
  <c r="AJ345" i="615"/>
  <c r="AK345" i="615" s="1"/>
  <c r="AH345" i="615"/>
  <c r="AC345" i="615"/>
  <c r="AB345" i="615"/>
  <c r="Z345" i="615"/>
  <c r="U345" i="615"/>
  <c r="T345" i="615"/>
  <c r="R345" i="615"/>
  <c r="M345" i="615"/>
  <c r="L345" i="615"/>
  <c r="J345" i="615"/>
  <c r="CV344" i="615"/>
  <c r="CW344" i="615" s="1"/>
  <c r="CT344" i="615"/>
  <c r="CO344" i="615"/>
  <c r="CN344" i="615"/>
  <c r="CL344" i="615"/>
  <c r="CG344" i="615"/>
  <c r="CF344" i="615"/>
  <c r="CD344" i="615"/>
  <c r="BX344" i="615"/>
  <c r="BY344" i="615" s="1"/>
  <c r="BV344" i="615"/>
  <c r="BQ344" i="615"/>
  <c r="BP344" i="615"/>
  <c r="BN344" i="615"/>
  <c r="BI344" i="615"/>
  <c r="BH344" i="615"/>
  <c r="BF344" i="615"/>
  <c r="BA344" i="615"/>
  <c r="AZ344" i="615"/>
  <c r="AX344" i="615"/>
  <c r="AR344" i="615"/>
  <c r="AS344" i="615" s="1"/>
  <c r="AP344" i="615"/>
  <c r="AJ344" i="615"/>
  <c r="AK344" i="615" s="1"/>
  <c r="AH344" i="615"/>
  <c r="AC344" i="615"/>
  <c r="AB344" i="615"/>
  <c r="Z344" i="615"/>
  <c r="T344" i="615"/>
  <c r="U344" i="615" s="1"/>
  <c r="R344" i="615"/>
  <c r="M344" i="615"/>
  <c r="L344" i="615"/>
  <c r="J344" i="615"/>
  <c r="CW343" i="615"/>
  <c r="CV343" i="615"/>
  <c r="CT343" i="615"/>
  <c r="CO343" i="615"/>
  <c r="CN343" i="615"/>
  <c r="CL343" i="615"/>
  <c r="CF343" i="615"/>
  <c r="CG343" i="615" s="1"/>
  <c r="CD343" i="615"/>
  <c r="BY343" i="615"/>
  <c r="BX343" i="615"/>
  <c r="BV343" i="615"/>
  <c r="BP343" i="615"/>
  <c r="BQ343" i="615" s="1"/>
  <c r="BN343" i="615"/>
  <c r="BH343" i="615"/>
  <c r="BI343" i="615" s="1"/>
  <c r="BF343" i="615"/>
  <c r="BA343" i="615"/>
  <c r="AZ343" i="615"/>
  <c r="AX343" i="615"/>
  <c r="AR343" i="615"/>
  <c r="AS343" i="615" s="1"/>
  <c r="AP343" i="615"/>
  <c r="AK343" i="615"/>
  <c r="AJ343" i="615"/>
  <c r="AH343" i="615"/>
  <c r="AC343" i="615"/>
  <c r="AB343" i="615"/>
  <c r="Z343" i="615"/>
  <c r="U343" i="615"/>
  <c r="T343" i="615"/>
  <c r="R343" i="615"/>
  <c r="M343" i="615"/>
  <c r="L343" i="615"/>
  <c r="J343" i="615"/>
  <c r="CV342" i="615"/>
  <c r="CW342" i="615" s="1"/>
  <c r="CT342" i="615"/>
  <c r="CO342" i="615"/>
  <c r="CN342" i="615"/>
  <c r="CL342" i="615"/>
  <c r="CG342" i="615"/>
  <c r="CF342" i="615"/>
  <c r="CD342" i="615"/>
  <c r="BY342" i="615"/>
  <c r="BX342" i="615"/>
  <c r="BV342" i="615"/>
  <c r="BP342" i="615"/>
  <c r="BQ342" i="615" s="1"/>
  <c r="BN342" i="615"/>
  <c r="BI342" i="615"/>
  <c r="BH342" i="615"/>
  <c r="BF342" i="615"/>
  <c r="AZ342" i="615"/>
  <c r="BA342" i="615" s="1"/>
  <c r="AX342" i="615"/>
  <c r="AS342" i="615"/>
  <c r="AR342" i="615"/>
  <c r="AP342" i="615"/>
  <c r="AJ342" i="615"/>
  <c r="AK342" i="615" s="1"/>
  <c r="AH342" i="615"/>
  <c r="AB342" i="615"/>
  <c r="AC342" i="615" s="1"/>
  <c r="Z342" i="615"/>
  <c r="U342" i="615"/>
  <c r="T342" i="615"/>
  <c r="R342" i="615"/>
  <c r="L342" i="615"/>
  <c r="M342" i="615" s="1"/>
  <c r="J342" i="615"/>
  <c r="CW341" i="615"/>
  <c r="CV341" i="615"/>
  <c r="CT341" i="615"/>
  <c r="CO341" i="615"/>
  <c r="CN341" i="615"/>
  <c r="CL341" i="615"/>
  <c r="CG341" i="615"/>
  <c r="CF341" i="615"/>
  <c r="CD341" i="615"/>
  <c r="BX341" i="615"/>
  <c r="BY341" i="615" s="1"/>
  <c r="BV341" i="615"/>
  <c r="BP341" i="615"/>
  <c r="BQ341" i="615" s="1"/>
  <c r="BN341" i="615"/>
  <c r="BI341" i="615"/>
  <c r="BH341" i="615"/>
  <c r="BF341" i="615"/>
  <c r="AZ341" i="615"/>
  <c r="BA341" i="615" s="1"/>
  <c r="AX341" i="615"/>
  <c r="AS341" i="615"/>
  <c r="AR341" i="615"/>
  <c r="AP341" i="615"/>
  <c r="AJ341" i="615"/>
  <c r="AK341" i="615" s="1"/>
  <c r="AH341" i="615"/>
  <c r="AC341" i="615"/>
  <c r="AB341" i="615"/>
  <c r="Z341" i="615"/>
  <c r="T341" i="615"/>
  <c r="U341" i="615" s="1"/>
  <c r="R341" i="615"/>
  <c r="M341" i="615"/>
  <c r="L341" i="615"/>
  <c r="J341" i="615"/>
  <c r="CV340" i="615"/>
  <c r="CW340" i="615" s="1"/>
  <c r="CT340" i="615"/>
  <c r="CN340" i="615"/>
  <c r="CO340" i="615" s="1"/>
  <c r="CL340" i="615"/>
  <c r="CG340" i="615"/>
  <c r="CF340" i="615"/>
  <c r="CD340" i="615"/>
  <c r="BY340" i="615"/>
  <c r="BX340" i="615"/>
  <c r="BV340" i="615"/>
  <c r="BQ340" i="615"/>
  <c r="BP340" i="615"/>
  <c r="BN340" i="615"/>
  <c r="BI340" i="615"/>
  <c r="BH340" i="615"/>
  <c r="BF340" i="615"/>
  <c r="BA340" i="615"/>
  <c r="AZ340" i="615"/>
  <c r="AX340" i="615"/>
  <c r="AR340" i="615"/>
  <c r="AS340" i="615" s="1"/>
  <c r="AP340" i="615"/>
  <c r="AJ340" i="615"/>
  <c r="AK340" i="615" s="1"/>
  <c r="AH340" i="615"/>
  <c r="AC340" i="615"/>
  <c r="AB340" i="615"/>
  <c r="Z340" i="615"/>
  <c r="T340" i="615"/>
  <c r="U340" i="615" s="1"/>
  <c r="R340" i="615"/>
  <c r="M340" i="615"/>
  <c r="L340" i="615"/>
  <c r="J340" i="615"/>
  <c r="CV339" i="615"/>
  <c r="CW339" i="615" s="1"/>
  <c r="CT339" i="615"/>
  <c r="CO339" i="615"/>
  <c r="CN339" i="615"/>
  <c r="CL339" i="615"/>
  <c r="CG339" i="615"/>
  <c r="CF339" i="615"/>
  <c r="CD339" i="615"/>
  <c r="BY339" i="615"/>
  <c r="BX339" i="615"/>
  <c r="BV339" i="615"/>
  <c r="BP339" i="615"/>
  <c r="BQ339" i="615" s="1"/>
  <c r="BN339" i="615"/>
  <c r="BI339" i="615"/>
  <c r="BH339" i="615"/>
  <c r="BF339" i="615"/>
  <c r="BA339" i="615"/>
  <c r="AZ339" i="615"/>
  <c r="AX339" i="615"/>
  <c r="AR339" i="615"/>
  <c r="AS339" i="615" s="1"/>
  <c r="AP339" i="615"/>
  <c r="AK339" i="615"/>
  <c r="AJ339" i="615"/>
  <c r="AH339" i="615"/>
  <c r="AC339" i="615"/>
  <c r="AB339" i="615"/>
  <c r="Z339" i="615"/>
  <c r="U339" i="615"/>
  <c r="T339" i="615"/>
  <c r="R339" i="615"/>
  <c r="L339" i="615"/>
  <c r="M339" i="615" s="1"/>
  <c r="J339" i="615"/>
  <c r="CV338" i="615"/>
  <c r="CW338" i="615" s="1"/>
  <c r="CT338" i="615"/>
  <c r="CO338" i="615"/>
  <c r="CN338" i="615"/>
  <c r="CL338" i="615"/>
  <c r="CF338" i="615"/>
  <c r="CG338" i="615" s="1"/>
  <c r="CD338" i="615"/>
  <c r="BX338" i="615"/>
  <c r="BY338" i="615" s="1"/>
  <c r="BV338" i="615"/>
  <c r="BQ338" i="615"/>
  <c r="BP338" i="615"/>
  <c r="BN338" i="615"/>
  <c r="BI338" i="615"/>
  <c r="BH338" i="615"/>
  <c r="BF338" i="615"/>
  <c r="AZ338" i="615"/>
  <c r="BA338" i="615" s="1"/>
  <c r="AX338" i="615"/>
  <c r="AS338" i="615"/>
  <c r="AR338" i="615"/>
  <c r="AP338" i="615"/>
  <c r="AJ338" i="615"/>
  <c r="AK338" i="615" s="1"/>
  <c r="AH338" i="615"/>
  <c r="AB338" i="615"/>
  <c r="AC338" i="615" s="1"/>
  <c r="Z338" i="615"/>
  <c r="U338" i="615"/>
  <c r="T338" i="615"/>
  <c r="R338" i="615"/>
  <c r="L338" i="615"/>
  <c r="M338" i="615" s="1"/>
  <c r="J338" i="615"/>
  <c r="CW337" i="615"/>
  <c r="CV337" i="615"/>
  <c r="CT337" i="615"/>
  <c r="CO337" i="615"/>
  <c r="CN337" i="615"/>
  <c r="CL337" i="615"/>
  <c r="CF337" i="615"/>
  <c r="CG337" i="615" s="1"/>
  <c r="CD337" i="615"/>
  <c r="BY337" i="615"/>
  <c r="BX337" i="615"/>
  <c r="BV337" i="615"/>
  <c r="BP337" i="615"/>
  <c r="BQ337" i="615" s="1"/>
  <c r="BN337" i="615"/>
  <c r="BH337" i="615"/>
  <c r="BI337" i="615" s="1"/>
  <c r="BF337" i="615"/>
  <c r="BA337" i="615"/>
  <c r="AZ337" i="615"/>
  <c r="AX337" i="615"/>
  <c r="AS337" i="615"/>
  <c r="AR337" i="615"/>
  <c r="AP337" i="615"/>
  <c r="AJ337" i="615"/>
  <c r="AK337" i="615" s="1"/>
  <c r="AH337" i="615"/>
  <c r="AC337" i="615"/>
  <c r="AB337" i="615"/>
  <c r="Z337" i="615"/>
  <c r="T337" i="615"/>
  <c r="U337" i="615" s="1"/>
  <c r="R337" i="615"/>
  <c r="M337" i="615"/>
  <c r="L337" i="615"/>
  <c r="J337" i="615"/>
  <c r="CV336" i="615"/>
  <c r="CW336" i="615" s="1"/>
  <c r="CT336" i="615"/>
  <c r="CN336" i="615"/>
  <c r="CO336" i="615" s="1"/>
  <c r="CL336" i="615"/>
  <c r="CG336" i="615"/>
  <c r="CF336" i="615"/>
  <c r="CD336" i="615"/>
  <c r="BX336" i="615"/>
  <c r="BY336" i="615" s="1"/>
  <c r="BV336" i="615"/>
  <c r="BP336" i="615"/>
  <c r="BQ336" i="615" s="1"/>
  <c r="BN336" i="615"/>
  <c r="BI336" i="615"/>
  <c r="BH336" i="615"/>
  <c r="BF336" i="615"/>
  <c r="BA336" i="615"/>
  <c r="AZ336" i="615"/>
  <c r="AX336" i="615"/>
  <c r="AR336" i="615"/>
  <c r="AS336" i="615" s="1"/>
  <c r="AP336" i="615"/>
  <c r="AJ336" i="615"/>
  <c r="AK336" i="615" s="1"/>
  <c r="AH336" i="615"/>
  <c r="AC336" i="615"/>
  <c r="AB336" i="615"/>
  <c r="Z336" i="615"/>
  <c r="T336" i="615"/>
  <c r="U336" i="615" s="1"/>
  <c r="R336" i="615"/>
  <c r="M336" i="615"/>
  <c r="L336" i="615"/>
  <c r="J336" i="615"/>
  <c r="CV335" i="615"/>
  <c r="CW335" i="615" s="1"/>
  <c r="CT335" i="615"/>
  <c r="CO335" i="615"/>
  <c r="CN335" i="615"/>
  <c r="CL335" i="615"/>
  <c r="CF335" i="615"/>
  <c r="CG335" i="615" s="1"/>
  <c r="CD335" i="615"/>
  <c r="BX335" i="615"/>
  <c r="BY335" i="615" s="1"/>
  <c r="BV335" i="615"/>
  <c r="BP335" i="615"/>
  <c r="BQ335" i="615" s="1"/>
  <c r="BN335" i="615"/>
  <c r="BH335" i="615"/>
  <c r="BI335" i="615" s="1"/>
  <c r="BF335" i="615"/>
  <c r="AZ335" i="615"/>
  <c r="BA335" i="615" s="1"/>
  <c r="AX335" i="615"/>
  <c r="AS335" i="615"/>
  <c r="AR335" i="615"/>
  <c r="AP335" i="615"/>
  <c r="AK335" i="615"/>
  <c r="AJ335" i="615"/>
  <c r="AH335" i="615"/>
  <c r="AC335" i="615"/>
  <c r="AB335" i="615"/>
  <c r="Z335" i="615"/>
  <c r="U335" i="615"/>
  <c r="T335" i="615"/>
  <c r="R335" i="615"/>
  <c r="L335" i="615"/>
  <c r="M335" i="615" s="1"/>
  <c r="J335" i="615"/>
  <c r="CV334" i="615"/>
  <c r="CW334" i="615" s="1"/>
  <c r="CT334" i="615"/>
  <c r="CO334" i="615"/>
  <c r="CN334" i="615"/>
  <c r="CL334" i="615"/>
  <c r="CF334" i="615"/>
  <c r="CG334" i="615" s="1"/>
  <c r="CD334" i="615"/>
  <c r="BY334" i="615"/>
  <c r="BX334" i="615"/>
  <c r="BV334" i="615"/>
  <c r="BP334" i="615"/>
  <c r="BQ334" i="615" s="1"/>
  <c r="BN334" i="615"/>
  <c r="BI334" i="615"/>
  <c r="BH334" i="615"/>
  <c r="BF334" i="615"/>
  <c r="BA334" i="615"/>
  <c r="AZ334" i="615"/>
  <c r="AX334" i="615"/>
  <c r="AS334" i="615"/>
  <c r="AR334" i="615"/>
  <c r="AP334" i="615"/>
  <c r="AJ334" i="615"/>
  <c r="AK334" i="615" s="1"/>
  <c r="AH334" i="615"/>
  <c r="AC334" i="615"/>
  <c r="AB334" i="615"/>
  <c r="Z334" i="615"/>
  <c r="U334" i="615"/>
  <c r="T334" i="615"/>
  <c r="R334" i="615"/>
  <c r="L334" i="615"/>
  <c r="M334" i="615" s="1"/>
  <c r="J334" i="615"/>
  <c r="CW333" i="615"/>
  <c r="CV333" i="615"/>
  <c r="CT333" i="615"/>
  <c r="CO333" i="615"/>
  <c r="CN333" i="615"/>
  <c r="CL333" i="615"/>
  <c r="CG333" i="615"/>
  <c r="CF333" i="615"/>
  <c r="CD333" i="615"/>
  <c r="BX333" i="615"/>
  <c r="BY333" i="615" s="1"/>
  <c r="BV333" i="615"/>
  <c r="BP333" i="615"/>
  <c r="BQ333" i="615" s="1"/>
  <c r="BN333" i="615"/>
  <c r="BI333" i="615"/>
  <c r="BH333" i="615"/>
  <c r="BF333" i="615"/>
  <c r="AZ333" i="615"/>
  <c r="BA333" i="615" s="1"/>
  <c r="AX333" i="615"/>
  <c r="AS333" i="615"/>
  <c r="AR333" i="615"/>
  <c r="AP333" i="615"/>
  <c r="AK333" i="615"/>
  <c r="AJ333" i="615"/>
  <c r="AH333" i="615"/>
  <c r="AC333" i="615"/>
  <c r="AB333" i="615"/>
  <c r="Z333" i="615"/>
  <c r="T333" i="615"/>
  <c r="U333" i="615" s="1"/>
  <c r="R333" i="615"/>
  <c r="M333" i="615"/>
  <c r="L333" i="615"/>
  <c r="J333" i="615"/>
  <c r="CV332" i="615"/>
  <c r="CW332" i="615" s="1"/>
  <c r="CT332" i="615"/>
  <c r="CN332" i="615"/>
  <c r="CO332" i="615" s="1"/>
  <c r="CL332" i="615"/>
  <c r="CG332" i="615"/>
  <c r="CF332" i="615"/>
  <c r="CD332" i="615"/>
  <c r="BX332" i="615"/>
  <c r="BY332" i="615" s="1"/>
  <c r="BV332" i="615"/>
  <c r="BQ332" i="615"/>
  <c r="BP332" i="615"/>
  <c r="BN332" i="615"/>
  <c r="BI332" i="615"/>
  <c r="BH332" i="615"/>
  <c r="BF332" i="615"/>
  <c r="BA332" i="615"/>
  <c r="AZ332" i="615"/>
  <c r="AX332" i="615"/>
  <c r="AS332" i="615"/>
  <c r="AR332" i="615"/>
  <c r="AP332" i="615"/>
  <c r="AJ332" i="615"/>
  <c r="AK332" i="615" s="1"/>
  <c r="AH332" i="615"/>
  <c r="AC332" i="615"/>
  <c r="AB332" i="615"/>
  <c r="Z332" i="615"/>
  <c r="U332" i="615"/>
  <c r="T332" i="615"/>
  <c r="R332" i="615"/>
  <c r="M332" i="615"/>
  <c r="L332" i="615"/>
  <c r="J332" i="615"/>
  <c r="CV331" i="615"/>
  <c r="CW331" i="615" s="1"/>
  <c r="CT331" i="615"/>
  <c r="CO331" i="615"/>
  <c r="CN331" i="615"/>
  <c r="CL331" i="615"/>
  <c r="CF331" i="615"/>
  <c r="CG331" i="615" s="1"/>
  <c r="CD331" i="615"/>
  <c r="BY331" i="615"/>
  <c r="BX331" i="615"/>
  <c r="BV331" i="615"/>
  <c r="BP331" i="615"/>
  <c r="BQ331" i="615" s="1"/>
  <c r="BN331" i="615"/>
  <c r="BH331" i="615"/>
  <c r="BI331" i="615" s="1"/>
  <c r="BF331" i="615"/>
  <c r="BA331" i="615"/>
  <c r="AZ331" i="615"/>
  <c r="AX331" i="615"/>
  <c r="AR331" i="615"/>
  <c r="AS331" i="615" s="1"/>
  <c r="AP331" i="615"/>
  <c r="AK331" i="615"/>
  <c r="AJ331" i="615"/>
  <c r="AH331" i="615"/>
  <c r="AC331" i="615"/>
  <c r="AB331" i="615"/>
  <c r="Z331" i="615"/>
  <c r="U331" i="615"/>
  <c r="T331" i="615"/>
  <c r="R331" i="615"/>
  <c r="L331" i="615"/>
  <c r="M331" i="615" s="1"/>
  <c r="J331" i="615"/>
  <c r="CV330" i="615"/>
  <c r="CW330" i="615" s="1"/>
  <c r="CT330" i="615"/>
  <c r="CO330" i="615"/>
  <c r="CN330" i="615"/>
  <c r="CL330" i="615"/>
  <c r="CF330" i="615"/>
  <c r="CG330" i="615" s="1"/>
  <c r="CD330" i="615"/>
  <c r="BY330" i="615"/>
  <c r="BX330" i="615"/>
  <c r="BV330" i="615"/>
  <c r="BP330" i="615"/>
  <c r="BQ330" i="615" s="1"/>
  <c r="BN330" i="615"/>
  <c r="BI330" i="615"/>
  <c r="BH330" i="615"/>
  <c r="BF330" i="615"/>
  <c r="AZ330" i="615"/>
  <c r="BA330" i="615" s="1"/>
  <c r="AX330" i="615"/>
  <c r="AS330" i="615"/>
  <c r="AR330" i="615"/>
  <c r="AP330" i="615"/>
  <c r="AJ330" i="615"/>
  <c r="AK330" i="615" s="1"/>
  <c r="AH330" i="615"/>
  <c r="AB330" i="615"/>
  <c r="AC330" i="615" s="1"/>
  <c r="Z330" i="615"/>
  <c r="U330" i="615"/>
  <c r="T330" i="615"/>
  <c r="R330" i="615"/>
  <c r="M330" i="615"/>
  <c r="L330" i="615"/>
  <c r="J330" i="615"/>
  <c r="CW329" i="615"/>
  <c r="CV329" i="615"/>
  <c r="CT329" i="615"/>
  <c r="CO329" i="615"/>
  <c r="CN329" i="615"/>
  <c r="CL329" i="615"/>
  <c r="CG329" i="615"/>
  <c r="CF329" i="615"/>
  <c r="CD329" i="615"/>
  <c r="BX329" i="615"/>
  <c r="BY329" i="615" s="1"/>
  <c r="BV329" i="615"/>
  <c r="BP329" i="615"/>
  <c r="BQ329" i="615" s="1"/>
  <c r="BN329" i="615"/>
  <c r="BI329" i="615"/>
  <c r="BH329" i="615"/>
  <c r="BF329" i="615"/>
  <c r="AZ329" i="615"/>
  <c r="BA329" i="615" s="1"/>
  <c r="AX329" i="615"/>
  <c r="AS329" i="615"/>
  <c r="AR329" i="615"/>
  <c r="AP329" i="615"/>
  <c r="AJ329" i="615"/>
  <c r="AK329" i="615" s="1"/>
  <c r="AH329" i="615"/>
  <c r="AC329" i="615"/>
  <c r="AB329" i="615"/>
  <c r="Z329" i="615"/>
  <c r="U329" i="615"/>
  <c r="T329" i="615"/>
  <c r="R329" i="615"/>
  <c r="M329" i="615"/>
  <c r="L329" i="615"/>
  <c r="J329" i="615"/>
  <c r="CV328" i="615"/>
  <c r="CW328" i="615" s="1"/>
  <c r="CT328" i="615"/>
  <c r="CO328" i="615"/>
  <c r="CN328" i="615"/>
  <c r="CL328" i="615"/>
  <c r="CG328" i="615"/>
  <c r="CF328" i="615"/>
  <c r="CD328" i="615"/>
  <c r="BX328" i="615"/>
  <c r="BY328" i="615" s="1"/>
  <c r="BV328" i="615"/>
  <c r="BQ328" i="615"/>
  <c r="BP328" i="615"/>
  <c r="BN328" i="615"/>
  <c r="BI328" i="615"/>
  <c r="BH328" i="615"/>
  <c r="BF328" i="615"/>
  <c r="BA328" i="615"/>
  <c r="AZ328" i="615"/>
  <c r="AX328" i="615"/>
  <c r="AR328" i="615"/>
  <c r="AS328" i="615" s="1"/>
  <c r="AP328" i="615"/>
  <c r="AJ328" i="615"/>
  <c r="AK328" i="615" s="1"/>
  <c r="AH328" i="615"/>
  <c r="AC328" i="615"/>
  <c r="AB328" i="615"/>
  <c r="Z328" i="615"/>
  <c r="T328" i="615"/>
  <c r="U328" i="615" s="1"/>
  <c r="R328" i="615"/>
  <c r="M328" i="615"/>
  <c r="L328" i="615"/>
  <c r="J328" i="615"/>
  <c r="CW327" i="615"/>
  <c r="CV327" i="615"/>
  <c r="CT327" i="615"/>
  <c r="CO327" i="615"/>
  <c r="CN327" i="615"/>
  <c r="CL327" i="615"/>
  <c r="CF327" i="615"/>
  <c r="CG327" i="615" s="1"/>
  <c r="CD327" i="615"/>
  <c r="BY327" i="615"/>
  <c r="BX327" i="615"/>
  <c r="BV327" i="615"/>
  <c r="BP327" i="615"/>
  <c r="BQ327" i="615" s="1"/>
  <c r="BN327" i="615"/>
  <c r="BH327" i="615"/>
  <c r="BI327" i="615" s="1"/>
  <c r="BF327" i="615"/>
  <c r="BA327" i="615"/>
  <c r="AZ327" i="615"/>
  <c r="AX327" i="615"/>
  <c r="AR327" i="615"/>
  <c r="AS327" i="615" s="1"/>
  <c r="AP327" i="615"/>
  <c r="AK327" i="615"/>
  <c r="AJ327" i="615"/>
  <c r="AH327" i="615"/>
  <c r="AC327" i="615"/>
  <c r="AB327" i="615"/>
  <c r="Z327" i="615"/>
  <c r="U327" i="615"/>
  <c r="T327" i="615"/>
  <c r="R327" i="615"/>
  <c r="M327" i="615"/>
  <c r="L327" i="615"/>
  <c r="J327" i="615"/>
  <c r="CV326" i="615"/>
  <c r="CW326" i="615" s="1"/>
  <c r="CT326" i="615"/>
  <c r="CO326" i="615"/>
  <c r="CN326" i="615"/>
  <c r="CL326" i="615"/>
  <c r="CG326" i="615"/>
  <c r="CF326" i="615"/>
  <c r="BX326" i="615"/>
  <c r="BY326" i="615" s="1"/>
  <c r="BQ326" i="615"/>
  <c r="BP326" i="615"/>
  <c r="BI326" i="615"/>
  <c r="BH326" i="615"/>
  <c r="BA326" i="615"/>
  <c r="AZ326" i="615"/>
  <c r="AR326" i="615"/>
  <c r="AS326" i="615" s="1"/>
  <c r="AJ326" i="615"/>
  <c r="AK326" i="615" s="1"/>
  <c r="AB326" i="615"/>
  <c r="AC326" i="615" s="1"/>
  <c r="T326" i="615"/>
  <c r="U326" i="615" s="1"/>
  <c r="L326" i="615"/>
  <c r="M326" i="615" s="1"/>
  <c r="CW325" i="615"/>
  <c r="CV325" i="615"/>
  <c r="CT325" i="615"/>
  <c r="CN325" i="615"/>
  <c r="CO325" i="615" s="1"/>
  <c r="CL325" i="615"/>
  <c r="CF325" i="615"/>
  <c r="CG325" i="615" s="1"/>
  <c r="CD325" i="615"/>
  <c r="BY325" i="615"/>
  <c r="BX325" i="615"/>
  <c r="BV325" i="615"/>
  <c r="BP325" i="615"/>
  <c r="BQ325" i="615" s="1"/>
  <c r="BN325" i="615"/>
  <c r="BI325" i="615"/>
  <c r="BH325" i="615"/>
  <c r="BF325" i="615"/>
  <c r="AZ325" i="615"/>
  <c r="BA325" i="615" s="1"/>
  <c r="AX325" i="615"/>
  <c r="AS325" i="615"/>
  <c r="AR325" i="615"/>
  <c r="AP325" i="615"/>
  <c r="AK325" i="615"/>
  <c r="AJ325" i="615"/>
  <c r="AH325" i="615"/>
  <c r="AC325" i="615"/>
  <c r="AB325" i="615"/>
  <c r="Z325" i="615"/>
  <c r="T325" i="615"/>
  <c r="U325" i="615" s="1"/>
  <c r="R325" i="615"/>
  <c r="M325" i="615"/>
  <c r="L325" i="615"/>
  <c r="J325" i="615"/>
  <c r="CW324" i="615"/>
  <c r="CV324" i="615"/>
  <c r="CT324" i="615"/>
  <c r="CN324" i="615"/>
  <c r="CO324" i="615" s="1"/>
  <c r="CL324" i="615"/>
  <c r="CG324" i="615"/>
  <c r="CF324" i="615"/>
  <c r="CD324" i="615"/>
  <c r="BY324" i="615"/>
  <c r="BX324" i="615"/>
  <c r="BV324" i="615"/>
  <c r="BQ324" i="615"/>
  <c r="BP324" i="615"/>
  <c r="BN324" i="615"/>
  <c r="BH324" i="615"/>
  <c r="BI324" i="615" s="1"/>
  <c r="BF324" i="615"/>
  <c r="AZ324" i="615"/>
  <c r="BA324" i="615" s="1"/>
  <c r="AX324" i="615"/>
  <c r="AS324" i="615"/>
  <c r="AR324" i="615"/>
  <c r="AP324" i="615"/>
  <c r="AJ324" i="615"/>
  <c r="AK324" i="615" s="1"/>
  <c r="AH324" i="615"/>
  <c r="AC324" i="615"/>
  <c r="AB324" i="615"/>
  <c r="Z324" i="615"/>
  <c r="U324" i="615"/>
  <c r="T324" i="615"/>
  <c r="R324" i="615"/>
  <c r="M324" i="615"/>
  <c r="L324" i="615"/>
  <c r="J324" i="615"/>
  <c r="CV323" i="615"/>
  <c r="CW323" i="615" s="1"/>
  <c r="CT323" i="615"/>
  <c r="CO323" i="615"/>
  <c r="CN323" i="615"/>
  <c r="CL323" i="615"/>
  <c r="CF323" i="615"/>
  <c r="CG323" i="615" s="1"/>
  <c r="CD323" i="615"/>
  <c r="BX323" i="615"/>
  <c r="BY323" i="615" s="1"/>
  <c r="BV323" i="615"/>
  <c r="BQ323" i="615"/>
  <c r="BP323" i="615"/>
  <c r="BN323" i="615"/>
  <c r="BH323" i="615"/>
  <c r="BI323" i="615" s="1"/>
  <c r="BF323" i="615"/>
  <c r="BA323" i="615"/>
  <c r="AZ323" i="615"/>
  <c r="AX323" i="615"/>
  <c r="AS323" i="615"/>
  <c r="AR323" i="615"/>
  <c r="AP323" i="615"/>
  <c r="AK323" i="615"/>
  <c r="AJ323" i="615"/>
  <c r="AH323" i="615"/>
  <c r="AC323" i="615"/>
  <c r="AB323" i="615"/>
  <c r="Z323" i="615"/>
  <c r="T323" i="615"/>
  <c r="U323" i="615" s="1"/>
  <c r="R323" i="615"/>
  <c r="M323" i="615"/>
  <c r="L323" i="615"/>
  <c r="J323" i="615"/>
  <c r="CW322" i="615"/>
  <c r="CV322" i="615"/>
  <c r="CT322" i="615"/>
  <c r="CO322" i="615"/>
  <c r="CN322" i="615"/>
  <c r="CL322" i="615"/>
  <c r="CF322" i="615"/>
  <c r="CG322" i="615" s="1"/>
  <c r="CD322" i="615"/>
  <c r="BY322" i="615"/>
  <c r="BX322" i="615"/>
  <c r="BV322" i="615"/>
  <c r="BP322" i="615"/>
  <c r="BQ322" i="615" s="1"/>
  <c r="BN322" i="615"/>
  <c r="BI322" i="615"/>
  <c r="BH322" i="615"/>
  <c r="BF322" i="615"/>
  <c r="AZ322" i="615"/>
  <c r="BA322" i="615" s="1"/>
  <c r="AX322" i="615"/>
  <c r="AR322" i="615"/>
  <c r="AS322" i="615" s="1"/>
  <c r="AP322" i="615"/>
  <c r="AK322" i="615"/>
  <c r="AJ322" i="615"/>
  <c r="AH322" i="615"/>
  <c r="AB322" i="615"/>
  <c r="AC322" i="615" s="1"/>
  <c r="Z322" i="615"/>
  <c r="U322" i="615"/>
  <c r="T322" i="615"/>
  <c r="R322" i="615"/>
  <c r="M322" i="615"/>
  <c r="L322" i="615"/>
  <c r="J322" i="615"/>
  <c r="CW321" i="615"/>
  <c r="CV321" i="615"/>
  <c r="CT321" i="615"/>
  <c r="CN321" i="615"/>
  <c r="CO321" i="615" s="1"/>
  <c r="CL321" i="615"/>
  <c r="CF321" i="615"/>
  <c r="CG321" i="615" s="1"/>
  <c r="CD321" i="615"/>
  <c r="BY321" i="615"/>
  <c r="BX321" i="615"/>
  <c r="BQ321" i="615"/>
  <c r="BP321" i="615"/>
  <c r="BI321" i="615"/>
  <c r="BH321" i="615"/>
  <c r="BF321" i="615"/>
  <c r="AZ321" i="615"/>
  <c r="BA321" i="615" s="1"/>
  <c r="AX321" i="615"/>
  <c r="AS321" i="615"/>
  <c r="AR321" i="615"/>
  <c r="AP321" i="615"/>
  <c r="AJ321" i="615"/>
  <c r="AK321" i="615" s="1"/>
  <c r="AH321" i="615"/>
  <c r="AB321" i="615"/>
  <c r="AC321" i="615" s="1"/>
  <c r="Z321" i="615"/>
  <c r="U321" i="615"/>
  <c r="T321" i="615"/>
  <c r="R321" i="615"/>
  <c r="M321" i="615"/>
  <c r="L321" i="615"/>
  <c r="J321" i="615"/>
  <c r="CW320" i="615"/>
  <c r="CV320" i="615"/>
  <c r="CT320" i="615"/>
  <c r="CO320" i="615"/>
  <c r="CN320" i="615"/>
  <c r="CL320" i="615"/>
  <c r="CG320" i="615"/>
  <c r="CF320" i="615"/>
  <c r="CD320" i="615"/>
  <c r="BX320" i="615"/>
  <c r="BY320" i="615" s="1"/>
  <c r="BV320" i="615"/>
  <c r="BP320" i="615"/>
  <c r="BQ320" i="615" s="1"/>
  <c r="BI320" i="615"/>
  <c r="BH320" i="615"/>
  <c r="AZ320" i="615"/>
  <c r="BA320" i="615" s="1"/>
  <c r="AR320" i="615"/>
  <c r="AS320" i="615" s="1"/>
  <c r="AJ320" i="615"/>
  <c r="AK320" i="615" s="1"/>
  <c r="AC320" i="615"/>
  <c r="AB320" i="615"/>
  <c r="U320" i="615"/>
  <c r="T320" i="615"/>
  <c r="M320" i="615"/>
  <c r="L320" i="615"/>
  <c r="CV319" i="615"/>
  <c r="CW319" i="615" s="1"/>
  <c r="CT319" i="615"/>
  <c r="CO319" i="615"/>
  <c r="CN319" i="615"/>
  <c r="CL319" i="615"/>
  <c r="CF319" i="615"/>
  <c r="CG319" i="615" s="1"/>
  <c r="CD319" i="615"/>
  <c r="BY319" i="615"/>
  <c r="BX319" i="615"/>
  <c r="BV319" i="615"/>
  <c r="BQ319" i="615"/>
  <c r="BP319" i="615"/>
  <c r="BN319" i="615"/>
  <c r="BI319" i="615"/>
  <c r="BH319" i="615"/>
  <c r="BF319" i="615"/>
  <c r="AZ319" i="615"/>
  <c r="BA319" i="615" s="1"/>
  <c r="AX319" i="615"/>
  <c r="AS319" i="615"/>
  <c r="AR319" i="615"/>
  <c r="AP319" i="615"/>
  <c r="AJ319" i="615"/>
  <c r="AK319" i="615" s="1"/>
  <c r="AH319" i="615"/>
  <c r="AB319" i="615"/>
  <c r="AC319" i="615" s="1"/>
  <c r="Z319" i="615"/>
  <c r="U319" i="615"/>
  <c r="T319" i="615"/>
  <c r="R319" i="615"/>
  <c r="L319" i="615"/>
  <c r="M319" i="615" s="1"/>
  <c r="J319" i="615"/>
  <c r="CW318" i="615"/>
  <c r="CV318" i="615"/>
  <c r="CT318" i="615"/>
  <c r="CO318" i="615"/>
  <c r="CN318" i="615"/>
  <c r="CL318" i="615"/>
  <c r="CG318" i="615"/>
  <c r="CF318" i="615"/>
  <c r="CD318" i="615"/>
  <c r="BY318" i="615"/>
  <c r="BX318" i="615"/>
  <c r="BV318" i="615"/>
  <c r="BP318" i="615"/>
  <c r="BQ318" i="615" s="1"/>
  <c r="BN318" i="615"/>
  <c r="BI318" i="615"/>
  <c r="BH318" i="615"/>
  <c r="BF318" i="615"/>
  <c r="BA318" i="615"/>
  <c r="AZ318" i="615"/>
  <c r="AX318" i="615"/>
  <c r="AS318" i="615"/>
  <c r="AR318" i="615"/>
  <c r="AP318" i="615"/>
  <c r="AJ318" i="615"/>
  <c r="AK318" i="615" s="1"/>
  <c r="AH318" i="615"/>
  <c r="AC318" i="615"/>
  <c r="AB318" i="615"/>
  <c r="Z318" i="615"/>
  <c r="T318" i="615"/>
  <c r="U318" i="615" s="1"/>
  <c r="R318" i="615"/>
  <c r="M318" i="615"/>
  <c r="L318" i="615"/>
  <c r="J318" i="615"/>
  <c r="CV317" i="615"/>
  <c r="CW317" i="615" s="1"/>
  <c r="CT317" i="615"/>
  <c r="CN317" i="615"/>
  <c r="CO317" i="615" s="1"/>
  <c r="CL317" i="615"/>
  <c r="CG317" i="615"/>
  <c r="CF317" i="615"/>
  <c r="CD317" i="615"/>
  <c r="BX317" i="615"/>
  <c r="BY317" i="615" s="1"/>
  <c r="BV317" i="615"/>
  <c r="BQ317" i="615"/>
  <c r="BP317" i="615"/>
  <c r="BN317" i="615"/>
  <c r="BI317" i="615"/>
  <c r="BH317" i="615"/>
  <c r="BF317" i="615"/>
  <c r="BA317" i="615"/>
  <c r="AZ317" i="615"/>
  <c r="AX317" i="615"/>
  <c r="AR317" i="615"/>
  <c r="AS317" i="615" s="1"/>
  <c r="AP317" i="615"/>
  <c r="AJ317" i="615"/>
  <c r="AK317" i="615" s="1"/>
  <c r="AH317" i="615"/>
  <c r="AC317" i="615"/>
  <c r="AB317" i="615"/>
  <c r="Z317" i="615"/>
  <c r="T317" i="615"/>
  <c r="U317" i="615" s="1"/>
  <c r="R317" i="615"/>
  <c r="M317" i="615"/>
  <c r="L317" i="615"/>
  <c r="J317" i="615"/>
  <c r="CV316" i="615"/>
  <c r="CW316" i="615" s="1"/>
  <c r="CT316" i="615"/>
  <c r="CO316" i="615"/>
  <c r="CN316" i="615"/>
  <c r="CL316" i="615"/>
  <c r="CF316" i="615"/>
  <c r="CG316" i="615" s="1"/>
  <c r="CD316" i="615"/>
  <c r="BY316" i="615"/>
  <c r="BX316" i="615"/>
  <c r="BV316" i="615"/>
  <c r="BP316" i="615"/>
  <c r="BQ316" i="615" s="1"/>
  <c r="BN316" i="615"/>
  <c r="BH316" i="615"/>
  <c r="BI316" i="615" s="1"/>
  <c r="BF316" i="615"/>
  <c r="BA316" i="615"/>
  <c r="AZ316" i="615"/>
  <c r="AX316" i="615"/>
  <c r="AS316" i="615"/>
  <c r="AR316" i="615"/>
  <c r="AP316" i="615"/>
  <c r="AK316" i="615"/>
  <c r="AJ316" i="615"/>
  <c r="AH316" i="615"/>
  <c r="AC316" i="615"/>
  <c r="AB316" i="615"/>
  <c r="Z316" i="615"/>
  <c r="U316" i="615"/>
  <c r="T316" i="615"/>
  <c r="R316" i="615"/>
  <c r="L316" i="615"/>
  <c r="M316" i="615" s="1"/>
  <c r="J316" i="615"/>
  <c r="CV315" i="615"/>
  <c r="CW315" i="615" s="1"/>
  <c r="CT315" i="615"/>
  <c r="CO315" i="615"/>
  <c r="CN315" i="615"/>
  <c r="CL315" i="615"/>
  <c r="CF315" i="615"/>
  <c r="CG315" i="615" s="1"/>
  <c r="CD315" i="615"/>
  <c r="BY315" i="615"/>
  <c r="BX315" i="615"/>
  <c r="BV315" i="615"/>
  <c r="BP315" i="615"/>
  <c r="BQ315" i="615" s="1"/>
  <c r="BN315" i="615"/>
  <c r="BI315" i="615"/>
  <c r="BH315" i="615"/>
  <c r="BF315" i="615"/>
  <c r="BA315" i="615"/>
  <c r="AZ315" i="615"/>
  <c r="AX315" i="615"/>
  <c r="AS315" i="615"/>
  <c r="AR315" i="615"/>
  <c r="AP315" i="615"/>
  <c r="AJ315" i="615"/>
  <c r="AK315" i="615" s="1"/>
  <c r="AH315" i="615"/>
  <c r="AC315" i="615"/>
  <c r="AB315" i="615"/>
  <c r="T315" i="615"/>
  <c r="U315" i="615" s="1"/>
  <c r="M315" i="615"/>
  <c r="L315" i="615"/>
  <c r="CV314" i="615"/>
  <c r="CW314" i="615" s="1"/>
  <c r="CT314" i="615"/>
  <c r="CO314" i="615"/>
  <c r="CN314" i="615"/>
  <c r="CL314" i="615"/>
  <c r="CG314" i="615"/>
  <c r="CF314" i="615"/>
  <c r="CD314" i="615"/>
  <c r="BY314" i="615"/>
  <c r="BX314" i="615"/>
  <c r="BV314" i="615"/>
  <c r="BP314" i="615"/>
  <c r="BQ314" i="615" s="1"/>
  <c r="BN314" i="615"/>
  <c r="BH314" i="615"/>
  <c r="BI314" i="615" s="1"/>
  <c r="BF314" i="615"/>
  <c r="BA314" i="615"/>
  <c r="AZ314" i="615"/>
  <c r="AX314" i="615"/>
  <c r="AR314" i="615"/>
  <c r="AS314" i="615" s="1"/>
  <c r="AP314" i="615"/>
  <c r="AK314" i="615"/>
  <c r="AJ314" i="615"/>
  <c r="AH314" i="615"/>
  <c r="AC314" i="615"/>
  <c r="AB314" i="615"/>
  <c r="Z314" i="615"/>
  <c r="U314" i="615"/>
  <c r="T314" i="615"/>
  <c r="R314" i="615"/>
  <c r="L314" i="615"/>
  <c r="M314" i="615" s="1"/>
  <c r="J314" i="615"/>
  <c r="CW313" i="615"/>
  <c r="CV313" i="615"/>
  <c r="CT313" i="615"/>
  <c r="CN313" i="615"/>
  <c r="CO313" i="615" s="1"/>
  <c r="CL313" i="615"/>
  <c r="CF313" i="615"/>
  <c r="CG313" i="615" s="1"/>
  <c r="CD313" i="615"/>
  <c r="BY313" i="615"/>
  <c r="BX313" i="615"/>
  <c r="BV313" i="615"/>
  <c r="BP313" i="615"/>
  <c r="BQ313" i="615" s="1"/>
  <c r="BN313" i="615"/>
  <c r="BI313" i="615"/>
  <c r="BH313" i="615"/>
  <c r="BF313" i="615"/>
  <c r="BA313" i="615"/>
  <c r="AZ313" i="615"/>
  <c r="AX313" i="615"/>
  <c r="AS313" i="615"/>
  <c r="AR313" i="615"/>
  <c r="AP313" i="615"/>
  <c r="AK313" i="615"/>
  <c r="AJ313" i="615"/>
  <c r="AH313" i="615"/>
  <c r="AB313" i="615"/>
  <c r="AC313" i="615" s="1"/>
  <c r="Z313" i="615"/>
  <c r="U313" i="615"/>
  <c r="T313" i="615"/>
  <c r="R313" i="615"/>
  <c r="M313" i="615"/>
  <c r="L313" i="615"/>
  <c r="J313" i="615"/>
  <c r="CW312" i="615"/>
  <c r="CV312" i="615"/>
  <c r="CT312" i="615"/>
  <c r="CN312" i="615"/>
  <c r="CO312" i="615" s="1"/>
  <c r="CL312" i="615"/>
  <c r="CG312" i="615"/>
  <c r="CF312" i="615"/>
  <c r="CD312" i="615"/>
  <c r="BX312" i="615"/>
  <c r="BY312" i="615" s="1"/>
  <c r="BV312" i="615"/>
  <c r="BQ312" i="615"/>
  <c r="BP312" i="615"/>
  <c r="BN312" i="615"/>
  <c r="BH312" i="615"/>
  <c r="BI312" i="615" s="1"/>
  <c r="BF312" i="615"/>
  <c r="AZ312" i="615"/>
  <c r="BA312" i="615" s="1"/>
  <c r="AX312" i="615"/>
  <c r="AS312" i="615"/>
  <c r="AR312" i="615"/>
  <c r="AP312" i="615"/>
  <c r="AJ312" i="615"/>
  <c r="AK312" i="615" s="1"/>
  <c r="AH312" i="615"/>
  <c r="AC312" i="615"/>
  <c r="AB312" i="615"/>
  <c r="Z312" i="615"/>
  <c r="U312" i="615"/>
  <c r="T312" i="615"/>
  <c r="R312" i="615"/>
  <c r="M312" i="615"/>
  <c r="L312" i="615"/>
  <c r="J312" i="615"/>
  <c r="CV311" i="615"/>
  <c r="CW311" i="615" s="1"/>
  <c r="CT311" i="615"/>
  <c r="CN311" i="615"/>
  <c r="CO311" i="615" s="1"/>
  <c r="CL311" i="615"/>
  <c r="CG311" i="615"/>
  <c r="CF311" i="615"/>
  <c r="CD311" i="615"/>
  <c r="BX311" i="615"/>
  <c r="BY311" i="615" s="1"/>
  <c r="BV311" i="615"/>
  <c r="BQ311" i="615"/>
  <c r="BP311" i="615"/>
  <c r="BN311" i="615"/>
  <c r="BH311" i="615"/>
  <c r="BI311" i="615" s="1"/>
  <c r="BF311" i="615"/>
  <c r="BA311" i="615"/>
  <c r="AZ311" i="615"/>
  <c r="AX311" i="615"/>
  <c r="AR311" i="615"/>
  <c r="AS311" i="615" s="1"/>
  <c r="AP311" i="615"/>
  <c r="AK311" i="615"/>
  <c r="AJ311" i="615"/>
  <c r="AC311" i="615"/>
  <c r="AB311" i="615"/>
  <c r="U311" i="615"/>
  <c r="T311" i="615"/>
  <c r="M311" i="615"/>
  <c r="L311" i="615"/>
  <c r="CW310" i="615"/>
  <c r="CV310" i="615"/>
  <c r="CT310" i="615"/>
  <c r="CN310" i="615"/>
  <c r="CO310" i="615" s="1"/>
  <c r="CL310" i="615"/>
  <c r="CF310" i="615"/>
  <c r="CG310" i="615" s="1"/>
  <c r="CD310" i="615"/>
  <c r="BY310" i="615"/>
  <c r="BX310" i="615"/>
  <c r="BV310" i="615"/>
  <c r="BQ310" i="615"/>
  <c r="BP310" i="615"/>
  <c r="BN310" i="615"/>
  <c r="BI310" i="615"/>
  <c r="BH310" i="615"/>
  <c r="BF310" i="615"/>
  <c r="BA310" i="615"/>
  <c r="AZ310" i="615"/>
  <c r="AX310" i="615"/>
  <c r="AS310" i="615"/>
  <c r="AR310" i="615"/>
  <c r="AP310" i="615"/>
  <c r="AJ310" i="615"/>
  <c r="AK310" i="615" s="1"/>
  <c r="AH310" i="615"/>
  <c r="AB310" i="615"/>
  <c r="AC310" i="615" s="1"/>
  <c r="Z310" i="615"/>
  <c r="U310" i="615"/>
  <c r="T310" i="615"/>
  <c r="R310" i="615"/>
  <c r="L310" i="615"/>
  <c r="M310" i="615" s="1"/>
  <c r="J310" i="615"/>
  <c r="CW309" i="615"/>
  <c r="CV309" i="615"/>
  <c r="CT309" i="615"/>
  <c r="CN309" i="615"/>
  <c r="CO309" i="615" s="1"/>
  <c r="CL309" i="615"/>
  <c r="CG309" i="615"/>
  <c r="CF309" i="615"/>
  <c r="CD309" i="615"/>
  <c r="BY309" i="615"/>
  <c r="BX309" i="615"/>
  <c r="BV309" i="615"/>
  <c r="BQ309" i="615"/>
  <c r="BP309" i="615"/>
  <c r="BN309" i="615"/>
  <c r="BH309" i="615"/>
  <c r="BI309" i="615" s="1"/>
  <c r="BF309" i="615"/>
  <c r="BA309" i="615"/>
  <c r="AZ309" i="615"/>
  <c r="AX309" i="615"/>
  <c r="AS309" i="615"/>
  <c r="AR309" i="615"/>
  <c r="AP309" i="615"/>
  <c r="AJ309" i="615"/>
  <c r="AK309" i="615" s="1"/>
  <c r="AH309" i="615"/>
  <c r="AC309" i="615"/>
  <c r="AB309" i="615"/>
  <c r="Z309" i="615"/>
  <c r="U309" i="615"/>
  <c r="T309" i="615"/>
  <c r="R309" i="615"/>
  <c r="M309" i="615"/>
  <c r="L309" i="615"/>
  <c r="J309" i="615"/>
  <c r="CV308" i="615"/>
  <c r="CW308" i="615" s="1"/>
  <c r="CT308" i="615"/>
  <c r="CN308" i="615"/>
  <c r="CO308" i="615" s="1"/>
  <c r="CL308" i="615"/>
  <c r="CG308" i="615"/>
  <c r="CF308" i="615"/>
  <c r="CD308" i="615"/>
  <c r="BX308" i="615"/>
  <c r="BY308" i="615" s="1"/>
  <c r="BV308" i="615"/>
  <c r="BQ308" i="615"/>
  <c r="BP308" i="615"/>
  <c r="BN308" i="615"/>
  <c r="BI308" i="615"/>
  <c r="BH308" i="615"/>
  <c r="BF308" i="615"/>
  <c r="BA308" i="615"/>
  <c r="AZ308" i="615"/>
  <c r="AX308" i="615"/>
  <c r="AR308" i="615"/>
  <c r="AS308" i="615" s="1"/>
  <c r="AP308" i="615"/>
  <c r="AK308" i="615"/>
  <c r="AJ308" i="615"/>
  <c r="AH308" i="615"/>
  <c r="AB308" i="615"/>
  <c r="AC308" i="615" s="1"/>
  <c r="Z308" i="615"/>
  <c r="T308" i="615"/>
  <c r="U308" i="615" s="1"/>
  <c r="R308" i="615"/>
  <c r="M308" i="615"/>
  <c r="L308" i="615"/>
  <c r="J308" i="615"/>
  <c r="CV307" i="615"/>
  <c r="CW307" i="615" s="1"/>
  <c r="CT307" i="615"/>
  <c r="CO307" i="615"/>
  <c r="CN307" i="615"/>
  <c r="CL307" i="615"/>
  <c r="CG307" i="615"/>
  <c r="CF307" i="615"/>
  <c r="CD307" i="615"/>
  <c r="BY307" i="615"/>
  <c r="BX307" i="615"/>
  <c r="BV307" i="615"/>
  <c r="BQ307" i="615"/>
  <c r="BP307" i="615"/>
  <c r="BN307" i="615"/>
  <c r="BH307" i="615"/>
  <c r="BI307" i="615" s="1"/>
  <c r="BF307" i="615"/>
  <c r="BA307" i="615"/>
  <c r="AZ307" i="615"/>
  <c r="AX307" i="615"/>
  <c r="AS307" i="615"/>
  <c r="AR307" i="615"/>
  <c r="AP307" i="615"/>
  <c r="AK307" i="615"/>
  <c r="AJ307" i="615"/>
  <c r="AH307" i="615"/>
  <c r="AB307" i="615"/>
  <c r="AC307" i="615" s="1"/>
  <c r="Z307" i="615"/>
  <c r="U307" i="615"/>
  <c r="T307" i="615"/>
  <c r="R307" i="615"/>
  <c r="L307" i="615"/>
  <c r="M307" i="615" s="1"/>
  <c r="J307" i="615"/>
  <c r="CV306" i="615"/>
  <c r="CW306" i="615" s="1"/>
  <c r="CT306" i="615"/>
  <c r="CN306" i="615"/>
  <c r="CO306" i="615" s="1"/>
  <c r="CL306" i="615"/>
  <c r="CF306" i="615"/>
  <c r="CG306" i="615" s="1"/>
  <c r="CD306" i="615"/>
  <c r="BY306" i="615"/>
  <c r="BX306" i="615"/>
  <c r="BV306" i="615"/>
  <c r="BP306" i="615"/>
  <c r="BQ306" i="615" s="1"/>
  <c r="BN306" i="615"/>
  <c r="BI306" i="615"/>
  <c r="BH306" i="615"/>
  <c r="BF306" i="615"/>
  <c r="BA306" i="615"/>
  <c r="AZ306" i="615"/>
  <c r="AX306" i="615"/>
  <c r="AS306" i="615"/>
  <c r="AR306" i="615"/>
  <c r="AP306" i="615"/>
  <c r="AJ306" i="615"/>
  <c r="AK306" i="615" s="1"/>
  <c r="AH306" i="615"/>
  <c r="AB306" i="615"/>
  <c r="AC306" i="615" s="1"/>
  <c r="Z306" i="615"/>
  <c r="U306" i="615"/>
  <c r="T306" i="615"/>
  <c r="R306" i="615"/>
  <c r="L306" i="615"/>
  <c r="M306" i="615" s="1"/>
  <c r="J306" i="615"/>
  <c r="CW305" i="615"/>
  <c r="CV305" i="615"/>
  <c r="CT305" i="615"/>
  <c r="CN305" i="615"/>
  <c r="CO305" i="615" s="1"/>
  <c r="CL305" i="615"/>
  <c r="CG305" i="615"/>
  <c r="CF305" i="615"/>
  <c r="CD305" i="615"/>
  <c r="BX305" i="615"/>
  <c r="BY305" i="615" s="1"/>
  <c r="BV305" i="615"/>
  <c r="BQ305" i="615"/>
  <c r="BP305" i="615"/>
  <c r="BN305" i="615"/>
  <c r="BH305" i="615"/>
  <c r="BI305" i="615" s="1"/>
  <c r="BF305" i="615"/>
  <c r="AZ305" i="615"/>
  <c r="BA305" i="615" s="1"/>
  <c r="AX305" i="615"/>
  <c r="AS305" i="615"/>
  <c r="AR305" i="615"/>
  <c r="AP305" i="615"/>
  <c r="AK305" i="615"/>
  <c r="AJ305" i="615"/>
  <c r="AH305" i="615"/>
  <c r="AC305" i="615"/>
  <c r="AB305" i="615"/>
  <c r="Z305" i="615"/>
  <c r="U305" i="615"/>
  <c r="T305" i="615"/>
  <c r="R305" i="615"/>
  <c r="M305" i="615"/>
  <c r="L305" i="615"/>
  <c r="J305" i="615"/>
  <c r="CV304" i="615"/>
  <c r="CW304" i="615" s="1"/>
  <c r="CT304" i="615"/>
  <c r="CN304" i="615"/>
  <c r="CO304" i="615" s="1"/>
  <c r="CL304" i="615"/>
  <c r="CG304" i="615"/>
  <c r="CF304" i="615"/>
  <c r="CD304" i="615"/>
  <c r="BX304" i="615"/>
  <c r="BY304" i="615" s="1"/>
  <c r="BV304" i="615"/>
  <c r="BQ304" i="615"/>
  <c r="BP304" i="615"/>
  <c r="BN304" i="615"/>
  <c r="BH304" i="615"/>
  <c r="BI304" i="615" s="1"/>
  <c r="BF304" i="615"/>
  <c r="BA304" i="615"/>
  <c r="AZ304" i="615"/>
  <c r="AX304" i="615"/>
  <c r="AS304" i="615"/>
  <c r="AR304" i="615"/>
  <c r="AP304" i="615"/>
  <c r="AK304" i="615"/>
  <c r="AJ304" i="615"/>
  <c r="AH304" i="615"/>
  <c r="AB304" i="615"/>
  <c r="AC304" i="615" s="1"/>
  <c r="Z304" i="615"/>
  <c r="U304" i="615"/>
  <c r="T304" i="615"/>
  <c r="R304" i="615"/>
  <c r="M304" i="615"/>
  <c r="L304" i="615"/>
  <c r="J304" i="615"/>
  <c r="CV303" i="615"/>
  <c r="CW303" i="615" s="1"/>
  <c r="CT303" i="615"/>
  <c r="CO303" i="615"/>
  <c r="CN303" i="615"/>
  <c r="CL303" i="615"/>
  <c r="CG303" i="615"/>
  <c r="CF303" i="615"/>
  <c r="CD303" i="615"/>
  <c r="BX303" i="615"/>
  <c r="BY303" i="615" s="1"/>
  <c r="BV303" i="615"/>
  <c r="BP303" i="615"/>
  <c r="BQ303" i="615" s="1"/>
  <c r="BN303" i="615"/>
  <c r="BH303" i="615"/>
  <c r="BI303" i="615" s="1"/>
  <c r="BF303" i="615"/>
  <c r="BA303" i="615"/>
  <c r="AZ303" i="615"/>
  <c r="AX303" i="615"/>
  <c r="AR303" i="615"/>
  <c r="AS303" i="615" s="1"/>
  <c r="AP303" i="615"/>
  <c r="AK303" i="615"/>
  <c r="AJ303" i="615"/>
  <c r="AH303" i="615"/>
  <c r="AC303" i="615"/>
  <c r="AB303" i="615"/>
  <c r="Z303" i="615"/>
  <c r="U303" i="615"/>
  <c r="T303" i="615"/>
  <c r="R303" i="615"/>
  <c r="L303" i="615"/>
  <c r="M303" i="615" s="1"/>
  <c r="J303" i="615"/>
  <c r="CW302" i="615"/>
  <c r="CV302" i="615"/>
  <c r="CT302" i="615"/>
  <c r="CN302" i="615"/>
  <c r="CO302" i="615" s="1"/>
  <c r="CL302" i="615"/>
  <c r="CF302" i="615"/>
  <c r="CG302" i="615" s="1"/>
  <c r="CD302" i="615"/>
  <c r="BY302" i="615"/>
  <c r="BX302" i="615"/>
  <c r="BV302" i="615"/>
  <c r="BP302" i="615"/>
  <c r="BQ302" i="615" s="1"/>
  <c r="BN302" i="615"/>
  <c r="BH302" i="615"/>
  <c r="BI302" i="615" s="1"/>
  <c r="BF302" i="615"/>
  <c r="BA302" i="615"/>
  <c r="AZ302" i="615"/>
  <c r="AX302" i="615"/>
  <c r="AS302" i="615"/>
  <c r="AR302" i="615"/>
  <c r="AP302" i="615"/>
  <c r="AK302" i="615"/>
  <c r="AJ302" i="615"/>
  <c r="AH302" i="615"/>
  <c r="AB302" i="615"/>
  <c r="AC302" i="615" s="1"/>
  <c r="Z302" i="615"/>
  <c r="U302" i="615"/>
  <c r="T302" i="615"/>
  <c r="R302" i="615"/>
  <c r="M302" i="615"/>
  <c r="L302" i="615"/>
  <c r="J302" i="615"/>
  <c r="CW301" i="615"/>
  <c r="CV301" i="615"/>
  <c r="CT301" i="615"/>
  <c r="CN301" i="615"/>
  <c r="CO301" i="615" s="1"/>
  <c r="CL301" i="615"/>
  <c r="CG301" i="615"/>
  <c r="CF301" i="615"/>
  <c r="CD301" i="615"/>
  <c r="BX301" i="615"/>
  <c r="BY301" i="615" s="1"/>
  <c r="BV301" i="615"/>
  <c r="BP301" i="615"/>
  <c r="BQ301" i="615" s="1"/>
  <c r="BN301" i="615"/>
  <c r="BH301" i="615"/>
  <c r="BI301" i="615" s="1"/>
  <c r="BF301" i="615"/>
  <c r="AZ301" i="615"/>
  <c r="BA301" i="615" s="1"/>
  <c r="AX301" i="615"/>
  <c r="AR301" i="615"/>
  <c r="AS301" i="615" s="1"/>
  <c r="AP301" i="615"/>
  <c r="AJ301" i="615"/>
  <c r="AK301" i="615" s="1"/>
  <c r="AH301" i="615"/>
  <c r="AC301" i="615"/>
  <c r="AB301" i="615"/>
  <c r="Z301" i="615"/>
  <c r="U301" i="615"/>
  <c r="T301" i="615"/>
  <c r="R301" i="615"/>
  <c r="M301" i="615"/>
  <c r="L301" i="615"/>
  <c r="J301" i="615"/>
  <c r="CV300" i="615"/>
  <c r="CW300" i="615" s="1"/>
  <c r="CT300" i="615"/>
  <c r="CN300" i="615"/>
  <c r="CO300" i="615" s="1"/>
  <c r="CL300" i="615"/>
  <c r="CG300" i="615"/>
  <c r="CF300" i="615"/>
  <c r="CD300" i="615"/>
  <c r="BX300" i="615"/>
  <c r="BY300" i="615" s="1"/>
  <c r="BV300" i="615"/>
  <c r="BQ300" i="615"/>
  <c r="BP300" i="615"/>
  <c r="BN300" i="615"/>
  <c r="BH300" i="615"/>
  <c r="BI300" i="615" s="1"/>
  <c r="BF300" i="615"/>
  <c r="BA300" i="615"/>
  <c r="AZ300" i="615"/>
  <c r="AX300" i="615"/>
  <c r="AR300" i="615"/>
  <c r="AS300" i="615" s="1"/>
  <c r="AP300" i="615"/>
  <c r="AK300" i="615"/>
  <c r="AJ300" i="615"/>
  <c r="AH300" i="615"/>
  <c r="AB300" i="615"/>
  <c r="AC300" i="615" s="1"/>
  <c r="U300" i="615"/>
  <c r="T300" i="615"/>
  <c r="M300" i="615"/>
  <c r="L300" i="615"/>
  <c r="CW299" i="615"/>
  <c r="CV299" i="615"/>
  <c r="CT299" i="615"/>
  <c r="CO299" i="615"/>
  <c r="CN299" i="615"/>
  <c r="CL299" i="615"/>
  <c r="CG299" i="615"/>
  <c r="CF299" i="615"/>
  <c r="CD299" i="615"/>
  <c r="BY299" i="615"/>
  <c r="BX299" i="615"/>
  <c r="BV299" i="615"/>
  <c r="BQ299" i="615"/>
  <c r="BP299" i="615"/>
  <c r="BN299" i="615"/>
  <c r="BH299" i="615"/>
  <c r="BI299" i="615" s="1"/>
  <c r="BF299" i="615"/>
  <c r="AZ299" i="615"/>
  <c r="BA299" i="615" s="1"/>
  <c r="AX299" i="615"/>
  <c r="AS299" i="615"/>
  <c r="AR299" i="615"/>
  <c r="AP299" i="615"/>
  <c r="AJ299" i="615"/>
  <c r="AK299" i="615" s="1"/>
  <c r="AH299" i="615"/>
  <c r="AB299" i="615"/>
  <c r="AC299" i="615" s="1"/>
  <c r="Z299" i="615"/>
  <c r="T299" i="615"/>
  <c r="U299" i="615" s="1"/>
  <c r="R299" i="615"/>
  <c r="M299" i="615"/>
  <c r="L299" i="615"/>
  <c r="J299" i="615"/>
  <c r="CW298" i="615"/>
  <c r="CV298" i="615"/>
  <c r="CT298" i="615"/>
  <c r="CO298" i="615"/>
  <c r="CN298" i="615"/>
  <c r="CL298" i="615"/>
  <c r="CF298" i="615"/>
  <c r="CG298" i="615" s="1"/>
  <c r="CD298" i="615"/>
  <c r="BY298" i="615"/>
  <c r="BX298" i="615"/>
  <c r="BV298" i="615"/>
  <c r="BQ298" i="615"/>
  <c r="BP298" i="615"/>
  <c r="BN298" i="615"/>
  <c r="BH298" i="615"/>
  <c r="BI298" i="615" s="1"/>
  <c r="BF298" i="615"/>
  <c r="BA298" i="615"/>
  <c r="AZ298" i="615"/>
  <c r="AX298" i="615"/>
  <c r="AS298" i="615"/>
  <c r="AR298" i="615"/>
  <c r="AP298" i="615"/>
  <c r="AK298" i="615"/>
  <c r="AJ298" i="615"/>
  <c r="AH298" i="615"/>
  <c r="AB298" i="615"/>
  <c r="AC298" i="615" s="1"/>
  <c r="Z298" i="615"/>
  <c r="T298" i="615"/>
  <c r="U298" i="615" s="1"/>
  <c r="R298" i="615"/>
  <c r="M298" i="615"/>
  <c r="L298" i="615"/>
  <c r="J298" i="615"/>
  <c r="CV297" i="615"/>
  <c r="CW297" i="615" s="1"/>
  <c r="CT297" i="615"/>
  <c r="CO297" i="615"/>
  <c r="CN297" i="615"/>
  <c r="CL297" i="615"/>
  <c r="CG297" i="615"/>
  <c r="CF297" i="615"/>
  <c r="CD297" i="615"/>
  <c r="BY297" i="615"/>
  <c r="BX297" i="615"/>
  <c r="BV297" i="615"/>
  <c r="BP297" i="615"/>
  <c r="BQ297" i="615" s="1"/>
  <c r="BN297" i="615"/>
  <c r="BI297" i="615"/>
  <c r="BH297" i="615"/>
  <c r="BF297" i="615"/>
  <c r="AZ297" i="615"/>
  <c r="BA297" i="615" s="1"/>
  <c r="AX297" i="615"/>
  <c r="AR297" i="615"/>
  <c r="AS297" i="615" s="1"/>
  <c r="AP297" i="615"/>
  <c r="AK297" i="615"/>
  <c r="AJ297" i="615"/>
  <c r="AH297" i="615"/>
  <c r="AB297" i="615"/>
  <c r="AC297" i="615" s="1"/>
  <c r="Z297" i="615"/>
  <c r="U297" i="615"/>
  <c r="T297" i="615"/>
  <c r="R297" i="615"/>
  <c r="M297" i="615"/>
  <c r="L297" i="615"/>
  <c r="J297" i="615"/>
  <c r="CW296" i="615"/>
  <c r="CV296" i="615"/>
  <c r="CT296" i="615"/>
  <c r="CO296" i="615"/>
  <c r="CN296" i="615"/>
  <c r="CG296" i="615"/>
  <c r="CF296" i="615"/>
  <c r="BX296" i="615"/>
  <c r="BY296" i="615" s="1"/>
  <c r="BP296" i="615"/>
  <c r="BQ296" i="615" s="1"/>
  <c r="BI296" i="615"/>
  <c r="BH296" i="615"/>
  <c r="BA296" i="615"/>
  <c r="AZ296" i="615"/>
  <c r="AR296" i="615"/>
  <c r="AS296" i="615" s="1"/>
  <c r="AJ296" i="615"/>
  <c r="AK296" i="615" s="1"/>
  <c r="AC296" i="615"/>
  <c r="AB296" i="615"/>
  <c r="U296" i="615"/>
  <c r="T296" i="615"/>
  <c r="L296" i="615"/>
  <c r="M296" i="615" s="1"/>
  <c r="CV295" i="615"/>
  <c r="CW295" i="615" s="1"/>
  <c r="CT295" i="615"/>
  <c r="CO295" i="615"/>
  <c r="CN295" i="615"/>
  <c r="CL295" i="615"/>
  <c r="CF295" i="615"/>
  <c r="CG295" i="615" s="1"/>
  <c r="CD295" i="615"/>
  <c r="BX295" i="615"/>
  <c r="BY295" i="615" s="1"/>
  <c r="BV295" i="615"/>
  <c r="BQ295" i="615"/>
  <c r="BP295" i="615"/>
  <c r="BN295" i="615"/>
  <c r="BI295" i="615"/>
  <c r="BH295" i="615"/>
  <c r="BF295" i="615"/>
  <c r="BA295" i="615"/>
  <c r="AZ295" i="615"/>
  <c r="AX295" i="615"/>
  <c r="AR295" i="615"/>
  <c r="AS295" i="615" s="1"/>
  <c r="AP295" i="615"/>
  <c r="AK295" i="615"/>
  <c r="AJ295" i="615"/>
  <c r="AH295" i="615"/>
  <c r="AC295" i="615"/>
  <c r="AB295" i="615"/>
  <c r="Z295" i="615"/>
  <c r="U295" i="615"/>
  <c r="T295" i="615"/>
  <c r="R295" i="615"/>
  <c r="L295" i="615"/>
  <c r="M295" i="615" s="1"/>
  <c r="J295" i="615"/>
  <c r="CW294" i="615"/>
  <c r="CV294" i="615"/>
  <c r="CT294" i="615"/>
  <c r="CN294" i="615"/>
  <c r="CO294" i="615" s="1"/>
  <c r="CL294" i="615"/>
  <c r="CF294" i="615"/>
  <c r="CG294" i="615" s="1"/>
  <c r="CD294" i="615"/>
  <c r="BX294" i="615"/>
  <c r="BY294" i="615" s="1"/>
  <c r="BV294" i="615"/>
  <c r="BP294" i="615"/>
  <c r="BQ294" i="615" s="1"/>
  <c r="BN294" i="615"/>
  <c r="BH294" i="615"/>
  <c r="BI294" i="615" s="1"/>
  <c r="BF294" i="615"/>
  <c r="AZ294" i="615"/>
  <c r="BA294" i="615" s="1"/>
  <c r="AX294" i="615"/>
  <c r="AS294" i="615"/>
  <c r="AR294" i="615"/>
  <c r="AP294" i="615"/>
  <c r="AK294" i="615"/>
  <c r="AJ294" i="615"/>
  <c r="AH294" i="615"/>
  <c r="AC294" i="615"/>
  <c r="AB294" i="615"/>
  <c r="Z294" i="615"/>
  <c r="T294" i="615"/>
  <c r="U294" i="615" s="1"/>
  <c r="R294" i="615"/>
  <c r="L294" i="615"/>
  <c r="M294" i="615" s="1"/>
  <c r="J294" i="615"/>
  <c r="CW293" i="615"/>
  <c r="CV293" i="615"/>
  <c r="CT293" i="615"/>
  <c r="CN293" i="615"/>
  <c r="CO293" i="615" s="1"/>
  <c r="CL293" i="615"/>
  <c r="CG293" i="615"/>
  <c r="CF293" i="615"/>
  <c r="CD293" i="615"/>
  <c r="BX293" i="615"/>
  <c r="BY293" i="615" s="1"/>
  <c r="BV293" i="615"/>
  <c r="BQ293" i="615"/>
  <c r="BP293" i="615"/>
  <c r="BN293" i="615"/>
  <c r="BH293" i="615"/>
  <c r="BI293" i="615" s="1"/>
  <c r="BF293" i="615"/>
  <c r="BA293" i="615"/>
  <c r="AZ293" i="615"/>
  <c r="AX293" i="615"/>
  <c r="AR293" i="615"/>
  <c r="AS293" i="615" s="1"/>
  <c r="AP293" i="615"/>
  <c r="AJ293" i="615"/>
  <c r="AK293" i="615" s="1"/>
  <c r="AH293" i="615"/>
  <c r="AC293" i="615"/>
  <c r="AB293" i="615"/>
  <c r="Z293" i="615"/>
  <c r="U293" i="615"/>
  <c r="T293" i="615"/>
  <c r="R293" i="615"/>
  <c r="M293" i="615"/>
  <c r="L293" i="615"/>
  <c r="CW292" i="615"/>
  <c r="CV292" i="615"/>
  <c r="CT292" i="615"/>
  <c r="CO292" i="615"/>
  <c r="CN292" i="615"/>
  <c r="CL292" i="615"/>
  <c r="CG292" i="615"/>
  <c r="CF292" i="615"/>
  <c r="CD292" i="615"/>
  <c r="BY292" i="615"/>
  <c r="BX292" i="615"/>
  <c r="BV292" i="615"/>
  <c r="BQ292" i="615"/>
  <c r="BP292" i="615"/>
  <c r="BN292" i="615"/>
  <c r="BH292" i="615"/>
  <c r="BI292" i="615" s="1"/>
  <c r="BF292" i="615"/>
  <c r="AZ292" i="615"/>
  <c r="BA292" i="615" s="1"/>
  <c r="AX292" i="615"/>
  <c r="AS292" i="615"/>
  <c r="AR292" i="615"/>
  <c r="AP292" i="615"/>
  <c r="AJ292" i="615"/>
  <c r="AK292" i="615" s="1"/>
  <c r="AH292" i="615"/>
  <c r="AB292" i="615"/>
  <c r="AC292" i="615" s="1"/>
  <c r="Z292" i="615"/>
  <c r="T292" i="615"/>
  <c r="U292" i="615" s="1"/>
  <c r="R292" i="615"/>
  <c r="M292" i="615"/>
  <c r="L292" i="615"/>
  <c r="J292" i="615"/>
  <c r="CW291" i="615"/>
  <c r="CV291" i="615"/>
  <c r="CT291" i="615"/>
  <c r="CO291" i="615"/>
  <c r="CN291" i="615"/>
  <c r="CL291" i="615"/>
  <c r="CF291" i="615"/>
  <c r="CG291" i="615" s="1"/>
  <c r="CD291" i="615"/>
  <c r="BY291" i="615"/>
  <c r="BX291" i="615"/>
  <c r="BV291" i="615"/>
  <c r="BQ291" i="615"/>
  <c r="BP291" i="615"/>
  <c r="BN291" i="615"/>
  <c r="BH291" i="615"/>
  <c r="BI291" i="615" s="1"/>
  <c r="BF291" i="615"/>
  <c r="BA291" i="615"/>
  <c r="AZ291" i="615"/>
  <c r="AX291" i="615"/>
  <c r="AS291" i="615"/>
  <c r="AR291" i="615"/>
  <c r="AP291" i="615"/>
  <c r="AK291" i="615"/>
  <c r="AJ291" i="615"/>
  <c r="AH291" i="615"/>
  <c r="AB291" i="615"/>
  <c r="AC291" i="615" s="1"/>
  <c r="Z291" i="615"/>
  <c r="T291" i="615"/>
  <c r="U291" i="615" s="1"/>
  <c r="R291" i="615"/>
  <c r="L291" i="615"/>
  <c r="M291" i="615" s="1"/>
  <c r="J291" i="615"/>
  <c r="CV290" i="615"/>
  <c r="CW290" i="615" s="1"/>
  <c r="CT290" i="615"/>
  <c r="CO290" i="615"/>
  <c r="CN290" i="615"/>
  <c r="CL290" i="615"/>
  <c r="CG290" i="615"/>
  <c r="CF290" i="615"/>
  <c r="CD290" i="615"/>
  <c r="BY290" i="615"/>
  <c r="BX290" i="615"/>
  <c r="BV290" i="615"/>
  <c r="BP290" i="615"/>
  <c r="BQ290" i="615" s="1"/>
  <c r="BN290" i="615"/>
  <c r="BI290" i="615"/>
  <c r="BH290" i="615"/>
  <c r="BF290" i="615"/>
  <c r="AZ290" i="615"/>
  <c r="BA290" i="615" s="1"/>
  <c r="AX290" i="615"/>
  <c r="AR290" i="615"/>
  <c r="AS290" i="615" s="1"/>
  <c r="AP290" i="615"/>
  <c r="AK290" i="615"/>
  <c r="AJ290" i="615"/>
  <c r="AH290" i="615"/>
  <c r="AB290" i="615"/>
  <c r="AC290" i="615" s="1"/>
  <c r="Z290" i="615"/>
  <c r="T290" i="615"/>
  <c r="U290" i="615" s="1"/>
  <c r="R290" i="615"/>
  <c r="M290" i="615"/>
  <c r="L290" i="615"/>
  <c r="J290" i="615"/>
  <c r="CW289" i="615"/>
  <c r="CV289" i="615"/>
  <c r="CT289" i="615"/>
  <c r="CO289" i="615"/>
  <c r="CN289" i="615"/>
  <c r="CL289" i="615"/>
  <c r="CF289" i="615"/>
  <c r="CG289" i="615" s="1"/>
  <c r="CD289" i="615"/>
  <c r="BY289" i="615"/>
  <c r="BX289" i="615"/>
  <c r="BV289" i="615"/>
  <c r="BQ289" i="615"/>
  <c r="BP289" i="615"/>
  <c r="BN289" i="615"/>
  <c r="BI289" i="615"/>
  <c r="BH289" i="615"/>
  <c r="BF289" i="615"/>
  <c r="AZ289" i="615"/>
  <c r="BA289" i="615" s="1"/>
  <c r="AX289" i="615"/>
  <c r="AS289" i="615"/>
  <c r="AR289" i="615"/>
  <c r="AP289" i="615"/>
  <c r="AJ289" i="615"/>
  <c r="AK289" i="615" s="1"/>
  <c r="AH289" i="615"/>
  <c r="AC289" i="615"/>
  <c r="AB289" i="615"/>
  <c r="Z289" i="615"/>
  <c r="T289" i="615"/>
  <c r="U289" i="615" s="1"/>
  <c r="R289" i="615"/>
  <c r="L289" i="615"/>
  <c r="M289" i="615" s="1"/>
  <c r="J289" i="615"/>
  <c r="CW288" i="615"/>
  <c r="CV288" i="615"/>
  <c r="CT288" i="615"/>
  <c r="CN288" i="615"/>
  <c r="CO288" i="615" s="1"/>
  <c r="CL288" i="615"/>
  <c r="CG288" i="615"/>
  <c r="CF288" i="615"/>
  <c r="CD288" i="615"/>
  <c r="BY288" i="615"/>
  <c r="BX288" i="615"/>
  <c r="BV288" i="615"/>
  <c r="BQ288" i="615"/>
  <c r="BP288" i="615"/>
  <c r="BN288" i="615"/>
  <c r="BH288" i="615"/>
  <c r="BI288" i="615" s="1"/>
  <c r="BF288" i="615"/>
  <c r="AZ288" i="615"/>
  <c r="BA288" i="615" s="1"/>
  <c r="AX288" i="615"/>
  <c r="AS288" i="615"/>
  <c r="AR288" i="615"/>
  <c r="AP288" i="615"/>
  <c r="AJ288" i="615"/>
  <c r="AK288" i="615" s="1"/>
  <c r="AH288" i="615"/>
  <c r="AC288" i="615"/>
  <c r="AB288" i="615"/>
  <c r="Z288" i="615"/>
  <c r="T288" i="615"/>
  <c r="U288" i="615" s="1"/>
  <c r="R288" i="615"/>
  <c r="M288" i="615"/>
  <c r="L288" i="615"/>
  <c r="J288" i="615"/>
  <c r="CV287" i="615"/>
  <c r="CW287" i="615" s="1"/>
  <c r="CT287" i="615"/>
  <c r="CO287" i="615"/>
  <c r="CN287" i="615"/>
  <c r="CL287" i="615"/>
  <c r="CF287" i="615"/>
  <c r="CG287" i="615" s="1"/>
  <c r="CD287" i="615"/>
  <c r="BX287" i="615"/>
  <c r="BY287" i="615" s="1"/>
  <c r="BV287" i="615"/>
  <c r="BQ287" i="615"/>
  <c r="BP287" i="615"/>
  <c r="BH287" i="615"/>
  <c r="BI287" i="615" s="1"/>
  <c r="BA287" i="615"/>
  <c r="AZ287" i="615"/>
  <c r="AR287" i="615"/>
  <c r="AS287" i="615" s="1"/>
  <c r="AJ287" i="615"/>
  <c r="AK287" i="615" s="1"/>
  <c r="AB287" i="615"/>
  <c r="AC287" i="615" s="1"/>
  <c r="U287" i="615"/>
  <c r="T287" i="615"/>
  <c r="M287" i="615"/>
  <c r="L287" i="615"/>
  <c r="CW286" i="615"/>
  <c r="CV286" i="615"/>
  <c r="CT286" i="615"/>
  <c r="CN286" i="615"/>
  <c r="CO286" i="615" s="1"/>
  <c r="CL286" i="615"/>
  <c r="CG286" i="615"/>
  <c r="CF286" i="615"/>
  <c r="CD286" i="615"/>
  <c r="BY286" i="615"/>
  <c r="BX286" i="615"/>
  <c r="BV286" i="615"/>
  <c r="BP286" i="615"/>
  <c r="BQ286" i="615" s="1"/>
  <c r="BN286" i="615"/>
  <c r="BH286" i="615"/>
  <c r="BI286" i="615" s="1"/>
  <c r="BF286" i="615"/>
  <c r="AZ286" i="615"/>
  <c r="BA286" i="615" s="1"/>
  <c r="AX286" i="615"/>
  <c r="AS286" i="615"/>
  <c r="AR286" i="615"/>
  <c r="AP286" i="615"/>
  <c r="AJ286" i="615"/>
  <c r="AK286" i="615" s="1"/>
  <c r="AH286" i="615"/>
  <c r="AC286" i="615"/>
  <c r="AB286" i="615"/>
  <c r="Z286" i="615"/>
  <c r="U286" i="615"/>
  <c r="T286" i="615"/>
  <c r="R286" i="615"/>
  <c r="M286" i="615"/>
  <c r="L286" i="615"/>
  <c r="J286" i="615"/>
  <c r="CV285" i="615"/>
  <c r="CW285" i="615" s="1"/>
  <c r="CT285" i="615"/>
  <c r="CO285" i="615"/>
  <c r="CN285" i="615"/>
  <c r="CL285" i="615"/>
  <c r="CF285" i="615"/>
  <c r="CG285" i="615" s="1"/>
  <c r="CD285" i="615"/>
  <c r="BX285" i="615"/>
  <c r="BY285" i="615" s="1"/>
  <c r="BV285" i="615"/>
  <c r="BQ285" i="615"/>
  <c r="BP285" i="615"/>
  <c r="BN285" i="615"/>
  <c r="BH285" i="615"/>
  <c r="BI285" i="615" s="1"/>
  <c r="BF285" i="615"/>
  <c r="AZ285" i="615"/>
  <c r="BA285" i="615" s="1"/>
  <c r="AX285" i="615"/>
  <c r="AS285" i="615"/>
  <c r="AR285" i="615"/>
  <c r="AP285" i="615"/>
  <c r="AK285" i="615"/>
  <c r="AJ285" i="615"/>
  <c r="AH285" i="615"/>
  <c r="AC285" i="615"/>
  <c r="AB285" i="615"/>
  <c r="Z285" i="615"/>
  <c r="T285" i="615"/>
  <c r="U285" i="615" s="1"/>
  <c r="R285" i="615"/>
  <c r="M285" i="615"/>
  <c r="L285" i="615"/>
  <c r="J285" i="615"/>
  <c r="CW284" i="615"/>
  <c r="CV284" i="615"/>
  <c r="CT284" i="615"/>
  <c r="CO284" i="615"/>
  <c r="CN284" i="615"/>
  <c r="CL284" i="615"/>
  <c r="CF284" i="615"/>
  <c r="CG284" i="615" s="1"/>
  <c r="CD284" i="615"/>
  <c r="BY284" i="615"/>
  <c r="BX284" i="615"/>
  <c r="BV284" i="615"/>
  <c r="BP284" i="615"/>
  <c r="BQ284" i="615" s="1"/>
  <c r="BN284" i="615"/>
  <c r="BI284" i="615"/>
  <c r="BH284" i="615"/>
  <c r="BF284" i="615"/>
  <c r="AZ284" i="615"/>
  <c r="BA284" i="615" s="1"/>
  <c r="AX284" i="615"/>
  <c r="AR284" i="615"/>
  <c r="AS284" i="615" s="1"/>
  <c r="AP284" i="615"/>
  <c r="AJ284" i="615"/>
  <c r="AK284" i="615" s="1"/>
  <c r="AH284" i="615"/>
  <c r="AB284" i="615"/>
  <c r="AC284" i="615" s="1"/>
  <c r="Z284" i="615"/>
  <c r="U284" i="615"/>
  <c r="T284" i="615"/>
  <c r="R284" i="615"/>
  <c r="M284" i="615"/>
  <c r="L284" i="615"/>
  <c r="J284" i="615"/>
  <c r="CW283" i="615"/>
  <c r="CV283" i="615"/>
  <c r="CT283" i="615"/>
  <c r="CN283" i="615"/>
  <c r="CO283" i="615" s="1"/>
  <c r="CL283" i="615"/>
  <c r="CF283" i="615"/>
  <c r="CG283" i="615" s="1"/>
  <c r="CD283" i="615"/>
  <c r="BY283" i="615"/>
  <c r="BX283" i="615"/>
  <c r="BV283" i="615"/>
  <c r="BP283" i="615"/>
  <c r="BQ283" i="615" s="1"/>
  <c r="BN283" i="615"/>
  <c r="BI283" i="615"/>
  <c r="BH283" i="615"/>
  <c r="BF283" i="615"/>
  <c r="AZ283" i="615"/>
  <c r="BA283" i="615" s="1"/>
  <c r="AR283" i="615"/>
  <c r="AS283" i="615" s="1"/>
  <c r="AJ283" i="615"/>
  <c r="AK283" i="615" s="1"/>
  <c r="AC283" i="615"/>
  <c r="AB283" i="615"/>
  <c r="U283" i="615"/>
  <c r="T283" i="615"/>
  <c r="M283" i="615"/>
  <c r="L283" i="615"/>
  <c r="CV282" i="615"/>
  <c r="CW282" i="615" s="1"/>
  <c r="CT282" i="615"/>
  <c r="CO282" i="615"/>
  <c r="CN282" i="615"/>
  <c r="CL282" i="615"/>
  <c r="CF282" i="615"/>
  <c r="CG282" i="615" s="1"/>
  <c r="CD282" i="615"/>
  <c r="BY282" i="615"/>
  <c r="BX282" i="615"/>
  <c r="BV282" i="615"/>
  <c r="BP282" i="615"/>
  <c r="BQ282" i="615" s="1"/>
  <c r="BN282" i="615"/>
  <c r="BI282" i="615"/>
  <c r="BH282" i="615"/>
  <c r="BF282" i="615"/>
  <c r="BA282" i="615"/>
  <c r="AZ282" i="615"/>
  <c r="AX282" i="615"/>
  <c r="AS282" i="615"/>
  <c r="AR282" i="615"/>
  <c r="AP282" i="615"/>
  <c r="AJ282" i="615"/>
  <c r="AK282" i="615" s="1"/>
  <c r="AH282" i="615"/>
  <c r="AC282" i="615"/>
  <c r="AB282" i="615"/>
  <c r="Z282" i="615"/>
  <c r="U282" i="615"/>
  <c r="T282" i="615"/>
  <c r="R282" i="615"/>
  <c r="L282" i="615"/>
  <c r="M282" i="615" s="1"/>
  <c r="J282" i="615"/>
  <c r="CW281" i="615"/>
  <c r="CV281" i="615"/>
  <c r="CT281" i="615"/>
  <c r="CO281" i="615"/>
  <c r="CN281" i="615"/>
  <c r="CL281" i="615"/>
  <c r="CF281" i="615"/>
  <c r="CG281" i="615" s="1"/>
  <c r="CD281" i="615"/>
  <c r="BX281" i="615"/>
  <c r="BY281" i="615" s="1"/>
  <c r="BV281" i="615"/>
  <c r="BP281" i="615"/>
  <c r="BQ281" i="615" s="1"/>
  <c r="BN281" i="615"/>
  <c r="BI281" i="615"/>
  <c r="BH281" i="615"/>
  <c r="BF281" i="615"/>
  <c r="AZ281" i="615"/>
  <c r="BA281" i="615" s="1"/>
  <c r="AX281" i="615"/>
  <c r="AS281" i="615"/>
  <c r="AR281" i="615"/>
  <c r="AP281" i="615"/>
  <c r="AK281" i="615"/>
  <c r="AJ281" i="615"/>
  <c r="AH281" i="615"/>
  <c r="AC281" i="615"/>
  <c r="AB281" i="615"/>
  <c r="Z281" i="615"/>
  <c r="T281" i="615"/>
  <c r="U281" i="615" s="1"/>
  <c r="R281" i="615"/>
  <c r="M281" i="615"/>
  <c r="L281" i="615"/>
  <c r="J281" i="615"/>
  <c r="CV280" i="615"/>
  <c r="CW280" i="615" s="1"/>
  <c r="CT280" i="615"/>
  <c r="CN280" i="615"/>
  <c r="CO280" i="615" s="1"/>
  <c r="CL280" i="615"/>
  <c r="CG280" i="615"/>
  <c r="CF280" i="615"/>
  <c r="CD280" i="615"/>
  <c r="BX280" i="615"/>
  <c r="BY280" i="615" s="1"/>
  <c r="BV280" i="615"/>
  <c r="BP280" i="615"/>
  <c r="BQ280" i="615" s="1"/>
  <c r="BN280" i="615"/>
  <c r="BI280" i="615"/>
  <c r="BH280" i="615"/>
  <c r="BF280" i="615"/>
  <c r="BA280" i="615"/>
  <c r="AZ280" i="615"/>
  <c r="AX280" i="615"/>
  <c r="AR280" i="615"/>
  <c r="AS280" i="615" s="1"/>
  <c r="AP280" i="615"/>
  <c r="AJ280" i="615"/>
  <c r="AK280" i="615" s="1"/>
  <c r="AH280" i="615"/>
  <c r="AC280" i="615"/>
  <c r="AB280" i="615"/>
  <c r="Z280" i="615"/>
  <c r="T280" i="615"/>
  <c r="U280" i="615" s="1"/>
  <c r="R280" i="615"/>
  <c r="M280" i="615"/>
  <c r="L280" i="615"/>
  <c r="J280" i="615"/>
  <c r="CV279" i="615"/>
  <c r="CW279" i="615" s="1"/>
  <c r="CT279" i="615"/>
  <c r="CO279" i="615"/>
  <c r="CN279" i="615"/>
  <c r="CL279" i="615"/>
  <c r="CF279" i="615"/>
  <c r="CG279" i="615" s="1"/>
  <c r="CD279" i="615"/>
  <c r="BY279" i="615"/>
  <c r="BX279" i="615"/>
  <c r="BV279" i="615"/>
  <c r="BP279" i="615"/>
  <c r="BQ279" i="615" s="1"/>
  <c r="BN279" i="615"/>
  <c r="BH279" i="615"/>
  <c r="BI279" i="615" s="1"/>
  <c r="BF279" i="615"/>
  <c r="AZ279" i="615"/>
  <c r="BA279" i="615" s="1"/>
  <c r="AX279" i="615"/>
  <c r="AR279" i="615"/>
  <c r="AS279" i="615" s="1"/>
  <c r="AP279" i="615"/>
  <c r="AK279" i="615"/>
  <c r="AJ279" i="615"/>
  <c r="AH279" i="615"/>
  <c r="AC279" i="615"/>
  <c r="AB279" i="615"/>
  <c r="Z279" i="615"/>
  <c r="U279" i="615"/>
  <c r="T279" i="615"/>
  <c r="R279" i="615"/>
  <c r="L279" i="615"/>
  <c r="M279" i="615" s="1"/>
  <c r="J279" i="615"/>
  <c r="CV278" i="615"/>
  <c r="CW278" i="615" s="1"/>
  <c r="CT278" i="615"/>
  <c r="CO278" i="615"/>
  <c r="CN278" i="615"/>
  <c r="CL278" i="615"/>
  <c r="CF278" i="615"/>
  <c r="CG278" i="615" s="1"/>
  <c r="CD278" i="615"/>
  <c r="BY278" i="615"/>
  <c r="BX278" i="615"/>
  <c r="BV278" i="615"/>
  <c r="BP278" i="615"/>
  <c r="BQ278" i="615" s="1"/>
  <c r="BN278" i="615"/>
  <c r="BI278" i="615"/>
  <c r="BH278" i="615"/>
  <c r="BF278" i="615"/>
  <c r="AZ278" i="615"/>
  <c r="BA278" i="615" s="1"/>
  <c r="AX278" i="615"/>
  <c r="AS278" i="615"/>
  <c r="AR278" i="615"/>
  <c r="AP278" i="615"/>
  <c r="AJ278" i="615"/>
  <c r="AK278" i="615" s="1"/>
  <c r="AH278" i="615"/>
  <c r="AB278" i="615"/>
  <c r="AC278" i="615" s="1"/>
  <c r="Z278" i="615"/>
  <c r="U278" i="615"/>
  <c r="T278" i="615"/>
  <c r="R278" i="615"/>
  <c r="L278" i="615"/>
  <c r="M278" i="615" s="1"/>
  <c r="J278" i="615"/>
  <c r="CW277" i="615"/>
  <c r="CV277" i="615"/>
  <c r="CT277" i="615"/>
  <c r="CO277" i="615"/>
  <c r="CN277" i="615"/>
  <c r="CL277" i="615"/>
  <c r="CG277" i="615"/>
  <c r="CF277" i="615"/>
  <c r="CD277" i="615"/>
  <c r="BX277" i="615"/>
  <c r="BY277" i="615" s="1"/>
  <c r="BV277" i="615"/>
  <c r="BP277" i="615"/>
  <c r="BQ277" i="615" s="1"/>
  <c r="BN277" i="615"/>
  <c r="BI277" i="615"/>
  <c r="BH277" i="615"/>
  <c r="BF277" i="615"/>
  <c r="AZ277" i="615"/>
  <c r="BA277" i="615" s="1"/>
  <c r="AX277" i="615"/>
  <c r="AR277" i="615"/>
  <c r="AS277" i="615" s="1"/>
  <c r="AP277" i="615"/>
  <c r="AJ277" i="615"/>
  <c r="AK277" i="615" s="1"/>
  <c r="AH277" i="615"/>
  <c r="AC277" i="615"/>
  <c r="AB277" i="615"/>
  <c r="Z277" i="615"/>
  <c r="T277" i="615"/>
  <c r="U277" i="615" s="1"/>
  <c r="R277" i="615"/>
  <c r="M277" i="615"/>
  <c r="L277" i="615"/>
  <c r="J277" i="615"/>
  <c r="CV276" i="615"/>
  <c r="CW276" i="615" s="1"/>
  <c r="CT276" i="615"/>
  <c r="CN276" i="615"/>
  <c r="CO276" i="615" s="1"/>
  <c r="CL276" i="615"/>
  <c r="CG276" i="615"/>
  <c r="CF276" i="615"/>
  <c r="CD276" i="615"/>
  <c r="BX276" i="615"/>
  <c r="BY276" i="615" s="1"/>
  <c r="BV276" i="615"/>
  <c r="BQ276" i="615"/>
  <c r="BP276" i="615"/>
  <c r="BN276" i="615"/>
  <c r="BI276" i="615"/>
  <c r="BH276" i="615"/>
  <c r="BF276" i="615"/>
  <c r="AZ276" i="615"/>
  <c r="BA276" i="615" s="1"/>
  <c r="AX276" i="615"/>
  <c r="AR276" i="615"/>
  <c r="AS276" i="615" s="1"/>
  <c r="AP276" i="615"/>
  <c r="AJ276" i="615"/>
  <c r="AK276" i="615" s="1"/>
  <c r="AH276" i="615"/>
  <c r="AC276" i="615"/>
  <c r="AB276" i="615"/>
  <c r="Z276" i="615"/>
  <c r="T276" i="615"/>
  <c r="U276" i="615" s="1"/>
  <c r="R276" i="615"/>
  <c r="M276" i="615"/>
  <c r="L276" i="615"/>
  <c r="J276" i="615"/>
  <c r="CW275" i="615"/>
  <c r="CV275" i="615"/>
  <c r="CN275" i="615"/>
  <c r="CO275" i="615" s="1"/>
  <c r="CF275" i="615"/>
  <c r="CG275" i="615" s="1"/>
  <c r="BY275" i="615"/>
  <c r="BX275" i="615"/>
  <c r="BV275" i="615"/>
  <c r="BP275" i="615"/>
  <c r="BQ275" i="615" s="1"/>
  <c r="BN275" i="615"/>
  <c r="BH275" i="615"/>
  <c r="BI275" i="615" s="1"/>
  <c r="BF275" i="615"/>
  <c r="BA275" i="615"/>
  <c r="AZ275" i="615"/>
  <c r="AX275" i="615"/>
  <c r="AR275" i="615"/>
  <c r="AS275" i="615" s="1"/>
  <c r="AP275" i="615"/>
  <c r="AK275" i="615"/>
  <c r="AJ275" i="615"/>
  <c r="AH275" i="615"/>
  <c r="AB275" i="615"/>
  <c r="AC275" i="615" s="1"/>
  <c r="Z275" i="615"/>
  <c r="U275" i="615"/>
  <c r="T275" i="615"/>
  <c r="R275" i="615"/>
  <c r="L275" i="615"/>
  <c r="M275" i="615" s="1"/>
  <c r="J275" i="615"/>
  <c r="CW274" i="615"/>
  <c r="CV274" i="615"/>
  <c r="CT274" i="615"/>
  <c r="CN274" i="615"/>
  <c r="CO274" i="615" s="1"/>
  <c r="CL274" i="615"/>
  <c r="CF274" i="615"/>
  <c r="CG274" i="615" s="1"/>
  <c r="CD274" i="615"/>
  <c r="BX274" i="615"/>
  <c r="BY274" i="615" s="1"/>
  <c r="BV274" i="615"/>
  <c r="BP274" i="615"/>
  <c r="BQ274" i="615" s="1"/>
  <c r="BN274" i="615"/>
  <c r="BI274" i="615"/>
  <c r="BH274" i="615"/>
  <c r="BF274" i="615"/>
  <c r="BA274" i="615"/>
  <c r="AZ274" i="615"/>
  <c r="AX274" i="615"/>
  <c r="AS274" i="615"/>
  <c r="AR274" i="615"/>
  <c r="AP274" i="615"/>
  <c r="AJ274" i="615"/>
  <c r="AK274" i="615" s="1"/>
  <c r="AH274" i="615"/>
  <c r="AB274" i="615"/>
  <c r="AC274" i="615" s="1"/>
  <c r="Z274" i="615"/>
  <c r="U274" i="615"/>
  <c r="T274" i="615"/>
  <c r="R274" i="615"/>
  <c r="L274" i="615"/>
  <c r="M274" i="615" s="1"/>
  <c r="J274" i="615"/>
  <c r="CW273" i="615"/>
  <c r="CV273" i="615"/>
  <c r="CT273" i="615"/>
  <c r="CN273" i="615"/>
  <c r="CO273" i="615" s="1"/>
  <c r="CL273" i="615"/>
  <c r="CF273" i="615"/>
  <c r="CG273" i="615" s="1"/>
  <c r="CD273" i="615"/>
  <c r="BX273" i="615"/>
  <c r="BY273" i="615" s="1"/>
  <c r="BV273" i="615"/>
  <c r="BQ273" i="615"/>
  <c r="BP273" i="615"/>
  <c r="BN273" i="615"/>
  <c r="BH273" i="615"/>
  <c r="BI273" i="615" s="1"/>
  <c r="BF273" i="615"/>
  <c r="BA273" i="615"/>
  <c r="AZ273" i="615"/>
  <c r="AX273" i="615"/>
  <c r="AR273" i="615"/>
  <c r="AS273" i="615" s="1"/>
  <c r="AP273" i="615"/>
  <c r="AK273" i="615"/>
  <c r="AJ273" i="615"/>
  <c r="AH273" i="615"/>
  <c r="AB273" i="615"/>
  <c r="AC273" i="615" s="1"/>
  <c r="Z273" i="615"/>
  <c r="U273" i="615"/>
  <c r="T273" i="615"/>
  <c r="M273" i="615"/>
  <c r="L273" i="615"/>
  <c r="CW272" i="615"/>
  <c r="CV272" i="615"/>
  <c r="CT272" i="615"/>
  <c r="CN272" i="615"/>
  <c r="CO272" i="615" s="1"/>
  <c r="CL272" i="615"/>
  <c r="CG272" i="615"/>
  <c r="CF272" i="615"/>
  <c r="CD272" i="615"/>
  <c r="BX272" i="615"/>
  <c r="BY272" i="615" s="1"/>
  <c r="BV272" i="615"/>
  <c r="BQ272" i="615"/>
  <c r="BP272" i="615"/>
  <c r="BN272" i="615"/>
  <c r="BH272" i="615"/>
  <c r="BI272" i="615" s="1"/>
  <c r="BF272" i="615"/>
  <c r="BA272" i="615"/>
  <c r="AZ272" i="615"/>
  <c r="AX272" i="615"/>
  <c r="AS272" i="615"/>
  <c r="AR272" i="615"/>
  <c r="AP272" i="615"/>
  <c r="AK272" i="615"/>
  <c r="AJ272" i="615"/>
  <c r="AH272" i="615"/>
  <c r="AB272" i="615"/>
  <c r="AC272" i="615" s="1"/>
  <c r="Z272" i="615"/>
  <c r="U272" i="615"/>
  <c r="T272" i="615"/>
  <c r="R272" i="615"/>
  <c r="L272" i="615"/>
  <c r="M272" i="615" s="1"/>
  <c r="CV271" i="615"/>
  <c r="CW271" i="615" s="1"/>
  <c r="CT271" i="615"/>
  <c r="CO271" i="615"/>
  <c r="CN271" i="615"/>
  <c r="CL271" i="615"/>
  <c r="CF271" i="615"/>
  <c r="CG271" i="615" s="1"/>
  <c r="CD271" i="615"/>
  <c r="BY271" i="615"/>
  <c r="BX271" i="615"/>
  <c r="BV271" i="615"/>
  <c r="BP271" i="615"/>
  <c r="BQ271" i="615" s="1"/>
  <c r="BN271" i="615"/>
  <c r="BI271" i="615"/>
  <c r="BH271" i="615"/>
  <c r="BF271" i="615"/>
  <c r="BA271" i="615"/>
  <c r="AZ271" i="615"/>
  <c r="AX271" i="615"/>
  <c r="AS271" i="615"/>
  <c r="AR271" i="615"/>
  <c r="AP271" i="615"/>
  <c r="AJ271" i="615"/>
  <c r="AK271" i="615" s="1"/>
  <c r="AH271" i="615"/>
  <c r="AC271" i="615"/>
  <c r="AB271" i="615"/>
  <c r="Z271" i="615"/>
  <c r="T271" i="615"/>
  <c r="U271" i="615" s="1"/>
  <c r="R271" i="615"/>
  <c r="M271" i="615"/>
  <c r="L271" i="615"/>
  <c r="J271" i="615"/>
  <c r="CV270" i="615"/>
  <c r="CW270" i="615" s="1"/>
  <c r="CT270" i="615"/>
  <c r="CO270" i="615"/>
  <c r="CN270" i="615"/>
  <c r="CL270" i="615"/>
  <c r="CG270" i="615"/>
  <c r="CF270" i="615"/>
  <c r="CD270" i="615"/>
  <c r="BY270" i="615"/>
  <c r="BX270" i="615"/>
  <c r="BV270" i="615"/>
  <c r="BP270" i="615"/>
  <c r="BQ270" i="615" s="1"/>
  <c r="BN270" i="615"/>
  <c r="BI270" i="615"/>
  <c r="BH270" i="615"/>
  <c r="BF270" i="615"/>
  <c r="AZ270" i="615"/>
  <c r="BA270" i="615" s="1"/>
  <c r="AX270" i="615"/>
  <c r="AR270" i="615"/>
  <c r="AS270" i="615" s="1"/>
  <c r="AP270" i="615"/>
  <c r="AJ270" i="615"/>
  <c r="AK270" i="615" s="1"/>
  <c r="AH270" i="615"/>
  <c r="AC270" i="615"/>
  <c r="AB270" i="615"/>
  <c r="Z270" i="615"/>
  <c r="T270" i="615"/>
  <c r="U270" i="615" s="1"/>
  <c r="R270" i="615"/>
  <c r="M270" i="615"/>
  <c r="L270" i="615"/>
  <c r="J270" i="615"/>
  <c r="CV269" i="615"/>
  <c r="CW269" i="615" s="1"/>
  <c r="CT269" i="615"/>
  <c r="CO269" i="615"/>
  <c r="CN269" i="615"/>
  <c r="CL269" i="615"/>
  <c r="CF269" i="615"/>
  <c r="CG269" i="615" s="1"/>
  <c r="CD269" i="615"/>
  <c r="BY269" i="615"/>
  <c r="BX269" i="615"/>
  <c r="BV269" i="615"/>
  <c r="BP269" i="615"/>
  <c r="BQ269" i="615" s="1"/>
  <c r="BN269" i="615"/>
  <c r="BI269" i="615"/>
  <c r="BH269" i="615"/>
  <c r="BF269" i="615"/>
  <c r="BA269" i="615"/>
  <c r="AZ269" i="615"/>
  <c r="AX269" i="615"/>
  <c r="AS269" i="615"/>
  <c r="AR269" i="615"/>
  <c r="AP269" i="615"/>
  <c r="AJ269" i="615"/>
  <c r="AK269" i="615" s="1"/>
  <c r="AH269" i="615"/>
  <c r="AC269" i="615"/>
  <c r="AB269" i="615"/>
  <c r="Z269" i="615"/>
  <c r="T269" i="615"/>
  <c r="U269" i="615" s="1"/>
  <c r="R269" i="615"/>
  <c r="L269" i="615"/>
  <c r="M269" i="615" s="1"/>
  <c r="J269" i="615"/>
  <c r="CV268" i="615"/>
  <c r="CW268" i="615" s="1"/>
  <c r="CT268" i="615"/>
  <c r="CO268" i="615"/>
  <c r="CN268" i="615"/>
  <c r="CL268" i="615"/>
  <c r="CF268" i="615"/>
  <c r="CG268" i="615" s="1"/>
  <c r="CD268" i="615"/>
  <c r="BY268" i="615"/>
  <c r="BX268" i="615"/>
  <c r="BV268" i="615"/>
  <c r="BP268" i="615"/>
  <c r="BQ268" i="615" s="1"/>
  <c r="BN268" i="615"/>
  <c r="BI268" i="615"/>
  <c r="BH268" i="615"/>
  <c r="BF268" i="615"/>
  <c r="AZ268" i="615"/>
  <c r="BA268" i="615" s="1"/>
  <c r="AX268" i="615"/>
  <c r="AR268" i="615"/>
  <c r="AS268" i="615" s="1"/>
  <c r="AP268" i="615"/>
  <c r="AJ268" i="615"/>
  <c r="AK268" i="615" s="1"/>
  <c r="AH268" i="615"/>
  <c r="AC268" i="615"/>
  <c r="AB268" i="615"/>
  <c r="Z268" i="615"/>
  <c r="T268" i="615"/>
  <c r="U268" i="615" s="1"/>
  <c r="R268" i="615"/>
  <c r="M268" i="615"/>
  <c r="L268" i="615"/>
  <c r="J268" i="615"/>
  <c r="CV267" i="615"/>
  <c r="CW267" i="615" s="1"/>
  <c r="CT267" i="615"/>
  <c r="CO267" i="615"/>
  <c r="CN267" i="615"/>
  <c r="CL267" i="615"/>
  <c r="CF267" i="615"/>
  <c r="CG267" i="615" s="1"/>
  <c r="CD267" i="615"/>
  <c r="BX267" i="615"/>
  <c r="BY267" i="615" s="1"/>
  <c r="BV267" i="615"/>
  <c r="BP267" i="615"/>
  <c r="BQ267" i="615" s="1"/>
  <c r="BN267" i="615"/>
  <c r="BI267" i="615"/>
  <c r="BH267" i="615"/>
  <c r="BF267" i="615"/>
  <c r="AZ267" i="615"/>
  <c r="BA267" i="615" s="1"/>
  <c r="AX267" i="615"/>
  <c r="AS267" i="615"/>
  <c r="AR267" i="615"/>
  <c r="AP267" i="615"/>
  <c r="AJ267" i="615"/>
  <c r="AK267" i="615" s="1"/>
  <c r="AH267" i="615"/>
  <c r="AC267" i="615"/>
  <c r="AB267" i="615"/>
  <c r="Z267" i="615"/>
  <c r="T267" i="615"/>
  <c r="U267" i="615" s="1"/>
  <c r="R267" i="615"/>
  <c r="M267" i="615"/>
  <c r="L267" i="615"/>
  <c r="J267" i="615"/>
  <c r="CV266" i="615"/>
  <c r="CW266" i="615" s="1"/>
  <c r="CT266" i="615"/>
  <c r="CO266" i="615"/>
  <c r="CN266" i="615"/>
  <c r="CL266" i="615"/>
  <c r="CG266" i="615"/>
  <c r="CF266" i="615"/>
  <c r="CD266" i="615"/>
  <c r="BY266" i="615"/>
  <c r="BX266" i="615"/>
  <c r="BV266" i="615"/>
  <c r="BP266" i="615"/>
  <c r="BQ266" i="615" s="1"/>
  <c r="BN266" i="615"/>
  <c r="BI266" i="615"/>
  <c r="BH266" i="615"/>
  <c r="BF266" i="615"/>
  <c r="AZ266" i="615"/>
  <c r="BA266" i="615" s="1"/>
  <c r="AX266" i="615"/>
  <c r="AS266" i="615"/>
  <c r="AR266" i="615"/>
  <c r="AP266" i="615"/>
  <c r="AJ266" i="615"/>
  <c r="AK266" i="615" s="1"/>
  <c r="AH266" i="615"/>
  <c r="AC266" i="615"/>
  <c r="AB266" i="615"/>
  <c r="Z266" i="615"/>
  <c r="U266" i="615"/>
  <c r="T266" i="615"/>
  <c r="R266" i="615"/>
  <c r="M266" i="615"/>
  <c r="L266" i="615"/>
  <c r="J266" i="615"/>
  <c r="CV265" i="615"/>
  <c r="CW265" i="615" s="1"/>
  <c r="CT265" i="615"/>
  <c r="CO265" i="615"/>
  <c r="CN265" i="615"/>
  <c r="CL265" i="615"/>
  <c r="CF265" i="615"/>
  <c r="CG265" i="615" s="1"/>
  <c r="CD265" i="615"/>
  <c r="BY265" i="615"/>
  <c r="BX265" i="615"/>
  <c r="BV265" i="615"/>
  <c r="BP265" i="615"/>
  <c r="BQ265" i="615" s="1"/>
  <c r="BN265" i="615"/>
  <c r="BI265" i="615"/>
  <c r="BH265" i="615"/>
  <c r="BF265" i="615"/>
  <c r="BA265" i="615"/>
  <c r="AZ265" i="615"/>
  <c r="AX265" i="615"/>
  <c r="AS265" i="615"/>
  <c r="AR265" i="615"/>
  <c r="AP265" i="615"/>
  <c r="AJ265" i="615"/>
  <c r="AK265" i="615" s="1"/>
  <c r="AH265" i="615"/>
  <c r="AC265" i="615"/>
  <c r="AB265" i="615"/>
  <c r="Z265" i="615"/>
  <c r="T265" i="615"/>
  <c r="U265" i="615" s="1"/>
  <c r="R265" i="615"/>
  <c r="L265" i="615"/>
  <c r="M265" i="615" s="1"/>
  <c r="J265" i="615"/>
  <c r="CV264" i="615"/>
  <c r="CW264" i="615" s="1"/>
  <c r="CT264" i="615"/>
  <c r="CO264" i="615"/>
  <c r="CN264" i="615"/>
  <c r="CL264" i="615"/>
  <c r="CF264" i="615"/>
  <c r="CG264" i="615" s="1"/>
  <c r="CD264" i="615"/>
  <c r="BY264" i="615"/>
  <c r="BX264" i="615"/>
  <c r="BV264" i="615"/>
  <c r="BP264" i="615"/>
  <c r="BQ264" i="615" s="1"/>
  <c r="BN264" i="615"/>
  <c r="BI264" i="615"/>
  <c r="BH264" i="615"/>
  <c r="BF264" i="615"/>
  <c r="AZ264" i="615"/>
  <c r="BA264" i="615" s="1"/>
  <c r="AX264" i="615"/>
  <c r="AS264" i="615"/>
  <c r="AR264" i="615"/>
  <c r="AP264" i="615"/>
  <c r="AJ264" i="615"/>
  <c r="AK264" i="615" s="1"/>
  <c r="AH264" i="615"/>
  <c r="AC264" i="615"/>
  <c r="AB264" i="615"/>
  <c r="Z264" i="615"/>
  <c r="U264" i="615"/>
  <c r="T264" i="615"/>
  <c r="R264" i="615"/>
  <c r="M264" i="615"/>
  <c r="L264" i="615"/>
  <c r="J264" i="615"/>
  <c r="CV263" i="615"/>
  <c r="CW263" i="615" s="1"/>
  <c r="CT263" i="615"/>
  <c r="CO263" i="615"/>
  <c r="CN263" i="615"/>
  <c r="CL263" i="615"/>
  <c r="CF263" i="615"/>
  <c r="CG263" i="615" s="1"/>
  <c r="CD263" i="615"/>
  <c r="BX263" i="615"/>
  <c r="BY263" i="615" s="1"/>
  <c r="BV263" i="615"/>
  <c r="BP263" i="615"/>
  <c r="BQ263" i="615" s="1"/>
  <c r="BN263" i="615"/>
  <c r="BI263" i="615"/>
  <c r="BH263" i="615"/>
  <c r="BF263" i="615"/>
  <c r="AZ263" i="615"/>
  <c r="BA263" i="615" s="1"/>
  <c r="AX263" i="615"/>
  <c r="AS263" i="615"/>
  <c r="AR263" i="615"/>
  <c r="AP263" i="615"/>
  <c r="AJ263" i="615"/>
  <c r="AK263" i="615" s="1"/>
  <c r="AH263" i="615"/>
  <c r="AC263" i="615"/>
  <c r="AB263" i="615"/>
  <c r="Z263" i="615"/>
  <c r="T263" i="615"/>
  <c r="U263" i="615" s="1"/>
  <c r="R263" i="615"/>
  <c r="L263" i="615"/>
  <c r="M263" i="615" s="1"/>
  <c r="J263" i="615"/>
  <c r="CV262" i="615"/>
  <c r="CW262" i="615" s="1"/>
  <c r="CT262" i="615"/>
  <c r="CO262" i="615"/>
  <c r="CN262" i="615"/>
  <c r="CL262" i="615"/>
  <c r="CF262" i="615"/>
  <c r="CG262" i="615" s="1"/>
  <c r="CD262" i="615"/>
  <c r="BY262" i="615"/>
  <c r="BX262" i="615"/>
  <c r="BV262" i="615"/>
  <c r="BP262" i="615"/>
  <c r="BQ262" i="615" s="1"/>
  <c r="BN262" i="615"/>
  <c r="BI262" i="615"/>
  <c r="BH262" i="615"/>
  <c r="BF262" i="615"/>
  <c r="AZ262" i="615"/>
  <c r="BA262" i="615" s="1"/>
  <c r="AX262" i="615"/>
  <c r="AR262" i="615"/>
  <c r="AS262" i="615" s="1"/>
  <c r="AP262" i="615"/>
  <c r="AJ262" i="615"/>
  <c r="AK262" i="615" s="1"/>
  <c r="AH262" i="615"/>
  <c r="AC262" i="615"/>
  <c r="AB262" i="615"/>
  <c r="Z262" i="615"/>
  <c r="T262" i="615"/>
  <c r="U262" i="615" s="1"/>
  <c r="R262" i="615"/>
  <c r="M262" i="615"/>
  <c r="L262" i="615"/>
  <c r="J262" i="615"/>
  <c r="CV261" i="615"/>
  <c r="CW261" i="615" s="1"/>
  <c r="CT261" i="615"/>
  <c r="CO261" i="615"/>
  <c r="CN261" i="615"/>
  <c r="CL261" i="615"/>
  <c r="CF261" i="615"/>
  <c r="CG261" i="615" s="1"/>
  <c r="CD261" i="615"/>
  <c r="BY261" i="615"/>
  <c r="BX261" i="615"/>
  <c r="BV261" i="615"/>
  <c r="BP261" i="615"/>
  <c r="BQ261" i="615" s="1"/>
  <c r="BN261" i="615"/>
  <c r="BI261" i="615"/>
  <c r="BH261" i="615"/>
  <c r="BF261" i="615"/>
  <c r="BA261" i="615"/>
  <c r="AZ261" i="615"/>
  <c r="AX261" i="615"/>
  <c r="AS261" i="615"/>
  <c r="AR261" i="615"/>
  <c r="AP261" i="615"/>
  <c r="AJ261" i="615"/>
  <c r="AK261" i="615" s="1"/>
  <c r="AH261" i="615"/>
  <c r="AC261" i="615"/>
  <c r="AB261" i="615"/>
  <c r="Z261" i="615"/>
  <c r="T261" i="615"/>
  <c r="U261" i="615" s="1"/>
  <c r="R261" i="615"/>
  <c r="M261" i="615"/>
  <c r="L261" i="615"/>
  <c r="J261" i="615"/>
  <c r="CV260" i="615"/>
  <c r="CW260" i="615" s="1"/>
  <c r="CT260" i="615"/>
  <c r="CO260" i="615"/>
  <c r="CN260" i="615"/>
  <c r="CL260" i="615"/>
  <c r="CG260" i="615"/>
  <c r="CF260" i="615"/>
  <c r="CD260" i="615"/>
  <c r="BY260" i="615"/>
  <c r="BX260" i="615"/>
  <c r="BV260" i="615"/>
  <c r="BP260" i="615"/>
  <c r="BQ260" i="615" s="1"/>
  <c r="BN260" i="615"/>
  <c r="BI260" i="615"/>
  <c r="BH260" i="615"/>
  <c r="BF260" i="615"/>
  <c r="AZ260" i="615"/>
  <c r="BA260" i="615" s="1"/>
  <c r="AX260" i="615"/>
  <c r="AS260" i="615"/>
  <c r="AR260" i="615"/>
  <c r="AP260" i="615"/>
  <c r="AJ260" i="615"/>
  <c r="AK260" i="615" s="1"/>
  <c r="AH260" i="615"/>
  <c r="AC260" i="615"/>
  <c r="AB260" i="615"/>
  <c r="Z260" i="615"/>
  <c r="U260" i="615"/>
  <c r="T260" i="615"/>
  <c r="R260" i="615"/>
  <c r="M260" i="615"/>
  <c r="L260" i="615"/>
  <c r="J260" i="615"/>
  <c r="CV259" i="615"/>
  <c r="CW259" i="615" s="1"/>
  <c r="CT259" i="615"/>
  <c r="CO259" i="615"/>
  <c r="CN259" i="615"/>
  <c r="CL259" i="615"/>
  <c r="CF259" i="615"/>
  <c r="CG259" i="615" s="1"/>
  <c r="CD259" i="615"/>
  <c r="BX259" i="615"/>
  <c r="BY259" i="615" s="1"/>
  <c r="BV259" i="615"/>
  <c r="BP259" i="615"/>
  <c r="BQ259" i="615" s="1"/>
  <c r="BN259" i="615"/>
  <c r="BI259" i="615"/>
  <c r="BH259" i="615"/>
  <c r="BF259" i="615"/>
  <c r="AZ259" i="615"/>
  <c r="BA259" i="615" s="1"/>
  <c r="AX259" i="615"/>
  <c r="AS259" i="615"/>
  <c r="AR259" i="615"/>
  <c r="AP259" i="615"/>
  <c r="AJ259" i="615"/>
  <c r="AK259" i="615" s="1"/>
  <c r="AH259" i="615"/>
  <c r="AC259" i="615"/>
  <c r="AB259" i="615"/>
  <c r="Z259" i="615"/>
  <c r="T259" i="615"/>
  <c r="U259" i="615" s="1"/>
  <c r="R259" i="615"/>
  <c r="M259" i="615"/>
  <c r="L259" i="615"/>
  <c r="J259" i="615"/>
  <c r="CV258" i="615"/>
  <c r="CW258" i="615" s="1"/>
  <c r="CT258" i="615"/>
  <c r="CO258" i="615"/>
  <c r="CN258" i="615"/>
  <c r="CL258" i="615"/>
  <c r="CG258" i="615"/>
  <c r="CF258" i="615"/>
  <c r="CD258" i="615"/>
  <c r="BY258" i="615"/>
  <c r="BX258" i="615"/>
  <c r="BV258" i="615"/>
  <c r="BP258" i="615"/>
  <c r="BQ258" i="615" s="1"/>
  <c r="BN258" i="615"/>
  <c r="BI258" i="615"/>
  <c r="BH258" i="615"/>
  <c r="BF258" i="615"/>
  <c r="AZ258" i="615"/>
  <c r="BA258" i="615" s="1"/>
  <c r="AX258" i="615"/>
  <c r="AR258" i="615"/>
  <c r="AS258" i="615" s="1"/>
  <c r="AP258" i="615"/>
  <c r="AJ258" i="615"/>
  <c r="AK258" i="615" s="1"/>
  <c r="AH258" i="615"/>
  <c r="AC258" i="615"/>
  <c r="AB258" i="615"/>
  <c r="Z258" i="615"/>
  <c r="T258" i="615"/>
  <c r="U258" i="615" s="1"/>
  <c r="R258" i="615"/>
  <c r="M258" i="615"/>
  <c r="L258" i="615"/>
  <c r="J258" i="615"/>
  <c r="CV257" i="615"/>
  <c r="CW257" i="615" s="1"/>
  <c r="CT257" i="615"/>
  <c r="CO257" i="615"/>
  <c r="CN257" i="615"/>
  <c r="CL257" i="615"/>
  <c r="CF257" i="615"/>
  <c r="CG257" i="615" s="1"/>
  <c r="CD257" i="615"/>
  <c r="BX257" i="615"/>
  <c r="BY257" i="615" s="1"/>
  <c r="BV257" i="615"/>
  <c r="BP257" i="615"/>
  <c r="BQ257" i="615" s="1"/>
  <c r="BN257" i="615"/>
  <c r="BI257" i="615"/>
  <c r="BH257" i="615"/>
  <c r="BF257" i="615"/>
  <c r="AZ257" i="615"/>
  <c r="BA257" i="615" s="1"/>
  <c r="AX257" i="615"/>
  <c r="AS257" i="615"/>
  <c r="AR257" i="615"/>
  <c r="AP257" i="615"/>
  <c r="AJ257" i="615"/>
  <c r="AK257" i="615" s="1"/>
  <c r="AH257" i="615"/>
  <c r="AC257" i="615"/>
  <c r="AB257" i="615"/>
  <c r="Z257" i="615"/>
  <c r="T257" i="615"/>
  <c r="U257" i="615" s="1"/>
  <c r="R257" i="615"/>
  <c r="L257" i="615"/>
  <c r="M257" i="615" s="1"/>
  <c r="J257" i="615"/>
  <c r="CV256" i="615"/>
  <c r="CW256" i="615" s="1"/>
  <c r="CT256" i="615"/>
  <c r="CO256" i="615"/>
  <c r="CN256" i="615"/>
  <c r="CL256" i="615"/>
  <c r="CF256" i="615"/>
  <c r="CG256" i="615" s="1"/>
  <c r="CD256" i="615"/>
  <c r="BY256" i="615"/>
  <c r="BX256" i="615"/>
  <c r="BV256" i="615"/>
  <c r="BP256" i="615"/>
  <c r="BQ256" i="615" s="1"/>
  <c r="BN256" i="615"/>
  <c r="BI256" i="615"/>
  <c r="BH256" i="615"/>
  <c r="BF256" i="615"/>
  <c r="AZ256" i="615"/>
  <c r="BA256" i="615" s="1"/>
  <c r="AX256" i="615"/>
  <c r="AS256" i="615"/>
  <c r="AR256" i="615"/>
  <c r="AP256" i="615"/>
  <c r="AJ256" i="615"/>
  <c r="AK256" i="615" s="1"/>
  <c r="AH256" i="615"/>
  <c r="AC256" i="615"/>
  <c r="AB256" i="615"/>
  <c r="Z256" i="615"/>
  <c r="U256" i="615"/>
  <c r="T256" i="615"/>
  <c r="R256" i="615"/>
  <c r="M256" i="615"/>
  <c r="L256" i="615"/>
  <c r="J256" i="615"/>
  <c r="CV255" i="615"/>
  <c r="CW255" i="615" s="1"/>
  <c r="CT255" i="615"/>
  <c r="CO255" i="615"/>
  <c r="CN255" i="615"/>
  <c r="CL255" i="615"/>
  <c r="CF255" i="615"/>
  <c r="CG255" i="615" s="1"/>
  <c r="CD255" i="615"/>
  <c r="BY255" i="615"/>
  <c r="BX255" i="615"/>
  <c r="BV255" i="615"/>
  <c r="BP255" i="615"/>
  <c r="BQ255" i="615" s="1"/>
  <c r="BN255" i="615"/>
  <c r="BI255" i="615"/>
  <c r="BH255" i="615"/>
  <c r="BF255" i="615"/>
  <c r="BA255" i="615"/>
  <c r="AZ255" i="615"/>
  <c r="AX255" i="615"/>
  <c r="AS255" i="615"/>
  <c r="AR255" i="615"/>
  <c r="AP255" i="615"/>
  <c r="AJ255" i="615"/>
  <c r="AK255" i="615" s="1"/>
  <c r="AH255" i="615"/>
  <c r="AC255" i="615"/>
  <c r="AB255" i="615"/>
  <c r="Z255" i="615"/>
  <c r="T255" i="615"/>
  <c r="U255" i="615" s="1"/>
  <c r="R255" i="615"/>
  <c r="M255" i="615"/>
  <c r="L255" i="615"/>
  <c r="J255" i="615"/>
  <c r="CV254" i="615"/>
  <c r="CW254" i="615" s="1"/>
  <c r="CT254" i="615"/>
  <c r="CO254" i="615"/>
  <c r="CN254" i="615"/>
  <c r="CL254" i="615"/>
  <c r="CG254" i="615"/>
  <c r="CF254" i="615"/>
  <c r="CD254" i="615"/>
  <c r="BY254" i="615"/>
  <c r="BX254" i="615"/>
  <c r="BV254" i="615"/>
  <c r="BP254" i="615"/>
  <c r="BQ254" i="615" s="1"/>
  <c r="BN254" i="615"/>
  <c r="BI254" i="615"/>
  <c r="BH254" i="615"/>
  <c r="BF254" i="615"/>
  <c r="AZ254" i="615"/>
  <c r="BA254" i="615" s="1"/>
  <c r="AX254" i="615"/>
  <c r="AR254" i="615"/>
  <c r="AS254" i="615" s="1"/>
  <c r="AP254" i="615"/>
  <c r="AJ254" i="615"/>
  <c r="AK254" i="615" s="1"/>
  <c r="AH254" i="615"/>
  <c r="AC254" i="615"/>
  <c r="AB254" i="615"/>
  <c r="Z254" i="615"/>
  <c r="T254" i="615"/>
  <c r="U254" i="615" s="1"/>
  <c r="R254" i="615"/>
  <c r="M254" i="615"/>
  <c r="L254" i="615"/>
  <c r="J254" i="615"/>
  <c r="CV253" i="615"/>
  <c r="CW253" i="615" s="1"/>
  <c r="CT253" i="615"/>
  <c r="CO253" i="615"/>
  <c r="CN253" i="615"/>
  <c r="CL253" i="615"/>
  <c r="CF253" i="615"/>
  <c r="CG253" i="615" s="1"/>
  <c r="CD253" i="615"/>
  <c r="BY253" i="615"/>
  <c r="BX253" i="615"/>
  <c r="BV253" i="615"/>
  <c r="BP253" i="615"/>
  <c r="BQ253" i="615" s="1"/>
  <c r="BN253" i="615"/>
  <c r="BI253" i="615"/>
  <c r="BH253" i="615"/>
  <c r="BF253" i="615"/>
  <c r="BA253" i="615"/>
  <c r="AZ253" i="615"/>
  <c r="AX253" i="615"/>
  <c r="AS253" i="615"/>
  <c r="AR253" i="615"/>
  <c r="AP253" i="615"/>
  <c r="AJ253" i="615"/>
  <c r="AK253" i="615" s="1"/>
  <c r="AH253" i="615"/>
  <c r="AC253" i="615"/>
  <c r="AB253" i="615"/>
  <c r="Z253" i="615"/>
  <c r="T253" i="615"/>
  <c r="U253" i="615" s="1"/>
  <c r="R253" i="615"/>
  <c r="L253" i="615"/>
  <c r="M253" i="615" s="1"/>
  <c r="J253" i="615"/>
  <c r="CV252" i="615"/>
  <c r="CW252" i="615" s="1"/>
  <c r="CT252" i="615"/>
  <c r="CO252" i="615"/>
  <c r="CN252" i="615"/>
  <c r="CL252" i="615"/>
  <c r="CF252" i="615"/>
  <c r="CG252" i="615" s="1"/>
  <c r="CD252" i="615"/>
  <c r="BY252" i="615"/>
  <c r="BX252" i="615"/>
  <c r="BV252" i="615"/>
  <c r="BP252" i="615"/>
  <c r="BQ252" i="615" s="1"/>
  <c r="BN252" i="615"/>
  <c r="BI252" i="615"/>
  <c r="BH252" i="615"/>
  <c r="BF252" i="615"/>
  <c r="AZ252" i="615"/>
  <c r="BA252" i="615" s="1"/>
  <c r="AX252" i="615"/>
  <c r="AR252" i="615"/>
  <c r="AS252" i="615" s="1"/>
  <c r="AP252" i="615"/>
  <c r="AJ252" i="615"/>
  <c r="AK252" i="615" s="1"/>
  <c r="AH252" i="615"/>
  <c r="AC252" i="615"/>
  <c r="AB252" i="615"/>
  <c r="Z252" i="615"/>
  <c r="T252" i="615"/>
  <c r="U252" i="615" s="1"/>
  <c r="R252" i="615"/>
  <c r="M252" i="615"/>
  <c r="L252" i="615"/>
  <c r="J252" i="615"/>
  <c r="CV251" i="615"/>
  <c r="CW251" i="615" s="1"/>
  <c r="CT251" i="615"/>
  <c r="CO251" i="615"/>
  <c r="CN251" i="615"/>
  <c r="CL251" i="615"/>
  <c r="CF251" i="615"/>
  <c r="CG251" i="615" s="1"/>
  <c r="CD251" i="615"/>
  <c r="BX251" i="615"/>
  <c r="BY251" i="615" s="1"/>
  <c r="BV251" i="615"/>
  <c r="BP251" i="615"/>
  <c r="BQ251" i="615" s="1"/>
  <c r="BN251" i="615"/>
  <c r="BI251" i="615"/>
  <c r="BH251" i="615"/>
  <c r="BF251" i="615"/>
  <c r="AZ251" i="615"/>
  <c r="BA251" i="615" s="1"/>
  <c r="AX251" i="615"/>
  <c r="AS251" i="615"/>
  <c r="AR251" i="615"/>
  <c r="AP251" i="615"/>
  <c r="AJ251" i="615"/>
  <c r="AK251" i="615" s="1"/>
  <c r="AH251" i="615"/>
  <c r="AC251" i="615"/>
  <c r="AB251" i="615"/>
  <c r="Z251" i="615"/>
  <c r="T251" i="615"/>
  <c r="U251" i="615" s="1"/>
  <c r="R251" i="615"/>
  <c r="M251" i="615"/>
  <c r="L251" i="615"/>
  <c r="J251" i="615"/>
  <c r="CV250" i="615"/>
  <c r="CW250" i="615" s="1"/>
  <c r="CT250" i="615"/>
  <c r="CO250" i="615"/>
  <c r="CN250" i="615"/>
  <c r="CL250" i="615"/>
  <c r="CG250" i="615"/>
  <c r="CF250" i="615"/>
  <c r="CD250" i="615"/>
  <c r="BY250" i="615"/>
  <c r="BX250" i="615"/>
  <c r="BV250" i="615"/>
  <c r="BP250" i="615"/>
  <c r="BQ250" i="615" s="1"/>
  <c r="BN250" i="615"/>
  <c r="BI250" i="615"/>
  <c r="BH250" i="615"/>
  <c r="BF250" i="615"/>
  <c r="AZ250" i="615"/>
  <c r="BA250" i="615" s="1"/>
  <c r="AX250" i="615"/>
  <c r="AS250" i="615"/>
  <c r="AR250" i="615"/>
  <c r="AP250" i="615"/>
  <c r="AJ250" i="615"/>
  <c r="AK250" i="615" s="1"/>
  <c r="AH250" i="615"/>
  <c r="AC250" i="615"/>
  <c r="AB250" i="615"/>
  <c r="Z250" i="615"/>
  <c r="U250" i="615"/>
  <c r="T250" i="615"/>
  <c r="R250" i="615"/>
  <c r="M250" i="615"/>
  <c r="L250" i="615"/>
  <c r="J250" i="615"/>
  <c r="CV249" i="615"/>
  <c r="CW249" i="615" s="1"/>
  <c r="CT249" i="615"/>
  <c r="CO249" i="615"/>
  <c r="CN249" i="615"/>
  <c r="CL249" i="615"/>
  <c r="CF249" i="615"/>
  <c r="CG249" i="615" s="1"/>
  <c r="BX249" i="615"/>
  <c r="BY249" i="615" s="1"/>
  <c r="BQ249" i="615"/>
  <c r="BP249" i="615"/>
  <c r="BH249" i="615"/>
  <c r="BI249" i="615" s="1"/>
  <c r="AZ249" i="615"/>
  <c r="BA249" i="615" s="1"/>
  <c r="AR249" i="615"/>
  <c r="AS249" i="615" s="1"/>
  <c r="AJ249" i="615"/>
  <c r="AK249" i="615" s="1"/>
  <c r="AB249" i="615"/>
  <c r="AC249" i="615" s="1"/>
  <c r="T249" i="615"/>
  <c r="U249" i="615" s="1"/>
  <c r="L249" i="615"/>
  <c r="M249" i="615" s="1"/>
  <c r="CW248" i="615"/>
  <c r="CV248" i="615"/>
  <c r="CT248" i="615"/>
  <c r="CO248" i="615"/>
  <c r="CN248" i="615"/>
  <c r="CL248" i="615"/>
  <c r="CF248" i="615"/>
  <c r="CG248" i="615" s="1"/>
  <c r="CD248" i="615"/>
  <c r="BY248" i="615"/>
  <c r="BX248" i="615"/>
  <c r="BV248" i="615"/>
  <c r="BP248" i="615"/>
  <c r="BQ248" i="615" s="1"/>
  <c r="BN248" i="615"/>
  <c r="BH248" i="615"/>
  <c r="BI248" i="615" s="1"/>
  <c r="BF248" i="615"/>
  <c r="AZ248" i="615"/>
  <c r="BA248" i="615" s="1"/>
  <c r="AX248" i="615"/>
  <c r="AS248" i="615"/>
  <c r="AR248" i="615"/>
  <c r="AP248" i="615"/>
  <c r="AJ248" i="615"/>
  <c r="AK248" i="615" s="1"/>
  <c r="AH248" i="615"/>
  <c r="AC248" i="615"/>
  <c r="AB248" i="615"/>
  <c r="Z248" i="615"/>
  <c r="T248" i="615"/>
  <c r="U248" i="615" s="1"/>
  <c r="R248" i="615"/>
  <c r="M248" i="615"/>
  <c r="L248" i="615"/>
  <c r="J248" i="615"/>
  <c r="CV247" i="615"/>
  <c r="CW247" i="615" s="1"/>
  <c r="CT247" i="615"/>
  <c r="CN247" i="615"/>
  <c r="CO247" i="615" s="1"/>
  <c r="CL247" i="615"/>
  <c r="CF247" i="615"/>
  <c r="CG247" i="615" s="1"/>
  <c r="CD247" i="615"/>
  <c r="BY247" i="615"/>
  <c r="BX247" i="615"/>
  <c r="BV247" i="615"/>
  <c r="BP247" i="615"/>
  <c r="BQ247" i="615" s="1"/>
  <c r="BN247" i="615"/>
  <c r="BI247" i="615"/>
  <c r="BH247" i="615"/>
  <c r="BF247" i="615"/>
  <c r="AZ247" i="615"/>
  <c r="BA247" i="615" s="1"/>
  <c r="AX247" i="615"/>
  <c r="AS247" i="615"/>
  <c r="AR247" i="615"/>
  <c r="AP247" i="615"/>
  <c r="AJ247" i="615"/>
  <c r="AK247" i="615" s="1"/>
  <c r="AH247" i="615"/>
  <c r="AB247" i="615"/>
  <c r="AC247" i="615" s="1"/>
  <c r="Z247" i="615"/>
  <c r="T247" i="615"/>
  <c r="U247" i="615" s="1"/>
  <c r="R247" i="615"/>
  <c r="M247" i="615"/>
  <c r="L247" i="615"/>
  <c r="J247" i="615"/>
  <c r="CV246" i="615"/>
  <c r="CW246" i="615" s="1"/>
  <c r="CT246" i="615"/>
  <c r="CO246" i="615"/>
  <c r="CN246" i="615"/>
  <c r="CL246" i="615"/>
  <c r="CF246" i="615"/>
  <c r="CG246" i="615" s="1"/>
  <c r="CD246" i="615"/>
  <c r="BY246" i="615"/>
  <c r="BX246" i="615"/>
  <c r="BV246" i="615"/>
  <c r="BP246" i="615"/>
  <c r="BQ246" i="615" s="1"/>
  <c r="BN246" i="615"/>
  <c r="BI246" i="615"/>
  <c r="BH246" i="615"/>
  <c r="BF246" i="615"/>
  <c r="AZ246" i="615"/>
  <c r="BA246" i="615" s="1"/>
  <c r="AX246" i="615"/>
  <c r="AS246" i="615"/>
  <c r="AR246" i="615"/>
  <c r="AP246" i="615"/>
  <c r="AK246" i="615"/>
  <c r="AJ246" i="615"/>
  <c r="AH246" i="615"/>
  <c r="AC246" i="615"/>
  <c r="AB246" i="615"/>
  <c r="Z246" i="615"/>
  <c r="T246" i="615"/>
  <c r="U246" i="615" s="1"/>
  <c r="R246" i="615"/>
  <c r="M246" i="615"/>
  <c r="L246" i="615"/>
  <c r="J246" i="615"/>
  <c r="CV245" i="615"/>
  <c r="CW245" i="615" s="1"/>
  <c r="CT245" i="615"/>
  <c r="CO245" i="615"/>
  <c r="CN245" i="615"/>
  <c r="CL245" i="615"/>
  <c r="CF245" i="615"/>
  <c r="CG245" i="615" s="1"/>
  <c r="CD245" i="615"/>
  <c r="BY245" i="615"/>
  <c r="BX245" i="615"/>
  <c r="BV245" i="615"/>
  <c r="BQ245" i="615"/>
  <c r="BP245" i="615"/>
  <c r="BH245" i="615"/>
  <c r="BI245" i="615" s="1"/>
  <c r="BF245" i="615"/>
  <c r="BA245" i="615"/>
  <c r="AZ245" i="615"/>
  <c r="AX245" i="615"/>
  <c r="AS245" i="615"/>
  <c r="AR245" i="615"/>
  <c r="AP245" i="615"/>
  <c r="AK245" i="615"/>
  <c r="AJ245" i="615"/>
  <c r="AH245" i="615"/>
  <c r="AB245" i="615"/>
  <c r="AC245" i="615" s="1"/>
  <c r="Z245" i="615"/>
  <c r="U245" i="615"/>
  <c r="T245" i="615"/>
  <c r="R245" i="615"/>
  <c r="L245" i="615"/>
  <c r="M245" i="615" s="1"/>
  <c r="J245" i="615"/>
  <c r="CV244" i="615"/>
  <c r="CW244" i="615" s="1"/>
  <c r="CT244" i="615"/>
  <c r="CN244" i="615"/>
  <c r="CO244" i="615" s="1"/>
  <c r="CL244" i="615"/>
  <c r="CG244" i="615"/>
  <c r="CF244" i="615"/>
  <c r="CD244" i="615"/>
  <c r="BX244" i="615"/>
  <c r="BY244" i="615" s="1"/>
  <c r="BV244" i="615"/>
  <c r="BQ244" i="615"/>
  <c r="BP244" i="615"/>
  <c r="BN244" i="615"/>
  <c r="BH244" i="615"/>
  <c r="BI244" i="615" s="1"/>
  <c r="BF244" i="615"/>
  <c r="BA244" i="615"/>
  <c r="AZ244" i="615"/>
  <c r="AX244" i="615"/>
  <c r="AR244" i="615"/>
  <c r="AS244" i="615" s="1"/>
  <c r="AP244" i="615"/>
  <c r="AJ244" i="615"/>
  <c r="AK244" i="615" s="1"/>
  <c r="AH244" i="615"/>
  <c r="AB244" i="615"/>
  <c r="AC244" i="615" s="1"/>
  <c r="Z244" i="615"/>
  <c r="U244" i="615"/>
  <c r="T244" i="615"/>
  <c r="R244" i="615"/>
  <c r="L244" i="615"/>
  <c r="M244" i="615" s="1"/>
  <c r="J244" i="615"/>
  <c r="CW243" i="615"/>
  <c r="CV243" i="615"/>
  <c r="CT243" i="615"/>
  <c r="CN243" i="615"/>
  <c r="CO243" i="615" s="1"/>
  <c r="CL243" i="615"/>
  <c r="CG243" i="615"/>
  <c r="CF243" i="615"/>
  <c r="BY243" i="615"/>
  <c r="BX243" i="615"/>
  <c r="BQ243" i="615"/>
  <c r="BP243" i="615"/>
  <c r="BI243" i="615"/>
  <c r="BH243" i="615"/>
  <c r="BA243" i="615"/>
  <c r="AZ243" i="615"/>
  <c r="AS243" i="615"/>
  <c r="AR243" i="615"/>
  <c r="AK243" i="615"/>
  <c r="AJ243" i="615"/>
  <c r="AC243" i="615"/>
  <c r="AB243" i="615"/>
  <c r="U243" i="615"/>
  <c r="T243" i="615"/>
  <c r="M243" i="615"/>
  <c r="L243" i="615"/>
  <c r="CW242" i="615"/>
  <c r="CV242" i="615"/>
  <c r="CT242" i="615"/>
  <c r="CO242" i="615"/>
  <c r="CN242" i="615"/>
  <c r="CL242" i="615"/>
  <c r="CG242" i="615"/>
  <c r="CF242" i="615"/>
  <c r="CD242" i="615"/>
  <c r="BX242" i="615"/>
  <c r="BY242" i="615" s="1"/>
  <c r="BV242" i="615"/>
  <c r="BQ242" i="615"/>
  <c r="BP242" i="615"/>
  <c r="BN242" i="615"/>
  <c r="BI242" i="615"/>
  <c r="BH242" i="615"/>
  <c r="BF242" i="615"/>
  <c r="AZ242" i="615"/>
  <c r="BA242" i="615" s="1"/>
  <c r="AX242" i="615"/>
  <c r="AR242" i="615"/>
  <c r="AS242" i="615" s="1"/>
  <c r="AP242" i="615"/>
  <c r="AK242" i="615"/>
  <c r="AJ242" i="615"/>
  <c r="AH242" i="615"/>
  <c r="AC242" i="615"/>
  <c r="AB242" i="615"/>
  <c r="Z242" i="615"/>
  <c r="T242" i="615"/>
  <c r="U242" i="615" s="1"/>
  <c r="R242" i="615"/>
  <c r="L242" i="615"/>
  <c r="M242" i="615" s="1"/>
  <c r="J242" i="615"/>
  <c r="CW241" i="615"/>
  <c r="CV241" i="615"/>
  <c r="CT241" i="615"/>
  <c r="CN241" i="615"/>
  <c r="CO241" i="615" s="1"/>
  <c r="CL241" i="615"/>
  <c r="CG241" i="615"/>
  <c r="CF241" i="615"/>
  <c r="CD241" i="615"/>
  <c r="BY241" i="615"/>
  <c r="BX241" i="615"/>
  <c r="BV241" i="615"/>
  <c r="BQ241" i="615"/>
  <c r="BP241" i="615"/>
  <c r="BN241" i="615"/>
  <c r="BH241" i="615"/>
  <c r="BI241" i="615" s="1"/>
  <c r="BF241" i="615"/>
  <c r="AZ241" i="615"/>
  <c r="BA241" i="615" s="1"/>
  <c r="AX241" i="615"/>
  <c r="AR241" i="615"/>
  <c r="AS241" i="615" s="1"/>
  <c r="AP241" i="615"/>
  <c r="AJ241" i="615"/>
  <c r="AK241" i="615" s="1"/>
  <c r="AH241" i="615"/>
  <c r="AB241" i="615"/>
  <c r="AC241" i="615" s="1"/>
  <c r="Z241" i="615"/>
  <c r="T241" i="615"/>
  <c r="U241" i="615" s="1"/>
  <c r="R241" i="615"/>
  <c r="M241" i="615"/>
  <c r="L241" i="615"/>
  <c r="J241" i="615"/>
  <c r="CW240" i="615"/>
  <c r="CV240" i="615"/>
  <c r="CT240" i="615"/>
  <c r="CO240" i="615"/>
  <c r="CN240" i="615"/>
  <c r="CL240" i="615"/>
  <c r="CG240" i="615"/>
  <c r="CF240" i="615"/>
  <c r="CD240" i="615"/>
  <c r="BX240" i="615"/>
  <c r="BY240" i="615" s="1"/>
  <c r="BV240" i="615"/>
  <c r="BQ240" i="615"/>
  <c r="BP240" i="615"/>
  <c r="BN240" i="615"/>
  <c r="BI240" i="615"/>
  <c r="BH240" i="615"/>
  <c r="BF240" i="615"/>
  <c r="BA240" i="615"/>
  <c r="AZ240" i="615"/>
  <c r="AX240" i="615"/>
  <c r="AR240" i="615"/>
  <c r="AS240" i="615" s="1"/>
  <c r="AP240" i="615"/>
  <c r="AK240" i="615"/>
  <c r="AJ240" i="615"/>
  <c r="AH240" i="615"/>
  <c r="AB240" i="615"/>
  <c r="AC240" i="615" s="1"/>
  <c r="Z240" i="615"/>
  <c r="U240" i="615"/>
  <c r="T240" i="615"/>
  <c r="R240" i="615"/>
  <c r="L240" i="615"/>
  <c r="M240" i="615" s="1"/>
  <c r="J240" i="615"/>
  <c r="CV239" i="615"/>
  <c r="CW239" i="615" s="1"/>
  <c r="CT239" i="615"/>
  <c r="CO239" i="615"/>
  <c r="CN239" i="615"/>
  <c r="CL239" i="615"/>
  <c r="CF239" i="615"/>
  <c r="CG239" i="615" s="1"/>
  <c r="CD239" i="615"/>
  <c r="BY239" i="615"/>
  <c r="BX239" i="615"/>
  <c r="BV239" i="615"/>
  <c r="BQ239" i="615"/>
  <c r="BP239" i="615"/>
  <c r="BN239" i="615"/>
  <c r="BI239" i="615"/>
  <c r="BH239" i="615"/>
  <c r="BF239" i="615"/>
  <c r="AZ239" i="615"/>
  <c r="BA239" i="615" s="1"/>
  <c r="AX239" i="615"/>
  <c r="AR239" i="615"/>
  <c r="AS239" i="615" s="1"/>
  <c r="AP239" i="615"/>
  <c r="AK239" i="615"/>
  <c r="AJ239" i="615"/>
  <c r="AH239" i="615"/>
  <c r="AB239" i="615"/>
  <c r="AC239" i="615" s="1"/>
  <c r="Z239" i="615"/>
  <c r="T239" i="615"/>
  <c r="U239" i="615" s="1"/>
  <c r="R239" i="615"/>
  <c r="L239" i="615"/>
  <c r="M239" i="615" s="1"/>
  <c r="J239" i="615"/>
  <c r="CW238" i="615"/>
  <c r="CV238" i="615"/>
  <c r="CT238" i="615"/>
  <c r="CN238" i="615"/>
  <c r="CO238" i="615" s="1"/>
  <c r="CL238" i="615"/>
  <c r="CG238" i="615"/>
  <c r="CF238" i="615"/>
  <c r="CD238" i="615"/>
  <c r="BX238" i="615"/>
  <c r="BY238" i="615" s="1"/>
  <c r="BV238" i="615"/>
  <c r="BP238" i="615"/>
  <c r="BQ238" i="615" s="1"/>
  <c r="BN238" i="615"/>
  <c r="BI238" i="615"/>
  <c r="BH238" i="615"/>
  <c r="BF238" i="615"/>
  <c r="BA238" i="615"/>
  <c r="AZ238" i="615"/>
  <c r="AX238" i="615"/>
  <c r="AS238" i="615"/>
  <c r="AR238" i="615"/>
  <c r="AP238" i="615"/>
  <c r="AK238" i="615"/>
  <c r="AJ238" i="615"/>
  <c r="AH238" i="615"/>
  <c r="AB238" i="615"/>
  <c r="AC238" i="615" s="1"/>
  <c r="Z238" i="615"/>
  <c r="T238" i="615"/>
  <c r="U238" i="615" s="1"/>
  <c r="R238" i="615"/>
  <c r="L238" i="615"/>
  <c r="M238" i="615" s="1"/>
  <c r="J238" i="615"/>
  <c r="CV237" i="615"/>
  <c r="CW237" i="615" s="1"/>
  <c r="CT237" i="615"/>
  <c r="CN237" i="615"/>
  <c r="CO237" i="615" s="1"/>
  <c r="CL237" i="615"/>
  <c r="CG237" i="615"/>
  <c r="CF237" i="615"/>
  <c r="CD237" i="615"/>
  <c r="BX237" i="615"/>
  <c r="BY237" i="615" s="1"/>
  <c r="BV237" i="615"/>
  <c r="BQ237" i="615"/>
  <c r="BP237" i="615"/>
  <c r="BN237" i="615"/>
  <c r="BI237" i="615"/>
  <c r="BH237" i="615"/>
  <c r="BF237" i="615"/>
  <c r="BA237" i="615"/>
  <c r="AZ237" i="615"/>
  <c r="AX237" i="615"/>
  <c r="AR237" i="615"/>
  <c r="AS237" i="615" s="1"/>
  <c r="AP237" i="615"/>
  <c r="AK237" i="615"/>
  <c r="AJ237" i="615"/>
  <c r="AH237" i="615"/>
  <c r="AC237" i="615"/>
  <c r="AB237" i="615"/>
  <c r="T237" i="615"/>
  <c r="U237" i="615" s="1"/>
  <c r="L237" i="615"/>
  <c r="M237" i="615" s="1"/>
  <c r="CW236" i="615"/>
  <c r="CV236" i="615"/>
  <c r="CT236" i="615"/>
  <c r="CO236" i="615"/>
  <c r="CN236" i="615"/>
  <c r="CL236" i="615"/>
  <c r="CF236" i="615"/>
  <c r="CG236" i="615" s="1"/>
  <c r="CD236" i="615"/>
  <c r="BX236" i="615"/>
  <c r="BY236" i="615" s="1"/>
  <c r="BV236" i="615"/>
  <c r="BP236" i="615"/>
  <c r="BQ236" i="615" s="1"/>
  <c r="BN236" i="615"/>
  <c r="BI236" i="615"/>
  <c r="BH236" i="615"/>
  <c r="BF236" i="615"/>
  <c r="AZ236" i="615"/>
  <c r="BA236" i="615" s="1"/>
  <c r="AX236" i="615"/>
  <c r="AS236" i="615"/>
  <c r="AR236" i="615"/>
  <c r="AP236" i="615"/>
  <c r="AK236" i="615"/>
  <c r="AJ236" i="615"/>
  <c r="AH236" i="615"/>
  <c r="AC236" i="615"/>
  <c r="AB236" i="615"/>
  <c r="Z236" i="615"/>
  <c r="T236" i="615"/>
  <c r="U236" i="615" s="1"/>
  <c r="R236" i="615"/>
  <c r="L236" i="615"/>
  <c r="M236" i="615" s="1"/>
  <c r="J236" i="615"/>
  <c r="CV235" i="615"/>
  <c r="CW235" i="615" s="1"/>
  <c r="CT235" i="615"/>
  <c r="CO235" i="615"/>
  <c r="CN235" i="615"/>
  <c r="CL235" i="615"/>
  <c r="CF235" i="615"/>
  <c r="CG235" i="615" s="1"/>
  <c r="CD235" i="615"/>
  <c r="BY235" i="615"/>
  <c r="BX235" i="615"/>
  <c r="BV235" i="615"/>
  <c r="BQ235" i="615"/>
  <c r="BP235" i="615"/>
  <c r="BN235" i="615"/>
  <c r="BI235" i="615"/>
  <c r="BH235" i="615"/>
  <c r="BF235" i="615"/>
  <c r="AZ235" i="615"/>
  <c r="BA235" i="615" s="1"/>
  <c r="AX235" i="615"/>
  <c r="AR235" i="615"/>
  <c r="AS235" i="615" s="1"/>
  <c r="AP235" i="615"/>
  <c r="AJ235" i="615"/>
  <c r="AK235" i="615" s="1"/>
  <c r="AH235" i="615"/>
  <c r="AC235" i="615"/>
  <c r="AB235" i="615"/>
  <c r="Z235" i="615"/>
  <c r="T235" i="615"/>
  <c r="U235" i="615" s="1"/>
  <c r="R235" i="615"/>
  <c r="M235" i="615"/>
  <c r="L235" i="615"/>
  <c r="J235" i="615"/>
  <c r="CW234" i="615"/>
  <c r="CV234" i="615"/>
  <c r="CT234" i="615"/>
  <c r="CO234" i="615"/>
  <c r="CN234" i="615"/>
  <c r="CL234" i="615"/>
  <c r="CF234" i="615"/>
  <c r="CG234" i="615" s="1"/>
  <c r="CD234" i="615"/>
  <c r="BX234" i="615"/>
  <c r="BY234" i="615" s="1"/>
  <c r="BV234" i="615"/>
  <c r="BP234" i="615"/>
  <c r="BQ234" i="615" s="1"/>
  <c r="BN234" i="615"/>
  <c r="BI234" i="615"/>
  <c r="BH234" i="615"/>
  <c r="BF234" i="615"/>
  <c r="AZ234" i="615"/>
  <c r="BA234" i="615" s="1"/>
  <c r="AX234" i="615"/>
  <c r="AS234" i="615"/>
  <c r="AR234" i="615"/>
  <c r="AP234" i="615"/>
  <c r="AK234" i="615"/>
  <c r="AJ234" i="615"/>
  <c r="AH234" i="615"/>
  <c r="AC234" i="615"/>
  <c r="AB234" i="615"/>
  <c r="Z234" i="615"/>
  <c r="T234" i="615"/>
  <c r="U234" i="615" s="1"/>
  <c r="R234" i="615"/>
  <c r="L234" i="615"/>
  <c r="M234" i="615" s="1"/>
  <c r="J234" i="615"/>
  <c r="CV233" i="615"/>
  <c r="CW233" i="615" s="1"/>
  <c r="CT233" i="615"/>
  <c r="CO233" i="615"/>
  <c r="CN233" i="615"/>
  <c r="CL233" i="615"/>
  <c r="CF233" i="615"/>
  <c r="CG233" i="615" s="1"/>
  <c r="CD233" i="615"/>
  <c r="BY233" i="615"/>
  <c r="BX233" i="615"/>
  <c r="BV233" i="615"/>
  <c r="BQ233" i="615"/>
  <c r="BP233" i="615"/>
  <c r="BN233" i="615"/>
  <c r="BI233" i="615"/>
  <c r="BH233" i="615"/>
  <c r="BF233" i="615"/>
  <c r="AZ233" i="615"/>
  <c r="BA233" i="615" s="1"/>
  <c r="AX233" i="615"/>
  <c r="AR233" i="615"/>
  <c r="AS233" i="615" s="1"/>
  <c r="AP233" i="615"/>
  <c r="AJ233" i="615"/>
  <c r="AK233" i="615" s="1"/>
  <c r="AH233" i="615"/>
  <c r="AC233" i="615"/>
  <c r="AB233" i="615"/>
  <c r="Z233" i="615"/>
  <c r="T233" i="615"/>
  <c r="U233" i="615" s="1"/>
  <c r="R233" i="615"/>
  <c r="M233" i="615"/>
  <c r="L233" i="615"/>
  <c r="J233" i="615"/>
  <c r="CW232" i="615"/>
  <c r="CV232" i="615"/>
  <c r="CT232" i="615"/>
  <c r="CO232" i="615"/>
  <c r="CN232" i="615"/>
  <c r="CG232" i="615"/>
  <c r="CF232" i="615"/>
  <c r="BY232" i="615"/>
  <c r="BX232" i="615"/>
  <c r="BP232" i="615"/>
  <c r="BQ232" i="615" s="1"/>
  <c r="BI232" i="615"/>
  <c r="BH232" i="615"/>
  <c r="BA232" i="615"/>
  <c r="AZ232" i="615"/>
  <c r="AS232" i="615"/>
  <c r="AR232" i="615"/>
  <c r="AJ232" i="615"/>
  <c r="AK232" i="615" s="1"/>
  <c r="AC232" i="615"/>
  <c r="AB232" i="615"/>
  <c r="U232" i="615"/>
  <c r="T232" i="615"/>
  <c r="M232" i="615"/>
  <c r="L232" i="615"/>
  <c r="CV231" i="615"/>
  <c r="CW231" i="615" s="1"/>
  <c r="CO231" i="615"/>
  <c r="CN231" i="615"/>
  <c r="CG231" i="615"/>
  <c r="CF231" i="615"/>
  <c r="BY231" i="615"/>
  <c r="BX231" i="615"/>
  <c r="BP231" i="615"/>
  <c r="BQ231" i="615" s="1"/>
  <c r="BI231" i="615"/>
  <c r="BH231" i="615"/>
  <c r="BA231" i="615"/>
  <c r="AZ231" i="615"/>
  <c r="AS231" i="615"/>
  <c r="AR231" i="615"/>
  <c r="AJ231" i="615"/>
  <c r="AK231" i="615" s="1"/>
  <c r="AC231" i="615"/>
  <c r="AB231" i="615"/>
  <c r="U231" i="615"/>
  <c r="T231" i="615"/>
  <c r="M231" i="615"/>
  <c r="L231" i="615"/>
  <c r="CV230" i="615"/>
  <c r="CW230" i="615" s="1"/>
  <c r="CT230" i="615"/>
  <c r="CN230" i="615"/>
  <c r="CO230" i="615" s="1"/>
  <c r="CL230" i="615"/>
  <c r="CG230" i="615"/>
  <c r="CF230" i="615"/>
  <c r="CD230" i="615"/>
  <c r="BX230" i="615"/>
  <c r="BY230" i="615" s="1"/>
  <c r="BV230" i="615"/>
  <c r="BQ230" i="615"/>
  <c r="BP230" i="615"/>
  <c r="BN230" i="615"/>
  <c r="BI230" i="615"/>
  <c r="BH230" i="615"/>
  <c r="BF230" i="615"/>
  <c r="BA230" i="615"/>
  <c r="AZ230" i="615"/>
  <c r="AX230" i="615"/>
  <c r="AR230" i="615"/>
  <c r="AS230" i="615" s="1"/>
  <c r="AP230" i="615"/>
  <c r="AJ230" i="615"/>
  <c r="AK230" i="615" s="1"/>
  <c r="AH230" i="615"/>
  <c r="AB230" i="615"/>
  <c r="AC230" i="615" s="1"/>
  <c r="Z230" i="615"/>
  <c r="U230" i="615"/>
  <c r="T230" i="615"/>
  <c r="R230" i="615"/>
  <c r="L230" i="615"/>
  <c r="M230" i="615" s="1"/>
  <c r="J230" i="615"/>
  <c r="CW229" i="615"/>
  <c r="CV229" i="615"/>
  <c r="CT229" i="615"/>
  <c r="CO229" i="615"/>
  <c r="CN229" i="615"/>
  <c r="CL229" i="615"/>
  <c r="CG229" i="615"/>
  <c r="CF229" i="615"/>
  <c r="CD229" i="615"/>
  <c r="BX229" i="615"/>
  <c r="BY229" i="615" s="1"/>
  <c r="BV229" i="615"/>
  <c r="BP229" i="615"/>
  <c r="BQ229" i="615" s="1"/>
  <c r="BN229" i="615"/>
  <c r="BH229" i="615"/>
  <c r="BI229" i="615" s="1"/>
  <c r="BF229" i="615"/>
  <c r="BA229" i="615"/>
  <c r="AZ229" i="615"/>
  <c r="AX229" i="615"/>
  <c r="AR229" i="615"/>
  <c r="AS229" i="615" s="1"/>
  <c r="AP229" i="615"/>
  <c r="AK229" i="615"/>
  <c r="AJ229" i="615"/>
  <c r="AH229" i="615"/>
  <c r="AC229" i="615"/>
  <c r="AB229" i="615"/>
  <c r="Z229" i="615"/>
  <c r="U229" i="615"/>
  <c r="T229" i="615"/>
  <c r="R229" i="615"/>
  <c r="L229" i="615"/>
  <c r="M229" i="615" s="1"/>
  <c r="J229" i="615"/>
  <c r="CV228" i="615"/>
  <c r="CW228" i="615" s="1"/>
  <c r="CT228" i="615"/>
  <c r="CN228" i="615"/>
  <c r="CO228" i="615" s="1"/>
  <c r="CL228" i="615"/>
  <c r="CG228" i="615"/>
  <c r="CF228" i="615"/>
  <c r="CD228" i="615"/>
  <c r="BX228" i="615"/>
  <c r="BY228" i="615" s="1"/>
  <c r="BV228" i="615"/>
  <c r="BQ228" i="615"/>
  <c r="BP228" i="615"/>
  <c r="BN228" i="615"/>
  <c r="BI228" i="615"/>
  <c r="BH228" i="615"/>
  <c r="BF228" i="615"/>
  <c r="BA228" i="615"/>
  <c r="AZ228" i="615"/>
  <c r="AX228" i="615"/>
  <c r="AR228" i="615"/>
  <c r="AS228" i="615" s="1"/>
  <c r="AP228" i="615"/>
  <c r="AJ228" i="615"/>
  <c r="AK228" i="615" s="1"/>
  <c r="AH228" i="615"/>
  <c r="AB228" i="615"/>
  <c r="AC228" i="615" s="1"/>
  <c r="Z228" i="615"/>
  <c r="U228" i="615"/>
  <c r="T228" i="615"/>
  <c r="R228" i="615"/>
  <c r="L228" i="615"/>
  <c r="M228" i="615" s="1"/>
  <c r="J228" i="615"/>
  <c r="CW227" i="615"/>
  <c r="CV227" i="615"/>
  <c r="CT227" i="615"/>
  <c r="CO227" i="615"/>
  <c r="CN227" i="615"/>
  <c r="CL227" i="615"/>
  <c r="CG227" i="615"/>
  <c r="CF227" i="615"/>
  <c r="CD227" i="615"/>
  <c r="BX227" i="615"/>
  <c r="BY227" i="615" s="1"/>
  <c r="BV227" i="615"/>
  <c r="BP227" i="615"/>
  <c r="BQ227" i="615" s="1"/>
  <c r="BN227" i="615"/>
  <c r="BH227" i="615"/>
  <c r="BI227" i="615" s="1"/>
  <c r="BF227" i="615"/>
  <c r="BA227" i="615"/>
  <c r="AZ227" i="615"/>
  <c r="AX227" i="615"/>
  <c r="AR227" i="615"/>
  <c r="AS227" i="615" s="1"/>
  <c r="AP227" i="615"/>
  <c r="AK227" i="615"/>
  <c r="AJ227" i="615"/>
  <c r="AH227" i="615"/>
  <c r="AC227" i="615"/>
  <c r="AB227" i="615"/>
  <c r="Z227" i="615"/>
  <c r="U227" i="615"/>
  <c r="T227" i="615"/>
  <c r="R227" i="615"/>
  <c r="L227" i="615"/>
  <c r="M227" i="615" s="1"/>
  <c r="J227" i="615"/>
  <c r="CV226" i="615"/>
  <c r="CW226" i="615" s="1"/>
  <c r="CT226" i="615"/>
  <c r="CN226" i="615"/>
  <c r="CO226" i="615" s="1"/>
  <c r="CL226" i="615"/>
  <c r="CG226" i="615"/>
  <c r="CF226" i="615"/>
  <c r="CD226" i="615"/>
  <c r="BX226" i="615"/>
  <c r="BY226" i="615" s="1"/>
  <c r="BV226" i="615"/>
  <c r="BQ226" i="615"/>
  <c r="BP226" i="615"/>
  <c r="BN226" i="615"/>
  <c r="BI226" i="615"/>
  <c r="BH226" i="615"/>
  <c r="BF226" i="615"/>
  <c r="BA226" i="615"/>
  <c r="AZ226" i="615"/>
  <c r="AX226" i="615"/>
  <c r="AR226" i="615"/>
  <c r="AS226" i="615" s="1"/>
  <c r="AP226" i="615"/>
  <c r="AJ226" i="615"/>
  <c r="AK226" i="615" s="1"/>
  <c r="AH226" i="615"/>
  <c r="AB226" i="615"/>
  <c r="AC226" i="615" s="1"/>
  <c r="Z226" i="615"/>
  <c r="U226" i="615"/>
  <c r="T226" i="615"/>
  <c r="R226" i="615"/>
  <c r="L226" i="615"/>
  <c r="M226" i="615" s="1"/>
  <c r="J226" i="615"/>
  <c r="CW225" i="615"/>
  <c r="CV225" i="615"/>
  <c r="CO225" i="615"/>
  <c r="CN225" i="615"/>
  <c r="CF225" i="615"/>
  <c r="CG225" i="615" s="1"/>
  <c r="BY225" i="615"/>
  <c r="BX225" i="615"/>
  <c r="BQ225" i="615"/>
  <c r="BP225" i="615"/>
  <c r="BI225" i="615"/>
  <c r="BH225" i="615"/>
  <c r="AZ225" i="615"/>
  <c r="BA225" i="615" s="1"/>
  <c r="AS225" i="615"/>
  <c r="AR225" i="615"/>
  <c r="AK225" i="615"/>
  <c r="AJ225" i="615"/>
  <c r="AC225" i="615"/>
  <c r="AB225" i="615"/>
  <c r="T225" i="615"/>
  <c r="U225" i="615" s="1"/>
  <c r="M225" i="615"/>
  <c r="L225" i="615"/>
  <c r="CW224" i="615"/>
  <c r="CV224" i="615"/>
  <c r="CT224" i="615"/>
  <c r="CO224" i="615"/>
  <c r="CN224" i="615"/>
  <c r="CL224" i="615"/>
  <c r="CG224" i="615"/>
  <c r="CF224" i="615"/>
  <c r="CD224" i="615"/>
  <c r="BX224" i="615"/>
  <c r="BY224" i="615" s="1"/>
  <c r="BV224" i="615"/>
  <c r="BP224" i="615"/>
  <c r="BQ224" i="615" s="1"/>
  <c r="BN224" i="615"/>
  <c r="BH224" i="615"/>
  <c r="BI224" i="615" s="1"/>
  <c r="BF224" i="615"/>
  <c r="BA224" i="615"/>
  <c r="AZ224" i="615"/>
  <c r="AX224" i="615"/>
  <c r="AR224" i="615"/>
  <c r="AS224" i="615" s="1"/>
  <c r="AP224" i="615"/>
  <c r="AK224" i="615"/>
  <c r="AJ224" i="615"/>
  <c r="AH224" i="615"/>
  <c r="AB224" i="615"/>
  <c r="AC224" i="615" s="1"/>
  <c r="Z224" i="615"/>
  <c r="U224" i="615"/>
  <c r="T224" i="615"/>
  <c r="R224" i="615"/>
  <c r="L224" i="615"/>
  <c r="M224" i="615" s="1"/>
  <c r="J224" i="615"/>
  <c r="CV223" i="615"/>
  <c r="CW223" i="615" s="1"/>
  <c r="CT223" i="615"/>
  <c r="CN223" i="615"/>
  <c r="CO223" i="615" s="1"/>
  <c r="CL223" i="615"/>
  <c r="CG223" i="615"/>
  <c r="CF223" i="615"/>
  <c r="CD223" i="615"/>
  <c r="BX223" i="615"/>
  <c r="BY223" i="615" s="1"/>
  <c r="BV223" i="615"/>
  <c r="BQ223" i="615"/>
  <c r="BP223" i="615"/>
  <c r="BN223" i="615"/>
  <c r="BH223" i="615"/>
  <c r="BI223" i="615" s="1"/>
  <c r="BF223" i="615"/>
  <c r="BA223" i="615"/>
  <c r="AZ223" i="615"/>
  <c r="AX223" i="615"/>
  <c r="AR223" i="615"/>
  <c r="AS223" i="615" s="1"/>
  <c r="AP223" i="615"/>
  <c r="AJ223" i="615"/>
  <c r="AK223" i="615" s="1"/>
  <c r="AH223" i="615"/>
  <c r="AB223" i="615"/>
  <c r="AC223" i="615" s="1"/>
  <c r="Z223" i="615"/>
  <c r="U223" i="615"/>
  <c r="T223" i="615"/>
  <c r="R223" i="615"/>
  <c r="L223" i="615"/>
  <c r="M223" i="615" s="1"/>
  <c r="J223" i="615"/>
  <c r="CW222" i="615"/>
  <c r="CV222" i="615"/>
  <c r="CT222" i="615"/>
  <c r="CN222" i="615"/>
  <c r="CO222" i="615" s="1"/>
  <c r="CL222" i="615"/>
  <c r="CG222" i="615"/>
  <c r="CF222" i="615"/>
  <c r="CD222" i="615"/>
  <c r="BX222" i="615"/>
  <c r="BY222" i="615" s="1"/>
  <c r="BV222" i="615"/>
  <c r="BP222" i="615"/>
  <c r="BQ222" i="615" s="1"/>
  <c r="BN222" i="615"/>
  <c r="BH222" i="615"/>
  <c r="BI222" i="615" s="1"/>
  <c r="BF222" i="615"/>
  <c r="BA222" i="615"/>
  <c r="AZ222" i="615"/>
  <c r="AX222" i="615"/>
  <c r="AR222" i="615"/>
  <c r="AS222" i="615" s="1"/>
  <c r="AP222" i="615"/>
  <c r="AK222" i="615"/>
  <c r="AJ222" i="615"/>
  <c r="AH222" i="615"/>
  <c r="AB222" i="615"/>
  <c r="AC222" i="615" s="1"/>
  <c r="Z222" i="615"/>
  <c r="U222" i="615"/>
  <c r="T222" i="615"/>
  <c r="R222" i="615"/>
  <c r="L222" i="615"/>
  <c r="M222" i="615" s="1"/>
  <c r="J222" i="615"/>
  <c r="CV221" i="615"/>
  <c r="CW221" i="615" s="1"/>
  <c r="CT221" i="615"/>
  <c r="CN221" i="615"/>
  <c r="CO221" i="615" s="1"/>
  <c r="CL221" i="615"/>
  <c r="CG221" i="615"/>
  <c r="CF221" i="615"/>
  <c r="CD221" i="615"/>
  <c r="BX221" i="615"/>
  <c r="BY221" i="615" s="1"/>
  <c r="BV221" i="615"/>
  <c r="BQ221" i="615"/>
  <c r="BP221" i="615"/>
  <c r="BN221" i="615"/>
  <c r="BH221" i="615"/>
  <c r="BI221" i="615" s="1"/>
  <c r="BF221" i="615"/>
  <c r="BA221" i="615"/>
  <c r="AZ221" i="615"/>
  <c r="AX221" i="615"/>
  <c r="AR221" i="615"/>
  <c r="AS221" i="615" s="1"/>
  <c r="AP221" i="615"/>
  <c r="AJ221" i="615"/>
  <c r="AK221" i="615" s="1"/>
  <c r="AH221" i="615"/>
  <c r="AB221" i="615"/>
  <c r="AC221" i="615" s="1"/>
  <c r="Z221" i="615"/>
  <c r="U221" i="615"/>
  <c r="T221" i="615"/>
  <c r="R221" i="615"/>
  <c r="L221" i="615"/>
  <c r="M221" i="615" s="1"/>
  <c r="J221" i="615"/>
  <c r="CW220" i="615"/>
  <c r="CV220" i="615"/>
  <c r="CT220" i="615"/>
  <c r="CN220" i="615"/>
  <c r="CO220" i="615" s="1"/>
  <c r="CL220" i="615"/>
  <c r="CG220" i="615"/>
  <c r="CF220" i="615"/>
  <c r="CD220" i="615"/>
  <c r="BX220" i="615"/>
  <c r="BY220" i="615" s="1"/>
  <c r="BV220" i="615"/>
  <c r="BP220" i="615"/>
  <c r="BQ220" i="615" s="1"/>
  <c r="BN220" i="615"/>
  <c r="BH220" i="615"/>
  <c r="BI220" i="615" s="1"/>
  <c r="BF220" i="615"/>
  <c r="BA220" i="615"/>
  <c r="AZ220" i="615"/>
  <c r="AX220" i="615"/>
  <c r="AR220" i="615"/>
  <c r="AS220" i="615" s="1"/>
  <c r="AP220" i="615"/>
  <c r="AK220" i="615"/>
  <c r="AJ220" i="615"/>
  <c r="AH220" i="615"/>
  <c r="AB220" i="615"/>
  <c r="AC220" i="615" s="1"/>
  <c r="Z220" i="615"/>
  <c r="U220" i="615"/>
  <c r="T220" i="615"/>
  <c r="R220" i="615"/>
  <c r="L220" i="615"/>
  <c r="M220" i="615" s="1"/>
  <c r="J220" i="615"/>
  <c r="CV219" i="615"/>
  <c r="CW219" i="615" s="1"/>
  <c r="CT219" i="615"/>
  <c r="CN219" i="615"/>
  <c r="CO219" i="615" s="1"/>
  <c r="CL219" i="615"/>
  <c r="CG219" i="615"/>
  <c r="CF219" i="615"/>
  <c r="CD219" i="615"/>
  <c r="BX219" i="615"/>
  <c r="BY219" i="615" s="1"/>
  <c r="BV219" i="615"/>
  <c r="BQ219" i="615"/>
  <c r="BP219" i="615"/>
  <c r="BN219" i="615"/>
  <c r="BH219" i="615"/>
  <c r="BI219" i="615" s="1"/>
  <c r="BF219" i="615"/>
  <c r="BA219" i="615"/>
  <c r="AZ219" i="615"/>
  <c r="AX219" i="615"/>
  <c r="AR219" i="615"/>
  <c r="AS219" i="615" s="1"/>
  <c r="AP219" i="615"/>
  <c r="AJ219" i="615"/>
  <c r="AK219" i="615" s="1"/>
  <c r="AH219" i="615"/>
  <c r="AB219" i="615"/>
  <c r="AC219" i="615" s="1"/>
  <c r="Z219" i="615"/>
  <c r="U219" i="615"/>
  <c r="T219" i="615"/>
  <c r="R219" i="615"/>
  <c r="L219" i="615"/>
  <c r="M219" i="615" s="1"/>
  <c r="J219" i="615"/>
  <c r="CW218" i="615"/>
  <c r="CV218" i="615"/>
  <c r="CT218" i="615"/>
  <c r="CN218" i="615"/>
  <c r="CO218" i="615" s="1"/>
  <c r="CL218" i="615"/>
  <c r="CG218" i="615"/>
  <c r="CF218" i="615"/>
  <c r="CD218" i="615"/>
  <c r="BX218" i="615"/>
  <c r="BY218" i="615" s="1"/>
  <c r="BV218" i="615"/>
  <c r="BP218" i="615"/>
  <c r="BQ218" i="615" s="1"/>
  <c r="BN218" i="615"/>
  <c r="BH218" i="615"/>
  <c r="BI218" i="615" s="1"/>
  <c r="BF218" i="615"/>
  <c r="BA218" i="615"/>
  <c r="AZ218" i="615"/>
  <c r="AX218" i="615"/>
  <c r="AR218" i="615"/>
  <c r="AS218" i="615" s="1"/>
  <c r="AP218" i="615"/>
  <c r="AK218" i="615"/>
  <c r="AJ218" i="615"/>
  <c r="AH218" i="615"/>
  <c r="AB218" i="615"/>
  <c r="AC218" i="615" s="1"/>
  <c r="Z218" i="615"/>
  <c r="U218" i="615"/>
  <c r="T218" i="615"/>
  <c r="R218" i="615"/>
  <c r="L218" i="615"/>
  <c r="M218" i="615" s="1"/>
  <c r="J218" i="615"/>
  <c r="CV217" i="615"/>
  <c r="CW217" i="615" s="1"/>
  <c r="CT217" i="615"/>
  <c r="CN217" i="615"/>
  <c r="CO217" i="615" s="1"/>
  <c r="CF217" i="615"/>
  <c r="CG217" i="615" s="1"/>
  <c r="BX217" i="615"/>
  <c r="BY217" i="615" s="1"/>
  <c r="BP217" i="615"/>
  <c r="BQ217" i="615" s="1"/>
  <c r="BH217" i="615"/>
  <c r="BI217" i="615" s="1"/>
  <c r="AZ217" i="615"/>
  <c r="BA217" i="615" s="1"/>
  <c r="AR217" i="615"/>
  <c r="AS217" i="615" s="1"/>
  <c r="AJ217" i="615"/>
  <c r="AK217" i="615" s="1"/>
  <c r="AB217" i="615"/>
  <c r="AC217" i="615" s="1"/>
  <c r="T217" i="615"/>
  <c r="U217" i="615" s="1"/>
  <c r="L217" i="615"/>
  <c r="M217" i="615" s="1"/>
  <c r="CV216" i="615"/>
  <c r="CW216" i="615" s="1"/>
  <c r="CT216" i="615"/>
  <c r="CO216" i="615"/>
  <c r="CN216" i="615"/>
  <c r="CL216" i="615"/>
  <c r="CF216" i="615"/>
  <c r="CG216" i="615" s="1"/>
  <c r="CD216" i="615"/>
  <c r="BY216" i="615"/>
  <c r="BX216" i="615"/>
  <c r="BV216" i="615"/>
  <c r="BP216" i="615"/>
  <c r="BQ216" i="615" s="1"/>
  <c r="BN216" i="615"/>
  <c r="BH216" i="615"/>
  <c r="BI216" i="615" s="1"/>
  <c r="BF216" i="615"/>
  <c r="AZ216" i="615"/>
  <c r="BA216" i="615" s="1"/>
  <c r="AX216" i="615"/>
  <c r="AS216" i="615"/>
  <c r="AR216" i="615"/>
  <c r="AP216" i="615"/>
  <c r="AJ216" i="615"/>
  <c r="AK216" i="615" s="1"/>
  <c r="AH216" i="615"/>
  <c r="AC216" i="615"/>
  <c r="AB216" i="615"/>
  <c r="Z216" i="615"/>
  <c r="T216" i="615"/>
  <c r="U216" i="615" s="1"/>
  <c r="R216" i="615"/>
  <c r="M216" i="615"/>
  <c r="L216" i="615"/>
  <c r="J216" i="615"/>
  <c r="CV215" i="615"/>
  <c r="CW215" i="615" s="1"/>
  <c r="CT215" i="615"/>
  <c r="CN215" i="615"/>
  <c r="CO215" i="615" s="1"/>
  <c r="CL215" i="615"/>
  <c r="CF215" i="615"/>
  <c r="CG215" i="615" s="1"/>
  <c r="CD215" i="615"/>
  <c r="BY215" i="615"/>
  <c r="BX215" i="615"/>
  <c r="BV215" i="615"/>
  <c r="BP215" i="615"/>
  <c r="BQ215" i="615" s="1"/>
  <c r="BN215" i="615"/>
  <c r="BI215" i="615"/>
  <c r="BH215" i="615"/>
  <c r="BF215" i="615"/>
  <c r="AZ215" i="615"/>
  <c r="BA215" i="615" s="1"/>
  <c r="AX215" i="615"/>
  <c r="AS215" i="615"/>
  <c r="AR215" i="615"/>
  <c r="AP215" i="615"/>
  <c r="AJ215" i="615"/>
  <c r="AK215" i="615" s="1"/>
  <c r="AH215" i="615"/>
  <c r="AB215" i="615"/>
  <c r="AC215" i="615" s="1"/>
  <c r="Z215" i="615"/>
  <c r="T215" i="615"/>
  <c r="U215" i="615" s="1"/>
  <c r="R215" i="615"/>
  <c r="M215" i="615"/>
  <c r="L215" i="615"/>
  <c r="J215" i="615"/>
  <c r="CV214" i="615"/>
  <c r="CW214" i="615" s="1"/>
  <c r="CT214" i="615"/>
  <c r="CO214" i="615"/>
  <c r="CN214" i="615"/>
  <c r="CL214" i="615"/>
  <c r="CF214" i="615"/>
  <c r="CG214" i="615" s="1"/>
  <c r="CD214" i="615"/>
  <c r="BY214" i="615"/>
  <c r="BX214" i="615"/>
  <c r="BV214" i="615"/>
  <c r="BP214" i="615"/>
  <c r="BQ214" i="615" s="1"/>
  <c r="BN214" i="615"/>
  <c r="BH214" i="615"/>
  <c r="BI214" i="615" s="1"/>
  <c r="BF214" i="615"/>
  <c r="AZ214" i="615"/>
  <c r="BA214" i="615" s="1"/>
  <c r="AX214" i="615"/>
  <c r="AS214" i="615"/>
  <c r="AR214" i="615"/>
  <c r="AP214" i="615"/>
  <c r="AJ214" i="615"/>
  <c r="AK214" i="615" s="1"/>
  <c r="AH214" i="615"/>
  <c r="AC214" i="615"/>
  <c r="AB214" i="615"/>
  <c r="Z214" i="615"/>
  <c r="T214" i="615"/>
  <c r="U214" i="615" s="1"/>
  <c r="R214" i="615"/>
  <c r="M214" i="615"/>
  <c r="L214" i="615"/>
  <c r="J214" i="615"/>
  <c r="CV213" i="615"/>
  <c r="CW213" i="615" s="1"/>
  <c r="CT213" i="615"/>
  <c r="CN213" i="615"/>
  <c r="CO213" i="615" s="1"/>
  <c r="CL213" i="615"/>
  <c r="CF213" i="615"/>
  <c r="CG213" i="615" s="1"/>
  <c r="CD213" i="615"/>
  <c r="BY213" i="615"/>
  <c r="BX213" i="615"/>
  <c r="BV213" i="615"/>
  <c r="BP213" i="615"/>
  <c r="BQ213" i="615" s="1"/>
  <c r="BN213" i="615"/>
  <c r="BI213" i="615"/>
  <c r="BH213" i="615"/>
  <c r="BF213" i="615"/>
  <c r="AZ213" i="615"/>
  <c r="BA213" i="615" s="1"/>
  <c r="AX213" i="615"/>
  <c r="AS213" i="615"/>
  <c r="AR213" i="615"/>
  <c r="AP213" i="615"/>
  <c r="AJ213" i="615"/>
  <c r="AK213" i="615" s="1"/>
  <c r="AH213" i="615"/>
  <c r="AB213" i="615"/>
  <c r="AC213" i="615" s="1"/>
  <c r="Z213" i="615"/>
  <c r="T213" i="615"/>
  <c r="U213" i="615" s="1"/>
  <c r="R213" i="615"/>
  <c r="M213" i="615"/>
  <c r="L213" i="615"/>
  <c r="J213" i="615"/>
  <c r="CV212" i="615"/>
  <c r="CW212" i="615" s="1"/>
  <c r="CT212" i="615"/>
  <c r="CO212" i="615"/>
  <c r="CN212" i="615"/>
  <c r="CL212" i="615"/>
  <c r="CF212" i="615"/>
  <c r="CG212" i="615" s="1"/>
  <c r="CD212" i="615"/>
  <c r="BY212" i="615"/>
  <c r="BX212" i="615"/>
  <c r="BV212" i="615"/>
  <c r="BP212" i="615"/>
  <c r="BQ212" i="615" s="1"/>
  <c r="BN212" i="615"/>
  <c r="BH212" i="615"/>
  <c r="BI212" i="615" s="1"/>
  <c r="BF212" i="615"/>
  <c r="AZ212" i="615"/>
  <c r="BA212" i="615" s="1"/>
  <c r="AX212" i="615"/>
  <c r="AS212" i="615"/>
  <c r="AR212" i="615"/>
  <c r="AP212" i="615"/>
  <c r="AJ212" i="615"/>
  <c r="AK212" i="615" s="1"/>
  <c r="AH212" i="615"/>
  <c r="AC212" i="615"/>
  <c r="AB212" i="615"/>
  <c r="Z212" i="615"/>
  <c r="T212" i="615"/>
  <c r="U212" i="615" s="1"/>
  <c r="R212" i="615"/>
  <c r="M212" i="615"/>
  <c r="L212" i="615"/>
  <c r="J212" i="615"/>
  <c r="CV211" i="615"/>
  <c r="CW211" i="615" s="1"/>
  <c r="CT211" i="615"/>
  <c r="CN211" i="615"/>
  <c r="CO211" i="615" s="1"/>
  <c r="CL211" i="615"/>
  <c r="CF211" i="615"/>
  <c r="CG211" i="615" s="1"/>
  <c r="CD211" i="615"/>
  <c r="BY211" i="615"/>
  <c r="BX211" i="615"/>
  <c r="BV211" i="615"/>
  <c r="BP211" i="615"/>
  <c r="BQ211" i="615" s="1"/>
  <c r="BN211" i="615"/>
  <c r="BI211" i="615"/>
  <c r="BH211" i="615"/>
  <c r="BF211" i="615"/>
  <c r="AZ211" i="615"/>
  <c r="BA211" i="615" s="1"/>
  <c r="AX211" i="615"/>
  <c r="AS211" i="615"/>
  <c r="AR211" i="615"/>
  <c r="AP211" i="615"/>
  <c r="AJ211" i="615"/>
  <c r="AK211" i="615" s="1"/>
  <c r="AH211" i="615"/>
  <c r="AB211" i="615"/>
  <c r="AC211" i="615" s="1"/>
  <c r="Z211" i="615"/>
  <c r="T211" i="615"/>
  <c r="U211" i="615" s="1"/>
  <c r="R211" i="615"/>
  <c r="M211" i="615"/>
  <c r="L211" i="615"/>
  <c r="J211" i="615"/>
  <c r="CV210" i="615"/>
  <c r="CW210" i="615" s="1"/>
  <c r="CT210" i="615"/>
  <c r="CO210" i="615"/>
  <c r="CN210" i="615"/>
  <c r="CL210" i="615"/>
  <c r="CF210" i="615"/>
  <c r="CG210" i="615" s="1"/>
  <c r="CD210" i="615"/>
  <c r="BY210" i="615"/>
  <c r="BX210" i="615"/>
  <c r="BV210" i="615"/>
  <c r="BP210" i="615"/>
  <c r="BQ210" i="615" s="1"/>
  <c r="BN210" i="615"/>
  <c r="BH210" i="615"/>
  <c r="BI210" i="615" s="1"/>
  <c r="BF210" i="615"/>
  <c r="AZ210" i="615"/>
  <c r="BA210" i="615" s="1"/>
  <c r="AX210" i="615"/>
  <c r="AS210" i="615"/>
  <c r="AR210" i="615"/>
  <c r="AP210" i="615"/>
  <c r="AJ210" i="615"/>
  <c r="AK210" i="615" s="1"/>
  <c r="AH210" i="615"/>
  <c r="AC210" i="615"/>
  <c r="AB210" i="615"/>
  <c r="Z210" i="615"/>
  <c r="T210" i="615"/>
  <c r="U210" i="615" s="1"/>
  <c r="R210" i="615"/>
  <c r="M210" i="615"/>
  <c r="L210" i="615"/>
  <c r="J210" i="615"/>
  <c r="CV209" i="615"/>
  <c r="CW209" i="615" s="1"/>
  <c r="CT209" i="615"/>
  <c r="CN209" i="615"/>
  <c r="CO209" i="615" s="1"/>
  <c r="CL209" i="615"/>
  <c r="CF209" i="615"/>
  <c r="CG209" i="615" s="1"/>
  <c r="CD209" i="615"/>
  <c r="BY209" i="615"/>
  <c r="BX209" i="615"/>
  <c r="BV209" i="615"/>
  <c r="BP209" i="615"/>
  <c r="BQ209" i="615" s="1"/>
  <c r="BN209" i="615"/>
  <c r="BI209" i="615"/>
  <c r="BH209" i="615"/>
  <c r="BF209" i="615"/>
  <c r="AZ209" i="615"/>
  <c r="BA209" i="615" s="1"/>
  <c r="AX209" i="615"/>
  <c r="AS209" i="615"/>
  <c r="AR209" i="615"/>
  <c r="AP209" i="615"/>
  <c r="AJ209" i="615"/>
  <c r="AK209" i="615" s="1"/>
  <c r="AH209" i="615"/>
  <c r="AB209" i="615"/>
  <c r="AC209" i="615" s="1"/>
  <c r="Z209" i="615"/>
  <c r="T209" i="615"/>
  <c r="U209" i="615" s="1"/>
  <c r="R209" i="615"/>
  <c r="M209" i="615"/>
  <c r="L209" i="615"/>
  <c r="J209" i="615"/>
  <c r="CV208" i="615"/>
  <c r="CW208" i="615" s="1"/>
  <c r="CN208" i="615"/>
  <c r="CO208" i="615" s="1"/>
  <c r="CF208" i="615"/>
  <c r="CG208" i="615" s="1"/>
  <c r="BX208" i="615"/>
  <c r="BY208" i="615" s="1"/>
  <c r="BP208" i="615"/>
  <c r="BQ208" i="615" s="1"/>
  <c r="BH208" i="615"/>
  <c r="BI208" i="615" s="1"/>
  <c r="AZ208" i="615"/>
  <c r="BA208" i="615" s="1"/>
  <c r="AR208" i="615"/>
  <c r="AS208" i="615" s="1"/>
  <c r="AP208" i="615"/>
  <c r="AK208" i="615"/>
  <c r="AJ208" i="615"/>
  <c r="AH208" i="615"/>
  <c r="AB208" i="615"/>
  <c r="AC208" i="615" s="1"/>
  <c r="Z208" i="615"/>
  <c r="T208" i="615"/>
  <c r="U208" i="615" s="1"/>
  <c r="R208" i="615"/>
  <c r="L208" i="615"/>
  <c r="M208" i="615" s="1"/>
  <c r="J208" i="615"/>
  <c r="CW207" i="615"/>
  <c r="CV207" i="615"/>
  <c r="CT207" i="615"/>
  <c r="CN207" i="615"/>
  <c r="CO207" i="615" s="1"/>
  <c r="CL207" i="615"/>
  <c r="CG207" i="615"/>
  <c r="CF207" i="615"/>
  <c r="CD207" i="615"/>
  <c r="BX207" i="615"/>
  <c r="BY207" i="615" s="1"/>
  <c r="BV207" i="615"/>
  <c r="BQ207" i="615"/>
  <c r="BP207" i="615"/>
  <c r="BN207" i="615"/>
  <c r="BH207" i="615"/>
  <c r="BI207" i="615" s="1"/>
  <c r="BF207" i="615"/>
  <c r="AZ207" i="615"/>
  <c r="BA207" i="615" s="1"/>
  <c r="AX207" i="615"/>
  <c r="AR207" i="615"/>
  <c r="AS207" i="615" s="1"/>
  <c r="AP207" i="615"/>
  <c r="AK207" i="615"/>
  <c r="AJ207" i="615"/>
  <c r="AH207" i="615"/>
  <c r="AB207" i="615"/>
  <c r="AC207" i="615" s="1"/>
  <c r="Z207" i="615"/>
  <c r="U207" i="615"/>
  <c r="T207" i="615"/>
  <c r="R207" i="615"/>
  <c r="L207" i="615"/>
  <c r="M207" i="615" s="1"/>
  <c r="J207" i="615"/>
  <c r="CW206" i="615"/>
  <c r="CV206" i="615"/>
  <c r="CT206" i="615"/>
  <c r="CN206" i="615"/>
  <c r="CO206" i="615" s="1"/>
  <c r="CL206" i="615"/>
  <c r="CF206" i="615"/>
  <c r="CG206" i="615" s="1"/>
  <c r="CD206" i="615"/>
  <c r="BX206" i="615"/>
  <c r="BY206" i="615" s="1"/>
  <c r="BV206" i="615"/>
  <c r="BQ206" i="615"/>
  <c r="BP206" i="615"/>
  <c r="BN206" i="615"/>
  <c r="BH206" i="615"/>
  <c r="BI206" i="615" s="1"/>
  <c r="BF206" i="615"/>
  <c r="BA206" i="615"/>
  <c r="AZ206" i="615"/>
  <c r="AX206" i="615"/>
  <c r="AR206" i="615"/>
  <c r="AS206" i="615" s="1"/>
  <c r="AP206" i="615"/>
  <c r="AK206" i="615"/>
  <c r="AJ206" i="615"/>
  <c r="AH206" i="615"/>
  <c r="AB206" i="615"/>
  <c r="AC206" i="615" s="1"/>
  <c r="Z206" i="615"/>
  <c r="T206" i="615"/>
  <c r="U206" i="615" s="1"/>
  <c r="R206" i="615"/>
  <c r="L206" i="615"/>
  <c r="M206" i="615" s="1"/>
  <c r="J206" i="615"/>
  <c r="CW205" i="615"/>
  <c r="CV205" i="615"/>
  <c r="CT205" i="615"/>
  <c r="CN205" i="615"/>
  <c r="CO205" i="615" s="1"/>
  <c r="CL205" i="615"/>
  <c r="CG205" i="615"/>
  <c r="CF205" i="615"/>
  <c r="CD205" i="615"/>
  <c r="BX205" i="615"/>
  <c r="BY205" i="615" s="1"/>
  <c r="BV205" i="615"/>
  <c r="BQ205" i="615"/>
  <c r="BP205" i="615"/>
  <c r="BN205" i="615"/>
  <c r="BH205" i="615"/>
  <c r="BI205" i="615" s="1"/>
  <c r="BF205" i="615"/>
  <c r="AZ205" i="615"/>
  <c r="BA205" i="615" s="1"/>
  <c r="AX205" i="615"/>
  <c r="AR205" i="615"/>
  <c r="AS205" i="615" s="1"/>
  <c r="AP205" i="615"/>
  <c r="AK205" i="615"/>
  <c r="AJ205" i="615"/>
  <c r="AH205" i="615"/>
  <c r="AB205" i="615"/>
  <c r="AC205" i="615" s="1"/>
  <c r="Z205" i="615"/>
  <c r="U205" i="615"/>
  <c r="T205" i="615"/>
  <c r="R205" i="615"/>
  <c r="L205" i="615"/>
  <c r="M205" i="615" s="1"/>
  <c r="J205" i="615"/>
  <c r="CW204" i="615"/>
  <c r="CV204" i="615"/>
  <c r="CT204" i="615"/>
  <c r="CN204" i="615"/>
  <c r="CO204" i="615" s="1"/>
  <c r="CL204" i="615"/>
  <c r="CF204" i="615"/>
  <c r="CG204" i="615" s="1"/>
  <c r="CD204" i="615"/>
  <c r="BX204" i="615"/>
  <c r="BY204" i="615" s="1"/>
  <c r="BV204" i="615"/>
  <c r="BQ204" i="615"/>
  <c r="BP204" i="615"/>
  <c r="BN204" i="615"/>
  <c r="BH204" i="615"/>
  <c r="BI204" i="615" s="1"/>
  <c r="BF204" i="615"/>
  <c r="BA204" i="615"/>
  <c r="AZ204" i="615"/>
  <c r="AX204" i="615"/>
  <c r="AR204" i="615"/>
  <c r="AS204" i="615" s="1"/>
  <c r="AP204" i="615"/>
  <c r="AK204" i="615"/>
  <c r="AJ204" i="615"/>
  <c r="AH204" i="615"/>
  <c r="AB204" i="615"/>
  <c r="AC204" i="615" s="1"/>
  <c r="Z204" i="615"/>
  <c r="T204" i="615"/>
  <c r="U204" i="615" s="1"/>
  <c r="R204" i="615"/>
  <c r="L204" i="615"/>
  <c r="M204" i="615" s="1"/>
  <c r="J204" i="615"/>
  <c r="CW203" i="615"/>
  <c r="CV203" i="615"/>
  <c r="CT203" i="615"/>
  <c r="CN203" i="615"/>
  <c r="CO203" i="615" s="1"/>
  <c r="CL203" i="615"/>
  <c r="CG203" i="615"/>
  <c r="CF203" i="615"/>
  <c r="CD203" i="615"/>
  <c r="BX203" i="615"/>
  <c r="BY203" i="615" s="1"/>
  <c r="BV203" i="615"/>
  <c r="BQ203" i="615"/>
  <c r="BP203" i="615"/>
  <c r="BN203" i="615"/>
  <c r="BH203" i="615"/>
  <c r="BI203" i="615" s="1"/>
  <c r="BF203" i="615"/>
  <c r="AZ203" i="615"/>
  <c r="BA203" i="615" s="1"/>
  <c r="AX203" i="615"/>
  <c r="AR203" i="615"/>
  <c r="AS203" i="615" s="1"/>
  <c r="AP203" i="615"/>
  <c r="AK203" i="615"/>
  <c r="AJ203" i="615"/>
  <c r="AH203" i="615"/>
  <c r="AB203" i="615"/>
  <c r="AC203" i="615" s="1"/>
  <c r="Z203" i="615"/>
  <c r="U203" i="615"/>
  <c r="T203" i="615"/>
  <c r="R203" i="615"/>
  <c r="L203" i="615"/>
  <c r="M203" i="615" s="1"/>
  <c r="J203" i="615"/>
  <c r="CW202" i="615"/>
  <c r="CV202" i="615"/>
  <c r="CT202" i="615"/>
  <c r="CN202" i="615"/>
  <c r="CO202" i="615" s="1"/>
  <c r="CF202" i="615"/>
  <c r="CG202" i="615" s="1"/>
  <c r="BX202" i="615"/>
  <c r="BY202" i="615" s="1"/>
  <c r="BP202" i="615"/>
  <c r="BQ202" i="615" s="1"/>
  <c r="BH202" i="615"/>
  <c r="BI202" i="615" s="1"/>
  <c r="AZ202" i="615"/>
  <c r="BA202" i="615" s="1"/>
  <c r="AR202" i="615"/>
  <c r="AS202" i="615" s="1"/>
  <c r="AJ202" i="615"/>
  <c r="AK202" i="615" s="1"/>
  <c r="AB202" i="615"/>
  <c r="AC202" i="615" s="1"/>
  <c r="T202" i="615"/>
  <c r="U202" i="615" s="1"/>
  <c r="L202" i="615"/>
  <c r="M202" i="615" s="1"/>
  <c r="CV201" i="615"/>
  <c r="CW201" i="615" s="1"/>
  <c r="CT201" i="615"/>
  <c r="CO201" i="615"/>
  <c r="CN201" i="615"/>
  <c r="CL201" i="615"/>
  <c r="CF201" i="615"/>
  <c r="CG201" i="615" s="1"/>
  <c r="CD201" i="615"/>
  <c r="BY201" i="615"/>
  <c r="BX201" i="615"/>
  <c r="BV201" i="615"/>
  <c r="BP201" i="615"/>
  <c r="BQ201" i="615" s="1"/>
  <c r="BH201" i="615"/>
  <c r="BI201" i="615" s="1"/>
  <c r="AZ201" i="615"/>
  <c r="BA201" i="615" s="1"/>
  <c r="AR201" i="615"/>
  <c r="AS201" i="615" s="1"/>
  <c r="AJ201" i="615"/>
  <c r="AK201" i="615" s="1"/>
  <c r="AB201" i="615"/>
  <c r="AC201" i="615" s="1"/>
  <c r="T201" i="615"/>
  <c r="U201" i="615" s="1"/>
  <c r="L201" i="615"/>
  <c r="M201" i="615" s="1"/>
  <c r="CV200" i="615"/>
  <c r="CW200" i="615" s="1"/>
  <c r="CT200" i="615"/>
  <c r="CO200" i="615"/>
  <c r="CN200" i="615"/>
  <c r="CL200" i="615"/>
  <c r="CF200" i="615"/>
  <c r="CG200" i="615" s="1"/>
  <c r="CD200" i="615"/>
  <c r="BX200" i="615"/>
  <c r="BY200" i="615" s="1"/>
  <c r="BV200" i="615"/>
  <c r="BP200" i="615"/>
  <c r="BQ200" i="615" s="1"/>
  <c r="BN200" i="615"/>
  <c r="BI200" i="615"/>
  <c r="BH200" i="615"/>
  <c r="BF200" i="615"/>
  <c r="AZ200" i="615"/>
  <c r="BA200" i="615" s="1"/>
  <c r="AX200" i="615"/>
  <c r="AS200" i="615"/>
  <c r="AR200" i="615"/>
  <c r="AP200" i="615"/>
  <c r="AJ200" i="615"/>
  <c r="AK200" i="615" s="1"/>
  <c r="AH200" i="615"/>
  <c r="AC200" i="615"/>
  <c r="AB200" i="615"/>
  <c r="Z200" i="615"/>
  <c r="T200" i="615"/>
  <c r="U200" i="615" s="1"/>
  <c r="R200" i="615"/>
  <c r="L200" i="615"/>
  <c r="M200" i="615" s="1"/>
  <c r="J200" i="615"/>
  <c r="CV199" i="615"/>
  <c r="CW199" i="615" s="1"/>
  <c r="CT199" i="615"/>
  <c r="CO199" i="615"/>
  <c r="CN199" i="615"/>
  <c r="CL199" i="615"/>
  <c r="CF199" i="615"/>
  <c r="CG199" i="615" s="1"/>
  <c r="CD199" i="615"/>
  <c r="BY199" i="615"/>
  <c r="BX199" i="615"/>
  <c r="BV199" i="615"/>
  <c r="BP199" i="615"/>
  <c r="BQ199" i="615" s="1"/>
  <c r="BN199" i="615"/>
  <c r="BI199" i="615"/>
  <c r="BH199" i="615"/>
  <c r="BF199" i="615"/>
  <c r="AZ199" i="615"/>
  <c r="BA199" i="615" s="1"/>
  <c r="AX199" i="615"/>
  <c r="AR199" i="615"/>
  <c r="AS199" i="615" s="1"/>
  <c r="AP199" i="615"/>
  <c r="AJ199" i="615"/>
  <c r="AK199" i="615" s="1"/>
  <c r="AH199" i="615"/>
  <c r="AC199" i="615"/>
  <c r="AB199" i="615"/>
  <c r="Z199" i="615"/>
  <c r="T199" i="615"/>
  <c r="U199" i="615" s="1"/>
  <c r="R199" i="615"/>
  <c r="M199" i="615"/>
  <c r="L199" i="615"/>
  <c r="J199" i="615"/>
  <c r="CV198" i="615"/>
  <c r="CW198" i="615" s="1"/>
  <c r="CT198" i="615"/>
  <c r="CO198" i="615"/>
  <c r="CN198" i="615"/>
  <c r="CL198" i="615"/>
  <c r="CF198" i="615"/>
  <c r="CG198" i="615" s="1"/>
  <c r="CD198" i="615"/>
  <c r="BX198" i="615"/>
  <c r="BY198" i="615" s="1"/>
  <c r="BV198" i="615"/>
  <c r="BP198" i="615"/>
  <c r="BQ198" i="615" s="1"/>
  <c r="BH198" i="615"/>
  <c r="BI198" i="615" s="1"/>
  <c r="AZ198" i="615"/>
  <c r="BA198" i="615" s="1"/>
  <c r="AR198" i="615"/>
  <c r="AS198" i="615" s="1"/>
  <c r="AJ198" i="615"/>
  <c r="AK198" i="615" s="1"/>
  <c r="AB198" i="615"/>
  <c r="AC198" i="615" s="1"/>
  <c r="T198" i="615"/>
  <c r="U198" i="615" s="1"/>
  <c r="L198" i="615"/>
  <c r="M198" i="615" s="1"/>
  <c r="CV197" i="615"/>
  <c r="CW197" i="615" s="1"/>
  <c r="CT197" i="615"/>
  <c r="CO197" i="615"/>
  <c r="CN197" i="615"/>
  <c r="CL197" i="615"/>
  <c r="CF197" i="615"/>
  <c r="CG197" i="615" s="1"/>
  <c r="CD197" i="615"/>
  <c r="BY197" i="615"/>
  <c r="BX197" i="615"/>
  <c r="BV197" i="615"/>
  <c r="BP197" i="615"/>
  <c r="BQ197" i="615" s="1"/>
  <c r="BN197" i="615"/>
  <c r="BI197" i="615"/>
  <c r="BH197" i="615"/>
  <c r="BF197" i="615"/>
  <c r="AZ197" i="615"/>
  <c r="BA197" i="615" s="1"/>
  <c r="AX197" i="615"/>
  <c r="AR197" i="615"/>
  <c r="AS197" i="615" s="1"/>
  <c r="AP197" i="615"/>
  <c r="AJ197" i="615"/>
  <c r="AK197" i="615" s="1"/>
  <c r="AH197" i="615"/>
  <c r="AC197" i="615"/>
  <c r="AB197" i="615"/>
  <c r="Z197" i="615"/>
  <c r="T197" i="615"/>
  <c r="U197" i="615" s="1"/>
  <c r="R197" i="615"/>
  <c r="M197" i="615"/>
  <c r="L197" i="615"/>
  <c r="J197" i="615"/>
  <c r="CV196" i="615"/>
  <c r="CW196" i="615" s="1"/>
  <c r="CT196" i="615"/>
  <c r="CO196" i="615"/>
  <c r="CN196" i="615"/>
  <c r="CL196" i="615"/>
  <c r="CF196" i="615"/>
  <c r="CG196" i="615" s="1"/>
  <c r="CD196" i="615"/>
  <c r="BX196" i="615"/>
  <c r="BY196" i="615" s="1"/>
  <c r="BV196" i="615"/>
  <c r="BP196" i="615"/>
  <c r="BQ196" i="615" s="1"/>
  <c r="BN196" i="615"/>
  <c r="BI196" i="615"/>
  <c r="BH196" i="615"/>
  <c r="BF196" i="615"/>
  <c r="AZ196" i="615"/>
  <c r="BA196" i="615" s="1"/>
  <c r="AX196" i="615"/>
  <c r="AS196" i="615"/>
  <c r="AR196" i="615"/>
  <c r="AP196" i="615"/>
  <c r="AJ196" i="615"/>
  <c r="AK196" i="615" s="1"/>
  <c r="AH196" i="615"/>
  <c r="AC196" i="615"/>
  <c r="AB196" i="615"/>
  <c r="Z196" i="615"/>
  <c r="T196" i="615"/>
  <c r="U196" i="615" s="1"/>
  <c r="R196" i="615"/>
  <c r="L196" i="615"/>
  <c r="M196" i="615" s="1"/>
  <c r="J196" i="615"/>
  <c r="CV195" i="615"/>
  <c r="CW195" i="615" s="1"/>
  <c r="CT195" i="615"/>
  <c r="CO195" i="615"/>
  <c r="CN195" i="615"/>
  <c r="CL195" i="615"/>
  <c r="CF195" i="615"/>
  <c r="CG195" i="615" s="1"/>
  <c r="CD195" i="615"/>
  <c r="BY195" i="615"/>
  <c r="BX195" i="615"/>
  <c r="BV195" i="615"/>
  <c r="BP195" i="615"/>
  <c r="BQ195" i="615" s="1"/>
  <c r="BN195" i="615"/>
  <c r="BI195" i="615"/>
  <c r="BH195" i="615"/>
  <c r="BF195" i="615"/>
  <c r="AZ195" i="615"/>
  <c r="BA195" i="615" s="1"/>
  <c r="AX195" i="615"/>
  <c r="AR195" i="615"/>
  <c r="AS195" i="615" s="1"/>
  <c r="AP195" i="615"/>
  <c r="AJ195" i="615"/>
  <c r="AK195" i="615" s="1"/>
  <c r="AH195" i="615"/>
  <c r="AC195" i="615"/>
  <c r="AB195" i="615"/>
  <c r="Z195" i="615"/>
  <c r="T195" i="615"/>
  <c r="U195" i="615" s="1"/>
  <c r="R195" i="615"/>
  <c r="M195" i="615"/>
  <c r="L195" i="615"/>
  <c r="J195" i="615"/>
  <c r="CV194" i="615"/>
  <c r="CW194" i="615" s="1"/>
  <c r="CT194" i="615"/>
  <c r="CO194" i="615"/>
  <c r="CN194" i="615"/>
  <c r="CL194" i="615"/>
  <c r="CF194" i="615"/>
  <c r="CG194" i="615" s="1"/>
  <c r="CD194" i="615"/>
  <c r="BX194" i="615"/>
  <c r="BY194" i="615" s="1"/>
  <c r="BV194" i="615"/>
  <c r="BP194" i="615"/>
  <c r="BQ194" i="615" s="1"/>
  <c r="BN194" i="615"/>
  <c r="BI194" i="615"/>
  <c r="BH194" i="615"/>
  <c r="BF194" i="615"/>
  <c r="AZ194" i="615"/>
  <c r="BA194" i="615" s="1"/>
  <c r="AX194" i="615"/>
  <c r="AS194" i="615"/>
  <c r="AR194" i="615"/>
  <c r="AP194" i="615"/>
  <c r="AJ194" i="615"/>
  <c r="AK194" i="615" s="1"/>
  <c r="AH194" i="615"/>
  <c r="AC194" i="615"/>
  <c r="AB194" i="615"/>
  <c r="Z194" i="615"/>
  <c r="T194" i="615"/>
  <c r="U194" i="615" s="1"/>
  <c r="R194" i="615"/>
  <c r="L194" i="615"/>
  <c r="M194" i="615" s="1"/>
  <c r="J194" i="615"/>
  <c r="CV193" i="615"/>
  <c r="CW193" i="615" s="1"/>
  <c r="CT193" i="615"/>
  <c r="CO193" i="615"/>
  <c r="CN193" i="615"/>
  <c r="CL193" i="615"/>
  <c r="CF193" i="615"/>
  <c r="CG193" i="615" s="1"/>
  <c r="CD193" i="615"/>
  <c r="BY193" i="615"/>
  <c r="BX193" i="615"/>
  <c r="BV193" i="615"/>
  <c r="BP193" i="615"/>
  <c r="BQ193" i="615" s="1"/>
  <c r="BN193" i="615"/>
  <c r="BI193" i="615"/>
  <c r="BH193" i="615"/>
  <c r="BF193" i="615"/>
  <c r="AZ193" i="615"/>
  <c r="BA193" i="615" s="1"/>
  <c r="AX193" i="615"/>
  <c r="AR193" i="615"/>
  <c r="AS193" i="615" s="1"/>
  <c r="AP193" i="615"/>
  <c r="AJ193" i="615"/>
  <c r="AK193" i="615" s="1"/>
  <c r="AH193" i="615"/>
  <c r="AC193" i="615"/>
  <c r="AB193" i="615"/>
  <c r="Z193" i="615"/>
  <c r="T193" i="615"/>
  <c r="U193" i="615" s="1"/>
  <c r="R193" i="615"/>
  <c r="M193" i="615"/>
  <c r="L193" i="615"/>
  <c r="J193" i="615"/>
  <c r="CV192" i="615"/>
  <c r="CW192" i="615" s="1"/>
  <c r="CT192" i="615"/>
  <c r="CO192" i="615"/>
  <c r="CN192" i="615"/>
  <c r="CL192" i="615"/>
  <c r="CF192" i="615"/>
  <c r="CG192" i="615" s="1"/>
  <c r="CD192" i="615"/>
  <c r="BX192" i="615"/>
  <c r="BY192" i="615" s="1"/>
  <c r="BV192" i="615"/>
  <c r="BP192" i="615"/>
  <c r="BQ192" i="615" s="1"/>
  <c r="BN192" i="615"/>
  <c r="BI192" i="615"/>
  <c r="BH192" i="615"/>
  <c r="BF192" i="615"/>
  <c r="AZ192" i="615"/>
  <c r="BA192" i="615" s="1"/>
  <c r="AX192" i="615"/>
  <c r="AS192" i="615"/>
  <c r="AR192" i="615"/>
  <c r="AP192" i="615"/>
  <c r="AJ192" i="615"/>
  <c r="AK192" i="615" s="1"/>
  <c r="AH192" i="615"/>
  <c r="AC192" i="615"/>
  <c r="AB192" i="615"/>
  <c r="Z192" i="615"/>
  <c r="T192" i="615"/>
  <c r="U192" i="615" s="1"/>
  <c r="R192" i="615"/>
  <c r="L192" i="615"/>
  <c r="M192" i="615" s="1"/>
  <c r="J192" i="615"/>
  <c r="CV191" i="615"/>
  <c r="CW191" i="615" s="1"/>
  <c r="CT191" i="615"/>
  <c r="CO191" i="615"/>
  <c r="CN191" i="615"/>
  <c r="CL191" i="615"/>
  <c r="CF191" i="615"/>
  <c r="CG191" i="615" s="1"/>
  <c r="CD191" i="615"/>
  <c r="BY191" i="615"/>
  <c r="BX191" i="615"/>
  <c r="BV191" i="615"/>
  <c r="BP191" i="615"/>
  <c r="BQ191" i="615" s="1"/>
  <c r="BN191" i="615"/>
  <c r="BI191" i="615"/>
  <c r="BH191" i="615"/>
  <c r="BF191" i="615"/>
  <c r="AZ191" i="615"/>
  <c r="BA191" i="615" s="1"/>
  <c r="AX191" i="615"/>
  <c r="AR191" i="615"/>
  <c r="AS191" i="615" s="1"/>
  <c r="AP191" i="615"/>
  <c r="AJ191" i="615"/>
  <c r="AK191" i="615" s="1"/>
  <c r="AH191" i="615"/>
  <c r="AC191" i="615"/>
  <c r="AB191" i="615"/>
  <c r="Z191" i="615"/>
  <c r="T191" i="615"/>
  <c r="U191" i="615" s="1"/>
  <c r="R191" i="615"/>
  <c r="M191" i="615"/>
  <c r="L191" i="615"/>
  <c r="J191" i="615"/>
  <c r="CV190" i="615"/>
  <c r="CW190" i="615" s="1"/>
  <c r="CN190" i="615"/>
  <c r="CO190" i="615" s="1"/>
  <c r="CF190" i="615"/>
  <c r="CG190" i="615" s="1"/>
  <c r="BX190" i="615"/>
  <c r="BY190" i="615" s="1"/>
  <c r="BP190" i="615"/>
  <c r="BQ190" i="615" s="1"/>
  <c r="BH190" i="615"/>
  <c r="BI190" i="615" s="1"/>
  <c r="AZ190" i="615"/>
  <c r="BA190" i="615" s="1"/>
  <c r="AR190" i="615"/>
  <c r="AS190" i="615" s="1"/>
  <c r="AJ190" i="615"/>
  <c r="AK190" i="615" s="1"/>
  <c r="AB190" i="615"/>
  <c r="AC190" i="615" s="1"/>
  <c r="T190" i="615"/>
  <c r="U190" i="615" s="1"/>
  <c r="L190" i="615"/>
  <c r="M190" i="615" s="1"/>
  <c r="CV189" i="615"/>
  <c r="CW189" i="615" s="1"/>
  <c r="CT189" i="615"/>
  <c r="CO189" i="615"/>
  <c r="CN189" i="615"/>
  <c r="CL189" i="615"/>
  <c r="CF189" i="615"/>
  <c r="CG189" i="615" s="1"/>
  <c r="CD189" i="615"/>
  <c r="BY189" i="615"/>
  <c r="BX189" i="615"/>
  <c r="BV189" i="615"/>
  <c r="BP189" i="615"/>
  <c r="BQ189" i="615" s="1"/>
  <c r="BN189" i="615"/>
  <c r="BI189" i="615"/>
  <c r="BH189" i="615"/>
  <c r="BF189" i="615"/>
  <c r="AZ189" i="615"/>
  <c r="BA189" i="615" s="1"/>
  <c r="AX189" i="615"/>
  <c r="AS189" i="615"/>
  <c r="AR189" i="615"/>
  <c r="AP189" i="615"/>
  <c r="AJ189" i="615"/>
  <c r="AK189" i="615" s="1"/>
  <c r="AH189" i="615"/>
  <c r="AC189" i="615"/>
  <c r="AB189" i="615"/>
  <c r="Z189" i="615"/>
  <c r="T189" i="615"/>
  <c r="U189" i="615" s="1"/>
  <c r="R189" i="615"/>
  <c r="M189" i="615"/>
  <c r="L189" i="615"/>
  <c r="CW188" i="615"/>
  <c r="CV188" i="615"/>
  <c r="CT188" i="615"/>
  <c r="CN188" i="615"/>
  <c r="CO188" i="615" s="1"/>
  <c r="CL188" i="615"/>
  <c r="CG188" i="615"/>
  <c r="CF188" i="615"/>
  <c r="CD188" i="615"/>
  <c r="BX188" i="615"/>
  <c r="BY188" i="615" s="1"/>
  <c r="BV188" i="615"/>
  <c r="BQ188" i="615"/>
  <c r="BP188" i="615"/>
  <c r="BN188" i="615"/>
  <c r="BH188" i="615"/>
  <c r="BI188" i="615" s="1"/>
  <c r="BF188" i="615"/>
  <c r="BA188" i="615"/>
  <c r="AZ188" i="615"/>
  <c r="AX188" i="615"/>
  <c r="AR188" i="615"/>
  <c r="AS188" i="615" s="1"/>
  <c r="AP188" i="615"/>
  <c r="AK188" i="615"/>
  <c r="AJ188" i="615"/>
  <c r="AH188" i="615"/>
  <c r="AB188" i="615"/>
  <c r="AC188" i="615" s="1"/>
  <c r="Z188" i="615"/>
  <c r="U188" i="615"/>
  <c r="T188" i="615"/>
  <c r="R188" i="615"/>
  <c r="L188" i="615"/>
  <c r="M188" i="615" s="1"/>
  <c r="J188" i="615"/>
  <c r="CW187" i="615"/>
  <c r="CV187" i="615"/>
  <c r="CT187" i="615"/>
  <c r="CN187" i="615"/>
  <c r="CO187" i="615" s="1"/>
  <c r="CL187" i="615"/>
  <c r="CG187" i="615"/>
  <c r="CF187" i="615"/>
  <c r="CD187" i="615"/>
  <c r="BX187" i="615"/>
  <c r="BY187" i="615" s="1"/>
  <c r="BV187" i="615"/>
  <c r="BQ187" i="615"/>
  <c r="BP187" i="615"/>
  <c r="BN187" i="615"/>
  <c r="BH187" i="615"/>
  <c r="BI187" i="615" s="1"/>
  <c r="BF187" i="615"/>
  <c r="BA187" i="615"/>
  <c r="AZ187" i="615"/>
  <c r="AX187" i="615"/>
  <c r="AR187" i="615"/>
  <c r="AS187" i="615" s="1"/>
  <c r="AP187" i="615"/>
  <c r="AK187" i="615"/>
  <c r="AJ187" i="615"/>
  <c r="AH187" i="615"/>
  <c r="AB187" i="615"/>
  <c r="AC187" i="615" s="1"/>
  <c r="Z187" i="615"/>
  <c r="U187" i="615"/>
  <c r="T187" i="615"/>
  <c r="R187" i="615"/>
  <c r="L187" i="615"/>
  <c r="M187" i="615" s="1"/>
  <c r="J187" i="615"/>
  <c r="CW186" i="615"/>
  <c r="CV186" i="615"/>
  <c r="CT186" i="615"/>
  <c r="CN186" i="615"/>
  <c r="CO186" i="615" s="1"/>
  <c r="CL186" i="615"/>
  <c r="CG186" i="615"/>
  <c r="CF186" i="615"/>
  <c r="CD186" i="615"/>
  <c r="BX186" i="615"/>
  <c r="BY186" i="615" s="1"/>
  <c r="BV186" i="615"/>
  <c r="BQ186" i="615"/>
  <c r="BP186" i="615"/>
  <c r="BN186" i="615"/>
  <c r="BH186" i="615"/>
  <c r="BI186" i="615" s="1"/>
  <c r="BF186" i="615"/>
  <c r="BA186" i="615"/>
  <c r="AZ186" i="615"/>
  <c r="AX186" i="615"/>
  <c r="AR186" i="615"/>
  <c r="AS186" i="615" s="1"/>
  <c r="AP186" i="615"/>
  <c r="AK186" i="615"/>
  <c r="AJ186" i="615"/>
  <c r="AH186" i="615"/>
  <c r="AB186" i="615"/>
  <c r="AC186" i="615" s="1"/>
  <c r="Z186" i="615"/>
  <c r="U186" i="615"/>
  <c r="T186" i="615"/>
  <c r="R186" i="615"/>
  <c r="L186" i="615"/>
  <c r="M186" i="615" s="1"/>
  <c r="J186" i="615"/>
  <c r="CW185" i="615"/>
  <c r="CV185" i="615"/>
  <c r="CT185" i="615"/>
  <c r="CN185" i="615"/>
  <c r="CO185" i="615" s="1"/>
  <c r="CL185" i="615"/>
  <c r="CG185" i="615"/>
  <c r="CF185" i="615"/>
  <c r="CD185" i="615"/>
  <c r="BX185" i="615"/>
  <c r="BY185" i="615" s="1"/>
  <c r="BV185" i="615"/>
  <c r="BQ185" i="615"/>
  <c r="BP185" i="615"/>
  <c r="BN185" i="615"/>
  <c r="BH185" i="615"/>
  <c r="BI185" i="615" s="1"/>
  <c r="BF185" i="615"/>
  <c r="BA185" i="615"/>
  <c r="AZ185" i="615"/>
  <c r="AX185" i="615"/>
  <c r="AR185" i="615"/>
  <c r="AS185" i="615" s="1"/>
  <c r="AP185" i="615"/>
  <c r="AK185" i="615"/>
  <c r="AJ185" i="615"/>
  <c r="AH185" i="615"/>
  <c r="AB185" i="615"/>
  <c r="AC185" i="615" s="1"/>
  <c r="Z185" i="615"/>
  <c r="U185" i="615"/>
  <c r="T185" i="615"/>
  <c r="R185" i="615"/>
  <c r="L185" i="615"/>
  <c r="M185" i="615" s="1"/>
  <c r="J185" i="615"/>
  <c r="CW184" i="615"/>
  <c r="CV184" i="615"/>
  <c r="CT184" i="615"/>
  <c r="CN184" i="615"/>
  <c r="CO184" i="615" s="1"/>
  <c r="CL184" i="615"/>
  <c r="CG184" i="615"/>
  <c r="CF184" i="615"/>
  <c r="CD184" i="615"/>
  <c r="BX184" i="615"/>
  <c r="BY184" i="615" s="1"/>
  <c r="BV184" i="615"/>
  <c r="BQ184" i="615"/>
  <c r="BP184" i="615"/>
  <c r="BN184" i="615"/>
  <c r="BH184" i="615"/>
  <c r="BI184" i="615" s="1"/>
  <c r="BF184" i="615"/>
  <c r="BA184" i="615"/>
  <c r="AZ184" i="615"/>
  <c r="AX184" i="615"/>
  <c r="AR184" i="615"/>
  <c r="AS184" i="615" s="1"/>
  <c r="AP184" i="615"/>
  <c r="AK184" i="615"/>
  <c r="AJ184" i="615"/>
  <c r="AH184" i="615"/>
  <c r="AB184" i="615"/>
  <c r="AC184" i="615" s="1"/>
  <c r="Z184" i="615"/>
  <c r="U184" i="615"/>
  <c r="T184" i="615"/>
  <c r="R184" i="615"/>
  <c r="L184" i="615"/>
  <c r="M184" i="615" s="1"/>
  <c r="J184" i="615"/>
  <c r="CW183" i="615"/>
  <c r="CV183" i="615"/>
  <c r="CT183" i="615"/>
  <c r="CN183" i="615"/>
  <c r="CO183" i="615" s="1"/>
  <c r="CL183" i="615"/>
  <c r="CG183" i="615"/>
  <c r="CF183" i="615"/>
  <c r="CD183" i="615"/>
  <c r="BX183" i="615"/>
  <c r="BY183" i="615" s="1"/>
  <c r="BV183" i="615"/>
  <c r="BQ183" i="615"/>
  <c r="BP183" i="615"/>
  <c r="BN183" i="615"/>
  <c r="BH183" i="615"/>
  <c r="BI183" i="615" s="1"/>
  <c r="BF183" i="615"/>
  <c r="BA183" i="615"/>
  <c r="AZ183" i="615"/>
  <c r="AX183" i="615"/>
  <c r="AR183" i="615"/>
  <c r="AS183" i="615" s="1"/>
  <c r="AP183" i="615"/>
  <c r="AK183" i="615"/>
  <c r="AJ183" i="615"/>
  <c r="AH183" i="615"/>
  <c r="AB183" i="615"/>
  <c r="AC183" i="615" s="1"/>
  <c r="Z183" i="615"/>
  <c r="U183" i="615"/>
  <c r="T183" i="615"/>
  <c r="R183" i="615"/>
  <c r="L183" i="615"/>
  <c r="M183" i="615" s="1"/>
  <c r="J183" i="615"/>
  <c r="CW182" i="615"/>
  <c r="CV182" i="615"/>
  <c r="CT182" i="615"/>
  <c r="CN182" i="615"/>
  <c r="CO182" i="615" s="1"/>
  <c r="CF182" i="615"/>
  <c r="CG182" i="615" s="1"/>
  <c r="BX182" i="615"/>
  <c r="BY182" i="615" s="1"/>
  <c r="BP182" i="615"/>
  <c r="BQ182" i="615" s="1"/>
  <c r="BH182" i="615"/>
  <c r="BI182" i="615" s="1"/>
  <c r="AZ182" i="615"/>
  <c r="BA182" i="615" s="1"/>
  <c r="AR182" i="615"/>
  <c r="AS182" i="615" s="1"/>
  <c r="AJ182" i="615"/>
  <c r="AK182" i="615" s="1"/>
  <c r="AB182" i="615"/>
  <c r="AC182" i="615" s="1"/>
  <c r="T182" i="615"/>
  <c r="U182" i="615" s="1"/>
  <c r="L182" i="615"/>
  <c r="M182" i="615" s="1"/>
  <c r="CV181" i="615"/>
  <c r="CW181" i="615" s="1"/>
  <c r="CT181" i="615"/>
  <c r="CO181" i="615"/>
  <c r="CN181" i="615"/>
  <c r="CG181" i="615"/>
  <c r="CF181" i="615"/>
  <c r="BY181" i="615"/>
  <c r="BX181" i="615"/>
  <c r="BQ181" i="615"/>
  <c r="BP181" i="615"/>
  <c r="BI181" i="615"/>
  <c r="BH181" i="615"/>
  <c r="BA181" i="615"/>
  <c r="AZ181" i="615"/>
  <c r="AS181" i="615"/>
  <c r="AR181" i="615"/>
  <c r="AK181" i="615"/>
  <c r="AJ181" i="615"/>
  <c r="AC181" i="615"/>
  <c r="AB181" i="615"/>
  <c r="U181" i="615"/>
  <c r="T181" i="615"/>
  <c r="M181" i="615"/>
  <c r="L181" i="615"/>
  <c r="CW180" i="615"/>
  <c r="CV180" i="615"/>
  <c r="CT180" i="615"/>
  <c r="CN180" i="615"/>
  <c r="CO180" i="615" s="1"/>
  <c r="CL180" i="615"/>
  <c r="CG180" i="615"/>
  <c r="CF180" i="615"/>
  <c r="CD180" i="615"/>
  <c r="BX180" i="615"/>
  <c r="BY180" i="615" s="1"/>
  <c r="BV180" i="615"/>
  <c r="BQ180" i="615"/>
  <c r="BP180" i="615"/>
  <c r="BN180" i="615"/>
  <c r="BH180" i="615"/>
  <c r="BI180" i="615" s="1"/>
  <c r="BF180" i="615"/>
  <c r="BA180" i="615"/>
  <c r="AZ180" i="615"/>
  <c r="AS180" i="615"/>
  <c r="AR180" i="615"/>
  <c r="AK180" i="615"/>
  <c r="AJ180" i="615"/>
  <c r="AC180" i="615"/>
  <c r="AB180" i="615"/>
  <c r="U180" i="615"/>
  <c r="T180" i="615"/>
  <c r="M180" i="615"/>
  <c r="L180" i="615"/>
  <c r="CW179" i="615"/>
  <c r="CV179" i="615"/>
  <c r="CT179" i="615"/>
  <c r="CN179" i="615"/>
  <c r="CO179" i="615" s="1"/>
  <c r="CL179" i="615"/>
  <c r="CG179" i="615"/>
  <c r="CF179" i="615"/>
  <c r="CD179" i="615"/>
  <c r="BX179" i="615"/>
  <c r="BY179" i="615" s="1"/>
  <c r="BV179" i="615"/>
  <c r="BQ179" i="615"/>
  <c r="BP179" i="615"/>
  <c r="BN179" i="615"/>
  <c r="BH179" i="615"/>
  <c r="BI179" i="615" s="1"/>
  <c r="BF179" i="615"/>
  <c r="BA179" i="615"/>
  <c r="AZ179" i="615"/>
  <c r="AX179" i="615"/>
  <c r="AR179" i="615"/>
  <c r="AS179" i="615" s="1"/>
  <c r="AP179" i="615"/>
  <c r="AK179" i="615"/>
  <c r="AJ179" i="615"/>
  <c r="AH179" i="615"/>
  <c r="AB179" i="615"/>
  <c r="AC179" i="615" s="1"/>
  <c r="Z179" i="615"/>
  <c r="U179" i="615"/>
  <c r="T179" i="615"/>
  <c r="R179" i="615"/>
  <c r="L179" i="615"/>
  <c r="M179" i="615" s="1"/>
  <c r="J179" i="615"/>
  <c r="CW178" i="615"/>
  <c r="CV178" i="615"/>
  <c r="CT178" i="615"/>
  <c r="CN178" i="615"/>
  <c r="CO178" i="615" s="1"/>
  <c r="CL178" i="615"/>
  <c r="CG178" i="615"/>
  <c r="CF178" i="615"/>
  <c r="CD178" i="615"/>
  <c r="BX178" i="615"/>
  <c r="BY178" i="615" s="1"/>
  <c r="BV178" i="615"/>
  <c r="BQ178" i="615"/>
  <c r="BP178" i="615"/>
  <c r="BN178" i="615"/>
  <c r="BH178" i="615"/>
  <c r="BI178" i="615" s="1"/>
  <c r="BF178" i="615"/>
  <c r="BA178" i="615"/>
  <c r="AZ178" i="615"/>
  <c r="AX178" i="615"/>
  <c r="AR178" i="615"/>
  <c r="AS178" i="615" s="1"/>
  <c r="AP178" i="615"/>
  <c r="AK178" i="615"/>
  <c r="AJ178" i="615"/>
  <c r="AH178" i="615"/>
  <c r="AB178" i="615"/>
  <c r="AC178" i="615" s="1"/>
  <c r="Z178" i="615"/>
  <c r="U178" i="615"/>
  <c r="T178" i="615"/>
  <c r="R178" i="615"/>
  <c r="L178" i="615"/>
  <c r="M178" i="615" s="1"/>
  <c r="J178" i="615"/>
  <c r="CW177" i="615"/>
  <c r="CV177" i="615"/>
  <c r="CT177" i="615"/>
  <c r="CN177" i="615"/>
  <c r="CO177" i="615" s="1"/>
  <c r="CL177" i="615"/>
  <c r="CG177" i="615"/>
  <c r="CF177" i="615"/>
  <c r="CD177" i="615"/>
  <c r="BX177" i="615"/>
  <c r="BY177" i="615" s="1"/>
  <c r="BV177" i="615"/>
  <c r="BQ177" i="615"/>
  <c r="BP177" i="615"/>
  <c r="BN177" i="615"/>
  <c r="BH177" i="615"/>
  <c r="BI177" i="615" s="1"/>
  <c r="BF177" i="615"/>
  <c r="BA177" i="615"/>
  <c r="AZ177" i="615"/>
  <c r="AX177" i="615"/>
  <c r="AR177" i="615"/>
  <c r="AS177" i="615" s="1"/>
  <c r="AP177" i="615"/>
  <c r="AK177" i="615"/>
  <c r="AJ177" i="615"/>
  <c r="AH177" i="615"/>
  <c r="AB177" i="615"/>
  <c r="AC177" i="615" s="1"/>
  <c r="Z177" i="615"/>
  <c r="U177" i="615"/>
  <c r="T177" i="615"/>
  <c r="R177" i="615"/>
  <c r="L177" i="615"/>
  <c r="M177" i="615" s="1"/>
  <c r="J177" i="615"/>
  <c r="CW176" i="615"/>
  <c r="CV176" i="615"/>
  <c r="CO176" i="615"/>
  <c r="CN176" i="615"/>
  <c r="CG176" i="615"/>
  <c r="CF176" i="615"/>
  <c r="BY176" i="615"/>
  <c r="BX176" i="615"/>
  <c r="BQ176" i="615"/>
  <c r="BP176" i="615"/>
  <c r="BI176" i="615"/>
  <c r="BH176" i="615"/>
  <c r="BA176" i="615"/>
  <c r="AZ176" i="615"/>
  <c r="AS176" i="615"/>
  <c r="AR176" i="615"/>
  <c r="AK176" i="615"/>
  <c r="AJ176" i="615"/>
  <c r="AC176" i="615"/>
  <c r="AB176" i="615"/>
  <c r="U176" i="615"/>
  <c r="T176" i="615"/>
  <c r="M176" i="615"/>
  <c r="L176" i="615"/>
  <c r="CW175" i="615"/>
  <c r="CV175" i="615"/>
  <c r="CT175" i="615"/>
  <c r="CN175" i="615"/>
  <c r="CO175" i="615" s="1"/>
  <c r="CL175" i="615"/>
  <c r="CG175" i="615"/>
  <c r="CF175" i="615"/>
  <c r="CD175" i="615"/>
  <c r="BX175" i="615"/>
  <c r="BY175" i="615" s="1"/>
  <c r="BV175" i="615"/>
  <c r="BQ175" i="615"/>
  <c r="BP175" i="615"/>
  <c r="BN175" i="615"/>
  <c r="BH175" i="615"/>
  <c r="BI175" i="615" s="1"/>
  <c r="BF175" i="615"/>
  <c r="BA175" i="615"/>
  <c r="AZ175" i="615"/>
  <c r="AX175" i="615"/>
  <c r="AR175" i="615"/>
  <c r="AS175" i="615" s="1"/>
  <c r="AP175" i="615"/>
  <c r="AK175" i="615"/>
  <c r="AJ175" i="615"/>
  <c r="AH175" i="615"/>
  <c r="AB175" i="615"/>
  <c r="AC175" i="615" s="1"/>
  <c r="T175" i="615"/>
  <c r="U175" i="615" s="1"/>
  <c r="L175" i="615"/>
  <c r="M175" i="615" s="1"/>
  <c r="CV174" i="615"/>
  <c r="CW174" i="615" s="1"/>
  <c r="CT174" i="615"/>
  <c r="CO174" i="615"/>
  <c r="CN174" i="615"/>
  <c r="CL174" i="615"/>
  <c r="CF174" i="615"/>
  <c r="CG174" i="615" s="1"/>
  <c r="CD174" i="615"/>
  <c r="BY174" i="615"/>
  <c r="BX174" i="615"/>
  <c r="BV174" i="615"/>
  <c r="BP174" i="615"/>
  <c r="BQ174" i="615" s="1"/>
  <c r="BN174" i="615"/>
  <c r="BI174" i="615"/>
  <c r="BH174" i="615"/>
  <c r="BF174" i="615"/>
  <c r="AZ174" i="615"/>
  <c r="BA174" i="615" s="1"/>
  <c r="AX174" i="615"/>
  <c r="AS174" i="615"/>
  <c r="AR174" i="615"/>
  <c r="AP174" i="615"/>
  <c r="AJ174" i="615"/>
  <c r="AK174" i="615" s="1"/>
  <c r="AH174" i="615"/>
  <c r="AC174" i="615"/>
  <c r="AB174" i="615"/>
  <c r="Z174" i="615"/>
  <c r="T174" i="615"/>
  <c r="U174" i="615" s="1"/>
  <c r="R174" i="615"/>
  <c r="M174" i="615"/>
  <c r="L174" i="615"/>
  <c r="J174" i="615"/>
  <c r="CV173" i="615"/>
  <c r="CW173" i="615" s="1"/>
  <c r="CT173" i="615"/>
  <c r="CO173" i="615"/>
  <c r="CN173" i="615"/>
  <c r="CL173" i="615"/>
  <c r="CF173" i="615"/>
  <c r="CG173" i="615" s="1"/>
  <c r="CD173" i="615"/>
  <c r="BY173" i="615"/>
  <c r="BX173" i="615"/>
  <c r="BV173" i="615"/>
  <c r="BP173" i="615"/>
  <c r="BQ173" i="615" s="1"/>
  <c r="BN173" i="615"/>
  <c r="BI173" i="615"/>
  <c r="BH173" i="615"/>
  <c r="BF173" i="615"/>
  <c r="AZ173" i="615"/>
  <c r="BA173" i="615" s="1"/>
  <c r="AX173" i="615"/>
  <c r="AS173" i="615"/>
  <c r="AR173" i="615"/>
  <c r="AP173" i="615"/>
  <c r="AJ173" i="615"/>
  <c r="AK173" i="615" s="1"/>
  <c r="AH173" i="615"/>
  <c r="AC173" i="615"/>
  <c r="AB173" i="615"/>
  <c r="Z173" i="615"/>
  <c r="T173" i="615"/>
  <c r="U173" i="615" s="1"/>
  <c r="R173" i="615"/>
  <c r="M173" i="615"/>
  <c r="L173" i="615"/>
  <c r="J173" i="615"/>
  <c r="CV172" i="615"/>
  <c r="CW172" i="615" s="1"/>
  <c r="CT172" i="615"/>
  <c r="CO172" i="615"/>
  <c r="CN172" i="615"/>
  <c r="CL172" i="615"/>
  <c r="CF172" i="615"/>
  <c r="CG172" i="615" s="1"/>
  <c r="CD172" i="615"/>
  <c r="BY172" i="615"/>
  <c r="BX172" i="615"/>
  <c r="BV172" i="615"/>
  <c r="BP172" i="615"/>
  <c r="BQ172" i="615" s="1"/>
  <c r="BN172" i="615"/>
  <c r="BI172" i="615"/>
  <c r="BH172" i="615"/>
  <c r="BF172" i="615"/>
  <c r="AZ172" i="615"/>
  <c r="BA172" i="615" s="1"/>
  <c r="AX172" i="615"/>
  <c r="AS172" i="615"/>
  <c r="AR172" i="615"/>
  <c r="AP172" i="615"/>
  <c r="AJ172" i="615"/>
  <c r="AK172" i="615" s="1"/>
  <c r="AH172" i="615"/>
  <c r="AC172" i="615"/>
  <c r="AB172" i="615"/>
  <c r="Z172" i="615"/>
  <c r="T172" i="615"/>
  <c r="U172" i="615" s="1"/>
  <c r="R172" i="615"/>
  <c r="M172" i="615"/>
  <c r="L172" i="615"/>
  <c r="J172" i="615"/>
  <c r="CV171" i="615"/>
  <c r="CW171" i="615" s="1"/>
  <c r="CT171" i="615"/>
  <c r="CO171" i="615"/>
  <c r="CN171" i="615"/>
  <c r="CL171" i="615"/>
  <c r="CF171" i="615"/>
  <c r="CG171" i="615" s="1"/>
  <c r="CD171" i="615"/>
  <c r="BY171" i="615"/>
  <c r="BX171" i="615"/>
  <c r="BV171" i="615"/>
  <c r="BP171" i="615"/>
  <c r="BQ171" i="615" s="1"/>
  <c r="BN171" i="615"/>
  <c r="BI171" i="615"/>
  <c r="BH171" i="615"/>
  <c r="BF171" i="615"/>
  <c r="AZ171" i="615"/>
  <c r="BA171" i="615" s="1"/>
  <c r="AX171" i="615"/>
  <c r="AS171" i="615"/>
  <c r="AR171" i="615"/>
  <c r="AP171" i="615"/>
  <c r="AJ171" i="615"/>
  <c r="AK171" i="615" s="1"/>
  <c r="AH171" i="615"/>
  <c r="AC171" i="615"/>
  <c r="AB171" i="615"/>
  <c r="Z171" i="615"/>
  <c r="T171" i="615"/>
  <c r="U171" i="615" s="1"/>
  <c r="R171" i="615"/>
  <c r="M171" i="615"/>
  <c r="L171" i="615"/>
  <c r="J171" i="615"/>
  <c r="CV170" i="615"/>
  <c r="CW170" i="615" s="1"/>
  <c r="CT170" i="615"/>
  <c r="CO170" i="615"/>
  <c r="CN170" i="615"/>
  <c r="CL170" i="615"/>
  <c r="CF170" i="615"/>
  <c r="CG170" i="615" s="1"/>
  <c r="CD170" i="615"/>
  <c r="BY170" i="615"/>
  <c r="BX170" i="615"/>
  <c r="BV170" i="615"/>
  <c r="BP170" i="615"/>
  <c r="BQ170" i="615" s="1"/>
  <c r="BN170" i="615"/>
  <c r="BI170" i="615"/>
  <c r="BH170" i="615"/>
  <c r="BF170" i="615"/>
  <c r="AZ170" i="615"/>
  <c r="BA170" i="615" s="1"/>
  <c r="AX170" i="615"/>
  <c r="AS170" i="615"/>
  <c r="AR170" i="615"/>
  <c r="AP170" i="615"/>
  <c r="AJ170" i="615"/>
  <c r="AK170" i="615" s="1"/>
  <c r="AH170" i="615"/>
  <c r="AC170" i="615"/>
  <c r="AB170" i="615"/>
  <c r="Z170" i="615"/>
  <c r="T170" i="615"/>
  <c r="U170" i="615" s="1"/>
  <c r="R170" i="615"/>
  <c r="M170" i="615"/>
  <c r="L170" i="615"/>
  <c r="J170" i="615"/>
  <c r="CV169" i="615"/>
  <c r="CW169" i="615" s="1"/>
  <c r="CT169" i="615"/>
  <c r="CO169" i="615"/>
  <c r="CN169" i="615"/>
  <c r="CL169" i="615"/>
  <c r="CF169" i="615"/>
  <c r="CG169" i="615" s="1"/>
  <c r="CD169" i="615"/>
  <c r="BY169" i="615"/>
  <c r="BX169" i="615"/>
  <c r="BV169" i="615"/>
  <c r="BP169" i="615"/>
  <c r="BQ169" i="615" s="1"/>
  <c r="BN169" i="615"/>
  <c r="BI169" i="615"/>
  <c r="BH169" i="615"/>
  <c r="BF169" i="615"/>
  <c r="AZ169" i="615"/>
  <c r="BA169" i="615" s="1"/>
  <c r="AX169" i="615"/>
  <c r="AS169" i="615"/>
  <c r="AR169" i="615"/>
  <c r="AP169" i="615"/>
  <c r="AJ169" i="615"/>
  <c r="AK169" i="615" s="1"/>
  <c r="AH169" i="615"/>
  <c r="AC169" i="615"/>
  <c r="AB169" i="615"/>
  <c r="Z169" i="615"/>
  <c r="T169" i="615"/>
  <c r="U169" i="615" s="1"/>
  <c r="R169" i="615"/>
  <c r="M169" i="615"/>
  <c r="L169" i="615"/>
  <c r="J169" i="615"/>
  <c r="CV168" i="615"/>
  <c r="CW168" i="615" s="1"/>
  <c r="CT168" i="615"/>
  <c r="CO168" i="615"/>
  <c r="CN168" i="615"/>
  <c r="CL168" i="615"/>
  <c r="CF168" i="615"/>
  <c r="CG168" i="615" s="1"/>
  <c r="CD168" i="615"/>
  <c r="BY168" i="615"/>
  <c r="BX168" i="615"/>
  <c r="BV168" i="615"/>
  <c r="BP168" i="615"/>
  <c r="BQ168" i="615" s="1"/>
  <c r="BN168" i="615"/>
  <c r="BI168" i="615"/>
  <c r="BH168" i="615"/>
  <c r="BF168" i="615"/>
  <c r="AZ168" i="615"/>
  <c r="BA168" i="615" s="1"/>
  <c r="AX168" i="615"/>
  <c r="AS168" i="615"/>
  <c r="AR168" i="615"/>
  <c r="AP168" i="615"/>
  <c r="AJ168" i="615"/>
  <c r="AK168" i="615" s="1"/>
  <c r="AH168" i="615"/>
  <c r="AC168" i="615"/>
  <c r="AB168" i="615"/>
  <c r="Z168" i="615"/>
  <c r="T168" i="615"/>
  <c r="U168" i="615" s="1"/>
  <c r="R168" i="615"/>
  <c r="M168" i="615"/>
  <c r="L168" i="615"/>
  <c r="J168" i="615"/>
  <c r="CV167" i="615"/>
  <c r="CW167" i="615" s="1"/>
  <c r="CT167" i="615"/>
  <c r="CO167" i="615"/>
  <c r="CN167" i="615"/>
  <c r="CL167" i="615"/>
  <c r="CF167" i="615"/>
  <c r="CG167" i="615" s="1"/>
  <c r="CD167" i="615"/>
  <c r="BY167" i="615"/>
  <c r="BX167" i="615"/>
  <c r="BV167" i="615"/>
  <c r="BP167" i="615"/>
  <c r="BQ167" i="615" s="1"/>
  <c r="BN167" i="615"/>
  <c r="BI167" i="615"/>
  <c r="BH167" i="615"/>
  <c r="BF167" i="615"/>
  <c r="AZ167" i="615"/>
  <c r="BA167" i="615" s="1"/>
  <c r="AX167" i="615"/>
  <c r="AS167" i="615"/>
  <c r="AR167" i="615"/>
  <c r="AP167" i="615"/>
  <c r="AJ167" i="615"/>
  <c r="AK167" i="615" s="1"/>
  <c r="AH167" i="615"/>
  <c r="AC167" i="615"/>
  <c r="AB167" i="615"/>
  <c r="Z167" i="615"/>
  <c r="T167" i="615"/>
  <c r="U167" i="615" s="1"/>
  <c r="R167" i="615"/>
  <c r="M167" i="615"/>
  <c r="L167" i="615"/>
  <c r="J167" i="615"/>
  <c r="CV166" i="615"/>
  <c r="CW166" i="615" s="1"/>
  <c r="CT166" i="615"/>
  <c r="CO166" i="615"/>
  <c r="CN166" i="615"/>
  <c r="CL166" i="615"/>
  <c r="CF166" i="615"/>
  <c r="CG166" i="615" s="1"/>
  <c r="CD166" i="615"/>
  <c r="BY166" i="615"/>
  <c r="BX166" i="615"/>
  <c r="BV166" i="615"/>
  <c r="BP166" i="615"/>
  <c r="BQ166" i="615" s="1"/>
  <c r="BN166" i="615"/>
  <c r="BI166" i="615"/>
  <c r="BH166" i="615"/>
  <c r="BF166" i="615"/>
  <c r="AZ166" i="615"/>
  <c r="BA166" i="615" s="1"/>
  <c r="AX166" i="615"/>
  <c r="AS166" i="615"/>
  <c r="AR166" i="615"/>
  <c r="AP166" i="615"/>
  <c r="AJ166" i="615"/>
  <c r="AK166" i="615" s="1"/>
  <c r="AH166" i="615"/>
  <c r="AC166" i="615"/>
  <c r="AB166" i="615"/>
  <c r="Z166" i="615"/>
  <c r="T166" i="615"/>
  <c r="U166" i="615" s="1"/>
  <c r="R166" i="615"/>
  <c r="M166" i="615"/>
  <c r="L166" i="615"/>
  <c r="J166" i="615"/>
  <c r="CV165" i="615"/>
  <c r="CW165" i="615" s="1"/>
  <c r="CN165" i="615"/>
  <c r="CO165" i="615" s="1"/>
  <c r="CF165" i="615"/>
  <c r="CG165" i="615" s="1"/>
  <c r="BX165" i="615"/>
  <c r="BY165" i="615" s="1"/>
  <c r="BP165" i="615"/>
  <c r="BQ165" i="615" s="1"/>
  <c r="BH165" i="615"/>
  <c r="BI165" i="615" s="1"/>
  <c r="AZ165" i="615"/>
  <c r="BA165" i="615" s="1"/>
  <c r="AR165" i="615"/>
  <c r="AS165" i="615" s="1"/>
  <c r="AJ165" i="615"/>
  <c r="AK165" i="615" s="1"/>
  <c r="AB165" i="615"/>
  <c r="AC165" i="615" s="1"/>
  <c r="T165" i="615"/>
  <c r="U165" i="615" s="1"/>
  <c r="L165" i="615"/>
  <c r="M165" i="615" s="1"/>
  <c r="CV164" i="615"/>
  <c r="CW164" i="615" s="1"/>
  <c r="CT164" i="615"/>
  <c r="CO164" i="615"/>
  <c r="CN164" i="615"/>
  <c r="CL164" i="615"/>
  <c r="CF164" i="615"/>
  <c r="CG164" i="615" s="1"/>
  <c r="CD164" i="615"/>
  <c r="BY164" i="615"/>
  <c r="BX164" i="615"/>
  <c r="BV164" i="615"/>
  <c r="BP164" i="615"/>
  <c r="BQ164" i="615" s="1"/>
  <c r="BN164" i="615"/>
  <c r="BI164" i="615"/>
  <c r="BH164" i="615"/>
  <c r="BF164" i="615"/>
  <c r="AZ164" i="615"/>
  <c r="BA164" i="615" s="1"/>
  <c r="AX164" i="615"/>
  <c r="AS164" i="615"/>
  <c r="AR164" i="615"/>
  <c r="AP164" i="615"/>
  <c r="AJ164" i="615"/>
  <c r="AK164" i="615" s="1"/>
  <c r="AH164" i="615"/>
  <c r="AC164" i="615"/>
  <c r="AB164" i="615"/>
  <c r="Z164" i="615"/>
  <c r="T164" i="615"/>
  <c r="U164" i="615" s="1"/>
  <c r="R164" i="615"/>
  <c r="M164" i="615"/>
  <c r="L164" i="615"/>
  <c r="J164" i="615"/>
  <c r="CV163" i="615"/>
  <c r="CW163" i="615" s="1"/>
  <c r="CT163" i="615"/>
  <c r="CO163" i="615"/>
  <c r="CN163" i="615"/>
  <c r="CL163" i="615"/>
  <c r="CF163" i="615"/>
  <c r="CG163" i="615" s="1"/>
  <c r="CD163" i="615"/>
  <c r="BY163" i="615"/>
  <c r="BX163" i="615"/>
  <c r="BV163" i="615"/>
  <c r="BP163" i="615"/>
  <c r="BQ163" i="615" s="1"/>
  <c r="BN163" i="615"/>
  <c r="BI163" i="615"/>
  <c r="BH163" i="615"/>
  <c r="BF163" i="615"/>
  <c r="AZ163" i="615"/>
  <c r="BA163" i="615" s="1"/>
  <c r="AX163" i="615"/>
  <c r="AS163" i="615"/>
  <c r="AR163" i="615"/>
  <c r="AP163" i="615"/>
  <c r="AJ163" i="615"/>
  <c r="AK163" i="615" s="1"/>
  <c r="AH163" i="615"/>
  <c r="AC163" i="615"/>
  <c r="AB163" i="615"/>
  <c r="Z163" i="615"/>
  <c r="T163" i="615"/>
  <c r="U163" i="615" s="1"/>
  <c r="R163" i="615"/>
  <c r="M163" i="615"/>
  <c r="L163" i="615"/>
  <c r="J163" i="615"/>
  <c r="CV162" i="615"/>
  <c r="CW162" i="615" s="1"/>
  <c r="CT162" i="615"/>
  <c r="CO162" i="615"/>
  <c r="CN162" i="615"/>
  <c r="CL162" i="615"/>
  <c r="CF162" i="615"/>
  <c r="CG162" i="615" s="1"/>
  <c r="CD162" i="615"/>
  <c r="BY162" i="615"/>
  <c r="BX162" i="615"/>
  <c r="BV162" i="615"/>
  <c r="BP162" i="615"/>
  <c r="BQ162" i="615" s="1"/>
  <c r="BN162" i="615"/>
  <c r="BI162" i="615"/>
  <c r="BH162" i="615"/>
  <c r="BF162" i="615"/>
  <c r="AZ162" i="615"/>
  <c r="BA162" i="615" s="1"/>
  <c r="AX162" i="615"/>
  <c r="AS162" i="615"/>
  <c r="AR162" i="615"/>
  <c r="AP162" i="615"/>
  <c r="AJ162" i="615"/>
  <c r="AK162" i="615" s="1"/>
  <c r="AH162" i="615"/>
  <c r="AC162" i="615"/>
  <c r="AB162" i="615"/>
  <c r="Z162" i="615"/>
  <c r="T162" i="615"/>
  <c r="U162" i="615" s="1"/>
  <c r="R162" i="615"/>
  <c r="M162" i="615"/>
  <c r="L162" i="615"/>
  <c r="J162" i="615"/>
  <c r="CV161" i="615"/>
  <c r="CW161" i="615" s="1"/>
  <c r="CT161" i="615"/>
  <c r="CO161" i="615"/>
  <c r="CN161" i="615"/>
  <c r="CL161" i="615"/>
  <c r="CF161" i="615"/>
  <c r="CG161" i="615" s="1"/>
  <c r="CD161" i="615"/>
  <c r="BY161" i="615"/>
  <c r="BX161" i="615"/>
  <c r="BV161" i="615"/>
  <c r="BP161" i="615"/>
  <c r="BQ161" i="615" s="1"/>
  <c r="BN161" i="615"/>
  <c r="BI161" i="615"/>
  <c r="BH161" i="615"/>
  <c r="BF161" i="615"/>
  <c r="AZ161" i="615"/>
  <c r="BA161" i="615" s="1"/>
  <c r="AX161" i="615"/>
  <c r="AS161" i="615"/>
  <c r="AR161" i="615"/>
  <c r="AP161" i="615"/>
  <c r="AJ161" i="615"/>
  <c r="AK161" i="615" s="1"/>
  <c r="AH161" i="615"/>
  <c r="AC161" i="615"/>
  <c r="AB161" i="615"/>
  <c r="Z161" i="615"/>
  <c r="T161" i="615"/>
  <c r="U161" i="615" s="1"/>
  <c r="R161" i="615"/>
  <c r="M161" i="615"/>
  <c r="L161" i="615"/>
  <c r="J161" i="615"/>
  <c r="CV160" i="615"/>
  <c r="CW160" i="615" s="1"/>
  <c r="CT160" i="615"/>
  <c r="CO160" i="615"/>
  <c r="CN160" i="615"/>
  <c r="CL160" i="615"/>
  <c r="CF160" i="615"/>
  <c r="CG160" i="615" s="1"/>
  <c r="CD160" i="615"/>
  <c r="BY160" i="615"/>
  <c r="BX160" i="615"/>
  <c r="BV160" i="615"/>
  <c r="BP160" i="615"/>
  <c r="BQ160" i="615" s="1"/>
  <c r="BN160" i="615"/>
  <c r="BI160" i="615"/>
  <c r="BH160" i="615"/>
  <c r="BF160" i="615"/>
  <c r="AZ160" i="615"/>
  <c r="BA160" i="615" s="1"/>
  <c r="AX160" i="615"/>
  <c r="AS160" i="615"/>
  <c r="AR160" i="615"/>
  <c r="AP160" i="615"/>
  <c r="AJ160" i="615"/>
  <c r="AK160" i="615" s="1"/>
  <c r="AH160" i="615"/>
  <c r="AC160" i="615"/>
  <c r="AB160" i="615"/>
  <c r="Z160" i="615"/>
  <c r="T160" i="615"/>
  <c r="U160" i="615" s="1"/>
  <c r="R160" i="615"/>
  <c r="M160" i="615"/>
  <c r="L160" i="615"/>
  <c r="J160" i="615"/>
  <c r="CV159" i="615"/>
  <c r="CW159" i="615" s="1"/>
  <c r="CT159" i="615"/>
  <c r="CO159" i="615"/>
  <c r="CN159" i="615"/>
  <c r="CL159" i="615"/>
  <c r="CF159" i="615"/>
  <c r="CG159" i="615" s="1"/>
  <c r="CD159" i="615"/>
  <c r="BY159" i="615"/>
  <c r="BX159" i="615"/>
  <c r="BV159" i="615"/>
  <c r="BP159" i="615"/>
  <c r="BQ159" i="615" s="1"/>
  <c r="BN159" i="615"/>
  <c r="BI159" i="615"/>
  <c r="BH159" i="615"/>
  <c r="BF159" i="615"/>
  <c r="AZ159" i="615"/>
  <c r="BA159" i="615" s="1"/>
  <c r="AX159" i="615"/>
  <c r="AS159" i="615"/>
  <c r="AR159" i="615"/>
  <c r="AP159" i="615"/>
  <c r="AJ159" i="615"/>
  <c r="AK159" i="615" s="1"/>
  <c r="AH159" i="615"/>
  <c r="AC159" i="615"/>
  <c r="AB159" i="615"/>
  <c r="Z159" i="615"/>
  <c r="T159" i="615"/>
  <c r="U159" i="615" s="1"/>
  <c r="R159" i="615"/>
  <c r="M159" i="615"/>
  <c r="L159" i="615"/>
  <c r="J159" i="615"/>
  <c r="CV158" i="615"/>
  <c r="CW158" i="615" s="1"/>
  <c r="CT158" i="615"/>
  <c r="CO158" i="615"/>
  <c r="CN158" i="615"/>
  <c r="CL158" i="615"/>
  <c r="CF158" i="615"/>
  <c r="CG158" i="615" s="1"/>
  <c r="CD158" i="615"/>
  <c r="BY158" i="615"/>
  <c r="BX158" i="615"/>
  <c r="BV158" i="615"/>
  <c r="BP158" i="615"/>
  <c r="BQ158" i="615" s="1"/>
  <c r="BN158" i="615"/>
  <c r="BI158" i="615"/>
  <c r="BH158" i="615"/>
  <c r="BF158" i="615"/>
  <c r="AZ158" i="615"/>
  <c r="BA158" i="615" s="1"/>
  <c r="AX158" i="615"/>
  <c r="AS158" i="615"/>
  <c r="AR158" i="615"/>
  <c r="AP158" i="615"/>
  <c r="AJ158" i="615"/>
  <c r="AK158" i="615" s="1"/>
  <c r="AH158" i="615"/>
  <c r="AC158" i="615"/>
  <c r="AB158" i="615"/>
  <c r="Z158" i="615"/>
  <c r="T158" i="615"/>
  <c r="U158" i="615" s="1"/>
  <c r="R158" i="615"/>
  <c r="M158" i="615"/>
  <c r="L158" i="615"/>
  <c r="J158" i="615"/>
  <c r="CV157" i="615"/>
  <c r="CW157" i="615" s="1"/>
  <c r="CT157" i="615"/>
  <c r="CO157" i="615"/>
  <c r="CN157" i="615"/>
  <c r="CL157" i="615"/>
  <c r="CF157" i="615"/>
  <c r="CG157" i="615" s="1"/>
  <c r="CD157" i="615"/>
  <c r="BY157" i="615"/>
  <c r="BX157" i="615"/>
  <c r="BV157" i="615"/>
  <c r="BP157" i="615"/>
  <c r="BQ157" i="615" s="1"/>
  <c r="BN157" i="615"/>
  <c r="BI157" i="615"/>
  <c r="BH157" i="615"/>
  <c r="BF157" i="615"/>
  <c r="AZ157" i="615"/>
  <c r="BA157" i="615" s="1"/>
  <c r="AX157" i="615"/>
  <c r="AS157" i="615"/>
  <c r="AR157" i="615"/>
  <c r="AP157" i="615"/>
  <c r="AJ157" i="615"/>
  <c r="AK157" i="615" s="1"/>
  <c r="AH157" i="615"/>
  <c r="AC157" i="615"/>
  <c r="AB157" i="615"/>
  <c r="Z157" i="615"/>
  <c r="T157" i="615"/>
  <c r="U157" i="615" s="1"/>
  <c r="R157" i="615"/>
  <c r="M157" i="615"/>
  <c r="L157" i="615"/>
  <c r="J157" i="615"/>
  <c r="CV156" i="615"/>
  <c r="CW156" i="615" s="1"/>
  <c r="CT156" i="615"/>
  <c r="CO156" i="615"/>
  <c r="CN156" i="615"/>
  <c r="CL156" i="615"/>
  <c r="CF156" i="615"/>
  <c r="CG156" i="615" s="1"/>
  <c r="CD156" i="615"/>
  <c r="BY156" i="615"/>
  <c r="BX156" i="615"/>
  <c r="BV156" i="615"/>
  <c r="BP156" i="615"/>
  <c r="BQ156" i="615" s="1"/>
  <c r="BN156" i="615"/>
  <c r="BI156" i="615"/>
  <c r="BH156" i="615"/>
  <c r="BF156" i="615"/>
  <c r="AZ156" i="615"/>
  <c r="BA156" i="615" s="1"/>
  <c r="AX156" i="615"/>
  <c r="AS156" i="615"/>
  <c r="AR156" i="615"/>
  <c r="AP156" i="615"/>
  <c r="AJ156" i="615"/>
  <c r="AK156" i="615" s="1"/>
  <c r="AH156" i="615"/>
  <c r="AC156" i="615"/>
  <c r="AB156" i="615"/>
  <c r="Z156" i="615"/>
  <c r="T156" i="615"/>
  <c r="U156" i="615" s="1"/>
  <c r="R156" i="615"/>
  <c r="M156" i="615"/>
  <c r="L156" i="615"/>
  <c r="J156" i="615"/>
  <c r="CV155" i="615"/>
  <c r="CW155" i="615" s="1"/>
  <c r="CT155" i="615"/>
  <c r="CO155" i="615"/>
  <c r="CN155" i="615"/>
  <c r="CL155" i="615"/>
  <c r="CF155" i="615"/>
  <c r="CG155" i="615" s="1"/>
  <c r="CD155" i="615"/>
  <c r="BY155" i="615"/>
  <c r="BX155" i="615"/>
  <c r="BV155" i="615"/>
  <c r="BP155" i="615"/>
  <c r="BQ155" i="615" s="1"/>
  <c r="BN155" i="615"/>
  <c r="BI155" i="615"/>
  <c r="BH155" i="615"/>
  <c r="BF155" i="615"/>
  <c r="AZ155" i="615"/>
  <c r="BA155" i="615" s="1"/>
  <c r="AX155" i="615"/>
  <c r="AS155" i="615"/>
  <c r="AR155" i="615"/>
  <c r="AP155" i="615"/>
  <c r="AJ155" i="615"/>
  <c r="AK155" i="615" s="1"/>
  <c r="AH155" i="615"/>
  <c r="AC155" i="615"/>
  <c r="AB155" i="615"/>
  <c r="Z155" i="615"/>
  <c r="T155" i="615"/>
  <c r="U155" i="615" s="1"/>
  <c r="R155" i="615"/>
  <c r="M155" i="615"/>
  <c r="L155" i="615"/>
  <c r="J155" i="615"/>
  <c r="CV154" i="615"/>
  <c r="CW154" i="615" s="1"/>
  <c r="CT154" i="615"/>
  <c r="CO154" i="615"/>
  <c r="CN154" i="615"/>
  <c r="CL154" i="615"/>
  <c r="CF154" i="615"/>
  <c r="CG154" i="615" s="1"/>
  <c r="CD154" i="615"/>
  <c r="BY154" i="615"/>
  <c r="BX154" i="615"/>
  <c r="BV154" i="615"/>
  <c r="BP154" i="615"/>
  <c r="BQ154" i="615" s="1"/>
  <c r="BN154" i="615"/>
  <c r="BI154" i="615"/>
  <c r="BH154" i="615"/>
  <c r="BF154" i="615"/>
  <c r="AZ154" i="615"/>
  <c r="BA154" i="615" s="1"/>
  <c r="AX154" i="615"/>
  <c r="AS154" i="615"/>
  <c r="AR154" i="615"/>
  <c r="AP154" i="615"/>
  <c r="AJ154" i="615"/>
  <c r="AK154" i="615" s="1"/>
  <c r="AH154" i="615"/>
  <c r="AC154" i="615"/>
  <c r="AB154" i="615"/>
  <c r="Z154" i="615"/>
  <c r="T154" i="615"/>
  <c r="U154" i="615" s="1"/>
  <c r="L154" i="615"/>
  <c r="M154" i="615" s="1"/>
  <c r="CV153" i="615"/>
  <c r="CW153" i="615" s="1"/>
  <c r="CT153" i="615"/>
  <c r="CO153" i="615"/>
  <c r="CN153" i="615"/>
  <c r="CL153" i="615"/>
  <c r="CF153" i="615"/>
  <c r="CG153" i="615" s="1"/>
  <c r="CD153" i="615"/>
  <c r="BY153" i="615"/>
  <c r="BX153" i="615"/>
  <c r="BV153" i="615"/>
  <c r="BP153" i="615"/>
  <c r="BQ153" i="615" s="1"/>
  <c r="BN153" i="615"/>
  <c r="BI153" i="615"/>
  <c r="BH153" i="615"/>
  <c r="BF153" i="615"/>
  <c r="AZ153" i="615"/>
  <c r="BA153" i="615" s="1"/>
  <c r="AX153" i="615"/>
  <c r="AS153" i="615"/>
  <c r="AR153" i="615"/>
  <c r="AP153" i="615"/>
  <c r="AJ153" i="615"/>
  <c r="AK153" i="615" s="1"/>
  <c r="AH153" i="615"/>
  <c r="AC153" i="615"/>
  <c r="AB153" i="615"/>
  <c r="Z153" i="615"/>
  <c r="T153" i="615"/>
  <c r="U153" i="615" s="1"/>
  <c r="R153" i="615"/>
  <c r="M153" i="615"/>
  <c r="L153" i="615"/>
  <c r="J153" i="615"/>
  <c r="CV152" i="615"/>
  <c r="CW152" i="615" s="1"/>
  <c r="CT152" i="615"/>
  <c r="CO152" i="615"/>
  <c r="CN152" i="615"/>
  <c r="CL152" i="615"/>
  <c r="CF152" i="615"/>
  <c r="CG152" i="615" s="1"/>
  <c r="CD152" i="615"/>
  <c r="BY152" i="615"/>
  <c r="BX152" i="615"/>
  <c r="BV152" i="615"/>
  <c r="BP152" i="615"/>
  <c r="BQ152" i="615" s="1"/>
  <c r="BN152" i="615"/>
  <c r="BI152" i="615"/>
  <c r="BH152" i="615"/>
  <c r="BF152" i="615"/>
  <c r="AZ152" i="615"/>
  <c r="BA152" i="615" s="1"/>
  <c r="AX152" i="615"/>
  <c r="AS152" i="615"/>
  <c r="AR152" i="615"/>
  <c r="AP152" i="615"/>
  <c r="AJ152" i="615"/>
  <c r="AK152" i="615" s="1"/>
  <c r="AH152" i="615"/>
  <c r="AC152" i="615"/>
  <c r="AB152" i="615"/>
  <c r="Z152" i="615"/>
  <c r="T152" i="615"/>
  <c r="U152" i="615" s="1"/>
  <c r="R152" i="615"/>
  <c r="M152" i="615"/>
  <c r="L152" i="615"/>
  <c r="J152" i="615"/>
  <c r="CV151" i="615"/>
  <c r="CW151" i="615" s="1"/>
  <c r="CT151" i="615"/>
  <c r="CO151" i="615"/>
  <c r="CN151" i="615"/>
  <c r="CL151" i="615"/>
  <c r="CF151" i="615"/>
  <c r="CG151" i="615" s="1"/>
  <c r="CD151" i="615"/>
  <c r="BY151" i="615"/>
  <c r="BX151" i="615"/>
  <c r="BV151" i="615"/>
  <c r="BP151" i="615"/>
  <c r="BQ151" i="615" s="1"/>
  <c r="BN151" i="615"/>
  <c r="BI151" i="615"/>
  <c r="BH151" i="615"/>
  <c r="BF151" i="615"/>
  <c r="AZ151" i="615"/>
  <c r="BA151" i="615" s="1"/>
  <c r="AX151" i="615"/>
  <c r="AS151" i="615"/>
  <c r="AR151" i="615"/>
  <c r="AP151" i="615"/>
  <c r="AJ151" i="615"/>
  <c r="AK151" i="615" s="1"/>
  <c r="AH151" i="615"/>
  <c r="AC151" i="615"/>
  <c r="AB151" i="615"/>
  <c r="Z151" i="615"/>
  <c r="T151" i="615"/>
  <c r="U151" i="615" s="1"/>
  <c r="R151" i="615"/>
  <c r="M151" i="615"/>
  <c r="L151" i="615"/>
  <c r="J151" i="615"/>
  <c r="CV150" i="615"/>
  <c r="CW150" i="615" s="1"/>
  <c r="CN150" i="615"/>
  <c r="CO150" i="615" s="1"/>
  <c r="CF150" i="615"/>
  <c r="CG150" i="615" s="1"/>
  <c r="BX150" i="615"/>
  <c r="BY150" i="615" s="1"/>
  <c r="BP150" i="615"/>
  <c r="BQ150" i="615" s="1"/>
  <c r="BN150" i="615"/>
  <c r="BI150" i="615"/>
  <c r="BH150" i="615"/>
  <c r="BF150" i="615"/>
  <c r="AZ150" i="615"/>
  <c r="BA150" i="615" s="1"/>
  <c r="AX150" i="615"/>
  <c r="AS150" i="615"/>
  <c r="AR150" i="615"/>
  <c r="AP150" i="615"/>
  <c r="AJ150" i="615"/>
  <c r="AK150" i="615" s="1"/>
  <c r="AH150" i="615"/>
  <c r="AC150" i="615"/>
  <c r="AB150" i="615"/>
  <c r="Z150" i="615"/>
  <c r="T150" i="615"/>
  <c r="U150" i="615" s="1"/>
  <c r="R150" i="615"/>
  <c r="M150" i="615"/>
  <c r="L150" i="615"/>
  <c r="J150" i="615"/>
  <c r="CV149" i="615"/>
  <c r="CW149" i="615" s="1"/>
  <c r="CT149" i="615"/>
  <c r="CO149" i="615"/>
  <c r="CN149" i="615"/>
  <c r="CL149" i="615"/>
  <c r="CF149" i="615"/>
  <c r="CG149" i="615" s="1"/>
  <c r="CD149" i="615"/>
  <c r="BY149" i="615"/>
  <c r="BX149" i="615"/>
  <c r="BV149" i="615"/>
  <c r="BP149" i="615"/>
  <c r="BQ149" i="615" s="1"/>
  <c r="BN149" i="615"/>
  <c r="BI149" i="615"/>
  <c r="BH149" i="615"/>
  <c r="BF149" i="615"/>
  <c r="AZ149" i="615"/>
  <c r="BA149" i="615" s="1"/>
  <c r="AX149" i="615"/>
  <c r="AS149" i="615"/>
  <c r="AR149" i="615"/>
  <c r="AP149" i="615"/>
  <c r="AJ149" i="615"/>
  <c r="AK149" i="615" s="1"/>
  <c r="AH149" i="615"/>
  <c r="AC149" i="615"/>
  <c r="AB149" i="615"/>
  <c r="Z149" i="615"/>
  <c r="T149" i="615"/>
  <c r="U149" i="615" s="1"/>
  <c r="R149" i="615"/>
  <c r="M149" i="615"/>
  <c r="L149" i="615"/>
  <c r="J149" i="615"/>
  <c r="CV148" i="615"/>
  <c r="CW148" i="615" s="1"/>
  <c r="CT148" i="615"/>
  <c r="CO148" i="615"/>
  <c r="CN148" i="615"/>
  <c r="CL148" i="615"/>
  <c r="CF148" i="615"/>
  <c r="CG148" i="615" s="1"/>
  <c r="CD148" i="615"/>
  <c r="BY148" i="615"/>
  <c r="BX148" i="615"/>
  <c r="BV148" i="615"/>
  <c r="BP148" i="615"/>
  <c r="BQ148" i="615" s="1"/>
  <c r="BN148" i="615"/>
  <c r="BI148" i="615"/>
  <c r="BH148" i="615"/>
  <c r="BF148" i="615"/>
  <c r="AZ148" i="615"/>
  <c r="BA148" i="615" s="1"/>
  <c r="AX148" i="615"/>
  <c r="AS148" i="615"/>
  <c r="AR148" i="615"/>
  <c r="AP148" i="615"/>
  <c r="AJ148" i="615"/>
  <c r="AK148" i="615" s="1"/>
  <c r="AH148" i="615"/>
  <c r="AC148" i="615"/>
  <c r="AB148" i="615"/>
  <c r="Z148" i="615"/>
  <c r="T148" i="615"/>
  <c r="U148" i="615" s="1"/>
  <c r="R148" i="615"/>
  <c r="M148" i="615"/>
  <c r="L148" i="615"/>
  <c r="J148" i="615"/>
  <c r="CV147" i="615"/>
  <c r="CW147" i="615" s="1"/>
  <c r="CT147" i="615"/>
  <c r="CO147" i="615"/>
  <c r="CN147" i="615"/>
  <c r="CL147" i="615"/>
  <c r="CF147" i="615"/>
  <c r="CG147" i="615" s="1"/>
  <c r="CD147" i="615"/>
  <c r="BY147" i="615"/>
  <c r="BX147" i="615"/>
  <c r="BV147" i="615"/>
  <c r="BP147" i="615"/>
  <c r="BQ147" i="615" s="1"/>
  <c r="BN147" i="615"/>
  <c r="BI147" i="615"/>
  <c r="BH147" i="615"/>
  <c r="BF147" i="615"/>
  <c r="AZ147" i="615"/>
  <c r="BA147" i="615" s="1"/>
  <c r="AX147" i="615"/>
  <c r="AS147" i="615"/>
  <c r="AR147" i="615"/>
  <c r="AP147" i="615"/>
  <c r="AJ147" i="615"/>
  <c r="AK147" i="615" s="1"/>
  <c r="AH147" i="615"/>
  <c r="AC147" i="615"/>
  <c r="AB147" i="615"/>
  <c r="Z147" i="615"/>
  <c r="T147" i="615"/>
  <c r="U147" i="615" s="1"/>
  <c r="R147" i="615"/>
  <c r="M147" i="615"/>
  <c r="L147" i="615"/>
  <c r="J147" i="615"/>
  <c r="CV146" i="615"/>
  <c r="CW146" i="615" s="1"/>
  <c r="CT146" i="615"/>
  <c r="CO146" i="615"/>
  <c r="CN146" i="615"/>
  <c r="CL146" i="615"/>
  <c r="CF146" i="615"/>
  <c r="CG146" i="615" s="1"/>
  <c r="CD146" i="615"/>
  <c r="BY146" i="615"/>
  <c r="BX146" i="615"/>
  <c r="BV146" i="615"/>
  <c r="BP146" i="615"/>
  <c r="BQ146" i="615" s="1"/>
  <c r="BN146" i="615"/>
  <c r="BI146" i="615"/>
  <c r="BH146" i="615"/>
  <c r="BF146" i="615"/>
  <c r="AZ146" i="615"/>
  <c r="BA146" i="615" s="1"/>
  <c r="AX146" i="615"/>
  <c r="AS146" i="615"/>
  <c r="AR146" i="615"/>
  <c r="AP146" i="615"/>
  <c r="AJ146" i="615"/>
  <c r="AK146" i="615" s="1"/>
  <c r="AH146" i="615"/>
  <c r="AC146" i="615"/>
  <c r="AB146" i="615"/>
  <c r="Z146" i="615"/>
  <c r="T146" i="615"/>
  <c r="U146" i="615" s="1"/>
  <c r="R146" i="615"/>
  <c r="M146" i="615"/>
  <c r="L146" i="615"/>
  <c r="J146" i="615"/>
  <c r="CV145" i="615"/>
  <c r="CW145" i="615" s="1"/>
  <c r="CT145" i="615"/>
  <c r="CO145" i="615"/>
  <c r="CN145" i="615"/>
  <c r="CL145" i="615"/>
  <c r="CF145" i="615"/>
  <c r="CG145" i="615" s="1"/>
  <c r="CD145" i="615"/>
  <c r="BY145" i="615"/>
  <c r="BX145" i="615"/>
  <c r="BV145" i="615"/>
  <c r="BP145" i="615"/>
  <c r="BQ145" i="615" s="1"/>
  <c r="BN145" i="615"/>
  <c r="BI145" i="615"/>
  <c r="BH145" i="615"/>
  <c r="BF145" i="615"/>
  <c r="AZ145" i="615"/>
  <c r="BA145" i="615" s="1"/>
  <c r="AX145" i="615"/>
  <c r="AS145" i="615"/>
  <c r="AR145" i="615"/>
  <c r="AP145" i="615"/>
  <c r="AJ145" i="615"/>
  <c r="AK145" i="615" s="1"/>
  <c r="AH145" i="615"/>
  <c r="AC145" i="615"/>
  <c r="AB145" i="615"/>
  <c r="Z145" i="615"/>
  <c r="T145" i="615"/>
  <c r="U145" i="615" s="1"/>
  <c r="R145" i="615"/>
  <c r="M145" i="615"/>
  <c r="L145" i="615"/>
  <c r="J145" i="615"/>
  <c r="CV144" i="615"/>
  <c r="CW144" i="615" s="1"/>
  <c r="CN144" i="615"/>
  <c r="CO144" i="615" s="1"/>
  <c r="CF144" i="615"/>
  <c r="CG144" i="615" s="1"/>
  <c r="BX144" i="615"/>
  <c r="BY144" i="615" s="1"/>
  <c r="BP144" i="615"/>
  <c r="BQ144" i="615" s="1"/>
  <c r="BH144" i="615"/>
  <c r="BI144" i="615" s="1"/>
  <c r="AZ144" i="615"/>
  <c r="BA144" i="615" s="1"/>
  <c r="AR144" i="615"/>
  <c r="AS144" i="615" s="1"/>
  <c r="AJ144" i="615"/>
  <c r="AK144" i="615" s="1"/>
  <c r="AB144" i="615"/>
  <c r="AC144" i="615" s="1"/>
  <c r="T144" i="615"/>
  <c r="U144" i="615" s="1"/>
  <c r="L144" i="615"/>
  <c r="M144" i="615" s="1"/>
  <c r="CW143" i="615"/>
  <c r="CV143" i="615"/>
  <c r="CT143" i="615"/>
  <c r="CO143" i="615"/>
  <c r="CN143" i="615"/>
  <c r="CL143" i="615"/>
  <c r="CF143" i="615"/>
  <c r="CG143" i="615" s="1"/>
  <c r="CD143" i="615"/>
  <c r="BY143" i="615"/>
  <c r="BX143" i="615"/>
  <c r="BV143" i="615"/>
  <c r="BP143" i="615"/>
  <c r="BQ143" i="615" s="1"/>
  <c r="BN143" i="615"/>
  <c r="BI143" i="615"/>
  <c r="BH143" i="615"/>
  <c r="BF143" i="615"/>
  <c r="AZ143" i="615"/>
  <c r="BA143" i="615" s="1"/>
  <c r="AX143" i="615"/>
  <c r="AS143" i="615"/>
  <c r="AR143" i="615"/>
  <c r="AP143" i="615"/>
  <c r="AJ143" i="615"/>
  <c r="AK143" i="615" s="1"/>
  <c r="AH143" i="615"/>
  <c r="AC143" i="615"/>
  <c r="AB143" i="615"/>
  <c r="Z143" i="615"/>
  <c r="T143" i="615"/>
  <c r="U143" i="615" s="1"/>
  <c r="R143" i="615"/>
  <c r="M143" i="615"/>
  <c r="L143" i="615"/>
  <c r="J143" i="615"/>
  <c r="CV142" i="615"/>
  <c r="CW142" i="615" s="1"/>
  <c r="CT142" i="615"/>
  <c r="CN142" i="615"/>
  <c r="CO142" i="615" s="1"/>
  <c r="CL142" i="615"/>
  <c r="CF142" i="615"/>
  <c r="CG142" i="615" s="1"/>
  <c r="CD142" i="615"/>
  <c r="BY142" i="615"/>
  <c r="BX142" i="615"/>
  <c r="BV142" i="615"/>
  <c r="BP142" i="615"/>
  <c r="BQ142" i="615" s="1"/>
  <c r="BN142" i="615"/>
  <c r="BI142" i="615"/>
  <c r="BH142" i="615"/>
  <c r="BF142" i="615"/>
  <c r="AZ142" i="615"/>
  <c r="BA142" i="615" s="1"/>
  <c r="AX142" i="615"/>
  <c r="AS142" i="615"/>
  <c r="AR142" i="615"/>
  <c r="AP142" i="615"/>
  <c r="AJ142" i="615"/>
  <c r="AK142" i="615" s="1"/>
  <c r="AH142" i="615"/>
  <c r="AB142" i="615"/>
  <c r="AC142" i="615" s="1"/>
  <c r="Z142" i="615"/>
  <c r="T142" i="615"/>
  <c r="U142" i="615" s="1"/>
  <c r="R142" i="615"/>
  <c r="M142" i="615"/>
  <c r="L142" i="615"/>
  <c r="J142" i="615"/>
  <c r="CV141" i="615"/>
  <c r="CW141" i="615" s="1"/>
  <c r="CT141" i="615"/>
  <c r="CO141" i="615"/>
  <c r="CN141" i="615"/>
  <c r="CL141" i="615"/>
  <c r="CF141" i="615"/>
  <c r="CG141" i="615" s="1"/>
  <c r="CD141" i="615"/>
  <c r="BY141" i="615"/>
  <c r="BX141" i="615"/>
  <c r="BV141" i="615"/>
  <c r="BP141" i="615"/>
  <c r="BQ141" i="615" s="1"/>
  <c r="BN141" i="615"/>
  <c r="BI141" i="615"/>
  <c r="BH141" i="615"/>
  <c r="BF141" i="615"/>
  <c r="AZ141" i="615"/>
  <c r="BA141" i="615" s="1"/>
  <c r="AX141" i="615"/>
  <c r="AS141" i="615"/>
  <c r="AR141" i="615"/>
  <c r="AP141" i="615"/>
  <c r="AK141" i="615"/>
  <c r="AJ141" i="615"/>
  <c r="AH141" i="615"/>
  <c r="AC141" i="615"/>
  <c r="AB141" i="615"/>
  <c r="Z141" i="615"/>
  <c r="T141" i="615"/>
  <c r="U141" i="615" s="1"/>
  <c r="R141" i="615"/>
  <c r="M141" i="615"/>
  <c r="L141" i="615"/>
  <c r="J141" i="615"/>
  <c r="CV140" i="615"/>
  <c r="CW140" i="615" s="1"/>
  <c r="CT140" i="615"/>
  <c r="CN140" i="615"/>
  <c r="CO140" i="615" s="1"/>
  <c r="CL140" i="615"/>
  <c r="CF140" i="615"/>
  <c r="CG140" i="615" s="1"/>
  <c r="CD140" i="615"/>
  <c r="BY140" i="615"/>
  <c r="BX140" i="615"/>
  <c r="BV140" i="615"/>
  <c r="BP140" i="615"/>
  <c r="BQ140" i="615" s="1"/>
  <c r="BN140" i="615"/>
  <c r="BI140" i="615"/>
  <c r="BH140" i="615"/>
  <c r="BF140" i="615"/>
  <c r="AZ140" i="615"/>
  <c r="BA140" i="615" s="1"/>
  <c r="AX140" i="615"/>
  <c r="AS140" i="615"/>
  <c r="AR140" i="615"/>
  <c r="AP140" i="615"/>
  <c r="AJ140" i="615"/>
  <c r="AK140" i="615" s="1"/>
  <c r="AH140" i="615"/>
  <c r="AC140" i="615"/>
  <c r="AB140" i="615"/>
  <c r="Z140" i="615"/>
  <c r="T140" i="615"/>
  <c r="U140" i="615" s="1"/>
  <c r="R140" i="615"/>
  <c r="M140" i="615"/>
  <c r="L140" i="615"/>
  <c r="J140" i="615"/>
  <c r="CW139" i="615"/>
  <c r="CV139" i="615"/>
  <c r="CT139" i="615"/>
  <c r="CO139" i="615"/>
  <c r="CN139" i="615"/>
  <c r="CL139" i="615"/>
  <c r="CF139" i="615"/>
  <c r="CG139" i="615" s="1"/>
  <c r="CD139" i="615"/>
  <c r="BY139" i="615"/>
  <c r="BX139" i="615"/>
  <c r="BV139" i="615"/>
  <c r="BP139" i="615"/>
  <c r="BQ139" i="615" s="1"/>
  <c r="BN139" i="615"/>
  <c r="BH139" i="615"/>
  <c r="BI139" i="615" s="1"/>
  <c r="BF139" i="615"/>
  <c r="AZ139" i="615"/>
  <c r="BA139" i="615" s="1"/>
  <c r="AX139" i="615"/>
  <c r="AS139" i="615"/>
  <c r="AR139" i="615"/>
  <c r="AP139" i="615"/>
  <c r="AJ139" i="615"/>
  <c r="AK139" i="615" s="1"/>
  <c r="AH139" i="615"/>
  <c r="AC139" i="615"/>
  <c r="AB139" i="615"/>
  <c r="Z139" i="615"/>
  <c r="T139" i="615"/>
  <c r="U139" i="615" s="1"/>
  <c r="R139" i="615"/>
  <c r="M139" i="615"/>
  <c r="L139" i="615"/>
  <c r="J139" i="615"/>
  <c r="CV138" i="615"/>
  <c r="CW138" i="615" s="1"/>
  <c r="CT138" i="615"/>
  <c r="CO138" i="615"/>
  <c r="CN138" i="615"/>
  <c r="CL138" i="615"/>
  <c r="CF138" i="615"/>
  <c r="CG138" i="615" s="1"/>
  <c r="CD138" i="615"/>
  <c r="BY138" i="615"/>
  <c r="BX138" i="615"/>
  <c r="BV138" i="615"/>
  <c r="BQ138" i="615"/>
  <c r="BP138" i="615"/>
  <c r="BN138" i="615"/>
  <c r="BI138" i="615"/>
  <c r="BH138" i="615"/>
  <c r="BF138" i="615"/>
  <c r="AZ138" i="615"/>
  <c r="BA138" i="615" s="1"/>
  <c r="AX138" i="615"/>
  <c r="AS138" i="615"/>
  <c r="AR138" i="615"/>
  <c r="AP138" i="615"/>
  <c r="AJ138" i="615"/>
  <c r="AK138" i="615" s="1"/>
  <c r="AH138" i="615"/>
  <c r="AC138" i="615"/>
  <c r="AB138" i="615"/>
  <c r="Z138" i="615"/>
  <c r="T138" i="615"/>
  <c r="U138" i="615" s="1"/>
  <c r="R138" i="615"/>
  <c r="M138" i="615"/>
  <c r="L138" i="615"/>
  <c r="J138" i="615"/>
  <c r="CV137" i="615"/>
  <c r="CW137" i="615" s="1"/>
  <c r="CT137" i="615"/>
  <c r="CO137" i="615"/>
  <c r="CN137" i="615"/>
  <c r="CL137" i="615"/>
  <c r="CF137" i="615"/>
  <c r="CG137" i="615" s="1"/>
  <c r="CD137" i="615"/>
  <c r="BY137" i="615"/>
  <c r="BX137" i="615"/>
  <c r="BV137" i="615"/>
  <c r="BP137" i="615"/>
  <c r="BQ137" i="615" s="1"/>
  <c r="BN137" i="615"/>
  <c r="BH137" i="615"/>
  <c r="BI137" i="615" s="1"/>
  <c r="BF137" i="615"/>
  <c r="AZ137" i="615"/>
  <c r="BA137" i="615" s="1"/>
  <c r="AX137" i="615"/>
  <c r="AS137" i="615"/>
  <c r="AR137" i="615"/>
  <c r="AP137" i="615"/>
  <c r="AJ137" i="615"/>
  <c r="AK137" i="615" s="1"/>
  <c r="AH137" i="615"/>
  <c r="AC137" i="615"/>
  <c r="AB137" i="615"/>
  <c r="Z137" i="615"/>
  <c r="T137" i="615"/>
  <c r="U137" i="615" s="1"/>
  <c r="R137" i="615"/>
  <c r="M137" i="615"/>
  <c r="L137" i="615"/>
  <c r="J137" i="615"/>
  <c r="CV136" i="615"/>
  <c r="CW136" i="615" s="1"/>
  <c r="CN136" i="615"/>
  <c r="CO136" i="615" s="1"/>
  <c r="CL136" i="615"/>
  <c r="CG136" i="615"/>
  <c r="CF136" i="615"/>
  <c r="CD136" i="615"/>
  <c r="BX136" i="615"/>
  <c r="BY136" i="615" s="1"/>
  <c r="BP136" i="615"/>
  <c r="BQ136" i="615" s="1"/>
  <c r="BI136" i="615"/>
  <c r="BH136" i="615"/>
  <c r="AZ136" i="615"/>
  <c r="BA136" i="615" s="1"/>
  <c r="AR136" i="615"/>
  <c r="AS136" i="615" s="1"/>
  <c r="AP136" i="615"/>
  <c r="AJ136" i="615"/>
  <c r="AK136" i="615" s="1"/>
  <c r="AH136" i="615"/>
  <c r="AB136" i="615"/>
  <c r="AC136" i="615" s="1"/>
  <c r="Z136" i="615"/>
  <c r="U136" i="615"/>
  <c r="T136" i="615"/>
  <c r="R136" i="615"/>
  <c r="L136" i="615"/>
  <c r="M136" i="615" s="1"/>
  <c r="J136" i="615"/>
  <c r="CW135" i="615"/>
  <c r="CV135" i="615"/>
  <c r="CT135" i="615"/>
  <c r="CN135" i="615"/>
  <c r="CO135" i="615" s="1"/>
  <c r="CL135" i="615"/>
  <c r="CG135" i="615"/>
  <c r="CF135" i="615"/>
  <c r="CD135" i="615"/>
  <c r="BX135" i="615"/>
  <c r="BY135" i="615" s="1"/>
  <c r="BV135" i="615"/>
  <c r="BP135" i="615"/>
  <c r="BQ135" i="615" s="1"/>
  <c r="BN135" i="615"/>
  <c r="BH135" i="615"/>
  <c r="BI135" i="615" s="1"/>
  <c r="BF135" i="615"/>
  <c r="BA135" i="615"/>
  <c r="AZ135" i="615"/>
  <c r="AX135" i="615"/>
  <c r="AR135" i="615"/>
  <c r="AS135" i="615" s="1"/>
  <c r="AP135" i="615"/>
  <c r="AK135" i="615"/>
  <c r="AJ135" i="615"/>
  <c r="AH135" i="615"/>
  <c r="AB135" i="615"/>
  <c r="AC135" i="615" s="1"/>
  <c r="Z135" i="615"/>
  <c r="U135" i="615"/>
  <c r="T135" i="615"/>
  <c r="R135" i="615"/>
  <c r="L135" i="615"/>
  <c r="M135" i="615" s="1"/>
  <c r="J135" i="615"/>
  <c r="CW134" i="615"/>
  <c r="CV134" i="615"/>
  <c r="CT134" i="615"/>
  <c r="CN134" i="615"/>
  <c r="CO134" i="615" s="1"/>
  <c r="CL134" i="615"/>
  <c r="CG134" i="615"/>
  <c r="CF134" i="615"/>
  <c r="CD134" i="615"/>
  <c r="BY134" i="615"/>
  <c r="BX134" i="615"/>
  <c r="BV134" i="615"/>
  <c r="BQ134" i="615"/>
  <c r="BP134" i="615"/>
  <c r="BN134" i="615"/>
  <c r="BH134" i="615"/>
  <c r="BI134" i="615" s="1"/>
  <c r="BF134" i="615"/>
  <c r="BA134" i="615"/>
  <c r="AZ134" i="615"/>
  <c r="AX134" i="615"/>
  <c r="AR134" i="615"/>
  <c r="AS134" i="615" s="1"/>
  <c r="AP134" i="615"/>
  <c r="AJ134" i="615"/>
  <c r="AK134" i="615" s="1"/>
  <c r="AH134" i="615"/>
  <c r="AB134" i="615"/>
  <c r="AC134" i="615" s="1"/>
  <c r="Z134" i="615"/>
  <c r="U134" i="615"/>
  <c r="T134" i="615"/>
  <c r="R134" i="615"/>
  <c r="L134" i="615"/>
  <c r="M134" i="615" s="1"/>
  <c r="J134" i="615"/>
  <c r="CW133" i="615"/>
  <c r="CV133" i="615"/>
  <c r="CT133" i="615"/>
  <c r="CN133" i="615"/>
  <c r="CO133" i="615" s="1"/>
  <c r="CL133" i="615"/>
  <c r="CG133" i="615"/>
  <c r="CF133" i="615"/>
  <c r="CD133" i="615"/>
  <c r="BX133" i="615"/>
  <c r="BY133" i="615" s="1"/>
  <c r="BV133" i="615"/>
  <c r="BQ133" i="615"/>
  <c r="BP133" i="615"/>
  <c r="BN133" i="615"/>
  <c r="BH133" i="615"/>
  <c r="BI133" i="615" s="1"/>
  <c r="BF133" i="615"/>
  <c r="BA133" i="615"/>
  <c r="AZ133" i="615"/>
  <c r="AX133" i="615"/>
  <c r="AS133" i="615"/>
  <c r="AR133" i="615"/>
  <c r="AP133" i="615"/>
  <c r="AK133" i="615"/>
  <c r="AJ133" i="615"/>
  <c r="AH133" i="615"/>
  <c r="AB133" i="615"/>
  <c r="AC133" i="615" s="1"/>
  <c r="Z133" i="615"/>
  <c r="U133" i="615"/>
  <c r="T133" i="615"/>
  <c r="R133" i="615"/>
  <c r="L133" i="615"/>
  <c r="M133" i="615" s="1"/>
  <c r="J133" i="615"/>
  <c r="CV132" i="615"/>
  <c r="CW132" i="615" s="1"/>
  <c r="CO132" i="615"/>
  <c r="CN132" i="615"/>
  <c r="CG132" i="615"/>
  <c r="CF132" i="615"/>
  <c r="BY132" i="615"/>
  <c r="BX132" i="615"/>
  <c r="BP132" i="615"/>
  <c r="BQ132" i="615" s="1"/>
  <c r="BI132" i="615"/>
  <c r="BH132" i="615"/>
  <c r="BA132" i="615"/>
  <c r="AZ132" i="615"/>
  <c r="AS132" i="615"/>
  <c r="AR132" i="615"/>
  <c r="AJ132" i="615"/>
  <c r="AK132" i="615" s="1"/>
  <c r="AC132" i="615"/>
  <c r="AB132" i="615"/>
  <c r="U132" i="615"/>
  <c r="T132" i="615"/>
  <c r="M132" i="615"/>
  <c r="L132" i="615"/>
  <c r="CV131" i="615"/>
  <c r="CW131" i="615" s="1"/>
  <c r="CT131" i="615"/>
  <c r="CO131" i="615"/>
  <c r="CN131" i="615"/>
  <c r="CL131" i="615"/>
  <c r="CG131" i="615"/>
  <c r="CF131" i="615"/>
  <c r="CD131" i="615"/>
  <c r="BY131" i="615"/>
  <c r="BX131" i="615"/>
  <c r="BV131" i="615"/>
  <c r="BQ131" i="615"/>
  <c r="BP131" i="615"/>
  <c r="BN131" i="615"/>
  <c r="BH131" i="615"/>
  <c r="BI131" i="615" s="1"/>
  <c r="BF131" i="615"/>
  <c r="BA131" i="615"/>
  <c r="AZ131" i="615"/>
  <c r="AX131" i="615"/>
  <c r="AR131" i="615"/>
  <c r="AS131" i="615" s="1"/>
  <c r="AP131" i="615"/>
  <c r="AJ131" i="615"/>
  <c r="AK131" i="615" s="1"/>
  <c r="AH131" i="615"/>
  <c r="AC131" i="615"/>
  <c r="AB131" i="615"/>
  <c r="Z131" i="615"/>
  <c r="U131" i="615"/>
  <c r="T131" i="615"/>
  <c r="R131" i="615"/>
  <c r="L131" i="615"/>
  <c r="M131" i="615" s="1"/>
  <c r="J131" i="615"/>
  <c r="CW130" i="615"/>
  <c r="CV130" i="615"/>
  <c r="CT130" i="615"/>
  <c r="CN130" i="615"/>
  <c r="CO130" i="615" s="1"/>
  <c r="CL130" i="615"/>
  <c r="CG130" i="615"/>
  <c r="CF130" i="615"/>
  <c r="CD130" i="615"/>
  <c r="BX130" i="615"/>
  <c r="BY130" i="615" s="1"/>
  <c r="BV130" i="615"/>
  <c r="BP130" i="615"/>
  <c r="BQ130" i="615" s="1"/>
  <c r="BN130" i="615"/>
  <c r="BI130" i="615"/>
  <c r="BH130" i="615"/>
  <c r="BF130" i="615"/>
  <c r="AZ130" i="615"/>
  <c r="BA130" i="615" s="1"/>
  <c r="AX130" i="615"/>
  <c r="AR130" i="615"/>
  <c r="AS130" i="615" s="1"/>
  <c r="AP130" i="615"/>
  <c r="AK130" i="615"/>
  <c r="AJ130" i="615"/>
  <c r="AH130" i="615"/>
  <c r="AC130" i="615"/>
  <c r="AB130" i="615"/>
  <c r="Z130" i="615"/>
  <c r="T130" i="615"/>
  <c r="U130" i="615" s="1"/>
  <c r="R130" i="615"/>
  <c r="L130" i="615"/>
  <c r="M130" i="615" s="1"/>
  <c r="J130" i="615"/>
  <c r="CW129" i="615"/>
  <c r="CV129" i="615"/>
  <c r="CT129" i="615"/>
  <c r="CN129" i="615"/>
  <c r="CO129" i="615" s="1"/>
  <c r="CL129" i="615"/>
  <c r="CG129" i="615"/>
  <c r="CF129" i="615"/>
  <c r="CD129" i="615"/>
  <c r="BX129" i="615"/>
  <c r="BY129" i="615" s="1"/>
  <c r="BV129" i="615"/>
  <c r="BQ129" i="615"/>
  <c r="BP129" i="615"/>
  <c r="BN129" i="615"/>
  <c r="BH129" i="615"/>
  <c r="BI129" i="615" s="1"/>
  <c r="BF129" i="615"/>
  <c r="AZ129" i="615"/>
  <c r="BA129" i="615" s="1"/>
  <c r="AX129" i="615"/>
  <c r="AR129" i="615"/>
  <c r="AS129" i="615" s="1"/>
  <c r="AP129" i="615"/>
  <c r="AJ129" i="615"/>
  <c r="AK129" i="615" s="1"/>
  <c r="AH129" i="615"/>
  <c r="AB129" i="615"/>
  <c r="AC129" i="615" s="1"/>
  <c r="Z129" i="615"/>
  <c r="U129" i="615"/>
  <c r="T129" i="615"/>
  <c r="R129" i="615"/>
  <c r="M129" i="615"/>
  <c r="L129" i="615"/>
  <c r="J129" i="615"/>
  <c r="CW128" i="615"/>
  <c r="CV128" i="615"/>
  <c r="CT128" i="615"/>
  <c r="CO128" i="615"/>
  <c r="CN128" i="615"/>
  <c r="CL128" i="615"/>
  <c r="CF128" i="615"/>
  <c r="CG128" i="615" s="1"/>
  <c r="CD128" i="615"/>
  <c r="BX128" i="615"/>
  <c r="BY128" i="615" s="1"/>
  <c r="BV128" i="615"/>
  <c r="BQ128" i="615"/>
  <c r="BP128" i="615"/>
  <c r="BN128" i="615"/>
  <c r="BH128" i="615"/>
  <c r="BI128" i="615" s="1"/>
  <c r="BF128" i="615"/>
  <c r="BA128" i="615"/>
  <c r="AZ128" i="615"/>
  <c r="AX128" i="615"/>
  <c r="AR128" i="615"/>
  <c r="AS128" i="615" s="1"/>
  <c r="AP128" i="615"/>
  <c r="AK128" i="615"/>
  <c r="AJ128" i="615"/>
  <c r="AH128" i="615"/>
  <c r="AC128" i="615"/>
  <c r="AB128" i="615"/>
  <c r="Z128" i="615"/>
  <c r="U128" i="615"/>
  <c r="T128" i="615"/>
  <c r="R128" i="615"/>
  <c r="L128" i="615"/>
  <c r="M128" i="615" s="1"/>
  <c r="J128" i="615"/>
  <c r="CW127" i="615"/>
  <c r="CV127" i="615"/>
  <c r="CT127" i="615"/>
  <c r="CO127" i="615"/>
  <c r="CN127" i="615"/>
  <c r="CL127" i="615"/>
  <c r="CF127" i="615"/>
  <c r="CG127" i="615" s="1"/>
  <c r="CD127" i="615"/>
  <c r="BY127" i="615"/>
  <c r="BX127" i="615"/>
  <c r="BV127" i="615"/>
  <c r="BQ127" i="615"/>
  <c r="BP127" i="615"/>
  <c r="BN127" i="615"/>
  <c r="BI127" i="615"/>
  <c r="BH127" i="615"/>
  <c r="BF127" i="615"/>
  <c r="AZ127" i="615"/>
  <c r="BA127" i="615" s="1"/>
  <c r="AX127" i="615"/>
  <c r="AR127" i="615"/>
  <c r="AS127" i="615" s="1"/>
  <c r="AP127" i="615"/>
  <c r="AK127" i="615"/>
  <c r="AJ127" i="615"/>
  <c r="AH127" i="615"/>
  <c r="AB127" i="615"/>
  <c r="AC127" i="615" s="1"/>
  <c r="Z127" i="615"/>
  <c r="T127" i="615"/>
  <c r="U127" i="615" s="1"/>
  <c r="R127" i="615"/>
  <c r="M127" i="615"/>
  <c r="L127" i="615"/>
  <c r="J127" i="615"/>
  <c r="CW126" i="615"/>
  <c r="CV126" i="615"/>
  <c r="CT126" i="615"/>
  <c r="CN126" i="615"/>
  <c r="CO126" i="615" s="1"/>
  <c r="CL126" i="615"/>
  <c r="CG126" i="615"/>
  <c r="CF126" i="615"/>
  <c r="CD126" i="615"/>
  <c r="BX126" i="615"/>
  <c r="BY126" i="615" s="1"/>
  <c r="BV126" i="615"/>
  <c r="BP126" i="615"/>
  <c r="BQ126" i="615" s="1"/>
  <c r="BN126" i="615"/>
  <c r="BI126" i="615"/>
  <c r="BH126" i="615"/>
  <c r="BF126" i="615"/>
  <c r="AZ126" i="615"/>
  <c r="BA126" i="615" s="1"/>
  <c r="AX126" i="615"/>
  <c r="AS126" i="615"/>
  <c r="AR126" i="615"/>
  <c r="AP126" i="615"/>
  <c r="AK126" i="615"/>
  <c r="AJ126" i="615"/>
  <c r="AH126" i="615"/>
  <c r="AB126" i="615"/>
  <c r="AC126" i="615" s="1"/>
  <c r="Z126" i="615"/>
  <c r="U126" i="615"/>
  <c r="T126" i="615"/>
  <c r="R126" i="615"/>
  <c r="L126" i="615"/>
  <c r="M126" i="615" s="1"/>
  <c r="J126" i="615"/>
  <c r="CV125" i="615"/>
  <c r="CW125" i="615" s="1"/>
  <c r="CT125" i="615"/>
  <c r="CO125" i="615"/>
  <c r="CN125" i="615"/>
  <c r="CL125" i="615"/>
  <c r="CG125" i="615"/>
  <c r="CF125" i="615"/>
  <c r="BX125" i="615"/>
  <c r="BY125" i="615" s="1"/>
  <c r="BV125" i="615"/>
  <c r="BQ125" i="615"/>
  <c r="BP125" i="615"/>
  <c r="BN125" i="615"/>
  <c r="BI125" i="615"/>
  <c r="BH125" i="615"/>
  <c r="BF125" i="615"/>
  <c r="AZ125" i="615"/>
  <c r="BA125" i="615" s="1"/>
  <c r="AX125" i="615"/>
  <c r="AS125" i="615"/>
  <c r="AR125" i="615"/>
  <c r="AP125" i="615"/>
  <c r="AJ125" i="615"/>
  <c r="AK125" i="615" s="1"/>
  <c r="AH125" i="615"/>
  <c r="AC125" i="615"/>
  <c r="AB125" i="615"/>
  <c r="Z125" i="615"/>
  <c r="T125" i="615"/>
  <c r="U125" i="615" s="1"/>
  <c r="R125" i="615"/>
  <c r="L125" i="615"/>
  <c r="M125" i="615" s="1"/>
  <c r="J125" i="615"/>
  <c r="CW124" i="615"/>
  <c r="CV124" i="615"/>
  <c r="CT124" i="615"/>
  <c r="CO124" i="615"/>
  <c r="CN124" i="615"/>
  <c r="CL124" i="615"/>
  <c r="CF124" i="615"/>
  <c r="CG124" i="615" s="1"/>
  <c r="CD124" i="615"/>
  <c r="BY124" i="615"/>
  <c r="BX124" i="615"/>
  <c r="BV124" i="615"/>
  <c r="BP124" i="615"/>
  <c r="BQ124" i="615" s="1"/>
  <c r="BN124" i="615"/>
  <c r="BI124" i="615"/>
  <c r="BH124" i="615"/>
  <c r="BF124" i="615"/>
  <c r="AZ124" i="615"/>
  <c r="BA124" i="615" s="1"/>
  <c r="AX124" i="615"/>
  <c r="AR124" i="615"/>
  <c r="AS124" i="615" s="1"/>
  <c r="AP124" i="615"/>
  <c r="AK124" i="615"/>
  <c r="AJ124" i="615"/>
  <c r="AH124" i="615"/>
  <c r="AC124" i="615"/>
  <c r="AB124" i="615"/>
  <c r="Z124" i="615"/>
  <c r="T124" i="615"/>
  <c r="U124" i="615" s="1"/>
  <c r="R124" i="615"/>
  <c r="M124" i="615"/>
  <c r="L124" i="615"/>
  <c r="CW123" i="615"/>
  <c r="CV123" i="615"/>
  <c r="CT123" i="615"/>
  <c r="CN123" i="615"/>
  <c r="CO123" i="615" s="1"/>
  <c r="CL123" i="615"/>
  <c r="CG123" i="615"/>
  <c r="CF123" i="615"/>
  <c r="CD123" i="615"/>
  <c r="BX123" i="615"/>
  <c r="BY123" i="615" s="1"/>
  <c r="BV123" i="615"/>
  <c r="BQ123" i="615"/>
  <c r="BP123" i="615"/>
  <c r="BN123" i="615"/>
  <c r="BH123" i="615"/>
  <c r="BI123" i="615" s="1"/>
  <c r="BF123" i="615"/>
  <c r="AZ123" i="615"/>
  <c r="BA123" i="615" s="1"/>
  <c r="AX123" i="615"/>
  <c r="AS123" i="615"/>
  <c r="AR123" i="615"/>
  <c r="AP123" i="615"/>
  <c r="AK123" i="615"/>
  <c r="AJ123" i="615"/>
  <c r="AH123" i="615"/>
  <c r="AB123" i="615"/>
  <c r="AC123" i="615" s="1"/>
  <c r="Z123" i="615"/>
  <c r="U123" i="615"/>
  <c r="T123" i="615"/>
  <c r="R123" i="615"/>
  <c r="L123" i="615"/>
  <c r="M123" i="615" s="1"/>
  <c r="J123" i="615"/>
  <c r="CW122" i="615"/>
  <c r="CV122" i="615"/>
  <c r="CT122" i="615"/>
  <c r="CN122" i="615"/>
  <c r="CO122" i="615" s="1"/>
  <c r="CL122" i="615"/>
  <c r="CF122" i="615"/>
  <c r="CG122" i="615" s="1"/>
  <c r="CD122" i="615"/>
  <c r="BY122" i="615"/>
  <c r="BX122" i="615"/>
  <c r="BV122" i="615"/>
  <c r="BQ122" i="615"/>
  <c r="BP122" i="615"/>
  <c r="BN122" i="615"/>
  <c r="BH122" i="615"/>
  <c r="BI122" i="615" s="1"/>
  <c r="BF122" i="615"/>
  <c r="BA122" i="615"/>
  <c r="AZ122" i="615"/>
  <c r="AX122" i="615"/>
  <c r="AR122" i="615"/>
  <c r="AS122" i="615" s="1"/>
  <c r="AP122" i="615"/>
  <c r="AJ122" i="615"/>
  <c r="AK122" i="615" s="1"/>
  <c r="AH122" i="615"/>
  <c r="AB122" i="615"/>
  <c r="AC122" i="615" s="1"/>
  <c r="Z122" i="615"/>
  <c r="T122" i="615"/>
  <c r="U122" i="615" s="1"/>
  <c r="R122" i="615"/>
  <c r="M122" i="615"/>
  <c r="L122" i="615"/>
  <c r="J122" i="615"/>
  <c r="CW121" i="615"/>
  <c r="CV121" i="615"/>
  <c r="CT121" i="615"/>
  <c r="CN121" i="615"/>
  <c r="CO121" i="615" s="1"/>
  <c r="CL121" i="615"/>
  <c r="CG121" i="615"/>
  <c r="CF121" i="615"/>
  <c r="CD121" i="615"/>
  <c r="BX121" i="615"/>
  <c r="BY121" i="615" s="1"/>
  <c r="BV121" i="615"/>
  <c r="BP121" i="615"/>
  <c r="BQ121" i="615" s="1"/>
  <c r="BN121" i="615"/>
  <c r="BH121" i="615"/>
  <c r="BI121" i="615" s="1"/>
  <c r="BF121" i="615"/>
  <c r="AZ121" i="615"/>
  <c r="BA121" i="615" s="1"/>
  <c r="AX121" i="615"/>
  <c r="AS121" i="615"/>
  <c r="AR121" i="615"/>
  <c r="AP121" i="615"/>
  <c r="AK121" i="615"/>
  <c r="AJ121" i="615"/>
  <c r="AH121" i="615"/>
  <c r="AB121" i="615"/>
  <c r="AC121" i="615" s="1"/>
  <c r="Z121" i="615"/>
  <c r="U121" i="615"/>
  <c r="T121" i="615"/>
  <c r="R121" i="615"/>
  <c r="L121" i="615"/>
  <c r="M121" i="615" s="1"/>
  <c r="J121" i="615"/>
  <c r="CV120" i="615"/>
  <c r="CW120" i="615" s="1"/>
  <c r="CT120" i="615"/>
  <c r="CN120" i="615"/>
  <c r="CO120" i="615" s="1"/>
  <c r="CL120" i="615"/>
  <c r="CF120" i="615"/>
  <c r="CG120" i="615" s="1"/>
  <c r="CD120" i="615"/>
  <c r="BY120" i="615"/>
  <c r="BX120" i="615"/>
  <c r="BV120" i="615"/>
  <c r="BQ120" i="615"/>
  <c r="BP120" i="615"/>
  <c r="BN120" i="615"/>
  <c r="BH120" i="615"/>
  <c r="BI120" i="615" s="1"/>
  <c r="BF120" i="615"/>
  <c r="BA120" i="615"/>
  <c r="AZ120" i="615"/>
  <c r="AX120" i="615"/>
  <c r="AR120" i="615"/>
  <c r="AS120" i="615" s="1"/>
  <c r="AP120" i="615"/>
  <c r="AJ120" i="615"/>
  <c r="AK120" i="615" s="1"/>
  <c r="AH120" i="615"/>
  <c r="AB120" i="615"/>
  <c r="AC120" i="615" s="1"/>
  <c r="Z120" i="615"/>
  <c r="T120" i="615"/>
  <c r="U120" i="615" s="1"/>
  <c r="R120" i="615"/>
  <c r="L120" i="615"/>
  <c r="M120" i="615" s="1"/>
  <c r="J120" i="615"/>
  <c r="CW119" i="615"/>
  <c r="CV119" i="615"/>
  <c r="CT119" i="615"/>
  <c r="CN119" i="615"/>
  <c r="CO119" i="615" s="1"/>
  <c r="CL119" i="615"/>
  <c r="CG119" i="615"/>
  <c r="CF119" i="615"/>
  <c r="CD119" i="615"/>
  <c r="BX119" i="615"/>
  <c r="BY119" i="615" s="1"/>
  <c r="BV119" i="615"/>
  <c r="BP119" i="615"/>
  <c r="BQ119" i="615" s="1"/>
  <c r="BN119" i="615"/>
  <c r="BH119" i="615"/>
  <c r="BI119" i="615" s="1"/>
  <c r="BF119" i="615"/>
  <c r="AZ119" i="615"/>
  <c r="BA119" i="615" s="1"/>
  <c r="AX119" i="615"/>
  <c r="AS119" i="615"/>
  <c r="AR119" i="615"/>
  <c r="AP119" i="615"/>
  <c r="AK119" i="615"/>
  <c r="AJ119" i="615"/>
  <c r="AH119" i="615"/>
  <c r="AB119" i="615"/>
  <c r="AC119" i="615" s="1"/>
  <c r="Z119" i="615"/>
  <c r="U119" i="615"/>
  <c r="T119" i="615"/>
  <c r="R119" i="615"/>
  <c r="L119" i="615"/>
  <c r="M119" i="615" s="1"/>
  <c r="J119" i="615"/>
  <c r="CV118" i="615"/>
  <c r="CW118" i="615" s="1"/>
  <c r="CT118" i="615"/>
  <c r="CN118" i="615"/>
  <c r="CO118" i="615" s="1"/>
  <c r="CL118" i="615"/>
  <c r="CF118" i="615"/>
  <c r="CG118" i="615" s="1"/>
  <c r="CD118" i="615"/>
  <c r="BX118" i="615"/>
  <c r="BY118" i="615" s="1"/>
  <c r="BV118" i="615"/>
  <c r="BQ118" i="615"/>
  <c r="BP118" i="615"/>
  <c r="BN118" i="615"/>
  <c r="BH118" i="615"/>
  <c r="BI118" i="615" s="1"/>
  <c r="BF118" i="615"/>
  <c r="BA118" i="615"/>
  <c r="AZ118" i="615"/>
  <c r="AX118" i="615"/>
  <c r="AR118" i="615"/>
  <c r="AS118" i="615" s="1"/>
  <c r="AP118" i="615"/>
  <c r="AJ118" i="615"/>
  <c r="AK118" i="615" s="1"/>
  <c r="AH118" i="615"/>
  <c r="AB118" i="615"/>
  <c r="AC118" i="615" s="1"/>
  <c r="Z118" i="615"/>
  <c r="T118" i="615"/>
  <c r="U118" i="615" s="1"/>
  <c r="R118" i="615"/>
  <c r="M118" i="615"/>
  <c r="L118" i="615"/>
  <c r="J118" i="615"/>
  <c r="CW117" i="615"/>
  <c r="CV117" i="615"/>
  <c r="CT117" i="615"/>
  <c r="CN117" i="615"/>
  <c r="CO117" i="615" s="1"/>
  <c r="CL117" i="615"/>
  <c r="CG117" i="615"/>
  <c r="CF117" i="615"/>
  <c r="CD117" i="615"/>
  <c r="BX117" i="615"/>
  <c r="BY117" i="615" s="1"/>
  <c r="BV117" i="615"/>
  <c r="BP117" i="615"/>
  <c r="BQ117" i="615" s="1"/>
  <c r="BN117" i="615"/>
  <c r="BH117" i="615"/>
  <c r="BI117" i="615" s="1"/>
  <c r="BF117" i="615"/>
  <c r="AZ117" i="615"/>
  <c r="BA117" i="615" s="1"/>
  <c r="AX117" i="615"/>
  <c r="AR117" i="615"/>
  <c r="AS117" i="615" s="1"/>
  <c r="AP117" i="615"/>
  <c r="AK117" i="615"/>
  <c r="AJ117" i="615"/>
  <c r="AH117" i="615"/>
  <c r="AB117" i="615"/>
  <c r="AC117" i="615" s="1"/>
  <c r="Z117" i="615"/>
  <c r="U117" i="615"/>
  <c r="T117" i="615"/>
  <c r="R117" i="615"/>
  <c r="L117" i="615"/>
  <c r="M117" i="615" s="1"/>
  <c r="J117" i="615"/>
  <c r="CV116" i="615"/>
  <c r="CW116" i="615" s="1"/>
  <c r="CT116" i="615"/>
  <c r="CN116" i="615"/>
  <c r="CO116" i="615" s="1"/>
  <c r="CL116" i="615"/>
  <c r="CF116" i="615"/>
  <c r="CG116" i="615" s="1"/>
  <c r="CD116" i="615"/>
  <c r="BY116" i="615"/>
  <c r="BX116" i="615"/>
  <c r="BV116" i="615"/>
  <c r="BQ116" i="615"/>
  <c r="BP116" i="615"/>
  <c r="BN116" i="615"/>
  <c r="BH116" i="615"/>
  <c r="BI116" i="615" s="1"/>
  <c r="BF116" i="615"/>
  <c r="BA116" i="615"/>
  <c r="AZ116" i="615"/>
  <c r="AX116" i="615"/>
  <c r="AR116" i="615"/>
  <c r="AS116" i="615" s="1"/>
  <c r="AP116" i="615"/>
  <c r="AJ116" i="615"/>
  <c r="AK116" i="615" s="1"/>
  <c r="AH116" i="615"/>
  <c r="AB116" i="615"/>
  <c r="AC116" i="615" s="1"/>
  <c r="Z116" i="615"/>
  <c r="T116" i="615"/>
  <c r="U116" i="615" s="1"/>
  <c r="R116" i="615"/>
  <c r="L116" i="615"/>
  <c r="M116" i="615" s="1"/>
  <c r="J116" i="615"/>
  <c r="CW115" i="615"/>
  <c r="CV115" i="615"/>
  <c r="CT115" i="615"/>
  <c r="CN115" i="615"/>
  <c r="CO115" i="615" s="1"/>
  <c r="CL115" i="615"/>
  <c r="CG115" i="615"/>
  <c r="CF115" i="615"/>
  <c r="CD115" i="615"/>
  <c r="BX115" i="615"/>
  <c r="BY115" i="615" s="1"/>
  <c r="BV115" i="615"/>
  <c r="BP115" i="615"/>
  <c r="BQ115" i="615" s="1"/>
  <c r="BI115" i="615"/>
  <c r="BH115" i="615"/>
  <c r="BA115" i="615"/>
  <c r="AZ115" i="615"/>
  <c r="AR115" i="615"/>
  <c r="AS115" i="615" s="1"/>
  <c r="AK115" i="615"/>
  <c r="AJ115" i="615"/>
  <c r="AC115" i="615"/>
  <c r="AB115" i="615"/>
  <c r="U115" i="615"/>
  <c r="T115" i="615"/>
  <c r="L115" i="615"/>
  <c r="M115" i="615" s="1"/>
  <c r="CV114" i="615"/>
  <c r="CW114" i="615" s="1"/>
  <c r="CT114" i="615"/>
  <c r="CN114" i="615"/>
  <c r="CO114" i="615" s="1"/>
  <c r="CL114" i="615"/>
  <c r="CF114" i="615"/>
  <c r="CG114" i="615" s="1"/>
  <c r="CD114" i="615"/>
  <c r="BX114" i="615"/>
  <c r="BY114" i="615" s="1"/>
  <c r="BV114" i="615"/>
  <c r="BQ114" i="615"/>
  <c r="BP114" i="615"/>
  <c r="BN114" i="615"/>
  <c r="BH114" i="615"/>
  <c r="BI114" i="615" s="1"/>
  <c r="BF114" i="615"/>
  <c r="BA114" i="615"/>
  <c r="AZ114" i="615"/>
  <c r="AS114" i="615"/>
  <c r="AR114" i="615"/>
  <c r="AJ114" i="615"/>
  <c r="AK114" i="615" s="1"/>
  <c r="AC114" i="615"/>
  <c r="AB114" i="615"/>
  <c r="T114" i="615"/>
  <c r="U114" i="615" s="1"/>
  <c r="M114" i="615"/>
  <c r="L114" i="615"/>
  <c r="CV113" i="615"/>
  <c r="CW113" i="615" s="1"/>
  <c r="CT113" i="615"/>
  <c r="CO113" i="615"/>
  <c r="CN113" i="615"/>
  <c r="CL113" i="615"/>
  <c r="CG113" i="615"/>
  <c r="CF113" i="615"/>
  <c r="CD113" i="615"/>
  <c r="BX113" i="615"/>
  <c r="BY113" i="615" s="1"/>
  <c r="BV113" i="615"/>
  <c r="BQ113" i="615"/>
  <c r="BP113" i="615"/>
  <c r="BN113" i="615"/>
  <c r="BH113" i="615"/>
  <c r="BI113" i="615" s="1"/>
  <c r="BF113" i="615"/>
  <c r="BA113" i="615"/>
  <c r="AZ113" i="615"/>
  <c r="AX113" i="615"/>
  <c r="AS113" i="615"/>
  <c r="AR113" i="615"/>
  <c r="AP113" i="615"/>
  <c r="AJ113" i="615"/>
  <c r="AK113" i="615" s="1"/>
  <c r="AH113" i="615"/>
  <c r="AC113" i="615"/>
  <c r="AB113" i="615"/>
  <c r="Z113" i="615"/>
  <c r="U113" i="615"/>
  <c r="T113" i="615"/>
  <c r="R113" i="615"/>
  <c r="L113" i="615"/>
  <c r="M113" i="615" s="1"/>
  <c r="J113" i="615"/>
  <c r="CV112" i="615"/>
  <c r="CW112" i="615" s="1"/>
  <c r="CT112" i="615"/>
  <c r="CN112" i="615"/>
  <c r="CO112" i="615" s="1"/>
  <c r="CL112" i="615"/>
  <c r="CF112" i="615"/>
  <c r="CG112" i="615" s="1"/>
  <c r="CD112" i="615"/>
  <c r="BX112" i="615"/>
  <c r="BY112" i="615" s="1"/>
  <c r="BV112" i="615"/>
  <c r="BP112" i="615"/>
  <c r="BQ112" i="615" s="1"/>
  <c r="BN112" i="615"/>
  <c r="BH112" i="615"/>
  <c r="BI112" i="615" s="1"/>
  <c r="BF112" i="615"/>
  <c r="BA112" i="615"/>
  <c r="AZ112" i="615"/>
  <c r="AX112" i="615"/>
  <c r="AR112" i="615"/>
  <c r="AS112" i="615" s="1"/>
  <c r="AP112" i="615"/>
  <c r="AJ112" i="615"/>
  <c r="AK112" i="615" s="1"/>
  <c r="AH112" i="615"/>
  <c r="AB112" i="615"/>
  <c r="AC112" i="615" s="1"/>
  <c r="Z112" i="615"/>
  <c r="T112" i="615"/>
  <c r="U112" i="615" s="1"/>
  <c r="R112" i="615"/>
  <c r="L112" i="615"/>
  <c r="M112" i="615" s="1"/>
  <c r="J112" i="615"/>
  <c r="CV111" i="615"/>
  <c r="CW111" i="615" s="1"/>
  <c r="CT111" i="615"/>
  <c r="CN111" i="615"/>
  <c r="CO111" i="615" s="1"/>
  <c r="CL111" i="615"/>
  <c r="CG111" i="615"/>
  <c r="CF111" i="615"/>
  <c r="CD111" i="615"/>
  <c r="BX111" i="615"/>
  <c r="BY111" i="615" s="1"/>
  <c r="BV111" i="615"/>
  <c r="BP111" i="615"/>
  <c r="BQ111" i="615" s="1"/>
  <c r="BN111" i="615"/>
  <c r="BH111" i="615"/>
  <c r="BI111" i="615" s="1"/>
  <c r="BF111" i="615"/>
  <c r="AZ111" i="615"/>
  <c r="BA111" i="615" s="1"/>
  <c r="AX111" i="615"/>
  <c r="AR111" i="615"/>
  <c r="AS111" i="615" s="1"/>
  <c r="AP111" i="615"/>
  <c r="AJ111" i="615"/>
  <c r="AK111" i="615" s="1"/>
  <c r="AH111" i="615"/>
  <c r="AB111" i="615"/>
  <c r="AC111" i="615" s="1"/>
  <c r="Z111" i="615"/>
  <c r="U111" i="615"/>
  <c r="T111" i="615"/>
  <c r="R111" i="615"/>
  <c r="M111" i="615"/>
  <c r="L111" i="615"/>
  <c r="J111" i="615"/>
  <c r="CW110" i="615"/>
  <c r="CV110" i="615"/>
  <c r="CT110" i="615"/>
  <c r="CN110" i="615"/>
  <c r="CO110" i="615" s="1"/>
  <c r="CL110" i="615"/>
  <c r="CG110" i="615"/>
  <c r="CF110" i="615"/>
  <c r="CD110" i="615"/>
  <c r="BY110" i="615"/>
  <c r="BX110" i="615"/>
  <c r="BP110" i="615"/>
  <c r="BQ110" i="615" s="1"/>
  <c r="BN110" i="615"/>
  <c r="BH110" i="615"/>
  <c r="BI110" i="615" s="1"/>
  <c r="BF110" i="615"/>
  <c r="AZ110" i="615"/>
  <c r="BA110" i="615" s="1"/>
  <c r="AX110" i="615"/>
  <c r="AR110" i="615"/>
  <c r="AS110" i="615" s="1"/>
  <c r="AJ110" i="615"/>
  <c r="AK110" i="615" s="1"/>
  <c r="AC110" i="615"/>
  <c r="AB110" i="615"/>
  <c r="U110" i="615"/>
  <c r="T110" i="615"/>
  <c r="L110" i="615"/>
  <c r="M110" i="615" s="1"/>
  <c r="CV109" i="615"/>
  <c r="CW109" i="615" s="1"/>
  <c r="CT109" i="615"/>
  <c r="CO109" i="615"/>
  <c r="CN109" i="615"/>
  <c r="CL109" i="615"/>
  <c r="CF109" i="615"/>
  <c r="CG109" i="615" s="1"/>
  <c r="CD109" i="615"/>
  <c r="BX109" i="615"/>
  <c r="BY109" i="615" s="1"/>
  <c r="BV109" i="615"/>
  <c r="BQ109" i="615"/>
  <c r="BP109" i="615"/>
  <c r="BN109" i="615"/>
  <c r="BI109" i="615"/>
  <c r="BH109" i="615"/>
  <c r="BF109" i="615"/>
  <c r="AZ109" i="615"/>
  <c r="BA109" i="615" s="1"/>
  <c r="AX109" i="615"/>
  <c r="AR109" i="615"/>
  <c r="AS109" i="615" s="1"/>
  <c r="AP109" i="615"/>
  <c r="AK109" i="615"/>
  <c r="AJ109" i="615"/>
  <c r="AH109" i="615"/>
  <c r="AB109" i="615"/>
  <c r="AC109" i="615" s="1"/>
  <c r="Z109" i="615"/>
  <c r="T109" i="615"/>
  <c r="U109" i="615" s="1"/>
  <c r="R109" i="615"/>
  <c r="M109" i="615"/>
  <c r="L109" i="615"/>
  <c r="J109" i="615"/>
  <c r="CW108" i="615"/>
  <c r="CV108" i="615"/>
  <c r="CT108" i="615"/>
  <c r="CN108" i="615"/>
  <c r="CO108" i="615" s="1"/>
  <c r="CL108" i="615"/>
  <c r="CF108" i="615"/>
  <c r="CG108" i="615" s="1"/>
  <c r="CD108" i="615"/>
  <c r="BX108" i="615"/>
  <c r="BY108" i="615" s="1"/>
  <c r="BV108" i="615"/>
  <c r="BP108" i="615"/>
  <c r="BQ108" i="615" s="1"/>
  <c r="BN108" i="615"/>
  <c r="BH108" i="615"/>
  <c r="BI108" i="615" s="1"/>
  <c r="BF108" i="615"/>
  <c r="AZ108" i="615"/>
  <c r="BA108" i="615" s="1"/>
  <c r="AX108" i="615"/>
  <c r="AR108" i="615"/>
  <c r="AS108" i="615" s="1"/>
  <c r="AP108" i="615"/>
  <c r="AK108" i="615"/>
  <c r="AJ108" i="615"/>
  <c r="AH108" i="615"/>
  <c r="AB108" i="615"/>
  <c r="AC108" i="615" s="1"/>
  <c r="Z108" i="615"/>
  <c r="T108" i="615"/>
  <c r="U108" i="615" s="1"/>
  <c r="R108" i="615"/>
  <c r="L108" i="615"/>
  <c r="M108" i="615" s="1"/>
  <c r="J108" i="615"/>
  <c r="CV107" i="615"/>
  <c r="CW107" i="615" s="1"/>
  <c r="CT107" i="615"/>
  <c r="CN107" i="615"/>
  <c r="CO107" i="615" s="1"/>
  <c r="CL107" i="615"/>
  <c r="CF107" i="615"/>
  <c r="CG107" i="615" s="1"/>
  <c r="CD107" i="615"/>
  <c r="BX107" i="615"/>
  <c r="BY107" i="615" s="1"/>
  <c r="BV107" i="615"/>
  <c r="BQ107" i="615"/>
  <c r="BP107" i="615"/>
  <c r="BN107" i="615"/>
  <c r="BH107" i="615"/>
  <c r="BI107" i="615" s="1"/>
  <c r="BF107" i="615"/>
  <c r="BA107" i="615"/>
  <c r="AZ107" i="615"/>
  <c r="AX107" i="615"/>
  <c r="AR107" i="615"/>
  <c r="AS107" i="615" s="1"/>
  <c r="AP107" i="615"/>
  <c r="AJ107" i="615"/>
  <c r="AK107" i="615" s="1"/>
  <c r="AH107" i="615"/>
  <c r="AC107" i="615"/>
  <c r="AB107" i="615"/>
  <c r="Z107" i="615"/>
  <c r="T107" i="615"/>
  <c r="U107" i="615" s="1"/>
  <c r="R107" i="615"/>
  <c r="L107" i="615"/>
  <c r="M107" i="615" s="1"/>
  <c r="CV106" i="615"/>
  <c r="CW106" i="615" s="1"/>
  <c r="CT106" i="615"/>
  <c r="CN106" i="615"/>
  <c r="CO106" i="615" s="1"/>
  <c r="CL106" i="615"/>
  <c r="CF106" i="615"/>
  <c r="CG106" i="615" s="1"/>
  <c r="CD106" i="615"/>
  <c r="BY106" i="615"/>
  <c r="BX106" i="615"/>
  <c r="BV106" i="615"/>
  <c r="BP106" i="615"/>
  <c r="BQ106" i="615" s="1"/>
  <c r="BN106" i="615"/>
  <c r="BH106" i="615"/>
  <c r="BI106" i="615" s="1"/>
  <c r="BF106" i="615"/>
  <c r="AZ106" i="615"/>
  <c r="BA106" i="615" s="1"/>
  <c r="AX106" i="615"/>
  <c r="AR106" i="615"/>
  <c r="AS106" i="615" s="1"/>
  <c r="AP106" i="615"/>
  <c r="AJ106" i="615"/>
  <c r="AK106" i="615" s="1"/>
  <c r="AH106" i="615"/>
  <c r="AB106" i="615"/>
  <c r="AC106" i="615" s="1"/>
  <c r="Z106" i="615"/>
  <c r="T106" i="615"/>
  <c r="U106" i="615" s="1"/>
  <c r="R106" i="615"/>
  <c r="M106" i="615"/>
  <c r="L106" i="615"/>
  <c r="J106" i="615"/>
  <c r="CW105" i="615"/>
  <c r="CV105" i="615"/>
  <c r="CT105" i="615"/>
  <c r="CO105" i="615"/>
  <c r="CN105" i="615"/>
  <c r="CL105" i="615"/>
  <c r="CF105" i="615"/>
  <c r="CG105" i="615" s="1"/>
  <c r="CD105" i="615"/>
  <c r="BY105" i="615"/>
  <c r="BX105" i="615"/>
  <c r="BV105" i="615"/>
  <c r="BQ105" i="615"/>
  <c r="BP105" i="615"/>
  <c r="BN105" i="615"/>
  <c r="BH105" i="615"/>
  <c r="BI105" i="615" s="1"/>
  <c r="BF105" i="615"/>
  <c r="BA105" i="615"/>
  <c r="AZ105" i="615"/>
  <c r="AX105" i="615"/>
  <c r="AS105" i="615"/>
  <c r="AR105" i="615"/>
  <c r="AP105" i="615"/>
  <c r="AJ105" i="615"/>
  <c r="AK105" i="615" s="1"/>
  <c r="AH105" i="615"/>
  <c r="AB105" i="615"/>
  <c r="AC105" i="615" s="1"/>
  <c r="Z105" i="615"/>
  <c r="T105" i="615"/>
  <c r="U105" i="615" s="1"/>
  <c r="R105" i="615"/>
  <c r="L105" i="615"/>
  <c r="M105" i="615" s="1"/>
  <c r="J105" i="615"/>
  <c r="CV104" i="615"/>
  <c r="CW104" i="615" s="1"/>
  <c r="CT104" i="615"/>
  <c r="CN104" i="615"/>
  <c r="CO104" i="615" s="1"/>
  <c r="CL104" i="615"/>
  <c r="CF104" i="615"/>
  <c r="CG104" i="615" s="1"/>
  <c r="CD104" i="615"/>
  <c r="BY104" i="615"/>
  <c r="BX104" i="615"/>
  <c r="BV104" i="615"/>
  <c r="BP104" i="615"/>
  <c r="BQ104" i="615" s="1"/>
  <c r="BN104" i="615"/>
  <c r="BH104" i="615"/>
  <c r="BI104" i="615" s="1"/>
  <c r="BF104" i="615"/>
  <c r="AZ104" i="615"/>
  <c r="BA104" i="615" s="1"/>
  <c r="AX104" i="615"/>
  <c r="AR104" i="615"/>
  <c r="AS104" i="615" s="1"/>
  <c r="AP104" i="615"/>
  <c r="AJ104" i="615"/>
  <c r="AK104" i="615" s="1"/>
  <c r="AH104" i="615"/>
  <c r="AB104" i="615"/>
  <c r="AC104" i="615" s="1"/>
  <c r="Z104" i="615"/>
  <c r="T104" i="615"/>
  <c r="U104" i="615" s="1"/>
  <c r="R104" i="615"/>
  <c r="M104" i="615"/>
  <c r="L104" i="615"/>
  <c r="J104" i="615"/>
  <c r="CV103" i="615"/>
  <c r="CW103" i="615" s="1"/>
  <c r="CT103" i="615"/>
  <c r="CN103" i="615"/>
  <c r="CO103" i="615" s="1"/>
  <c r="CL103" i="615"/>
  <c r="CF103" i="615"/>
  <c r="CG103" i="615" s="1"/>
  <c r="CD103" i="615"/>
  <c r="BX103" i="615"/>
  <c r="BY103" i="615" s="1"/>
  <c r="BV103" i="615"/>
  <c r="BP103" i="615"/>
  <c r="BQ103" i="615" s="1"/>
  <c r="BN103" i="615"/>
  <c r="BH103" i="615"/>
  <c r="BI103" i="615" s="1"/>
  <c r="BF103" i="615"/>
  <c r="AZ103" i="615"/>
  <c r="BA103" i="615" s="1"/>
  <c r="AX103" i="615"/>
  <c r="AS103" i="615"/>
  <c r="AR103" i="615"/>
  <c r="AP103" i="615"/>
  <c r="AK103" i="615"/>
  <c r="AJ103" i="615"/>
  <c r="AH103" i="615"/>
  <c r="AC103" i="615"/>
  <c r="AB103" i="615"/>
  <c r="Z103" i="615"/>
  <c r="T103" i="615"/>
  <c r="U103" i="615" s="1"/>
  <c r="R103" i="615"/>
  <c r="M103" i="615"/>
  <c r="L103" i="615"/>
  <c r="J103" i="615"/>
  <c r="CW102" i="615"/>
  <c r="CV102" i="615"/>
  <c r="CT102" i="615"/>
  <c r="CN102" i="615"/>
  <c r="CO102" i="615" s="1"/>
  <c r="CL102" i="615"/>
  <c r="CG102" i="615"/>
  <c r="CF102" i="615"/>
  <c r="CD102" i="615"/>
  <c r="BY102" i="615"/>
  <c r="BX102" i="615"/>
  <c r="BV102" i="615"/>
  <c r="BP102" i="615"/>
  <c r="BQ102" i="615" s="1"/>
  <c r="BN102" i="615"/>
  <c r="BH102" i="615"/>
  <c r="BI102" i="615" s="1"/>
  <c r="BF102" i="615"/>
  <c r="AZ102" i="615"/>
  <c r="BA102" i="615" s="1"/>
  <c r="AX102" i="615"/>
  <c r="AR102" i="615"/>
  <c r="AS102" i="615" s="1"/>
  <c r="AP102" i="615"/>
  <c r="AJ102" i="615"/>
  <c r="AK102" i="615" s="1"/>
  <c r="AH102" i="615"/>
  <c r="AB102" i="615"/>
  <c r="AC102" i="615" s="1"/>
  <c r="Z102" i="615"/>
  <c r="T102" i="615"/>
  <c r="U102" i="615" s="1"/>
  <c r="R102" i="615"/>
  <c r="M102" i="615"/>
  <c r="L102" i="615"/>
  <c r="J102" i="615"/>
  <c r="CV101" i="615"/>
  <c r="CW101" i="615" s="1"/>
  <c r="CT101" i="615"/>
  <c r="CN101" i="615"/>
  <c r="CO101" i="615" s="1"/>
  <c r="CL101" i="615"/>
  <c r="CF101" i="615"/>
  <c r="CG101" i="615" s="1"/>
  <c r="BY101" i="615"/>
  <c r="BX101" i="615"/>
  <c r="BP101" i="615"/>
  <c r="BQ101" i="615" s="1"/>
  <c r="BH101" i="615"/>
  <c r="BI101" i="615" s="1"/>
  <c r="AZ101" i="615"/>
  <c r="BA101" i="615" s="1"/>
  <c r="AR101" i="615"/>
  <c r="AS101" i="615" s="1"/>
  <c r="AJ101" i="615"/>
  <c r="AK101" i="615" s="1"/>
  <c r="AB101" i="615"/>
  <c r="AC101" i="615" s="1"/>
  <c r="T101" i="615"/>
  <c r="U101" i="615" s="1"/>
  <c r="L101" i="615"/>
  <c r="M101" i="615" s="1"/>
  <c r="CW100" i="615"/>
  <c r="CV100" i="615"/>
  <c r="CT100" i="615"/>
  <c r="CO100" i="615"/>
  <c r="CN100" i="615"/>
  <c r="CL100" i="615"/>
  <c r="CF100" i="615"/>
  <c r="CG100" i="615" s="1"/>
  <c r="CD100" i="615"/>
  <c r="BX100" i="615"/>
  <c r="BY100" i="615" s="1"/>
  <c r="BV100" i="615"/>
  <c r="BP100" i="615"/>
  <c r="BQ100" i="615" s="1"/>
  <c r="BN100" i="615"/>
  <c r="BH100" i="615"/>
  <c r="BI100" i="615" s="1"/>
  <c r="BF100" i="615"/>
  <c r="AZ100" i="615"/>
  <c r="BA100" i="615" s="1"/>
  <c r="AX100" i="615"/>
  <c r="AR100" i="615"/>
  <c r="AS100" i="615" s="1"/>
  <c r="AP100" i="615"/>
  <c r="AJ100" i="615"/>
  <c r="AK100" i="615" s="1"/>
  <c r="AH100" i="615"/>
  <c r="AC100" i="615"/>
  <c r="AB100" i="615"/>
  <c r="Z100" i="615"/>
  <c r="T100" i="615"/>
  <c r="U100" i="615" s="1"/>
  <c r="R100" i="615"/>
  <c r="L100" i="615"/>
  <c r="M100" i="615" s="1"/>
  <c r="J100" i="615"/>
  <c r="CV99" i="615"/>
  <c r="CW99" i="615" s="1"/>
  <c r="CT99" i="615"/>
  <c r="CN99" i="615"/>
  <c r="CO99" i="615" s="1"/>
  <c r="CL99" i="615"/>
  <c r="CF99" i="615"/>
  <c r="CG99" i="615" s="1"/>
  <c r="CD99" i="615"/>
  <c r="BX99" i="615"/>
  <c r="BY99" i="615" s="1"/>
  <c r="BV99" i="615"/>
  <c r="BP99" i="615"/>
  <c r="BQ99" i="615" s="1"/>
  <c r="BN99" i="615"/>
  <c r="BI99" i="615"/>
  <c r="BH99" i="615"/>
  <c r="BF99" i="615"/>
  <c r="AZ99" i="615"/>
  <c r="BA99" i="615" s="1"/>
  <c r="AX99" i="615"/>
  <c r="AS99" i="615"/>
  <c r="AR99" i="615"/>
  <c r="AP99" i="615"/>
  <c r="AJ99" i="615"/>
  <c r="AK99" i="615" s="1"/>
  <c r="AH99" i="615"/>
  <c r="AB99" i="615"/>
  <c r="AC99" i="615" s="1"/>
  <c r="Z99" i="615"/>
  <c r="U99" i="615"/>
  <c r="T99" i="615"/>
  <c r="R99" i="615"/>
  <c r="L99" i="615"/>
  <c r="M99" i="615" s="1"/>
  <c r="J99" i="615"/>
  <c r="CV98" i="615"/>
  <c r="CW98" i="615" s="1"/>
  <c r="CT98" i="615"/>
  <c r="CO98" i="615"/>
  <c r="CN98" i="615"/>
  <c r="CL98" i="615"/>
  <c r="CG98" i="615"/>
  <c r="CF98" i="615"/>
  <c r="BX98" i="615"/>
  <c r="BY98" i="615" s="1"/>
  <c r="BV98" i="615"/>
  <c r="BQ98" i="615"/>
  <c r="BP98" i="615"/>
  <c r="BN98" i="615"/>
  <c r="BI98" i="615"/>
  <c r="BH98" i="615"/>
  <c r="BF98" i="615"/>
  <c r="AZ98" i="615"/>
  <c r="BA98" i="615" s="1"/>
  <c r="AX98" i="615"/>
  <c r="AR98" i="615"/>
  <c r="AS98" i="615" s="1"/>
  <c r="AP98" i="615"/>
  <c r="AK98" i="615"/>
  <c r="AJ98" i="615"/>
  <c r="AH98" i="615"/>
  <c r="AB98" i="615"/>
  <c r="AC98" i="615" s="1"/>
  <c r="Z98" i="615"/>
  <c r="T98" i="615"/>
  <c r="U98" i="615" s="1"/>
  <c r="R98" i="615"/>
  <c r="M98" i="615"/>
  <c r="L98" i="615"/>
  <c r="J98" i="615"/>
  <c r="CW97" i="615"/>
  <c r="CV97" i="615"/>
  <c r="CT97" i="615"/>
  <c r="CN97" i="615"/>
  <c r="CO97" i="615" s="1"/>
  <c r="CL97" i="615"/>
  <c r="CF97" i="615"/>
  <c r="CG97" i="615" s="1"/>
  <c r="CD97" i="615"/>
  <c r="BX97" i="615"/>
  <c r="BY97" i="615" s="1"/>
  <c r="BV97" i="615"/>
  <c r="BP97" i="615"/>
  <c r="BQ97" i="615" s="1"/>
  <c r="BN97" i="615"/>
  <c r="BH97" i="615"/>
  <c r="BI97" i="615" s="1"/>
  <c r="BF97" i="615"/>
  <c r="AZ97" i="615"/>
  <c r="BA97" i="615" s="1"/>
  <c r="AX97" i="615"/>
  <c r="AR97" i="615"/>
  <c r="AS97" i="615" s="1"/>
  <c r="AP97" i="615"/>
  <c r="AK97" i="615"/>
  <c r="AJ97" i="615"/>
  <c r="AH97" i="615"/>
  <c r="AB97" i="615"/>
  <c r="AC97" i="615" s="1"/>
  <c r="Z97" i="615"/>
  <c r="T97" i="615"/>
  <c r="U97" i="615" s="1"/>
  <c r="R97" i="615"/>
  <c r="L97" i="615"/>
  <c r="M97" i="615" s="1"/>
  <c r="J97" i="615"/>
  <c r="CV96" i="615"/>
  <c r="CW96" i="615" s="1"/>
  <c r="CT96" i="615"/>
  <c r="CN96" i="615"/>
  <c r="CO96" i="615" s="1"/>
  <c r="CL96" i="615"/>
  <c r="CF96" i="615"/>
  <c r="CG96" i="615" s="1"/>
  <c r="CD96" i="615"/>
  <c r="BX96" i="615"/>
  <c r="BY96" i="615" s="1"/>
  <c r="BV96" i="615"/>
  <c r="BQ96" i="615"/>
  <c r="BP96" i="615"/>
  <c r="BN96" i="615"/>
  <c r="BH96" i="615"/>
  <c r="BI96" i="615" s="1"/>
  <c r="BF96" i="615"/>
  <c r="BA96" i="615"/>
  <c r="AZ96" i="615"/>
  <c r="AX96" i="615"/>
  <c r="AR96" i="615"/>
  <c r="AS96" i="615" s="1"/>
  <c r="AP96" i="615"/>
  <c r="AJ96" i="615"/>
  <c r="AK96" i="615" s="1"/>
  <c r="AH96" i="615"/>
  <c r="AC96" i="615"/>
  <c r="AB96" i="615"/>
  <c r="Z96" i="615"/>
  <c r="T96" i="615"/>
  <c r="U96" i="615" s="1"/>
  <c r="R96" i="615"/>
  <c r="L96" i="615"/>
  <c r="M96" i="615" s="1"/>
  <c r="J96" i="615"/>
  <c r="CW95" i="615"/>
  <c r="CV95" i="615"/>
  <c r="CT95" i="615"/>
  <c r="CO95" i="615"/>
  <c r="CN95" i="615"/>
  <c r="CL95" i="615"/>
  <c r="CF95" i="615"/>
  <c r="CG95" i="615" s="1"/>
  <c r="CD95" i="615"/>
  <c r="BX95" i="615"/>
  <c r="BY95" i="615" s="1"/>
  <c r="BV95" i="615"/>
  <c r="BQ95" i="615"/>
  <c r="BP95" i="615"/>
  <c r="BN95" i="615"/>
  <c r="BH95" i="615"/>
  <c r="BI95" i="615" s="1"/>
  <c r="BF95" i="615"/>
  <c r="AZ95" i="615"/>
  <c r="BA95" i="615" s="1"/>
  <c r="AX95" i="615"/>
  <c r="AS95" i="615"/>
  <c r="AR95" i="615"/>
  <c r="AP95" i="615"/>
  <c r="AK95" i="615"/>
  <c r="AJ95" i="615"/>
  <c r="AH95" i="615"/>
  <c r="AB95" i="615"/>
  <c r="AC95" i="615" s="1"/>
  <c r="Z95" i="615"/>
  <c r="T95" i="615"/>
  <c r="U95" i="615" s="1"/>
  <c r="R95" i="615"/>
  <c r="L95" i="615"/>
  <c r="M95" i="615" s="1"/>
  <c r="J95" i="615"/>
  <c r="CV94" i="615"/>
  <c r="CW94" i="615" s="1"/>
  <c r="CT94" i="615"/>
  <c r="CN94" i="615"/>
  <c r="CO94" i="615" s="1"/>
  <c r="CL94" i="615"/>
  <c r="CF94" i="615"/>
  <c r="CG94" i="615" s="1"/>
  <c r="CD94" i="615"/>
  <c r="BX94" i="615"/>
  <c r="BY94" i="615" s="1"/>
  <c r="BV94" i="615"/>
  <c r="BQ94" i="615"/>
  <c r="BP94" i="615"/>
  <c r="BN94" i="615"/>
  <c r="BH94" i="615"/>
  <c r="BI94" i="615" s="1"/>
  <c r="BF94" i="615"/>
  <c r="AZ94" i="615"/>
  <c r="BA94" i="615" s="1"/>
  <c r="AX94" i="615"/>
  <c r="AR94" i="615"/>
  <c r="AS94" i="615" s="1"/>
  <c r="AP94" i="615"/>
  <c r="AJ94" i="615"/>
  <c r="AK94" i="615" s="1"/>
  <c r="AH94" i="615"/>
  <c r="AB94" i="615"/>
  <c r="AC94" i="615" s="1"/>
  <c r="Z94" i="615"/>
  <c r="T94" i="615"/>
  <c r="U94" i="615" s="1"/>
  <c r="R94" i="615"/>
  <c r="L94" i="615"/>
  <c r="M94" i="615" s="1"/>
  <c r="J94" i="615"/>
  <c r="CW93" i="615"/>
  <c r="CV93" i="615"/>
  <c r="CT93" i="615"/>
  <c r="CN93" i="615"/>
  <c r="CO93" i="615" s="1"/>
  <c r="CL93" i="615"/>
  <c r="CG93" i="615"/>
  <c r="CF93" i="615"/>
  <c r="CD93" i="615"/>
  <c r="BX93" i="615"/>
  <c r="BY93" i="615" s="1"/>
  <c r="BV93" i="615"/>
  <c r="BP93" i="615"/>
  <c r="BQ93" i="615" s="1"/>
  <c r="BN93" i="615"/>
  <c r="BI93" i="615"/>
  <c r="BH93" i="615"/>
  <c r="BF93" i="615"/>
  <c r="AZ93" i="615"/>
  <c r="BA93" i="615" s="1"/>
  <c r="AX93" i="615"/>
  <c r="AR93" i="615"/>
  <c r="AS93" i="615" s="1"/>
  <c r="AP93" i="615"/>
  <c r="AK93" i="615"/>
  <c r="AJ93" i="615"/>
  <c r="AH93" i="615"/>
  <c r="AC93" i="615"/>
  <c r="AB93" i="615"/>
  <c r="Z93" i="615"/>
  <c r="T93" i="615"/>
  <c r="U93" i="615" s="1"/>
  <c r="R93" i="615"/>
  <c r="L93" i="615"/>
  <c r="M93" i="615" s="1"/>
  <c r="J93" i="615"/>
  <c r="CW92" i="615"/>
  <c r="CV92" i="615"/>
  <c r="CT92" i="615"/>
  <c r="CN92" i="615"/>
  <c r="CO92" i="615" s="1"/>
  <c r="CL92" i="615"/>
  <c r="CF92" i="615"/>
  <c r="CG92" i="615" s="1"/>
  <c r="CD92" i="615"/>
  <c r="BY92" i="615"/>
  <c r="BX92" i="615"/>
  <c r="BV92" i="615"/>
  <c r="BQ92" i="615"/>
  <c r="BP92" i="615"/>
  <c r="BN92" i="615"/>
  <c r="BH92" i="615"/>
  <c r="BI92" i="615" s="1"/>
  <c r="BF92" i="615"/>
  <c r="AZ92" i="615"/>
  <c r="BA92" i="615" s="1"/>
  <c r="AX92" i="615"/>
  <c r="AR92" i="615"/>
  <c r="AS92" i="615" s="1"/>
  <c r="AP92" i="615"/>
  <c r="AJ92" i="615"/>
  <c r="AK92" i="615" s="1"/>
  <c r="AH92" i="615"/>
  <c r="AB92" i="615"/>
  <c r="AC92" i="615" s="1"/>
  <c r="Z92" i="615"/>
  <c r="T92" i="615"/>
  <c r="U92" i="615" s="1"/>
  <c r="R92" i="615"/>
  <c r="L92" i="615"/>
  <c r="M92" i="615" s="1"/>
  <c r="J92" i="615"/>
  <c r="CW91" i="615"/>
  <c r="CV91" i="615"/>
  <c r="CT91" i="615"/>
  <c r="CN91" i="615"/>
  <c r="CO91" i="615" s="1"/>
  <c r="CL91" i="615"/>
  <c r="CF91" i="615"/>
  <c r="CG91" i="615" s="1"/>
  <c r="CD91" i="615"/>
  <c r="BX91" i="615"/>
  <c r="BY91" i="615" s="1"/>
  <c r="BV91" i="615"/>
  <c r="BP91" i="615"/>
  <c r="BQ91" i="615" s="1"/>
  <c r="BN91" i="615"/>
  <c r="BH91" i="615"/>
  <c r="BI91" i="615" s="1"/>
  <c r="BF91" i="615"/>
  <c r="AZ91" i="615"/>
  <c r="BA91" i="615" s="1"/>
  <c r="AX91" i="615"/>
  <c r="AR91" i="615"/>
  <c r="AS91" i="615" s="1"/>
  <c r="AP91" i="615"/>
  <c r="AK91" i="615"/>
  <c r="AJ91" i="615"/>
  <c r="AH91" i="615"/>
  <c r="AB91" i="615"/>
  <c r="AC91" i="615" s="1"/>
  <c r="Z91" i="615"/>
  <c r="U91" i="615"/>
  <c r="T91" i="615"/>
  <c r="R91" i="615"/>
  <c r="L91" i="615"/>
  <c r="M91" i="615" s="1"/>
  <c r="J91" i="615"/>
  <c r="CV90" i="615"/>
  <c r="CW90" i="615" s="1"/>
  <c r="CT90" i="615"/>
  <c r="CO90" i="615"/>
  <c r="CN90" i="615"/>
  <c r="CL90" i="615"/>
  <c r="CF90" i="615"/>
  <c r="CG90" i="615" s="1"/>
  <c r="CD90" i="615"/>
  <c r="BX90" i="615"/>
  <c r="BY90" i="615" s="1"/>
  <c r="BV90" i="615"/>
  <c r="BQ90" i="615"/>
  <c r="BP90" i="615"/>
  <c r="BN90" i="615"/>
  <c r="BI90" i="615"/>
  <c r="BH90" i="615"/>
  <c r="BF90" i="615"/>
  <c r="AZ90" i="615"/>
  <c r="BA90" i="615" s="1"/>
  <c r="AX90" i="615"/>
  <c r="AR90" i="615"/>
  <c r="AS90" i="615" s="1"/>
  <c r="AP90" i="615"/>
  <c r="AK90" i="615"/>
  <c r="AJ90" i="615"/>
  <c r="AH90" i="615"/>
  <c r="AB90" i="615"/>
  <c r="AC90" i="615" s="1"/>
  <c r="Z90" i="615"/>
  <c r="T90" i="615"/>
  <c r="U90" i="615" s="1"/>
  <c r="R90" i="615"/>
  <c r="M90" i="615"/>
  <c r="L90" i="615"/>
  <c r="J90" i="615"/>
  <c r="CW89" i="615"/>
  <c r="CV89" i="615"/>
  <c r="CN89" i="615"/>
  <c r="CO89" i="615" s="1"/>
  <c r="CF89" i="615"/>
  <c r="CG89" i="615" s="1"/>
  <c r="CD89" i="615"/>
  <c r="BX89" i="615"/>
  <c r="BY89" i="615" s="1"/>
  <c r="BV89" i="615"/>
  <c r="BP89" i="615"/>
  <c r="BQ89" i="615" s="1"/>
  <c r="BN89" i="615"/>
  <c r="BH89" i="615"/>
  <c r="BI89" i="615" s="1"/>
  <c r="BF89" i="615"/>
  <c r="BA89" i="615"/>
  <c r="AZ89" i="615"/>
  <c r="AX89" i="615"/>
  <c r="AR89" i="615"/>
  <c r="AS89" i="615" s="1"/>
  <c r="AP89" i="615"/>
  <c r="AJ89" i="615"/>
  <c r="AK89" i="615" s="1"/>
  <c r="AH89" i="615"/>
  <c r="AB89" i="615"/>
  <c r="AC89" i="615" s="1"/>
  <c r="Z89" i="615"/>
  <c r="T89" i="615"/>
  <c r="U89" i="615" s="1"/>
  <c r="R89" i="615"/>
  <c r="L89" i="615"/>
  <c r="M89" i="615" s="1"/>
  <c r="J89" i="615"/>
  <c r="CV88" i="615"/>
  <c r="CW88" i="615" s="1"/>
  <c r="CT88" i="615"/>
  <c r="CN88" i="615"/>
  <c r="CO88" i="615" s="1"/>
  <c r="CL88" i="615"/>
  <c r="CG88" i="615"/>
  <c r="CF88" i="615"/>
  <c r="CD88" i="615"/>
  <c r="BX88" i="615"/>
  <c r="BY88" i="615" s="1"/>
  <c r="BV88" i="615"/>
  <c r="BQ88" i="615"/>
  <c r="BP88" i="615"/>
  <c r="BN88" i="615"/>
  <c r="BH88" i="615"/>
  <c r="BI88" i="615" s="1"/>
  <c r="BF88" i="615"/>
  <c r="AZ88" i="615"/>
  <c r="BA88" i="615" s="1"/>
  <c r="AX88" i="615"/>
  <c r="AS88" i="615"/>
  <c r="AR88" i="615"/>
  <c r="AP88" i="615"/>
  <c r="AJ88" i="615"/>
  <c r="AK88" i="615" s="1"/>
  <c r="AH88" i="615"/>
  <c r="AB88" i="615"/>
  <c r="AC88" i="615" s="1"/>
  <c r="Z88" i="615"/>
  <c r="U88" i="615"/>
  <c r="T88" i="615"/>
  <c r="R88" i="615"/>
  <c r="M88" i="615"/>
  <c r="L88" i="615"/>
  <c r="J88" i="615"/>
  <c r="CV87" i="615"/>
  <c r="CW87" i="615" s="1"/>
  <c r="CT87" i="615"/>
  <c r="CN87" i="615"/>
  <c r="CO87" i="615" s="1"/>
  <c r="CL87" i="615"/>
  <c r="CG87" i="615"/>
  <c r="CF87" i="615"/>
  <c r="CD87" i="615"/>
  <c r="BX87" i="615"/>
  <c r="BY87" i="615" s="1"/>
  <c r="BV87" i="615"/>
  <c r="BP87" i="615"/>
  <c r="BQ87" i="615" s="1"/>
  <c r="BN87" i="615"/>
  <c r="BI87" i="615"/>
  <c r="BH87" i="615"/>
  <c r="BF87" i="615"/>
  <c r="BA87" i="615"/>
  <c r="AZ87" i="615"/>
  <c r="AX87" i="615"/>
  <c r="AR87" i="615"/>
  <c r="AS87" i="615" s="1"/>
  <c r="AP87" i="615"/>
  <c r="AJ87" i="615"/>
  <c r="AK87" i="615" s="1"/>
  <c r="AH87" i="615"/>
  <c r="AB87" i="615"/>
  <c r="AC87" i="615" s="1"/>
  <c r="Z87" i="615"/>
  <c r="T87" i="615"/>
  <c r="U87" i="615" s="1"/>
  <c r="R87" i="615"/>
  <c r="L87" i="615"/>
  <c r="M87" i="615" s="1"/>
  <c r="J87" i="615"/>
  <c r="CV86" i="615"/>
  <c r="CW86" i="615" s="1"/>
  <c r="CT86" i="615"/>
  <c r="CN86" i="615"/>
  <c r="CO86" i="615" s="1"/>
  <c r="CL86" i="615"/>
  <c r="CG86" i="615"/>
  <c r="CF86" i="615"/>
  <c r="CD86" i="615"/>
  <c r="BX86" i="615"/>
  <c r="BY86" i="615" s="1"/>
  <c r="BV86" i="615"/>
  <c r="BP86" i="615"/>
  <c r="BQ86" i="615" s="1"/>
  <c r="BN86" i="615"/>
  <c r="BH86" i="615"/>
  <c r="BI86" i="615" s="1"/>
  <c r="BF86" i="615"/>
  <c r="AZ86" i="615"/>
  <c r="BA86" i="615" s="1"/>
  <c r="AX86" i="615"/>
  <c r="AR86" i="615"/>
  <c r="AS86" i="615" s="1"/>
  <c r="AP86" i="615"/>
  <c r="AJ86" i="615"/>
  <c r="AK86" i="615" s="1"/>
  <c r="AH86" i="615"/>
  <c r="AB86" i="615"/>
  <c r="AC86" i="615" s="1"/>
  <c r="Z86" i="615"/>
  <c r="U86" i="615"/>
  <c r="T86" i="615"/>
  <c r="R86" i="615"/>
  <c r="L86" i="615"/>
  <c r="M86" i="615" s="1"/>
  <c r="J86" i="615"/>
  <c r="CW85" i="615"/>
  <c r="CV85" i="615"/>
  <c r="CT85" i="615"/>
  <c r="CN85" i="615"/>
  <c r="CO85" i="615" s="1"/>
  <c r="CL85" i="615"/>
  <c r="CF85" i="615"/>
  <c r="CG85" i="615" s="1"/>
  <c r="CD85" i="615"/>
  <c r="BY85" i="615"/>
  <c r="BX85" i="615"/>
  <c r="BV85" i="615"/>
  <c r="BP85" i="615"/>
  <c r="BQ85" i="615" s="1"/>
  <c r="BN85" i="615"/>
  <c r="BH85" i="615"/>
  <c r="BI85" i="615" s="1"/>
  <c r="BF85" i="615"/>
  <c r="BA85" i="615"/>
  <c r="AZ85" i="615"/>
  <c r="AX85" i="615"/>
  <c r="AS85" i="615"/>
  <c r="AR85" i="615"/>
  <c r="AP85" i="615"/>
  <c r="AJ85" i="615"/>
  <c r="AK85" i="615" s="1"/>
  <c r="AH85" i="615"/>
  <c r="AB85" i="615"/>
  <c r="AC85" i="615" s="1"/>
  <c r="Z85" i="615"/>
  <c r="U85" i="615"/>
  <c r="T85" i="615"/>
  <c r="R85" i="615"/>
  <c r="L85" i="615"/>
  <c r="M85" i="615" s="1"/>
  <c r="J85" i="615"/>
  <c r="CV84" i="615"/>
  <c r="CW84" i="615" s="1"/>
  <c r="CT84" i="615"/>
  <c r="CO84" i="615"/>
  <c r="CN84" i="615"/>
  <c r="CL84" i="615"/>
  <c r="CG84" i="615"/>
  <c r="CF84" i="615"/>
  <c r="CD84" i="615"/>
  <c r="BX84" i="615"/>
  <c r="BY84" i="615" s="1"/>
  <c r="BV84" i="615"/>
  <c r="BP84" i="615"/>
  <c r="BQ84" i="615" s="1"/>
  <c r="BN84" i="615"/>
  <c r="BH84" i="615"/>
  <c r="BI84" i="615" s="1"/>
  <c r="BF84" i="615"/>
  <c r="AZ84" i="615"/>
  <c r="BA84" i="615" s="1"/>
  <c r="AX84" i="615"/>
  <c r="AR84" i="615"/>
  <c r="AS84" i="615" s="1"/>
  <c r="AP84" i="615"/>
  <c r="AJ84" i="615"/>
  <c r="AK84" i="615" s="1"/>
  <c r="AC84" i="615"/>
  <c r="AB84" i="615"/>
  <c r="T84" i="615"/>
  <c r="U84" i="615" s="1"/>
  <c r="M84" i="615"/>
  <c r="L84" i="615"/>
  <c r="CV83" i="615"/>
  <c r="CW83" i="615" s="1"/>
  <c r="CT83" i="615"/>
  <c r="CO83" i="615"/>
  <c r="CN83" i="615"/>
  <c r="CL83" i="615"/>
  <c r="CG83" i="615"/>
  <c r="CF83" i="615"/>
  <c r="CD83" i="615"/>
  <c r="BX83" i="615"/>
  <c r="BY83" i="615" s="1"/>
  <c r="BV83" i="615"/>
  <c r="BP83" i="615"/>
  <c r="BQ83" i="615" s="1"/>
  <c r="BN83" i="615"/>
  <c r="BH83" i="615"/>
  <c r="BI83" i="615" s="1"/>
  <c r="BF83" i="615"/>
  <c r="AZ83" i="615"/>
  <c r="BA83" i="615" s="1"/>
  <c r="AX83" i="615"/>
  <c r="AR83" i="615"/>
  <c r="AS83" i="615" s="1"/>
  <c r="AP83" i="615"/>
  <c r="AJ83" i="615"/>
  <c r="AK83" i="615" s="1"/>
  <c r="AH83" i="615"/>
  <c r="AB83" i="615"/>
  <c r="AC83" i="615" s="1"/>
  <c r="Z83" i="615"/>
  <c r="U83" i="615"/>
  <c r="T83" i="615"/>
  <c r="L83" i="615"/>
  <c r="M83" i="615" s="1"/>
  <c r="CV82" i="615"/>
  <c r="CW82" i="615" s="1"/>
  <c r="CT82" i="615"/>
  <c r="CN82" i="615"/>
  <c r="CO82" i="615" s="1"/>
  <c r="CL82" i="615"/>
  <c r="CF82" i="615"/>
  <c r="CG82" i="615" s="1"/>
  <c r="CD82" i="615"/>
  <c r="BX82" i="615"/>
  <c r="BY82" i="615" s="1"/>
  <c r="BV82" i="615"/>
  <c r="BQ82" i="615"/>
  <c r="BP82" i="615"/>
  <c r="BN82" i="615"/>
  <c r="BH82" i="615"/>
  <c r="BI82" i="615" s="1"/>
  <c r="BF82" i="615"/>
  <c r="AZ82" i="615"/>
  <c r="BA82" i="615" s="1"/>
  <c r="AX82" i="615"/>
  <c r="AR82" i="615"/>
  <c r="AS82" i="615" s="1"/>
  <c r="AP82" i="615"/>
  <c r="AJ82" i="615"/>
  <c r="AK82" i="615" s="1"/>
  <c r="AH82" i="615"/>
  <c r="AB82" i="615"/>
  <c r="AC82" i="615" s="1"/>
  <c r="Z82" i="615"/>
  <c r="T82" i="615"/>
  <c r="U82" i="615" s="1"/>
  <c r="R82" i="615"/>
  <c r="L82" i="615"/>
  <c r="M82" i="615" s="1"/>
  <c r="J82" i="615"/>
  <c r="CW81" i="615"/>
  <c r="CV81" i="615"/>
  <c r="CN81" i="615"/>
  <c r="CO81" i="615" s="1"/>
  <c r="CG81" i="615"/>
  <c r="CF81" i="615"/>
  <c r="BX81" i="615"/>
  <c r="BY81" i="615" s="1"/>
  <c r="BQ81" i="615"/>
  <c r="BP81" i="615"/>
  <c r="BN81" i="615"/>
  <c r="BH81" i="615"/>
  <c r="BI81" i="615" s="1"/>
  <c r="BF81" i="615"/>
  <c r="AZ81" i="615"/>
  <c r="BA81" i="615" s="1"/>
  <c r="AX81" i="615"/>
  <c r="AR81" i="615"/>
  <c r="AS81" i="615" s="1"/>
  <c r="AP81" i="615"/>
  <c r="AJ81" i="615"/>
  <c r="AK81" i="615" s="1"/>
  <c r="AH81" i="615"/>
  <c r="AB81" i="615"/>
  <c r="AC81" i="615" s="1"/>
  <c r="Z81" i="615"/>
  <c r="T81" i="615"/>
  <c r="U81" i="615" s="1"/>
  <c r="R81" i="615"/>
  <c r="M81" i="615"/>
  <c r="L81" i="615"/>
  <c r="J81" i="615"/>
  <c r="CW80" i="615"/>
  <c r="CV80" i="615"/>
  <c r="CN80" i="615"/>
  <c r="CO80" i="615" s="1"/>
  <c r="CF80" i="615"/>
  <c r="CG80" i="615" s="1"/>
  <c r="BX80" i="615"/>
  <c r="BY80" i="615" s="1"/>
  <c r="BQ80" i="615"/>
  <c r="BP80" i="615"/>
  <c r="BN80" i="615"/>
  <c r="BH80" i="615"/>
  <c r="BI80" i="615" s="1"/>
  <c r="BF80" i="615"/>
  <c r="AZ80" i="615"/>
  <c r="BA80" i="615" s="1"/>
  <c r="AX80" i="615"/>
  <c r="AR80" i="615"/>
  <c r="AS80" i="615" s="1"/>
  <c r="AP80" i="615"/>
  <c r="AJ80" i="615"/>
  <c r="AK80" i="615" s="1"/>
  <c r="AH80" i="615"/>
  <c r="AB80" i="615"/>
  <c r="AC80" i="615" s="1"/>
  <c r="Z80" i="615"/>
  <c r="T80" i="615"/>
  <c r="U80" i="615" s="1"/>
  <c r="R80" i="615"/>
  <c r="L80" i="615"/>
  <c r="M80" i="615" s="1"/>
  <c r="J80" i="615"/>
  <c r="CW79" i="615"/>
  <c r="CV79" i="615"/>
  <c r="CT79" i="615"/>
  <c r="CN79" i="615"/>
  <c r="CO79" i="615" s="1"/>
  <c r="CL79" i="615"/>
  <c r="CG79" i="615"/>
  <c r="CF79" i="615"/>
  <c r="CD79" i="615"/>
  <c r="BX79" i="615"/>
  <c r="BY79" i="615" s="1"/>
  <c r="BV79" i="615"/>
  <c r="BP79" i="615"/>
  <c r="BQ79" i="615" s="1"/>
  <c r="BN79" i="615"/>
  <c r="BI79" i="615"/>
  <c r="BH79" i="615"/>
  <c r="BF79" i="615"/>
  <c r="BA79" i="615"/>
  <c r="AZ79" i="615"/>
  <c r="AX79" i="615"/>
  <c r="AR79" i="615"/>
  <c r="AS79" i="615" s="1"/>
  <c r="AP79" i="615"/>
  <c r="AK79" i="615"/>
  <c r="AJ79" i="615"/>
  <c r="AH79" i="615"/>
  <c r="AB79" i="615"/>
  <c r="AC79" i="615" s="1"/>
  <c r="Z79" i="615"/>
  <c r="T79" i="615"/>
  <c r="U79" i="615" s="1"/>
  <c r="R79" i="615"/>
  <c r="L79" i="615"/>
  <c r="M79" i="615" s="1"/>
  <c r="J79" i="615"/>
  <c r="CV78" i="615"/>
  <c r="CW78" i="615" s="1"/>
  <c r="CT78" i="615"/>
  <c r="CN78" i="615"/>
  <c r="CO78" i="615" s="1"/>
  <c r="CL78" i="615"/>
  <c r="CF78" i="615"/>
  <c r="CG78" i="615" s="1"/>
  <c r="CD78" i="615"/>
  <c r="BX78" i="615"/>
  <c r="BY78" i="615" s="1"/>
  <c r="BV78" i="615"/>
  <c r="BQ78" i="615"/>
  <c r="BP78" i="615"/>
  <c r="BN78" i="615"/>
  <c r="BI78" i="615"/>
  <c r="BH78" i="615"/>
  <c r="BF78" i="615"/>
  <c r="AZ78" i="615"/>
  <c r="BA78" i="615" s="1"/>
  <c r="AX78" i="615"/>
  <c r="AR78" i="615"/>
  <c r="AS78" i="615" s="1"/>
  <c r="AP78" i="615"/>
  <c r="AK78" i="615"/>
  <c r="AJ78" i="615"/>
  <c r="AH78" i="615"/>
  <c r="AB78" i="615"/>
  <c r="AC78" i="615" s="1"/>
  <c r="Z78" i="615"/>
  <c r="T78" i="615"/>
  <c r="U78" i="615" s="1"/>
  <c r="R78" i="615"/>
  <c r="L78" i="615"/>
  <c r="M78" i="615" s="1"/>
  <c r="J78" i="615"/>
  <c r="CW77" i="615"/>
  <c r="CV77" i="615"/>
  <c r="CT77" i="615"/>
  <c r="CN77" i="615"/>
  <c r="CO77" i="615" s="1"/>
  <c r="CL77" i="615"/>
  <c r="CF77" i="615"/>
  <c r="CG77" i="615" s="1"/>
  <c r="CD77" i="615"/>
  <c r="BX77" i="615"/>
  <c r="BY77" i="615" s="1"/>
  <c r="BV77" i="615"/>
  <c r="BP77" i="615"/>
  <c r="BQ77" i="615" s="1"/>
  <c r="BN77" i="615"/>
  <c r="BH77" i="615"/>
  <c r="BI77" i="615" s="1"/>
  <c r="BF77" i="615"/>
  <c r="BA77" i="615"/>
  <c r="AZ77" i="615"/>
  <c r="AX77" i="615"/>
  <c r="AS77" i="615"/>
  <c r="AR77" i="615"/>
  <c r="AP77" i="615"/>
  <c r="AK77" i="615"/>
  <c r="AJ77" i="615"/>
  <c r="AH77" i="615"/>
  <c r="AB77" i="615"/>
  <c r="AC77" i="615" s="1"/>
  <c r="Z77" i="615"/>
  <c r="T77" i="615"/>
  <c r="U77" i="615" s="1"/>
  <c r="R77" i="615"/>
  <c r="L77" i="615"/>
  <c r="M77" i="615" s="1"/>
  <c r="J77" i="615"/>
  <c r="CV76" i="615"/>
  <c r="CW76" i="615" s="1"/>
  <c r="CT76" i="615"/>
  <c r="CN76" i="615"/>
  <c r="CO76" i="615" s="1"/>
  <c r="CL76" i="615"/>
  <c r="CF76" i="615"/>
  <c r="CG76" i="615" s="1"/>
  <c r="CD76" i="615"/>
  <c r="BX76" i="615"/>
  <c r="BY76" i="615" s="1"/>
  <c r="BV76" i="615"/>
  <c r="BQ76" i="615"/>
  <c r="BP76" i="615"/>
  <c r="BN76" i="615"/>
  <c r="BI76" i="615"/>
  <c r="BH76" i="615"/>
  <c r="BF76" i="615"/>
  <c r="BA76" i="615"/>
  <c r="AZ76" i="615"/>
  <c r="AX76" i="615"/>
  <c r="AR76" i="615"/>
  <c r="AS76" i="615" s="1"/>
  <c r="AP76" i="615"/>
  <c r="AK76" i="615"/>
  <c r="AJ76" i="615"/>
  <c r="AH76" i="615"/>
  <c r="AC76" i="615"/>
  <c r="AB76" i="615"/>
  <c r="Z76" i="615"/>
  <c r="T76" i="615"/>
  <c r="U76" i="615" s="1"/>
  <c r="R76" i="615"/>
  <c r="L76" i="615"/>
  <c r="M76" i="615" s="1"/>
  <c r="J76" i="615"/>
  <c r="CW75" i="615"/>
  <c r="CV75" i="615"/>
  <c r="CT75" i="615"/>
  <c r="CN75" i="615"/>
  <c r="CO75" i="615" s="1"/>
  <c r="CL75" i="615"/>
  <c r="CF75" i="615"/>
  <c r="CG75" i="615" s="1"/>
  <c r="CD75" i="615"/>
  <c r="BX75" i="615"/>
  <c r="BY75" i="615" s="1"/>
  <c r="BV75" i="615"/>
  <c r="BP75" i="615"/>
  <c r="BQ75" i="615" s="1"/>
  <c r="BN75" i="615"/>
  <c r="BH75" i="615"/>
  <c r="BI75" i="615" s="1"/>
  <c r="BF75" i="615"/>
  <c r="AZ75" i="615"/>
  <c r="BA75" i="615" s="1"/>
  <c r="AX75" i="615"/>
  <c r="AS75" i="615"/>
  <c r="AR75" i="615"/>
  <c r="AP75" i="615"/>
  <c r="AK75" i="615"/>
  <c r="AJ75" i="615"/>
  <c r="AH75" i="615"/>
  <c r="AB75" i="615"/>
  <c r="AC75" i="615" s="1"/>
  <c r="Z75" i="615"/>
  <c r="T75" i="615"/>
  <c r="U75" i="615" s="1"/>
  <c r="R75" i="615"/>
  <c r="L75" i="615"/>
  <c r="M75" i="615" s="1"/>
  <c r="J75" i="615"/>
  <c r="CV74" i="615"/>
  <c r="CW74" i="615" s="1"/>
  <c r="CT74" i="615"/>
  <c r="CN74" i="615"/>
  <c r="CO74" i="615" s="1"/>
  <c r="CL74" i="615"/>
  <c r="CF74" i="615"/>
  <c r="CG74" i="615" s="1"/>
  <c r="CD74" i="615"/>
  <c r="BX74" i="615"/>
  <c r="BY74" i="615" s="1"/>
  <c r="BV74" i="615"/>
  <c r="BQ74" i="615"/>
  <c r="BP74" i="615"/>
  <c r="BN74" i="615"/>
  <c r="BH74" i="615"/>
  <c r="BI74" i="615" s="1"/>
  <c r="BF74" i="615"/>
  <c r="BA74" i="615"/>
  <c r="AZ74" i="615"/>
  <c r="AX74" i="615"/>
  <c r="AR74" i="615"/>
  <c r="AS74" i="615" s="1"/>
  <c r="AP74" i="615"/>
  <c r="AJ74" i="615"/>
  <c r="AK74" i="615" s="1"/>
  <c r="AH74" i="615"/>
  <c r="AC74" i="615"/>
  <c r="AB74" i="615"/>
  <c r="Z74" i="615"/>
  <c r="U74" i="615"/>
  <c r="T74" i="615"/>
  <c r="R74" i="615"/>
  <c r="L74" i="615"/>
  <c r="M74" i="615" s="1"/>
  <c r="J74" i="615"/>
  <c r="CW73" i="615"/>
  <c r="CV73" i="615"/>
  <c r="CT73" i="615"/>
  <c r="CN73" i="615"/>
  <c r="CO73" i="615" s="1"/>
  <c r="CL73" i="615"/>
  <c r="CF73" i="615"/>
  <c r="CG73" i="615" s="1"/>
  <c r="CD73" i="615"/>
  <c r="BX73" i="615"/>
  <c r="BY73" i="615" s="1"/>
  <c r="BV73" i="615"/>
  <c r="BP73" i="615"/>
  <c r="BQ73" i="615" s="1"/>
  <c r="BN73" i="615"/>
  <c r="BH73" i="615"/>
  <c r="BI73" i="615" s="1"/>
  <c r="BF73" i="615"/>
  <c r="AZ73" i="615"/>
  <c r="BA73" i="615" s="1"/>
  <c r="AX73" i="615"/>
  <c r="AR73" i="615"/>
  <c r="AS73" i="615" s="1"/>
  <c r="AP73" i="615"/>
  <c r="AK73" i="615"/>
  <c r="AJ73" i="615"/>
  <c r="AH73" i="615"/>
  <c r="AC73" i="615"/>
  <c r="AB73" i="615"/>
  <c r="Z73" i="615"/>
  <c r="T73" i="615"/>
  <c r="U73" i="615" s="1"/>
  <c r="R73" i="615"/>
  <c r="L73" i="615"/>
  <c r="M73" i="615" s="1"/>
  <c r="J73" i="615"/>
  <c r="CV72" i="615"/>
  <c r="CW72" i="615" s="1"/>
  <c r="CT72" i="615"/>
  <c r="CN72" i="615"/>
  <c r="CO72" i="615" s="1"/>
  <c r="CL72" i="615"/>
  <c r="CF72" i="615"/>
  <c r="CG72" i="615" s="1"/>
  <c r="CD72" i="615"/>
  <c r="BX72" i="615"/>
  <c r="BY72" i="615" s="1"/>
  <c r="BV72" i="615"/>
  <c r="BQ72" i="615"/>
  <c r="BP72" i="615"/>
  <c r="BN72" i="615"/>
  <c r="BI72" i="615"/>
  <c r="BH72" i="615"/>
  <c r="BF72" i="615"/>
  <c r="AZ72" i="615"/>
  <c r="BA72" i="615" s="1"/>
  <c r="AX72" i="615"/>
  <c r="AR72" i="615"/>
  <c r="AS72" i="615" s="1"/>
  <c r="AP72" i="615"/>
  <c r="AJ72" i="615"/>
  <c r="AK72" i="615" s="1"/>
  <c r="AH72" i="615"/>
  <c r="AB72" i="615"/>
  <c r="AC72" i="615" s="1"/>
  <c r="Z72" i="615"/>
  <c r="T72" i="615"/>
  <c r="U72" i="615" s="1"/>
  <c r="R72" i="615"/>
  <c r="L72" i="615"/>
  <c r="M72" i="615" s="1"/>
  <c r="J72" i="615"/>
  <c r="CW71" i="615"/>
  <c r="CV71" i="615"/>
  <c r="CT71" i="615"/>
  <c r="CO71" i="615"/>
  <c r="CN71" i="615"/>
  <c r="CL71" i="615"/>
  <c r="CF71" i="615"/>
  <c r="CG71" i="615" s="1"/>
  <c r="CD71" i="615"/>
  <c r="BX71" i="615"/>
  <c r="BY71" i="615" s="1"/>
  <c r="BV71" i="615"/>
  <c r="BP71" i="615"/>
  <c r="BQ71" i="615" s="1"/>
  <c r="BN71" i="615"/>
  <c r="BH71" i="615"/>
  <c r="BI71" i="615" s="1"/>
  <c r="BF71" i="615"/>
  <c r="AZ71" i="615"/>
  <c r="BA71" i="615" s="1"/>
  <c r="AX71" i="615"/>
  <c r="AR71" i="615"/>
  <c r="AS71" i="615" s="1"/>
  <c r="AP71" i="615"/>
  <c r="AK71" i="615"/>
  <c r="AJ71" i="615"/>
  <c r="AH71" i="615"/>
  <c r="AC71" i="615"/>
  <c r="AB71" i="615"/>
  <c r="Z71" i="615"/>
  <c r="T71" i="615"/>
  <c r="U71" i="615" s="1"/>
  <c r="R71" i="615"/>
  <c r="L71" i="615"/>
  <c r="M71" i="615" s="1"/>
  <c r="J71" i="615"/>
  <c r="CV70" i="615"/>
  <c r="CW70" i="615" s="1"/>
  <c r="CT70" i="615"/>
  <c r="CN70" i="615"/>
  <c r="CO70" i="615" s="1"/>
  <c r="CL70" i="615"/>
  <c r="CF70" i="615"/>
  <c r="CG70" i="615" s="1"/>
  <c r="CD70" i="615"/>
  <c r="BX70" i="615"/>
  <c r="BY70" i="615" s="1"/>
  <c r="BV70" i="615"/>
  <c r="BQ70" i="615"/>
  <c r="BP70" i="615"/>
  <c r="BN70" i="615"/>
  <c r="BI70" i="615"/>
  <c r="BH70" i="615"/>
  <c r="BF70" i="615"/>
  <c r="AZ70" i="615"/>
  <c r="BA70" i="615" s="1"/>
  <c r="AX70" i="615"/>
  <c r="AR70" i="615"/>
  <c r="AS70" i="615" s="1"/>
  <c r="AP70" i="615"/>
  <c r="AJ70" i="615"/>
  <c r="AK70" i="615" s="1"/>
  <c r="AH70" i="615"/>
  <c r="AB70" i="615"/>
  <c r="AC70" i="615" s="1"/>
  <c r="Z70" i="615"/>
  <c r="T70" i="615"/>
  <c r="U70" i="615" s="1"/>
  <c r="R70" i="615"/>
  <c r="L70" i="615"/>
  <c r="M70" i="615" s="1"/>
  <c r="J70" i="615"/>
  <c r="CW69" i="615"/>
  <c r="CV69" i="615"/>
  <c r="CT69" i="615"/>
  <c r="CO69" i="615"/>
  <c r="CN69" i="615"/>
  <c r="CL69" i="615"/>
  <c r="CF69" i="615"/>
  <c r="CG69" i="615" s="1"/>
  <c r="CD69" i="615"/>
  <c r="BX69" i="615"/>
  <c r="BY69" i="615" s="1"/>
  <c r="BV69" i="615"/>
  <c r="BP69" i="615"/>
  <c r="BQ69" i="615" s="1"/>
  <c r="BN69" i="615"/>
  <c r="BH69" i="615"/>
  <c r="BI69" i="615" s="1"/>
  <c r="BF69" i="615"/>
  <c r="AZ69" i="615"/>
  <c r="BA69" i="615" s="1"/>
  <c r="AX69" i="615"/>
  <c r="AR69" i="615"/>
  <c r="AS69" i="615" s="1"/>
  <c r="AP69" i="615"/>
  <c r="AK69" i="615"/>
  <c r="AJ69" i="615"/>
  <c r="AB69" i="615"/>
  <c r="AC69" i="615" s="1"/>
  <c r="T69" i="615"/>
  <c r="U69" i="615" s="1"/>
  <c r="L69" i="615"/>
  <c r="M69" i="615" s="1"/>
  <c r="CW68" i="615"/>
  <c r="CV68" i="615"/>
  <c r="CT68" i="615"/>
  <c r="CO68" i="615"/>
  <c r="CN68" i="615"/>
  <c r="CL68" i="615"/>
  <c r="CF68" i="615"/>
  <c r="CG68" i="615" s="1"/>
  <c r="CD68" i="615"/>
  <c r="BX68" i="615"/>
  <c r="BY68" i="615" s="1"/>
  <c r="BV68" i="615"/>
  <c r="BP68" i="615"/>
  <c r="BQ68" i="615" s="1"/>
  <c r="BN68" i="615"/>
  <c r="BH68" i="615"/>
  <c r="BI68" i="615" s="1"/>
  <c r="BF68" i="615"/>
  <c r="AZ68" i="615"/>
  <c r="BA68" i="615" s="1"/>
  <c r="AX68" i="615"/>
  <c r="AR68" i="615"/>
  <c r="AS68" i="615" s="1"/>
  <c r="AP68" i="615"/>
  <c r="AK68" i="615"/>
  <c r="AJ68" i="615"/>
  <c r="AH68" i="615"/>
  <c r="AC68" i="615"/>
  <c r="AB68" i="615"/>
  <c r="Z68" i="615"/>
  <c r="T68" i="615"/>
  <c r="U68" i="615" s="1"/>
  <c r="R68" i="615"/>
  <c r="L68" i="615"/>
  <c r="M68" i="615" s="1"/>
  <c r="J68" i="615"/>
  <c r="CV67" i="615"/>
  <c r="CW67" i="615" s="1"/>
  <c r="CT67" i="615"/>
  <c r="CN67" i="615"/>
  <c r="CO67" i="615" s="1"/>
  <c r="CL67" i="615"/>
  <c r="CF67" i="615"/>
  <c r="CG67" i="615" s="1"/>
  <c r="CD67" i="615"/>
  <c r="BX67" i="615"/>
  <c r="BY67" i="615" s="1"/>
  <c r="BV67" i="615"/>
  <c r="BQ67" i="615"/>
  <c r="BP67" i="615"/>
  <c r="BN67" i="615"/>
  <c r="BI67" i="615"/>
  <c r="BH67" i="615"/>
  <c r="BF67" i="615"/>
  <c r="AZ67" i="615"/>
  <c r="BA67" i="615" s="1"/>
  <c r="AX67" i="615"/>
  <c r="AR67" i="615"/>
  <c r="AS67" i="615" s="1"/>
  <c r="AP67" i="615"/>
  <c r="AJ67" i="615"/>
  <c r="AK67" i="615" s="1"/>
  <c r="AH67" i="615"/>
  <c r="AB67" i="615"/>
  <c r="AC67" i="615" s="1"/>
  <c r="Z67" i="615"/>
  <c r="T67" i="615"/>
  <c r="U67" i="615" s="1"/>
  <c r="R67" i="615"/>
  <c r="L67" i="615"/>
  <c r="M67" i="615" s="1"/>
  <c r="J67" i="615"/>
  <c r="CW66" i="615"/>
  <c r="CV66" i="615"/>
  <c r="CT66" i="615"/>
  <c r="CO66" i="615"/>
  <c r="CN66" i="615"/>
  <c r="CL66" i="615"/>
  <c r="CF66" i="615"/>
  <c r="CG66" i="615" s="1"/>
  <c r="CD66" i="615"/>
  <c r="BX66" i="615"/>
  <c r="BY66" i="615" s="1"/>
  <c r="BV66" i="615"/>
  <c r="BP66" i="615"/>
  <c r="BQ66" i="615" s="1"/>
  <c r="BN66" i="615"/>
  <c r="BH66" i="615"/>
  <c r="BI66" i="615" s="1"/>
  <c r="BF66" i="615"/>
  <c r="AZ66" i="615"/>
  <c r="BA66" i="615" s="1"/>
  <c r="AX66" i="615"/>
  <c r="AR66" i="615"/>
  <c r="AS66" i="615" s="1"/>
  <c r="AP66" i="615"/>
  <c r="AK66" i="615"/>
  <c r="AJ66" i="615"/>
  <c r="AH66" i="615"/>
  <c r="AC66" i="615"/>
  <c r="AB66" i="615"/>
  <c r="Z66" i="615"/>
  <c r="T66" i="615"/>
  <c r="U66" i="615" s="1"/>
  <c r="R66" i="615"/>
  <c r="L66" i="615"/>
  <c r="M66" i="615" s="1"/>
  <c r="J66" i="615"/>
  <c r="CV65" i="615"/>
  <c r="CW65" i="615" s="1"/>
  <c r="CT65" i="615"/>
  <c r="CN65" i="615"/>
  <c r="CO65" i="615" s="1"/>
  <c r="CL65" i="615"/>
  <c r="CF65" i="615"/>
  <c r="CG65" i="615" s="1"/>
  <c r="CD65" i="615"/>
  <c r="BX65" i="615"/>
  <c r="BY65" i="615" s="1"/>
  <c r="BV65" i="615"/>
  <c r="BQ65" i="615"/>
  <c r="BP65" i="615"/>
  <c r="BN65" i="615"/>
  <c r="BI65" i="615"/>
  <c r="BH65" i="615"/>
  <c r="BF65" i="615"/>
  <c r="AZ65" i="615"/>
  <c r="BA65" i="615" s="1"/>
  <c r="AX65" i="615"/>
  <c r="AR65" i="615"/>
  <c r="AS65" i="615" s="1"/>
  <c r="AP65" i="615"/>
  <c r="AJ65" i="615"/>
  <c r="AK65" i="615" s="1"/>
  <c r="AH65" i="615"/>
  <c r="AB65" i="615"/>
  <c r="AC65" i="615" s="1"/>
  <c r="Z65" i="615"/>
  <c r="T65" i="615"/>
  <c r="U65" i="615" s="1"/>
  <c r="R65" i="615"/>
  <c r="L65" i="615"/>
  <c r="M65" i="615" s="1"/>
  <c r="J65" i="615"/>
  <c r="CW64" i="615"/>
  <c r="CV64" i="615"/>
  <c r="CT64" i="615"/>
  <c r="CO64" i="615"/>
  <c r="CN64" i="615"/>
  <c r="CL64" i="615"/>
  <c r="CF64" i="615"/>
  <c r="CG64" i="615" s="1"/>
  <c r="CD64" i="615"/>
  <c r="BX64" i="615"/>
  <c r="BY64" i="615" s="1"/>
  <c r="BV64" i="615"/>
  <c r="BP64" i="615"/>
  <c r="BQ64" i="615" s="1"/>
  <c r="BN64" i="615"/>
  <c r="BH64" i="615"/>
  <c r="BI64" i="615" s="1"/>
  <c r="BF64" i="615"/>
  <c r="AZ64" i="615"/>
  <c r="BA64" i="615" s="1"/>
  <c r="AX64" i="615"/>
  <c r="AR64" i="615"/>
  <c r="AS64" i="615" s="1"/>
  <c r="AP64" i="615"/>
  <c r="AK64" i="615"/>
  <c r="AJ64" i="615"/>
  <c r="AH64" i="615"/>
  <c r="AC64" i="615"/>
  <c r="AB64" i="615"/>
  <c r="Z64" i="615"/>
  <c r="T64" i="615"/>
  <c r="U64" i="615" s="1"/>
  <c r="R64" i="615"/>
  <c r="L64" i="615"/>
  <c r="M64" i="615" s="1"/>
  <c r="J64" i="615"/>
  <c r="CV63" i="615"/>
  <c r="CW63" i="615" s="1"/>
  <c r="CT63" i="615"/>
  <c r="CN63" i="615"/>
  <c r="CO63" i="615" s="1"/>
  <c r="CL63" i="615"/>
  <c r="CF63" i="615"/>
  <c r="CG63" i="615" s="1"/>
  <c r="CD63" i="615"/>
  <c r="BX63" i="615"/>
  <c r="BY63" i="615" s="1"/>
  <c r="BV63" i="615"/>
  <c r="BQ63" i="615"/>
  <c r="BP63" i="615"/>
  <c r="BN63" i="615"/>
  <c r="BI63" i="615"/>
  <c r="BH63" i="615"/>
  <c r="BF63" i="615"/>
  <c r="AZ63" i="615"/>
  <c r="BA63" i="615" s="1"/>
  <c r="AX63" i="615"/>
  <c r="AR63" i="615"/>
  <c r="AS63" i="615" s="1"/>
  <c r="AP63" i="615"/>
  <c r="AJ63" i="615"/>
  <c r="AK63" i="615" s="1"/>
  <c r="AH63" i="615"/>
  <c r="AB63" i="615"/>
  <c r="AC63" i="615" s="1"/>
  <c r="Z63" i="615"/>
  <c r="T63" i="615"/>
  <c r="U63" i="615" s="1"/>
  <c r="R63" i="615"/>
  <c r="L63" i="615"/>
  <c r="M63" i="615" s="1"/>
  <c r="J63" i="615"/>
  <c r="CW62" i="615"/>
  <c r="CV62" i="615"/>
  <c r="CT62" i="615"/>
  <c r="CO62" i="615"/>
  <c r="CN62" i="615"/>
  <c r="CF62" i="615"/>
  <c r="CG62" i="615" s="1"/>
  <c r="BX62" i="615"/>
  <c r="BY62" i="615" s="1"/>
  <c r="BP62" i="615"/>
  <c r="BQ62" i="615" s="1"/>
  <c r="BI62" i="615"/>
  <c r="BH62" i="615"/>
  <c r="AZ62" i="615"/>
  <c r="BA62" i="615" s="1"/>
  <c r="AX62" i="615"/>
  <c r="AS62" i="615"/>
  <c r="AR62" i="615"/>
  <c r="AP62" i="615"/>
  <c r="AK62" i="615"/>
  <c r="AJ62" i="615"/>
  <c r="AH62" i="615"/>
  <c r="AB62" i="615"/>
  <c r="AC62" i="615" s="1"/>
  <c r="Z62" i="615"/>
  <c r="T62" i="615"/>
  <c r="U62" i="615" s="1"/>
  <c r="R62" i="615"/>
  <c r="L62" i="615"/>
  <c r="M62" i="615" s="1"/>
  <c r="J62" i="615"/>
  <c r="CV61" i="615"/>
  <c r="CW61" i="615" s="1"/>
  <c r="CT61" i="615"/>
  <c r="CN61" i="615"/>
  <c r="CO61" i="615" s="1"/>
  <c r="CL61" i="615"/>
  <c r="CF61" i="615"/>
  <c r="CG61" i="615" s="1"/>
  <c r="CD61" i="615"/>
  <c r="BY61" i="615"/>
  <c r="BX61" i="615"/>
  <c r="BV61" i="615"/>
  <c r="BQ61" i="615"/>
  <c r="BP61" i="615"/>
  <c r="BN61" i="615"/>
  <c r="BH61" i="615"/>
  <c r="BI61" i="615" s="1"/>
  <c r="BF61" i="615"/>
  <c r="AZ61" i="615"/>
  <c r="BA61" i="615" s="1"/>
  <c r="AX61" i="615"/>
  <c r="AR61" i="615"/>
  <c r="AS61" i="615" s="1"/>
  <c r="AP61" i="615"/>
  <c r="AJ61" i="615"/>
  <c r="AK61" i="615" s="1"/>
  <c r="AH61" i="615"/>
  <c r="AB61" i="615"/>
  <c r="AC61" i="615" s="1"/>
  <c r="Z61" i="615"/>
  <c r="T61" i="615"/>
  <c r="U61" i="615" s="1"/>
  <c r="R61" i="615"/>
  <c r="M61" i="615"/>
  <c r="L61" i="615"/>
  <c r="J61" i="615"/>
  <c r="CW60" i="615"/>
  <c r="CV60" i="615"/>
  <c r="CT60" i="615"/>
  <c r="CN60" i="615"/>
  <c r="CO60" i="615" s="1"/>
  <c r="CL60" i="615"/>
  <c r="CF60" i="615"/>
  <c r="CG60" i="615" s="1"/>
  <c r="CD60" i="615"/>
  <c r="BX60" i="615"/>
  <c r="BY60" i="615" s="1"/>
  <c r="BV60" i="615"/>
  <c r="BP60" i="615"/>
  <c r="BQ60" i="615" s="1"/>
  <c r="BN60" i="615"/>
  <c r="BH60" i="615"/>
  <c r="BI60" i="615" s="1"/>
  <c r="BF60" i="615"/>
  <c r="AZ60" i="615"/>
  <c r="BA60" i="615" s="1"/>
  <c r="AX60" i="615"/>
  <c r="AS60" i="615"/>
  <c r="AR60" i="615"/>
  <c r="AP60" i="615"/>
  <c r="AK60" i="615"/>
  <c r="AJ60" i="615"/>
  <c r="AH60" i="615"/>
  <c r="AB60" i="615"/>
  <c r="AC60" i="615" s="1"/>
  <c r="Z60" i="615"/>
  <c r="T60" i="615"/>
  <c r="U60" i="615" s="1"/>
  <c r="R60" i="615"/>
  <c r="L60" i="615"/>
  <c r="M60" i="615" s="1"/>
  <c r="J60" i="615"/>
  <c r="CV59" i="615"/>
  <c r="CW59" i="615" s="1"/>
  <c r="CT59" i="615"/>
  <c r="CN59" i="615"/>
  <c r="CO59" i="615" s="1"/>
  <c r="CL59" i="615"/>
  <c r="CF59" i="615"/>
  <c r="CG59" i="615" s="1"/>
  <c r="CD59" i="615"/>
  <c r="BY59" i="615"/>
  <c r="BX59" i="615"/>
  <c r="BV59" i="615"/>
  <c r="BQ59" i="615"/>
  <c r="BP59" i="615"/>
  <c r="BN59" i="615"/>
  <c r="BH59" i="615"/>
  <c r="BI59" i="615" s="1"/>
  <c r="BF59" i="615"/>
  <c r="AZ59" i="615"/>
  <c r="BA59" i="615" s="1"/>
  <c r="AX59" i="615"/>
  <c r="AR59" i="615"/>
  <c r="AS59" i="615" s="1"/>
  <c r="AP59" i="615"/>
  <c r="AJ59" i="615"/>
  <c r="AK59" i="615" s="1"/>
  <c r="AH59" i="615"/>
  <c r="AB59" i="615"/>
  <c r="AC59" i="615" s="1"/>
  <c r="Z59" i="615"/>
  <c r="T59" i="615"/>
  <c r="U59" i="615" s="1"/>
  <c r="R59" i="615"/>
  <c r="M59" i="615"/>
  <c r="L59" i="615"/>
  <c r="J59" i="615"/>
  <c r="CW58" i="615"/>
  <c r="CV58" i="615"/>
  <c r="CT58" i="615"/>
  <c r="CN58" i="615"/>
  <c r="CO58" i="615" s="1"/>
  <c r="CL58" i="615"/>
  <c r="CF58" i="615"/>
  <c r="CG58" i="615" s="1"/>
  <c r="CD58" i="615"/>
  <c r="BX58" i="615"/>
  <c r="BY58" i="615" s="1"/>
  <c r="BV58" i="615"/>
  <c r="BP58" i="615"/>
  <c r="BQ58" i="615" s="1"/>
  <c r="BN58" i="615"/>
  <c r="BH58" i="615"/>
  <c r="BI58" i="615" s="1"/>
  <c r="BF58" i="615"/>
  <c r="AZ58" i="615"/>
  <c r="BA58" i="615" s="1"/>
  <c r="AX58" i="615"/>
  <c r="AS58" i="615"/>
  <c r="AR58" i="615"/>
  <c r="AP58" i="615"/>
  <c r="AK58" i="615"/>
  <c r="AJ58" i="615"/>
  <c r="AH58" i="615"/>
  <c r="AB58" i="615"/>
  <c r="AC58" i="615" s="1"/>
  <c r="Z58" i="615"/>
  <c r="T58" i="615"/>
  <c r="U58" i="615" s="1"/>
  <c r="R58" i="615"/>
  <c r="L58" i="615"/>
  <c r="M58" i="615" s="1"/>
  <c r="J58" i="615"/>
  <c r="CW57" i="615"/>
  <c r="CV57" i="615"/>
  <c r="CT57" i="615"/>
  <c r="CN57" i="615"/>
  <c r="CO57" i="615" s="1"/>
  <c r="CL57" i="615"/>
  <c r="CF57" i="615"/>
  <c r="CG57" i="615" s="1"/>
  <c r="CD57" i="615"/>
  <c r="BY57" i="615"/>
  <c r="BX57" i="615"/>
  <c r="BV57" i="615"/>
  <c r="BQ57" i="615"/>
  <c r="BP57" i="615"/>
  <c r="BN57" i="615"/>
  <c r="BH57" i="615"/>
  <c r="BI57" i="615" s="1"/>
  <c r="BF57" i="615"/>
  <c r="AZ57" i="615"/>
  <c r="BA57" i="615" s="1"/>
  <c r="AX57" i="615"/>
  <c r="AR57" i="615"/>
  <c r="AS57" i="615" s="1"/>
  <c r="AP57" i="615"/>
  <c r="AK57" i="615"/>
  <c r="AJ57" i="615"/>
  <c r="AH57" i="615"/>
  <c r="AB57" i="615"/>
  <c r="AC57" i="615" s="1"/>
  <c r="Z57" i="615"/>
  <c r="T57" i="615"/>
  <c r="U57" i="615" s="1"/>
  <c r="R57" i="615"/>
  <c r="M57" i="615"/>
  <c r="L57" i="615"/>
  <c r="J57" i="615"/>
  <c r="CW56" i="615"/>
  <c r="CV56" i="615"/>
  <c r="CT56" i="615"/>
  <c r="CN56" i="615"/>
  <c r="CO56" i="615" s="1"/>
  <c r="CL56" i="615"/>
  <c r="CF56" i="615"/>
  <c r="CG56" i="615" s="1"/>
  <c r="CD56" i="615"/>
  <c r="BX56" i="615"/>
  <c r="BY56" i="615" s="1"/>
  <c r="BV56" i="615"/>
  <c r="BP56" i="615"/>
  <c r="BQ56" i="615" s="1"/>
  <c r="BN56" i="615"/>
  <c r="BH56" i="615"/>
  <c r="BI56" i="615" s="1"/>
  <c r="BF56" i="615"/>
  <c r="AZ56" i="615"/>
  <c r="BA56" i="615" s="1"/>
  <c r="AX56" i="615"/>
  <c r="AS56" i="615"/>
  <c r="AR56" i="615"/>
  <c r="AP56" i="615"/>
  <c r="AK56" i="615"/>
  <c r="AJ56" i="615"/>
  <c r="AH56" i="615"/>
  <c r="AB56" i="615"/>
  <c r="AC56" i="615" s="1"/>
  <c r="U56" i="615"/>
  <c r="T56" i="615"/>
  <c r="L56" i="615"/>
  <c r="M56" i="615" s="1"/>
  <c r="CV55" i="615"/>
  <c r="CW55" i="615" s="1"/>
  <c r="CT55" i="615"/>
  <c r="CN55" i="615"/>
  <c r="CO55" i="615" s="1"/>
  <c r="CL55" i="615"/>
  <c r="CF55" i="615"/>
  <c r="CG55" i="615" s="1"/>
  <c r="CD55" i="615"/>
  <c r="BX55" i="615"/>
  <c r="BY55" i="615" s="1"/>
  <c r="BV55" i="615"/>
  <c r="BQ55" i="615"/>
  <c r="BP55" i="615"/>
  <c r="BN55" i="615"/>
  <c r="BI55" i="615"/>
  <c r="BH55" i="615"/>
  <c r="BF55" i="615"/>
  <c r="AZ55" i="615"/>
  <c r="BA55" i="615" s="1"/>
  <c r="AX55" i="615"/>
  <c r="AR55" i="615"/>
  <c r="AS55" i="615" s="1"/>
  <c r="AP55" i="615"/>
  <c r="AJ55" i="615"/>
  <c r="AK55" i="615" s="1"/>
  <c r="AH55" i="615"/>
  <c r="AC55" i="615"/>
  <c r="AB55" i="615"/>
  <c r="Z55" i="615"/>
  <c r="T55" i="615"/>
  <c r="U55" i="615" s="1"/>
  <c r="R55" i="615"/>
  <c r="L55" i="615"/>
  <c r="M55" i="615" s="1"/>
  <c r="J55" i="615"/>
  <c r="CW54" i="615"/>
  <c r="CV54" i="615"/>
  <c r="CT54" i="615"/>
  <c r="CO54" i="615"/>
  <c r="CN54" i="615"/>
  <c r="CL54" i="615"/>
  <c r="CF54" i="615"/>
  <c r="CG54" i="615" s="1"/>
  <c r="CD54" i="615"/>
  <c r="BX54" i="615"/>
  <c r="BY54" i="615" s="1"/>
  <c r="BV54" i="615"/>
  <c r="BP54" i="615"/>
  <c r="BQ54" i="615" s="1"/>
  <c r="BN54" i="615"/>
  <c r="BH54" i="615"/>
  <c r="BI54" i="615" s="1"/>
  <c r="BF54" i="615"/>
  <c r="AZ54" i="615"/>
  <c r="BA54" i="615" s="1"/>
  <c r="AX54" i="615"/>
  <c r="AR54" i="615"/>
  <c r="AS54" i="615" s="1"/>
  <c r="AP54" i="615"/>
  <c r="AK54" i="615"/>
  <c r="AJ54" i="615"/>
  <c r="AH54" i="615"/>
  <c r="AC54" i="615"/>
  <c r="AB54" i="615"/>
  <c r="Z54" i="615"/>
  <c r="T54" i="615"/>
  <c r="U54" i="615" s="1"/>
  <c r="R54" i="615"/>
  <c r="L54" i="615"/>
  <c r="M54" i="615" s="1"/>
  <c r="J54" i="615"/>
  <c r="CV53" i="615"/>
  <c r="CW53" i="615" s="1"/>
  <c r="CT53" i="615"/>
  <c r="CO53" i="615"/>
  <c r="CN53" i="615"/>
  <c r="CL53" i="615"/>
  <c r="CF53" i="615"/>
  <c r="CG53" i="615" s="1"/>
  <c r="CD53" i="615"/>
  <c r="BX53" i="615"/>
  <c r="BY53" i="615" s="1"/>
  <c r="BV53" i="615"/>
  <c r="BQ53" i="615"/>
  <c r="BP53" i="615"/>
  <c r="BN53" i="615"/>
  <c r="BI53" i="615"/>
  <c r="BH53" i="615"/>
  <c r="BF53" i="615"/>
  <c r="AZ53" i="615"/>
  <c r="BA53" i="615" s="1"/>
  <c r="AX53" i="615"/>
  <c r="AR53" i="615"/>
  <c r="AS53" i="615" s="1"/>
  <c r="AP53" i="615"/>
  <c r="AJ53" i="615"/>
  <c r="AK53" i="615" s="1"/>
  <c r="AH53" i="615"/>
  <c r="AB53" i="615"/>
  <c r="AC53" i="615" s="1"/>
  <c r="Z53" i="615"/>
  <c r="T53" i="615"/>
  <c r="U53" i="615" s="1"/>
  <c r="R53" i="615"/>
  <c r="L53" i="615"/>
  <c r="M53" i="615" s="1"/>
  <c r="J53" i="615"/>
  <c r="CW52" i="615"/>
  <c r="CV52" i="615"/>
  <c r="CT52" i="615"/>
  <c r="CO52" i="615"/>
  <c r="CN52" i="615"/>
  <c r="CL52" i="615"/>
  <c r="CF52" i="615"/>
  <c r="CG52" i="615" s="1"/>
  <c r="CD52" i="615"/>
  <c r="BX52" i="615"/>
  <c r="BY52" i="615" s="1"/>
  <c r="BV52" i="615"/>
  <c r="BP52" i="615"/>
  <c r="BQ52" i="615" s="1"/>
  <c r="BN52" i="615"/>
  <c r="BI52" i="615"/>
  <c r="BH52" i="615"/>
  <c r="BF52" i="615"/>
  <c r="AZ52" i="615"/>
  <c r="BA52" i="615" s="1"/>
  <c r="AX52" i="615"/>
  <c r="AR52" i="615"/>
  <c r="AS52" i="615" s="1"/>
  <c r="AP52" i="615"/>
  <c r="AK52" i="615"/>
  <c r="AJ52" i="615"/>
  <c r="AH52" i="615"/>
  <c r="AC52" i="615"/>
  <c r="AB52" i="615"/>
  <c r="Z52" i="615"/>
  <c r="T52" i="615"/>
  <c r="U52" i="615" s="1"/>
  <c r="R52" i="615"/>
  <c r="L52" i="615"/>
  <c r="M52" i="615" s="1"/>
  <c r="J52" i="615"/>
  <c r="CV51" i="615"/>
  <c r="CW51" i="615" s="1"/>
  <c r="CT51" i="615"/>
  <c r="CO51" i="615"/>
  <c r="CN51" i="615"/>
  <c r="CL51" i="615"/>
  <c r="CF51" i="615"/>
  <c r="CG51" i="615" s="1"/>
  <c r="CD51" i="615"/>
  <c r="BX51" i="615"/>
  <c r="BY51" i="615" s="1"/>
  <c r="BV51" i="615"/>
  <c r="BQ51" i="615"/>
  <c r="BP51" i="615"/>
  <c r="BN51" i="615"/>
  <c r="BI51" i="615"/>
  <c r="BH51" i="615"/>
  <c r="BF51" i="615"/>
  <c r="AZ51" i="615"/>
  <c r="BA51" i="615" s="1"/>
  <c r="AX51" i="615"/>
  <c r="AR51" i="615"/>
  <c r="AS51" i="615" s="1"/>
  <c r="AP51" i="615"/>
  <c r="AJ51" i="615"/>
  <c r="AK51" i="615" s="1"/>
  <c r="AH51" i="615"/>
  <c r="AB51" i="615"/>
  <c r="AC51" i="615" s="1"/>
  <c r="Z51" i="615"/>
  <c r="T51" i="615"/>
  <c r="U51" i="615" s="1"/>
  <c r="R51" i="615"/>
  <c r="L51" i="615"/>
  <c r="M51" i="615" s="1"/>
  <c r="J51" i="615"/>
  <c r="CW50" i="615"/>
  <c r="CV50" i="615"/>
  <c r="CT50" i="615"/>
  <c r="CO50" i="615"/>
  <c r="CN50" i="615"/>
  <c r="CL50" i="615"/>
  <c r="CF50" i="615"/>
  <c r="CG50" i="615" s="1"/>
  <c r="CD50" i="615"/>
  <c r="BX50" i="615"/>
  <c r="BY50" i="615" s="1"/>
  <c r="BV50" i="615"/>
  <c r="BP50" i="615"/>
  <c r="BQ50" i="615" s="1"/>
  <c r="BN50" i="615"/>
  <c r="BH50" i="615"/>
  <c r="BI50" i="615" s="1"/>
  <c r="BF50" i="615"/>
  <c r="AZ50" i="615"/>
  <c r="BA50" i="615" s="1"/>
  <c r="AX50" i="615"/>
  <c r="AR50" i="615"/>
  <c r="AS50" i="615" s="1"/>
  <c r="AP50" i="615"/>
  <c r="AK50" i="615"/>
  <c r="AJ50" i="615"/>
  <c r="AH50" i="615"/>
  <c r="AC50" i="615"/>
  <c r="AB50" i="615"/>
  <c r="Z50" i="615"/>
  <c r="T50" i="615"/>
  <c r="U50" i="615" s="1"/>
  <c r="R50" i="615"/>
  <c r="L50" i="615"/>
  <c r="M50" i="615" s="1"/>
  <c r="J50" i="615"/>
  <c r="CV49" i="615"/>
  <c r="CW49" i="615" s="1"/>
  <c r="CT49" i="615"/>
  <c r="CO49" i="615"/>
  <c r="CN49" i="615"/>
  <c r="CL49" i="615"/>
  <c r="CF49" i="615"/>
  <c r="CG49" i="615" s="1"/>
  <c r="CD49" i="615"/>
  <c r="BX49" i="615"/>
  <c r="BY49" i="615" s="1"/>
  <c r="BV49" i="615"/>
  <c r="BQ49" i="615"/>
  <c r="BP49" i="615"/>
  <c r="BN49" i="615"/>
  <c r="BI49" i="615"/>
  <c r="BH49" i="615"/>
  <c r="BF49" i="615"/>
  <c r="AZ49" i="615"/>
  <c r="BA49" i="615" s="1"/>
  <c r="AX49" i="615"/>
  <c r="AR49" i="615"/>
  <c r="AS49" i="615" s="1"/>
  <c r="AP49" i="615"/>
  <c r="AJ49" i="615"/>
  <c r="AK49" i="615" s="1"/>
  <c r="AH49" i="615"/>
  <c r="AB49" i="615"/>
  <c r="AC49" i="615" s="1"/>
  <c r="Z49" i="615"/>
  <c r="T49" i="615"/>
  <c r="U49" i="615" s="1"/>
  <c r="R49" i="615"/>
  <c r="L49" i="615"/>
  <c r="M49" i="615" s="1"/>
  <c r="J49" i="615"/>
  <c r="CW48" i="615"/>
  <c r="CV48" i="615"/>
  <c r="CT48" i="615"/>
  <c r="CO48" i="615"/>
  <c r="CN48" i="615"/>
  <c r="CL48" i="615"/>
  <c r="CF48" i="615"/>
  <c r="CG48" i="615" s="1"/>
  <c r="CD48" i="615"/>
  <c r="BX48" i="615"/>
  <c r="BY48" i="615" s="1"/>
  <c r="BV48" i="615"/>
  <c r="BP48" i="615"/>
  <c r="BQ48" i="615" s="1"/>
  <c r="BN48" i="615"/>
  <c r="BH48" i="615"/>
  <c r="BI48" i="615" s="1"/>
  <c r="BF48" i="615"/>
  <c r="AZ48" i="615"/>
  <c r="BA48" i="615" s="1"/>
  <c r="AX48" i="615"/>
  <c r="AR48" i="615"/>
  <c r="AS48" i="615" s="1"/>
  <c r="AP48" i="615"/>
  <c r="AK48" i="615"/>
  <c r="AJ48" i="615"/>
  <c r="AH48" i="615"/>
  <c r="AC48" i="615"/>
  <c r="AB48" i="615"/>
  <c r="Z48" i="615"/>
  <c r="T48" i="615"/>
  <c r="U48" i="615" s="1"/>
  <c r="R48" i="615"/>
  <c r="L48" i="615"/>
  <c r="M48" i="615" s="1"/>
  <c r="J48" i="615"/>
  <c r="CV47" i="615"/>
  <c r="CW47" i="615" s="1"/>
  <c r="CT47" i="615"/>
  <c r="CN47" i="615"/>
  <c r="CO47" i="615" s="1"/>
  <c r="CL47" i="615"/>
  <c r="CF47" i="615"/>
  <c r="CG47" i="615" s="1"/>
  <c r="CD47" i="615"/>
  <c r="BX47" i="615"/>
  <c r="BY47" i="615" s="1"/>
  <c r="BV47" i="615"/>
  <c r="BQ47" i="615"/>
  <c r="BP47" i="615"/>
  <c r="BN47" i="615"/>
  <c r="BI47" i="615"/>
  <c r="BH47" i="615"/>
  <c r="BF47" i="615"/>
  <c r="AZ47" i="615"/>
  <c r="BA47" i="615" s="1"/>
  <c r="AX47" i="615"/>
  <c r="AR47" i="615"/>
  <c r="AS47" i="615" s="1"/>
  <c r="AP47" i="615"/>
  <c r="AJ47" i="615"/>
  <c r="AK47" i="615" s="1"/>
  <c r="AH47" i="615"/>
  <c r="AC47" i="615"/>
  <c r="AB47" i="615"/>
  <c r="Z47" i="615"/>
  <c r="T47" i="615"/>
  <c r="U47" i="615" s="1"/>
  <c r="R47" i="615"/>
  <c r="L47" i="615"/>
  <c r="M47" i="615" s="1"/>
  <c r="J47" i="615"/>
  <c r="CW46" i="615"/>
  <c r="CV46" i="615"/>
  <c r="CT46" i="615"/>
  <c r="CO46" i="615"/>
  <c r="CN46" i="615"/>
  <c r="CL46" i="615"/>
  <c r="CF46" i="615"/>
  <c r="CG46" i="615" s="1"/>
  <c r="CD46" i="615"/>
  <c r="BX46" i="615"/>
  <c r="BY46" i="615" s="1"/>
  <c r="BV46" i="615"/>
  <c r="BP46" i="615"/>
  <c r="BQ46" i="615" s="1"/>
  <c r="BN46" i="615"/>
  <c r="BI46" i="615"/>
  <c r="BH46" i="615"/>
  <c r="BF46" i="615"/>
  <c r="AZ46" i="615"/>
  <c r="BA46" i="615" s="1"/>
  <c r="AX46" i="615"/>
  <c r="AR46" i="615"/>
  <c r="AS46" i="615" s="1"/>
  <c r="AP46" i="615"/>
  <c r="AK46" i="615"/>
  <c r="AJ46" i="615"/>
  <c r="AH46" i="615"/>
  <c r="AC46" i="615"/>
  <c r="AB46" i="615"/>
  <c r="Z46" i="615"/>
  <c r="T46" i="615"/>
  <c r="U46" i="615" s="1"/>
  <c r="R46" i="615"/>
  <c r="L46" i="615"/>
  <c r="M46" i="615" s="1"/>
  <c r="J46" i="615"/>
  <c r="CV45" i="615"/>
  <c r="CW45" i="615" s="1"/>
  <c r="CT45" i="615"/>
  <c r="CN45" i="615"/>
  <c r="CO45" i="615" s="1"/>
  <c r="CL45" i="615"/>
  <c r="CF45" i="615"/>
  <c r="CG45" i="615" s="1"/>
  <c r="CD45" i="615"/>
  <c r="BX45" i="615"/>
  <c r="BY45" i="615" s="1"/>
  <c r="BV45" i="615"/>
  <c r="BQ45" i="615"/>
  <c r="BP45" i="615"/>
  <c r="BN45" i="615"/>
  <c r="BI45" i="615"/>
  <c r="BH45" i="615"/>
  <c r="BF45" i="615"/>
  <c r="AZ45" i="615"/>
  <c r="BA45" i="615" s="1"/>
  <c r="AX45" i="615"/>
  <c r="AR45" i="615"/>
  <c r="AS45" i="615" s="1"/>
  <c r="AP45" i="615"/>
  <c r="AJ45" i="615"/>
  <c r="AK45" i="615" s="1"/>
  <c r="AH45" i="615"/>
  <c r="AB45" i="615"/>
  <c r="AC45" i="615" s="1"/>
  <c r="Z45" i="615"/>
  <c r="T45" i="615"/>
  <c r="U45" i="615" s="1"/>
  <c r="R45" i="615"/>
  <c r="L45" i="615"/>
  <c r="M45" i="615" s="1"/>
  <c r="J45" i="615"/>
  <c r="CW44" i="615"/>
  <c r="CV44" i="615"/>
  <c r="CT44" i="615"/>
  <c r="CO44" i="615"/>
  <c r="CN44" i="615"/>
  <c r="CL44" i="615"/>
  <c r="CF44" i="615"/>
  <c r="CG44" i="615" s="1"/>
  <c r="CD44" i="615"/>
  <c r="BX44" i="615"/>
  <c r="BY44" i="615" s="1"/>
  <c r="BV44" i="615"/>
  <c r="BP44" i="615"/>
  <c r="BQ44" i="615" s="1"/>
  <c r="BN44" i="615"/>
  <c r="BI44" i="615"/>
  <c r="BH44" i="615"/>
  <c r="BF44" i="615"/>
  <c r="AZ44" i="615"/>
  <c r="BA44" i="615" s="1"/>
  <c r="AX44" i="615"/>
  <c r="AR44" i="615"/>
  <c r="AS44" i="615" s="1"/>
  <c r="AP44" i="615"/>
  <c r="AK44" i="615"/>
  <c r="AJ44" i="615"/>
  <c r="AH44" i="615"/>
  <c r="AC44" i="615"/>
  <c r="AB44" i="615"/>
  <c r="Z44" i="615"/>
  <c r="T44" i="615"/>
  <c r="U44" i="615" s="1"/>
  <c r="R44" i="615"/>
  <c r="L44" i="615"/>
  <c r="M44" i="615" s="1"/>
  <c r="J44" i="615"/>
  <c r="CV43" i="615"/>
  <c r="CW43" i="615" s="1"/>
  <c r="CN43" i="615"/>
  <c r="CO43" i="615" s="1"/>
  <c r="CG43" i="615"/>
  <c r="CF43" i="615"/>
  <c r="BX43" i="615"/>
  <c r="BY43" i="615" s="1"/>
  <c r="BP43" i="615"/>
  <c r="BQ43" i="615" s="1"/>
  <c r="BH43" i="615"/>
  <c r="BI43" i="615" s="1"/>
  <c r="BA43" i="615"/>
  <c r="AZ43" i="615"/>
  <c r="AR43" i="615"/>
  <c r="AS43" i="615" s="1"/>
  <c r="AJ43" i="615"/>
  <c r="AK43" i="615" s="1"/>
  <c r="AB43" i="615"/>
  <c r="AC43" i="615" s="1"/>
  <c r="U43" i="615"/>
  <c r="T43" i="615"/>
  <c r="L43" i="615"/>
  <c r="M43" i="615" s="1"/>
  <c r="J43" i="615"/>
  <c r="CV42" i="615"/>
  <c r="CW42" i="615" s="1"/>
  <c r="CT42" i="615"/>
  <c r="CO42" i="615"/>
  <c r="CN42" i="615"/>
  <c r="CL42" i="615"/>
  <c r="CG42" i="615"/>
  <c r="CF42" i="615"/>
  <c r="CD42" i="615"/>
  <c r="BX42" i="615"/>
  <c r="BY42" i="615" s="1"/>
  <c r="BV42" i="615"/>
  <c r="BP42" i="615"/>
  <c r="BQ42" i="615" s="1"/>
  <c r="BN42" i="615"/>
  <c r="BH42" i="615"/>
  <c r="BI42" i="615" s="1"/>
  <c r="BF42" i="615"/>
  <c r="BA42" i="615"/>
  <c r="AZ42" i="615"/>
  <c r="AX42" i="615"/>
  <c r="AR42" i="615"/>
  <c r="AS42" i="615" s="1"/>
  <c r="AP42" i="615"/>
  <c r="AJ42" i="615"/>
  <c r="AK42" i="615" s="1"/>
  <c r="AH42" i="615"/>
  <c r="AC42" i="615"/>
  <c r="AB42" i="615"/>
  <c r="Z42" i="615"/>
  <c r="U42" i="615"/>
  <c r="T42" i="615"/>
  <c r="R42" i="615"/>
  <c r="M42" i="615"/>
  <c r="L42" i="615"/>
  <c r="J42" i="615"/>
  <c r="CV41" i="615"/>
  <c r="CW41" i="615" s="1"/>
  <c r="CT41" i="615"/>
  <c r="CN41" i="615"/>
  <c r="CO41" i="615" s="1"/>
  <c r="CL41" i="615"/>
  <c r="CG41" i="615"/>
  <c r="CF41" i="615"/>
  <c r="CD41" i="615"/>
  <c r="BY41" i="615"/>
  <c r="BX41" i="615"/>
  <c r="BV41" i="615"/>
  <c r="BP41" i="615"/>
  <c r="BQ41" i="615" s="1"/>
  <c r="BN41" i="615"/>
  <c r="BI41" i="615"/>
  <c r="BH41" i="615"/>
  <c r="BF41" i="615"/>
  <c r="BA41" i="615"/>
  <c r="AZ41" i="615"/>
  <c r="AX41" i="615"/>
  <c r="AR41" i="615"/>
  <c r="AS41" i="615" s="1"/>
  <c r="AP41" i="615"/>
  <c r="AJ41" i="615"/>
  <c r="AK41" i="615" s="1"/>
  <c r="AH41" i="615"/>
  <c r="AB41" i="615"/>
  <c r="AC41" i="615" s="1"/>
  <c r="Z41" i="615"/>
  <c r="T41" i="615"/>
  <c r="U41" i="615" s="1"/>
  <c r="R41" i="615"/>
  <c r="M41" i="615"/>
  <c r="L41" i="615"/>
  <c r="J41" i="615"/>
  <c r="CV40" i="615"/>
  <c r="CW40" i="615" s="1"/>
  <c r="CT40" i="615"/>
  <c r="CO40" i="615"/>
  <c r="CN40" i="615"/>
  <c r="CL40" i="615"/>
  <c r="CG40" i="615"/>
  <c r="CF40" i="615"/>
  <c r="CD40" i="615"/>
  <c r="BY40" i="615"/>
  <c r="BX40" i="615"/>
  <c r="BV40" i="615"/>
  <c r="BP40" i="615"/>
  <c r="BQ40" i="615" s="1"/>
  <c r="BN40" i="615"/>
  <c r="BH40" i="615"/>
  <c r="BI40" i="615" s="1"/>
  <c r="BF40" i="615"/>
  <c r="AZ40" i="615"/>
  <c r="BA40" i="615" s="1"/>
  <c r="AX40" i="615"/>
  <c r="AR40" i="615"/>
  <c r="AS40" i="615" s="1"/>
  <c r="AP40" i="615"/>
  <c r="AJ40" i="615"/>
  <c r="AK40" i="615" s="1"/>
  <c r="AH40" i="615"/>
  <c r="AC40" i="615"/>
  <c r="AB40" i="615"/>
  <c r="Z40" i="615"/>
  <c r="U40" i="615"/>
  <c r="T40" i="615"/>
  <c r="R40" i="615"/>
  <c r="M40" i="615"/>
  <c r="L40" i="615"/>
  <c r="J40" i="615"/>
  <c r="CV39" i="615"/>
  <c r="CW39" i="615" s="1"/>
  <c r="CT39" i="615"/>
  <c r="CN39" i="615"/>
  <c r="CO39" i="615" s="1"/>
  <c r="CL39" i="615"/>
  <c r="CF39" i="615"/>
  <c r="CG39" i="615" s="1"/>
  <c r="CD39" i="615"/>
  <c r="BX39" i="615"/>
  <c r="BY39" i="615" s="1"/>
  <c r="BV39" i="615"/>
  <c r="BP39" i="615"/>
  <c r="BQ39" i="615" s="1"/>
  <c r="BN39" i="615"/>
  <c r="BI39" i="615"/>
  <c r="BH39" i="615"/>
  <c r="BF39" i="615"/>
  <c r="BA39" i="615"/>
  <c r="AZ39" i="615"/>
  <c r="AX39" i="615"/>
  <c r="AR39" i="615"/>
  <c r="AS39" i="615" s="1"/>
  <c r="AP39" i="615"/>
  <c r="AJ39" i="615"/>
  <c r="AK39" i="615" s="1"/>
  <c r="AH39" i="615"/>
  <c r="AB39" i="615"/>
  <c r="AC39" i="615" s="1"/>
  <c r="Z39" i="615"/>
  <c r="U39" i="615"/>
  <c r="T39" i="615"/>
  <c r="R39" i="615"/>
  <c r="L39" i="615"/>
  <c r="M39" i="615" s="1"/>
  <c r="J39" i="615"/>
  <c r="CV38" i="615"/>
  <c r="CW38" i="615" s="1"/>
  <c r="CT38" i="615"/>
  <c r="CO38" i="615"/>
  <c r="CN38" i="615"/>
  <c r="CL38" i="615"/>
  <c r="CG38" i="615"/>
  <c r="CF38" i="615"/>
  <c r="CD38" i="615"/>
  <c r="BX38" i="615"/>
  <c r="BY38" i="615" s="1"/>
  <c r="BV38" i="615"/>
  <c r="BP38" i="615"/>
  <c r="BQ38" i="615" s="1"/>
  <c r="BN38" i="615"/>
  <c r="BH38" i="615"/>
  <c r="BI38" i="615" s="1"/>
  <c r="BF38" i="615"/>
  <c r="BA38" i="615"/>
  <c r="AZ38" i="615"/>
  <c r="AX38" i="615"/>
  <c r="AS38" i="615"/>
  <c r="AR38" i="615"/>
  <c r="AP38" i="615"/>
  <c r="AJ38" i="615"/>
  <c r="AK38" i="615" s="1"/>
  <c r="AH38" i="615"/>
  <c r="AC38" i="615"/>
  <c r="AB38" i="615"/>
  <c r="Z38" i="615"/>
  <c r="U38" i="615"/>
  <c r="T38" i="615"/>
  <c r="R38" i="615"/>
  <c r="L38" i="615"/>
  <c r="M38" i="615" s="1"/>
  <c r="J38" i="615"/>
  <c r="CV37" i="615"/>
  <c r="CW37" i="615" s="1"/>
  <c r="CT37" i="615"/>
  <c r="CN37" i="615"/>
  <c r="CO37" i="615" s="1"/>
  <c r="CL37" i="615"/>
  <c r="CF37" i="615"/>
  <c r="CG37" i="615" s="1"/>
  <c r="CD37" i="615"/>
  <c r="BY37" i="615"/>
  <c r="BX37" i="615"/>
  <c r="BV37" i="615"/>
  <c r="BP37" i="615"/>
  <c r="BQ37" i="615" s="1"/>
  <c r="BN37" i="615"/>
  <c r="BI37" i="615"/>
  <c r="BH37" i="615"/>
  <c r="BF37" i="615"/>
  <c r="BA37" i="615"/>
  <c r="AZ37" i="615"/>
  <c r="AX37" i="615"/>
  <c r="AS37" i="615"/>
  <c r="AR37" i="615"/>
  <c r="AP37" i="615"/>
  <c r="AJ37" i="615"/>
  <c r="AK37" i="615" s="1"/>
  <c r="AH37" i="615"/>
  <c r="AB37" i="615"/>
  <c r="AC37" i="615" s="1"/>
  <c r="Z37" i="615"/>
  <c r="U37" i="615"/>
  <c r="T37" i="615"/>
  <c r="R37" i="615"/>
  <c r="L37" i="615"/>
  <c r="M37" i="615" s="1"/>
  <c r="J37" i="615"/>
  <c r="CV36" i="615"/>
  <c r="CW36" i="615" s="1"/>
  <c r="CT36" i="615"/>
  <c r="CO36" i="615"/>
  <c r="CN36" i="615"/>
  <c r="CL36" i="615"/>
  <c r="CG36" i="615"/>
  <c r="CF36" i="615"/>
  <c r="CD36" i="615"/>
  <c r="BY36" i="615"/>
  <c r="BX36" i="615"/>
  <c r="BV36" i="615"/>
  <c r="BP36" i="615"/>
  <c r="BQ36" i="615" s="1"/>
  <c r="BN36" i="615"/>
  <c r="BH36" i="615"/>
  <c r="BI36" i="615" s="1"/>
  <c r="BF36" i="615"/>
  <c r="BA36" i="615"/>
  <c r="AZ36" i="615"/>
  <c r="AX36" i="615"/>
  <c r="AS36" i="615"/>
  <c r="AR36" i="615"/>
  <c r="AP36" i="615"/>
  <c r="AJ36" i="615"/>
  <c r="AK36" i="615" s="1"/>
  <c r="AH36" i="615"/>
  <c r="AC36" i="615"/>
  <c r="AB36" i="615"/>
  <c r="Z36" i="615"/>
  <c r="U36" i="615"/>
  <c r="T36" i="615"/>
  <c r="R36" i="615"/>
  <c r="L36" i="615"/>
  <c r="M36" i="615" s="1"/>
  <c r="J36" i="615"/>
  <c r="CW35" i="615"/>
  <c r="CV35" i="615"/>
  <c r="CT35" i="615"/>
  <c r="CN35" i="615"/>
  <c r="CO35" i="615" s="1"/>
  <c r="CL35" i="615"/>
  <c r="CF35" i="615"/>
  <c r="CG35" i="615" s="1"/>
  <c r="CD35" i="615"/>
  <c r="BY35" i="615"/>
  <c r="BX35" i="615"/>
  <c r="BV35" i="615"/>
  <c r="BP35" i="615"/>
  <c r="BQ35" i="615" s="1"/>
  <c r="BN35" i="615"/>
  <c r="BH35" i="615"/>
  <c r="BI35" i="615" s="1"/>
  <c r="BF35" i="615"/>
  <c r="BA35" i="615"/>
  <c r="AZ35" i="615"/>
  <c r="AX35" i="615"/>
  <c r="AS35" i="615"/>
  <c r="AR35" i="615"/>
  <c r="AP35" i="615"/>
  <c r="AJ35" i="615"/>
  <c r="AK35" i="615" s="1"/>
  <c r="AH35" i="615"/>
  <c r="AB35" i="615"/>
  <c r="AC35" i="615" s="1"/>
  <c r="Z35" i="615"/>
  <c r="U35" i="615"/>
  <c r="T35" i="615"/>
  <c r="R35" i="615"/>
  <c r="L35" i="615"/>
  <c r="M35" i="615" s="1"/>
  <c r="J35" i="615"/>
  <c r="CV34" i="615"/>
  <c r="CW34" i="615" s="1"/>
  <c r="CT34" i="615"/>
  <c r="CO34" i="615"/>
  <c r="CN34" i="615"/>
  <c r="CL34" i="615"/>
  <c r="CG34" i="615"/>
  <c r="CF34" i="615"/>
  <c r="CD34" i="615"/>
  <c r="BX34" i="615"/>
  <c r="BY34" i="615" s="1"/>
  <c r="BV34" i="615"/>
  <c r="BP34" i="615"/>
  <c r="BQ34" i="615" s="1"/>
  <c r="BN34" i="615"/>
  <c r="BH34" i="615"/>
  <c r="BI34" i="615" s="1"/>
  <c r="BF34" i="615"/>
  <c r="AZ34" i="615"/>
  <c r="BA34" i="615" s="1"/>
  <c r="AX34" i="615"/>
  <c r="AR34" i="615"/>
  <c r="AS34" i="615" s="1"/>
  <c r="AP34" i="615"/>
  <c r="AJ34" i="615"/>
  <c r="AK34" i="615" s="1"/>
  <c r="AH34" i="615"/>
  <c r="AB34" i="615"/>
  <c r="AC34" i="615" s="1"/>
  <c r="Z34" i="615"/>
  <c r="U34" i="615"/>
  <c r="T34" i="615"/>
  <c r="R34" i="615"/>
  <c r="M34" i="615"/>
  <c r="L34" i="615"/>
  <c r="J34" i="615"/>
  <c r="CW33" i="615"/>
  <c r="CV33" i="615"/>
  <c r="CT33" i="615"/>
  <c r="CN33" i="615"/>
  <c r="CO33" i="615" s="1"/>
  <c r="CL33" i="615"/>
  <c r="CG33" i="615"/>
  <c r="CF33" i="615"/>
  <c r="CD33" i="615"/>
  <c r="BY33" i="615"/>
  <c r="BX33" i="615"/>
  <c r="BV33" i="615"/>
  <c r="BP33" i="615"/>
  <c r="BQ33" i="615" s="1"/>
  <c r="BN33" i="615"/>
  <c r="BI33" i="615"/>
  <c r="BH33" i="615"/>
  <c r="BF33" i="615"/>
  <c r="BA33" i="615"/>
  <c r="AZ33" i="615"/>
  <c r="AX33" i="615"/>
  <c r="AR33" i="615"/>
  <c r="AS33" i="615" s="1"/>
  <c r="AP33" i="615"/>
  <c r="AK33" i="615"/>
  <c r="AJ33" i="615"/>
  <c r="AH33" i="615"/>
  <c r="AB33" i="615"/>
  <c r="AC33" i="615" s="1"/>
  <c r="Z33" i="615"/>
  <c r="T33" i="615"/>
  <c r="U33" i="615" s="1"/>
  <c r="R33" i="615"/>
  <c r="M33" i="615"/>
  <c r="L33" i="615"/>
  <c r="J33" i="615"/>
  <c r="CV32" i="615"/>
  <c r="CW32" i="615" s="1"/>
  <c r="CT32" i="615"/>
  <c r="CN32" i="615"/>
  <c r="CO32" i="615" s="1"/>
  <c r="CL32" i="615"/>
  <c r="CG32" i="615"/>
  <c r="CF32" i="615"/>
  <c r="CD32" i="615"/>
  <c r="BY32" i="615"/>
  <c r="BX32" i="615"/>
  <c r="BV32" i="615"/>
  <c r="BP32" i="615"/>
  <c r="BQ32" i="615" s="1"/>
  <c r="BN32" i="615"/>
  <c r="BH32" i="615"/>
  <c r="BI32" i="615" s="1"/>
  <c r="BF32" i="615"/>
  <c r="BA32" i="615"/>
  <c r="AZ32" i="615"/>
  <c r="AX32" i="615"/>
  <c r="AR32" i="615"/>
  <c r="AS32" i="615" s="1"/>
  <c r="AP32" i="615"/>
  <c r="AJ32" i="615"/>
  <c r="AK32" i="615" s="1"/>
  <c r="AH32" i="615"/>
  <c r="AC32" i="615"/>
  <c r="AB32" i="615"/>
  <c r="Z32" i="615"/>
  <c r="U32" i="615"/>
  <c r="T32" i="615"/>
  <c r="R32" i="615"/>
  <c r="L32" i="615"/>
  <c r="M32" i="615" s="1"/>
  <c r="J32" i="615"/>
  <c r="CV31" i="615"/>
  <c r="CW31" i="615" s="1"/>
  <c r="CT31" i="615"/>
  <c r="CN31" i="615"/>
  <c r="CO31" i="615" s="1"/>
  <c r="CL31" i="615"/>
  <c r="CF31" i="615"/>
  <c r="CG31" i="615" s="1"/>
  <c r="BY31" i="615"/>
  <c r="BX31" i="615"/>
  <c r="BQ31" i="615"/>
  <c r="BP31" i="615"/>
  <c r="BH31" i="615"/>
  <c r="BI31" i="615" s="1"/>
  <c r="BA31" i="615"/>
  <c r="AZ31" i="615"/>
  <c r="AX31" i="615"/>
  <c r="AS31" i="615"/>
  <c r="AR31" i="615"/>
  <c r="AP31" i="615"/>
  <c r="AJ31" i="615"/>
  <c r="AK31" i="615" s="1"/>
  <c r="AH31" i="615"/>
  <c r="AC31" i="615"/>
  <c r="AB31" i="615"/>
  <c r="Z31" i="615"/>
  <c r="U31" i="615"/>
  <c r="T31" i="615"/>
  <c r="R31" i="615"/>
  <c r="L31" i="615"/>
  <c r="M31" i="615" s="1"/>
  <c r="J31" i="615"/>
  <c r="CV30" i="615"/>
  <c r="CW30" i="615" s="1"/>
  <c r="CT30" i="615"/>
  <c r="CN30" i="615"/>
  <c r="CO30" i="615" s="1"/>
  <c r="CL30" i="615"/>
  <c r="CF30" i="615"/>
  <c r="CG30" i="615" s="1"/>
  <c r="CD30" i="615"/>
  <c r="BX30" i="615"/>
  <c r="BY30" i="615" s="1"/>
  <c r="BV30" i="615"/>
  <c r="BP30" i="615"/>
  <c r="BQ30" i="615" s="1"/>
  <c r="BN30" i="615"/>
  <c r="BH30" i="615"/>
  <c r="BI30" i="615" s="1"/>
  <c r="BF30" i="615"/>
  <c r="BA30" i="615"/>
  <c r="AZ30" i="615"/>
  <c r="AX30" i="615"/>
  <c r="AR30" i="615"/>
  <c r="AS30" i="615" s="1"/>
  <c r="AP30" i="615"/>
  <c r="AK30" i="615"/>
  <c r="AJ30" i="615"/>
  <c r="AH30" i="615"/>
  <c r="AB30" i="615"/>
  <c r="AC30" i="615" s="1"/>
  <c r="Z30" i="615"/>
  <c r="T30" i="615"/>
  <c r="U30" i="615" s="1"/>
  <c r="R30" i="615"/>
  <c r="M30" i="615"/>
  <c r="L30" i="615"/>
  <c r="J30" i="615"/>
  <c r="CV29" i="615"/>
  <c r="CW29" i="615" s="1"/>
  <c r="CO29" i="615"/>
  <c r="CN29" i="615"/>
  <c r="CF29" i="615"/>
  <c r="CG29" i="615" s="1"/>
  <c r="BY29" i="615"/>
  <c r="BX29" i="615"/>
  <c r="BP29" i="615"/>
  <c r="BQ29" i="615" s="1"/>
  <c r="BI29" i="615"/>
  <c r="BH29" i="615"/>
  <c r="AZ29" i="615"/>
  <c r="BA29" i="615" s="1"/>
  <c r="AX29" i="615"/>
  <c r="AR29" i="615"/>
  <c r="AS29" i="615" s="1"/>
  <c r="AP29" i="615"/>
  <c r="AJ29" i="615"/>
  <c r="AK29" i="615" s="1"/>
  <c r="AH29" i="615"/>
  <c r="AB29" i="615"/>
  <c r="AC29" i="615" s="1"/>
  <c r="Z29" i="615"/>
  <c r="T29" i="615"/>
  <c r="U29" i="615" s="1"/>
  <c r="R29" i="615"/>
  <c r="L29" i="615"/>
  <c r="M29" i="615" s="1"/>
  <c r="J29" i="615"/>
  <c r="CW28" i="615"/>
  <c r="CV28" i="615"/>
  <c r="CT28" i="615"/>
  <c r="CO28" i="615"/>
  <c r="CN28" i="615"/>
  <c r="CL28" i="615"/>
  <c r="CG28" i="615"/>
  <c r="CF28" i="615"/>
  <c r="CD28" i="615"/>
  <c r="BX28" i="615"/>
  <c r="BY28" i="615" s="1"/>
  <c r="BV28" i="615"/>
  <c r="BQ28" i="615"/>
  <c r="BP28" i="615"/>
  <c r="BN28" i="615"/>
  <c r="BI28" i="615"/>
  <c r="BH28" i="615"/>
  <c r="BF28" i="615"/>
  <c r="AZ28" i="615"/>
  <c r="BA28" i="615" s="1"/>
  <c r="AX28" i="615"/>
  <c r="AS28" i="615"/>
  <c r="AR28" i="615"/>
  <c r="AP28" i="615"/>
  <c r="AK28" i="615"/>
  <c r="AJ28" i="615"/>
  <c r="AH28" i="615"/>
  <c r="AB28" i="615"/>
  <c r="AC28" i="615" s="1"/>
  <c r="Z28" i="615"/>
  <c r="U28" i="615"/>
  <c r="T28" i="615"/>
  <c r="R28" i="615"/>
  <c r="L28" i="615"/>
  <c r="M28" i="615" s="1"/>
  <c r="J28" i="615"/>
  <c r="CV27" i="615"/>
  <c r="CW27" i="615" s="1"/>
  <c r="CT27" i="615"/>
  <c r="CO27" i="615"/>
  <c r="CN27" i="615"/>
  <c r="CL27" i="615"/>
  <c r="CF27" i="615"/>
  <c r="CG27" i="615" s="1"/>
  <c r="CD27" i="615"/>
  <c r="BX27" i="615"/>
  <c r="BY27" i="615" s="1"/>
  <c r="BV27" i="615"/>
  <c r="BQ27" i="615"/>
  <c r="BP27" i="615"/>
  <c r="BN27" i="615"/>
  <c r="BI27" i="615"/>
  <c r="BH27" i="615"/>
  <c r="BF27" i="615"/>
  <c r="AZ27" i="615"/>
  <c r="BA27" i="615" s="1"/>
  <c r="AX27" i="615"/>
  <c r="AR27" i="615"/>
  <c r="AS27" i="615" s="1"/>
  <c r="AP27" i="615"/>
  <c r="AK27" i="615"/>
  <c r="AJ27" i="615"/>
  <c r="AH27" i="615"/>
  <c r="AB27" i="615"/>
  <c r="AC27" i="615" s="1"/>
  <c r="Z27" i="615"/>
  <c r="T27" i="615"/>
  <c r="U27" i="615" s="1"/>
  <c r="R27" i="615"/>
  <c r="M27" i="615"/>
  <c r="L27" i="615"/>
  <c r="J27" i="615"/>
  <c r="CW26" i="615"/>
  <c r="CV26" i="615"/>
  <c r="CN26" i="615"/>
  <c r="CO26" i="615" s="1"/>
  <c r="CF26" i="615"/>
  <c r="CG26" i="615" s="1"/>
  <c r="BY26" i="615"/>
  <c r="BX26" i="615"/>
  <c r="BQ26" i="615"/>
  <c r="BP26" i="615"/>
  <c r="BN26" i="615"/>
  <c r="BI26" i="615"/>
  <c r="BH26" i="615"/>
  <c r="BF26" i="615"/>
  <c r="BA26" i="615"/>
  <c r="AZ26" i="615"/>
  <c r="AS26" i="615"/>
  <c r="AR26" i="615"/>
  <c r="AJ26" i="615"/>
  <c r="AK26" i="615" s="1"/>
  <c r="AH26" i="615"/>
  <c r="AB26" i="615"/>
  <c r="AC26" i="615" s="1"/>
  <c r="Z26" i="615"/>
  <c r="U26" i="615"/>
  <c r="T26" i="615"/>
  <c r="R26" i="615"/>
  <c r="M26" i="615"/>
  <c r="L26" i="615"/>
  <c r="J26" i="615"/>
  <c r="CW25" i="615"/>
  <c r="CV25" i="615"/>
  <c r="CT25" i="615"/>
  <c r="CN25" i="615"/>
  <c r="CO25" i="615" s="1"/>
  <c r="CL25" i="615"/>
  <c r="CG25" i="615"/>
  <c r="CF25" i="615"/>
  <c r="CD25" i="615"/>
  <c r="BY25" i="615"/>
  <c r="BX25" i="615"/>
  <c r="BV25" i="615"/>
  <c r="BP25" i="615"/>
  <c r="BQ25" i="615" s="1"/>
  <c r="BN25" i="615"/>
  <c r="BI25" i="615"/>
  <c r="BH25" i="615"/>
  <c r="BF25" i="615"/>
  <c r="BA25" i="615"/>
  <c r="AZ25" i="615"/>
  <c r="AX25" i="615"/>
  <c r="AR25" i="615"/>
  <c r="AS25" i="615" s="1"/>
  <c r="AP25" i="615"/>
  <c r="AK25" i="615"/>
  <c r="AJ25" i="615"/>
  <c r="AH25" i="615"/>
  <c r="AB25" i="615"/>
  <c r="AC25" i="615" s="1"/>
  <c r="Z25" i="615"/>
  <c r="T25" i="615"/>
  <c r="U25" i="615" s="1"/>
  <c r="R25" i="615"/>
  <c r="M25" i="615"/>
  <c r="L25" i="615"/>
  <c r="CV24" i="615"/>
  <c r="CW24" i="615" s="1"/>
  <c r="CT24" i="615"/>
  <c r="CN24" i="615"/>
  <c r="CO24" i="615" s="1"/>
  <c r="CL24" i="615"/>
  <c r="CG24" i="615"/>
  <c r="CF24" i="615"/>
  <c r="CD24" i="615"/>
  <c r="BX24" i="615"/>
  <c r="BY24" i="615" s="1"/>
  <c r="BV24" i="615"/>
  <c r="BP24" i="615"/>
  <c r="BQ24" i="615" s="1"/>
  <c r="BN24" i="615"/>
  <c r="BI24" i="615"/>
  <c r="BH24" i="615"/>
  <c r="BF24" i="615"/>
  <c r="BA24" i="615"/>
  <c r="AZ24" i="615"/>
  <c r="AX24" i="615"/>
  <c r="AR24" i="615"/>
  <c r="AS24" i="615" s="1"/>
  <c r="AP24" i="615"/>
  <c r="AJ24" i="615"/>
  <c r="AK24" i="615" s="1"/>
  <c r="AH24" i="615"/>
  <c r="AC24" i="615"/>
  <c r="AB24" i="615"/>
  <c r="Z24" i="615"/>
  <c r="T24" i="615"/>
  <c r="U24" i="615" s="1"/>
  <c r="R24" i="615"/>
  <c r="L24" i="615"/>
  <c r="M24" i="615" s="1"/>
  <c r="J24" i="615"/>
  <c r="CW23" i="615"/>
  <c r="CV23" i="615"/>
  <c r="CT23" i="615"/>
  <c r="CO23" i="615"/>
  <c r="CN23" i="615"/>
  <c r="CL23" i="615"/>
  <c r="CG23" i="615"/>
  <c r="CF23" i="615"/>
  <c r="CD23" i="615"/>
  <c r="BY23" i="615"/>
  <c r="BX23" i="615"/>
  <c r="BV23" i="615"/>
  <c r="BP23" i="615"/>
  <c r="BQ23" i="615" s="1"/>
  <c r="BN23" i="615"/>
  <c r="BI23" i="615"/>
  <c r="BH23" i="615"/>
  <c r="BF23" i="615"/>
  <c r="BA23" i="615"/>
  <c r="AZ23" i="615"/>
  <c r="AX23" i="615"/>
  <c r="AR23" i="615"/>
  <c r="AS23" i="615" s="1"/>
  <c r="AP23" i="615"/>
  <c r="AK23" i="615"/>
  <c r="AJ23" i="615"/>
  <c r="AH23" i="615"/>
  <c r="AC23" i="615"/>
  <c r="AB23" i="615"/>
  <c r="Z23" i="615"/>
  <c r="T23" i="615"/>
  <c r="U23" i="615" s="1"/>
  <c r="R23" i="615"/>
  <c r="L23" i="615"/>
  <c r="M23" i="615" s="1"/>
  <c r="J23" i="615"/>
  <c r="CV22" i="615"/>
  <c r="CW22" i="615" s="1"/>
  <c r="CT22" i="615"/>
  <c r="CN22" i="615"/>
  <c r="CO22" i="615" s="1"/>
  <c r="CL22" i="615"/>
  <c r="CF22" i="615"/>
  <c r="CG22" i="615" s="1"/>
  <c r="CD22" i="615"/>
  <c r="BX22" i="615"/>
  <c r="BY22" i="615" s="1"/>
  <c r="BV22" i="615"/>
  <c r="BP22" i="615"/>
  <c r="BQ22" i="615" s="1"/>
  <c r="BN22" i="615"/>
  <c r="BI22" i="615"/>
  <c r="BH22" i="615"/>
  <c r="BF22" i="615"/>
  <c r="AZ22" i="615"/>
  <c r="BA22" i="615" s="1"/>
  <c r="AX22" i="615"/>
  <c r="AR22" i="615"/>
  <c r="AS22" i="615" s="1"/>
  <c r="AP22" i="615"/>
  <c r="AJ22" i="615"/>
  <c r="AK22" i="615" s="1"/>
  <c r="AH22" i="615"/>
  <c r="AB22" i="615"/>
  <c r="AC22" i="615" s="1"/>
  <c r="Z22" i="615"/>
  <c r="T22" i="615"/>
  <c r="U22" i="615" s="1"/>
  <c r="R22" i="615"/>
  <c r="L22" i="615"/>
  <c r="M22" i="615" s="1"/>
  <c r="J22" i="615"/>
  <c r="CV21" i="615"/>
  <c r="CW21" i="615" s="1"/>
  <c r="CT21" i="615"/>
  <c r="CO21" i="615"/>
  <c r="CN21" i="615"/>
  <c r="CL21" i="615"/>
  <c r="CG21" i="615"/>
  <c r="CF21" i="615"/>
  <c r="CD21" i="615"/>
  <c r="BX21" i="615"/>
  <c r="BY21" i="615" s="1"/>
  <c r="BV21" i="615"/>
  <c r="BP21" i="615"/>
  <c r="BQ21" i="615" s="1"/>
  <c r="BN21" i="615"/>
  <c r="BI21" i="615"/>
  <c r="BH21" i="615"/>
  <c r="BF21" i="615"/>
  <c r="AZ21" i="615"/>
  <c r="BA21" i="615" s="1"/>
  <c r="AX21" i="615"/>
  <c r="AR21" i="615"/>
  <c r="AS21" i="615" s="1"/>
  <c r="AP21" i="615"/>
  <c r="AK21" i="615"/>
  <c r="AJ21" i="615"/>
  <c r="AH21" i="615"/>
  <c r="AC21" i="615"/>
  <c r="AB21" i="615"/>
  <c r="Z21" i="615"/>
  <c r="U21" i="615"/>
  <c r="T21" i="615"/>
  <c r="R21" i="615"/>
  <c r="M21" i="615"/>
  <c r="L21" i="615"/>
  <c r="J21" i="615"/>
  <c r="CV20" i="615"/>
  <c r="CW20" i="615" s="1"/>
  <c r="CT20" i="615"/>
  <c r="CO20" i="615"/>
  <c r="CN20" i="615"/>
  <c r="CL20" i="615"/>
  <c r="CG20" i="615"/>
  <c r="CF20" i="615"/>
  <c r="CD20" i="615"/>
  <c r="BX20" i="615"/>
  <c r="BY20" i="615" s="1"/>
  <c r="BV20" i="615"/>
  <c r="BQ20" i="615"/>
  <c r="BP20" i="615"/>
  <c r="BN20" i="615"/>
  <c r="BI20" i="615"/>
  <c r="BH20" i="615"/>
  <c r="BF20" i="615"/>
  <c r="AZ20" i="615"/>
  <c r="BA20" i="615" s="1"/>
  <c r="AX20" i="615"/>
  <c r="AR20" i="615"/>
  <c r="AS20" i="615" s="1"/>
  <c r="AK20" i="615"/>
  <c r="AJ20" i="615"/>
  <c r="AB20" i="615"/>
  <c r="AC20" i="615" s="1"/>
  <c r="T20" i="615"/>
  <c r="U20" i="615" s="1"/>
  <c r="M20" i="615"/>
  <c r="L20" i="615"/>
  <c r="CW19" i="615"/>
  <c r="CV19" i="615"/>
  <c r="CT19" i="615"/>
  <c r="CN19" i="615"/>
  <c r="CO19" i="615" s="1"/>
  <c r="CL19" i="615"/>
  <c r="CG19" i="615"/>
  <c r="CF19" i="615"/>
  <c r="CD19" i="615"/>
  <c r="BX19" i="615"/>
  <c r="BY19" i="615" s="1"/>
  <c r="BV19" i="615"/>
  <c r="BP19" i="615"/>
  <c r="BQ19" i="615" s="1"/>
  <c r="BN19" i="615"/>
  <c r="BI19" i="615"/>
  <c r="BH19" i="615"/>
  <c r="BF19" i="615"/>
  <c r="AZ19" i="615"/>
  <c r="BA19" i="615" s="1"/>
  <c r="AX19" i="615"/>
  <c r="AR19" i="615"/>
  <c r="AS19" i="615" s="1"/>
  <c r="AP19" i="615"/>
  <c r="AK19" i="615"/>
  <c r="AJ19" i="615"/>
  <c r="AH19" i="615"/>
  <c r="AC19" i="615"/>
  <c r="AB19" i="615"/>
  <c r="Z19" i="615"/>
  <c r="T19" i="615"/>
  <c r="U19" i="615" s="1"/>
  <c r="R19" i="615"/>
  <c r="L19" i="615"/>
  <c r="M19" i="615" s="1"/>
  <c r="J19" i="615"/>
  <c r="CW18" i="615"/>
  <c r="CV18" i="615"/>
  <c r="CT18" i="615"/>
  <c r="CN18" i="615"/>
  <c r="CO18" i="615" s="1"/>
  <c r="CL18" i="615"/>
  <c r="CF18" i="615"/>
  <c r="CG18" i="615" s="1"/>
  <c r="CD18" i="615"/>
  <c r="BX18" i="615"/>
  <c r="BY18" i="615" s="1"/>
  <c r="BV18" i="615"/>
  <c r="BQ18" i="615"/>
  <c r="BP18" i="615"/>
  <c r="BN18" i="615"/>
  <c r="BI18" i="615"/>
  <c r="BH18" i="615"/>
  <c r="BF18" i="615"/>
  <c r="AZ18" i="615"/>
  <c r="BA18" i="615" s="1"/>
  <c r="AX18" i="615"/>
  <c r="AR18" i="615"/>
  <c r="AS18" i="615" s="1"/>
  <c r="AP18" i="615"/>
  <c r="AK18" i="615"/>
  <c r="AJ18" i="615"/>
  <c r="AH18" i="615"/>
  <c r="AB18" i="615"/>
  <c r="AC18" i="615" s="1"/>
  <c r="Z18" i="615"/>
  <c r="U18" i="615"/>
  <c r="T18" i="615"/>
  <c r="R18" i="615"/>
  <c r="M18" i="615"/>
  <c r="L18" i="615"/>
  <c r="J18" i="615"/>
  <c r="CW17" i="615"/>
  <c r="CV17" i="615"/>
  <c r="CT17" i="615"/>
  <c r="CN17" i="615"/>
  <c r="CO17" i="615" s="1"/>
  <c r="CL17" i="615"/>
  <c r="CF17" i="615"/>
  <c r="CG17" i="615" s="1"/>
  <c r="CD17" i="615"/>
  <c r="BX17" i="615"/>
  <c r="BY17" i="615" s="1"/>
  <c r="BV17" i="615"/>
  <c r="BP17" i="615"/>
  <c r="BQ17" i="615" s="1"/>
  <c r="BN17" i="615"/>
  <c r="BH17" i="615"/>
  <c r="BI17" i="615" s="1"/>
  <c r="BF17" i="615"/>
  <c r="AZ17" i="615"/>
  <c r="BA17" i="615" s="1"/>
  <c r="AX17" i="615"/>
  <c r="AS17" i="615"/>
  <c r="AR17" i="615"/>
  <c r="AP17" i="615"/>
  <c r="AK17" i="615"/>
  <c r="AJ17" i="615"/>
  <c r="AH17" i="615"/>
  <c r="AC17" i="615"/>
  <c r="AB17" i="615"/>
  <c r="Z17" i="615"/>
  <c r="U17" i="615"/>
  <c r="T17" i="615"/>
  <c r="R17" i="615"/>
  <c r="L17" i="615"/>
  <c r="M17" i="615" s="1"/>
  <c r="J17" i="615"/>
  <c r="CW16" i="615"/>
  <c r="CV16" i="615"/>
  <c r="CT16" i="615"/>
  <c r="CO16" i="615"/>
  <c r="CN16" i="615"/>
  <c r="CL16" i="615"/>
  <c r="CF16" i="615"/>
  <c r="CG16" i="615" s="1"/>
  <c r="CD16" i="615"/>
  <c r="BX16" i="615"/>
  <c r="BY16" i="615" s="1"/>
  <c r="BV16" i="615"/>
  <c r="BQ16" i="615"/>
  <c r="BP16" i="615"/>
  <c r="BN16" i="615"/>
  <c r="BH16" i="615"/>
  <c r="BI16" i="615" s="1"/>
  <c r="BF16" i="615"/>
  <c r="BA16" i="615"/>
  <c r="AZ16" i="615"/>
  <c r="AX16" i="615"/>
  <c r="AR16" i="615"/>
  <c r="AS16" i="615" s="1"/>
  <c r="AP16" i="615"/>
  <c r="AJ16" i="615"/>
  <c r="AK16" i="615" s="1"/>
  <c r="AH16" i="615"/>
  <c r="AC16" i="615"/>
  <c r="AB16" i="615"/>
  <c r="Z16" i="615"/>
  <c r="T16" i="615"/>
  <c r="U16" i="615" s="1"/>
  <c r="R16" i="615"/>
  <c r="M16" i="615"/>
  <c r="L16" i="615"/>
  <c r="J16" i="615"/>
  <c r="CW15" i="615"/>
  <c r="CV15" i="615"/>
  <c r="CT15" i="615"/>
  <c r="CN15" i="615"/>
  <c r="CO15" i="615" s="1"/>
  <c r="CL15" i="615"/>
  <c r="CF15" i="615"/>
  <c r="CG15" i="615" s="1"/>
  <c r="CD15" i="615"/>
  <c r="BX15" i="615"/>
  <c r="BY15" i="615" s="1"/>
  <c r="BV15" i="615"/>
  <c r="BP15" i="615"/>
  <c r="BQ15" i="615" s="1"/>
  <c r="BN15" i="615"/>
  <c r="BH15" i="615"/>
  <c r="BI15" i="615" s="1"/>
  <c r="BF15" i="615"/>
  <c r="AZ15" i="615"/>
  <c r="BA15" i="615" s="1"/>
  <c r="AX15" i="615"/>
  <c r="AR15" i="615"/>
  <c r="AS15" i="615" s="1"/>
  <c r="AP15" i="615"/>
  <c r="AK15" i="615"/>
  <c r="AJ15" i="615"/>
  <c r="AH15" i="615"/>
  <c r="AB15" i="615"/>
  <c r="AC15" i="615" s="1"/>
  <c r="Z15" i="615"/>
  <c r="U15" i="615"/>
  <c r="T15" i="615"/>
  <c r="R15" i="615"/>
  <c r="L15" i="615"/>
  <c r="M15" i="615" s="1"/>
  <c r="J15" i="615"/>
  <c r="CV14" i="615"/>
  <c r="CW14" i="615" s="1"/>
  <c r="CT14" i="615"/>
  <c r="CO14" i="615"/>
  <c r="CN14" i="615"/>
  <c r="CL14" i="615"/>
  <c r="CG14" i="615"/>
  <c r="CF14" i="615"/>
  <c r="CD14" i="615"/>
  <c r="BX14" i="615"/>
  <c r="BY14" i="615" s="1"/>
  <c r="BV14" i="615"/>
  <c r="BQ14" i="615"/>
  <c r="BP14" i="615"/>
  <c r="BN14" i="615"/>
  <c r="BH14" i="615"/>
  <c r="BI14" i="615" s="1"/>
  <c r="BF14" i="615"/>
  <c r="AZ14" i="615"/>
  <c r="BA14" i="615" s="1"/>
  <c r="AX14" i="615"/>
  <c r="AR14" i="615"/>
  <c r="AS14" i="615" s="1"/>
  <c r="AP14" i="615"/>
  <c r="AJ14" i="615"/>
  <c r="AK14" i="615" s="1"/>
  <c r="AH14" i="615"/>
  <c r="AB14" i="615"/>
  <c r="AC14" i="615" s="1"/>
  <c r="Z14" i="615"/>
  <c r="U14" i="615"/>
  <c r="T14" i="615"/>
  <c r="R14" i="615"/>
  <c r="L14" i="615"/>
  <c r="M14" i="615" s="1"/>
  <c r="J14" i="615"/>
  <c r="CW13" i="615"/>
  <c r="CV13" i="615"/>
  <c r="CT13" i="615"/>
  <c r="CO13" i="615"/>
  <c r="CN13" i="615"/>
  <c r="CL13" i="615"/>
  <c r="CF13" i="615"/>
  <c r="CG13" i="615" s="1"/>
  <c r="CD13" i="615"/>
  <c r="BX13" i="615"/>
  <c r="BY13" i="615" s="1"/>
  <c r="BV13" i="615"/>
  <c r="BQ13" i="615"/>
  <c r="BP13" i="615"/>
  <c r="BN13" i="615"/>
  <c r="BH13" i="615"/>
  <c r="BI13" i="615" s="1"/>
  <c r="BF13" i="615"/>
  <c r="AZ13" i="615"/>
  <c r="BA13" i="615" s="1"/>
  <c r="AX13" i="615"/>
  <c r="AR13" i="615"/>
  <c r="AS13" i="615" s="1"/>
  <c r="AP13" i="615"/>
  <c r="AK13" i="615"/>
  <c r="AJ13" i="615"/>
  <c r="AH13" i="615"/>
  <c r="AC13" i="615"/>
  <c r="AB13" i="615"/>
  <c r="T13" i="615"/>
  <c r="U13" i="615" s="1"/>
  <c r="L13" i="615"/>
  <c r="M13" i="615" s="1"/>
  <c r="CV12" i="615"/>
  <c r="CW12" i="615" s="1"/>
  <c r="CT12" i="615"/>
  <c r="CO12" i="615"/>
  <c r="CN12" i="615"/>
  <c r="CL12" i="615"/>
  <c r="CF12" i="615"/>
  <c r="CG12" i="615" s="1"/>
  <c r="CD12" i="615"/>
  <c r="BY12" i="615"/>
  <c r="BX12" i="615"/>
  <c r="BV12" i="615"/>
  <c r="BQ12" i="615"/>
  <c r="BP12" i="615"/>
  <c r="BN12" i="615"/>
  <c r="BI12" i="615"/>
  <c r="BH12" i="615"/>
  <c r="BF12" i="615"/>
  <c r="AZ12" i="615"/>
  <c r="BA12" i="615" s="1"/>
  <c r="AX12" i="615"/>
  <c r="AR12" i="615"/>
  <c r="AS12" i="615" s="1"/>
  <c r="AP12" i="615"/>
  <c r="AJ12" i="615"/>
  <c r="AK12" i="615" s="1"/>
  <c r="AH12" i="615"/>
  <c r="AB12" i="615"/>
  <c r="AC12" i="615" s="1"/>
  <c r="Z12" i="615"/>
  <c r="T12" i="615"/>
  <c r="U12" i="615" s="1"/>
  <c r="R12" i="615"/>
  <c r="L12" i="615"/>
  <c r="M12" i="615" s="1"/>
  <c r="J12" i="615"/>
  <c r="CW11" i="615"/>
  <c r="CV11" i="615"/>
  <c r="CT11" i="615"/>
  <c r="CO11" i="615"/>
  <c r="CN11" i="615"/>
  <c r="CL11" i="615"/>
  <c r="CG11" i="615"/>
  <c r="CF11" i="615"/>
  <c r="CD11" i="615"/>
  <c r="BY11" i="615"/>
  <c r="BX11" i="615"/>
  <c r="BV11" i="615"/>
  <c r="BP11" i="615"/>
  <c r="BQ11" i="615" s="1"/>
  <c r="BN11" i="615"/>
  <c r="BI11" i="615"/>
  <c r="BH11" i="615"/>
  <c r="BF11" i="615"/>
  <c r="BA11" i="615"/>
  <c r="AZ11" i="615"/>
  <c r="AX11" i="615"/>
  <c r="AR11" i="615"/>
  <c r="AS11" i="615" s="1"/>
  <c r="AP11" i="615"/>
  <c r="AJ11" i="615"/>
  <c r="AK11" i="615" s="1"/>
  <c r="AH11" i="615"/>
  <c r="AC11" i="615"/>
  <c r="AB11" i="615"/>
  <c r="Z11" i="615"/>
  <c r="T11" i="615"/>
  <c r="U11" i="615" s="1"/>
  <c r="R11" i="615"/>
  <c r="M11" i="615"/>
  <c r="L11" i="615"/>
  <c r="J11" i="615"/>
  <c r="CV10" i="615"/>
  <c r="CW10" i="615" s="1"/>
  <c r="CT10" i="615"/>
  <c r="CN10" i="615"/>
  <c r="CO10" i="615" s="1"/>
  <c r="CL10" i="615"/>
  <c r="CG10" i="615"/>
  <c r="CF10" i="615"/>
  <c r="CD10" i="615"/>
  <c r="BX10" i="615"/>
  <c r="BY10" i="615" s="1"/>
  <c r="BV10" i="615"/>
  <c r="BQ10" i="615"/>
  <c r="BP10" i="615"/>
  <c r="BN10" i="615"/>
  <c r="BI10" i="615"/>
  <c r="BH10" i="615"/>
  <c r="BF10" i="615"/>
  <c r="AZ10" i="615"/>
  <c r="BA10" i="615" s="1"/>
  <c r="AX10" i="615"/>
  <c r="AR10" i="615"/>
  <c r="AS10" i="615" s="1"/>
  <c r="AP10" i="615"/>
  <c r="AJ10" i="615"/>
  <c r="AK10" i="615" s="1"/>
  <c r="AH10" i="615"/>
  <c r="AB10" i="615"/>
  <c r="AC10" i="615" s="1"/>
  <c r="Z10" i="615"/>
  <c r="T10" i="615"/>
  <c r="U10" i="615" s="1"/>
  <c r="R10" i="615"/>
  <c r="L10" i="615"/>
  <c r="M10" i="615" s="1"/>
  <c r="J10" i="615"/>
  <c r="CV9" i="615"/>
  <c r="CW9" i="615" s="1"/>
  <c r="CT9" i="615"/>
  <c r="CO9" i="615"/>
  <c r="CN9" i="615"/>
  <c r="CL9" i="615"/>
  <c r="CF9" i="615"/>
  <c r="CG9" i="615" s="1"/>
  <c r="CD9" i="615"/>
  <c r="BY9" i="615"/>
  <c r="BX9" i="615"/>
  <c r="BV9" i="615"/>
  <c r="BP9" i="615"/>
  <c r="BQ9" i="615" s="1"/>
  <c r="BN9" i="615"/>
  <c r="BH9" i="615"/>
  <c r="BI9" i="615" s="1"/>
  <c r="BF9" i="615"/>
  <c r="BA9" i="615"/>
  <c r="AZ9" i="615"/>
  <c r="AX9" i="615"/>
  <c r="AS9" i="615"/>
  <c r="AR9" i="615"/>
  <c r="AP9" i="615"/>
  <c r="AJ9" i="615"/>
  <c r="AK9" i="615" s="1"/>
  <c r="AH9" i="615"/>
  <c r="AC9" i="615"/>
  <c r="AB9" i="615"/>
  <c r="Z9" i="615"/>
  <c r="T9" i="615"/>
  <c r="U9" i="615" s="1"/>
  <c r="R9" i="615"/>
  <c r="L9" i="615"/>
  <c r="M9" i="615" s="1"/>
  <c r="J9" i="615"/>
  <c r="CV8" i="615"/>
  <c r="CW8" i="615" s="1"/>
  <c r="CT8" i="615"/>
  <c r="CN8" i="615"/>
  <c r="CO8" i="615" s="1"/>
  <c r="CL8" i="615"/>
  <c r="CF8" i="615"/>
  <c r="CG8" i="615" s="1"/>
  <c r="CD8" i="615"/>
  <c r="BY8" i="615"/>
  <c r="BX8" i="615"/>
  <c r="BV8" i="615"/>
  <c r="BP8" i="615"/>
  <c r="BQ8" i="615" s="1"/>
  <c r="BN8" i="615"/>
  <c r="BI8" i="615"/>
  <c r="BH8" i="615"/>
  <c r="BF8" i="615"/>
  <c r="BA8" i="615"/>
  <c r="AZ8" i="615"/>
  <c r="AX8" i="615"/>
  <c r="AR8" i="615"/>
  <c r="AS8" i="615" s="1"/>
  <c r="AP8" i="615"/>
  <c r="AJ8" i="615"/>
  <c r="AK8" i="615" s="1"/>
  <c r="AH8" i="615"/>
  <c r="AC8" i="615"/>
  <c r="AB8" i="615"/>
  <c r="Z8" i="615"/>
  <c r="T8" i="615"/>
  <c r="U8" i="615" s="1"/>
  <c r="R8" i="615"/>
  <c r="L8" i="615"/>
  <c r="M8" i="615" s="1"/>
  <c r="J8" i="615"/>
  <c r="CV7" i="615"/>
  <c r="CT7" i="615"/>
  <c r="CO7" i="615"/>
  <c r="CN7" i="615"/>
  <c r="CL7" i="615"/>
  <c r="CG7" i="615"/>
  <c r="CF7" i="615"/>
  <c r="CD7" i="615"/>
  <c r="BX7" i="615"/>
  <c r="BV7" i="615"/>
  <c r="BP7" i="615"/>
  <c r="BN7" i="615"/>
  <c r="BI7" i="615"/>
  <c r="BH7" i="615"/>
  <c r="BF7" i="615"/>
  <c r="AZ7" i="615"/>
  <c r="AX7" i="615"/>
  <c r="AR7" i="615"/>
  <c r="AS7" i="615" s="1"/>
  <c r="AS599" i="615" s="1"/>
  <c r="AP7" i="615"/>
  <c r="AK7" i="615"/>
  <c r="AJ7" i="615"/>
  <c r="AH7" i="615"/>
  <c r="AC7" i="615"/>
  <c r="AB7" i="615"/>
  <c r="Z7" i="615"/>
  <c r="T7" i="615"/>
  <c r="T599" i="615" s="1"/>
  <c r="R7" i="615"/>
  <c r="L7" i="615"/>
  <c r="J7" i="615"/>
  <c r="N708" i="614"/>
  <c r="M708" i="614"/>
  <c r="L708" i="614"/>
  <c r="K708" i="614"/>
  <c r="J708" i="614"/>
  <c r="I708" i="614"/>
  <c r="H708" i="614"/>
  <c r="G708" i="614"/>
  <c r="N707" i="614"/>
  <c r="M707" i="614"/>
  <c r="L707" i="614"/>
  <c r="K707" i="614"/>
  <c r="J707" i="614"/>
  <c r="I707" i="614"/>
  <c r="H707" i="614"/>
  <c r="G707" i="614"/>
  <c r="B707" i="614"/>
  <c r="N665" i="614"/>
  <c r="M665" i="614"/>
  <c r="L665" i="614"/>
  <c r="K665" i="614"/>
  <c r="J665" i="614"/>
  <c r="I665" i="614"/>
  <c r="H665" i="614"/>
  <c r="G665" i="614"/>
  <c r="B665" i="614"/>
  <c r="N625" i="614"/>
  <c r="M625" i="614"/>
  <c r="L625" i="614"/>
  <c r="K625" i="614"/>
  <c r="J625" i="614"/>
  <c r="I625" i="614"/>
  <c r="H625" i="614"/>
  <c r="G625" i="614"/>
  <c r="B625" i="614"/>
  <c r="B708" i="614" s="1"/>
  <c r="T678" i="613"/>
  <c r="S678" i="613"/>
  <c r="R678" i="613"/>
  <c r="Q678" i="613"/>
  <c r="P678" i="613"/>
  <c r="O678" i="613"/>
  <c r="N678" i="613"/>
  <c r="M678" i="613"/>
  <c r="L678" i="613"/>
  <c r="K678" i="613"/>
  <c r="J678" i="613"/>
  <c r="I678" i="613"/>
  <c r="C678" i="613"/>
  <c r="T677" i="613"/>
  <c r="S677" i="613"/>
  <c r="R677" i="613"/>
  <c r="Q677" i="613"/>
  <c r="P677" i="613"/>
  <c r="O677" i="613"/>
  <c r="N677" i="613"/>
  <c r="M677" i="613"/>
  <c r="L677" i="613"/>
  <c r="K677" i="613"/>
  <c r="J677" i="613"/>
  <c r="I677" i="613"/>
  <c r="H677" i="613"/>
  <c r="C677" i="613"/>
  <c r="U676" i="613"/>
  <c r="U675" i="613"/>
  <c r="U674" i="613"/>
  <c r="U673" i="613"/>
  <c r="U672" i="613"/>
  <c r="U671" i="613"/>
  <c r="U670" i="613"/>
  <c r="U669" i="613"/>
  <c r="U668" i="613"/>
  <c r="U667" i="613"/>
  <c r="U666" i="613"/>
  <c r="U665" i="613"/>
  <c r="U664" i="613"/>
  <c r="U663" i="613"/>
  <c r="U662" i="613"/>
  <c r="U661" i="613"/>
  <c r="U660" i="613"/>
  <c r="U659" i="613"/>
  <c r="U658" i="613"/>
  <c r="U657" i="613"/>
  <c r="U656" i="613"/>
  <c r="U655" i="613"/>
  <c r="U654" i="613"/>
  <c r="U653" i="613"/>
  <c r="U652" i="613"/>
  <c r="U651" i="613"/>
  <c r="U650" i="613"/>
  <c r="U649" i="613"/>
  <c r="U648" i="613"/>
  <c r="U647" i="613"/>
  <c r="U646" i="613"/>
  <c r="U645" i="613"/>
  <c r="U644" i="613"/>
  <c r="U643" i="613"/>
  <c r="U642" i="613"/>
  <c r="U641" i="613"/>
  <c r="U678" i="613" s="1"/>
  <c r="U640" i="613"/>
  <c r="U639" i="613"/>
  <c r="U638" i="613"/>
  <c r="T636" i="613"/>
  <c r="S636" i="613"/>
  <c r="R636" i="613"/>
  <c r="Q636" i="613"/>
  <c r="P636" i="613"/>
  <c r="O636" i="613"/>
  <c r="N636" i="613"/>
  <c r="M636" i="613"/>
  <c r="L636" i="613"/>
  <c r="K636" i="613"/>
  <c r="J636" i="613"/>
  <c r="I636" i="613"/>
  <c r="H636" i="613"/>
  <c r="H678" i="613" s="1"/>
  <c r="C636" i="613"/>
  <c r="U635" i="613"/>
  <c r="U634" i="613"/>
  <c r="U633" i="613"/>
  <c r="U632" i="613"/>
  <c r="U631" i="613"/>
  <c r="U630" i="613"/>
  <c r="U629" i="613"/>
  <c r="U628" i="613"/>
  <c r="U627" i="613"/>
  <c r="U626" i="613"/>
  <c r="U625" i="613"/>
  <c r="U624" i="613"/>
  <c r="U623" i="613"/>
  <c r="U622" i="613"/>
  <c r="U621" i="613"/>
  <c r="U620" i="613"/>
  <c r="U619" i="613"/>
  <c r="U618" i="613"/>
  <c r="U617" i="613"/>
  <c r="U616" i="613"/>
  <c r="U615" i="613"/>
  <c r="U614" i="613"/>
  <c r="U613" i="613"/>
  <c r="U612" i="613"/>
  <c r="U611" i="613"/>
  <c r="U610" i="613"/>
  <c r="U609" i="613"/>
  <c r="U608" i="613"/>
  <c r="U607" i="613"/>
  <c r="U606" i="613"/>
  <c r="U605" i="613"/>
  <c r="U604" i="613"/>
  <c r="U603" i="613"/>
  <c r="U602" i="613"/>
  <c r="U601" i="613"/>
  <c r="T599" i="613"/>
  <c r="S599" i="613"/>
  <c r="R599" i="613"/>
  <c r="Q599" i="613"/>
  <c r="P599" i="613"/>
  <c r="O599" i="613"/>
  <c r="N599" i="613"/>
  <c r="M599" i="613"/>
  <c r="L599" i="613"/>
  <c r="K599" i="613"/>
  <c r="J599" i="613"/>
  <c r="I599" i="613"/>
  <c r="H599" i="613"/>
  <c r="C599" i="613"/>
  <c r="U598" i="613"/>
  <c r="U597" i="613"/>
  <c r="U596" i="613"/>
  <c r="U595" i="613"/>
  <c r="U594" i="613"/>
  <c r="U593" i="613"/>
  <c r="U592" i="613"/>
  <c r="U591" i="613"/>
  <c r="U590" i="613"/>
  <c r="U589" i="613"/>
  <c r="U588" i="613"/>
  <c r="U587" i="613"/>
  <c r="U586" i="613"/>
  <c r="U585" i="613"/>
  <c r="U584" i="613"/>
  <c r="U583" i="613"/>
  <c r="U582" i="613"/>
  <c r="U581" i="613"/>
  <c r="U580" i="613"/>
  <c r="U579" i="613"/>
  <c r="U578" i="613"/>
  <c r="U577" i="613"/>
  <c r="U576" i="613"/>
  <c r="U575" i="613"/>
  <c r="U574" i="613"/>
  <c r="U573" i="613"/>
  <c r="U572" i="613"/>
  <c r="U571" i="613"/>
  <c r="U570" i="613"/>
  <c r="U569" i="613"/>
  <c r="U568" i="613"/>
  <c r="U567" i="613"/>
  <c r="U566" i="613"/>
  <c r="U565" i="613"/>
  <c r="U564" i="613"/>
  <c r="U563" i="613"/>
  <c r="U562" i="613"/>
  <c r="U561" i="613"/>
  <c r="U560" i="613"/>
  <c r="U559" i="613"/>
  <c r="U558" i="613"/>
  <c r="U557" i="613"/>
  <c r="U556" i="613"/>
  <c r="U555" i="613"/>
  <c r="U554" i="613"/>
  <c r="U553" i="613"/>
  <c r="U552" i="613"/>
  <c r="U551" i="613"/>
  <c r="U550" i="613"/>
  <c r="U549" i="613"/>
  <c r="U548" i="613"/>
  <c r="U547" i="613"/>
  <c r="U546" i="613"/>
  <c r="U545" i="613"/>
  <c r="U544" i="613"/>
  <c r="U543" i="613"/>
  <c r="U542" i="613"/>
  <c r="U541" i="613"/>
  <c r="U540" i="613"/>
  <c r="U539" i="613"/>
  <c r="U538" i="613"/>
  <c r="U537" i="613"/>
  <c r="U536" i="613"/>
  <c r="U535" i="613"/>
  <c r="U534" i="613"/>
  <c r="U533" i="613"/>
  <c r="U532" i="613"/>
  <c r="U531" i="613"/>
  <c r="U530" i="613"/>
  <c r="U529" i="613"/>
  <c r="U528" i="613"/>
  <c r="U527" i="613"/>
  <c r="U526" i="613"/>
  <c r="U525" i="613"/>
  <c r="U524" i="613"/>
  <c r="U523" i="613"/>
  <c r="U522" i="613"/>
  <c r="U521" i="613"/>
  <c r="U520" i="613"/>
  <c r="U519" i="613"/>
  <c r="U518" i="613"/>
  <c r="U517" i="613"/>
  <c r="U516" i="613"/>
  <c r="U515" i="613"/>
  <c r="U514" i="613"/>
  <c r="U513" i="613"/>
  <c r="U512" i="613"/>
  <c r="U511" i="613"/>
  <c r="U510" i="613"/>
  <c r="U509" i="613"/>
  <c r="U508" i="613"/>
  <c r="U507" i="613"/>
  <c r="U506" i="613"/>
  <c r="U505" i="613"/>
  <c r="U504" i="613"/>
  <c r="U503" i="613"/>
  <c r="U502" i="613"/>
  <c r="U501" i="613"/>
  <c r="U500" i="613"/>
  <c r="U499" i="613"/>
  <c r="U498" i="613"/>
  <c r="U497" i="613"/>
  <c r="U496" i="613"/>
  <c r="U495" i="613"/>
  <c r="U494" i="613"/>
  <c r="U493" i="613"/>
  <c r="U492" i="613"/>
  <c r="U491" i="613"/>
  <c r="U490" i="613"/>
  <c r="U489" i="613"/>
  <c r="U488" i="613"/>
  <c r="U487" i="613"/>
  <c r="U486" i="613"/>
  <c r="U485" i="613"/>
  <c r="U484" i="613"/>
  <c r="U483" i="613"/>
  <c r="U482" i="613"/>
  <c r="U481" i="613"/>
  <c r="U480" i="613"/>
  <c r="U479" i="613"/>
  <c r="U478" i="613"/>
  <c r="U477" i="613"/>
  <c r="U476" i="613"/>
  <c r="U475" i="613"/>
  <c r="U474" i="613"/>
  <c r="U473" i="613"/>
  <c r="U472" i="613"/>
  <c r="U471" i="613"/>
  <c r="U470" i="613"/>
  <c r="U469" i="613"/>
  <c r="U468" i="613"/>
  <c r="U467" i="613"/>
  <c r="U466" i="613"/>
  <c r="U465" i="613"/>
  <c r="U464" i="613"/>
  <c r="U463" i="613"/>
  <c r="U462" i="613"/>
  <c r="U461" i="613"/>
  <c r="U460" i="613"/>
  <c r="U459" i="613"/>
  <c r="U458" i="613"/>
  <c r="U457" i="613"/>
  <c r="U456" i="613"/>
  <c r="U455" i="613"/>
  <c r="U454" i="613"/>
  <c r="U453" i="613"/>
  <c r="U452" i="613"/>
  <c r="U451" i="613"/>
  <c r="U450" i="613"/>
  <c r="U449" i="613"/>
  <c r="U448" i="613"/>
  <c r="U447" i="613"/>
  <c r="U446" i="613"/>
  <c r="U445" i="613"/>
  <c r="U444" i="613"/>
  <c r="U443" i="613"/>
  <c r="U442" i="613"/>
  <c r="U441" i="613"/>
  <c r="U440" i="613"/>
  <c r="U439" i="613"/>
  <c r="U438" i="613"/>
  <c r="U437" i="613"/>
  <c r="U436" i="613"/>
  <c r="U435" i="613"/>
  <c r="U434" i="613"/>
  <c r="U433" i="613"/>
  <c r="U432" i="613"/>
  <c r="U431" i="613"/>
  <c r="U430" i="613"/>
  <c r="U429" i="613"/>
  <c r="U428" i="613"/>
  <c r="U427" i="613"/>
  <c r="U426" i="613"/>
  <c r="U425" i="613"/>
  <c r="U424" i="613"/>
  <c r="U423" i="613"/>
  <c r="U422" i="613"/>
  <c r="U421" i="613"/>
  <c r="U420" i="613"/>
  <c r="U419" i="613"/>
  <c r="U418" i="613"/>
  <c r="U417" i="613"/>
  <c r="U416" i="613"/>
  <c r="U415" i="613"/>
  <c r="U414" i="613"/>
  <c r="U413" i="613"/>
  <c r="U411" i="613"/>
  <c r="U410" i="613"/>
  <c r="U409" i="613"/>
  <c r="U408" i="613"/>
  <c r="U407" i="613"/>
  <c r="U406" i="613"/>
  <c r="U405" i="613"/>
  <c r="U404" i="613"/>
  <c r="U403" i="613"/>
  <c r="U402" i="613"/>
  <c r="U401" i="613"/>
  <c r="U400" i="613"/>
  <c r="U399" i="613"/>
  <c r="U398" i="613"/>
  <c r="U397" i="613"/>
  <c r="U396" i="613"/>
  <c r="U395" i="613"/>
  <c r="U394" i="613"/>
  <c r="U393" i="613"/>
  <c r="U392" i="613"/>
  <c r="U390" i="613"/>
  <c r="U389" i="613"/>
  <c r="U388" i="613"/>
  <c r="U387" i="613"/>
  <c r="U386" i="613"/>
  <c r="U385" i="613"/>
  <c r="U384" i="613"/>
  <c r="U383" i="613"/>
  <c r="U382" i="613"/>
  <c r="U381" i="613"/>
  <c r="U380" i="613"/>
  <c r="U379" i="613"/>
  <c r="U378" i="613"/>
  <c r="U377" i="613"/>
  <c r="U376" i="613"/>
  <c r="U375" i="613"/>
  <c r="U374" i="613"/>
  <c r="U373" i="613"/>
  <c r="U372" i="613"/>
  <c r="U371" i="613"/>
  <c r="U370" i="613"/>
  <c r="U369" i="613"/>
  <c r="U368" i="613"/>
  <c r="U367" i="613"/>
  <c r="U366" i="613"/>
  <c r="U365" i="613"/>
  <c r="U364" i="613"/>
  <c r="U363" i="613"/>
  <c r="U362" i="613"/>
  <c r="U361" i="613"/>
  <c r="U360" i="613"/>
  <c r="U359" i="613"/>
  <c r="U358" i="613"/>
  <c r="U357" i="613"/>
  <c r="U356" i="613"/>
  <c r="U355" i="613"/>
  <c r="U354" i="613"/>
  <c r="U353" i="613"/>
  <c r="U352" i="613"/>
  <c r="U351" i="613"/>
  <c r="U350" i="613"/>
  <c r="U349" i="613"/>
  <c r="U348" i="613"/>
  <c r="U347" i="613"/>
  <c r="U346" i="613"/>
  <c r="U345" i="613"/>
  <c r="U344" i="613"/>
  <c r="U343" i="613"/>
  <c r="U342" i="613"/>
  <c r="U341" i="613"/>
  <c r="U340" i="613"/>
  <c r="U339" i="613"/>
  <c r="U338" i="613"/>
  <c r="U337" i="613"/>
  <c r="U336" i="613"/>
  <c r="U335" i="613"/>
  <c r="U334" i="613"/>
  <c r="U333" i="613"/>
  <c r="U332" i="613"/>
  <c r="U331" i="613"/>
  <c r="U330" i="613"/>
  <c r="U329" i="613"/>
  <c r="U328" i="613"/>
  <c r="U327" i="613"/>
  <c r="U326" i="613"/>
  <c r="U325" i="613"/>
  <c r="U324" i="613"/>
  <c r="U323" i="613"/>
  <c r="U322" i="613"/>
  <c r="U321" i="613"/>
  <c r="U320" i="613"/>
  <c r="U319" i="613"/>
  <c r="U318" i="613"/>
  <c r="U317" i="613"/>
  <c r="U316" i="613"/>
  <c r="U315" i="613"/>
  <c r="U314" i="613"/>
  <c r="U313" i="613"/>
  <c r="U312" i="613"/>
  <c r="U311" i="613"/>
  <c r="U310" i="613"/>
  <c r="U309" i="613"/>
  <c r="U308" i="613"/>
  <c r="U307" i="613"/>
  <c r="U306" i="613"/>
  <c r="U305" i="613"/>
  <c r="U304" i="613"/>
  <c r="U303" i="613"/>
  <c r="U302" i="613"/>
  <c r="U301" i="613"/>
  <c r="U300" i="613"/>
  <c r="U299" i="613"/>
  <c r="U298" i="613"/>
  <c r="U297" i="613"/>
  <c r="U296" i="613"/>
  <c r="U295" i="613"/>
  <c r="U294" i="613"/>
  <c r="U293" i="613"/>
  <c r="U292" i="613"/>
  <c r="U291" i="613"/>
  <c r="U290" i="613"/>
  <c r="U289" i="613"/>
  <c r="U288" i="613"/>
  <c r="U287" i="613"/>
  <c r="U286" i="613"/>
  <c r="U285" i="613"/>
  <c r="U284" i="613"/>
  <c r="U283" i="613"/>
  <c r="U282" i="613"/>
  <c r="U281" i="613"/>
  <c r="U280" i="613"/>
  <c r="U279" i="613"/>
  <c r="U278" i="613"/>
  <c r="U277" i="613"/>
  <c r="U276" i="613"/>
  <c r="U275" i="613"/>
  <c r="U274" i="613"/>
  <c r="U273" i="613"/>
  <c r="U272" i="613"/>
  <c r="U271" i="613"/>
  <c r="U270" i="613"/>
  <c r="U269" i="613"/>
  <c r="U268" i="613"/>
  <c r="U267" i="613"/>
  <c r="U266" i="613"/>
  <c r="U265" i="613"/>
  <c r="U264" i="613"/>
  <c r="U263" i="613"/>
  <c r="U262" i="613"/>
  <c r="U261" i="613"/>
  <c r="U260" i="613"/>
  <c r="U259" i="613"/>
  <c r="U258" i="613"/>
  <c r="U257" i="613"/>
  <c r="U256" i="613"/>
  <c r="U255" i="613"/>
  <c r="U254" i="613"/>
  <c r="U253" i="613"/>
  <c r="U252" i="613"/>
  <c r="U251" i="613"/>
  <c r="U250" i="613"/>
  <c r="U249" i="613"/>
  <c r="U248" i="613"/>
  <c r="U247" i="613"/>
  <c r="U246" i="613"/>
  <c r="U245" i="613"/>
  <c r="U244" i="613"/>
  <c r="U243" i="613"/>
  <c r="U242" i="613"/>
  <c r="U241" i="613"/>
  <c r="U240" i="613"/>
  <c r="U239" i="613"/>
  <c r="U238" i="613"/>
  <c r="U237" i="613"/>
  <c r="U236" i="613"/>
  <c r="U235" i="613"/>
  <c r="U234" i="613"/>
  <c r="U233" i="613"/>
  <c r="U232" i="613"/>
  <c r="U230" i="613"/>
  <c r="U229" i="613"/>
  <c r="U228" i="613"/>
  <c r="U227" i="613"/>
  <c r="U226" i="613"/>
  <c r="U224" i="613"/>
  <c r="U223" i="613"/>
  <c r="U222" i="613"/>
  <c r="U221" i="613"/>
  <c r="U220" i="613"/>
  <c r="U219" i="613"/>
  <c r="U218" i="613"/>
  <c r="U217" i="613"/>
  <c r="U216" i="613"/>
  <c r="U215" i="613"/>
  <c r="U214" i="613"/>
  <c r="U213" i="613"/>
  <c r="U212" i="613"/>
  <c r="U211" i="613"/>
  <c r="U210" i="613"/>
  <c r="U209" i="613"/>
  <c r="U208" i="613"/>
  <c r="U207" i="613"/>
  <c r="U206" i="613"/>
  <c r="U205" i="613"/>
  <c r="U204" i="613"/>
  <c r="U203" i="613"/>
  <c r="U202" i="613"/>
  <c r="U201" i="613"/>
  <c r="U200" i="613"/>
  <c r="U199" i="613"/>
  <c r="U198" i="613"/>
  <c r="U197" i="613"/>
  <c r="U196" i="613"/>
  <c r="U195" i="613"/>
  <c r="U194" i="613"/>
  <c r="U193" i="613"/>
  <c r="U192" i="613"/>
  <c r="U191" i="613"/>
  <c r="U189" i="613"/>
  <c r="U188" i="613"/>
  <c r="U187" i="613"/>
  <c r="U186" i="613"/>
  <c r="U185" i="613"/>
  <c r="U184" i="613"/>
  <c r="U183" i="613"/>
  <c r="U182" i="613"/>
  <c r="U181" i="613"/>
  <c r="U180" i="613"/>
  <c r="U179" i="613"/>
  <c r="U178" i="613"/>
  <c r="U177" i="613"/>
  <c r="U175" i="613"/>
  <c r="U174" i="613"/>
  <c r="U173" i="613"/>
  <c r="U172" i="613"/>
  <c r="U171" i="613"/>
  <c r="U170" i="613"/>
  <c r="U169" i="613"/>
  <c r="U168" i="613"/>
  <c r="U167" i="613"/>
  <c r="U166" i="613"/>
  <c r="U164" i="613"/>
  <c r="U163" i="613"/>
  <c r="U162" i="613"/>
  <c r="U161" i="613"/>
  <c r="U160" i="613"/>
  <c r="U159" i="613"/>
  <c r="U158" i="613"/>
  <c r="U157" i="613"/>
  <c r="U156" i="613"/>
  <c r="U155" i="613"/>
  <c r="U154" i="613"/>
  <c r="U153" i="613"/>
  <c r="U152" i="613"/>
  <c r="U151" i="613"/>
  <c r="U150" i="613"/>
  <c r="U149" i="613"/>
  <c r="U148" i="613"/>
  <c r="U147" i="613"/>
  <c r="U146" i="613"/>
  <c r="U145" i="613"/>
  <c r="U143" i="613"/>
  <c r="U142" i="613"/>
  <c r="U141" i="613"/>
  <c r="U140" i="613"/>
  <c r="U139" i="613"/>
  <c r="U138" i="613"/>
  <c r="U137" i="613"/>
  <c r="U136" i="613"/>
  <c r="U135" i="613"/>
  <c r="U134" i="613"/>
  <c r="U133" i="613"/>
  <c r="U131" i="613"/>
  <c r="U130" i="613"/>
  <c r="U129" i="613"/>
  <c r="U128" i="613"/>
  <c r="U127" i="613"/>
  <c r="U126" i="613"/>
  <c r="U125" i="613"/>
  <c r="U124" i="613"/>
  <c r="U123" i="613"/>
  <c r="U122" i="613"/>
  <c r="U121" i="613"/>
  <c r="U120" i="613"/>
  <c r="U119" i="613"/>
  <c r="U118" i="613"/>
  <c r="U117" i="613"/>
  <c r="U116" i="613"/>
  <c r="U115" i="613"/>
  <c r="U114" i="613"/>
  <c r="U113" i="613"/>
  <c r="U112" i="613"/>
  <c r="U111" i="613"/>
  <c r="U110" i="613"/>
  <c r="U109" i="613"/>
  <c r="U108" i="613"/>
  <c r="U107" i="613"/>
  <c r="U106" i="613"/>
  <c r="U105" i="613"/>
  <c r="U104" i="613"/>
  <c r="U103" i="613"/>
  <c r="U102" i="613"/>
  <c r="U101" i="613"/>
  <c r="U100" i="613"/>
  <c r="U99" i="613"/>
  <c r="U98" i="613"/>
  <c r="U97" i="613"/>
  <c r="U96" i="613"/>
  <c r="U95" i="613"/>
  <c r="U94" i="613"/>
  <c r="U93" i="613"/>
  <c r="U92" i="613"/>
  <c r="U91" i="613"/>
  <c r="U90" i="613"/>
  <c r="U89" i="613"/>
  <c r="U88" i="613"/>
  <c r="U87" i="613"/>
  <c r="U86" i="613"/>
  <c r="U85" i="613"/>
  <c r="U84" i="613"/>
  <c r="U83" i="613"/>
  <c r="U82" i="613"/>
  <c r="U81" i="613"/>
  <c r="U80" i="613"/>
  <c r="U79" i="613"/>
  <c r="U78" i="613"/>
  <c r="U77" i="613"/>
  <c r="U76" i="613"/>
  <c r="U75" i="613"/>
  <c r="U74" i="613"/>
  <c r="U73" i="613"/>
  <c r="U72" i="613"/>
  <c r="U71" i="613"/>
  <c r="U70" i="613"/>
  <c r="U69" i="613"/>
  <c r="U68" i="613"/>
  <c r="U67" i="613"/>
  <c r="U66" i="613"/>
  <c r="U65" i="613"/>
  <c r="U64" i="613"/>
  <c r="U63" i="613"/>
  <c r="U62" i="613"/>
  <c r="U61" i="613"/>
  <c r="U60" i="613"/>
  <c r="U59" i="613"/>
  <c r="U58" i="613"/>
  <c r="U57" i="613"/>
  <c r="U56" i="613"/>
  <c r="U55" i="613"/>
  <c r="U54" i="613"/>
  <c r="U53" i="613"/>
  <c r="U52" i="613"/>
  <c r="U51" i="613"/>
  <c r="U50" i="613"/>
  <c r="U49" i="613"/>
  <c r="U48" i="613"/>
  <c r="U47" i="613"/>
  <c r="U46" i="613"/>
  <c r="U45" i="613"/>
  <c r="U44" i="613"/>
  <c r="U43" i="613"/>
  <c r="U42" i="613"/>
  <c r="U41" i="613"/>
  <c r="U40" i="613"/>
  <c r="U39" i="613"/>
  <c r="U38" i="613"/>
  <c r="U37" i="613"/>
  <c r="U36" i="613"/>
  <c r="U35" i="613"/>
  <c r="U34" i="613"/>
  <c r="U33" i="613"/>
  <c r="U32" i="613"/>
  <c r="U31" i="613"/>
  <c r="U30" i="613"/>
  <c r="U29" i="613"/>
  <c r="U28" i="613"/>
  <c r="U27" i="613"/>
  <c r="U26" i="613"/>
  <c r="U25" i="613"/>
  <c r="U24" i="613"/>
  <c r="U23" i="613"/>
  <c r="U22" i="613"/>
  <c r="U21" i="613"/>
  <c r="U20" i="613"/>
  <c r="U19" i="613"/>
  <c r="U18" i="613"/>
  <c r="U17" i="613"/>
  <c r="U16" i="613"/>
  <c r="U15" i="613"/>
  <c r="U14" i="613"/>
  <c r="U13" i="613"/>
  <c r="U12" i="613"/>
  <c r="U11" i="613"/>
  <c r="U10" i="613"/>
  <c r="U9" i="613"/>
  <c r="U8" i="613"/>
  <c r="U7" i="613"/>
  <c r="M18" i="612"/>
  <c r="L18" i="612"/>
  <c r="K18" i="612"/>
  <c r="J18" i="612"/>
  <c r="I18" i="612"/>
  <c r="H18" i="612"/>
  <c r="G18" i="612"/>
  <c r="F18" i="612"/>
  <c r="E18" i="612"/>
  <c r="D18" i="612"/>
  <c r="C18" i="612"/>
  <c r="B18" i="612"/>
  <c r="M15" i="605"/>
  <c r="L15" i="605"/>
  <c r="K15" i="605"/>
  <c r="J15" i="605"/>
  <c r="I15" i="605"/>
  <c r="H15" i="605"/>
  <c r="G15" i="605"/>
  <c r="F15" i="605"/>
  <c r="E15" i="605"/>
  <c r="D15" i="605"/>
  <c r="C15" i="605"/>
  <c r="B15" i="605"/>
  <c r="G25" i="603"/>
  <c r="F25" i="603"/>
  <c r="E25" i="603"/>
  <c r="D25" i="603"/>
  <c r="C25" i="603"/>
  <c r="B25" i="603"/>
  <c r="H158" i="626" l="1"/>
  <c r="B158" i="626"/>
  <c r="C158" i="626"/>
  <c r="I260" i="625"/>
  <c r="C260" i="625"/>
  <c r="B260" i="625"/>
  <c r="D21" i="622"/>
  <c r="D47" i="622"/>
  <c r="D42" i="622"/>
  <c r="D30" i="622"/>
  <c r="D25" i="622"/>
  <c r="D34" i="622"/>
  <c r="D8" i="622"/>
  <c r="D17" i="622"/>
  <c r="D13" i="622"/>
  <c r="D55" i="622"/>
  <c r="I17" i="622"/>
  <c r="I13" i="622"/>
  <c r="I34" i="622"/>
  <c r="I55" i="622"/>
  <c r="I8" i="622"/>
  <c r="I21" i="622"/>
  <c r="I42" i="622"/>
  <c r="I30" i="622"/>
  <c r="I25" i="622"/>
  <c r="E57" i="622"/>
  <c r="G57" i="622"/>
  <c r="F15" i="622"/>
  <c r="F16" i="622" s="1"/>
  <c r="F57" i="622" s="1"/>
  <c r="G46" i="622"/>
  <c r="H29" i="622"/>
  <c r="H57" i="622" s="1"/>
  <c r="D1014" i="618"/>
  <c r="AL625" i="616"/>
  <c r="V625" i="616"/>
  <c r="V708" i="616" s="1"/>
  <c r="AT7" i="616"/>
  <c r="AT625" i="616" s="1"/>
  <c r="AD7" i="616"/>
  <c r="AD625" i="616" s="1"/>
  <c r="BA625" i="616"/>
  <c r="BA708" i="616" s="1"/>
  <c r="BB7" i="616"/>
  <c r="BB625" i="616" s="1"/>
  <c r="N625" i="616"/>
  <c r="AK625" i="616"/>
  <c r="AK708" i="616" s="1"/>
  <c r="BI625" i="616"/>
  <c r="BJ7" i="616"/>
  <c r="BJ625" i="616" s="1"/>
  <c r="U625" i="616"/>
  <c r="M625" i="616"/>
  <c r="M708" i="616" s="1"/>
  <c r="AL627" i="616"/>
  <c r="AL665" i="616" s="1"/>
  <c r="BJ627" i="616"/>
  <c r="BJ665" i="616" s="1"/>
  <c r="BI665" i="616"/>
  <c r="AD630" i="616"/>
  <c r="AD665" i="616" s="1"/>
  <c r="AC665" i="616"/>
  <c r="M707" i="616"/>
  <c r="N672" i="616"/>
  <c r="N707" i="616" s="1"/>
  <c r="AT665" i="616"/>
  <c r="U665" i="616"/>
  <c r="AS665" i="616"/>
  <c r="AS708" i="616" s="1"/>
  <c r="BB665" i="616"/>
  <c r="N627" i="616"/>
  <c r="N665" i="616" s="1"/>
  <c r="AL667" i="616"/>
  <c r="AL707" i="616" s="1"/>
  <c r="AK707" i="616"/>
  <c r="AC707" i="616"/>
  <c r="AC708" i="616" s="1"/>
  <c r="AD668" i="616"/>
  <c r="K625" i="616"/>
  <c r="S625" i="616"/>
  <c r="AA625" i="616"/>
  <c r="AI625" i="616"/>
  <c r="AQ625" i="616"/>
  <c r="BG625" i="616"/>
  <c r="BH708" i="616"/>
  <c r="BG708" i="616" s="1"/>
  <c r="BA707" i="616"/>
  <c r="BJ670" i="616"/>
  <c r="BJ707" i="616" s="1"/>
  <c r="BI707" i="616"/>
  <c r="AS707" i="616"/>
  <c r="AT667" i="616"/>
  <c r="AT707" i="616" s="1"/>
  <c r="AY707" i="616"/>
  <c r="AV708" i="616"/>
  <c r="U707" i="616"/>
  <c r="I708" i="616"/>
  <c r="Q708" i="616"/>
  <c r="AG708" i="616"/>
  <c r="AO708" i="616"/>
  <c r="AW708" i="616"/>
  <c r="V665" i="616"/>
  <c r="AD707" i="616"/>
  <c r="BB707" i="616"/>
  <c r="AZ708" i="616"/>
  <c r="AY708" i="616" s="1"/>
  <c r="V707" i="616"/>
  <c r="BI599" i="615"/>
  <c r="CO599" i="615"/>
  <c r="CO678" i="615" s="1"/>
  <c r="AZ599" i="615"/>
  <c r="AZ678" i="615" s="1"/>
  <c r="CV599" i="615"/>
  <c r="AK599" i="615"/>
  <c r="BH599" i="615"/>
  <c r="CF599" i="615"/>
  <c r="CG599" i="615"/>
  <c r="U7" i="615"/>
  <c r="U599" i="615" s="1"/>
  <c r="AR599" i="615"/>
  <c r="AR678" i="615" s="1"/>
  <c r="BP599" i="615"/>
  <c r="BP678" i="615" s="1"/>
  <c r="BQ7" i="615"/>
  <c r="BQ599" i="615" s="1"/>
  <c r="BQ678" i="615" s="1"/>
  <c r="AC599" i="615"/>
  <c r="AC678" i="615" s="1"/>
  <c r="BA7" i="615"/>
  <c r="BA599" i="615" s="1"/>
  <c r="BX599" i="615"/>
  <c r="L599" i="615"/>
  <c r="BY7" i="615"/>
  <c r="BY599" i="615" s="1"/>
  <c r="BY678" i="615" s="1"/>
  <c r="M7" i="615"/>
  <c r="M599" i="615" s="1"/>
  <c r="AJ599" i="615"/>
  <c r="AJ678" i="615" s="1"/>
  <c r="CW7" i="615"/>
  <c r="CW599" i="615" s="1"/>
  <c r="CW678" i="615" s="1"/>
  <c r="AB599" i="615"/>
  <c r="AB678" i="615" s="1"/>
  <c r="CN599" i="615"/>
  <c r="AS601" i="615"/>
  <c r="AS636" i="615" s="1"/>
  <c r="AS678" i="615" s="1"/>
  <c r="AR636" i="615"/>
  <c r="CO601" i="615"/>
  <c r="CO636" i="615" s="1"/>
  <c r="CN636" i="615"/>
  <c r="BH636" i="615"/>
  <c r="K678" i="615"/>
  <c r="J678" i="615" s="1"/>
  <c r="J599" i="615"/>
  <c r="AQ678" i="615"/>
  <c r="AP678" i="615" s="1"/>
  <c r="AP599" i="615"/>
  <c r="BW678" i="615"/>
  <c r="BV678" i="615" s="1"/>
  <c r="BV599" i="615"/>
  <c r="T636" i="615"/>
  <c r="T678" i="615" s="1"/>
  <c r="AZ636" i="615"/>
  <c r="U636" i="615"/>
  <c r="BX636" i="615"/>
  <c r="CV636" i="615"/>
  <c r="CW601" i="615"/>
  <c r="CW636" i="615" s="1"/>
  <c r="AI678" i="615"/>
  <c r="AH678" i="615" s="1"/>
  <c r="AH599" i="615"/>
  <c r="BO678" i="615"/>
  <c r="BN678" i="615" s="1"/>
  <c r="BN599" i="615"/>
  <c r="CU678" i="615"/>
  <c r="CT678" i="615" s="1"/>
  <c r="CT599" i="615"/>
  <c r="BA636" i="615"/>
  <c r="BY636" i="615"/>
  <c r="AC601" i="615"/>
  <c r="AC636" i="615" s="1"/>
  <c r="AB636" i="615"/>
  <c r="AA678" i="615"/>
  <c r="Z678" i="615" s="1"/>
  <c r="Z599" i="615"/>
  <c r="BG678" i="615"/>
  <c r="BF678" i="615" s="1"/>
  <c r="BF599" i="615"/>
  <c r="CM678" i="615"/>
  <c r="CL678" i="615" s="1"/>
  <c r="CL599" i="615"/>
  <c r="BI636" i="615"/>
  <c r="CF636" i="615"/>
  <c r="L636" i="615"/>
  <c r="AJ636" i="615"/>
  <c r="AK601" i="615"/>
  <c r="AK636" i="615" s="1"/>
  <c r="CG636" i="615"/>
  <c r="BQ677" i="615"/>
  <c r="CN677" i="615"/>
  <c r="CO638" i="615"/>
  <c r="CO677" i="615" s="1"/>
  <c r="S678" i="615"/>
  <c r="R678" i="615" s="1"/>
  <c r="R599" i="615"/>
  <c r="AY678" i="615"/>
  <c r="AX678" i="615" s="1"/>
  <c r="AX599" i="615"/>
  <c r="CE678" i="615"/>
  <c r="CD678" i="615" s="1"/>
  <c r="CD599" i="615"/>
  <c r="M601" i="615"/>
  <c r="M636" i="615" s="1"/>
  <c r="BP636" i="615"/>
  <c r="T677" i="615"/>
  <c r="AS677" i="615"/>
  <c r="U677" i="615"/>
  <c r="BX677" i="615"/>
  <c r="CV677" i="615"/>
  <c r="AZ677" i="615"/>
  <c r="BY677" i="615"/>
  <c r="BN677" i="615"/>
  <c r="AB677" i="615"/>
  <c r="AC638" i="615"/>
  <c r="AC677" i="615" s="1"/>
  <c r="AP677" i="615"/>
  <c r="BI677" i="615"/>
  <c r="CF677" i="615"/>
  <c r="R677" i="615"/>
  <c r="CD677" i="615"/>
  <c r="L677" i="615"/>
  <c r="CG677" i="615"/>
  <c r="BF677" i="615"/>
  <c r="M677" i="615"/>
  <c r="AH677" i="615"/>
  <c r="CT677" i="615"/>
  <c r="BA638" i="615"/>
  <c r="BA677" i="615" s="1"/>
  <c r="AK638" i="615"/>
  <c r="AK677" i="615" s="1"/>
  <c r="CW638" i="615"/>
  <c r="CW677" i="615" s="1"/>
  <c r="BH677" i="615"/>
  <c r="H34" i="622" l="1"/>
  <c r="H8" i="622"/>
  <c r="H17" i="622"/>
  <c r="H13" i="622"/>
  <c r="H42" i="622"/>
  <c r="H55" i="622"/>
  <c r="H25" i="622"/>
  <c r="H21" i="622"/>
  <c r="H30" i="622"/>
  <c r="F47" i="622"/>
  <c r="F42" i="622"/>
  <c r="F30" i="622"/>
  <c r="F25" i="622"/>
  <c r="F34" i="622"/>
  <c r="F8" i="622"/>
  <c r="F17" i="622"/>
  <c r="F13" i="622"/>
  <c r="F55" i="622"/>
  <c r="F21" i="622"/>
  <c r="G42" i="622"/>
  <c r="G30" i="622"/>
  <c r="G25" i="622"/>
  <c r="G34" i="622"/>
  <c r="G8" i="622"/>
  <c r="G17" i="622"/>
  <c r="G13" i="622"/>
  <c r="G55" i="622"/>
  <c r="G21" i="622"/>
  <c r="E21" i="622"/>
  <c r="E47" i="622"/>
  <c r="E42" i="622"/>
  <c r="E30" i="622"/>
  <c r="E25" i="622"/>
  <c r="E34" i="622"/>
  <c r="E8" i="622"/>
  <c r="E17" i="622"/>
  <c r="E13" i="622"/>
  <c r="E55" i="622"/>
  <c r="N708" i="616"/>
  <c r="AL708" i="616"/>
  <c r="BB708" i="616"/>
  <c r="AD708" i="616"/>
  <c r="U708" i="616"/>
  <c r="AT708" i="616"/>
  <c r="BJ708" i="616"/>
  <c r="BI708" i="616"/>
  <c r="M678" i="615"/>
  <c r="L678" i="615"/>
  <c r="CN678" i="615"/>
  <c r="BA678" i="615"/>
  <c r="CF678" i="615"/>
  <c r="BH678" i="615"/>
  <c r="AK678" i="615"/>
  <c r="CV678" i="615"/>
  <c r="U678" i="615"/>
  <c r="BI678" i="615"/>
  <c r="BX678" i="615"/>
  <c r="CG678" i="615"/>
  <c r="C7" i="436" l="1"/>
  <c r="L10" i="552" l="1"/>
  <c r="F22" i="436" l="1"/>
  <c r="E20" i="436" l="1"/>
  <c r="E21" i="436"/>
  <c r="E19" i="436" l="1"/>
  <c r="M16" i="552" l="1"/>
  <c r="M19" i="552" s="1"/>
  <c r="C9" i="436" l="1"/>
  <c r="C14" i="436"/>
  <c r="D14" i="436"/>
  <c r="C27" i="436"/>
  <c r="D27" i="436"/>
  <c r="D32" i="436" l="1"/>
  <c r="C32" i="436"/>
  <c r="C33" i="436" s="1"/>
  <c r="D9" i="436" l="1"/>
  <c r="D33" i="436" s="1"/>
  <c r="E4" i="436" l="1"/>
  <c r="D10" i="171"/>
  <c r="E10" i="171"/>
  <c r="D15" i="171"/>
  <c r="D17" i="171"/>
  <c r="D22" i="171"/>
  <c r="D27" i="171"/>
  <c r="D29" i="171"/>
  <c r="D31" i="171"/>
  <c r="D33" i="171"/>
  <c r="D35" i="171"/>
  <c r="D37" i="171"/>
  <c r="D39" i="171"/>
  <c r="D41" i="171"/>
  <c r="D43" i="171"/>
  <c r="D44" i="171"/>
  <c r="D45" i="171"/>
  <c r="D47" i="171"/>
  <c r="D49" i="171"/>
  <c r="D54" i="171"/>
  <c r="D56" i="171"/>
  <c r="D58" i="171"/>
  <c r="D60" i="171"/>
  <c r="D62" i="171"/>
  <c r="D64" i="171"/>
  <c r="D65" i="171"/>
  <c r="D66" i="171"/>
  <c r="D67" i="171"/>
  <c r="D68" i="171"/>
  <c r="D69" i="171"/>
  <c r="D70" i="171"/>
  <c r="D18" i="171"/>
  <c r="D20" i="171"/>
  <c r="D21" i="171"/>
  <c r="D32" i="171"/>
  <c r="D46" i="171"/>
  <c r="C5" i="171"/>
  <c r="D50" i="171"/>
  <c r="D61" i="171"/>
  <c r="D34" i="171"/>
  <c r="D26" i="171"/>
  <c r="D59" i="171"/>
  <c r="D57" i="171"/>
  <c r="D38" i="171"/>
  <c r="D48" i="171"/>
  <c r="D36" i="171"/>
  <c r="D55" i="171"/>
  <c r="D53" i="171"/>
  <c r="D73" i="171"/>
  <c r="D12" i="171"/>
  <c r="D19" i="171"/>
  <c r="D63" i="171"/>
  <c r="D30" i="171"/>
  <c r="D11" i="171"/>
  <c r="D14" i="171"/>
  <c r="D16" i="171"/>
  <c r="D40" i="171"/>
  <c r="D42" i="171"/>
  <c r="D52" i="171"/>
  <c r="D7" i="171"/>
  <c r="E7" i="171"/>
  <c r="D24" i="171"/>
  <c r="D83" i="171"/>
  <c r="E5" i="171"/>
  <c r="D5" i="171"/>
  <c r="E24" i="436" l="1"/>
  <c r="F24" i="436"/>
  <c r="E18" i="436" l="1"/>
  <c r="F23" i="436"/>
  <c r="E23" i="436"/>
  <c r="E16" i="436"/>
  <c r="F19" i="436" l="1"/>
  <c r="E28" i="436"/>
  <c r="F13" i="436" l="1"/>
  <c r="F20" i="436"/>
  <c r="F18" i="436"/>
  <c r="E12" i="436"/>
  <c r="F7" i="436"/>
  <c r="F12" i="436"/>
  <c r="F11" i="436"/>
  <c r="F21" i="436"/>
  <c r="E25" i="436" l="1"/>
  <c r="E29" i="436"/>
  <c r="E11" i="436"/>
  <c r="E13" i="436"/>
  <c r="F25" i="436"/>
  <c r="F14" i="436"/>
  <c r="E7" i="436" l="1"/>
  <c r="F16" i="436"/>
  <c r="E14" i="436"/>
  <c r="E26" i="436" l="1"/>
  <c r="E27" i="436" s="1"/>
  <c r="E6" i="436" l="1"/>
  <c r="E9" i="436" s="1"/>
  <c r="F26" i="436" l="1"/>
  <c r="F27" i="436" s="1"/>
  <c r="F6" i="436"/>
  <c r="F29" i="436" l="1"/>
  <c r="F9" i="436" l="1"/>
  <c r="E30" i="436" l="1"/>
  <c r="E32" i="436" s="1"/>
  <c r="E33" i="436" s="1"/>
  <c r="F28" i="436" l="1"/>
  <c r="F30" i="436" l="1"/>
  <c r="F32" i="436" s="1"/>
  <c r="F33" i="436" s="1"/>
</calcChain>
</file>

<file path=xl/sharedStrings.xml><?xml version="1.0" encoding="utf-8"?>
<sst xmlns="http://schemas.openxmlformats.org/spreadsheetml/2006/main" count="17946" uniqueCount="3548">
  <si>
    <t>33 KV Metering Unit without meter</t>
  </si>
  <si>
    <t>EHT metering arrangement without meter</t>
  </si>
  <si>
    <t>RECONNECTION CHARGES</t>
  </si>
  <si>
    <t>Single phase Domestic consumer</t>
  </si>
  <si>
    <t>Single phase other consumer</t>
  </si>
  <si>
    <t>Three phase L.T. consumer</t>
  </si>
  <si>
    <t>HT and EHT consumer</t>
  </si>
  <si>
    <t>Total duration of interruption</t>
  </si>
  <si>
    <t>Laboratory &amp; Meter Testing Equipment</t>
  </si>
  <si>
    <t>Tools and Work Equipment</t>
  </si>
  <si>
    <t>KIRIBURU MINES, SAIL</t>
  </si>
  <si>
    <t>M/S HENA POLY PRODUCTS</t>
  </si>
  <si>
    <t>UTKAL POLYWAVE IND.PVT.LTD</t>
  </si>
  <si>
    <t>JAISWAL PLASTIC TUBES LTD.</t>
  </si>
  <si>
    <t>TARATARINI RUBBER(INDIA)P.LTD</t>
  </si>
  <si>
    <t>EASTERN VALVES</t>
  </si>
  <si>
    <t>3 Phase Static Trivector Meter</t>
  </si>
  <si>
    <t>3 Phase Static bivector meter</t>
  </si>
  <si>
    <t>SERENDA NEW COLONY, OMC LTD</t>
  </si>
  <si>
    <t>KALINGA IRON WORKS COLONY</t>
  </si>
  <si>
    <t>BANEIKALA COLONY, TISCO, JODA</t>
  </si>
  <si>
    <t>JARIBAR Mn MINES COLONY, TISCO</t>
  </si>
  <si>
    <t>M/S Dada Ice Plant</t>
  </si>
  <si>
    <t>L.P.G.BOTTLING PLANT</t>
  </si>
  <si>
    <t>BIRLA TYRES</t>
  </si>
  <si>
    <t>J.K.DASMAL JUTE PRODUCTS PVT.</t>
  </si>
  <si>
    <t>Consumption/Billing figures for Domestic Consumers</t>
  </si>
  <si>
    <t>Sheet T-3</t>
  </si>
  <si>
    <t>T-3</t>
  </si>
  <si>
    <t xml:space="preserve"> (Consumption &gt;200 units/month)</t>
  </si>
  <si>
    <t>General Purpose &lt; 110 KVA</t>
  </si>
  <si>
    <t>10 /DPS</t>
  </si>
  <si>
    <t>II</t>
  </si>
  <si>
    <t>III</t>
  </si>
  <si>
    <t>MAYURBHANJ ICE &amp; COLD STORAGE</t>
  </si>
  <si>
    <t>K.K.STEEL</t>
  </si>
  <si>
    <t>M/S.GANESH RICE MILL</t>
  </si>
  <si>
    <t xml:space="preserve">Purchase of Power </t>
  </si>
  <si>
    <t>NO.of service connection provided after 180 days of valid requisition for  power supply</t>
  </si>
  <si>
    <t>M/S M.S.P SPONGE IRON LTD.</t>
  </si>
  <si>
    <t>September</t>
  </si>
  <si>
    <t>October</t>
  </si>
  <si>
    <t>November</t>
  </si>
  <si>
    <t>December</t>
  </si>
  <si>
    <t>January</t>
  </si>
  <si>
    <t>BASIS OF FIXATION OF LOAD FACTOR FOR VARIOUS CATEGORIES OF CONSUMERS WITH DEFECTIVE METERS</t>
  </si>
  <si>
    <t>(E)</t>
  </si>
  <si>
    <t>BASIS OF FIXATION OF MINIMUM CHARGE</t>
  </si>
  <si>
    <t>Release of Service Connection 
(LT SUPPLY)</t>
  </si>
  <si>
    <t>Period
-----&gt;</t>
  </si>
  <si>
    <t>Abstract of outages due to trippings of HT feeder
(Excluding the Interruptions Due To EHT Failure/Grid Disturbances)</t>
  </si>
  <si>
    <t>(Rs. in Lacs.)</t>
  </si>
  <si>
    <t>Steps proposed to reduce feeder tripings.</t>
  </si>
  <si>
    <t>Expenditure</t>
  </si>
  <si>
    <t>I.</t>
  </si>
  <si>
    <t>HT</t>
  </si>
  <si>
    <t>Insurance</t>
  </si>
  <si>
    <t>M/S KALINGA IRON WORKS</t>
  </si>
  <si>
    <t>BALANI IRON ORE MINES, SAIL</t>
  </si>
  <si>
    <t>Closing Cash balance</t>
  </si>
  <si>
    <t>Balance of profit and loss account  brought forward from last year</t>
  </si>
  <si>
    <t>Capital Stock</t>
  </si>
  <si>
    <t>Total C.W.I.P.</t>
  </si>
  <si>
    <t>(Excessive billing,amount already paid by consumer shown as arrears,wrong application of tariff,posting of wrong initial reading,showing the short claims in the monthly bill without furnishing the details to the consumer,wrong postings,i.e. postings</t>
  </si>
  <si>
    <t xml:space="preserve">Sheet F-2 </t>
  </si>
  <si>
    <t>F-2</t>
  </si>
  <si>
    <t>Project wise/Scheme wise Capital Expenditure</t>
  </si>
  <si>
    <t xml:space="preserve">Sheet F-3  </t>
  </si>
  <si>
    <t>F-3</t>
  </si>
  <si>
    <t>Information on receipt &amp; repayment of loan</t>
  </si>
  <si>
    <t xml:space="preserve">Sheet F-4  </t>
  </si>
  <si>
    <t>F-4</t>
  </si>
  <si>
    <t xml:space="preserve">Sheet F-5 </t>
  </si>
  <si>
    <t>F-5</t>
  </si>
  <si>
    <t xml:space="preserve">Sheet F-6 </t>
  </si>
  <si>
    <t>F-6</t>
  </si>
  <si>
    <t>L.T.Industrial (S) Supply</t>
  </si>
  <si>
    <t xml:space="preserve">Sheet F-7 </t>
  </si>
  <si>
    <t>F-7</t>
  </si>
  <si>
    <t>Sheet F-8</t>
  </si>
  <si>
    <t>F-8</t>
  </si>
  <si>
    <t>Rs lakhs</t>
  </si>
  <si>
    <t>% Reduction in T&amp;D loss for Sl 2</t>
  </si>
  <si>
    <t>Net Interest &amp; Finace charges</t>
  </si>
  <si>
    <t>COMMUNICATION</t>
  </si>
  <si>
    <t>PROFESSIONAL CHARGES</t>
  </si>
  <si>
    <t>Audit fees</t>
  </si>
  <si>
    <t>CONVEYANCE &amp; TRAVELLING</t>
  </si>
  <si>
    <t>OTHER EXPENSES</t>
  </si>
  <si>
    <t>Rs/kwh</t>
  </si>
  <si>
    <t>Consumption/Billing figures for Commercial Consumers</t>
  </si>
  <si>
    <t>Sheet T-4</t>
  </si>
  <si>
    <t>T-4</t>
  </si>
  <si>
    <t>Sheet T-5</t>
  </si>
  <si>
    <t>T-5</t>
  </si>
  <si>
    <t>Charges other than and in addition to the charges of Tariff leviable towards Meter rent and Reconnection charges remain unchanged. No meter rent will be payble after full cost of meter is recovered.</t>
  </si>
  <si>
    <t xml:space="preserve">Load Factor (LF) in excess of 50% and up to 60% by EHT and HT consumers shall be payable @180 paise/kwh &amp; 200 paise/kwh respectively and LF above 60% by EHT &amp; HT consumers shall be payable @ 150 paise/kwh &amp; 170 paise/kwh respectively. </t>
  </si>
  <si>
    <t>(VI)</t>
  </si>
  <si>
    <t xml:space="preserve">Special Tariff allowing discount for Power Intensive Industries, covered under Special Agreement with NESCO will not exceed a consolidated charge of 230 p/u.  </t>
  </si>
  <si>
    <t>(VII)</t>
  </si>
  <si>
    <t>CONTENTS FOR DISTCO TARIFF GUIDE LINES</t>
  </si>
  <si>
    <t>TARIFF REVISION</t>
  </si>
  <si>
    <t>Sheet NO</t>
  </si>
  <si>
    <t>OERC FORM NO</t>
  </si>
  <si>
    <t>SUBJECT</t>
  </si>
  <si>
    <t>Sheet T-1</t>
  </si>
  <si>
    <t>T-1</t>
  </si>
  <si>
    <t>Assessment of consumption for the ensuing year</t>
  </si>
  <si>
    <t>Sheet T-2</t>
  </si>
  <si>
    <t>T-2</t>
  </si>
  <si>
    <t>Suit filed</t>
  </si>
  <si>
    <t>Provision made</t>
  </si>
  <si>
    <t>Diff</t>
  </si>
  <si>
    <t>Other Staff Cost</t>
  </si>
  <si>
    <t xml:space="preserve">Proposed Charges, other than and in addition to the charges of tariff leviable for the purpose </t>
  </si>
  <si>
    <t>Category</t>
  </si>
  <si>
    <t>Cost of Supply (Rs/kwh)</t>
  </si>
  <si>
    <t>Existing Avg. Tariff (Rs/kWh)</t>
  </si>
  <si>
    <t>Cost</t>
  </si>
  <si>
    <t>EHT</t>
  </si>
  <si>
    <t>LT</t>
  </si>
  <si>
    <t xml:space="preserve">Sheet F-1  </t>
  </si>
  <si>
    <t>Information on Block Capital</t>
  </si>
  <si>
    <t>AURO FLOUR MILL</t>
  </si>
  <si>
    <t>AMBICA RICE MILL</t>
  </si>
  <si>
    <t>KALIKA AGRO PRODUCT</t>
  </si>
  <si>
    <t>Bulk Supply - Domestic</t>
  </si>
  <si>
    <t>Commercial</t>
  </si>
  <si>
    <t>Mini Steel Plant</t>
  </si>
  <si>
    <t>Colony Consumption</t>
  </si>
  <si>
    <t>EHT Category</t>
  </si>
  <si>
    <t>Emerg. Supply to CPP</t>
  </si>
  <si>
    <t>D.C. Services</t>
  </si>
  <si>
    <t>GRAND TOTAL</t>
  </si>
  <si>
    <t>URBAN</t>
  </si>
  <si>
    <t>UNITS BILLED IN MU</t>
  </si>
  <si>
    <t>(FOR THE PERIOD OF REPORT)</t>
  </si>
  <si>
    <t>Sale in the slab rates -&gt;</t>
  </si>
  <si>
    <t>Rs. in Lacs</t>
  </si>
  <si>
    <t>OERC</t>
  </si>
  <si>
    <t>A.</t>
  </si>
  <si>
    <t>Depreciation</t>
  </si>
  <si>
    <t>Revenue billed for the year</t>
  </si>
  <si>
    <t xml:space="preserve">Technical      </t>
  </si>
  <si>
    <t xml:space="preserve"> Non-Tech.</t>
  </si>
  <si>
    <t xml:space="preserve">Technical        </t>
  </si>
  <si>
    <t>Dearness Allowance</t>
  </si>
  <si>
    <t>Other Allowance</t>
  </si>
  <si>
    <t>LT Category</t>
  </si>
  <si>
    <t>Contribution to accident reserve fund</t>
  </si>
  <si>
    <t>Sub total :</t>
  </si>
  <si>
    <t>Telephone &amp; Trunk Call</t>
  </si>
  <si>
    <t>&gt;100&lt;=300</t>
  </si>
  <si>
    <t>More than 300 KWH(SLAB)</t>
  </si>
  <si>
    <t xml:space="preserve">Industrial </t>
  </si>
  <si>
    <t>DA</t>
  </si>
  <si>
    <t>HRA</t>
  </si>
  <si>
    <t>Agro &amp; Agro Allied</t>
  </si>
  <si>
    <t>Unmetered supply</t>
  </si>
  <si>
    <t>Failure of Transformer (Nos.)</t>
  </si>
  <si>
    <t xml:space="preserve"> (Consumption &lt;=100 units/month)</t>
  </si>
  <si>
    <t xml:space="preserve"> (Consumption &gt;100, &lt;=300 units/month)</t>
  </si>
  <si>
    <t>Public Institution&gt;100 KW</t>
  </si>
  <si>
    <t>Others</t>
  </si>
  <si>
    <t>Repair &amp; Maintenance Expenses</t>
  </si>
  <si>
    <t>Sheet F-23</t>
  </si>
  <si>
    <t>F-23</t>
  </si>
  <si>
    <t>Sheet F-24</t>
  </si>
  <si>
    <t>F-24</t>
  </si>
  <si>
    <t>NO.of service connection provided within 30 days of valid requisition for  power supply</t>
  </si>
  <si>
    <t>Water Supply &amp; public works</t>
  </si>
  <si>
    <t>Traction/ Railways</t>
  </si>
  <si>
    <t>Public Lighting</t>
  </si>
  <si>
    <t>Temporary Lighting</t>
  </si>
  <si>
    <t>Categories of Consumer/Region</t>
  </si>
  <si>
    <t>Power Purchase Contingencies</t>
  </si>
  <si>
    <t xml:space="preserve">Note: </t>
  </si>
  <si>
    <t>Statement of Fixed Assets &amp; Depreciation</t>
  </si>
  <si>
    <t>Subsidy and Grants</t>
  </si>
  <si>
    <t>Balance Sheet</t>
  </si>
  <si>
    <t>Profit &amp; Loss Account</t>
  </si>
  <si>
    <t>Consumers’ Security Deposits</t>
  </si>
  <si>
    <t>Capital contributions from consumers</t>
  </si>
  <si>
    <t>APPLICATION OF FUNDS</t>
  </si>
  <si>
    <t>Less: Accumulated Depreciation</t>
  </si>
  <si>
    <t>Capital Work in Progress</t>
  </si>
  <si>
    <t>Disputed Amount</t>
  </si>
  <si>
    <t>Profit (before interest &amp; finance charges)</t>
  </si>
  <si>
    <t>Public Water Works and Swerage Pumping &gt;=110 KVA</t>
  </si>
  <si>
    <t>General Purpose &gt;= 110 KVA</t>
  </si>
  <si>
    <t xml:space="preserve">HT Category </t>
  </si>
  <si>
    <t>H.T.Industrial (M) Supply</t>
  </si>
  <si>
    <t>Public Water Works and Swerage Pumping</t>
  </si>
  <si>
    <t>Emergency  Supply to CPP</t>
  </si>
  <si>
    <t xml:space="preserve">Colony Consumption </t>
  </si>
  <si>
    <t xml:space="preserve">EHT Category </t>
  </si>
  <si>
    <t>RATE FOR D.C. SUPPLY</t>
  </si>
  <si>
    <t>SAME AS RATE AT SL. 1</t>
  </si>
  <si>
    <t>SAME AS RATE AT SL. 2</t>
  </si>
  <si>
    <t>SAME AS RATE AT SL. 5</t>
  </si>
  <si>
    <r>
      <t>Note</t>
    </r>
    <r>
      <rPr>
        <b/>
        <sz val="12"/>
        <rFont val="Arial"/>
        <family val="2"/>
      </rPr>
      <t>:</t>
    </r>
  </si>
  <si>
    <t>(I)</t>
  </si>
  <si>
    <t xml:space="preserve">DPS is no more payable by domestic consumers.  </t>
  </si>
  <si>
    <t>(II)</t>
  </si>
  <si>
    <t>DPS for other categories has been reduced to 1.25% from 2%.</t>
  </si>
  <si>
    <t>Energy charge in respect of domestic consumer for consumption above 200 units per month has been reduced to 310 p/kWh from 320 p/kWh</t>
  </si>
  <si>
    <t>(IV)</t>
  </si>
  <si>
    <t xml:space="preserve">MMFC for Specified Public Purpose and Public Water Works has been reduced to Rs.80/- per kw to Rs.50/- per kw rationalising the MMFC to Rs.50/- </t>
  </si>
  <si>
    <t>(V)</t>
  </si>
  <si>
    <t>Public Water Works &amp; Swerage Pumping</t>
  </si>
  <si>
    <t>Chandikhole</t>
  </si>
  <si>
    <t>Jajpur Town</t>
  </si>
  <si>
    <t>Anandapur</t>
  </si>
  <si>
    <t>Less:-Employee cost Capitalised</t>
  </si>
  <si>
    <t>Net Emplyoee Cost</t>
  </si>
  <si>
    <t>Basta</t>
  </si>
  <si>
    <t>NA</t>
  </si>
  <si>
    <t xml:space="preserve"> 33/11Kv S/S</t>
  </si>
  <si>
    <t>Subsidy Rs. Lacs</t>
  </si>
  <si>
    <t>Expenditure for Energy Audit</t>
  </si>
  <si>
    <t xml:space="preserve"> (Consumption &lt;= 50 units/month)</t>
  </si>
  <si>
    <t>( iv )</t>
  </si>
  <si>
    <t>(G)</t>
  </si>
  <si>
    <t>(H)</t>
  </si>
  <si>
    <t>( I )</t>
  </si>
  <si>
    <t>Medium/low tension</t>
  </si>
  <si>
    <t>Irrigation/ Agricultural</t>
  </si>
  <si>
    <t>Current Tariff for 12 Mth.( Accrual Basis )</t>
  </si>
  <si>
    <t>(B)</t>
  </si>
  <si>
    <t>Large Industry</t>
  </si>
  <si>
    <t>Railway Traction</t>
  </si>
  <si>
    <t>Heavy Industry</t>
  </si>
  <si>
    <t>Power Intensive Industry</t>
  </si>
  <si>
    <t>TARUMATA ICE FACTORY</t>
  </si>
  <si>
    <t xml:space="preserve">11/.4kv </t>
  </si>
  <si>
    <t>II.</t>
  </si>
  <si>
    <t>Consumption during peak and off-peak hours by large industries</t>
  </si>
  <si>
    <t>Sheet P-12</t>
  </si>
  <si>
    <t>P-12</t>
  </si>
  <si>
    <t>Interruptions</t>
  </si>
  <si>
    <t>Sheet P-13</t>
  </si>
  <si>
    <t>Renovation &amp; investment</t>
  </si>
  <si>
    <t>Nos</t>
  </si>
  <si>
    <t xml:space="preserve">Rate </t>
  </si>
  <si>
    <t>Land and Rights</t>
  </si>
  <si>
    <t>Furniture, Fixtures</t>
  </si>
  <si>
    <t>C.General Assets</t>
  </si>
  <si>
    <t>0-50 KWH</t>
  </si>
  <si>
    <t>&gt;400KWH</t>
  </si>
  <si>
    <t xml:space="preserve">Income to be recovered in future tariff determination  </t>
  </si>
  <si>
    <t>ANSHUMAN RICE MILL</t>
  </si>
  <si>
    <t>0&lt;=50KWH</t>
  </si>
  <si>
    <t>More than 400 KWH (SLAB)</t>
  </si>
  <si>
    <t>Keonjhar Circle</t>
  </si>
  <si>
    <t xml:space="preserve">Baripada Circle </t>
  </si>
  <si>
    <t>JINDAL STAINLESS LTD.</t>
  </si>
  <si>
    <t>DEBASIS PANDA</t>
  </si>
  <si>
    <t>M/S HOTEL LUCKY INDIA</t>
  </si>
  <si>
    <t>M/S PATNAIK PLANTATION PVT. LTD.</t>
  </si>
  <si>
    <t>EX.ENGR.KANPUR REH. C&amp;B DIVISION</t>
  </si>
  <si>
    <t>THE SAMAJ</t>
  </si>
  <si>
    <t>M/S MAA LAXMI AGRO PVT. LTD.</t>
  </si>
  <si>
    <t>Problems in metering and meter reading</t>
  </si>
  <si>
    <t>Errors in billing</t>
  </si>
  <si>
    <t>SUMRIT METALIKS (P)LTD</t>
  </si>
  <si>
    <t>INDIAN OIL CORPORATION LTD.</t>
  </si>
  <si>
    <t>S.R.AQUA</t>
  </si>
  <si>
    <t>SDO-PHONE,BARIPADA</t>
  </si>
  <si>
    <t>SDO-PHONES</t>
  </si>
  <si>
    <t>E.E. STORES &amp; MECHANICALS</t>
  </si>
  <si>
    <t>E.E.STORES MECHANICALS</t>
  </si>
  <si>
    <t>POWER GRID CORP.OF INDIA</t>
  </si>
  <si>
    <t>SEEMANTA ENGINEERING COLLEGE</t>
  </si>
  <si>
    <t>FACOR LTD- CHARGE CHROME PLANT</t>
  </si>
  <si>
    <t>TISCO FERRO ALLOYS PLANT</t>
  </si>
  <si>
    <t>IDCOL FERROCHROME &amp; ALLOYS LTD</t>
  </si>
  <si>
    <t>FERRO MANGANESE PLANT, TISCO</t>
  </si>
  <si>
    <t>E.E. P.H.D. BARIPADA</t>
  </si>
  <si>
    <t>IDCO PUMP HOUSE</t>
  </si>
  <si>
    <t>GURUBEDA PUMP HOUSE</t>
  </si>
  <si>
    <t>BHOLABEDA PUMP HOUSE</t>
  </si>
  <si>
    <t>EXECUTIVE ENGINEER, PHD,</t>
  </si>
  <si>
    <t>BHADRAK RAILWAY TRACTION</t>
  </si>
  <si>
    <t>BALASORE RAILWAY TRACTION</t>
  </si>
  <si>
    <t>Hire charges of vehicle</t>
  </si>
  <si>
    <t>Fees &amp; Subscription</t>
  </si>
  <si>
    <t>Books &amp; Periodicals</t>
  </si>
  <si>
    <t>Printing &amp; Stationery</t>
  </si>
  <si>
    <t>Organisational Development Expenses</t>
  </si>
  <si>
    <t>Training</t>
  </si>
  <si>
    <t>Demmurage and Wharfage on materials</t>
  </si>
  <si>
    <t>Transit insurance</t>
  </si>
  <si>
    <t xml:space="preserve"> (Consumption &gt;300 units/month)</t>
  </si>
  <si>
    <t>Accounts Payable</t>
  </si>
  <si>
    <t>ARUN TRADING CORPORATION</t>
  </si>
  <si>
    <t>M/S MANGALAM AGROTECH PVT. LTD.</t>
  </si>
  <si>
    <t>ADHIR KU. SUTAR</t>
  </si>
  <si>
    <t>M/S SHREE HANUMAN RICE MILL</t>
  </si>
  <si>
    <t>M/S MAHALAXMI STONE CRUSHER</t>
  </si>
  <si>
    <t>M/S BIOTECH AYUR (P) LTD.</t>
  </si>
  <si>
    <t>M/S GANAPATI PIPE &amp; INDRUSTRIES</t>
  </si>
  <si>
    <t>M/S AGN AGRO PROCESSORS PVT LTD.</t>
  </si>
  <si>
    <t>M/S MAA RICE MILL</t>
  </si>
  <si>
    <t>M/S ANANDA EXPORTS</t>
  </si>
  <si>
    <t>M/S JAY JAGANNATH RE-ROLLING</t>
  </si>
  <si>
    <t>M/S MISRILAL MINES PVT.LTD</t>
  </si>
  <si>
    <t>M/S MAA CHANDI STONE CRUSHER</t>
  </si>
  <si>
    <t>M/S LAXMIPRIYA RICE MILL</t>
  </si>
  <si>
    <t>M/S UCHABALI IRON &amp; MN.MINES</t>
  </si>
  <si>
    <t>EX. ENG. P.H.D. BARIPADA</t>
  </si>
  <si>
    <t>JAWAHAR NAVODAYA BIDYALAYA</t>
  </si>
  <si>
    <t>THE DISTRICT SPORTS OFFICER, KNJ</t>
  </si>
  <si>
    <t>Furniture, Fixture</t>
  </si>
  <si>
    <t>Office Equipment</t>
  </si>
  <si>
    <t>Total Application</t>
  </si>
  <si>
    <t>(d)</t>
  </si>
  <si>
    <t>As Proposed</t>
  </si>
  <si>
    <t>Ministeel Plant</t>
  </si>
  <si>
    <t>Emergency Power supply to CPP</t>
  </si>
  <si>
    <t>DC Service:</t>
  </si>
  <si>
    <t>MONTHLY METER RENT</t>
  </si>
  <si>
    <t>Existing</t>
  </si>
  <si>
    <t>Proposed</t>
  </si>
  <si>
    <t>3 Phase electro-magnetic KWH meter</t>
  </si>
  <si>
    <t>Return on Equity</t>
  </si>
  <si>
    <t>Issued capital</t>
  </si>
  <si>
    <t>Called-up capital</t>
  </si>
  <si>
    <t>Less calls in arrears</t>
  </si>
  <si>
    <t>L.T. Industrial(S) (Small Industry)</t>
  </si>
  <si>
    <t>L.T. Industrial(M) (Medium Industry)</t>
  </si>
  <si>
    <t>B</t>
  </si>
  <si>
    <t>C</t>
  </si>
  <si>
    <t>D</t>
  </si>
  <si>
    <t>E</t>
  </si>
  <si>
    <t>F</t>
  </si>
  <si>
    <t>G</t>
  </si>
  <si>
    <t>Rs. Lakhs</t>
  </si>
  <si>
    <t>ADMINISTRATION &amp; GENERAL EXPENSES</t>
  </si>
  <si>
    <t>(Rs. in Lacs)</t>
  </si>
  <si>
    <t>PROPERTY RELATED EXPENSES</t>
  </si>
  <si>
    <t>Licence Fees</t>
  </si>
  <si>
    <t>BASIS OF CALCULATION OF MONTHLY METER RENT</t>
  </si>
  <si>
    <t>RATE MAKING</t>
  </si>
  <si>
    <t>(D)</t>
  </si>
  <si>
    <t xml:space="preserve">Previous Year   </t>
  </si>
  <si>
    <t>NO.of valid requisitions for HT connection for power supply</t>
  </si>
  <si>
    <t>NO.of service connection provided within 180 days of valid requisition for  power supply</t>
  </si>
  <si>
    <t>C.D.In KW</t>
  </si>
  <si>
    <t>1.0</t>
  </si>
  <si>
    <t>2.0</t>
  </si>
  <si>
    <t>Subsidy on average cost basis by customer class and service level for ensuing FY</t>
  </si>
  <si>
    <t>Date of Acquisition/Installation</t>
  </si>
  <si>
    <t>Historical Cost/Cost of Acquisition</t>
  </si>
  <si>
    <t xml:space="preserve">Date of withdrawal operations </t>
  </si>
  <si>
    <t>Rent, Rates &amp; Cess</t>
  </si>
  <si>
    <t>No of Kutir Jyoti Cons.</t>
  </si>
  <si>
    <t>Consumption/KJ conn.</t>
  </si>
  <si>
    <t xml:space="preserve">Total Consmption(KJ) </t>
  </si>
  <si>
    <t>RURAL</t>
  </si>
  <si>
    <t>Billed</t>
  </si>
  <si>
    <t>Capital Subsidy/Grants</t>
  </si>
  <si>
    <t>MU Sold</t>
  </si>
  <si>
    <t>A&amp;G Exp</t>
  </si>
  <si>
    <t>A&amp;G</t>
  </si>
  <si>
    <t>DAITARY IRON  ORE MINES</t>
  </si>
  <si>
    <t>NILACHAL ISPAT NIGAM LTD</t>
  </si>
  <si>
    <t>M/S NILANCHAL CARBO METALIKS</t>
  </si>
  <si>
    <t>K. J. ISPAT LIMITED</t>
  </si>
  <si>
    <t>Specified Public Purpose(Public Institution)&lt;100 kw</t>
  </si>
  <si>
    <t>1.a</t>
  </si>
  <si>
    <t>1.b</t>
  </si>
  <si>
    <t>GARRISON ENGNR-R&amp;D, OT ROAD</t>
  </si>
  <si>
    <t>GARRISON ENGNR-R&amp;D, ANGARGADIA</t>
  </si>
  <si>
    <t>Consumer Commercial Information</t>
  </si>
  <si>
    <t>Measures for reduction of T &amp; D loss</t>
  </si>
  <si>
    <t>Sheet P-15</t>
  </si>
  <si>
    <t>P-15</t>
  </si>
  <si>
    <t>Consumer Complaint</t>
  </si>
  <si>
    <t>Civil repairs &amp; maintenance</t>
  </si>
  <si>
    <t>HARI UDYOG (P) LTD.</t>
  </si>
  <si>
    <t>Leave Travel Concession</t>
  </si>
  <si>
    <t>M/S.PATNAIK STEEL &amp; ALLOYS (P)</t>
  </si>
  <si>
    <t>May</t>
  </si>
  <si>
    <t>June</t>
  </si>
  <si>
    <t>July</t>
  </si>
  <si>
    <t>August</t>
  </si>
  <si>
    <t>Sept.</t>
  </si>
  <si>
    <t>Oct.</t>
  </si>
  <si>
    <t xml:space="preserve"> Special Tariff for Industries with Contract Demand of 100 MVA and above @ 200 p/u remains unchanged.</t>
  </si>
  <si>
    <r>
      <t xml:space="preserve">* </t>
    </r>
    <r>
      <rPr>
        <u/>
        <sz val="12"/>
        <rFont val="Arial"/>
        <family val="2"/>
      </rPr>
      <t>Eligibility Criteria</t>
    </r>
    <r>
      <rPr>
        <sz val="12"/>
        <rFont val="Arial"/>
        <family val="2"/>
      </rPr>
      <t xml:space="preserve"> : (i) The industries must agree for drawl of power at least for a period of one year. </t>
    </r>
  </si>
  <si>
    <t>ORISSA MNRL DEV CORP LTD CLNY</t>
  </si>
  <si>
    <t>EMAMI PAPER MILLS LTD.</t>
  </si>
  <si>
    <t>BHARAT PETROLEUM LIMITED</t>
  </si>
  <si>
    <t>HINDUSTAN PETROLEUM LIMITED</t>
  </si>
  <si>
    <t>DPS/Rebate</t>
  </si>
  <si>
    <t>L.T.Industrial (M) Supply</t>
  </si>
  <si>
    <t xml:space="preserve">Specified Public Purpose </t>
  </si>
  <si>
    <t>Public Water Works and Swerage Pumping&lt;110 KVA</t>
  </si>
  <si>
    <t>Consumption/Billing figures for Irrigation &amp; Agricultural Consumers</t>
  </si>
  <si>
    <t>Sheet T-6</t>
  </si>
  <si>
    <t>T-6</t>
  </si>
  <si>
    <t>Sheet T-7</t>
  </si>
  <si>
    <t>T-7</t>
  </si>
  <si>
    <t>Expected Revenue from Charges</t>
  </si>
  <si>
    <t>Sheet T-8</t>
  </si>
  <si>
    <t>T-8</t>
  </si>
  <si>
    <t>Tariff Revision Proposal</t>
  </si>
  <si>
    <t>FINANCE</t>
  </si>
  <si>
    <t>NESCO</t>
  </si>
  <si>
    <t>RUNGTA MINES LTD, SPNG IRN DIV</t>
  </si>
  <si>
    <t>M/S SARDA MINES (PVT) LTD.</t>
  </si>
  <si>
    <t>Provision for Taxation(FBT)</t>
  </si>
  <si>
    <t>Public Institution&lt;100 kw</t>
  </si>
  <si>
    <t>Miscellaneous Equipment</t>
  </si>
  <si>
    <t>Note:</t>
  </si>
  <si>
    <t>% Reduction in T&amp;D loss for Sl 1 &amp; 2</t>
  </si>
  <si>
    <t>TYPE OF COMPLAINT</t>
  </si>
  <si>
    <t>Sl no</t>
  </si>
  <si>
    <t>Capital subsidy</t>
  </si>
  <si>
    <t>Revenue subsidy</t>
  </si>
  <si>
    <t>Rural electrification</t>
  </si>
  <si>
    <t>IPR</t>
  </si>
  <si>
    <t>Other subsidies</t>
  </si>
  <si>
    <t>Grants If any</t>
  </si>
  <si>
    <t>(Previous Year)</t>
  </si>
  <si>
    <t>(Current Year)</t>
  </si>
  <si>
    <t>(EnsuingYear)</t>
  </si>
  <si>
    <t>SOURCES OF FUNDS</t>
  </si>
  <si>
    <t>Shareholders’ Funds</t>
  </si>
  <si>
    <t>Statutory reserves and Appropriations</t>
  </si>
  <si>
    <t>Amount available for distribution &amp; transfer to general reserve</t>
  </si>
  <si>
    <t>Proposed Dividend</t>
  </si>
  <si>
    <t>Corporate Tax on Dividend</t>
  </si>
  <si>
    <t>Transfer to General Reserve</t>
  </si>
  <si>
    <t>Balance carried to Balance Sheet</t>
  </si>
  <si>
    <t>Micro privatisation/Rural franchise/Input franchise</t>
  </si>
  <si>
    <t>(Delay in replacement of non-recording meters,replacement of burnt out meter,replacement of meters recording excess consumption due to creeping,breakage os seals provided to the meter,mistakes in totaling by the MR while issuing the bills,wrong noting.</t>
  </si>
  <si>
    <t>Over Time</t>
  </si>
  <si>
    <t>Interruption
Major Disturbances Due to EHT Failure</t>
  </si>
  <si>
    <t>Estimated unserved energy due to such interruptions(MWH)</t>
  </si>
  <si>
    <t>Load prior to the disturbance X No. of hours of interruption</t>
  </si>
  <si>
    <t>i</t>
  </si>
  <si>
    <t>No</t>
  </si>
  <si>
    <t xml:space="preserve"> CONSUMER COMPLAINTS</t>
  </si>
  <si>
    <t>M/S LAXMINARAYAN RICE MILL &amp;</t>
  </si>
  <si>
    <t>BANGORE CHROMITE MINES, OMC</t>
  </si>
  <si>
    <t>BARPADA SCHOOL OF ENGG. &amp; TECH</t>
  </si>
  <si>
    <t>iii)</t>
  </si>
  <si>
    <t>Category of Consumers</t>
  </si>
  <si>
    <t>Kutirjyoti&lt;=30KWH</t>
  </si>
  <si>
    <t xml:space="preserve">Balasore  Circle </t>
  </si>
  <si>
    <t xml:space="preserve">Bhadrak Circle </t>
  </si>
  <si>
    <t xml:space="preserve">Jajpur Circle </t>
  </si>
  <si>
    <t>LT CATEGORY</t>
  </si>
  <si>
    <t>Total-----&gt;</t>
  </si>
  <si>
    <t>MATERIAL RELATED EXPENSES</t>
  </si>
  <si>
    <t>Total</t>
  </si>
  <si>
    <t>TOTAL</t>
  </si>
  <si>
    <t>Accumulated Depreciation on date of withdrawal</t>
  </si>
  <si>
    <t>Written down value on date of withdrawal</t>
  </si>
  <si>
    <t>&gt;100-300KWH</t>
  </si>
  <si>
    <t>Gratuity</t>
  </si>
  <si>
    <t>Bonus</t>
  </si>
  <si>
    <t>F-18</t>
  </si>
  <si>
    <t>Information on Inventory</t>
  </si>
  <si>
    <t>Sheet F-19</t>
  </si>
  <si>
    <t xml:space="preserve">                                   (ii) They may give a monthly guaranteed minimum take off at LF of 80%.</t>
  </si>
  <si>
    <t>(VIII)</t>
  </si>
  <si>
    <t>Cash and Bank Balances</t>
  </si>
  <si>
    <t>Less: Current Liabilities and Provisions</t>
  </si>
  <si>
    <t>Current Liabilities</t>
  </si>
  <si>
    <t xml:space="preserve">NET CURRENT ASSETS </t>
  </si>
  <si>
    <t>NO.of valid requisitions for service connection for power supply</t>
  </si>
  <si>
    <t>Sheet P-11</t>
  </si>
  <si>
    <t>P-11</t>
  </si>
  <si>
    <t>Power Factor Incentive &amp; Power Factor Penalty</t>
  </si>
  <si>
    <t xml:space="preserve">Rebate &amp; Prompt Payment Incentive </t>
  </si>
  <si>
    <t>Delayed Payment Surcharge</t>
  </si>
  <si>
    <t>As per existing tariff</t>
  </si>
  <si>
    <t>Statements of assets not in use</t>
  </si>
  <si>
    <t>Underground Cable Network</t>
  </si>
  <si>
    <t xml:space="preserve"> No. of employees per 1000 consumers</t>
  </si>
  <si>
    <t>Period</t>
  </si>
  <si>
    <t>Interest on Security Deposit</t>
  </si>
  <si>
    <t>Customer Class:</t>
  </si>
  <si>
    <t>Domestic</t>
  </si>
  <si>
    <t>Irrigation</t>
  </si>
  <si>
    <t>Street Lighting</t>
  </si>
  <si>
    <t>Small Industry</t>
  </si>
  <si>
    <t>Medium Industry</t>
  </si>
  <si>
    <t>Public Institution</t>
  </si>
  <si>
    <t>General Purpose</t>
  </si>
  <si>
    <t>BARBIL COLONY, OMC LTD</t>
  </si>
  <si>
    <t>KHANDBANDH COLONY, OMC LTD</t>
  </si>
  <si>
    <t>Project Management Unit</t>
  </si>
  <si>
    <t>BHADRAK RAILWAY STATION</t>
  </si>
  <si>
    <t>GARRISON ENGNR-R&amp;D, CHANDIPUR</t>
  </si>
  <si>
    <t>TELECOM DIST.ENGINEER</t>
  </si>
  <si>
    <t>RAILWAY STATION,BALASORE</t>
  </si>
  <si>
    <t>M/S NEW MODERN TECHNOMECH</t>
  </si>
  <si>
    <t>FIXED MONTHLY CHARGE---&gt;</t>
  </si>
  <si>
    <t>10 </t>
  </si>
  <si>
    <t>L.T. Industrial (S) Supply</t>
  </si>
  <si>
    <t>L.T. Industrial (M) Supply</t>
  </si>
  <si>
    <t>As indicated in the notes below.</t>
  </si>
  <si>
    <t>H.T .Industrial (M) Supply</t>
  </si>
  <si>
    <t>Load Factor (%)</t>
  </si>
  <si>
    <t>&gt;60%</t>
  </si>
  <si>
    <t>( i )</t>
  </si>
  <si>
    <t>Proposed Charges, other than and in addition to the charges of tariff leviable for the purpose.</t>
  </si>
  <si>
    <t>Bulk supplies to distributing licencees</t>
  </si>
  <si>
    <t>Bulk supply to others</t>
  </si>
  <si>
    <t>A set of LT current transformers</t>
  </si>
  <si>
    <t>Sheet F-27</t>
  </si>
  <si>
    <t>F-27</t>
  </si>
  <si>
    <t>Sheet F-20</t>
  </si>
  <si>
    <t>F-20</t>
  </si>
  <si>
    <t>Sheet F-21</t>
  </si>
  <si>
    <t>F-21</t>
  </si>
  <si>
    <t>Employees Cost</t>
  </si>
  <si>
    <t>Sheet F-22</t>
  </si>
  <si>
    <t>F-22</t>
  </si>
  <si>
    <t>Existing Tariff/CoS (%)</t>
  </si>
  <si>
    <t>Proposed Avg. Tariff (Rs/kWh)</t>
  </si>
  <si>
    <t xml:space="preserve">Proposed Tariff/ CoS (%) </t>
  </si>
  <si>
    <t>% Increase in Avg Tariff</t>
  </si>
  <si>
    <t>a</t>
  </si>
  <si>
    <t>b</t>
  </si>
  <si>
    <t>c</t>
  </si>
  <si>
    <t>RELEASE OF CUSTOMER BILLS</t>
  </si>
  <si>
    <t>Postage &amp; Telegram</t>
  </si>
  <si>
    <t xml:space="preserve">INFORMATION ON INVENTORY </t>
  </si>
  <si>
    <t>Opening Stock</t>
  </si>
  <si>
    <t>Refund of Security Deposit</t>
  </si>
  <si>
    <t>3.0</t>
  </si>
  <si>
    <t>(a)</t>
  </si>
  <si>
    <t>Employees cost</t>
  </si>
  <si>
    <t>(b)</t>
  </si>
  <si>
    <t>Period------------&gt;</t>
  </si>
  <si>
    <t>No. of occcurances</t>
  </si>
  <si>
    <t>Example:-</t>
  </si>
  <si>
    <t>Nilachal Ispat Nigam</t>
  </si>
  <si>
    <t>GUMURA RAILWAY STATION</t>
  </si>
  <si>
    <t>SERENDA COLONY, OMC LIMITED</t>
  </si>
  <si>
    <t>GURUDA COLONY, OMC LIMITED</t>
  </si>
  <si>
    <t>UTKAL FLOUR MILLS(P) LTD.</t>
  </si>
  <si>
    <t>Transitional provision</t>
  </si>
  <si>
    <t>% Reduction in T&amp;D loss for above</t>
  </si>
  <si>
    <t>Re-conductoring</t>
  </si>
  <si>
    <t>Kms</t>
  </si>
  <si>
    <t>ii</t>
  </si>
  <si>
    <t>11kv</t>
  </si>
  <si>
    <t>iii</t>
  </si>
  <si>
    <t>UNIT NAME &amp; CODE : …………………………..</t>
  </si>
  <si>
    <t>Sl. No.</t>
  </si>
  <si>
    <t>Customer Service Charge (Rs./Month)</t>
  </si>
  <si>
    <t>Monthly Minimum Fixed Charge for first KW or part (Rs.)</t>
  </si>
  <si>
    <t>Monthly Fixed Charge for any additional KW or part (Rs.)</t>
  </si>
  <si>
    <t xml:space="preserve">Rebate               (P/kWh)/ DPS                 </t>
  </si>
  <si>
    <t>Kutir Jyoti  &lt; 30U/month</t>
  </si>
  <si>
    <t>FIXED MONTHLY CHARGE ----&gt;</t>
  </si>
  <si>
    <t xml:space="preserve"> (Consumption &lt;= 100 units/month)</t>
  </si>
  <si>
    <t xml:space="preserve"> (Consumption &gt;100, &lt;=200 units/month)</t>
  </si>
  <si>
    <t>(C)</t>
  </si>
  <si>
    <t>M/S SAGAR MINERALS</t>
  </si>
  <si>
    <t>Interest &amp; Finance Charges</t>
  </si>
  <si>
    <t>Karanjia</t>
  </si>
  <si>
    <t>Reserves and Surplus</t>
  </si>
  <si>
    <t>Loan Funds</t>
  </si>
  <si>
    <t>Other Funds</t>
  </si>
  <si>
    <t>( Accrual Basis)</t>
  </si>
  <si>
    <t>APDRP</t>
  </si>
  <si>
    <t xml:space="preserve"> (Consumption &gt;200, &lt;=400 units/month)</t>
  </si>
  <si>
    <t xml:space="preserve"> (Consumption &gt;400 units/month)</t>
  </si>
  <si>
    <t>Allied Agricultural Activites</t>
  </si>
  <si>
    <t>Allied Agro Industrial Activities</t>
  </si>
  <si>
    <t>General Purpose &gt;70 KVA &lt; 110 KVA</t>
  </si>
  <si>
    <t>Emergency  Supply to CGP</t>
  </si>
  <si>
    <t>( vii )</t>
  </si>
  <si>
    <t>( viii )</t>
  </si>
  <si>
    <t>( ix )</t>
  </si>
  <si>
    <t>Interruption due to problem in LT supply</t>
  </si>
  <si>
    <t>Clearing &amp; forwarding charges</t>
  </si>
  <si>
    <t>Cash Flow Statement</t>
  </si>
  <si>
    <r>
      <t xml:space="preserve">   </t>
    </r>
    <r>
      <rPr>
        <sz val="16"/>
        <rFont val="Arial"/>
        <family val="2"/>
      </rPr>
      <t xml:space="preserve"> TARIFF EFFCTIVE FROM 1st APRIL, 2005    </t>
    </r>
    <r>
      <rPr>
        <b/>
        <sz val="16"/>
        <rFont val="Arial"/>
        <family val="2"/>
      </rPr>
      <t xml:space="preserve">                                                </t>
    </r>
  </si>
  <si>
    <t xml:space="preserve">Voltage of Supply  </t>
  </si>
  <si>
    <t xml:space="preserve">Demand Charge (Rs./KW/ Month)/ (Rs./KVA/ Month)         </t>
  </si>
  <si>
    <t>DIST HEADQUARTER HOSPITAL, BPD</t>
  </si>
  <si>
    <t>EKLAVYA MODEL SCHOOL</t>
  </si>
  <si>
    <t>OERC FORM   P.3</t>
  </si>
  <si>
    <t>OERC FORM   P.4</t>
  </si>
  <si>
    <t>OERC FORM   P.5</t>
  </si>
  <si>
    <t>a) All 33Kv Incoming Feeders.</t>
  </si>
  <si>
    <t>b) All 11KV outgoing feeders</t>
  </si>
  <si>
    <t xml:space="preserve">Details of consumption and Load Factor (calculated w/r to CD) for consumer with CD 110 kva/100kw and above </t>
  </si>
  <si>
    <t>Sheet P-10</t>
  </si>
  <si>
    <t>P-10</t>
  </si>
  <si>
    <t>Authorised capital</t>
  </si>
  <si>
    <t>Subscribed capital</t>
  </si>
  <si>
    <t>Total paid up capital</t>
  </si>
  <si>
    <t>REPEAT  FOR PREVIOUS YEAR</t>
  </si>
  <si>
    <t>SR. DIVISIONAL (ELECT) ENG. SERLY</t>
  </si>
  <si>
    <t>JALESWAR RAILWAY TRACTION</t>
  </si>
  <si>
    <t>JAKHAPURA TRACTION SUB-STATION</t>
  </si>
  <si>
    <t>Total Cost</t>
  </si>
  <si>
    <t>HOTEL SARADA NIVAS</t>
  </si>
  <si>
    <t>M/S. M.R. MINERALS</t>
  </si>
  <si>
    <t>RANI SATI RICEMILL P.LTD.</t>
  </si>
  <si>
    <t>M/S MAA TARINI RICE MILL</t>
  </si>
  <si>
    <t>Irrigation Pumping and Agriculture</t>
  </si>
  <si>
    <t xml:space="preserve">Public Lighting </t>
  </si>
  <si>
    <t>M/S GOLDEN AQUA FARM</t>
  </si>
  <si>
    <t>M/S DHAMARA PORT COMPANY LTD.</t>
  </si>
  <si>
    <t>M/S BALASORE MARINE EXPORTS</t>
  </si>
  <si>
    <t>BALASORE COLLEGE OF ENGINEERING</t>
  </si>
  <si>
    <t>M/S RAMKY ENVIRO ENGINEERS LTD.</t>
  </si>
  <si>
    <t>SENIOR DIVISIONAL ENGINEER (G)</t>
  </si>
  <si>
    <t>M/S HOTEL VENEGIA  P. LTD.</t>
  </si>
  <si>
    <t>BRAHMANI RIVER PELLETS LTD.</t>
  </si>
  <si>
    <t>M/S ESSEL MINING &amp; INDUSTRIES LTD.</t>
  </si>
  <si>
    <t>M/S GANGAUR HOTEL &amp; RESORTS</t>
  </si>
  <si>
    <t>M/S JINDAL STEEL &amp; POWER LTD.</t>
  </si>
  <si>
    <t>M/S SHYAM SUNDAR RICE MILL</t>
  </si>
  <si>
    <t>PRINCIPAL KENDRIYA VIDYALAYA</t>
  </si>
  <si>
    <t>DIVNL. RLY. MANAGER, SERLY. CKP.</t>
  </si>
  <si>
    <t>Revenue collection</t>
  </si>
  <si>
    <t>Opening Cash balance</t>
  </si>
  <si>
    <t>Security Deposit from Consumers</t>
  </si>
  <si>
    <t>Employee cost</t>
  </si>
  <si>
    <t>Billing as per Actual Meter Reading</t>
  </si>
  <si>
    <t>B. Distribution Assets</t>
  </si>
  <si>
    <t>Less Transferred to Capital Work-in-Progress</t>
  </si>
  <si>
    <t>Profit before tax for the year</t>
  </si>
  <si>
    <t>Adminstrative &amp; General Exp</t>
  </si>
  <si>
    <t>Repair &amp; Maintenance</t>
  </si>
  <si>
    <t>Reimbursement of Medical Expenses</t>
  </si>
  <si>
    <t>Payment under Workmen compensation Act</t>
  </si>
  <si>
    <t>Public Institution&lt;100KVA</t>
  </si>
  <si>
    <t>Single phase Static KWH meter</t>
  </si>
  <si>
    <t>3 Phase Static KWH meter</t>
  </si>
  <si>
    <t>Distribution line repairs &amp; maintenance</t>
  </si>
  <si>
    <t>Consumer service maintenance</t>
  </si>
  <si>
    <t>No.</t>
  </si>
  <si>
    <t>11 KV Metering Unit without meter</t>
  </si>
  <si>
    <t>Purchase during the month</t>
  </si>
  <si>
    <t>Adjustment</t>
  </si>
  <si>
    <t>(Write-off)</t>
  </si>
  <si>
    <t>No. of Days of Sales</t>
  </si>
  <si>
    <t>Other Revenue</t>
  </si>
  <si>
    <t>EXPENDITURE</t>
  </si>
  <si>
    <t>Operation Maintenance, Administration General and other expenses</t>
  </si>
  <si>
    <t>Dec.</t>
  </si>
  <si>
    <t>Jan.</t>
  </si>
  <si>
    <t>Feb.</t>
  </si>
  <si>
    <t>March</t>
  </si>
  <si>
    <t>Sheet F-12</t>
  </si>
  <si>
    <t>Buildings</t>
  </si>
  <si>
    <t>Overhead lines</t>
  </si>
  <si>
    <t>Vehicles</t>
  </si>
  <si>
    <t>M/S.MAHABIR RICE MILL</t>
  </si>
  <si>
    <t>M/S.P.P.RICE MILL</t>
  </si>
  <si>
    <t>M/S.KRISHNA ICE FACTORY</t>
  </si>
  <si>
    <t>E.C.P. INDUSTRIES LTD.</t>
  </si>
  <si>
    <t>SHANKAR ICE PROCESSING</t>
  </si>
  <si>
    <t>ORIPLAST LIMITED</t>
  </si>
  <si>
    <t>M/S SUBARNA ICE FACTORY</t>
  </si>
  <si>
    <t>M/S.GAMPAS PLASTECH PVT.LTD.</t>
  </si>
  <si>
    <t>M/S.ORIPOL INDUSTRIES LTD</t>
  </si>
  <si>
    <t>M/S.OMFED DAIRY PLANT</t>
  </si>
  <si>
    <t>(Fuse off call at aerial cutouts/Sealable cutout,snapping of wires,falling of trees on overhead lines,fire due to short circuit of LT lines consequent to loose spans and touching of tree branches)</t>
  </si>
  <si>
    <t>Meters and other apparatus at customer’s premises</t>
  </si>
  <si>
    <t>M/S ARYA IRON &amp; STEEL CO (P) LTD.</t>
  </si>
  <si>
    <t>F.M.UNIVERSITY</t>
  </si>
  <si>
    <t>NORTH ORISSA UNIVERSITY</t>
  </si>
  <si>
    <t>M/S STAR MARINA(P) LTD.</t>
  </si>
  <si>
    <t>M/S MAGNUM ESATE (P)LTD.</t>
  </si>
  <si>
    <t>M/S TATA SPONGE IRON LTD.</t>
  </si>
  <si>
    <t>INFORMATION FOR FIXATION OF MONTHLY MAXIMUM DEMAND CHARGE</t>
  </si>
  <si>
    <t>B.</t>
  </si>
  <si>
    <t>Electrical Accidents</t>
  </si>
  <si>
    <t>Items</t>
  </si>
  <si>
    <t>No. of Accidents</t>
  </si>
  <si>
    <t>FATAL</t>
  </si>
  <si>
    <t xml:space="preserve"> Mini Steel Plants, both existing and upcoming, fulfilling the *eligibility criteria, a discount for a period of one year will be available at the rate of 20% in the first slab up to 50% LF. Those who cannot give commitment for a guaranteed off take of 80%, normal Tariff as stipulated above will be applicable to them.</t>
  </si>
  <si>
    <t>(IX)</t>
  </si>
  <si>
    <t>TOD Tariff - A discount @ 10 p/u on consumption between 10 PM to 6 AM shall be allowed to 3 phase consumers with Static meter. This benefit will not be available for those covered under any discounted Tariff and Public lighting consumers.</t>
  </si>
  <si>
    <t>(X)</t>
  </si>
  <si>
    <t xml:space="preserve">New Industries with Contract Demand of 5 MVA and above, coming into operation on or after 01.04.2005 fulfilling the *eligibility criteria will be allowed a discount of 25% on the energy charge up to 50% LF. </t>
  </si>
  <si>
    <t>Sheet F-10</t>
  </si>
  <si>
    <t>F-10</t>
  </si>
  <si>
    <t>Energy Charge  (P/kWh)</t>
  </si>
  <si>
    <t>M/S.KRISHNA COKE INDIA (P)LTD.</t>
  </si>
  <si>
    <t>SUBHASHREE GAS (PVT) LTD.</t>
  </si>
  <si>
    <t>PURE COKE LTD.</t>
  </si>
  <si>
    <t>M/S ROHIT FERRO TECH. LTD.</t>
  </si>
  <si>
    <t>Public Water Works</t>
  </si>
  <si>
    <t>LT CATEGORY-Total</t>
  </si>
  <si>
    <t>HT Category</t>
  </si>
  <si>
    <t>M/S JAGANATH RICE MILL</t>
  </si>
  <si>
    <t>M/S.JASODA AGRO FOODS</t>
  </si>
  <si>
    <t>M/S KAMALJEET SINGH AHLUWALIA</t>
  </si>
  <si>
    <t>UTKAL MNRL  (PVT) LTD, BANPAR</t>
  </si>
  <si>
    <t>High tension</t>
  </si>
  <si>
    <t>Reimbursement of House Rent</t>
  </si>
  <si>
    <t>Honorarium</t>
  </si>
  <si>
    <t>Miscellaneous</t>
  </si>
  <si>
    <t>NARAYAN FOOD PRODUCTS (P)LTD.</t>
  </si>
  <si>
    <t>Allied Agricultural Activities</t>
  </si>
  <si>
    <t>Allied Agro-Industrial Activities</t>
  </si>
  <si>
    <t>Grand Total</t>
  </si>
  <si>
    <t>Lease Rent</t>
  </si>
  <si>
    <t>Current Assets, Loans and Advances</t>
  </si>
  <si>
    <t>Sundry Debtors</t>
  </si>
  <si>
    <t>Inventories</t>
  </si>
  <si>
    <t>Loans and Advances and other current assets</t>
  </si>
  <si>
    <t>Revenue from Sale of Power (Net of Rebate)</t>
  </si>
  <si>
    <t>Net prior period (credit)/charges</t>
  </si>
  <si>
    <t>Incentive energy charge for consumption ratio &gt; 60% (Existing)</t>
  </si>
  <si>
    <t xml:space="preserve">Others </t>
  </si>
  <si>
    <t>No. of Employees as on :</t>
  </si>
  <si>
    <t>No. of Employees per MKWh sold</t>
  </si>
  <si>
    <t>Sl No.</t>
  </si>
  <si>
    <t>%</t>
  </si>
  <si>
    <t>MU</t>
  </si>
  <si>
    <t>DOMESTIC</t>
  </si>
  <si>
    <t>COMMERCIAL</t>
  </si>
  <si>
    <t>IRRIGATION</t>
  </si>
  <si>
    <t>NILACHAL ISPAT NIGAM COLONY</t>
  </si>
  <si>
    <t>IDCOL FERRO CHROME COLONY</t>
  </si>
  <si>
    <t>COLONY SUPPLY, OMC, DAITARY</t>
  </si>
  <si>
    <t>BAMEBARI Mn MINES CLNY, TISCO</t>
  </si>
  <si>
    <t>Bank</t>
  </si>
  <si>
    <t>No. of Consumers</t>
  </si>
  <si>
    <t>Paid up capital</t>
  </si>
  <si>
    <t xml:space="preserve"> </t>
  </si>
  <si>
    <t>SL.NO.</t>
  </si>
  <si>
    <t>Account Code</t>
  </si>
  <si>
    <t>Executive</t>
  </si>
  <si>
    <t>Non-Executive</t>
  </si>
  <si>
    <t>Nov.</t>
  </si>
  <si>
    <t>M/S FALCON  MARINE EXPORT LTD.</t>
  </si>
  <si>
    <t>M/S FACOR POWER LIMITED</t>
  </si>
  <si>
    <t>D.P.C.L. STATION BUILDING</t>
  </si>
  <si>
    <t>RAM CHANDRA BEHERA</t>
  </si>
  <si>
    <t>M/S EASTERN MEDIA. LTD.</t>
  </si>
  <si>
    <t>SDE ( TAX) , BSNL</t>
  </si>
  <si>
    <t>M/S JMB RICE MILL</t>
  </si>
  <si>
    <t>RATNAKAR ICE FACTORY</t>
  </si>
  <si>
    <t>M/S ADITI RICE MILL</t>
  </si>
  <si>
    <t>SHREE BIJAYA ICE FACTORY</t>
  </si>
  <si>
    <t>M/S ANANTA SAGAR ICE FACTORY</t>
  </si>
  <si>
    <t>SUBASINI KABI</t>
  </si>
  <si>
    <t>M/S RATNAKAR FREEZER</t>
  </si>
  <si>
    <t>M/S KAVERI FREEZERS</t>
  </si>
  <si>
    <t>M/S SUCHETA ICE &amp; COLD STORAGE</t>
  </si>
  <si>
    <t>M/S PUSPA ICE PLANT</t>
  </si>
  <si>
    <t>M/S GAJARAJ RICE MILL.</t>
  </si>
  <si>
    <t>KAMADHENU AGRO BASED IND. PVT. LTD.</t>
  </si>
  <si>
    <t>SHRI GOPAL TRADING</t>
  </si>
  <si>
    <t>M/S SHREE JAGANNATH STONE CRUSHER</t>
  </si>
  <si>
    <t>M/S MAA MANGALA STONE CRUSHER</t>
  </si>
  <si>
    <t>M/S PRADHAN INDUSTRY</t>
  </si>
  <si>
    <t>M/S ADITYA AUTO CARE</t>
  </si>
  <si>
    <t>M/S PRANABALLAV RICE MILL</t>
  </si>
  <si>
    <t>M/S A.N. TRANSPORT</t>
  </si>
  <si>
    <t>DAS STONE CRUSHER</t>
  </si>
  <si>
    <t>AMIYA KU. SAHOO</t>
  </si>
  <si>
    <t>SHREE  AGRICO &amp; RICE PVT LTD.</t>
  </si>
  <si>
    <t>M/S KALINGA MINING CORPRATION</t>
  </si>
  <si>
    <t>M/S SERAJUDDIN &amp; CO.</t>
  </si>
  <si>
    <t>PRINCIPAL JAWAHAR NAVODAYA BIDYALAY</t>
  </si>
  <si>
    <t>SR. DIVNL. ELECT. ENGR. (TRD)</t>
  </si>
  <si>
    <t>No. of occasions when NESCO
system was completely isolated From the Grid due to system disturbance afftecting power supply</t>
  </si>
  <si>
    <t>Detection of un-authourised abstraction of electricity</t>
  </si>
  <si>
    <t>CRAKERS INDIA(ALLOYS)PVT.LTD.</t>
  </si>
  <si>
    <t>M/S.FLEXI MULTIPRODUCTS &amp;</t>
  </si>
  <si>
    <t>ANIMAL</t>
  </si>
  <si>
    <t>NO.of service connection provided after 30 days of valid requisition for  power supply</t>
  </si>
  <si>
    <t>No.of Trippings</t>
  </si>
  <si>
    <t>Duration of Trippings(hrs)</t>
  </si>
  <si>
    <t>( x )</t>
  </si>
  <si>
    <t xml:space="preserve">NO.OF COMPLAINTS RECEIVED DURING </t>
  </si>
  <si>
    <t>M/S.B.C.MOHANTY &amp; SONS.(P)LTD.</t>
  </si>
  <si>
    <t>M/S JINDAL STAINLESS LIMITED</t>
  </si>
  <si>
    <t>Redeemed during the year</t>
  </si>
  <si>
    <t>Balance at the end of the year</t>
  </si>
  <si>
    <t>Remarks</t>
  </si>
  <si>
    <t>Share capital</t>
  </si>
  <si>
    <t>Ordinary shares of Rs. Each</t>
  </si>
  <si>
    <t>% preference shares of Rs. Each</t>
  </si>
  <si>
    <t>Provisions</t>
  </si>
  <si>
    <t>Jajpur Road</t>
  </si>
  <si>
    <t>M/S JAGADAMBA POLYMER PVT.LTD.</t>
  </si>
  <si>
    <t>M/S NEELAM RUBBER</t>
  </si>
  <si>
    <t>SHREE GIRIRAJ INDUSTRIES LTD.</t>
  </si>
  <si>
    <t>M/S S.N.M BUSINESS (P) LTD.</t>
  </si>
  <si>
    <t>Profit &amp; Loss Account Debit Balance</t>
  </si>
  <si>
    <t>INCOME</t>
  </si>
  <si>
    <t>Other current liabilities</t>
  </si>
  <si>
    <t>Balasore</t>
  </si>
  <si>
    <t>Bhadrak</t>
  </si>
  <si>
    <t>Soro</t>
  </si>
  <si>
    <t>Jaleswar</t>
  </si>
  <si>
    <t>Baripada</t>
  </si>
  <si>
    <t>Rairangpur</t>
  </si>
  <si>
    <t>Joda</t>
  </si>
  <si>
    <t>Polasponga</t>
  </si>
  <si>
    <t>Duburi</t>
  </si>
  <si>
    <t>Description of capital</t>
  </si>
  <si>
    <t>Balance at the beginning of the year</t>
  </si>
  <si>
    <t>Receipts during the year</t>
  </si>
  <si>
    <t>LT General(Commercial)</t>
  </si>
  <si>
    <t>Public Lighting(Street Lighting)</t>
  </si>
  <si>
    <t>FORM T-8</t>
  </si>
  <si>
    <t>Short Term Loans from Bank</t>
  </si>
  <si>
    <t>ALL INDIA RADIO</t>
  </si>
  <si>
    <t>S.D.O.(TELEGRAPH)</t>
  </si>
  <si>
    <t>Communication Equipment</t>
  </si>
  <si>
    <t>World Bank</t>
  </si>
  <si>
    <t>MEASURES FOR REDUCTION OF T&amp;D LOSS</t>
  </si>
  <si>
    <t>Sl.No</t>
  </si>
  <si>
    <t>Subject</t>
  </si>
  <si>
    <t>Unit</t>
  </si>
  <si>
    <t>STORK FERRO MINERAL</t>
  </si>
  <si>
    <t>M/S MAA DURGA RICE MILL</t>
  </si>
  <si>
    <t>PRAKASH CH KHANDELWAL</t>
  </si>
  <si>
    <t>I</t>
  </si>
  <si>
    <t>Any other</t>
  </si>
  <si>
    <t>Fixed Assets</t>
  </si>
  <si>
    <t>Gross Block</t>
  </si>
  <si>
    <t>Net Block</t>
  </si>
  <si>
    <t>Sales / Adjustments during the year</t>
  </si>
  <si>
    <t xml:space="preserve">Adjustment / withdrawals </t>
  </si>
  <si>
    <t>Depreciated &lt;90%</t>
  </si>
  <si>
    <t>Pension</t>
  </si>
  <si>
    <t>Power Int. Ind. =&gt; 25MVA</t>
  </si>
  <si>
    <t>CATEGORY OF CONSUMERS</t>
  </si>
  <si>
    <t>Public Institution&gt;100KVA</t>
  </si>
  <si>
    <t>Colony consumption</t>
  </si>
  <si>
    <t>GRIDCO</t>
  </si>
  <si>
    <t>KB IRON MINES, OMC LIMITED</t>
  </si>
  <si>
    <t>M/S BANSPANI IRON LTD.</t>
  </si>
  <si>
    <t>UTKAL MINERAL IND, DHURPADA</t>
  </si>
  <si>
    <t>M/S:-R.K.METALIKS (P) LTD.</t>
  </si>
  <si>
    <t>Opening Balance</t>
  </si>
  <si>
    <t>A</t>
  </si>
  <si>
    <t>SUB-TOTAL</t>
  </si>
  <si>
    <t>Allocation of A &amp; G Expenses.</t>
  </si>
  <si>
    <t>K.L. RESOURCES  (P)  LTD.</t>
  </si>
  <si>
    <t>HT Category Total-----&gt;</t>
  </si>
  <si>
    <t>EHT Category Total-----&gt;</t>
  </si>
  <si>
    <t>STATEMENT OF FIXED ASSET AND DEPRECIATION</t>
  </si>
  <si>
    <t>Public Water Works &gt;100 KW</t>
  </si>
  <si>
    <t>Telex, Teleprinter Charges, Telefax</t>
  </si>
  <si>
    <t>Courier Charges</t>
  </si>
  <si>
    <t>Other</t>
  </si>
  <si>
    <t xml:space="preserve">Legal expenses </t>
  </si>
  <si>
    <t>Consultancy charges</t>
  </si>
  <si>
    <t>Conveyance expenses</t>
  </si>
  <si>
    <t>3 Phase electro-magnetic Trivector Meter</t>
  </si>
  <si>
    <t>Trivector Meter for Railway Traction</t>
  </si>
  <si>
    <t>Upgradation of transformers</t>
  </si>
  <si>
    <t>33/.4kv</t>
  </si>
  <si>
    <t>11/.4kv</t>
  </si>
  <si>
    <t>TOTAL OF SL.1</t>
  </si>
  <si>
    <t>Depreciated &gt;90%</t>
  </si>
  <si>
    <t>a. Transmission Assets</t>
  </si>
  <si>
    <t>Land and  Rights</t>
  </si>
  <si>
    <t>Freehold</t>
  </si>
  <si>
    <t>Lease hold</t>
  </si>
  <si>
    <t>Other Civil Works</t>
  </si>
  <si>
    <t>Plant and  Machinery</t>
  </si>
  <si>
    <t>Other Income</t>
  </si>
  <si>
    <t>Revenue as % of cost</t>
  </si>
  <si>
    <t>Subsidy Rs/kwh</t>
  </si>
  <si>
    <t>Name of Month</t>
  </si>
  <si>
    <t>M/S UNIDEEP FOOD PROCESSING (P) LTD</t>
  </si>
  <si>
    <t>M/S BRAHMANI RIVER PELLETS LTD.</t>
  </si>
  <si>
    <t>P-13</t>
  </si>
  <si>
    <t>Status of Metering (Quartely &amp; Annual)</t>
  </si>
  <si>
    <t>Sheet P-14</t>
  </si>
  <si>
    <t>P-14</t>
  </si>
  <si>
    <t>(A)</t>
  </si>
  <si>
    <t>i)</t>
  </si>
  <si>
    <t>ii)</t>
  </si>
  <si>
    <t>April</t>
  </si>
  <si>
    <t>Statement of Sundry debtors &amp; provision for bad &amp; doubtful debt</t>
  </si>
  <si>
    <t>Sheet F-18</t>
  </si>
  <si>
    <t>Sl No</t>
  </si>
  <si>
    <t>(F)</t>
  </si>
  <si>
    <t>BASIS OF FIXATION OF MAXIMUM DEMAND CHARGE</t>
  </si>
  <si>
    <t>Sl.</t>
  </si>
  <si>
    <t>Particulars</t>
  </si>
  <si>
    <t>Previous Year</t>
  </si>
  <si>
    <t>Current Year</t>
  </si>
  <si>
    <t>Ensuing Year</t>
  </si>
  <si>
    <t>Single phase electro-magnetic KWH meter</t>
  </si>
  <si>
    <t xml:space="preserve">Power Intensive Industry=&gt; 25MVA </t>
  </si>
  <si>
    <t>Encashment of Earned Leave (UL)</t>
  </si>
  <si>
    <t>Street lighting maintenance</t>
  </si>
  <si>
    <t>Transformer maintenance</t>
  </si>
  <si>
    <t>Other repairs &amp; maintenance</t>
  </si>
  <si>
    <t>OERC FORM   P.12</t>
  </si>
  <si>
    <t>OERC FORM   P.14</t>
  </si>
  <si>
    <t>Installation of LT less transformers</t>
  </si>
  <si>
    <t>Installation of new transformers</t>
  </si>
  <si>
    <t>OERC FORM   P.15</t>
  </si>
  <si>
    <t>(Amount in Rs.)</t>
  </si>
  <si>
    <t xml:space="preserve">Current Year </t>
  </si>
  <si>
    <t>Profit After Tax</t>
  </si>
  <si>
    <t>0-100 KWH</t>
  </si>
  <si>
    <t>Public Water Works &lt;100 KW</t>
  </si>
  <si>
    <t>PERFORMANCE DATA</t>
  </si>
  <si>
    <t>Sheet P-1</t>
  </si>
  <si>
    <t>P-1</t>
  </si>
  <si>
    <t>Voltage Fluctuation</t>
  </si>
  <si>
    <t>Sheet P-2</t>
  </si>
  <si>
    <t>P-2</t>
  </si>
  <si>
    <t>Sheet P-3</t>
  </si>
  <si>
    <t>P-3</t>
  </si>
  <si>
    <t>Release of Service Connections</t>
  </si>
  <si>
    <t>Sheet P-4</t>
  </si>
  <si>
    <t>P-4</t>
  </si>
  <si>
    <t>Status of HT connections</t>
  </si>
  <si>
    <t>Sheet P-5</t>
  </si>
  <si>
    <t>P-5</t>
  </si>
  <si>
    <t>Abstract of outages due to tripping in HT feeders</t>
  </si>
  <si>
    <t>Sheet P-6</t>
  </si>
  <si>
    <t>P-6</t>
  </si>
  <si>
    <t>Failure of Transformers</t>
  </si>
  <si>
    <t>Sheet P-7</t>
  </si>
  <si>
    <t>P-7</t>
  </si>
  <si>
    <t>Release of Customer bills</t>
  </si>
  <si>
    <t>Sheet P-8</t>
  </si>
  <si>
    <t>P-8</t>
  </si>
  <si>
    <t>Fixation of monthly maximum demand charge</t>
  </si>
  <si>
    <t>Sheet P-9</t>
  </si>
  <si>
    <t>P-9</t>
  </si>
  <si>
    <t>Sheet F-14</t>
  </si>
  <si>
    <t>F-14</t>
  </si>
  <si>
    <t>M/S ROHAN AQUATIA LTD.</t>
  </si>
  <si>
    <t>M/S DEEPSUN AQUATIC</t>
  </si>
  <si>
    <t>M/S MAGNUM ESTATE (P) LTD.</t>
  </si>
  <si>
    <t>M/S ASHADEEP AQUACULTIRE P.LTD.</t>
  </si>
  <si>
    <t>SRI RABINDRA KUMAR JENA</t>
  </si>
  <si>
    <t>JAY KAY ESTATES</t>
  </si>
  <si>
    <t>BHARAT BHUSAN DEO</t>
  </si>
  <si>
    <t>M/S BRAHMANI RIVER PELLETS</t>
  </si>
  <si>
    <t>THE CHIEF MANAGER , S.B.I.</t>
  </si>
  <si>
    <t>M/S RUNGTA MINES LTD.</t>
  </si>
  <si>
    <t>M/S Y.G.P MODERN RICE MILL</t>
  </si>
  <si>
    <t>M/S SYMBOL FOODS (P) LTD.</t>
  </si>
  <si>
    <t>M/S WEMAK PLASTIK</t>
  </si>
  <si>
    <t>M/S PACKERS INDIA</t>
  </si>
  <si>
    <t>ASHAMANI POLY PRODUCTS P.LTD.</t>
  </si>
  <si>
    <t>KRISHNA STONE PRADUCT</t>
  </si>
  <si>
    <t>M/S EVEREST INDUSTRIES LTD.</t>
  </si>
  <si>
    <t>M/S PARBATI UDYOG</t>
  </si>
  <si>
    <t>M/S DURGA SILICA PROCESSORS</t>
  </si>
  <si>
    <t>BINOD KUMAR KHANDELWAL</t>
  </si>
  <si>
    <t>TARAK NATH DAS</t>
  </si>
  <si>
    <t>M/S- MAA KIRANDEVI AGRO (P)LTD.</t>
  </si>
  <si>
    <t>M/S SARASWATI STONE CRUSHER</t>
  </si>
  <si>
    <t>M/S BABA AGRITECH PVT. LTD.</t>
  </si>
  <si>
    <t>M/S MAHALAXMI STONE INDUSTRIES</t>
  </si>
  <si>
    <t>M/S AGRO SYNDICATE</t>
  </si>
  <si>
    <t>M/S VISA STEELS LTD.</t>
  </si>
  <si>
    <t>M/S KRUPALU RICE INDUSTRIES PVT LTD</t>
  </si>
  <si>
    <t>SRI PRATAP KUMAR MOHANTY</t>
  </si>
  <si>
    <t>SRI BIJOY KUMAR PANDA</t>
  </si>
  <si>
    <t>M/S TOPSUN RIM IRON ORE</t>
  </si>
  <si>
    <t>M/S- MAA MANGALA INDUSTRIES (P) LTD</t>
  </si>
  <si>
    <t>PRINCIPAL GOVT. INDUSTRIAL</t>
  </si>
  <si>
    <t>( xi )</t>
  </si>
  <si>
    <t>(xii)</t>
  </si>
  <si>
    <t>REGIONAL MANAGER. OMC LTD.</t>
  </si>
  <si>
    <t>REGIONAL MANAGER, OMC LTD.</t>
  </si>
  <si>
    <t>ASST. COMMISSIONER OF COMMERCIAL</t>
  </si>
  <si>
    <t>TRIVENI EARTH MOVERS P. LTD.</t>
  </si>
  <si>
    <t>M/S JAGADAMBA STEEL IND.(P) LTD.</t>
  </si>
  <si>
    <t>M/S MAA MADHOEI RICE MILL (P) LTD</t>
  </si>
  <si>
    <t>MAA TARINI ICE FACTORY</t>
  </si>
  <si>
    <t>M/S PADMANAV RICE &amp; FLOUR MILL</t>
  </si>
  <si>
    <t>M/S P.N AGRO UDYOG</t>
  </si>
  <si>
    <t>M/S DADA FREEZING</t>
  </si>
  <si>
    <t>SOMANI GREEN BRICKS</t>
  </si>
  <si>
    <t>M/S SHANKAR AGRI PRODUCT (P) LTD.</t>
  </si>
  <si>
    <t>M/S OHM PIPES</t>
  </si>
  <si>
    <t>M/S SHREE JAGANNATH METALS</t>
  </si>
  <si>
    <t>M/S S G S  FOOD PRODUCTS (PVT) LTD.</t>
  </si>
  <si>
    <t>M/S SHRI KRUPALU STEEL &amp; CASTING</t>
  </si>
  <si>
    <t>SRI SRIDHAR PARIDA</t>
  </si>
  <si>
    <t>M/S MAYUR ELECTRO CERAMICS PVT.LTD</t>
  </si>
  <si>
    <t>M/S BASUDEV RICE MILL</t>
  </si>
  <si>
    <t>M/S SUDARSAN STONE CRUSHER</t>
  </si>
  <si>
    <t>M/S SHREE KRISHNA STONE CRUSHER</t>
  </si>
  <si>
    <t>REGIONAL RESEARCH INSTITUTE</t>
  </si>
  <si>
    <t>THE PRINCIPAL GOVT. COLLEGE OF ENG.</t>
  </si>
  <si>
    <t>GRID wise
At 33Kv side of transformer</t>
  </si>
  <si>
    <t>up to 60%</t>
  </si>
  <si>
    <t>Swajala Dhara consumers under Public Water Works and Sewerage Pumping Installation category shall get special 10% rebate if electricity bills are paid within due date over and above normal rebate.</t>
  </si>
  <si>
    <t>(xiii)</t>
  </si>
  <si>
    <t>(xiv)</t>
  </si>
  <si>
    <t>The printout of the record of the static meter relating to MD, PF, number and period of interruption shall be supplied to the consumer wherever possible with a payment of Rs.500/- by the consumer for monthly record.</t>
  </si>
  <si>
    <t>OERC Form No. F.6</t>
  </si>
  <si>
    <t>Power Purchase Cost (A)</t>
  </si>
  <si>
    <t>Cost of Power</t>
  </si>
  <si>
    <t>Transmission Charges</t>
  </si>
  <si>
    <t>SLDC Charges</t>
  </si>
  <si>
    <t xml:space="preserve">Total Power Purchase Cost </t>
  </si>
  <si>
    <t>Distribution Cost (B)</t>
  </si>
  <si>
    <t>Repair &amp; Maintenace Cost</t>
  </si>
  <si>
    <t>Admnistrative &amp; General Expenses</t>
  </si>
  <si>
    <t>Bad &amp; Doubtful Debt including rebate</t>
  </si>
  <si>
    <t>Interest on loans</t>
  </si>
  <si>
    <t>Interest on Security Deposits</t>
  </si>
  <si>
    <t xml:space="preserve">Total Distribution Cost </t>
  </si>
  <si>
    <t>Special Appropriation (C )</t>
  </si>
  <si>
    <t xml:space="preserve">Total Special Appropriation </t>
  </si>
  <si>
    <t>Total cost (A+B+C)</t>
  </si>
  <si>
    <t>Less: Miscellaneous Receipt</t>
  </si>
  <si>
    <t>Total Revenue Requirement</t>
  </si>
  <si>
    <t>Revenue from Tariffs (at Existing Rate)</t>
  </si>
  <si>
    <t>Revenue from Tariffs (at Proposed Rate)</t>
  </si>
  <si>
    <t>(Deficit)/ Surplus at Existing Rate</t>
  </si>
  <si>
    <t>(Deficit)/ Surplus at Proposed Rate</t>
  </si>
  <si>
    <t xml:space="preserve"> OERC Form No. F. 24</t>
  </si>
  <si>
    <t>Status of Funds and Investments</t>
  </si>
  <si>
    <t>Available as on Previous year</t>
  </si>
  <si>
    <t>Interest accrued on deposits</t>
  </si>
  <si>
    <t>Estimated addition during Current year</t>
  </si>
  <si>
    <t>Payments out of the Fund during  Current year</t>
  </si>
  <si>
    <t>Available as on the end of current year</t>
  </si>
  <si>
    <t>Expected additions during the Ensuing year</t>
  </si>
  <si>
    <t>Availability at the End of Ensuing Year</t>
  </si>
  <si>
    <t>Availability</t>
  </si>
  <si>
    <t>Security Deposits</t>
  </si>
  <si>
    <t>Pension Trust</t>
  </si>
  <si>
    <t>Gratuity Trust</t>
  </si>
  <si>
    <t>Investment details</t>
  </si>
  <si>
    <t>FD</t>
  </si>
  <si>
    <t>Govt Bonds</t>
  </si>
  <si>
    <t>Other Deposits</t>
  </si>
  <si>
    <t>OERC F - 27</t>
  </si>
  <si>
    <t xml:space="preserve">Description of Item </t>
  </si>
  <si>
    <t>Reference Formula</t>
  </si>
  <si>
    <t>February</t>
  </si>
  <si>
    <t>Input to HT at 33Kv from EHT level</t>
  </si>
  <si>
    <t>Input to HT at 33Kv  from Generating companies inside the state.</t>
  </si>
  <si>
    <t>Sales at HT - 33Kv</t>
  </si>
  <si>
    <t>Input to HT at 11Kv from 33Kv level</t>
  </si>
  <si>
    <t>Loss at HT - 33Kv</t>
  </si>
  <si>
    <t>1+2-3-4</t>
  </si>
  <si>
    <t>Loss at HT - 33Kv (%)</t>
  </si>
  <si>
    <t>(5/(1+2)) *100</t>
  </si>
  <si>
    <t>Input to HT at 11 Kv  from Generating companies inside the state.</t>
  </si>
  <si>
    <t>Sales at HT - 11Kv</t>
  </si>
  <si>
    <t>8(a) + 8(b)</t>
  </si>
  <si>
    <t xml:space="preserve">        Metered Sales</t>
  </si>
  <si>
    <t xml:space="preserve">        Assessed Sales</t>
  </si>
  <si>
    <t>Input to LT from 11 Kv level</t>
  </si>
  <si>
    <t>Loss at HT - 11Kv</t>
  </si>
  <si>
    <t>4+7 -8-9</t>
  </si>
  <si>
    <t>Loss at HT - 11Kv (%)</t>
  </si>
  <si>
    <t>(10/(4+7)) *100</t>
  </si>
  <si>
    <t>Input to LT  from Generating companies inside the state.</t>
  </si>
  <si>
    <t>Sales at LT</t>
  </si>
  <si>
    <t>13(a) + 13 (b)</t>
  </si>
  <si>
    <t>Loss at LT</t>
  </si>
  <si>
    <t>9+12-13</t>
  </si>
  <si>
    <t>Loss at LT (%)</t>
  </si>
  <si>
    <t>(14/(9+12)) *100</t>
  </si>
  <si>
    <t>Actual for first six months of current year</t>
  </si>
  <si>
    <t>Form No. F.7</t>
  </si>
  <si>
    <t>Form No. F.8</t>
  </si>
  <si>
    <t>Form No. F. 14</t>
  </si>
  <si>
    <t>Form No. F. 18</t>
  </si>
  <si>
    <t>Payments out of the Fund during  Ensuing year</t>
  </si>
  <si>
    <t xml:space="preserve"> AT &amp; C LOSS  (%)</t>
  </si>
  <si>
    <t>COLLECTION EFFICIENCY (%)</t>
  </si>
  <si>
    <t xml:space="preserve">% DISTRIBUTION LOSS </t>
  </si>
  <si>
    <t>LOST UNITS (MU)</t>
  </si>
  <si>
    <t>POWER PURCHASED FROM GRIDCO</t>
  </si>
  <si>
    <t>Sub Total-----&gt;</t>
  </si>
  <si>
    <t>Emerg. Supply to CGP</t>
  </si>
  <si>
    <t xml:space="preserve">HT Industrial (M) Supply </t>
  </si>
  <si>
    <t>General Purpose &gt;=110KVA</t>
  </si>
  <si>
    <t>General Purpose 70&gt; KVA&lt;110KVA</t>
  </si>
  <si>
    <t>Specfied Public Purpose</t>
  </si>
  <si>
    <t>Allied agricultural activities</t>
  </si>
  <si>
    <t>Irrigation  Pumping &amp; Agriculture</t>
  </si>
  <si>
    <t>Public Water Works &gt;=100 KW</t>
  </si>
  <si>
    <t>LT Industrial (M) Supply &gt;= 22KVA</t>
  </si>
  <si>
    <t>LT Industrial (S) Supply &lt; 22KVA</t>
  </si>
  <si>
    <t>General Purpose &lt;100 KVA</t>
  </si>
  <si>
    <t>&gt;200&lt;=400</t>
  </si>
  <si>
    <t>&gt;50&lt;=200</t>
  </si>
  <si>
    <t>Annual Percentage Rise (%)</t>
  </si>
  <si>
    <t>Consumption  (MU)</t>
  </si>
  <si>
    <t>No of cosumers as on 1st April of the Ensuing Year</t>
  </si>
  <si>
    <t>No of cosumers as on 1st April of the Current Year</t>
  </si>
  <si>
    <t>No of cosumers as on 1st April of the Previous Year</t>
  </si>
  <si>
    <t>VOLTAGE OF SUPPLY</t>
  </si>
  <si>
    <t>SL. NO</t>
  </si>
  <si>
    <t>ENSUING YEAR (PROPOSED)</t>
  </si>
  <si>
    <t>CURRENT YEAR (PROJECTED)</t>
  </si>
  <si>
    <t>FIRST SIX MONTHS OF CURRENT YR</t>
  </si>
  <si>
    <t>PREVIOUS YEAR</t>
  </si>
  <si>
    <t>ASSESSMENT OF CONSUMPTION FOR THE  ENSUING YEAR</t>
  </si>
  <si>
    <t>T- 1</t>
  </si>
  <si>
    <t>More than 4 KW</t>
  </si>
  <si>
    <t>Kutir Jyoti Consumers</t>
  </si>
  <si>
    <t>supply with defective meters</t>
  </si>
  <si>
    <t>No. of Domestic Consumers and consumption 1st April of the Current Year</t>
  </si>
  <si>
    <t>TOTAL (Urban + Rural)</t>
  </si>
  <si>
    <t>TOTAL (RURAL)</t>
  </si>
  <si>
    <t>Large domestic consumers  11/33 KV Supply</t>
  </si>
  <si>
    <t>Current Revenue Realised</t>
  </si>
  <si>
    <t>Total Revenue Billed</t>
  </si>
  <si>
    <t>Total Energy Billed</t>
  </si>
  <si>
    <t>&gt;200 &lt;= 400KWH</t>
  </si>
  <si>
    <t>&gt;50 &lt;= 200KWH</t>
  </si>
  <si>
    <t>0-30KWH (Only for Kutir Jyoti)</t>
  </si>
  <si>
    <t>* MONTHLY CONSUMPTION SLAB</t>
  </si>
  <si>
    <t>Total connected Load in KW</t>
  </si>
  <si>
    <t>No. of Consumer 1st April of the Current Year</t>
  </si>
  <si>
    <t>Domestic Consumers</t>
  </si>
  <si>
    <t>TOTAL (URBAN)</t>
  </si>
  <si>
    <t>FORM T-2</t>
  </si>
  <si>
    <t>No. of GP Consumer 1st April of the Current Year</t>
  </si>
  <si>
    <t>Large GP consumers  11/33 KV Supply</t>
  </si>
  <si>
    <t>&gt;300KWH</t>
  </si>
  <si>
    <t>General purpose Consumers</t>
  </si>
  <si>
    <t>FORM T-3</t>
  </si>
  <si>
    <t>Demand (MVA)</t>
  </si>
  <si>
    <t>Licensee Estimate for Current Year</t>
  </si>
  <si>
    <t>Avg. from 4/  to 9/</t>
  </si>
  <si>
    <t>Sep</t>
  </si>
  <si>
    <t>Aug</t>
  </si>
  <si>
    <t>Jul</t>
  </si>
  <si>
    <t>Jun</t>
  </si>
  <si>
    <t>Apr</t>
  </si>
  <si>
    <t>Licensee Proposal for Ensuing Year</t>
  </si>
  <si>
    <t>Maximum for Previous Year</t>
  </si>
  <si>
    <t>Average for Previous Year</t>
  </si>
  <si>
    <t>MONTHLY DEMAND (MVA)</t>
  </si>
  <si>
    <t>Units Sold (MU)</t>
  </si>
  <si>
    <t>Energy Purchased From GRIDCO (MU)</t>
  </si>
  <si>
    <t>Total (From 4/   to 9/    )</t>
  </si>
  <si>
    <t>Actual for Previous Year</t>
  </si>
  <si>
    <t>SL No</t>
  </si>
  <si>
    <t>POWER PURCHASE , SALE  &amp; DEMAND OF  THE LICENSEE</t>
  </si>
  <si>
    <t>FORM T-4</t>
  </si>
  <si>
    <t xml:space="preserve">TOTAL </t>
  </si>
  <si>
    <t>More Than 7 KW</t>
  </si>
  <si>
    <t>C.D.In KW UP TO</t>
  </si>
  <si>
    <t>1st six months of the current year</t>
  </si>
  <si>
    <t>Irrigation &amp; Agricultural Consumers, Allied Agricultural Activities &amp; Allied Agro-Industrial Activities</t>
  </si>
  <si>
    <t xml:space="preserve">Consumption/Billing figures for IRRIGATION &amp; AGRICULTURAL Consumers </t>
  </si>
  <si>
    <t>FORM T-5</t>
  </si>
  <si>
    <t>Power-intensive Industries</t>
  </si>
  <si>
    <t xml:space="preserve">BULK SUPPLY </t>
  </si>
  <si>
    <t>AVERAGE TARIFF  (P/KWH)</t>
  </si>
  <si>
    <t>TOTAL REVENUE BILLED 
(RS. IN CR.)</t>
  </si>
  <si>
    <t xml:space="preserve"> TOTAL SALE IN MU</t>
  </si>
  <si>
    <t>Unit---------------&gt;</t>
  </si>
  <si>
    <t>PERIOD-</t>
  </si>
  <si>
    <t>FORM T-6</t>
  </si>
  <si>
    <t>(P/Kwh)</t>
  </si>
  <si>
    <t>(Rs. Crs.)</t>
  </si>
  <si>
    <t xml:space="preserve">% </t>
  </si>
  <si>
    <t>Rs. Crs.</t>
  </si>
  <si>
    <t>P/Kwh</t>
  </si>
  <si>
    <t>POWER FACTOR</t>
  </si>
  <si>
    <t>Rs.</t>
  </si>
  <si>
    <t>Rs./KVA</t>
  </si>
  <si>
    <t>MW</t>
  </si>
  <si>
    <t>ELECTRICITY DUTY</t>
  </si>
  <si>
    <t>COST OF COS</t>
  </si>
  <si>
    <t>CHARGE</t>
  </si>
  <si>
    <t>LOAD FACTOR</t>
  </si>
  <si>
    <t>Customer)</t>
  </si>
  <si>
    <t>RATIO &gt; 60%</t>
  </si>
  <si>
    <t>1ST KW</t>
  </si>
  <si>
    <t>OF LF</t>
  </si>
  <si>
    <t>COMPARISON</t>
  </si>
  <si>
    <t xml:space="preserve">INCLUDING </t>
  </si>
  <si>
    <t>OF</t>
  </si>
  <si>
    <t>REBATE</t>
  </si>
  <si>
    <t xml:space="preserve">FIXED </t>
  </si>
  <si>
    <t>(In Rs./</t>
  </si>
  <si>
    <t xml:space="preserve">CONSUMPTION </t>
  </si>
  <si>
    <t>EXCESS OF</t>
  </si>
  <si>
    <t>EXCESS OF 60%</t>
  </si>
  <si>
    <t>ALL INDIA</t>
  </si>
  <si>
    <t>CONSUMER</t>
  </si>
  <si>
    <t>AMOUNT</t>
  </si>
  <si>
    <t>PERCENTAGE</t>
  </si>
  <si>
    <t>LESS</t>
  </si>
  <si>
    <t>TO REBATE</t>
  </si>
  <si>
    <t>UNITS</t>
  </si>
  <si>
    <t>SERVICE</t>
  </si>
  <si>
    <t>MINIMUM</t>
  </si>
  <si>
    <t>ENERGY</t>
  </si>
  <si>
    <t>DEMAND</t>
  </si>
  <si>
    <t>OF AVERAGE</t>
  </si>
  <si>
    <t>CHARGE FOR</t>
  </si>
  <si>
    <t>LOAD IN</t>
  </si>
  <si>
    <t>THE CURRENT YEAR</t>
  </si>
  <si>
    <t>W R T</t>
  </si>
  <si>
    <t>CHARGE TO</t>
  </si>
  <si>
    <t>E.D.</t>
  </si>
  <si>
    <t>DUTY</t>
  </si>
  <si>
    <t>TARIFF AS A</t>
  </si>
  <si>
    <t>REVENUE</t>
  </si>
  <si>
    <t xml:space="preserve">RELIEF DUE </t>
  </si>
  <si>
    <t>REBATEABLE</t>
  </si>
  <si>
    <t>FROM CUSTOMER</t>
  </si>
  <si>
    <t>FROM MONTHLY</t>
  </si>
  <si>
    <t>FROM</t>
  </si>
  <si>
    <t>CALCULATION</t>
  </si>
  <si>
    <t>For Addl. KW</t>
  </si>
  <si>
    <t>For 1st KW</t>
  </si>
  <si>
    <t xml:space="preserve"> ENERGY </t>
  </si>
  <si>
    <t>CONNECTED</t>
  </si>
  <si>
    <t>CONSUMERS</t>
  </si>
  <si>
    <t>CONS. DURING</t>
  </si>
  <si>
    <t>OF SUPPLY</t>
  </si>
  <si>
    <t>POSITION</t>
  </si>
  <si>
    <t>ELECT.</t>
  </si>
  <si>
    <t>AVERAGE</t>
  </si>
  <si>
    <t xml:space="preserve">REVENUE </t>
  </si>
  <si>
    <t>ANTICIPATED</t>
  </si>
  <si>
    <t xml:space="preserve">BASIS FOR </t>
  </si>
  <si>
    <t>CUSTOMER</t>
  </si>
  <si>
    <t xml:space="preserve">   'MINIMUM FIXED CHARGE</t>
  </si>
  <si>
    <t>INCENTIVE</t>
  </si>
  <si>
    <t>TOTAL OF</t>
  </si>
  <si>
    <t>CONTRACT</t>
  </si>
  <si>
    <t>NO. OF</t>
  </si>
  <si>
    <t>VOLTAGE</t>
  </si>
  <si>
    <t>T_7_Current_Year (Contd.)</t>
  </si>
  <si>
    <t>(ANTICIPATED CONSUMPTION AT EXISTING RATES)</t>
  </si>
  <si>
    <t>FORM T-7_Current Year</t>
  </si>
  <si>
    <t>THE ENSUING YEAR</t>
  </si>
  <si>
    <t>T_7_Ensuing_Year (Contd.)</t>
  </si>
  <si>
    <t>EXPECTED REVENUE FROM CHARGES (ENSUING YEAR)</t>
  </si>
  <si>
    <t>COST OF</t>
  </si>
  <si>
    <t>P/KWH</t>
  </si>
  <si>
    <t>P/U</t>
  </si>
  <si>
    <t>REVISION</t>
  </si>
  <si>
    <t>PROPOSED</t>
  </si>
  <si>
    <t>EXISTING</t>
  </si>
  <si>
    <t>% DUE TO</t>
  </si>
  <si>
    <t>DUE TO</t>
  </si>
  <si>
    <t>FIXED CHARGE</t>
  </si>
  <si>
    <t>CHARGE LF/PF</t>
  </si>
  <si>
    <t>(Rs./Custemer)</t>
  </si>
  <si>
    <t>( Rs./Custemer)</t>
  </si>
  <si>
    <t>SUPPLY</t>
  </si>
  <si>
    <t>CONSUMER ED</t>
  </si>
  <si>
    <t>% OF COST</t>
  </si>
  <si>
    <t>IN P/U</t>
  </si>
  <si>
    <t xml:space="preserve">LESS </t>
  </si>
  <si>
    <t>or part</t>
  </si>
  <si>
    <t xml:space="preserve"> FOR CONSU.</t>
  </si>
  <si>
    <t>INCREASE</t>
  </si>
  <si>
    <t>RELIEF</t>
  </si>
  <si>
    <t xml:space="preserve"> ENERGY CHARGE</t>
  </si>
  <si>
    <t>SUBSIDY</t>
  </si>
  <si>
    <t>OVER  ALL</t>
  </si>
  <si>
    <t>CHANGE IN</t>
  </si>
  <si>
    <t>ADDITIONAL</t>
  </si>
  <si>
    <t>TARIFF  REVISION  PROPOSAL</t>
  </si>
  <si>
    <t>R</t>
  </si>
  <si>
    <t>M/S - SERAJUDDIN &amp; CO.</t>
  </si>
  <si>
    <t>P</t>
  </si>
  <si>
    <t>M/S. ALOM  EXTRUSIONS LTD.</t>
  </si>
  <si>
    <t>M/S TATA STEEL LTD</t>
  </si>
  <si>
    <t>SENIOR DIVISIONAL ELECTRICAL  DIVIS</t>
  </si>
  <si>
    <t>Projection for Ensuring Year</t>
  </si>
  <si>
    <t>Estimated for Current Year</t>
  </si>
  <si>
    <t>Total CD during Ensuring Year</t>
  </si>
  <si>
    <t>CAT</t>
  </si>
  <si>
    <t>NAME</t>
  </si>
  <si>
    <t>SL NO</t>
  </si>
  <si>
    <t>CONSUMPTION PATTERN OF HT AND EHT CONSUMERS HAVING CONTRACT DEMAND GREATER THAN 1 MVA</t>
  </si>
  <si>
    <t>OERC FORM-T9</t>
  </si>
  <si>
    <t>FORM   P.13</t>
  </si>
  <si>
    <t>CATEGORY</t>
  </si>
  <si>
    <t>(1)</t>
  </si>
  <si>
    <t>(2)</t>
  </si>
  <si>
    <t>(3)</t>
  </si>
  <si>
    <t>(4)</t>
  </si>
  <si>
    <t>(5)</t>
  </si>
  <si>
    <t>(6)=(4)+(5)</t>
  </si>
  <si>
    <t>(7)=(3)+(6)</t>
  </si>
  <si>
    <t>(8)</t>
  </si>
  <si>
    <t>(9)=(2)-(7)</t>
  </si>
  <si>
    <t>(10)</t>
  </si>
  <si>
    <t>(11)</t>
  </si>
  <si>
    <t>(12)</t>
  </si>
  <si>
    <t>(13)=(10)-(11)+(12)</t>
  </si>
  <si>
    <t>(14)=(6)+(11)</t>
  </si>
  <si>
    <t>(15)</t>
  </si>
  <si>
    <t>(16)</t>
  </si>
  <si>
    <t>TOTAL CONSUMERS (AT THE START OF THE PERIOD )</t>
  </si>
  <si>
    <t>TOTAL CONSUMERS (END OF THE PERIOD )</t>
  </si>
  <si>
    <t>TOTAL METERS (AT START OF PERIOD)</t>
  </si>
  <si>
    <t>NEW METERS INSTALLED BY DISTCO DURING THE PERIOD</t>
  </si>
  <si>
    <t>NEW METERS INSTALLED DURING THE PERIOD</t>
  </si>
  <si>
    <t>TOTAL METERS (AT END OF THE PERIOD)</t>
  </si>
  <si>
    <t>UNMETERED CONSUMERS AT START OF PERIOD</t>
  </si>
  <si>
    <t>UNMETERED CONSUMERS AT THE END OF PERIOD</t>
  </si>
  <si>
    <t>DEF.METER (AT START OF PERIOD)</t>
  </si>
  <si>
    <t>REPAIRED/ REPLACED DURING THE PERIOD</t>
  </si>
  <si>
    <t>REPORTED DEFECTIVE DURING THE PERIOD</t>
  </si>
  <si>
    <t>DEF.METER (AT END OF THE PERIOD)</t>
  </si>
  <si>
    <t>*TOTAL METER INSTALLED/REPAIRED DURING THE PERIOD</t>
  </si>
  <si>
    <t>TOTAL NO OF PREPAIDMETERS INSTALLED</t>
  </si>
  <si>
    <t xml:space="preserve">TOTAL NO OF CONSUMERS COVERED WITH AMR </t>
  </si>
  <si>
    <t>KUTIR JYOTI</t>
  </si>
  <si>
    <t>DOMESTIC-URBAN</t>
  </si>
  <si>
    <t>DOMESTIC-RURAL</t>
  </si>
  <si>
    <t>COMMERCIAL-URBAN</t>
  </si>
  <si>
    <t>COMMERCIAL-RURAL</t>
  </si>
  <si>
    <t>SMALL INDUSTRIES</t>
  </si>
  <si>
    <t>MEDIUM INDUSTRIES</t>
  </si>
  <si>
    <t>PUBLIC LIGHTING</t>
  </si>
  <si>
    <t>PUBLIC WATER WORKS BELOW 100 KW</t>
  </si>
  <si>
    <t>PUBLIC INSTITUTION BELOW 100 KW</t>
  </si>
  <si>
    <t>LT (TOTAL)</t>
  </si>
  <si>
    <t>LARGE INDUSTRIES  BELOW 132 KV</t>
  </si>
  <si>
    <t>GENERAL PURPOSE</t>
  </si>
  <si>
    <t>BULK SUPPLY-DOMESTIC</t>
  </si>
  <si>
    <t>PUBLIC WATER WORKS ABOVE 100 KW</t>
  </si>
  <si>
    <t>PUBLIC INSTITUTION ABOVE 100 KW</t>
  </si>
  <si>
    <t>HT (TOTAL)</t>
  </si>
  <si>
    <t>HEAVY INDUSTRIES</t>
  </si>
  <si>
    <t>POWER INTENSIVE INDUSTRIES</t>
  </si>
  <si>
    <t>RAILWAY TRACTION</t>
  </si>
  <si>
    <t>LARGE INDUSTRIES  AT 132 KV</t>
  </si>
  <si>
    <t>EHT (TOTAL)</t>
  </si>
  <si>
    <t>CD&gt;5500KVA (TOTAL)</t>
  </si>
  <si>
    <t>CD&gt;1100KVA&lt;5500KVA (TOTAL)</t>
  </si>
  <si>
    <t>CD&gt;110KVA&lt;1100KVA (TOTAL)</t>
  </si>
  <si>
    <t>M/S KONARK MINERALS &amp; METALS</t>
  </si>
  <si>
    <t>M/S SINGHAL AGRI INDUSTRIES P.LTD.</t>
  </si>
  <si>
    <t>ADVANCE PLASTIC PROCESSING</t>
  </si>
  <si>
    <t>N</t>
  </si>
  <si>
    <t>M/S ASHADEEP AQUA CULTURE (P) LTD.</t>
  </si>
  <si>
    <t>M/S GOLDEN ANCHOR (P) LTD.</t>
  </si>
  <si>
    <t>M/S VENCO RESEARCH &amp; BREADING FARMS</t>
  </si>
  <si>
    <t>M/S NOCCI, BALASORE INF. COMPANY</t>
  </si>
  <si>
    <t>M/S SSM AGRO INDUSTRIES</t>
  </si>
  <si>
    <t>M/S KONARK AQUA</t>
  </si>
  <si>
    <t>MAGNUM ESTATE PVT. LTD.</t>
  </si>
  <si>
    <t>M/S N&amp;B FOODS</t>
  </si>
  <si>
    <t>E.E. ANANDAPUR BARRAGE DIVISION.</t>
  </si>
  <si>
    <t>SMT. RASHMITA NAYAK</t>
  </si>
  <si>
    <t>M/S GANAPATI ALUMINIUM</t>
  </si>
  <si>
    <t>M/S R.R. INFRA DEVLOPERS PVT. LTD.</t>
  </si>
  <si>
    <t>M/S MAA DHAMURAI ICE PLANT</t>
  </si>
  <si>
    <t>BADAL CHANDRA SENAPATI</t>
  </si>
  <si>
    <t>M/S NANDI GHOSH STONE CRSHER</t>
  </si>
  <si>
    <t>M/S BOC INDIA LTD</t>
  </si>
  <si>
    <t>M/S SHANTI DEVI STONE CRUSHER</t>
  </si>
  <si>
    <t>SUSANTA KUMAR SENAPATI</t>
  </si>
  <si>
    <t>THE PRINCIPAL, GOVT ITI BALASORE</t>
  </si>
  <si>
    <t>M/S TUSAR KANTI PANDA</t>
  </si>
  <si>
    <t>M/S ASHADEEP AQUACULTURE PVT. LTD.</t>
  </si>
  <si>
    <t>M/S NIGAMANANDA STONE CRUSHER</t>
  </si>
  <si>
    <t>PRICEIPAL ITI TAKATPUR</t>
  </si>
  <si>
    <t>ORISSA RUBBER PRODUCTS</t>
  </si>
  <si>
    <t>M/S SAI AGRITECH</t>
  </si>
  <si>
    <t>M/S GAYATRI PLASTICS</t>
  </si>
  <si>
    <t>SRIBAS JENA</t>
  </si>
  <si>
    <t>Weighted Average in %</t>
  </si>
  <si>
    <t>CD</t>
  </si>
  <si>
    <t xml:space="preserve">MD in % of CD </t>
  </si>
  <si>
    <t>OERC FORM P.8</t>
  </si>
  <si>
    <t>CONSUMER WITH CD &gt;5.5MVA</t>
  </si>
  <si>
    <t>CONSUMER WITH CD &gt;1.1MVA&lt;5.5 MVA</t>
  </si>
  <si>
    <t>CONSUMER WITH CD &gt;110 KVA&lt;1.1 MVA</t>
  </si>
  <si>
    <t>60% LF UNITS</t>
  </si>
  <si>
    <t>PF</t>
  </si>
  <si>
    <t>OERC FORM P.9</t>
  </si>
  <si>
    <t>Total Consumption in Kwh</t>
  </si>
  <si>
    <t>Supply System</t>
  </si>
  <si>
    <t>Name of Industries</t>
  </si>
  <si>
    <t>(I) identify peak load hours   (ii) Identify offpeak hours</t>
  </si>
  <si>
    <t>CONSUMPTION DURING PEAK AND OFFPEAK HOURS BY LARGE INDUSTRIES/CONSUMERS OF CAPACITY 1 MW AND ABOVE</t>
  </si>
  <si>
    <t>Rs./Kwh</t>
  </si>
  <si>
    <t>KW / KVA</t>
  </si>
  <si>
    <t>KW</t>
  </si>
  <si>
    <t>Connected Load/Contract Demand  (KW / KVA)</t>
  </si>
  <si>
    <t>Connected Load/Contract Demand  (KW/KVA)</t>
  </si>
  <si>
    <t>Contract Demand  (KW/KVA)</t>
  </si>
  <si>
    <t>Special Appropriation</t>
  </si>
  <si>
    <t>Return on equity</t>
  </si>
  <si>
    <t>OERC Approval</t>
  </si>
  <si>
    <t>Estmd.</t>
  </si>
  <si>
    <t>No of Units – sale</t>
  </si>
  <si>
    <t>RST per unit</t>
  </si>
  <si>
    <t>Rs/Kwh</t>
  </si>
  <si>
    <t>Sales</t>
  </si>
  <si>
    <t>Rs Crore</t>
  </si>
  <si>
    <t>Less-Bad Debts</t>
  </si>
  <si>
    <t>Net Sales</t>
  </si>
  <si>
    <t>Total Income</t>
  </si>
  <si>
    <t>Distribution Loss</t>
  </si>
  <si>
    <t>No. of Units – Purchase</t>
  </si>
  <si>
    <t>BST per Unit</t>
  </si>
  <si>
    <t>Distribution Expenses</t>
  </si>
  <si>
    <t>Interest &amp; Finance charges</t>
  </si>
  <si>
    <t>Total Expenditure</t>
  </si>
  <si>
    <t>Contingency Reserve</t>
  </si>
  <si>
    <t>Reasonable Return</t>
  </si>
  <si>
    <t>Excess/(deficit)</t>
  </si>
  <si>
    <t>Non Tariff Income</t>
  </si>
  <si>
    <t>Reference 
Formula</t>
  </si>
  <si>
    <t>(6%)</t>
  </si>
  <si>
    <t>(9%)</t>
  </si>
  <si>
    <t xml:space="preserve">above </t>
  </si>
  <si>
    <t xml:space="preserve">below </t>
  </si>
  <si>
    <t>when voltage was</t>
  </si>
  <si>
    <t>Substation wise</t>
  </si>
  <si>
    <t>measures proposed</t>
  </si>
  <si>
    <t xml:space="preserve">Percentage of time </t>
  </si>
  <si>
    <t xml:space="preserve">Corrective </t>
  </si>
  <si>
    <t xml:space="preserve">        Voltage Fluctuation</t>
  </si>
  <si>
    <t>FORM   P.1</t>
  </si>
  <si>
    <t>(4)DC SUPPLY</t>
  </si>
  <si>
    <t>(3) 400/230V</t>
  </si>
  <si>
    <t>(2)11KV</t>
  </si>
  <si>
    <t>(1) 33KV</t>
  </si>
  <si>
    <t>HUMAN</t>
  </si>
  <si>
    <t>NON FATAL</t>
  </si>
  <si>
    <t>Corrective measures</t>
  </si>
  <si>
    <t>FORM   P-2</t>
  </si>
  <si>
    <t>Distribution Transformers</t>
  </si>
  <si>
    <t>Power Transformers (HT)</t>
  </si>
  <si>
    <t>ITEM</t>
  </si>
  <si>
    <t>Steps taken to reduce the failure rate</t>
  </si>
  <si>
    <t>Reason of Failure</t>
  </si>
  <si>
    <t>SL            No.</t>
  </si>
  <si>
    <t>FORM   P.10</t>
  </si>
  <si>
    <t>INFORMATION ON SYSTEM DEMAND</t>
  </si>
  <si>
    <t>(Period of 12 months)</t>
  </si>
  <si>
    <t>Monthly Maximum System Demand</t>
  </si>
  <si>
    <t>Date and Time of Occurrence</t>
  </si>
  <si>
    <t>Monthly Minimum System Demand</t>
  </si>
  <si>
    <t>Monthly Average System Demand</t>
  </si>
  <si>
    <t>33kv with 232 sqmm</t>
  </si>
  <si>
    <t>33kv with100 sqmm</t>
  </si>
  <si>
    <t>33/11kv (12.5 MVA PTR)</t>
  </si>
  <si>
    <t xml:space="preserve">33/11kv </t>
  </si>
  <si>
    <t>OERC Form P-16</t>
  </si>
  <si>
    <t>No. of consumers</t>
  </si>
  <si>
    <t>No of Villages Electrified</t>
  </si>
  <si>
    <t xml:space="preserve"> Network System</t>
  </si>
  <si>
    <t>Length of 33 KV Line (km.)</t>
  </si>
  <si>
    <t>Length of 11 KV Line (km.)</t>
  </si>
  <si>
    <t>Length of LT KV Line (km.)</t>
  </si>
  <si>
    <t>Length of Conductor Stolen (km.)</t>
  </si>
  <si>
    <t>Cost involved (Cr.)</t>
  </si>
  <si>
    <t>No. of 33 KV Group &amp; Feeder Breakers Required</t>
  </si>
  <si>
    <t>No. of 11 KV Group &amp; Feeder Breakers Required</t>
  </si>
  <si>
    <t>No. of 11 KV Group &amp; Feeder Breakers Installed</t>
  </si>
  <si>
    <t>FEEDER METERING</t>
  </si>
  <si>
    <t>No. of 33 KV feeders   (excluding GRIDCO interface)</t>
  </si>
  <si>
    <t>No. of 33 KV feeder metering</t>
  </si>
  <si>
    <t>No. of 11 KV feeders</t>
  </si>
  <si>
    <t>No. of 11 KV feeder metering</t>
  </si>
  <si>
    <t>No. of 33 / 11 kv transformers</t>
  </si>
  <si>
    <t>No. of 33/11 kv  transformer metering position</t>
  </si>
  <si>
    <t>No. of distribution transformers   (11/0.4 &amp; 33/ 0.4 kv)</t>
  </si>
  <si>
    <t>No. of distribution transformer metering position</t>
  </si>
  <si>
    <t>MVA Capacity of DTRs</t>
  </si>
  <si>
    <t>Energy Audit Carried Out-33 KV</t>
  </si>
  <si>
    <t>Energy Audit Carried Out-11 KV</t>
  </si>
  <si>
    <t>Anti Theft Measures</t>
  </si>
  <si>
    <t>No of theft cases detected</t>
  </si>
  <si>
    <t>No of cases Booked under Section 126 &amp; 135</t>
  </si>
  <si>
    <t>Ammount Accessed (Rs. In Cr.)</t>
  </si>
  <si>
    <t>Ammount Realised  (Rs. In Cr.)</t>
  </si>
  <si>
    <t>No. of illegal consumers prosecuted/Initiated in Court</t>
  </si>
  <si>
    <t>Number of disconnection made</t>
  </si>
  <si>
    <t>Franchisee Activity</t>
  </si>
  <si>
    <t>No of Micro-Franchisees</t>
  </si>
  <si>
    <t>No of Consumers Covered</t>
  </si>
  <si>
    <t>No of Macro-Franchisees</t>
  </si>
  <si>
    <t>No of Input Based-Franchisees</t>
  </si>
  <si>
    <t>Total no of consumers covered under Franchisee</t>
  </si>
  <si>
    <t>QUALITY OF SUPPLY TO THE CONSUMERS</t>
  </si>
  <si>
    <t>No. of Grievances received through CHP</t>
  </si>
  <si>
    <t>Disposed through CHP including Bijuli Adalat</t>
  </si>
  <si>
    <t>No. of GRF Orders received</t>
  </si>
  <si>
    <t>No. of GRF Orders Complied</t>
  </si>
  <si>
    <t xml:space="preserve">SYSTEM IMPROVEMENT WORKS </t>
  </si>
  <si>
    <t>Length of AB Cable Laid (Ckt Km)</t>
  </si>
  <si>
    <t>Conversion of Single Phase to Three Phase Lines (Ckt Km)</t>
  </si>
  <si>
    <t>FORM   P.7</t>
  </si>
  <si>
    <t xml:space="preserve">Action proposed to be taken for </t>
  </si>
  <si>
    <t>Total no of Consumer</t>
  </si>
  <si>
    <t xml:space="preserve">No. of customer billed through Spot Billing </t>
  </si>
  <si>
    <t>No. of customer billed through Other means</t>
  </si>
  <si>
    <t>No. of customer bills served within  billing period</t>
  </si>
  <si>
    <t>No. of customer bills served after  billing period</t>
  </si>
  <si>
    <t>prompt release of customer bills</t>
  </si>
  <si>
    <t>Avg</t>
  </si>
  <si>
    <t>OERC Form P-17</t>
  </si>
  <si>
    <t>Consumers Data (Division wise and month wise)</t>
  </si>
  <si>
    <t>Month</t>
  </si>
  <si>
    <t>No. of Bill issued</t>
  </si>
  <si>
    <t>Name of the Division - BED, BALASORE</t>
  </si>
  <si>
    <t>Name of the Division - BTED, BASTA</t>
  </si>
  <si>
    <t>Name of the Division - JED, JALESWAR</t>
  </si>
  <si>
    <t>Name of the Division - CED, BALASORE</t>
  </si>
  <si>
    <t>Name of the Division - SED, SORO</t>
  </si>
  <si>
    <t>Name of the Division - BNED, BHADRAK (N)</t>
  </si>
  <si>
    <t>Name of the Division - BSED, BHADRAK (S)</t>
  </si>
  <si>
    <t>Name of the Division - BPED, BARIPADA</t>
  </si>
  <si>
    <t>Name of the Division - UED, UDALA</t>
  </si>
  <si>
    <t>Name of the Division - RED, RAIRANGPUR</t>
  </si>
  <si>
    <t>Name of the Division - JRED, JAJPUR ROAD</t>
  </si>
  <si>
    <t>Name of the Division - JTED, JAJPUR TOWN</t>
  </si>
  <si>
    <t>Name of the Division - KUED, KUAKHIA</t>
  </si>
  <si>
    <t>Name of the Division - KED, KEONJHAR</t>
  </si>
  <si>
    <t>Name of the Division - JOED, JODA</t>
  </si>
  <si>
    <t>Name of the Division AED, ANANDAPUR</t>
  </si>
  <si>
    <t>MU Sale</t>
  </si>
  <si>
    <t>Rs. Lacs.</t>
  </si>
  <si>
    <t>Closing Balance</t>
  </si>
  <si>
    <t>Others, if any</t>
  </si>
  <si>
    <t>Interest on Loan</t>
  </si>
  <si>
    <t>R&amp;M</t>
  </si>
  <si>
    <t>Total Employee Cost</t>
  </si>
  <si>
    <t>Leave Encashment</t>
  </si>
  <si>
    <t>Arrear</t>
  </si>
  <si>
    <t>MA</t>
  </si>
  <si>
    <t>Grade pay</t>
  </si>
  <si>
    <t>Basic Pay</t>
  </si>
  <si>
    <t>Transmission charges</t>
  </si>
  <si>
    <t>BSP</t>
  </si>
  <si>
    <t>Cash Outflows</t>
  </si>
  <si>
    <t>Total Inflow</t>
  </si>
  <si>
    <t>Rebate &amp;misc.income</t>
  </si>
  <si>
    <t>Cash Inflows</t>
  </si>
  <si>
    <t>Estimate for Current Year</t>
  </si>
  <si>
    <t>First 6 months of Current Year</t>
  </si>
  <si>
    <t>Actual of previous Year</t>
  </si>
  <si>
    <r>
      <t xml:space="preserve">                                                              Revenue  Cash  Flow Statement                               </t>
    </r>
    <r>
      <rPr>
        <sz val="10"/>
        <rFont val="Times New Roman"/>
        <family val="1"/>
      </rPr>
      <t xml:space="preserve">   Rs. in Cr.</t>
    </r>
  </si>
  <si>
    <t xml:space="preserve"> OERC Form No. F. 25</t>
  </si>
  <si>
    <t>(ix) Average monthly obligation of defaulted arrear BSP at the end of previous year.</t>
  </si>
  <si>
    <t>(viii) Monthly special R &amp; M</t>
  </si>
  <si>
    <t>(vii) Monthly repayment of principal and interest in respect of loan  obtain for counterpart funding of capex</t>
  </si>
  <si>
    <t>(vi) Escrow relaxed for monthly employees cost</t>
  </si>
  <si>
    <t>(v) Escrow relaxed for monthly R &amp; M expenditure</t>
  </si>
  <si>
    <t>(iv) Direct power purchase from CGPs &amp; other agencies</t>
  </si>
  <si>
    <t>(iii) License fees to OERC</t>
  </si>
  <si>
    <t>(ii) Current BSP</t>
  </si>
  <si>
    <t>(i) Current transmission &amp; SLDC</t>
  </si>
  <si>
    <t>Adjustment made and relaxation as per the orders of the Commission</t>
  </si>
  <si>
    <t>Revenue deposited in Escrow Account (current and arrear to be segregated)</t>
  </si>
  <si>
    <t xml:space="preserve">A. </t>
  </si>
  <si>
    <t>Ensuing Year projection</t>
  </si>
  <si>
    <t>Estimated for the Current Year</t>
  </si>
  <si>
    <t>Sl.No.</t>
  </si>
  <si>
    <r>
      <t xml:space="preserve">                                                     Details Escrow Deposit and Relaxation            </t>
    </r>
    <r>
      <rPr>
        <b/>
        <sz val="9"/>
        <rFont val="Times New Roman"/>
        <family val="1"/>
      </rPr>
      <t>Rs. in. Cr.</t>
    </r>
  </si>
  <si>
    <t xml:space="preserve"> OERC Form No. F. 26</t>
  </si>
  <si>
    <t>FORM T-7_Ensuing Year</t>
  </si>
  <si>
    <t>REVENUE REQUIREMENT  &amp; ANALYSIS OF GAP</t>
  </si>
  <si>
    <t>Rs. In lacs.</t>
  </si>
  <si>
    <t>Information on System Demand</t>
  </si>
  <si>
    <t>System Performance</t>
  </si>
  <si>
    <t>P-16</t>
  </si>
  <si>
    <t>P-17</t>
  </si>
  <si>
    <t>Consumer Data (Division wise Month Wise)</t>
  </si>
  <si>
    <t>Sheet P-16</t>
  </si>
  <si>
    <t>Sheet P-17</t>
  </si>
  <si>
    <t>Power purchase , Sale &amp; Demand of the Licensee</t>
  </si>
  <si>
    <t>T-9</t>
  </si>
  <si>
    <t>Consumption pattern of HT and EHT Consumers having Contract Demand &gt;1MVA</t>
  </si>
  <si>
    <t xml:space="preserve">Power procurement for the current FY </t>
  </si>
  <si>
    <t>Calculation of Cost of Power at Different Voltage ends</t>
  </si>
  <si>
    <t>Revenue Requirent &amp; Analysis of Gap</t>
  </si>
  <si>
    <t>Adminisration &amp; General Exp.</t>
  </si>
  <si>
    <t>Status of Funds and Investement</t>
  </si>
  <si>
    <t>Calculation of Monthly Voltage Wise Loss</t>
  </si>
  <si>
    <t>Sheet T-9</t>
  </si>
  <si>
    <t>Miscellaneous Receipt</t>
  </si>
  <si>
    <t>Assumption Ratio for consideration in Retail Supply Business</t>
  </si>
  <si>
    <t>Assumption Ratio for consideration in Wheeling Business</t>
  </si>
  <si>
    <t>Cost/Income Component</t>
  </si>
  <si>
    <t>Power Purchase Cost</t>
  </si>
  <si>
    <t>Other, if any - contingency and prior period</t>
  </si>
  <si>
    <t>Prior Period Item</t>
  </si>
  <si>
    <t>Total Revenue Billed (Rs.Lacs)</t>
  </si>
  <si>
    <t>Current Revenue Realised (Rs.Lacs)</t>
  </si>
  <si>
    <t>NEW METERS INSTALLED BY CONSUMERS DURING THE PERIOD</t>
  </si>
  <si>
    <t>33/11kv (8 &amp; 5 MVA PTR)</t>
  </si>
  <si>
    <t>SDO_CD</t>
  </si>
  <si>
    <t>ACC_NO</t>
  </si>
  <si>
    <t>SRI LOKANATH GUPTA</t>
  </si>
  <si>
    <t>M/S EASTERN INDIA FISHERIES &amp;</t>
  </si>
  <si>
    <t>JAGADAMBA POLYMERS P. LTD.</t>
  </si>
  <si>
    <t>M/S SUMA REAL MEDIA PVT.LTD.</t>
  </si>
  <si>
    <t>M/S AUM SWASTIK FOODS</t>
  </si>
  <si>
    <t>TATA STEEL LTD.</t>
  </si>
  <si>
    <t>M/S ESSMARK OIL INDUSTRIES (P) LTD.</t>
  </si>
  <si>
    <t>MAYUR CHEMICALS INDUSTRIES P.LTD.</t>
  </si>
  <si>
    <t>M/S NILACHAKRA FURNITURE P. LTD.</t>
  </si>
  <si>
    <t>M/S GANAPATI PARABOILLING IND P LTD</t>
  </si>
  <si>
    <t>M/S MAGNUM ESTATE PVT. LTD.</t>
  </si>
  <si>
    <t>M/S KEONJHAR DISTRICT</t>
  </si>
  <si>
    <t>M/S-SARANGADHAR AGROTECH(P) LTD.</t>
  </si>
  <si>
    <t>M/S - HOTEL BRAHMANI (P) LTD.</t>
  </si>
  <si>
    <t>M/S S.S. ALUMINIUM (P) LTD.</t>
  </si>
  <si>
    <t>M/S SSAB ENERGY &amp; MINERALS LIMITED</t>
  </si>
  <si>
    <t>UTKAL AQUA PVT. LTD.</t>
  </si>
  <si>
    <t>M/S BRAND STEEL &amp; POWER PVT LTD.</t>
  </si>
  <si>
    <t>M/S IMERYS MINERALS P. LTD.</t>
  </si>
  <si>
    <t>M/S.YAZDANI STEEL &amp; POWER LTD.</t>
  </si>
  <si>
    <t>M/S SHRI JAGANNATH STEELS &amp; PWR LTD</t>
  </si>
  <si>
    <t>DIVISIONAL RAILWAY</t>
  </si>
  <si>
    <t>UNITS BILLED</t>
  </si>
  <si>
    <t>Addition/ (Reduction) during Ensuring Year</t>
  </si>
  <si>
    <t>( iii )</t>
  </si>
  <si>
    <t>AMR related - running Expenditure</t>
  </si>
  <si>
    <t>Total power purchase cost *</t>
  </si>
  <si>
    <t>O&amp;M</t>
  </si>
  <si>
    <t>Employee Cost</t>
  </si>
  <si>
    <t>Repair &amp; Maintenance Cost</t>
  </si>
  <si>
    <t>Administrative &amp; General Expenses</t>
  </si>
  <si>
    <t>Bad &amp; Doubtful Debt including Rebate</t>
  </si>
  <si>
    <t>Interest on Loans</t>
  </si>
  <si>
    <t>for Capital loan</t>
  </si>
  <si>
    <t>for Working capital</t>
  </si>
  <si>
    <t>True Up of Current year GAP 1/3rd</t>
  </si>
  <si>
    <t>Other, if any-Contigency Reserve</t>
  </si>
  <si>
    <t>Total Misc. Receipts</t>
  </si>
  <si>
    <t>* Allocation of power purchase cost towards wheeling has been made considering 8 % loss on input after effecting EHT Sales</t>
  </si>
  <si>
    <t>Electricity Expenses</t>
  </si>
  <si>
    <t>Meter Reading Expenses</t>
  </si>
  <si>
    <t>Consumer Camp Expenses</t>
  </si>
  <si>
    <t>Data Entry Expenses</t>
  </si>
  <si>
    <t>Consumer contribution (6% &amp; 100 % deposit)</t>
  </si>
  <si>
    <t>Ageing effect</t>
  </si>
  <si>
    <t>Internal short circuit and overloading</t>
  </si>
  <si>
    <t>No. of Money receipt Generated</t>
  </si>
  <si>
    <t xml:space="preserve">  </t>
  </si>
  <si>
    <t>No of Villages</t>
  </si>
  <si>
    <t>No. of 33 KV Group &amp; Feeder Breakers Installed</t>
  </si>
  <si>
    <t>M/S VODAFONE SPACETEL LIMITED</t>
  </si>
  <si>
    <t>M/S ALL INDIA RADIO</t>
  </si>
  <si>
    <t>M/S DAYAL RESEDENCY</t>
  </si>
  <si>
    <t>M/S CENTRAL TOOL ROOM &amp;</t>
  </si>
  <si>
    <t>DINESH RAY</t>
  </si>
  <si>
    <t>M/S MAYA SHEEL RETAIL (BAZAR INDIA)</t>
  </si>
  <si>
    <t>M/S MEERACLE ASWATHEE</t>
  </si>
  <si>
    <t>SMT MANJULATA MANDAL</t>
  </si>
  <si>
    <t>M/S MAHARAJA RESOURCES PVT. LTD.</t>
  </si>
  <si>
    <t>M/S CHAKADOLA SHITAL BHANDAR</t>
  </si>
  <si>
    <t>M/S PARBATI TYRESS &amp; TUBES PVT LTD.</t>
  </si>
  <si>
    <t>M/S FALCON MARINE EXPORTS LTD.</t>
  </si>
  <si>
    <t>M/S RAMADEVI FOODS (P) LTD.</t>
  </si>
  <si>
    <t>EXECUTIVE ENGINEER</t>
  </si>
  <si>
    <t>M/S SWAMI VEVEKANANDA SEKHYA SHRAM.</t>
  </si>
  <si>
    <t>SENIOR DIVISIONAL ELECTRICAL</t>
  </si>
  <si>
    <t>M/S UTKAL AQUA CULTURE &amp; MARINE</t>
  </si>
  <si>
    <t>PASUPATI EXPORTS PVT. LTD.</t>
  </si>
  <si>
    <t>NIRMAL KU. KAR</t>
  </si>
  <si>
    <t>M/S ORISSA RUBBER PRODUCT</t>
  </si>
  <si>
    <t>JITENDRA KU. SAHOO</t>
  </si>
  <si>
    <t>M/S B.L. RICE MILL (P) LTD.</t>
  </si>
  <si>
    <t>M/S SURYO UDYOG LTD.</t>
  </si>
  <si>
    <t>MAGNUM SEA FOODS LTD.</t>
  </si>
  <si>
    <t>M/S KASHVI POWER &amp; STEEL P.LTD.</t>
  </si>
  <si>
    <t>B&amp;A PACKAGING INDIA LTD.</t>
  </si>
  <si>
    <t>M/S MEDICA TS HOSPITAL P. LTD.</t>
  </si>
  <si>
    <t>M/S ASHIRBAD AGRO PRODUCTS PVT LTD.</t>
  </si>
  <si>
    <t>CONSUMPTION&gt;60% LF</t>
  </si>
  <si>
    <t>Average PF</t>
  </si>
  <si>
    <t>Last Year Consumption</t>
  </si>
  <si>
    <t>(xv)</t>
  </si>
  <si>
    <t>(xvi)</t>
  </si>
  <si>
    <t>(xvii)</t>
  </si>
  <si>
    <t>The capital subsidy of the previous year includes the subsidies received prior to 04/03/2015</t>
  </si>
  <si>
    <t>There is currently massive addition of DTRs through various Government Schemees to reduce load burden on the DTRs.The bare conductors are also being replaced with AB Cable to reduce theft,pilferage and hooking activities which also causes additional load to the system.</t>
  </si>
  <si>
    <t>New 33/11 KV Sub-Stations are being errected under different Government Schemes for diversion of existing load.Further the existing 33/11 KV Structure are being upgraded through IPDS,DDUGJY &amp; other Schemes.New VCBs are also being installed.</t>
  </si>
  <si>
    <t>OERC FORM   P.6</t>
  </si>
  <si>
    <t>M/S KAMAL AQUA INDUSTRIES</t>
  </si>
  <si>
    <t>M/S MAYURBHANJ  CERAMICS PVT.LTD.</t>
  </si>
  <si>
    <t>ASHIRBAD AGRO PRODUCTS PLTD(UNIT-2)</t>
  </si>
  <si>
    <t>M/S OVAD AQUA VENTURES</t>
  </si>
  <si>
    <t>M/S MAYUR BISCUITS CO. PVT. LTD</t>
  </si>
  <si>
    <t>M/S SREE METALIKS LTD.</t>
  </si>
  <si>
    <t>MORDERN ENGINEERING AND MANAGEMENT</t>
  </si>
  <si>
    <t>PRINCIPAL , GOVT. POLYTECHNIC BDK</t>
  </si>
  <si>
    <t>MEDICAL OFFICER DHARMASALA</t>
  </si>
  <si>
    <t>M/S SHREE BINAYAK AGRO UDYOG</t>
  </si>
  <si>
    <t>M/S MAA AMBIKA MINERALS</t>
  </si>
  <si>
    <t>THE PRINCIPAL GOVT. I.T.I ANANDAPUR</t>
  </si>
  <si>
    <t>SRI JITENDRA PATEL</t>
  </si>
  <si>
    <t>DAYANIDHI KHATUA</t>
  </si>
  <si>
    <t>SK. TAJUDDIN</t>
  </si>
  <si>
    <t>THE EXECUTIVE ENGINEER, PH DIVISION</t>
  </si>
  <si>
    <t>M/S SEA CRAFTS AQUA PROJECTS P.LTD.</t>
  </si>
  <si>
    <t>SMT. MINARANI SENAPATI</t>
  </si>
  <si>
    <t>ALBATROSS AQUATIC FARM P. LTD.</t>
  </si>
  <si>
    <t>M/S PRAKASH PLASTIC</t>
  </si>
  <si>
    <t>THE E.E. ANANDAPUR BARAGA DIVISION</t>
  </si>
  <si>
    <t>UMAKANTA DAS</t>
  </si>
  <si>
    <t>MANAS RANJAN DAS</t>
  </si>
  <si>
    <t>M/S JAGAT JYOTI RESORTS P. LTD.</t>
  </si>
  <si>
    <t>KAPILA SAHU</t>
  </si>
  <si>
    <t>SOVARANI SAHU</t>
  </si>
  <si>
    <t>SUDARSHAN BEHERA</t>
  </si>
  <si>
    <t>ABHAY MOHAPATRA</t>
  </si>
  <si>
    <t>MANMOHAN DAS</t>
  </si>
  <si>
    <t>M/S GAYATRI CNSUMERS PRODUCTS P.LTD</t>
  </si>
  <si>
    <t>ALASHORE MARINE EXPORT P. LTD.</t>
  </si>
  <si>
    <t>DISTRICT HEADQUATER HOSPITAL</t>
  </si>
  <si>
    <t>DIST HEAD QUARTER HOSPITAL</t>
  </si>
  <si>
    <t>TATA STEEL LTD</t>
  </si>
  <si>
    <t>HARI MARINE PVT. LTD.</t>
  </si>
  <si>
    <t>INDIAN OIL CORPN LTD.</t>
  </si>
  <si>
    <t>Ammount Estimated under deposit work (Rs.in Crs)</t>
  </si>
  <si>
    <t>Ammount Finalised for 6 % calculation (Rs.in Crs)</t>
  </si>
  <si>
    <t>NB: - Figures as per Various  Schemes</t>
  </si>
  <si>
    <t xml:space="preserve"> (Consumption &gt;50, &lt;=200 units/month)</t>
  </si>
  <si>
    <t>( ii )</t>
  </si>
  <si>
    <t>( v )</t>
  </si>
  <si>
    <t>(vi)</t>
  </si>
  <si>
    <t>In case of installation with static meter/meter with provision of recording demand, the recorded demand rounded to nearest 0.5 KW shall be considered as the contract demand requiring no verification irrespective of the agreement. Therefore, for the purpose of calculation of Monthly Minimum Fixed Charge (MMFC) for the connected load below 110 KVA, the above shall form the basis they shall be billed on the basis of CD or demand recorded which ever is higher.</t>
  </si>
  <si>
    <t>During the statutory restriction imposed by the Fisheries Department, the Ice Factories located at distance not more than 5 Km. Towards the land from the sea shore of the restricted zone will pay demand charges based on the actual maximum demand recorded during the billing period.</t>
  </si>
  <si>
    <t>Poultry Farms with attached feed units having connected load less than 20% of the total connected load of poultry farms should be treated as Allied Agricultural Activites instead of General Purpose category for tariff purpose. If the connected load of the attached feed unit exceeds 20% of the total connected load then the entire consumption by the poultry farm and feed processing unit taken together shall be charged with the tariff as applicable for General Purpose or the Industrial purpose as the case may be.</t>
  </si>
  <si>
    <t>The food processing unit attached with cold storage shall be charged at Agro-Industrial tariff if cold storage load is not less than 80% of the entire connected load. If the load of the food processing unit other than cold storage unit exceeds 20% of the connected load, then the entire consumption by the cold storage and the food processing unit taken together shall be charged with the tariff as applicable for general purpose or the industrial purpose as the case may be.</t>
  </si>
  <si>
    <t>(xviii)</t>
  </si>
  <si>
    <t>The rural LT domestic consumers shall get 5 paise per unit rebate in addition to existing prompt payment rebate who draw their power through correct meter and pay the bill in time.</t>
  </si>
  <si>
    <t>(xix)</t>
  </si>
  <si>
    <t xml:space="preserve">(xx) </t>
  </si>
  <si>
    <t>The Educational Institution (Specified Public Purpose) having attached hostel and / or residential colony who draw power through a single meter in HT shall be eligible to be billed 15% of their energy drawal in HT bulk supply domestic category.</t>
  </si>
  <si>
    <t xml:space="preserve">(xxi) </t>
  </si>
  <si>
    <t>M/S TATA STEEL LTD.</t>
  </si>
  <si>
    <t>EHT TOTAL</t>
  </si>
  <si>
    <t>M/S MATRIX FERRO L.L.P</t>
  </si>
  <si>
    <t>HT TOTAL</t>
  </si>
  <si>
    <t>M/S HIGHWAY ICE AND STORE</t>
  </si>
  <si>
    <t>M/S POONAM INDUSTRIES.</t>
  </si>
  <si>
    <t>M/S POBON DPC &amp; CABLES PVT LTD.</t>
  </si>
  <si>
    <t>M/S SAI MAA TARINI TOLLWAYS LTD.</t>
  </si>
  <si>
    <t>M/S MONTECARLO LIMITED</t>
  </si>
  <si>
    <t>M/S SIRIDI SAI STONE CRUSHER</t>
  </si>
  <si>
    <t>KRUSHNA CHANDRA GHADEI</t>
  </si>
  <si>
    <t>SUBHAM JYOTI AGRO P. LTD.</t>
  </si>
  <si>
    <t>SRI SUDHANSHU SEKHAR PANDA</t>
  </si>
  <si>
    <t>M/S SAKHI AGRO INDUSTRIES</t>
  </si>
  <si>
    <t>KRUSHNA CHANDRA JENA</t>
  </si>
  <si>
    <t>LAL TRADERS &amp; AGENCIES PVT. LTD</t>
  </si>
  <si>
    <t>M/S NITYANANDA FOOD PRODUCTS P. LTD</t>
  </si>
  <si>
    <t>M/S M. S. INDUSTRIES</t>
  </si>
  <si>
    <t>M/S SHYAM SUNDAR COLD STORE</t>
  </si>
  <si>
    <t>SOFTWARE TECHNOLOGY PARK OF INDIA</t>
  </si>
  <si>
    <t>CHANNDRIKA AGRO FOODS PVT.LTD.</t>
  </si>
  <si>
    <t>M/S SWAIN MINERALS</t>
  </si>
  <si>
    <t>M/S BAITARANI RICE MILL</t>
  </si>
  <si>
    <t>M/S BHAGYALAXMI ICE PLANT &amp; COLD ST</t>
  </si>
  <si>
    <t>THE ASST. EXECUTIVE ENG.</t>
  </si>
  <si>
    <t>M/S ODISHA MERCHANDISE PVT LTD.</t>
  </si>
  <si>
    <t>MCH BUILDING</t>
  </si>
  <si>
    <t>M/S TATA PROJECTS LTD.</t>
  </si>
  <si>
    <t>THE DEAN AND PRINCIPAL PRMMCH</t>
  </si>
  <si>
    <t>M/S ALASHORE MARINE EXPORTS P.LTD.</t>
  </si>
  <si>
    <t>M/S PRADEEP MINING &amp; CONSTRUCTION P</t>
  </si>
  <si>
    <t>M/S BABA CHANDRASEKHAR RICE MILL</t>
  </si>
  <si>
    <t>M/S S T MINERALS PVT. LTD.</t>
  </si>
  <si>
    <t>MANIBABA STONE CRUSHER</t>
  </si>
  <si>
    <t>M/S RAJA AGRO COLD STORAGE</t>
  </si>
  <si>
    <t>M/S HAREKRISHNA RICE PROCESSING -</t>
  </si>
  <si>
    <t>M/S LARSEN &amp; TOUBRO LIMITED</t>
  </si>
  <si>
    <t>M/S KASHVI INTERNATIONAL (PVT) LTD.</t>
  </si>
  <si>
    <t>M/S JSW CEMENT LTD.</t>
  </si>
  <si>
    <t>LF</t>
  </si>
  <si>
    <t>SUP VOLT</t>
  </si>
  <si>
    <t>Railway</t>
  </si>
  <si>
    <t>BST</t>
  </si>
  <si>
    <t>Rev</t>
  </si>
  <si>
    <t xml:space="preserve">Expenditure on IT - Automation </t>
  </si>
  <si>
    <t>As at 31.03.2021</t>
  </si>
  <si>
    <t>M/S HIL LTD.</t>
  </si>
  <si>
    <t>M/S NEZONE TUBES (UTKAL) LTD.</t>
  </si>
  <si>
    <t>E.E MEGA LIFT PROJECT,CLUSTER XI</t>
  </si>
  <si>
    <t>EXECUTIVE ENGINEER, RWS&amp;S KEONJHAR</t>
  </si>
  <si>
    <t>Nil</t>
  </si>
  <si>
    <t>M/S KRUPALU SOLVENT</t>
  </si>
  <si>
    <t>VENKATESWARA  HATCHERIES PVT LTD.</t>
  </si>
  <si>
    <t>M/S MISHRA STONE CRUSHER</t>
  </si>
  <si>
    <t>M/S PATNAIK MINERALS PVT LTD.</t>
  </si>
  <si>
    <t>MAHA MAHIMA FOODS</t>
  </si>
  <si>
    <t>M/S MAHAPRABHU AGRO FOODS</t>
  </si>
  <si>
    <t>SRI SHIV RATAN MASKARA</t>
  </si>
  <si>
    <t>M/S VENKATESWARA HATCHERIES PVT.LTD</t>
  </si>
  <si>
    <t>M/S MAA JASODA ICE PLANT</t>
  </si>
  <si>
    <t>VENKATESWARA HATCHERIES PVT. LTD.</t>
  </si>
  <si>
    <t>M/S OMC LTD.</t>
  </si>
  <si>
    <t>MRI AND CITY SCAN, DHH BARIPADA</t>
  </si>
  <si>
    <t>M/S CHAKRA MINERALS</t>
  </si>
  <si>
    <t>VENKATESWARA HATCHERIES PVT LTD</t>
  </si>
  <si>
    <t>EKALABYA MODEL SCHOOL</t>
  </si>
  <si>
    <t>PRINCIPAL EKALAVYA MODEL</t>
  </si>
  <si>
    <t>DEAN &amp; PRINCIPAL FAKIR MOHAN</t>
  </si>
  <si>
    <t>WATER TREATMENT PLANT OF MEGA RWSS</t>
  </si>
  <si>
    <t>M/S S S AGRI BUSINESS PVT LTD.</t>
  </si>
  <si>
    <t>LARSEN &amp; TOUBRO LIMITED.</t>
  </si>
  <si>
    <t>EXECUTIVE ENGINEER RWSS DIVISION</t>
  </si>
  <si>
    <t>M/S B-ONE BUSINESS HOUSE P.LTD.</t>
  </si>
  <si>
    <t>M/S BAIT LOGITECH (P) LTD</t>
  </si>
  <si>
    <t>M/S SHIV SHANKAR ICE PROCESSING</t>
  </si>
  <si>
    <t>MCH COMPLEX DHH</t>
  </si>
  <si>
    <t>M/S BALAZI TRADING CO.</t>
  </si>
  <si>
    <t>M/S EASTERN RECLAIM P. LTD.</t>
  </si>
  <si>
    <t>INTAKE WELL UNIT AT ARUHABRUTI-II</t>
  </si>
  <si>
    <t>M/S MAGNUM SEA FOOD LTD.</t>
  </si>
  <si>
    <t>SHREE LAKSHMI AGRI FOODS PVT.LTD.</t>
  </si>
  <si>
    <t>M/S JAGABALIA STONE CRUSHER UNIT</t>
  </si>
  <si>
    <t>SRI PRAFULLA PARIDA</t>
  </si>
  <si>
    <t>M/S MAHALAXMI ICE PLANT</t>
  </si>
  <si>
    <t>DGM(O&amp;M)</t>
  </si>
  <si>
    <t>SATYABHAMA MAHAPATRA</t>
  </si>
  <si>
    <t>M/S IGLOO ICE INDUSTRIES</t>
  </si>
  <si>
    <t>M/S BISAL INDUSTRIES</t>
  </si>
  <si>
    <t>BIJAY KUMAR NAYAK</t>
  </si>
  <si>
    <t>SMT PRAMILA MANDAL</t>
  </si>
  <si>
    <t>M/S  HIMALAYAN ICE FACTORY</t>
  </si>
  <si>
    <t>ASHOK  KUMAR NAYAK</t>
  </si>
  <si>
    <t>M/S KRISHNA ENTERPRISES</t>
  </si>
  <si>
    <t>M/S NILACHAL METALS</t>
  </si>
  <si>
    <t>SRI LAXMIDHAR BAL</t>
  </si>
  <si>
    <t>M/S TARINI CRUSHER</t>
  </si>
  <si>
    <t>EXECUTIVE ENGINEER, PH DIVISION</t>
  </si>
  <si>
    <t>RELIANCE CORPORATE IT PARK</t>
  </si>
  <si>
    <t>M/S TRIVENI EARTH MOVERS PVT LTD</t>
  </si>
  <si>
    <t>SRI UDAYANATH DAS</t>
  </si>
  <si>
    <t>M/S KRISHNA VIHAR APARTMENT OWNERS</t>
  </si>
  <si>
    <t>REGISTER CIVIL COURT</t>
  </si>
  <si>
    <t>M/S BHARATI INFRATEL LTD.</t>
  </si>
  <si>
    <t>M/S. BHARATI INFRATEL LTD.</t>
  </si>
  <si>
    <t>POWER GRID CORPORATION INDIA</t>
  </si>
  <si>
    <t>in MW</t>
  </si>
  <si>
    <t>(x) Escrow relaxed fro Energy duty &amp; other non-escrow components</t>
  </si>
  <si>
    <t>GAP Rail</t>
  </si>
  <si>
    <t>GAP with Rail</t>
  </si>
  <si>
    <t>GAP without Rail</t>
  </si>
  <si>
    <t>Others, Contractual Obligations</t>
  </si>
  <si>
    <t>Annexure-B</t>
  </si>
  <si>
    <t>Calcualtion of Surcharge for EHT category of Consumers</t>
  </si>
  <si>
    <t xml:space="preserve">Proposed Revenue from sale for EHT Catogory Rs in Crore </t>
  </si>
  <si>
    <t>Average Tariff  (P/KWH) (T)</t>
  </si>
  <si>
    <t>Cost of power Purchase (P/KWH) (C )</t>
  </si>
  <si>
    <t>Wheeling Charge (P/KWH)( D)</t>
  </si>
  <si>
    <t>System Loss (%) ( L)</t>
  </si>
  <si>
    <t xml:space="preserve">Proposed Revenue from sale for HT Catogory Rs in Crore </t>
  </si>
  <si>
    <t>Annexure-A</t>
  </si>
  <si>
    <t>Rs in Lakhs</t>
  </si>
  <si>
    <t xml:space="preserve">Remarks </t>
  </si>
  <si>
    <t>Operation &amp; Maintenance Exp</t>
  </si>
  <si>
    <t>(1.1+1.2+1.3)</t>
  </si>
  <si>
    <t>Employee Expenses</t>
  </si>
  <si>
    <t>Administration &amp; General Exp</t>
  </si>
  <si>
    <t>Repair &amp; Maintenance Exp</t>
  </si>
  <si>
    <t>Interest on Long Term loan Capital</t>
  </si>
  <si>
    <t xml:space="preserve">Interest on Working Capital </t>
  </si>
  <si>
    <t>Interest on Power Bond</t>
  </si>
  <si>
    <t>Provision for Bad debts</t>
  </si>
  <si>
    <t>Carrying cost</t>
  </si>
  <si>
    <t xml:space="preserve">Distribution Cost for Wheeling </t>
  </si>
  <si>
    <t>Wheeling charges (paise/ unit)</t>
  </si>
  <si>
    <t>Loss (MU)</t>
  </si>
  <si>
    <t>Input received in the system(MU)</t>
  </si>
  <si>
    <t>A Special rebate to the LT single phase consumers in addition to any other rebate he is otherwise eligible for shall be allowed at the end of the financial year (the bill for month of March) if he has paid the bill for all the 12 months of the financial year consistently without fail within due date during the relevant financial year. The amount of rebate shall be equal to the rebate of the month of March for timely payment of bill.</t>
  </si>
  <si>
    <t>2021-22</t>
  </si>
  <si>
    <t>As at 31.03.2022</t>
  </si>
  <si>
    <t>Existing CD in KVA (Oct'20)</t>
  </si>
  <si>
    <t>M/S THE RAMCO CEMENTS LTD.</t>
  </si>
  <si>
    <t>M/S SHYAM SUNDAR ICE FACTORY</t>
  </si>
  <si>
    <t>M/S SHYAMESWAR STONE SRUSHER</t>
  </si>
  <si>
    <t>SAKTIBRATA ROY</t>
  </si>
  <si>
    <t>M/S MAA MANGALA ICE FACTORY</t>
  </si>
  <si>
    <t>M/S BIRAJA STONE CRUSHER</t>
  </si>
  <si>
    <t>M/S RAGHUNATH ICE FACTORY</t>
  </si>
  <si>
    <t>M/S HANUMAN STONE PRODUCTS</t>
  </si>
  <si>
    <t>SRI SAMBIT SRAVAN BISWAL</t>
  </si>
  <si>
    <t>M/S ABHAY TRANSFORMERS P. LTD.</t>
  </si>
  <si>
    <t>M/S KALINGA INSTITUTE OF SOCIAL</t>
  </si>
  <si>
    <t>JAGABANDHU MUDULI</t>
  </si>
  <si>
    <t>M/S SIDHESWAR STONE CRUSHER</t>
  </si>
  <si>
    <t>M/S SHANTIDEVI STONE CRUSHER UNIT-2</t>
  </si>
  <si>
    <t>SMT. CHANDANA PATRO</t>
  </si>
  <si>
    <t>AMULYA MANDAL</t>
  </si>
  <si>
    <t>M/S MONTECARLO LTD.</t>
  </si>
  <si>
    <t>G. K. BHATTAR HOSPITAL</t>
  </si>
  <si>
    <t>SMT. GITAMANI DAS</t>
  </si>
  <si>
    <t>DISTRICT HEAD QUARTER HOSPITAL,CDMO</t>
  </si>
  <si>
    <t>M/S ROOTS CORPORATION LTD.</t>
  </si>
  <si>
    <t>M/S ARIANCE INDUSTRIES P. LTD.</t>
  </si>
  <si>
    <t>M/S JAJPUR CEMENTS (P) LTD.</t>
  </si>
  <si>
    <t>M/S DILLIP BUILDCON LTD.</t>
  </si>
  <si>
    <t>M/S DILLIP BUILDCON LIMITED</t>
  </si>
  <si>
    <t>M/S SUMANGAL PLAST PVT.LTD.</t>
  </si>
  <si>
    <t>M/S PTP EARTH MOVING AND MINING</t>
  </si>
  <si>
    <t>M/S UTKAL BUILDERS LTD</t>
  </si>
  <si>
    <t>M/S SUGUNA FOODS (P) LTD.</t>
  </si>
  <si>
    <t>M/S KESHAB PLAST</t>
  </si>
  <si>
    <t>SRI RATNAKAR SENAPATI</t>
  </si>
  <si>
    <t>SURYA KANTA BISWAL</t>
  </si>
  <si>
    <t>MAHENDRA KUMAR PANDA</t>
  </si>
  <si>
    <t>SAIPRATIK HEALTH CARE SERVICE P.LTD</t>
  </si>
  <si>
    <t>BHARAT KUMAR NAYAK</t>
  </si>
  <si>
    <t>SRI ADITYA PATRA</t>
  </si>
  <si>
    <t>KMBM STREET EMPORIO LLP</t>
  </si>
  <si>
    <t>M/S HARAPARBATI RICE &amp; FLOUR MILLS</t>
  </si>
  <si>
    <t>SRI BISHNUPADA SUR</t>
  </si>
  <si>
    <t>SATYASAI HETCHERY &amp; PALUTARY PRODU.</t>
  </si>
  <si>
    <t>SUSHIL KUMAR PATRA</t>
  </si>
  <si>
    <t>LAXMI NARAYAN MOHANTY</t>
  </si>
  <si>
    <t>JAKHAPURA RIALWAY STATION</t>
  </si>
  <si>
    <t>M/S MAA JAMUNA ICE FACTORY</t>
  </si>
  <si>
    <t>M/S GEETANSH CABLE &amp; CONDUCTORS P L</t>
  </si>
  <si>
    <t>MEDICAL OFFICER CHC, BASUDEVPUR</t>
  </si>
  <si>
    <t>M/S ASHADEEP AQUACULTURE P. LTD.</t>
  </si>
  <si>
    <t>FALCON MARINE EXPORT LTD.</t>
  </si>
  <si>
    <t>THE CHIFE DISTRICT MEDICAL OFFICER</t>
  </si>
  <si>
    <t>M/S REGISTER OF NORTH ODISHA</t>
  </si>
  <si>
    <t>M/S JINDAL STAINLESS CORPORATE</t>
  </si>
  <si>
    <t>M/S JAIN CONSTRUCTION</t>
  </si>
  <si>
    <t>EXPECTED REVENUE FROM CHARGES (2nd HALF OF CURRENT YEAR)</t>
  </si>
  <si>
    <t xml:space="preserve"> 2018-19</t>
  </si>
  <si>
    <t>TRS</t>
  </si>
  <si>
    <t>Licencee:-TPNODL</t>
  </si>
  <si>
    <t>SUBSIDY ON AVERAGE COST BASIS BY CUSTOMER CLASS AND SERVICE LEVEL FOR THE ENSUING FINANCIAL YEAR (2022-23)</t>
  </si>
  <si>
    <t>2022-23</t>
  </si>
  <si>
    <t>Licencee-TPNODL</t>
  </si>
  <si>
    <t>Licencee:-TPNODL  OERC Form No. F. 20
Revenue Subsidies and Grants...(Rs. in Lacs.)</t>
  </si>
  <si>
    <t>Licencee :-TPNODL                                         OERC Form No. F. 21
BALANCE SHEET AS AT….(Rs. in lacs.)</t>
  </si>
  <si>
    <t>As at 31.03.2023</t>
  </si>
  <si>
    <t>Licencee: TPNODL</t>
  </si>
  <si>
    <t>Other Equipment- other than computer</t>
  </si>
  <si>
    <t>Govt. Grant In Aid- viz. School Anganwadi etc.</t>
  </si>
  <si>
    <t>Compensation Expenses to Outsiders &amp; Employees</t>
  </si>
  <si>
    <t>Rehabilitation</t>
  </si>
  <si>
    <t>Events and Campaign Expenses</t>
  </si>
  <si>
    <t>Consumer Care Center &amp; Call Center Exp</t>
  </si>
  <si>
    <t>Safety, Ethics</t>
  </si>
  <si>
    <t>Covid related Expenses</t>
  </si>
  <si>
    <t>Employee welfare expense</t>
  </si>
  <si>
    <t>Admin AMCs</t>
  </si>
  <si>
    <t>Recovery of meter rent</t>
  </si>
  <si>
    <t>Overdrwal penalty</t>
  </si>
  <si>
    <t xml:space="preserve">Reliability </t>
  </si>
  <si>
    <t>OA - cross subsidy</t>
  </si>
  <si>
    <t>Supervision-application fees</t>
  </si>
  <si>
    <t xml:space="preserve">                  inspection fees</t>
  </si>
  <si>
    <t>Pole rentals</t>
  </si>
  <si>
    <t>Meter testing fee</t>
  </si>
  <si>
    <t>DC,RC &amp; Dismantle fee</t>
  </si>
  <si>
    <t>Meter box charges</t>
  </si>
  <si>
    <t>Service connection fees</t>
  </si>
  <si>
    <t>Recovery-power theft</t>
  </si>
  <si>
    <t>Other misc operating income</t>
  </si>
  <si>
    <t>Interest on FD</t>
  </si>
  <si>
    <t>Delayed payment surcharge</t>
  </si>
  <si>
    <t>Meter testing fees</t>
  </si>
  <si>
    <t>PLM charges</t>
  </si>
  <si>
    <t>Rent-staff quarters</t>
  </si>
  <si>
    <t>Water rates-Staff qtr</t>
  </si>
  <si>
    <t>Sale of tender forms</t>
  </si>
  <si>
    <t>Other misc receipts</t>
  </si>
  <si>
    <t>Sale proceeds-scrap</t>
  </si>
  <si>
    <t>Cash Flow</t>
  </si>
  <si>
    <t>Watch &amp; Ward/Security &amp; Surveillance</t>
  </si>
  <si>
    <t>Disconnection Squad Expenses/Enforcement Activities</t>
  </si>
  <si>
    <t>Office Up-Keep Expenses/Facility Management Expns</t>
  </si>
  <si>
    <t>Additional Capitalisation as per Vesting Order</t>
  </si>
  <si>
    <t>Net Additional Assets</t>
  </si>
  <si>
    <t>Equity - Addition</t>
  </si>
  <si>
    <t>Capex- Borrowings</t>
  </si>
  <si>
    <t>Add : Equity</t>
  </si>
  <si>
    <t>Share Capital - Equity</t>
  </si>
  <si>
    <t>Closing - Equity</t>
  </si>
  <si>
    <t>Interest on Working Capital Loan &amp; Capex</t>
  </si>
  <si>
    <t>Non-Tariff Income</t>
  </si>
  <si>
    <t>Less : Depreciation on the Additional Capitalisation</t>
  </si>
  <si>
    <t>Licencee : TPNODL</t>
  </si>
  <si>
    <r>
      <rPr>
        <b/>
        <sz val="8"/>
        <color rgb="FFFF0000"/>
        <rFont val="Arial"/>
        <family val="2"/>
      </rPr>
      <t>KWH/KVAH</t>
    </r>
    <r>
      <rPr>
        <b/>
        <sz val="8"/>
        <color indexed="8"/>
        <rFont val="Arial"/>
        <family val="2"/>
      </rPr>
      <t xml:space="preserve"> CONSUMPTION CURRENT YEAR</t>
    </r>
  </si>
  <si>
    <r>
      <rPr>
        <b/>
        <sz val="8"/>
        <color rgb="FFFF0000"/>
        <rFont val="Arial"/>
        <family val="2"/>
      </rPr>
      <t>KWH/KVAH</t>
    </r>
    <r>
      <rPr>
        <b/>
        <sz val="8"/>
        <color indexed="8"/>
        <rFont val="Arial"/>
        <family val="2"/>
      </rPr>
      <t xml:space="preserve"> CONSUMPTION ENSUING YEAR</t>
    </r>
  </si>
  <si>
    <t>Calculation of Monthly Voltage wise Loss</t>
  </si>
  <si>
    <t>Rebate on BSP prompt pymnt</t>
  </si>
  <si>
    <t>gap</t>
  </si>
  <si>
    <t>misc income</t>
  </si>
  <si>
    <t>(Carve Out)- Provisional</t>
  </si>
  <si>
    <t>ARR for FY 2022-23</t>
  </si>
  <si>
    <t>CHECK-</t>
  </si>
  <si>
    <t>Cost as proposed in the ARR for 2022-23</t>
  </si>
  <si>
    <t>TPNDOL</t>
  </si>
  <si>
    <t>TPNODL</t>
  </si>
  <si>
    <t>Licensee: TPNODL</t>
  </si>
  <si>
    <t>132 KV</t>
  </si>
  <si>
    <t>220 KV</t>
  </si>
  <si>
    <t>HEAVY INDUSTRY</t>
  </si>
  <si>
    <t>LARGE INDUSTRY</t>
  </si>
  <si>
    <t>M/S RUNGTA MINES LTD</t>
  </si>
  <si>
    <t>33 KV</t>
  </si>
  <si>
    <t>11 KV</t>
  </si>
  <si>
    <t>M/S BRIJ GOPAL CONSTRUCTION COMPANY</t>
  </si>
  <si>
    <t>MEGA LIFT PROJECT</t>
  </si>
  <si>
    <t xml:space="preserve">TPNODL </t>
  </si>
  <si>
    <t>General(Commercial)</t>
  </si>
  <si>
    <t>Licencee:-TPNODL                                                                OERC Form No. F. 22
PROFIT &amp; LOSS ACCOUNT FOR THE YEAR ENDED ........(Rs. in Lacs.)</t>
  </si>
  <si>
    <t>TPNODL AS A WHOLE</t>
  </si>
  <si>
    <t>Licencee -TPNODL</t>
  </si>
  <si>
    <t>Licensee - TPNODL</t>
  </si>
  <si>
    <t xml:space="preserve">STATUS OF HT CONNECTIONS 
</t>
  </si>
  <si>
    <t>First six months of the current year 2021-2022</t>
  </si>
  <si>
    <t>OMC LIMITED BARBIL</t>
  </si>
  <si>
    <t>M/S ORCHID MARINE EXPORTS PVT. LTD.</t>
  </si>
  <si>
    <t>EXEUTIVE ENGINEER RWS&amp;S KEONJHAR</t>
  </si>
  <si>
    <t>E. E. RW&amp;S DIVISION JAJPUR</t>
  </si>
  <si>
    <t>M/S BIRABHADRA FOOD PRODUCTS</t>
  </si>
  <si>
    <t>REGISTRAR CIVIL COURT,BALASORE</t>
  </si>
  <si>
    <t>M/S ASSOCIATED PLASTIC P. LTD.</t>
  </si>
  <si>
    <t>DEBABRATA BEHERA</t>
  </si>
  <si>
    <t>M/S MAA STONE CRUSHING UNIT.</t>
  </si>
  <si>
    <t>M/S MAA TARINI FOODS</t>
  </si>
  <si>
    <t>SANJAY KUMAR MISHRA</t>
  </si>
  <si>
    <t>M/S JSW STEEL LTD.</t>
  </si>
  <si>
    <t>SUPERINTENDENT , SDH RAIRANGPUR</t>
  </si>
  <si>
    <t>M/S POWER GRID CORPORATION OF INDIA</t>
  </si>
  <si>
    <t>JIBAN KUMAR MANDAL</t>
  </si>
  <si>
    <t>PRATIK JENA</t>
  </si>
  <si>
    <t>M/S UMAPATI RICE MILL</t>
  </si>
  <si>
    <t>M/S R.K. CHEMICALS</t>
  </si>
  <si>
    <t>SMT. MOUSUMI MAITY</t>
  </si>
  <si>
    <t>SIBIRA KUMAR PARIDA</t>
  </si>
  <si>
    <t>NAROTTAM PRADHAN</t>
  </si>
  <si>
    <t>HIMADRI BHUSAN NAYAK</t>
  </si>
  <si>
    <t>MAHARAJA MINERALS PVT. LTD.</t>
  </si>
  <si>
    <t>M/S INDIAN EAST COAST MINERALS</t>
  </si>
  <si>
    <t>POWER INTENSIVE INDUSTRY</t>
  </si>
  <si>
    <t>BULK SUPPLY DOMESTIC</t>
  </si>
  <si>
    <t>SPECIFIED PUBLIC PURPOSE</t>
  </si>
  <si>
    <t>M/S D.R.PATNAIK</t>
  </si>
  <si>
    <t>M/S JSW STEEL LTD</t>
  </si>
  <si>
    <t>ALLIED AGRICULTURE ACTIVITIES</t>
  </si>
  <si>
    <t>M/S BRECHERS TECHNO INDIA PVT LTD</t>
  </si>
  <si>
    <t>M/S THE AGGREGATES</t>
  </si>
  <si>
    <t>M/S Symbol Agro Foods, Prop-Sri Rajendra Ku Nayak</t>
  </si>
  <si>
    <t>M/S SURYO FOODS &amp; INDUSTRIES LTD</t>
  </si>
  <si>
    <t>M/S TIRUMALA  TIRUPATI RICE MILL P LTD</t>
  </si>
  <si>
    <t>N/S KENDUJHAR AGRO MINERAL&amp; PROCESSING PVT LTD.</t>
  </si>
  <si>
    <t>M/S NEELANCHAL ISPAT NIGAM LTD</t>
  </si>
  <si>
    <t>TEMP. SUPPLY LARGE INDUSTRY</t>
  </si>
  <si>
    <t>Sri Ajaya Kumar Dhal</t>
  </si>
  <si>
    <t>M/S S.S. ENTERPRISES</t>
  </si>
  <si>
    <t>EXECUTIVE ENGINEER , RWS&amp;S DIVISION KEONJHAR</t>
  </si>
  <si>
    <t>M/S UTKAL GRAVELS INDUSTRY (P) LTD, DIRECTOR- SRI RANJEET KESHARI JENA</t>
  </si>
  <si>
    <t>PROJECT MANAGER,LARSEN &amp; TOUBRO  LIMITED</t>
  </si>
  <si>
    <t>SRI PRAMOD KUMAR NAYAK</t>
  </si>
  <si>
    <t>Smt. Padmabati Padhiary</t>
  </si>
  <si>
    <t>M C H  COMPLEX</t>
  </si>
  <si>
    <t>THE EXECUTIVE ENGINEER RWS&amp;S DIVISION</t>
  </si>
  <si>
    <t>20 BEDDED ICU</t>
  </si>
  <si>
    <t>OXYGEN REFULLING CENTER , BARIPADA</t>
  </si>
  <si>
    <t>THE GENERAL MANAGER, CTTC, BBSR</t>
  </si>
  <si>
    <t>SBD INTERNATIONAL SCHOOL</t>
  </si>
  <si>
    <t>BS</t>
  </si>
  <si>
    <t>TOLL PLAZA , JHARAPOKHARIA</t>
  </si>
  <si>
    <t>Sri Ramesh Chandra Dixit</t>
  </si>
  <si>
    <t>DAS COLD STORAGE,</t>
  </si>
  <si>
    <t>THE SUPERINTENDENT SUB-DIVISIONAL HOSPITAL CHAMPUA</t>
  </si>
  <si>
    <t>M/S BROTHERS CRUSHER</t>
  </si>
  <si>
    <t>PRINCIPAL SUKINDA COLLEGE</t>
  </si>
  <si>
    <t xml:space="preserve"> AYUSH INFRASTRUCTURE PVT LTD</t>
  </si>
  <si>
    <t>EXECUTIVE ENGINEER,RWSS,CHANDIKHOLE</t>
  </si>
  <si>
    <t>SRI DEEPAK KUMAR PARIDA</t>
  </si>
  <si>
    <t>NITYANANDA MANDAL</t>
  </si>
  <si>
    <t>M/S MAA CHANDI STONE PRODUCT</t>
  </si>
  <si>
    <t>CHELIGODHULI TOLL PLAZA</t>
  </si>
  <si>
    <t>SRI HIMANSU SEKHAR KAR</t>
  </si>
  <si>
    <t>EKALAVYA MODEL RESIDENTIAL SCHOOL,KADUANI</t>
  </si>
  <si>
    <t>Licensee : TPNODL</t>
  </si>
  <si>
    <t>TPNODL TOTAL</t>
  </si>
  <si>
    <t>Licensee-TPNODL</t>
  </si>
  <si>
    <t>Energy Audit Carried out- No of DTRs</t>
  </si>
  <si>
    <t>Licensee-:TPNODL</t>
  </si>
  <si>
    <t xml:space="preserve">Regulatory Asset (P/KWH) (R)
</t>
  </si>
  <si>
    <t>Previous Yr. 2019-20</t>
  </si>
  <si>
    <t>Surcharge (P/KWH) 
( T - ( C/ (1-L/100)+D+R))</t>
  </si>
  <si>
    <t>Carrying Cost - 21-22 Gap @ 7.45%</t>
  </si>
  <si>
    <t>True Up</t>
  </si>
  <si>
    <t>GAP</t>
  </si>
  <si>
    <t>ROE</t>
  </si>
  <si>
    <t>Carrying Cost</t>
  </si>
  <si>
    <t>Revenue from sale of Power</t>
  </si>
  <si>
    <t>Revenue Requirement</t>
  </si>
  <si>
    <t>FY 2021-22 (Approved)</t>
  </si>
  <si>
    <t>FY2021-22 (Estimated)</t>
  </si>
  <si>
    <t>FY2022-23 (Projected)</t>
  </si>
  <si>
    <t>Repair &amp; maintenance Cost</t>
  </si>
  <si>
    <t>Provision for bad &amp; doubtful debts</t>
  </si>
  <si>
    <t>Interest on  Term Loan</t>
  </si>
  <si>
    <t>Interest on Working Capital</t>
  </si>
  <si>
    <t>Interest On security Deposit</t>
  </si>
  <si>
    <t xml:space="preserve">Total </t>
  </si>
  <si>
    <t>REVENUE GAP</t>
  </si>
  <si>
    <t>Energy Charges for HT &amp; EHT Consumers</t>
  </si>
  <si>
    <t>585 p/u</t>
  </si>
  <si>
    <t>580 p/u</t>
  </si>
  <si>
    <t>475 p/u</t>
  </si>
  <si>
    <t>470 p/u</t>
  </si>
  <si>
    <t>Energy charges for all LT consumers shall continue to be billed on the basis of kWh whereas the energy charges for      
   HT and EHT consumers shall be billed on the basis of kVAh drawal. All open access transaction will be maintained in    
   kWh sale only and kVAh based sale shall be converted into kWh base on the power factor for the month provided 
   in the energy bills if necessary. For electricity duty purpose the kWh reading of the meter shall be utilised. For load 
   factor purpose kWh reading shall be taken into consideration.</t>
  </si>
  <si>
    <t>Power factor penalty / incentive and reliability surcharge are abolished.</t>
  </si>
  <si>
    <t xml:space="preserve">The reconnection charges w.e.f. 01.04.2015 shall continue unaltered
</t>
  </si>
  <si>
    <t>Energy Charges shall be 10% higher in case of temporary connection compared to the regular connection in respective categories.</t>
  </si>
  <si>
    <t xml:space="preserve">All the industrial consumers (Steel Plant) having CD of 1 MW and above and drawing power in 33 KV shall be    allowed a rebate of 30 paise per unit (kVAh) for the units consumed in excess of 60% of load factor and up to    70% of load factor and 40 paise per units (kVAh) for the units consumed above 70% load factor upto 80% load    factor and 50 paise per units (kVAh) for energy drawn in excess of 80% load factor per month. This shall be in  addition to all other rebate the consumer is otherwise eligible. </t>
  </si>
  <si>
    <t>All the industrial consumers (Steel Plant) having CD of 1 MW and above and drawing power in 33 KV shall be    allowed a rebate of 30 paise per unit (kVAh) for the units consumed in excess of 60% of load factor and up to    70% of load factor and 40 paise per units (kVAh) for the units consumed above 70% load factor upto 80% load    factor and 50 paise per units (kVAh) for energy drawn in excess of 80% load factor per month. This shall be in    addition to all other rebate the consumer is otherwise eligible. 
All the industrial consumers drawing power in EHT shall be eligible for a rebate of 10 paise per unit (kVAh) for all the units     consumed in excess of 80% of load factor.</t>
  </si>
  <si>
    <t xml:space="preserve">Existing “Tatkal Scheme” for new connections, applicable to LT Domestic, Agricultural and General Purpose consumers. </t>
  </si>
  <si>
    <t>LT Domestic, LT General Purpose and HT Bulk Supply Domestic consumers will get 10 paise/unit rebate for prompt payment of the bill within due date. Thereafter, if the bill is paid within the next due date, there shall be no rebate/Delayed Payment Surcharge. But if it is paid beyond the next due date then there shall be a Delayed Payment Surcharge of 1% of the billed value for each month of delay.</t>
  </si>
  <si>
    <t>The billing demand in respect of consumer with Contract Demand of less than 110 KVA should be the highest demand recorded in the meter during the Financial Year irrespective of the Connected Load, which shall require no verification.</t>
  </si>
  <si>
    <t>Three phase consumers with static meters are allowed to avail TOD rebate excluding Public Lighting, emergency supply to CGP, LT Domestic and LT General Purpose categories @ 20 paise/unit for energy consumed during off peak hours. Off peak hours has been defined as 10 PM in the evening to 6 AM of the next day.</t>
  </si>
  <si>
    <t>Hostels attached to the Schools recognised and run by SC/ST Department, Government of Odisha shall get a rebate of Rs.2.40 paise per unit in energy charge under Specified Public Purpose category (LT / HT) which shall be over and above the normal rebate for which they are eligible.</t>
  </si>
  <si>
    <t>Drawal by the industries during off-peak hours upto 120% of Contract Demand without levy of any penalty has been allowed. “Off-peak hours” for the purpose of tariff is defined as a period from 10 PM in the evening to 6.00 A.M. of the next day. The consumers who draw beyond their contract demand during hours other than the off-peak hours shall not be eligible for this benefit. If the drawal in the off peak hours exceeds 120% of the contract demand, overdrawal penalty shall be charged on the drawal over and above the 120% of contract demand (for details refer Tariff Order). When Statutory Load Regulation is imposed then restricted demand shall be treated as contract demand.</t>
  </si>
  <si>
    <t>General purpose consumers with Contract Demand (CD) &lt; 70 KVA shall be treated as LT consumers for tariff purposes irrespective of level of supply voltage. As per Regulation 134 (I) of OERC Distribution (Conditions of Supply) Code, 2019 the supply for load above 5 KW upto and including 70 KVA shall be in 3-Phase, 3 or 4 wires at 400 volts between phases.</t>
  </si>
  <si>
    <t>Own Your Transformer – “OYT Scheme” is intended for the existing individual LT domestic, individual / Group General Purpose consumers who would like to avail single point supply  by  owning  their  distribution  transformer. In such a case licensee would extend a special concession of 5% rebate on the total electricity bill (except electricity duty and meter rent) of the respective category apart from the normal rebate on the payment of the bill by the due date. If the payment is not made within due date no rebate, either normal or special is payable. The maintenance of the ‘OYT’ transformer shall be made by DISCOMs. For removal of doubt it is clarified that the “OYT Scheme” is not applicable to any existing or new HT/EHT consumer.</t>
  </si>
  <si>
    <t xml:space="preserve">(xxii) </t>
  </si>
  <si>
    <t>2% rebate over and above normal rebate shall be allowed on the bill to the LT domestic and single phase general purpose category of consumers only over and above all the rebates who pay through digital means. This rebate shall be applicable on the current month bill if paid in full.</t>
  </si>
  <si>
    <t xml:space="preserve">(xxiii) </t>
  </si>
  <si>
    <t>2% rebate shall be allowed to all pre-paid consumers on pre-paid amount.</t>
  </si>
  <si>
    <t xml:space="preserve">(xxiv) </t>
  </si>
  <si>
    <t>(xxii) 2% rebate over and above normal rebate shall be allowed on the bill to the LT domestic and single phase general purpose category of consumers only over and above all the rebates who pay through digital means. This rebate shall be applicable on the current month bill if paid in full.</t>
  </si>
  <si>
    <t xml:space="preserve">(xxv) </t>
  </si>
  <si>
    <t xml:space="preserve">(xxvi) </t>
  </si>
  <si>
    <t xml:space="preserve">(xxvii) </t>
  </si>
  <si>
    <t xml:space="preserve">(xxviii) </t>
  </si>
  <si>
    <t>Charging of electric vehicles shall be treated as GP category.</t>
  </si>
  <si>
    <t>Energy
Charge
(P/kVAh)</t>
  </si>
  <si>
    <t>Govt</t>
  </si>
  <si>
    <t>Tax on Return on Equity</t>
  </si>
  <si>
    <t>Carrying Cost @ 7.45%</t>
  </si>
  <si>
    <t>Opening GAP with Carrying Cost</t>
  </si>
  <si>
    <t>GAP - 22-23 without carrying cost</t>
  </si>
  <si>
    <t>Closing GAP</t>
  </si>
  <si>
    <t>Carrying Cost @ 7.45% 22-23</t>
  </si>
  <si>
    <t xml:space="preserve"> LT Single Phase consumers of all categories having CD upto 5 KW with pole within 30 meters from the consumer premises 
Upto 2 KW   : Rs.1,500/-
Beyond 2 KW upto 5 KW : Rs.2,500/-
Provided that if the line extension is required beyond 30 meters, the licensee/supplier shall charge @ Rs.5,000/- for every span of line extension in addition to the above charges.</t>
  </si>
  <si>
    <t>Interest on RoE</t>
  </si>
  <si>
    <t>Sub- Total</t>
  </si>
  <si>
    <t>Tax on ROE</t>
  </si>
  <si>
    <t>Tax on RoE</t>
  </si>
  <si>
    <t>Return on Equity with Tax</t>
  </si>
  <si>
    <t>Calculation of Surcharge for HT category of Consumers</t>
  </si>
  <si>
    <t>SLDC charges &amp; Others</t>
  </si>
  <si>
    <t>Revenue from sale of power</t>
  </si>
  <si>
    <t>Non-tariff Income</t>
  </si>
  <si>
    <t>Pre Yr (2021-22)</t>
  </si>
  <si>
    <t>Curr. Year (2022-23)</t>
  </si>
  <si>
    <t>Ensg Yr (2023-24)</t>
  </si>
  <si>
    <t xml:space="preserve">Expenses to be recovered in future tariff determination  </t>
  </si>
  <si>
    <t>As at 31.03.2024</t>
  </si>
  <si>
    <t>2023-24</t>
  </si>
  <si>
    <t>Year  2022-23</t>
  </si>
  <si>
    <t>Year   2023-24</t>
  </si>
  <si>
    <t>Year  2021-22</t>
  </si>
  <si>
    <t xml:space="preserve">Advertisement, events &amp; media campaign </t>
  </si>
  <si>
    <t>Metering, billing &amp; collection</t>
  </si>
  <si>
    <t>As At (Previous Year 31.03.2022)</t>
  </si>
  <si>
    <t>IT Equipments &amp; Software</t>
  </si>
  <si>
    <t>Actual for the Previous Year (FY 2021-22)</t>
  </si>
  <si>
    <t>Projection for the Ensuing Year (FY 2023-24)</t>
  </si>
  <si>
    <t>Estimate for the Current Year (FY 2022-23)</t>
  </si>
  <si>
    <t>Consumption/Billing figures for DOMESTIC Consumers for the Previous year 2021-22</t>
  </si>
  <si>
    <t>No. of Domestic Consumers and consumption 1st April of the Previous year 2021-22</t>
  </si>
  <si>
    <t>Consumption/Billing figures for DOMESTIC Consumers for 1st 6 months of the current year 2022-23</t>
  </si>
  <si>
    <t>Consumption/Billing figures for General Purpose Consumers for Previous Year 2021-22</t>
  </si>
  <si>
    <t>No. of GP Consumer 1st April of the Previous year 2021-22</t>
  </si>
  <si>
    <t>Consumption/Billing figures for General Purpose Consumers for 1st six months of the Current Year 2022-23</t>
  </si>
  <si>
    <t>No. of Irrigation &amp; Agricultural  Consumer 1st April of the Previous year 2021-22</t>
  </si>
  <si>
    <t>1st April of the Current year 2022-23</t>
  </si>
  <si>
    <t>ACTUALS FOR PREVIOUS YEAR 2021-22</t>
  </si>
  <si>
    <t>ACTUALS FOR 1ST SIX MONTHS OF THE CURRENT YEAR 2022-23</t>
  </si>
  <si>
    <t>EMERGENCY SUPPLY TO CGP</t>
  </si>
  <si>
    <t>M/S FERRO ALLOYS PLANT,BALASORE,TATA STEEL LIMITED</t>
  </si>
  <si>
    <t>400 KV</t>
  </si>
  <si>
    <t>M/S NU Vista Limited</t>
  </si>
  <si>
    <t>M/s. MAITHAN ISPAT LTD</t>
  </si>
  <si>
    <t>M/S. JABAMAYEE FERRO ALLOYS LIMITED</t>
  </si>
  <si>
    <t>M/s. Neelachal Ispat Nigam Ltd</t>
  </si>
  <si>
    <t>M/S ARCELOR MITTAL NIPPON STEEL IND</t>
  </si>
  <si>
    <t>M/S PTCL INFRASTRUCTURE LTD</t>
  </si>
  <si>
    <t>M/s BALASORE ALLOYS LTD</t>
  </si>
  <si>
    <t>TATA STEEL LIMITED</t>
  </si>
  <si>
    <t>M/S. ARCELORMITTAL NIPPON STEEL INDIA LTD</t>
  </si>
  <si>
    <t>ALLIED AGRO-INDUSTRIAL ACTIVITIES</t>
  </si>
  <si>
    <t>GENERAL PURPOSE &gt;= 110 KVA</t>
  </si>
  <si>
    <t>M/S ARDENT STEEL PVT. LTD.</t>
  </si>
  <si>
    <t>M/S. M/S PANCHAWATI STEELS LLP</t>
  </si>
  <si>
    <t>M/S OMC LIMITED, BARBIL</t>
  </si>
  <si>
    <t>M/S ESSEL MINING &amp; INDUSTRIES LIMIT</t>
  </si>
  <si>
    <t>M/S JSW STEEL LIMITED</t>
  </si>
  <si>
    <t>MEGALIFT IRRIGATION PROJECT</t>
  </si>
  <si>
    <t>MEGA LIFT</t>
  </si>
  <si>
    <t>The Executive Engineer Mega Lift Irrigation Project, Baripada</t>
  </si>
  <si>
    <t>MEGA LIFT PROJECT, TIKARAPADA, AT- ROUTRAPUR PH &amp; TULASIPUR PH</t>
  </si>
  <si>
    <t>PUBLIC WATER WORKS &amp; SEWERAGE PUMPING</t>
  </si>
  <si>
    <t>TEMP. SUPPLY GENERAL PURPOSE &gt;= 110 KVA</t>
  </si>
  <si>
    <t>M/S. NEELANCHAL ISPAT NIGAM LTD</t>
  </si>
  <si>
    <t>M/S. SUPRATIK INFRAVENTURES (P) LTD.</t>
  </si>
  <si>
    <t>M/S. Ghanahyam Mishra &amp;Sons</t>
  </si>
  <si>
    <t>M/S. JSW STEEL LIMITED</t>
  </si>
  <si>
    <t>M/S. ARCELORMITTAL INDIA PVT LTD</t>
  </si>
  <si>
    <t>M/S. BALENTO ENTERPRISES PVT LTD</t>
  </si>
  <si>
    <t>M/S. ArcelorMitttal Nippon Steel India Ltd</t>
  </si>
  <si>
    <t>M/S. OMC LIMITED</t>
  </si>
  <si>
    <t>MEGALIFT</t>
  </si>
  <si>
    <t>M/S.  EE MEGALIFT PROJECT BARIPADA</t>
  </si>
  <si>
    <t>Mr.  EE MEGALIFT IRRIGATION DIVISION</t>
  </si>
  <si>
    <t>Mr.    EXECUTIVE ENGINEER</t>
  </si>
  <si>
    <t>Repayment Capex- Borrowings</t>
  </si>
  <si>
    <t>Miscellaneous Expenditure to the extent not written off or adjusted</t>
  </si>
  <si>
    <t>Regulatory Deferral Account - Asset</t>
  </si>
  <si>
    <t>Travelling &amp; Conveyance expenses</t>
  </si>
  <si>
    <t>Short term working capital loan</t>
  </si>
  <si>
    <t>Term loan-Capex</t>
  </si>
  <si>
    <t>New Working</t>
  </si>
  <si>
    <t>Carrying Cost @ 7.45% 23-24</t>
  </si>
  <si>
    <t>Capital Expenditure</t>
  </si>
  <si>
    <t>Wheeling cost for FY 23-24</t>
  </si>
  <si>
    <t>Retail supply Cost for FY 23-24</t>
  </si>
  <si>
    <t xml:space="preserve">Total EHT Sales proposed for FY 2023-24 in MU </t>
  </si>
  <si>
    <t xml:space="preserve">Total HT Sales proposed for FY 2023-24 in MU </t>
  </si>
  <si>
    <t>STATEMENT OF CALCULATION OF WHEELING CHARGES FOR FY 2023-24</t>
  </si>
  <si>
    <t>First six months of the  previous year                        FY 2021-22</t>
  </si>
  <si>
    <t>Last six months of the previous year                      FY 2021-22</t>
  </si>
  <si>
    <t>First six months of the current year                        FY 2022-23</t>
  </si>
  <si>
    <t>First six months of the previous year FY 2021-22</t>
  </si>
  <si>
    <t>Last six months of the previous year FY 2021-22</t>
  </si>
  <si>
    <t>First six months of the current year FY 2022-23</t>
  </si>
  <si>
    <t xml:space="preserve">Proposed to avoid accidents </t>
  </si>
  <si>
    <t>1. Display of safety video thruogh LED Van and social media.
2. Distribution of pamphlet. 
3. Public safety awareness through banner displayed. 
4. Electrical safety awareness session conducted at Schools</t>
  </si>
  <si>
    <t>First six months of the 
Previous year 2021-22</t>
  </si>
  <si>
    <t>Last six months of the 
Previous year 2021-22</t>
  </si>
  <si>
    <t xml:space="preserve">First six months of the 
Current year 2022-23     </t>
  </si>
  <si>
    <t>Last six months of the previous year  2021-2022</t>
  </si>
  <si>
    <t>First six months of the current year 2022-2023</t>
  </si>
  <si>
    <t>Tree Branch Cutting, Pre-monsoon and periodic maintenance of LT &amp; HT Line</t>
  </si>
  <si>
    <t>First six months of the previous    FY 2021-22</t>
  </si>
  <si>
    <t>Last six months of the previous FY  FY 2021-22</t>
  </si>
  <si>
    <t>First six months of the current  FY 2022-23</t>
  </si>
  <si>
    <t>Previous Year 2021-22</t>
  </si>
  <si>
    <t>First six months of the Current Year 2022-23</t>
  </si>
  <si>
    <t>Separate Month wise submission for the previous year from April 21 to Mar'22</t>
  </si>
  <si>
    <t>CONSUMER_NAME</t>
  </si>
  <si>
    <t>STS MAR'22</t>
  </si>
  <si>
    <t>CD_MAR'22</t>
  </si>
  <si>
    <t xml:space="preserve">PRINCIPAL V N COLLEGE              </t>
  </si>
  <si>
    <t>M/S RAYSONS AQUATIC PVT LTD.</t>
  </si>
  <si>
    <t>SUDHASREE MINERALS AND INDUSTRIES P</t>
  </si>
  <si>
    <t>M/S Metroplast Industries</t>
  </si>
  <si>
    <t>SRI ABHAYA ROUL</t>
  </si>
  <si>
    <t>SALAMA BEGUM</t>
  </si>
  <si>
    <t>M/S KONARK BEVERAGES INDUSTRIES</t>
  </si>
  <si>
    <t>M/S CHEVROX CONSTRUCTION PVT.LTD</t>
  </si>
  <si>
    <t>Mr. TARINI PRASAD MOHANTY</t>
  </si>
  <si>
    <t>SRI LAXMINARAYAN KAR</t>
  </si>
  <si>
    <t>M/S ALLIED CREATION</t>
  </si>
  <si>
    <t>PRINCIPAL EKALABYA MODEL RESIDENTIAL SCHOOL</t>
  </si>
  <si>
    <t>M/S TRISTAR AQUATICS</t>
  </si>
  <si>
    <t>M/S JAY MAA SANTOSHI PLASTICS</t>
  </si>
  <si>
    <t xml:space="preserve">M/S KASHVI AGRITECH P. LTD.        </t>
  </si>
  <si>
    <t>M/S OM AVI CARBON RESOURCES PVT LTD</t>
  </si>
  <si>
    <t>M/S. PARUL UDYOG</t>
  </si>
  <si>
    <t>MCH BUILDING ,CHC SORO</t>
  </si>
  <si>
    <t>M/S SHREE PANCHMUKHI BALAJEE STEELS</t>
  </si>
  <si>
    <t>M/S NILADRI PLASTIC PROCESSING UNIT</t>
  </si>
  <si>
    <t>M/S. SAKALA MEDIA PVT. LTD</t>
  </si>
  <si>
    <t>M/S MAA BIRAJA CHAKI ATTA</t>
  </si>
  <si>
    <t>M/S LELES RICE MILL</t>
  </si>
  <si>
    <t>DISTRICT JUDGE</t>
  </si>
  <si>
    <t>M/S. B.K FLY ASH BRICKS    PROP-    SRI MAHABIR PRASAD KHEMKA</t>
  </si>
  <si>
    <t>SRI YOGESH SHAH</t>
  </si>
  <si>
    <t>SIDDHIVINAYAK AGRO INDUSTRY</t>
  </si>
  <si>
    <t>M/S.   KRUPASINDHU FOOD PRODUCTS &amp; PROCESSING CENTER</t>
  </si>
  <si>
    <t>THE SATELITE CENTER, AIIMS</t>
  </si>
  <si>
    <t>M/S POOJA RICE MILL</t>
  </si>
  <si>
    <t>M/S. MAA TARINI STEELS LLP</t>
  </si>
  <si>
    <t>M/S JINDAL STEEL AND POWER LTD</t>
  </si>
  <si>
    <t xml:space="preserve">M/S BHUBANESHWARI SEA FOOD PRIVATE </t>
  </si>
  <si>
    <t>M/S ST MINERALS PVT.LTD.</t>
  </si>
  <si>
    <t>Mr.M/S ORISSA SPONGE IRON &amp; STEEL LTD</t>
  </si>
  <si>
    <t>M/S ST MINERALS PVT LTD</t>
  </si>
  <si>
    <t xml:space="preserve">Nandighose Sponge &amp; Power Pvt. Ltd </t>
  </si>
  <si>
    <t>M/S MAA NACHINDA SEA FOODS PVT. LTD</t>
  </si>
  <si>
    <t>Highland Agro Food Private Limited</t>
  </si>
  <si>
    <t>LARGE INDUSTRY- CGP</t>
  </si>
  <si>
    <t>Separate Month wise submission for the previous year from April 22 to Sept'22</t>
  </si>
  <si>
    <t>SCNO</t>
  </si>
  <si>
    <t>STS OCT'22</t>
  </si>
  <si>
    <t>CD OCT'22</t>
  </si>
  <si>
    <t>122000000021</t>
  </si>
  <si>
    <t>123000000078</t>
  </si>
  <si>
    <t>123000000109</t>
  </si>
  <si>
    <t>124000000008</t>
  </si>
  <si>
    <t>125000000046</t>
  </si>
  <si>
    <t>M/S Mayurbhanj Metals Limited</t>
  </si>
  <si>
    <t>126000000013</t>
  </si>
  <si>
    <t>129000000001</t>
  </si>
  <si>
    <t>611000000120</t>
  </si>
  <si>
    <t>615000000005</t>
  </si>
  <si>
    <t>621000000002</t>
  </si>
  <si>
    <t>123000000071</t>
  </si>
  <si>
    <t>123000000063</t>
  </si>
  <si>
    <t>125000000035</t>
  </si>
  <si>
    <t>125000000039</t>
  </si>
  <si>
    <t>125000000043</t>
  </si>
  <si>
    <t>126000000022</t>
  </si>
  <si>
    <t>421000000012</t>
  </si>
  <si>
    <t>421000000014</t>
  </si>
  <si>
    <t>615000000028</t>
  </si>
  <si>
    <t>615000000045</t>
  </si>
  <si>
    <t>121000000014</t>
  </si>
  <si>
    <t>124000000056</t>
  </si>
  <si>
    <t>124000000059</t>
  </si>
  <si>
    <t>126000000026</t>
  </si>
  <si>
    <t>122000000099</t>
  </si>
  <si>
    <t>The Commandant 03BN NDRF</t>
  </si>
  <si>
    <t>615000000019</t>
  </si>
  <si>
    <t>126000000010</t>
  </si>
  <si>
    <t>615000000022</t>
  </si>
  <si>
    <t>615000000026</t>
  </si>
  <si>
    <t>611000000005</t>
  </si>
  <si>
    <t>123000000110</t>
  </si>
  <si>
    <t>611000000068</t>
  </si>
  <si>
    <t>622000000018</t>
  </si>
  <si>
    <t>124000000035</t>
  </si>
  <si>
    <t>126000000002</t>
  </si>
  <si>
    <t>621000000054</t>
  </si>
  <si>
    <t>121000000029</t>
  </si>
  <si>
    <t>124000000041</t>
  </si>
  <si>
    <t>611000000090</t>
  </si>
  <si>
    <t>611000000093</t>
  </si>
  <si>
    <t>121000000076</t>
  </si>
  <si>
    <t>123000000077</t>
  </si>
  <si>
    <t>124000000053</t>
  </si>
  <si>
    <t>125000000031</t>
  </si>
  <si>
    <t>613000000025</t>
  </si>
  <si>
    <t>615000000006</t>
  </si>
  <si>
    <t>622000000155</t>
  </si>
  <si>
    <t>122000000049</t>
  </si>
  <si>
    <t>123000000064</t>
  </si>
  <si>
    <t>124000000058</t>
  </si>
  <si>
    <t>125000000042</t>
  </si>
  <si>
    <t>126000000017</t>
  </si>
  <si>
    <t>611000000064</t>
  </si>
  <si>
    <t>611000000108</t>
  </si>
  <si>
    <t>621000000027</t>
  </si>
  <si>
    <t>622000000208</t>
  </si>
  <si>
    <t>M/S BARBRIK PROJECT LTD</t>
  </si>
  <si>
    <t>125000000006</t>
  </si>
  <si>
    <t>123000000108</t>
  </si>
  <si>
    <t>123000000130</t>
  </si>
  <si>
    <t>SRI SUKUMAR JENA</t>
  </si>
  <si>
    <t>126000000036</t>
  </si>
  <si>
    <t>126000000054</t>
  </si>
  <si>
    <t>M/S  BABA BISWAKARMA MINI RICE MILL</t>
  </si>
  <si>
    <t>613000000028</t>
  </si>
  <si>
    <t>622000000158</t>
  </si>
  <si>
    <t>123000000072</t>
  </si>
  <si>
    <t>121000000055</t>
  </si>
  <si>
    <t>123000000126</t>
  </si>
  <si>
    <t>123000000131</t>
  </si>
  <si>
    <t>SRI SADANANDA KAR</t>
  </si>
  <si>
    <t>615000000038</t>
  </si>
  <si>
    <t>124000000022</t>
  </si>
  <si>
    <t>615000000014</t>
  </si>
  <si>
    <t>126000000023</t>
  </si>
  <si>
    <t>129000000003</t>
  </si>
  <si>
    <t>621000000040</t>
  </si>
  <si>
    <t>122000000061</t>
  </si>
  <si>
    <t>121000000018</t>
  </si>
  <si>
    <t>121000000033</t>
  </si>
  <si>
    <t>126000000025</t>
  </si>
  <si>
    <t>121000000037</t>
  </si>
  <si>
    <t>121000000088</t>
  </si>
  <si>
    <t>121000000089</t>
  </si>
  <si>
    <t>124000000023</t>
  </si>
  <si>
    <t>611000000110</t>
  </si>
  <si>
    <t>615000000003</t>
  </si>
  <si>
    <t>622000000001</t>
  </si>
  <si>
    <t>122000000054</t>
  </si>
  <si>
    <t>622000000014</t>
  </si>
  <si>
    <t>121000000050</t>
  </si>
  <si>
    <t>121000000068</t>
  </si>
  <si>
    <t>121000000084</t>
  </si>
  <si>
    <t>122000000010</t>
  </si>
  <si>
    <t>123000000007</t>
  </si>
  <si>
    <t>124000000002</t>
  </si>
  <si>
    <t>124000000049</t>
  </si>
  <si>
    <t>126000000028</t>
  </si>
  <si>
    <t>127000000017</t>
  </si>
  <si>
    <t>127000000022</t>
  </si>
  <si>
    <t>611000000070</t>
  </si>
  <si>
    <t>611000000081</t>
  </si>
  <si>
    <t>615000000033</t>
  </si>
  <si>
    <t>622000000177</t>
  </si>
  <si>
    <t>622000000186</t>
  </si>
  <si>
    <t>622000000020</t>
  </si>
  <si>
    <t>126000000038</t>
  </si>
  <si>
    <t>615000000047</t>
  </si>
  <si>
    <t>122000000089</t>
  </si>
  <si>
    <t>124000000037</t>
  </si>
  <si>
    <t>622000000207</t>
  </si>
  <si>
    <t>PROJECT DIRECTOR NHAI ROURKELA</t>
  </si>
  <si>
    <t>123000000132</t>
  </si>
  <si>
    <t>M/S SWARAJ LUBRICANT.</t>
  </si>
  <si>
    <t>611000000009</t>
  </si>
  <si>
    <t>614000000003</t>
  </si>
  <si>
    <t xml:space="preserve">ZILLA SANSKRUT BHABAN JAJPUR       </t>
  </si>
  <si>
    <t>621000000059</t>
  </si>
  <si>
    <t>621000000061</t>
  </si>
  <si>
    <t>121000000004</t>
  </si>
  <si>
    <t>121000000039</t>
  </si>
  <si>
    <t>121000000075</t>
  </si>
  <si>
    <t>122000000086</t>
  </si>
  <si>
    <t>125000000023</t>
  </si>
  <si>
    <t>126000000011</t>
  </si>
  <si>
    <t>126000000016</t>
  </si>
  <si>
    <t>621000000034</t>
  </si>
  <si>
    <t>622000000197</t>
  </si>
  <si>
    <t>121000000012</t>
  </si>
  <si>
    <t>126000000030</t>
  </si>
  <si>
    <t>622000000162</t>
  </si>
  <si>
    <t>622000000185</t>
  </si>
  <si>
    <t>123000000016</t>
  </si>
  <si>
    <t>124000000033</t>
  </si>
  <si>
    <t>123000000059</t>
  </si>
  <si>
    <t>622000000145</t>
  </si>
  <si>
    <t>122000000075</t>
  </si>
  <si>
    <t>611000000027</t>
  </si>
  <si>
    <t>121000000045</t>
  </si>
  <si>
    <t>121000000041</t>
  </si>
  <si>
    <t>121000000078</t>
  </si>
  <si>
    <t>122000000062</t>
  </si>
  <si>
    <t>122000000100</t>
  </si>
  <si>
    <t>GENERAL MANAGER, CENTRAL TOOL ROOM AND TRAINING CENTRE, BHUBANESWAR</t>
  </si>
  <si>
    <t>123000000069</t>
  </si>
  <si>
    <t>123000000099</t>
  </si>
  <si>
    <t>126000000004</t>
  </si>
  <si>
    <t>126000000020</t>
  </si>
  <si>
    <t>127000000021</t>
  </si>
  <si>
    <t>129000000004</t>
  </si>
  <si>
    <t>611000000055</t>
  </si>
  <si>
    <t>611000000079</t>
  </si>
  <si>
    <t>611000000083</t>
  </si>
  <si>
    <t>621000000049</t>
  </si>
  <si>
    <t>122000000052</t>
  </si>
  <si>
    <t>124000000024</t>
  </si>
  <si>
    <t>126000000044</t>
  </si>
  <si>
    <t>615000000001</t>
  </si>
  <si>
    <t>121000000019</t>
  </si>
  <si>
    <t>121000000083</t>
  </si>
  <si>
    <t>123000000111</t>
  </si>
  <si>
    <t>122000000078</t>
  </si>
  <si>
    <t>124000000044</t>
  </si>
  <si>
    <t>125000000038</t>
  </si>
  <si>
    <t>611000000106</t>
  </si>
  <si>
    <t>615000000042</t>
  </si>
  <si>
    <t>615000000043</t>
  </si>
  <si>
    <t>121000000031</t>
  </si>
  <si>
    <t>121000000032</t>
  </si>
  <si>
    <t>123000000048</t>
  </si>
  <si>
    <t>124000000003</t>
  </si>
  <si>
    <t>127000000020</t>
  </si>
  <si>
    <t>613000000038</t>
  </si>
  <si>
    <t xml:space="preserve">M/S SANKAR MINERALS </t>
  </si>
  <si>
    <t>622000000008</t>
  </si>
  <si>
    <t>121000000082</t>
  </si>
  <si>
    <t>421000000019</t>
  </si>
  <si>
    <t>121000000025</t>
  </si>
  <si>
    <t>124000000065</t>
  </si>
  <si>
    <t>124000000069</t>
  </si>
  <si>
    <t>121000000058</t>
  </si>
  <si>
    <t>121000000080</t>
  </si>
  <si>
    <t>121000000085</t>
  </si>
  <si>
    <t>121000000091</t>
  </si>
  <si>
    <t>121000000095</t>
  </si>
  <si>
    <t>121000000096</t>
  </si>
  <si>
    <t>121000000099</t>
  </si>
  <si>
    <t>Mr. Kamala Kanta Ghadai</t>
  </si>
  <si>
    <t>122000000044</t>
  </si>
  <si>
    <t>123000000121</t>
  </si>
  <si>
    <t>124000000046</t>
  </si>
  <si>
    <t>124000000050</t>
  </si>
  <si>
    <t>124000000051</t>
  </si>
  <si>
    <t>124000000066</t>
  </si>
  <si>
    <t>124000000067</t>
  </si>
  <si>
    <t>125000000037</t>
  </si>
  <si>
    <t>126000000053</t>
  </si>
  <si>
    <t>M/S JOSODA PACKAGING INDUSTRY</t>
  </si>
  <si>
    <t>127000000011</t>
  </si>
  <si>
    <t>421000000017</t>
  </si>
  <si>
    <t>611000000117</t>
  </si>
  <si>
    <t>SRI PURNA CHANDRA BISWAL</t>
  </si>
  <si>
    <t>613000000002</t>
  </si>
  <si>
    <t>613000000014</t>
  </si>
  <si>
    <t>613000000026</t>
  </si>
  <si>
    <t>615000000015</t>
  </si>
  <si>
    <t>615000000050</t>
  </si>
  <si>
    <t>621000000037</t>
  </si>
  <si>
    <t>622000000202</t>
  </si>
  <si>
    <t>622000000205</t>
  </si>
  <si>
    <t>121000000027</t>
  </si>
  <si>
    <t>124000000009</t>
  </si>
  <si>
    <t>621000000001</t>
  </si>
  <si>
    <t>622000000017</t>
  </si>
  <si>
    <t>122000000087</t>
  </si>
  <si>
    <t>122000000053</t>
  </si>
  <si>
    <t>122000000059</t>
  </si>
  <si>
    <t>122000000090</t>
  </si>
  <si>
    <t>121000000010</t>
  </si>
  <si>
    <t>122000000001</t>
  </si>
  <si>
    <t>421000000004</t>
  </si>
  <si>
    <t>122000000014</t>
  </si>
  <si>
    <t>121000000054</t>
  </si>
  <si>
    <t>121000000069</t>
  </si>
  <si>
    <t>121000000097</t>
  </si>
  <si>
    <t>TANUJABALA MOHANTY</t>
  </si>
  <si>
    <t>122000000098</t>
  </si>
  <si>
    <t>123000000100</t>
  </si>
  <si>
    <t>123000000102</t>
  </si>
  <si>
    <t>123000000103</t>
  </si>
  <si>
    <t>123000000104</t>
  </si>
  <si>
    <t>123000000114</t>
  </si>
  <si>
    <t>126000000007</t>
  </si>
  <si>
    <t>127000000010</t>
  </si>
  <si>
    <t>127000000012</t>
  </si>
  <si>
    <t>127000000018</t>
  </si>
  <si>
    <t>127000000019</t>
  </si>
  <si>
    <t>611000000104</t>
  </si>
  <si>
    <t>615000000034</t>
  </si>
  <si>
    <t>622000000206</t>
  </si>
  <si>
    <t>123000000058</t>
  </si>
  <si>
    <t>121000000023</t>
  </si>
  <si>
    <t>121000000066</t>
  </si>
  <si>
    <t>125000000026</t>
  </si>
  <si>
    <t>611000000089</t>
  </si>
  <si>
    <t>621000000058</t>
  </si>
  <si>
    <t>622000000016</t>
  </si>
  <si>
    <t>123000000079</t>
  </si>
  <si>
    <t>125000000030</t>
  </si>
  <si>
    <t>622000000120</t>
  </si>
  <si>
    <t>122000000046</t>
  </si>
  <si>
    <t>123000000127</t>
  </si>
  <si>
    <t>121000000056</t>
  </si>
  <si>
    <t>124000000040</t>
  </si>
  <si>
    <t>621000000052</t>
  </si>
  <si>
    <t>121000000024</t>
  </si>
  <si>
    <t>121000000047</t>
  </si>
  <si>
    <t>121000000094</t>
  </si>
  <si>
    <t>122000000013</t>
  </si>
  <si>
    <t>122000000070</t>
  </si>
  <si>
    <t>122000000073</t>
  </si>
  <si>
    <t>123000000129</t>
  </si>
  <si>
    <t>M/S BHAVANI CENTRE FOR LEARNING</t>
  </si>
  <si>
    <t>127000000008</t>
  </si>
  <si>
    <t>613000000027</t>
  </si>
  <si>
    <t>122000000092</t>
  </si>
  <si>
    <t>124000000019</t>
  </si>
  <si>
    <t>611000000107</t>
  </si>
  <si>
    <t>621000000035</t>
  </si>
  <si>
    <t>126000000015</t>
  </si>
  <si>
    <t>421000000005</t>
  </si>
  <si>
    <t>121000000061</t>
  </si>
  <si>
    <t>122000000027</t>
  </si>
  <si>
    <t>122000000057</t>
  </si>
  <si>
    <t>122000000081</t>
  </si>
  <si>
    <t>123000000060</t>
  </si>
  <si>
    <t>123000000084</t>
  </si>
  <si>
    <t>123000000112</t>
  </si>
  <si>
    <t>123000000123</t>
  </si>
  <si>
    <t>123000000124</t>
  </si>
  <si>
    <t>123000000134</t>
  </si>
  <si>
    <t>M/S. KARNI THERMOPLAST(P) LTD.</t>
  </si>
  <si>
    <t>123000000138</t>
  </si>
  <si>
    <t>GORACHANDA SAHOO</t>
  </si>
  <si>
    <t>124000000057</t>
  </si>
  <si>
    <t>124000000061</t>
  </si>
  <si>
    <t>124000000068</t>
  </si>
  <si>
    <t>124000000070</t>
  </si>
  <si>
    <t>126000000035</t>
  </si>
  <si>
    <t>611000000098</t>
  </si>
  <si>
    <t>615000000013</t>
  </si>
  <si>
    <t>615000000036</t>
  </si>
  <si>
    <t>615000000037</t>
  </si>
  <si>
    <t>621000000028</t>
  </si>
  <si>
    <t>621000000043</t>
  </si>
  <si>
    <t>621000000056</t>
  </si>
  <si>
    <t>621000000060</t>
  </si>
  <si>
    <t>622000000037</t>
  </si>
  <si>
    <t>622000000193</t>
  </si>
  <si>
    <t>622000000210</t>
  </si>
  <si>
    <t>123000000135</t>
  </si>
  <si>
    <t>M/S JAGDAMBA POLYMER PVT LTD</t>
  </si>
  <si>
    <t>621000000042</t>
  </si>
  <si>
    <t>615000000048</t>
  </si>
  <si>
    <t>615000000052</t>
  </si>
  <si>
    <t>PRINCIPAL GOVT ITI, JAJPUR</t>
  </si>
  <si>
    <t>622000000160</t>
  </si>
  <si>
    <t>125000000005</t>
  </si>
  <si>
    <t>621000000062</t>
  </si>
  <si>
    <t>SACHIDANANDA KHILAR</t>
  </si>
  <si>
    <t>123000000115</t>
  </si>
  <si>
    <t>611000000082</t>
  </si>
  <si>
    <t>613000000031</t>
  </si>
  <si>
    <t>613000000035</t>
  </si>
  <si>
    <t>123000000037</t>
  </si>
  <si>
    <t>129000000005</t>
  </si>
  <si>
    <t>622000000190</t>
  </si>
  <si>
    <t>121000000079</t>
  </si>
  <si>
    <t>126000000009</t>
  </si>
  <si>
    <t>622000000199</t>
  </si>
  <si>
    <t>121000000062</t>
  </si>
  <si>
    <t>621000000053</t>
  </si>
  <si>
    <t>121000000067</t>
  </si>
  <si>
    <t>125000000033</t>
  </si>
  <si>
    <t>622000000105</t>
  </si>
  <si>
    <t>123000000125</t>
  </si>
  <si>
    <t>126000000037</t>
  </si>
  <si>
    <t>615000000029</t>
  </si>
  <si>
    <t>121000000063</t>
  </si>
  <si>
    <t>121000000090</t>
  </si>
  <si>
    <t>122000000072</t>
  </si>
  <si>
    <t>611000000080</t>
  </si>
  <si>
    <t>613000000020</t>
  </si>
  <si>
    <t>614000000002</t>
  </si>
  <si>
    <t>621000000038</t>
  </si>
  <si>
    <t>121000000071</t>
  </si>
  <si>
    <t>122000000094</t>
  </si>
  <si>
    <t>126000000051</t>
  </si>
  <si>
    <t>421000000010</t>
  </si>
  <si>
    <t>615000000056</t>
  </si>
  <si>
    <t xml:space="preserve">M/S MAA DURGA EARTH MOVERS         </t>
  </si>
  <si>
    <t>123000000133</t>
  </si>
  <si>
    <t>M/S SAI SANKAR ICE PLANT</t>
  </si>
  <si>
    <t>126000000040</t>
  </si>
  <si>
    <t>613000000033</t>
  </si>
  <si>
    <t>613000000034</t>
  </si>
  <si>
    <t>123000000122</t>
  </si>
  <si>
    <t>123000000128</t>
  </si>
  <si>
    <t>122000000064</t>
  </si>
  <si>
    <t>126000000003</t>
  </si>
  <si>
    <t>123000000085</t>
  </si>
  <si>
    <t>622000000010</t>
  </si>
  <si>
    <t>126000000019</t>
  </si>
  <si>
    <t>421000000018</t>
  </si>
  <si>
    <t>615000000044</t>
  </si>
  <si>
    <t>121000000073</t>
  </si>
  <si>
    <t>123000000113</t>
  </si>
  <si>
    <t>125000000032</t>
  </si>
  <si>
    <t>125000000024</t>
  </si>
  <si>
    <t>621000000036</t>
  </si>
  <si>
    <t>121000000042</t>
  </si>
  <si>
    <t>122000000088</t>
  </si>
  <si>
    <t>123000000068</t>
  </si>
  <si>
    <t>123000000070</t>
  </si>
  <si>
    <t>621000000046</t>
  </si>
  <si>
    <t>622000000168</t>
  </si>
  <si>
    <t>121000000081</t>
  </si>
  <si>
    <t>121000000057</t>
  </si>
  <si>
    <t>121000000064</t>
  </si>
  <si>
    <t>121000000077</t>
  </si>
  <si>
    <t>122000000020</t>
  </si>
  <si>
    <t>122000000093</t>
  </si>
  <si>
    <t>124000000011</t>
  </si>
  <si>
    <t>124000000018</t>
  </si>
  <si>
    <t>124000000048</t>
  </si>
  <si>
    <t>611000000097</t>
  </si>
  <si>
    <t>611000000114</t>
  </si>
  <si>
    <t>615000000054</t>
  </si>
  <si>
    <t>M/S. NATUREMADE RESOURCES</t>
  </si>
  <si>
    <t>615000000055</t>
  </si>
  <si>
    <t>M/S. AARBEE ODISHA WORKS PVT LTD</t>
  </si>
  <si>
    <t>621000000047</t>
  </si>
  <si>
    <t>622000000024</t>
  </si>
  <si>
    <t>124000000005</t>
  </si>
  <si>
    <t>611000000058</t>
  </si>
  <si>
    <t>613000000029</t>
  </si>
  <si>
    <t>121000000059</t>
  </si>
  <si>
    <t>121000000060</t>
  </si>
  <si>
    <t>611000000065</t>
  </si>
  <si>
    <t>622000000023</t>
  </si>
  <si>
    <t>121000000017</t>
  </si>
  <si>
    <t>124000000032</t>
  </si>
  <si>
    <t>121000000100</t>
  </si>
  <si>
    <t>SMT TANUJABALA MOHANTY</t>
  </si>
  <si>
    <t>122000000007</t>
  </si>
  <si>
    <t>622000000149</t>
  </si>
  <si>
    <t>122000000065</t>
  </si>
  <si>
    <t>124000000021</t>
  </si>
  <si>
    <t>622000000188</t>
  </si>
  <si>
    <t>622000000195</t>
  </si>
  <si>
    <t>122000000055</t>
  </si>
  <si>
    <t>127000000014</t>
  </si>
  <si>
    <t>622000000156</t>
  </si>
  <si>
    <t>121000000065</t>
  </si>
  <si>
    <t>122000000050</t>
  </si>
  <si>
    <t>122000000074</t>
  </si>
  <si>
    <t>122000000079</t>
  </si>
  <si>
    <t>123000000074</t>
  </si>
  <si>
    <t>123000000087</t>
  </si>
  <si>
    <t>123000000094</t>
  </si>
  <si>
    <t>123000000098</t>
  </si>
  <si>
    <t>123000000106</t>
  </si>
  <si>
    <t>123000000116</t>
  </si>
  <si>
    <t>124000000047</t>
  </si>
  <si>
    <t>126000000032</t>
  </si>
  <si>
    <t>126000000046</t>
  </si>
  <si>
    <t>126000000048</t>
  </si>
  <si>
    <t>622000000179</t>
  </si>
  <si>
    <t>622000000180</t>
  </si>
  <si>
    <t>613000000030</t>
  </si>
  <si>
    <t>122000000004</t>
  </si>
  <si>
    <t>421000000020</t>
  </si>
  <si>
    <t>621000000045</t>
  </si>
  <si>
    <t>121000000046</t>
  </si>
  <si>
    <t>121000000003</t>
  </si>
  <si>
    <t>121000000051</t>
  </si>
  <si>
    <t>122000000019</t>
  </si>
  <si>
    <t>122000000043</t>
  </si>
  <si>
    <t>122000000067</t>
  </si>
  <si>
    <t>122000000071</t>
  </si>
  <si>
    <t>123000000062</t>
  </si>
  <si>
    <t>123000000095</t>
  </si>
  <si>
    <t>124000000074</t>
  </si>
  <si>
    <t>M/S TILES WORLD IMPORTERS &amp; BAJRANG</t>
  </si>
  <si>
    <t>124000000076</t>
  </si>
  <si>
    <t>SCIENCE PARK  CUM PLANETARIUM</t>
  </si>
  <si>
    <t>125000000025</t>
  </si>
  <si>
    <t>126000000043</t>
  </si>
  <si>
    <t>127000000013</t>
  </si>
  <si>
    <t>611000000053</t>
  </si>
  <si>
    <t>611000000116</t>
  </si>
  <si>
    <t>M/s. KRUPALU REFINERY</t>
  </si>
  <si>
    <t>613000000018</t>
  </si>
  <si>
    <t>621000000007</t>
  </si>
  <si>
    <t>622000000182</t>
  </si>
  <si>
    <t>622000000183</t>
  </si>
  <si>
    <t>126000000006</t>
  </si>
  <si>
    <t>127000000016</t>
  </si>
  <si>
    <t>613000000023</t>
  </si>
  <si>
    <t>421000000013</t>
  </si>
  <si>
    <t>125000000041</t>
  </si>
  <si>
    <t>122000000095</t>
  </si>
  <si>
    <t>126000000039</t>
  </si>
  <si>
    <t>125000000040</t>
  </si>
  <si>
    <t>121000000098</t>
  </si>
  <si>
    <t>M/S.  Shree Ram Sales</t>
  </si>
  <si>
    <t>121000000038</t>
  </si>
  <si>
    <t>621000000055</t>
  </si>
  <si>
    <t>121000000072</t>
  </si>
  <si>
    <t>122000000045</t>
  </si>
  <si>
    <t>122000000097</t>
  </si>
  <si>
    <t>124000000034</t>
  </si>
  <si>
    <t>124000000072</t>
  </si>
  <si>
    <t>124000000073</t>
  </si>
  <si>
    <t>126000000008</t>
  </si>
  <si>
    <t>611000000051</t>
  </si>
  <si>
    <t>611000000118</t>
  </si>
  <si>
    <t>M/S. SAIZAR ENTERPRISE PVT LTD</t>
  </si>
  <si>
    <t>613000000032</t>
  </si>
  <si>
    <t>613000000036</t>
  </si>
  <si>
    <t>615000000011</t>
  </si>
  <si>
    <t>121000000086</t>
  </si>
  <si>
    <t>122000000063</t>
  </si>
  <si>
    <t>124000000060</t>
  </si>
  <si>
    <t>123000000008</t>
  </si>
  <si>
    <t>622000000146</t>
  </si>
  <si>
    <t>123000000119</t>
  </si>
  <si>
    <t>125000000011</t>
  </si>
  <si>
    <t>121000000074</t>
  </si>
  <si>
    <t>123000000029</t>
  </si>
  <si>
    <t>123000000036</t>
  </si>
  <si>
    <t>123000000047</t>
  </si>
  <si>
    <t>123000000091</t>
  </si>
  <si>
    <t>622000000148</t>
  </si>
  <si>
    <t>122000000018</t>
  </si>
  <si>
    <t>121000000043</t>
  </si>
  <si>
    <t>611000000109</t>
  </si>
  <si>
    <t>121000000005</t>
  </si>
  <si>
    <t>613000000021</t>
  </si>
  <si>
    <t>614000000001</t>
  </si>
  <si>
    <t>121000000040</t>
  </si>
  <si>
    <t>126000000031</t>
  </si>
  <si>
    <t>611000000102</t>
  </si>
  <si>
    <t>621000000017</t>
  </si>
  <si>
    <t>124000000029</t>
  </si>
  <si>
    <t>123000000101</t>
  </si>
  <si>
    <t>124000000064</t>
  </si>
  <si>
    <t>123000000117</t>
  </si>
  <si>
    <t>126000000033</t>
  </si>
  <si>
    <t>611000000059</t>
  </si>
  <si>
    <t>621000000051</t>
  </si>
  <si>
    <t>611000000073</t>
  </si>
  <si>
    <t>622000000147</t>
  </si>
  <si>
    <t>122000000069</t>
  </si>
  <si>
    <t>122000000032</t>
  </si>
  <si>
    <t>122000000038</t>
  </si>
  <si>
    <t>122000000040</t>
  </si>
  <si>
    <t>122000000077</t>
  </si>
  <si>
    <t>122000000083</t>
  </si>
  <si>
    <t>123000000057</t>
  </si>
  <si>
    <t>123000000082</t>
  </si>
  <si>
    <t>123000000120</t>
  </si>
  <si>
    <t>125000000027</t>
  </si>
  <si>
    <t>611000000099</t>
  </si>
  <si>
    <t>622000000169</t>
  </si>
  <si>
    <t>122000000085</t>
  </si>
  <si>
    <t>122000000096</t>
  </si>
  <si>
    <t>123000000096</t>
  </si>
  <si>
    <t>124000000054</t>
  </si>
  <si>
    <t>622000000025</t>
  </si>
  <si>
    <t>421000000016</t>
  </si>
  <si>
    <t>615000000039</t>
  </si>
  <si>
    <t>613000000012</t>
  </si>
  <si>
    <t>124000000039</t>
  </si>
  <si>
    <t>124000000062</t>
  </si>
  <si>
    <t>126000000041</t>
  </si>
  <si>
    <t>123000000002</t>
  </si>
  <si>
    <t>123000000013</t>
  </si>
  <si>
    <t>124000000028</t>
  </si>
  <si>
    <t>622000000013</t>
  </si>
  <si>
    <t>124000000052</t>
  </si>
  <si>
    <t>611000000095</t>
  </si>
  <si>
    <t>421000000002</t>
  </si>
  <si>
    <t>127000000009</t>
  </si>
  <si>
    <t>123000000080</t>
  </si>
  <si>
    <t>611000000052</t>
  </si>
  <si>
    <t>622000000192</t>
  </si>
  <si>
    <t>613000000017</t>
  </si>
  <si>
    <t>622000000077</t>
  </si>
  <si>
    <t>622000000174</t>
  </si>
  <si>
    <t>621000000025</t>
  </si>
  <si>
    <t>121000000002</t>
  </si>
  <si>
    <t>122000000002</t>
  </si>
  <si>
    <t>124000000004</t>
  </si>
  <si>
    <t>125000000045</t>
  </si>
  <si>
    <t>613000000006</t>
  </si>
  <si>
    <t>621000000041</t>
  </si>
  <si>
    <t>622000000011</t>
  </si>
  <si>
    <t>622000000030</t>
  </si>
  <si>
    <t>622000000140</t>
  </si>
  <si>
    <t>622000000178</t>
  </si>
  <si>
    <t>123000000090</t>
  </si>
  <si>
    <t>622000000043</t>
  </si>
  <si>
    <t>421000000015</t>
  </si>
  <si>
    <t>123000000118</t>
  </si>
  <si>
    <t>125000000028</t>
  </si>
  <si>
    <t>128000000002</t>
  </si>
  <si>
    <t>128000000005</t>
  </si>
  <si>
    <t>611000000004</t>
  </si>
  <si>
    <t>611000000069</t>
  </si>
  <si>
    <t>611000000091</t>
  </si>
  <si>
    <t>611000000101</t>
  </si>
  <si>
    <t>611000000105</t>
  </si>
  <si>
    <t>613000000037</t>
  </si>
  <si>
    <t>615000000023</t>
  </si>
  <si>
    <t>615000000030</t>
  </si>
  <si>
    <t>615000000031</t>
  </si>
  <si>
    <t>615000000041</t>
  </si>
  <si>
    <t>615000000053</t>
  </si>
  <si>
    <t>M/S MAA LAXMI STONE CRUSHER</t>
  </si>
  <si>
    <t>621000000057</t>
  </si>
  <si>
    <t>622000000009</t>
  </si>
  <si>
    <t>121000000053</t>
  </si>
  <si>
    <t>121000000070</t>
  </si>
  <si>
    <t>121000000092</t>
  </si>
  <si>
    <t>123000000137</t>
  </si>
  <si>
    <t>M/S GANAPATI STEEL INDUSTRY</t>
  </si>
  <si>
    <t>125000000036</t>
  </si>
  <si>
    <t>126000000050</t>
  </si>
  <si>
    <t>126000000052</t>
  </si>
  <si>
    <t>MAHAGOURI ALUMINIUM PVT LTD</t>
  </si>
  <si>
    <t>121000000044</t>
  </si>
  <si>
    <t>123000000107</t>
  </si>
  <si>
    <t>125000000002</t>
  </si>
  <si>
    <t>611000000084</t>
  </si>
  <si>
    <t>126000000024</t>
  </si>
  <si>
    <t>121000000087</t>
  </si>
  <si>
    <t>127000000006</t>
  </si>
  <si>
    <t>615000000051</t>
  </si>
  <si>
    <t>621000000012</t>
  </si>
  <si>
    <t>121000000049</t>
  </si>
  <si>
    <t>622000000176</t>
  </si>
  <si>
    <t>122000000080</t>
  </si>
  <si>
    <t>122000000058</t>
  </si>
  <si>
    <t>123000000005</t>
  </si>
  <si>
    <t>123000000025</t>
  </si>
  <si>
    <t>611000000007</t>
  </si>
  <si>
    <t>611000000014</t>
  </si>
  <si>
    <t>611000000085</t>
  </si>
  <si>
    <t>124000000071</t>
  </si>
  <si>
    <t>124000000063</t>
  </si>
  <si>
    <t>421000000021</t>
  </si>
  <si>
    <t>M/S MCH BUILDING AT NEW DHH</t>
  </si>
  <si>
    <t>615000000046</t>
  </si>
  <si>
    <t>125000000020</t>
  </si>
  <si>
    <t>621000000063</t>
  </si>
  <si>
    <t>M/S Narayan Rice Mill</t>
  </si>
  <si>
    <t>611000000043</t>
  </si>
  <si>
    <t>124000000055</t>
  </si>
  <si>
    <t>127000000015</t>
  </si>
  <si>
    <t>611000000041</t>
  </si>
  <si>
    <t>123000000086</t>
  </si>
  <si>
    <t>622000000198</t>
  </si>
  <si>
    <t>622000000201</t>
  </si>
  <si>
    <t>121000000022</t>
  </si>
  <si>
    <t>122000000091</t>
  </si>
  <si>
    <t>124000000007</t>
  </si>
  <si>
    <t>621000000044</t>
  </si>
  <si>
    <t>123000000065</t>
  </si>
  <si>
    <t>125000000034</t>
  </si>
  <si>
    <t>621000000011</t>
  </si>
  <si>
    <t>123000000093</t>
  </si>
  <si>
    <t>621000000021</t>
  </si>
  <si>
    <t>622000000144</t>
  </si>
  <si>
    <t>622000000203</t>
  </si>
  <si>
    <t>122000000006</t>
  </si>
  <si>
    <t>123000000088</t>
  </si>
  <si>
    <t>123000000097</t>
  </si>
  <si>
    <t>615000000027</t>
  </si>
  <si>
    <t>126000000055</t>
  </si>
  <si>
    <t>M/S ASHADEEP AQUACULTURE PVT LTD</t>
  </si>
  <si>
    <t>622000000048</t>
  </si>
  <si>
    <t>622000000090</t>
  </si>
  <si>
    <t>122000000011</t>
  </si>
  <si>
    <t>122000000084</t>
  </si>
  <si>
    <t>121000000093</t>
  </si>
  <si>
    <t>622000000161</t>
  </si>
  <si>
    <t>122000000082</t>
  </si>
  <si>
    <t>123000000075</t>
  </si>
  <si>
    <t>611000000049</t>
  </si>
  <si>
    <t>621000000066</t>
  </si>
  <si>
    <t>EXECUTIVE ENGINEER MEGALIFT IRRIGATION PROJECT BHUBANESWAR</t>
  </si>
  <si>
    <t>611000000121</t>
  </si>
  <si>
    <t>622000000189</t>
  </si>
  <si>
    <t>126000000049</t>
  </si>
  <si>
    <t>123000000055</t>
  </si>
  <si>
    <t>123000000105</t>
  </si>
  <si>
    <t>611000000088</t>
  </si>
  <si>
    <t>622000000129</t>
  </si>
  <si>
    <t>622000000209</t>
  </si>
  <si>
    <t>622000000184</t>
  </si>
  <si>
    <t>123000000049</t>
  </si>
  <si>
    <t>611000000017</t>
  </si>
  <si>
    <t>622000000194</t>
  </si>
  <si>
    <t>611000000015</t>
  </si>
  <si>
    <t>622000000028</t>
  </si>
  <si>
    <t>122000000012</t>
  </si>
  <si>
    <t>122000000009</t>
  </si>
  <si>
    <t>611000000086</t>
  </si>
  <si>
    <t>622000000111</t>
  </si>
  <si>
    <t>622000000171</t>
  </si>
  <si>
    <t>622000000084</t>
  </si>
  <si>
    <t>615000000049</t>
  </si>
  <si>
    <t>611000000061</t>
  </si>
  <si>
    <t>622000000038</t>
  </si>
  <si>
    <t>123000000012</t>
  </si>
  <si>
    <t>126000000047</t>
  </si>
  <si>
    <t>611000000006</t>
  </si>
  <si>
    <t>611000000016</t>
  </si>
  <si>
    <t>622000000057</t>
  </si>
  <si>
    <t>125000000044</t>
  </si>
  <si>
    <t>621000000050</t>
  </si>
  <si>
    <t>622000000196</t>
  </si>
  <si>
    <t>622000000172</t>
  </si>
  <si>
    <t>611000000096</t>
  </si>
  <si>
    <t>622000000080</t>
  </si>
  <si>
    <t>122000000005</t>
  </si>
  <si>
    <t>126000000034</t>
  </si>
  <si>
    <t>124000000075</t>
  </si>
  <si>
    <t>611000000113</t>
  </si>
  <si>
    <t>621000000005</t>
  </si>
  <si>
    <t>621000000004</t>
  </si>
  <si>
    <t>615000000009</t>
  </si>
  <si>
    <t>622000000200</t>
  </si>
  <si>
    <t>621000000048</t>
  </si>
  <si>
    <t>611000000119</t>
  </si>
  <si>
    <t>611000000115</t>
  </si>
  <si>
    <t>615000000035</t>
  </si>
  <si>
    <t>622000000004</t>
  </si>
  <si>
    <t>421000000006</t>
  </si>
  <si>
    <t>122000000076</t>
  </si>
  <si>
    <t>622000000204</t>
  </si>
  <si>
    <t>123000000136</t>
  </si>
  <si>
    <t>622000000191</t>
  </si>
  <si>
    <t>615000000040</t>
  </si>
  <si>
    <t>622000000005</t>
  </si>
  <si>
    <t>611000000100</t>
  </si>
  <si>
    <t>611000000103</t>
  </si>
  <si>
    <t>129000000006</t>
  </si>
  <si>
    <t>123000000054</t>
  </si>
  <si>
    <t>611000000021</t>
  </si>
  <si>
    <t>622000000003</t>
  </si>
  <si>
    <t>622000000181</t>
  </si>
  <si>
    <t>611000000002</t>
  </si>
  <si>
    <t>622000000175</t>
  </si>
  <si>
    <t>622000000006</t>
  </si>
  <si>
    <t>121000000009</t>
  </si>
  <si>
    <t>611000000094</t>
  </si>
  <si>
    <t>622000000026</t>
  </si>
  <si>
    <t>621000000006</t>
  </si>
  <si>
    <t>121000000007</t>
  </si>
  <si>
    <t>611000000056</t>
  </si>
  <si>
    <t>127000000001</t>
  </si>
  <si>
    <t>622000000007</t>
  </si>
  <si>
    <t>611000000075</t>
  </si>
  <si>
    <t>122000000039</t>
  </si>
  <si>
    <t>611000000035</t>
  </si>
  <si>
    <t>622000000002</t>
  </si>
  <si>
    <t>622000000159</t>
  </si>
  <si>
    <t>121000000021</t>
  </si>
  <si>
    <t>611000000022</t>
  </si>
  <si>
    <t>611000000025</t>
  </si>
  <si>
    <t>621000000029</t>
  </si>
  <si>
    <t>611000000066</t>
  </si>
  <si>
    <t>622000000170</t>
  </si>
  <si>
    <t>611000000122</t>
  </si>
  <si>
    <t>611000000032</t>
  </si>
  <si>
    <t>611000000078</t>
  </si>
  <si>
    <t>DETAILS OF CONSUMPTION AND LOAD FACTOR FROM APRIL 21 TO MARCH 22</t>
  </si>
  <si>
    <t>Separate Month wise submission for the previous  year from April 21 to March 22</t>
  </si>
  <si>
    <t>MD(REC)</t>
  </si>
  <si>
    <t>MD(Bill)</t>
  </si>
  <si>
    <t>DETAILS OF CONSUMPTION AND LOAD FACTOR FROM APRIL 22 TO OCT 22</t>
  </si>
  <si>
    <t>Separate Month wise submission for the previous  year from April 22 to Oct 22</t>
  </si>
  <si>
    <t>06-10-2021,  20:45:00</t>
  </si>
  <si>
    <t>04-10-2021,10:30:00</t>
  </si>
  <si>
    <t>06-11-2021, 17:45:00</t>
  </si>
  <si>
    <t>17-11-2021, 14:00:00</t>
  </si>
  <si>
    <t>31-12-2021 ,20:00:00</t>
  </si>
  <si>
    <t>21-12-2021,15:00:00</t>
  </si>
  <si>
    <t>18-01-2022, 19:15:00</t>
  </si>
  <si>
    <t>07-01-2022, 01:10:00</t>
  </si>
  <si>
    <t>09-02-2022, 19:08:00</t>
  </si>
  <si>
    <t>04-02-2022, 11:07:00</t>
  </si>
  <si>
    <t>28-03-2022, 19:01:00</t>
  </si>
  <si>
    <t>01-03-2022, 02:08:00</t>
  </si>
  <si>
    <t>15-04-2022, 22:15:00</t>
  </si>
  <si>
    <t>22-04-2022, 06:00:00</t>
  </si>
  <si>
    <t>28-05.2022, 22:00:00</t>
  </si>
  <si>
    <t>03-05.202, 19:00:00</t>
  </si>
  <si>
    <t>08-06-2022,22:30:00</t>
  </si>
  <si>
    <t>17.23.2022,17:30:00</t>
  </si>
  <si>
    <t>31-07-2022, 20:00:00</t>
  </si>
  <si>
    <t>01-07-2022,15:45:00</t>
  </si>
  <si>
    <t>05.08.2022,21:45:00</t>
  </si>
  <si>
    <t>20-08-2022,06:00:00</t>
  </si>
  <si>
    <t>01-09-2022  &amp; 21:30:00</t>
  </si>
  <si>
    <t>11-09-2022 &amp; 13:45:00</t>
  </si>
  <si>
    <t>Year: 2021-22</t>
  </si>
  <si>
    <t>Consumption in Kwh from Apr'2021 to Mar'2022 during peak hours</t>
  </si>
  <si>
    <t>Consumption in Kwh from Apr'2021 to Mar'2022 during off peak hours</t>
  </si>
  <si>
    <t>APR'22 TO OCT'22</t>
  </si>
  <si>
    <t>Consumption in Kwh from Apr'2022 to Oct'2022 during peak hours</t>
  </si>
  <si>
    <t>Consumption in Kwh from Apr'2022 to Oct'2022 during off peak hours</t>
  </si>
  <si>
    <t>STATUS OF METERING APRIL-22 to SEPT-22</t>
  </si>
  <si>
    <t>Mega Lift (Irrigation Purpose )</t>
  </si>
  <si>
    <t>Previous Yr. 
2020-21</t>
  </si>
  <si>
    <t>Previous Yr.
 2021-22</t>
  </si>
  <si>
    <t>Current Yr.
 2022-23</t>
  </si>
  <si>
    <t>Ensuing Yr.
 2023-24</t>
  </si>
  <si>
    <t>(c)</t>
  </si>
  <si>
    <t>No of cases filed in Local PS/EPS (Up To Sep-2022  for FY 2022-23)</t>
  </si>
  <si>
    <t>No of cases prosecuted (Up To Sept-2022 for FY 2022-23)</t>
  </si>
  <si>
    <t>-</t>
  </si>
  <si>
    <t>First six months of the previous year 2021-22</t>
  </si>
  <si>
    <t>Last six months of the previous year 2021-22</t>
  </si>
  <si>
    <t>First six months of the current year 2022-23</t>
  </si>
  <si>
    <t>During Previous Year (FY 2021-22)</t>
  </si>
  <si>
    <t>During 1st 6 months of the current year 
(Apr-22 to Sep-22)</t>
  </si>
  <si>
    <t>Projected for the current year 
(Apr-22 to Mar-23)</t>
  </si>
  <si>
    <t>Projected for the ensuing  year (FY 2023-24)</t>
  </si>
  <si>
    <t>No. of FIR Lodged</t>
  </si>
  <si>
    <t xml:space="preserve">                 18 </t>
  </si>
  <si>
    <t>TPNODL AS WHOLE</t>
  </si>
  <si>
    <t>ALL ARE IN USE AS ON 31-03-2022</t>
  </si>
  <si>
    <t>STATEMENT OF ASSETS NOT IN USE AS ON 31.3.2022</t>
  </si>
  <si>
    <t>RETAIL SUPPLY TARIFF EFFECTIVE FROM 1st APRIL, 2023</t>
  </si>
  <si>
    <t>LT Single Phase Smart Meter</t>
  </si>
  <si>
    <t>As proposed</t>
  </si>
  <si>
    <t>Total Sale (MU)-proposed for 23-24</t>
  </si>
  <si>
    <t>Input (MU)-Proposed for 23-24</t>
  </si>
  <si>
    <t xml:space="preserve">Previous Year </t>
  </si>
  <si>
    <t>OERC Form No. F. 9 (A)</t>
  </si>
  <si>
    <t>Statement of Sundry Debtors and Provision for Bad &amp; Doubtful Debt</t>
  </si>
  <si>
    <t>Rs. in cr.</t>
  </si>
  <si>
    <t xml:space="preserve">Previous Year                 </t>
  </si>
  <si>
    <t xml:space="preserve">Estimate for Current Year   </t>
  </si>
  <si>
    <t>Receivable from consumers at beginning of the year</t>
  </si>
  <si>
    <t>Collection for the year</t>
  </si>
  <si>
    <t>Against current dues</t>
  </si>
  <si>
    <t>Against arrears upto previous year</t>
  </si>
  <si>
    <t>Gross receivable from consumers as at the end of the year (1+2-3)</t>
  </si>
  <si>
    <t>No. of days of arrear to sales revenue</t>
  </si>
  <si>
    <t>Arrear against permanently disconnected consumers and  ghost consumers</t>
  </si>
  <si>
    <t>Arrear locked up in court cases</t>
  </si>
  <si>
    <t>Bad Debt written off(details to be furnished)</t>
  </si>
  <si>
    <t>Provision towards Bad and doubtful Debt</t>
  </si>
  <si>
    <t xml:space="preserve">Percentage of provision </t>
  </si>
  <si>
    <t>OERC Form No. F. 9 (B)</t>
  </si>
  <si>
    <t>Collection of past arrears</t>
  </si>
  <si>
    <t>Live Consumers</t>
  </si>
  <si>
    <t>PDC Consumers</t>
  </si>
  <si>
    <t xml:space="preserve">Estimate for Current Year                  </t>
  </si>
  <si>
    <t xml:space="preserve">Ensuing Year            </t>
  </si>
  <si>
    <t>OERC Form No. F.10 (Information on Inventory)</t>
  </si>
  <si>
    <t>Purchased during the month</t>
  </si>
  <si>
    <t>Issued to capital work</t>
  </si>
  <si>
    <t>Issued to consumables/repair and maintainance</t>
  </si>
  <si>
    <t>Closing Stock (1+2-3-4-5-6)</t>
  </si>
  <si>
    <t>Issue for consumables/repair and maintainance</t>
  </si>
  <si>
    <t>OERC Form No. F.10</t>
  </si>
  <si>
    <t>Issue to consumables/repair and maintainance</t>
  </si>
  <si>
    <t>** Above data pertains to Opex inventory</t>
  </si>
  <si>
    <t>OERC Form No. F. 11</t>
  </si>
  <si>
    <t xml:space="preserve">                                                                                 STATEMENT OF SHARE CAPITAL                                                            (Rs. in Crs.)</t>
  </si>
  <si>
    <t>Balance at the beginning of the year (01.04.2021)</t>
  </si>
  <si>
    <t>Balance at the end of the year (31.03.2022)</t>
  </si>
  <si>
    <t>100,00,00,000 nos Ordinary shares of Rs.10 Each</t>
  </si>
  <si>
    <t>29,49,43,600 nos Ordinary shares of Rs.10 Each</t>
  </si>
  <si>
    <t xml:space="preserve">Old capital </t>
  </si>
  <si>
    <t xml:space="preserve">ROE </t>
  </si>
  <si>
    <t>Equity share of Rs 10</t>
  </si>
  <si>
    <t>Issued, subscribed and paid up capital</t>
  </si>
  <si>
    <t xml:space="preserve">New capital </t>
  </si>
  <si>
    <t>OERC Form No. F. 12 (a)</t>
  </si>
  <si>
    <t xml:space="preserve">                                                                                                                                                                                     EMPLOYEES COST    (Erstwhile Utility )                                                                                                           Rs. Cr                   </t>
  </si>
  <si>
    <t xml:space="preserve">PREVIOUS YEAR       in Inr Cr </t>
  </si>
  <si>
    <t xml:space="preserve"> CURRENT YEAR  in Inr Cr </t>
  </si>
  <si>
    <t xml:space="preserve"> ENSUING YEAR    in Inr Cr </t>
  </si>
  <si>
    <t>Salaries And Allowance</t>
  </si>
  <si>
    <t xml:space="preserve">Number of emloyees </t>
  </si>
  <si>
    <t>Grade Pay</t>
  </si>
  <si>
    <t>Sub Total (1 to 7)</t>
  </si>
  <si>
    <t>Additional Employee Cost</t>
  </si>
  <si>
    <t>Contractual Obligation</t>
  </si>
  <si>
    <t>Out Source Obligation</t>
  </si>
  <si>
    <t>Others, If any</t>
  </si>
  <si>
    <t>Total Addl.Emp. Cost (9 to 11)</t>
  </si>
  <si>
    <t>Interim Relief to Staff</t>
  </si>
  <si>
    <t>Ex-gratia</t>
  </si>
  <si>
    <t>Total other Staff Cost (13 to 20)</t>
  </si>
  <si>
    <t>Staff Welfare Expenses</t>
  </si>
  <si>
    <t>Terminal Benefits</t>
  </si>
  <si>
    <t>Total (8+12+21+22+23)</t>
  </si>
  <si>
    <t>OERC Form No. F. 12 (b)</t>
  </si>
  <si>
    <t xml:space="preserve">                                                                                                                                                EMPLOYEES COST    (New Recruitment)                                                                                                           Rs. Cr                   </t>
  </si>
  <si>
    <t xml:space="preserve">PREVIOUS YEAR        in Inr Cr </t>
  </si>
  <si>
    <t>Number of employees</t>
  </si>
  <si>
    <t xml:space="preserve">CTC </t>
  </si>
  <si>
    <t xml:space="preserve">Fixed Pay </t>
  </si>
  <si>
    <t xml:space="preserve">Variable pay </t>
  </si>
  <si>
    <t>Total (2+3)</t>
  </si>
  <si>
    <t>OERC Form No. F. 12 ( c)</t>
  </si>
  <si>
    <t xml:space="preserve">                                                                                                                                                   EMPLOYEES COST                                                                                                     Rs. Cr                   </t>
  </si>
  <si>
    <t>Total Net Employee Cost ( Erstwhile + Newly formed Discoms)</t>
  </si>
  <si>
    <t>ADDITIONAL INFORMATION (For Total Employee strenght)</t>
  </si>
  <si>
    <t>Previous Year 21-22</t>
  </si>
  <si>
    <t>Current Year 22-23</t>
  </si>
  <si>
    <t>Ensuing Year 23-24</t>
  </si>
  <si>
    <t>No. of Employees added during the year :</t>
  </si>
  <si>
    <t>Employees Retd./Expired/resigned during the year :</t>
  </si>
  <si>
    <t>Average no. of Employees for the year</t>
  </si>
  <si>
    <t>No. of Million Units Sold</t>
  </si>
  <si>
    <t>No. of consumer as on 2023-2024</t>
  </si>
  <si>
    <t>OERC Form No. F. 12 (d)</t>
  </si>
  <si>
    <t xml:space="preserve"> Employees proposed and approved FY 2022-23</t>
  </si>
  <si>
    <t>Employees Proposed (2022-23)</t>
  </si>
  <si>
    <t>DISCOM's</t>
  </si>
  <si>
    <t>No. of employees as on 01.04.2021</t>
  </si>
  <si>
    <t>Add: Addition during 2021-22</t>
  </si>
  <si>
    <t>Less: Retirement/Expired Resignation during 2021-22</t>
  </si>
  <si>
    <t>No. of employees as on 31.03.2022</t>
  </si>
  <si>
    <t>Add: Addition during 2022-23</t>
  </si>
  <si>
    <t>Less: Retirement/Expired/ Resignation during year 2022-23</t>
  </si>
  <si>
    <t>No. of employees as on 31.03.2023</t>
  </si>
  <si>
    <t>Employees Approved (2022-23)</t>
  </si>
  <si>
    <t>Average no. of employees for FY 2021-22</t>
  </si>
  <si>
    <t>Average no. of employees for FY 2022-23</t>
  </si>
  <si>
    <t>Cash outgo on Contractual and Outsource engagement</t>
  </si>
  <si>
    <t>Pro-rated for FY 2022-23</t>
  </si>
  <si>
    <t>OERC Form No. F. 12 (e)</t>
  </si>
  <si>
    <t>Terminal Liability Cash Out go from April 2022 to Nov-2022</t>
  </si>
  <si>
    <t>Total for 8 months</t>
  </si>
  <si>
    <t>Less: 7th pay arrear</t>
  </si>
  <si>
    <t>Total terminal dues after 7th pay arrear  taken out</t>
  </si>
  <si>
    <t xml:space="preserve">Average </t>
  </si>
  <si>
    <t>Cash outgo of Medical allowance , HRA and Basic +GP( Information to be provided  Separately)</t>
  </si>
  <si>
    <t>Average per month</t>
  </si>
  <si>
    <t xml:space="preserve">                                               OERC Form No. F. 13 (a)             (Rs. In .cr)</t>
  </si>
  <si>
    <t>R&amp;M for FY 2023-24</t>
  </si>
  <si>
    <t>Approved</t>
  </si>
  <si>
    <t>DISCOM's Gross fixed assets(GFA) as on 01.04.2023</t>
  </si>
  <si>
    <t>Rate of R &amp; M on GFA</t>
  </si>
  <si>
    <t xml:space="preserve">R&amp;M on GFA </t>
  </si>
  <si>
    <t>Govt. (Funded/Grant) Assets as on 01.04.2023</t>
  </si>
  <si>
    <t>Rate of R &amp; M on Govt. (Funded/Grant) Assets</t>
  </si>
  <si>
    <t xml:space="preserve">R&amp;M on Govt. funded Assets </t>
  </si>
  <si>
    <t xml:space="preserve">Total R &amp; M </t>
  </si>
  <si>
    <t xml:space="preserve">                                                                      OERC Form No. F. 13 (b)                                                (Rs. In .cr)</t>
  </si>
  <si>
    <t>Repair and Maintenance</t>
  </si>
  <si>
    <t>Particulars (Own)</t>
  </si>
  <si>
    <t>Additional Repair &amp; Maintenance towards RGGVY &amp; BGJY</t>
  </si>
  <si>
    <t xml:space="preserve">                                                                      OERC Form No. F. 13 (c)                                                (Rs. In .cr)</t>
  </si>
  <si>
    <t>Particulars ( Outsource agencies)</t>
  </si>
  <si>
    <t>Note : Details of maintainance spare needs to be provided i.e purchased and utilised during the year</t>
  </si>
  <si>
    <t>OERC Form No. F. 19 (a)</t>
  </si>
  <si>
    <t>(Rs. in cr.)</t>
  </si>
  <si>
    <t>As at 31st March of Prev. Yr 2022</t>
  </si>
  <si>
    <t xml:space="preserve">Additions during the Year   </t>
  </si>
  <si>
    <t xml:space="preserve">As at 31 st March of Current Year </t>
  </si>
  <si>
    <t xml:space="preserve">As at 31st March of Prev. Yr. </t>
  </si>
  <si>
    <t xml:space="preserve">During the year            </t>
  </si>
  <si>
    <t xml:space="preserve">As at 31st March of Current Year            </t>
  </si>
  <si>
    <t xml:space="preserve">As At (Current  Yeay 31.03.2023) </t>
  </si>
  <si>
    <t xml:space="preserve"> High voltage assets and Medium &amp; Low voltage assets should be shown separately.</t>
  </si>
  <si>
    <t>As at 31st March of Prev. Yr 2023</t>
  </si>
  <si>
    <t>As at 31st March of Prev. Yr. 2023</t>
  </si>
  <si>
    <t xml:space="preserve">As At (Current  Year 31.03.2024) </t>
  </si>
  <si>
    <t>As At (Previous Year 31.03.2023)</t>
  </si>
  <si>
    <t>OERC Form No. F. 19 (b)</t>
  </si>
  <si>
    <t xml:space="preserve">Utilisation Of Depreciation as per Vesting Order </t>
  </si>
  <si>
    <t>Depreciation on old assets</t>
  </si>
  <si>
    <t>Utilisation of depreciation on old assets</t>
  </si>
  <si>
    <t>a-Funding of Additional Serviceable Liabilities</t>
  </si>
  <si>
    <t xml:space="preserve">b-Capital Investment </t>
  </si>
  <si>
    <t xml:space="preserve">c-Working Capital requirement computed as per Tariff Regulations </t>
  </si>
  <si>
    <t>Format for OPTCL</t>
  </si>
  <si>
    <t>OERC Form No. F. 19</t>
  </si>
  <si>
    <t xml:space="preserve">OERC  rates of Depreciation </t>
  </si>
  <si>
    <t xml:space="preserve">Book value of Fixed Assets as on 1.04.2022 including upvalued and Grant/Deposit assets </t>
  </si>
  <si>
    <t>Book value of 90%  depreciated asset as on 1.04.2022</t>
  </si>
  <si>
    <t xml:space="preserve">Upvaluation effect </t>
  </si>
  <si>
    <t>Book value of Fixed assets as on 1.04.2022 (Grant ,Beneficiary&amp; Deposit
Assets)</t>
  </si>
  <si>
    <t xml:space="preserve">Book vale of own Assets as on 1-4-2022(on which Dep. Calculated) </t>
  </si>
  <si>
    <t>Addition during FY 2022-23 (Approved)</t>
  </si>
  <si>
    <t xml:space="preserve">Book vale of own Assets as on 01- 04-2023 
</t>
  </si>
  <si>
    <t>Depreciation for the Year</t>
  </si>
  <si>
    <t>Net Block Current Year</t>
  </si>
  <si>
    <t>Net Block Previous Year</t>
  </si>
  <si>
    <t>a. Assets</t>
  </si>
  <si>
    <t>Any other assets</t>
  </si>
  <si>
    <t xml:space="preserve">For OHPC </t>
  </si>
  <si>
    <t>Current Year                                                                                                                                                                                                                                                                                                                                                             (Rs. in cr.)</t>
  </si>
  <si>
    <t xml:space="preserve">Original Project Cost </t>
  </si>
  <si>
    <t>Year of Capitalisation (COD)</t>
  </si>
  <si>
    <t xml:space="preserve">  Rate of Depreciation </t>
  </si>
  <si>
    <t>Life of the Project</t>
  </si>
  <si>
    <t>Total New Addition/Capitalisation of Assets till 31.03.2022</t>
  </si>
  <si>
    <t>Revised life of the project as on 31.03.2022</t>
  </si>
  <si>
    <t>Total asset reduction till 31.03.2022</t>
  </si>
  <si>
    <t>Total Fixed asset reduced to 90% till 31.03.2022</t>
  </si>
  <si>
    <t>Total Grant/Subsidy received as Fixed assetas on 31.03.2022</t>
  </si>
  <si>
    <t>Total Fixed Asset as on 31.03.2022</t>
  </si>
  <si>
    <t>Depreciation as on 31.03.2022</t>
  </si>
  <si>
    <t xml:space="preserve">Accumulated Depreciation till 31.03.2022 in the books </t>
  </si>
  <si>
    <t xml:space="preserve">Depreciation Allowed by OERC </t>
  </si>
  <si>
    <t>RHEP</t>
  </si>
  <si>
    <t>UKHEP</t>
  </si>
  <si>
    <t>BHEP</t>
  </si>
  <si>
    <t>HHEP</t>
  </si>
  <si>
    <t>CHEP</t>
  </si>
  <si>
    <t>UIHEP</t>
  </si>
  <si>
    <t xml:space="preserve"> OERC Form No. F. 23</t>
  </si>
  <si>
    <t>Rs. in Cr.</t>
  </si>
  <si>
    <t>Opening Fixed Deposits</t>
  </si>
  <si>
    <t>SOURCE/INFLOW</t>
  </si>
  <si>
    <t>APPLICATION/OUTFLOW</t>
  </si>
  <si>
    <t>Payment against purchase of power</t>
  </si>
  <si>
    <t>Repayment of short term loan</t>
  </si>
  <si>
    <t>Closing Fixed Deposits</t>
  </si>
  <si>
    <t xml:space="preserve">Note: The cashflow as per audited annual accounts should be shown as per above format </t>
  </si>
  <si>
    <t xml:space="preserve"> OERC Form No. F. 28</t>
  </si>
  <si>
    <t xml:space="preserve">Other Income /Miscellaneous  Receipt </t>
  </si>
  <si>
    <t xml:space="preserve">Particulars </t>
  </si>
  <si>
    <t xml:space="preserve">Current year (April to November ) </t>
  </si>
  <si>
    <t xml:space="preserve">Estimated for Ensuing Year </t>
  </si>
  <si>
    <t xml:space="preserve"> OERC Form No. F. 29</t>
  </si>
  <si>
    <t>Previous year</t>
  </si>
  <si>
    <t xml:space="preserve">Current  year </t>
  </si>
  <si>
    <t xml:space="preserve">Ensuing year </t>
  </si>
  <si>
    <t xml:space="preserve">O&amp;M for 1month </t>
  </si>
  <si>
    <t xml:space="preserve">Spares 20% of R&amp;M of 1 month </t>
  </si>
  <si>
    <t>1 month power purchase cost</t>
  </si>
  <si>
    <t xml:space="preserve">Rate of Interest </t>
  </si>
  <si>
    <t xml:space="preserve">Interest on working capital </t>
  </si>
  <si>
    <t xml:space="preserve">D- Interest on Working Capital </t>
  </si>
  <si>
    <t>SL.no</t>
  </si>
  <si>
    <t xml:space="preserve">Particular </t>
  </si>
  <si>
    <t xml:space="preserve">Ensuing Year </t>
  </si>
  <si>
    <t xml:space="preserve">O.B of Loan </t>
  </si>
  <si>
    <t xml:space="preserve">Receipt during the year </t>
  </si>
  <si>
    <t xml:space="preserve">Repayment made during the year </t>
  </si>
  <si>
    <t xml:space="preserve">C.B of loan </t>
  </si>
  <si>
    <t xml:space="preserve">Interest onW.loan </t>
  </si>
  <si>
    <t>Union Bank of India (OD)</t>
  </si>
  <si>
    <t>Federal Bank (OD)</t>
  </si>
  <si>
    <t>State Bank of India (OD)</t>
  </si>
  <si>
    <t>State Bank of India (CC)</t>
  </si>
  <si>
    <t>Axis Bank Limited (CC)</t>
  </si>
  <si>
    <t>DISCOM</t>
  </si>
  <si>
    <t>Govt Assets(OPTCL)</t>
  </si>
  <si>
    <t>Total R&amp;M</t>
  </si>
  <si>
    <t>OERC Form No. F. 15</t>
  </si>
  <si>
    <t xml:space="preserve">                                  CONSOLIDATED AGEWISE ANALYSIS OF DEBTORS OUTSTANDING AS ON 31.03.2022                                        (Rs. in cr.)</t>
  </si>
  <si>
    <t>0-6month</t>
  </si>
  <si>
    <t>6--12 month</t>
  </si>
  <si>
    <t xml:space="preserve">12-24 month </t>
  </si>
  <si>
    <t xml:space="preserve">24-36 month </t>
  </si>
  <si>
    <t>over 36 month</t>
  </si>
  <si>
    <t>Total                          Out-standing</t>
  </si>
  <si>
    <t xml:space="preserve">Permanently Discon-nected </t>
  </si>
  <si>
    <t>INFORMATION ON BLOCK CAPITAL</t>
  </si>
  <si>
    <t xml:space="preserve">Capital employed at the </t>
  </si>
  <si>
    <t>beginning of the year</t>
  </si>
  <si>
    <t>(a) On completed works</t>
  </si>
  <si>
    <t>HT :</t>
  </si>
  <si>
    <t>LT :</t>
  </si>
  <si>
    <t>Sub Total :</t>
  </si>
  <si>
    <t>(b) On works in progress</t>
  </si>
  <si>
    <t>Capital employed during the year</t>
  </si>
  <si>
    <t>C.</t>
  </si>
  <si>
    <t>Asset withdrawn, if any</t>
  </si>
  <si>
    <t>D.</t>
  </si>
  <si>
    <t>Capital Employed at the end of the year</t>
  </si>
  <si>
    <t>(a) on Completion</t>
  </si>
  <si>
    <t>(b) on W.I.P.</t>
  </si>
  <si>
    <t>Note :</t>
  </si>
  <si>
    <t>1. The figures for current financial year should be based upon actuals for 1 Year</t>
  </si>
  <si>
    <t>2. The principle followed for allocation of capital expenditure to completed</t>
  </si>
  <si>
    <t xml:space="preserve">    assets and work in progress should be stated.</t>
  </si>
  <si>
    <t>FORM  F.2</t>
  </si>
  <si>
    <t>Project wise / Scheme wise Capital Expenditure</t>
  </si>
  <si>
    <t xml:space="preserve"> PREVIOUS YEAR  (2021-22)</t>
  </si>
  <si>
    <t>CURRENT YEAR   (2022-23)</t>
  </si>
  <si>
    <t xml:space="preserve"> ENSUING YEAR (2023-24)</t>
  </si>
  <si>
    <t>Description of the Project/Scheme</t>
  </si>
  <si>
    <t>OB as on 1.4.2021</t>
  </si>
  <si>
    <t>Expn. during the year</t>
  </si>
  <si>
    <t>Interest during construction</t>
  </si>
  <si>
    <t>Overheads capitalised/Adjustments</t>
  </si>
  <si>
    <t>Transfer to fixed assets</t>
  </si>
  <si>
    <t>Closing bal. of WIP as on 31.03.2022</t>
  </si>
  <si>
    <t>Closing bal. of WIP as on 31.03.23</t>
  </si>
  <si>
    <t>Closing bal. of WIP as on 31.03.24</t>
  </si>
  <si>
    <t xml:space="preserve">Land </t>
  </si>
  <si>
    <t>FY 2020-21</t>
  </si>
  <si>
    <t>FY 2021-22</t>
  </si>
  <si>
    <t>FY 2022-23</t>
  </si>
  <si>
    <t>Civil &amp; Buildings</t>
  </si>
  <si>
    <t>Op. CWIP</t>
  </si>
  <si>
    <t>F&amp;F</t>
  </si>
  <si>
    <t>Capex (New)</t>
  </si>
  <si>
    <t>Vehicle</t>
  </si>
  <si>
    <t>Capitalisation (Op-CWIP)</t>
  </si>
  <si>
    <t>Capitalisation (New)</t>
  </si>
  <si>
    <t>CWIP (Opening)</t>
  </si>
  <si>
    <t>Network Assets- other than Own Capex</t>
  </si>
  <si>
    <t>CWIP (New)</t>
  </si>
  <si>
    <t>Network Assets - Own Capex</t>
  </si>
  <si>
    <t>SCHEME(*)</t>
  </si>
  <si>
    <t>School Anganwadi-Grant</t>
  </si>
  <si>
    <t>Strengthening of Elephant Corridor-Grant</t>
  </si>
  <si>
    <t>CAPEX PLAN-GoO</t>
  </si>
  <si>
    <t>SYSTEM IMPROVEMENT</t>
  </si>
  <si>
    <t>RGGJY</t>
  </si>
  <si>
    <t>OPTCL-BGJY</t>
  </si>
  <si>
    <t>SAUBHAGYA-Grant</t>
  </si>
  <si>
    <t>OPTCL-ODSSP</t>
  </si>
  <si>
    <t>FANI</t>
  </si>
  <si>
    <t>AMPHAN-Grant</t>
  </si>
  <si>
    <t>NEW DESI</t>
  </si>
  <si>
    <t>OTHERS (Deposit Works) Viz. Mega lift, Rathadanda, NHAI, GGY, Inlandwater Ways-Grant</t>
  </si>
  <si>
    <t>Own Capex</t>
  </si>
  <si>
    <t>Meter &amp; Cable</t>
  </si>
  <si>
    <t>Deposit Work- Consumers</t>
  </si>
  <si>
    <t>Disaster Fund- Flood</t>
  </si>
  <si>
    <t>Disaster Fund- YAAS</t>
  </si>
  <si>
    <t>Other Miscellaneous Schemes</t>
  </si>
  <si>
    <t>Advance for Capital Goods</t>
  </si>
  <si>
    <t>Check</t>
  </si>
  <si>
    <t>Total diff</t>
  </si>
  <si>
    <t>Others.</t>
  </si>
  <si>
    <t>Grant - Cash In Flow</t>
  </si>
  <si>
    <t>CC- Cash in Flow</t>
  </si>
  <si>
    <t>Govt.Grant</t>
  </si>
  <si>
    <t>Cons.Contribution</t>
  </si>
  <si>
    <t>Meter &amp; Cables</t>
  </si>
  <si>
    <t>Schemes</t>
  </si>
  <si>
    <t xml:space="preserve">Op. CWIP </t>
  </si>
  <si>
    <t>Expenses</t>
  </si>
  <si>
    <t>Capitalisation</t>
  </si>
  <si>
    <t>Cl. CWIP</t>
  </si>
  <si>
    <t>School Anganwadi</t>
  </si>
  <si>
    <t>Strenghtening of Elephant Corridor</t>
  </si>
  <si>
    <t>Capex- GoO Sponsored</t>
  </si>
  <si>
    <t>Other Deposit Works</t>
  </si>
  <si>
    <t>Consumer Cont'bn</t>
  </si>
  <si>
    <t>Breakup of existing CWIP</t>
  </si>
  <si>
    <t>Sr No</t>
  </si>
  <si>
    <t>Units</t>
  </si>
  <si>
    <t>Amt</t>
  </si>
  <si>
    <t>Rs Cr</t>
  </si>
  <si>
    <t>BGJY</t>
  </si>
  <si>
    <t>ODSSP</t>
  </si>
  <si>
    <t>Capital Inventory &amp; Others</t>
  </si>
  <si>
    <t>Sr. No.</t>
  </si>
  <si>
    <t>Area of Capex</t>
  </si>
  <si>
    <t>Capitalisation Plan (for Approved Cost)</t>
  </si>
  <si>
    <t>Opening CWIP</t>
  </si>
  <si>
    <t>OERC FORM F.3</t>
  </si>
  <si>
    <t>Abstract:</t>
  </si>
  <si>
    <t>Source :</t>
  </si>
  <si>
    <t>Opening balance of loan as at the beginning of the previous financial year 01.04.2022</t>
  </si>
  <si>
    <t>Receipt during the current previous financial year 2022-23</t>
  </si>
  <si>
    <t>Repayment during the previous financial year 2022-23</t>
  </si>
  <si>
    <t>Closing balance as at the end of the previous fiancial year 31.03.23</t>
  </si>
  <si>
    <t>Opening  balance of loan as at the beginning of the current fiancial year 01.04.23</t>
  </si>
  <si>
    <t>Estimates of  Receipt during ensuing financial year 2023-24</t>
  </si>
  <si>
    <t>Estimates of Repayment during ensuing financial year 2023-24</t>
  </si>
  <si>
    <t>Closing balance as at the end of the ensuing year 2023-24</t>
  </si>
  <si>
    <t>Loan on Capex</t>
  </si>
  <si>
    <t>Loan from Govt. of Orissa-zero int.</t>
  </si>
  <si>
    <t>Note :The above figures of Loans are excluding interest.</t>
  </si>
  <si>
    <t>OERC FORM.F-1 (a)</t>
  </si>
  <si>
    <t>Rs. in Cr</t>
  </si>
  <si>
    <t>OERC FORM.F-1 (b)</t>
  </si>
  <si>
    <t xml:space="preserve">Actuals for  financial year </t>
  </si>
  <si>
    <t>Revised estimate for Current Financial Year</t>
  </si>
  <si>
    <t>Estimates for ensuing year</t>
  </si>
  <si>
    <t xml:space="preserve">Sources of Funds for Capital employed  </t>
  </si>
  <si>
    <t>Equity (Inr Cr)</t>
  </si>
  <si>
    <t>Debt (Inr Cr)</t>
  </si>
  <si>
    <t>Internal Accrual (Inr Cr)</t>
  </si>
  <si>
    <t>Total (Inr Cr)</t>
  </si>
  <si>
    <t xml:space="preserve">1-Capex approved for the Financial Year </t>
  </si>
  <si>
    <t xml:space="preserve">2-Capital asset added during the Financial Year </t>
  </si>
  <si>
    <t xml:space="preserve">3-Capital asset work in progress </t>
  </si>
  <si>
    <t>4-Total Sources of Funds</t>
  </si>
  <si>
    <t>Ensuing year</t>
  </si>
  <si>
    <t>Total (A+B-C)</t>
  </si>
  <si>
    <t xml:space="preserve">Sources of Funds for Capital asset creation </t>
  </si>
  <si>
    <t xml:space="preserve">1- Capex approved for the Financial Year </t>
  </si>
  <si>
    <t>OERC Form No.F.4</t>
  </si>
  <si>
    <t xml:space="preserve"> POWER PROCUREMENT FOR THE  CURRENT FINANCIAL YEAR 2022-23</t>
  </si>
  <si>
    <t>Actuals for the of Previous Year</t>
  </si>
  <si>
    <t>Actuals for the first six months of Current Year</t>
  </si>
  <si>
    <t>Estimate for the Current Year</t>
  </si>
  <si>
    <t>Projection for the Ensuing Year</t>
  </si>
  <si>
    <t>CATEGORYWISE SALE</t>
  </si>
  <si>
    <t>General Purpose ( &lt;100 KW  )</t>
  </si>
  <si>
    <t>Irrigation, Pumping &amp; Agriculture</t>
  </si>
  <si>
    <t xml:space="preserve">L.T. Industrial(S) </t>
  </si>
  <si>
    <t xml:space="preserve">L.T. Industrial(M) </t>
  </si>
  <si>
    <t>Specified Public Purpose</t>
  </si>
  <si>
    <t>Public Water works and Sewage Pumping</t>
  </si>
  <si>
    <t xml:space="preserve"> &lt;100 KW</t>
  </si>
  <si>
    <t>General Purpose(=&gt;110 KVA)</t>
  </si>
  <si>
    <t>Specified Public Purpose(Public Institution)</t>
  </si>
  <si>
    <t>HT General(Commercial)</t>
  </si>
  <si>
    <t>H.T. Industrial(M) (Medium Industry)</t>
  </si>
  <si>
    <t>Special Tariff</t>
  </si>
  <si>
    <t>TOTAL SALE</t>
  </si>
  <si>
    <t>T&amp;D LOSS</t>
  </si>
  <si>
    <t>ENERGY REQUIREMENT</t>
  </si>
  <si>
    <t xml:space="preserve">PURCHASE OF POWER </t>
  </si>
  <si>
    <t>OTHERS, If any (give details)</t>
  </si>
  <si>
    <t>TOTAL POWER PURCHASE</t>
  </si>
  <si>
    <t>Rate of Power Purchase from GRIDCO (p/u)</t>
  </si>
  <si>
    <t>Rate of Power Purchase from Other Sources (p/u)</t>
  </si>
  <si>
    <t>TOTAL COST (Rs. In lakhs)</t>
  </si>
  <si>
    <t>TPNODL                                                                                                                                                                                                                                                                            OERC Form No.F. 5</t>
  </si>
  <si>
    <t xml:space="preserve">CALCULATION OF COST OF POWER AT DIFFERENT VOLTAGE ENDS </t>
  </si>
  <si>
    <t>Actuals for the previous Year</t>
  </si>
  <si>
    <t>Description</t>
  </si>
  <si>
    <t xml:space="preserve">HT </t>
  </si>
  <si>
    <t>Technical Information</t>
  </si>
  <si>
    <t>Units Received into the system in MU</t>
  </si>
  <si>
    <t>Total Loss in the system in %</t>
  </si>
  <si>
    <t>Less Loss in the system in MU</t>
  </si>
  <si>
    <t>Transmitted through the system in MU</t>
  </si>
  <si>
    <t>D(A-C)</t>
  </si>
  <si>
    <t>Sale at system voltage in MU</t>
  </si>
  <si>
    <t>COST AT SYSTEM VOLTAGE</t>
  </si>
  <si>
    <t xml:space="preserve">Existing rate of Power Purchase including transmission charges (paisa) </t>
  </si>
  <si>
    <t>Total Cost of Distribution.(Rs.in lakhs)</t>
  </si>
  <si>
    <t>Cost of units lost in the system(Rs in lakhs)</t>
  </si>
  <si>
    <t>H= (F*C)</t>
  </si>
  <si>
    <t>Cost of Trans. Dist and cost of lost units(Rs in lakhs)</t>
  </si>
  <si>
    <t>I (G+H)</t>
  </si>
  <si>
    <t>Increment cost  (Rs./kwh)</t>
  </si>
  <si>
    <t>J=(I/D)</t>
  </si>
  <si>
    <t>Cost at system end (Rs./kwh)</t>
  </si>
  <si>
    <t>K(J+F)</t>
  </si>
  <si>
    <t>Element of Profit (Rs./kwh) (RROR)</t>
  </si>
  <si>
    <t>L</t>
  </si>
  <si>
    <t>Total Cost with Profit(Rs./kwh)</t>
  </si>
  <si>
    <t>M (K+L)</t>
  </si>
  <si>
    <t>Note: The basis of apportinment of the distrbution cost at different voltage level should be explained.</t>
  </si>
  <si>
    <t>O &amp; M</t>
  </si>
  <si>
    <t>for capital loan</t>
  </si>
  <si>
    <t>for working capital</t>
  </si>
  <si>
    <t>Amortisation of Regulatory Assets</t>
  </si>
  <si>
    <t>True Up of Past losses</t>
  </si>
  <si>
    <t>Other, if any- Contingency Reserve</t>
  </si>
  <si>
    <t>Non-Tariff Income - Wheeling</t>
  </si>
  <si>
    <t>as per actual assumption</t>
  </si>
  <si>
    <t>Non-Tariff Income - Retail Business</t>
  </si>
  <si>
    <t>F-9(a)</t>
  </si>
  <si>
    <t>F-9(b)</t>
  </si>
  <si>
    <t>Collection of Past Arrears</t>
  </si>
  <si>
    <t>Sheet F-9(a)</t>
  </si>
  <si>
    <t>Sheet F-9(b)</t>
  </si>
  <si>
    <t>F-12(a) to F-12 (e )</t>
  </si>
  <si>
    <t>F-11</t>
  </si>
  <si>
    <t>Statement of Share Capital</t>
  </si>
  <si>
    <t>Sheet F-11</t>
  </si>
  <si>
    <t>Sheet F-13</t>
  </si>
  <si>
    <t>F-13(a) &amp; F-13(b)</t>
  </si>
  <si>
    <t>Sheet F-15</t>
  </si>
  <si>
    <t>F-15</t>
  </si>
  <si>
    <t>Consolidated Agewise Analysis of Debtors Outstanding</t>
  </si>
  <si>
    <t>F-19(a) &amp; F-19(b)</t>
  </si>
  <si>
    <t>F-1(a)  &amp;F-1(b)</t>
  </si>
  <si>
    <t>Sheet-28</t>
  </si>
  <si>
    <t>F-28</t>
  </si>
  <si>
    <t>Other Income/ Miscellaneous Receipt</t>
  </si>
  <si>
    <t>Sheet-29</t>
  </si>
  <si>
    <t>F-29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</si>
</sst>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43" formatCode="_ * #,##0.00_ ;_ * \-#,##0.00_ ;_ * &quot;-&quot;??_ ;_ @_ "/>
    <numFmt numFmtId="164" formatCode="_(* #,##0_);_(* \(#,##0\);_(* &quot;-&quot;_);_(@_)"/>
    <numFmt numFmtId="165" formatCode="_(* #,##0.00_);_(* \(#,##0.00\);_(* &quot;-&quot;??_);_(@_)"/>
    <numFmt numFmtId="166" formatCode="_-* #,##0_-;\-* #,##0_-;_-* &quot;-&quot;_-;_-@_-"/>
    <numFmt numFmtId="167" formatCode="0.000"/>
    <numFmt numFmtId="168" formatCode="0.0"/>
    <numFmt numFmtId="169" formatCode="0.000%"/>
    <numFmt numFmtId="170" formatCode="0.0%"/>
    <numFmt numFmtId="171" formatCode="0.0000"/>
    <numFmt numFmtId="172" formatCode="0.00_);\(0.00\)"/>
    <numFmt numFmtId="173" formatCode="0&quot;  &quot;"/>
    <numFmt numFmtId="174" formatCode="General_)"/>
    <numFmt numFmtId="175" formatCode="d\.mmm\.yy"/>
    <numFmt numFmtId="176" formatCode="mmm\.yy"/>
    <numFmt numFmtId="177" formatCode="d\.m\.yy\ h:mm"/>
    <numFmt numFmtId="178" formatCode="0.00&quot;  &quot;"/>
    <numFmt numFmtId="179" formatCode="#,##0.000_);[Red]\(#,##0.000\)"/>
    <numFmt numFmtId="180" formatCode="#,##0.0_);[Red]\(#,##0.0\)"/>
    <numFmt numFmtId="181" formatCode="_-* #,##0.000_-;\-* #,##0.000_-;_-* &quot;-&quot;??_-;_-@_-"/>
    <numFmt numFmtId="182" formatCode="yyyymmdd"/>
    <numFmt numFmtId="183" formatCode="mmddyyyy"/>
    <numFmt numFmtId="184" formatCode="0.00000000000"/>
    <numFmt numFmtId="185" formatCode="[$-409]mmm\-yy;@"/>
    <numFmt numFmtId="186" formatCode="0.000_);\(0.000\)"/>
    <numFmt numFmtId="187" formatCode="_(* #,##0.000_);_(* \(#,##0.000\);_(* &quot;-&quot;??_);_(@_)"/>
    <numFmt numFmtId="188" formatCode="0_ ;[Red]\-0\ "/>
    <numFmt numFmtId="189" formatCode="_(* #,##0_);_(* \(#,##0\);_(* &quot;-&quot;??_);_(@_)"/>
    <numFmt numFmtId="190" formatCode="[$-F400]h:mm:ss\ AM/PM"/>
    <numFmt numFmtId="191" formatCode="[$-14009]dd/mm/yyyy;@"/>
    <numFmt numFmtId="192" formatCode="_ * #,##0_ ;_ * \-#,##0_ ;_ * &quot;-&quot;??_ ;_ @_ "/>
    <numFmt numFmtId="193" formatCode="_(* #,##0.0_);_(* \(#,##0.0\);_(* &quot;-&quot;??_);_(@_)"/>
    <numFmt numFmtId="194" formatCode="0.0000000"/>
    <numFmt numFmtId="195" formatCode="0.0000%"/>
    <numFmt numFmtId="196" formatCode="_ * #,##0.0_ ;_ * \-#,##0.0_ ;_ * &quot;-&quot;??_ ;_ @_ "/>
    <numFmt numFmtId="197" formatCode="_ * #,##0.0000_ ;_ * \-#,##0.0000_ ;_ * &quot;-&quot;??_ ;_ @_ "/>
    <numFmt numFmtId="198" formatCode="_(* #,##0.0000_);_(* \(#,##0.0000\);_(* &quot;-&quot;??_);_(@_)"/>
  </numFmts>
  <fonts count="20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b/>
      <sz val="14"/>
      <name val="Arial"/>
      <family val="2"/>
    </font>
    <font>
      <sz val="10"/>
      <name val="Arial"/>
      <family val="2"/>
    </font>
    <font>
      <b/>
      <sz val="10"/>
      <color indexed="8"/>
      <name val="Arial"/>
      <family val="2"/>
    </font>
    <font>
      <b/>
      <u/>
      <sz val="10"/>
      <color indexed="8"/>
      <name val="Arial"/>
      <family val="2"/>
    </font>
    <font>
      <b/>
      <u/>
      <sz val="12"/>
      <color indexed="8"/>
      <name val="Arial"/>
      <family val="2"/>
    </font>
    <font>
      <u/>
      <sz val="12"/>
      <color indexed="8"/>
      <name val="Arial"/>
      <family val="2"/>
    </font>
    <font>
      <b/>
      <sz val="12"/>
      <color indexed="8"/>
      <name val="Arial"/>
      <family val="2"/>
    </font>
    <font>
      <b/>
      <sz val="14"/>
      <color indexed="8"/>
      <name val="Arial"/>
      <family val="2"/>
    </font>
    <font>
      <sz val="14"/>
      <color indexed="8"/>
      <name val="Arial"/>
      <family val="2"/>
    </font>
    <font>
      <b/>
      <u/>
      <sz val="14"/>
      <color indexed="8"/>
      <name val="Arial"/>
      <family val="2"/>
    </font>
    <font>
      <sz val="12"/>
      <name val="Arial"/>
      <family val="2"/>
    </font>
    <font>
      <b/>
      <sz val="12"/>
      <color indexed="8"/>
      <name val="Arial"/>
      <family val="2"/>
    </font>
    <font>
      <sz val="10"/>
      <color indexed="8"/>
      <name val="Arial"/>
      <family val="2"/>
    </font>
    <font>
      <b/>
      <sz val="8"/>
      <name val="Arial"/>
      <family val="2"/>
    </font>
    <font>
      <sz val="11"/>
      <name val="Univers Condensed"/>
      <family val="2"/>
    </font>
    <font>
      <sz val="8"/>
      <name val="Arial"/>
      <family val="2"/>
    </font>
    <font>
      <sz val="10"/>
      <color indexed="10"/>
      <name val="Arial"/>
      <family val="2"/>
    </font>
    <font>
      <b/>
      <i/>
      <sz val="14"/>
      <name val="Arial"/>
      <family val="2"/>
    </font>
    <font>
      <sz val="14"/>
      <name val="Arial"/>
      <family val="2"/>
    </font>
    <font>
      <b/>
      <sz val="16"/>
      <color indexed="8"/>
      <name val="Arial"/>
      <family val="2"/>
    </font>
    <font>
      <b/>
      <sz val="16"/>
      <name val="Arial"/>
      <family val="2"/>
    </font>
    <font>
      <b/>
      <sz val="11"/>
      <name val="Arial"/>
      <family val="2"/>
    </font>
    <font>
      <sz val="16"/>
      <name val="Arial"/>
      <family val="2"/>
    </font>
    <font>
      <b/>
      <sz val="11"/>
      <color indexed="8"/>
      <name val="Arial"/>
      <family val="2"/>
    </font>
    <font>
      <sz val="11"/>
      <name val="Arial"/>
      <family val="2"/>
    </font>
    <font>
      <b/>
      <u/>
      <sz val="12"/>
      <name val="Arial"/>
      <family val="2"/>
    </font>
    <font>
      <u/>
      <sz val="12"/>
      <color indexed="8"/>
      <name val="Arial"/>
      <family val="2"/>
    </font>
    <font>
      <u/>
      <sz val="12"/>
      <name val="Arial"/>
      <family val="2"/>
    </font>
    <font>
      <sz val="11"/>
      <name val="Verdana"/>
      <family val="2"/>
    </font>
    <font>
      <sz val="12"/>
      <color indexed="8"/>
      <name val="Arial"/>
      <family val="2"/>
    </font>
    <font>
      <b/>
      <u/>
      <sz val="14"/>
      <name val="Arial"/>
      <family val="2"/>
    </font>
    <font>
      <sz val="10"/>
      <color indexed="8"/>
      <name val="MS Sans Serif"/>
      <family val="2"/>
    </font>
    <font>
      <sz val="10"/>
      <name val="MS Sans Serif"/>
      <family val="2"/>
    </font>
    <font>
      <sz val="12"/>
      <name val="Tms Rmn"/>
    </font>
    <font>
      <sz val="9"/>
      <name val="Times New Roman"/>
      <family val="1"/>
    </font>
    <font>
      <sz val="10"/>
      <name val="Helv"/>
    </font>
    <font>
      <sz val="7"/>
      <name val="Small Fonts"/>
      <family val="2"/>
    </font>
    <font>
      <b/>
      <sz val="10"/>
      <name val="Times New Roman"/>
      <family val="1"/>
    </font>
    <font>
      <sz val="12"/>
      <name val="Arial"/>
      <family val="2"/>
    </font>
    <font>
      <sz val="9"/>
      <name val="Arial"/>
      <family val="2"/>
    </font>
    <font>
      <b/>
      <sz val="11"/>
      <name val="Arial"/>
      <family val="2"/>
    </font>
    <font>
      <sz val="11"/>
      <name val="Book Antiqua"/>
      <family val="1"/>
    </font>
    <font>
      <sz val="10"/>
      <name val="Times New Roman"/>
      <family val="1"/>
    </font>
    <font>
      <b/>
      <sz val="12"/>
      <name val="Times New Roman"/>
      <family val="1"/>
    </font>
    <font>
      <sz val="11"/>
      <name val="Arial"/>
      <family val="2"/>
    </font>
    <font>
      <sz val="11"/>
      <color indexed="8"/>
      <name val="Arial"/>
      <family val="2"/>
    </font>
    <font>
      <b/>
      <sz val="11"/>
      <color indexed="60"/>
      <name val="Arial"/>
      <family val="2"/>
    </font>
    <font>
      <b/>
      <i/>
      <sz val="11"/>
      <name val="Arial"/>
      <family val="2"/>
    </font>
    <font>
      <b/>
      <sz val="11"/>
      <color indexed="8"/>
      <name val="Arial"/>
      <family val="2"/>
    </font>
    <font>
      <b/>
      <sz val="14"/>
      <name val="Times New Roman"/>
      <family val="1"/>
    </font>
    <font>
      <sz val="10"/>
      <color indexed="8"/>
      <name val="Times New Roman"/>
      <family val="1"/>
    </font>
    <font>
      <b/>
      <sz val="10"/>
      <color indexed="8"/>
      <name val="Times New Roman"/>
      <family val="1"/>
    </font>
    <font>
      <sz val="13"/>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8"/>
      <name val="Verdana"/>
      <family val="2"/>
    </font>
    <font>
      <b/>
      <sz val="11"/>
      <name val="Verdana"/>
      <family val="2"/>
    </font>
    <font>
      <b/>
      <u/>
      <sz val="11"/>
      <name val="Verdana"/>
      <family val="2"/>
    </font>
    <font>
      <sz val="10"/>
      <name val="Verdana"/>
      <family val="2"/>
    </font>
    <font>
      <sz val="12"/>
      <name val="Verdana"/>
      <family val="2"/>
    </font>
    <font>
      <u/>
      <sz val="11"/>
      <name val="Verdana"/>
      <family val="2"/>
    </font>
    <font>
      <sz val="10"/>
      <color indexed="8"/>
      <name val="Tahoma"/>
      <family val="2"/>
    </font>
    <font>
      <b/>
      <sz val="12"/>
      <name val="Verdana"/>
      <family val="2"/>
    </font>
    <font>
      <sz val="10"/>
      <name val="Arial"/>
      <family val="2"/>
    </font>
    <font>
      <b/>
      <sz val="11"/>
      <name val="Times New Roman"/>
      <family val="1"/>
    </font>
    <font>
      <sz val="12"/>
      <name val="Times New Roman"/>
      <family val="1"/>
    </font>
    <font>
      <sz val="12"/>
      <name val="Arial"/>
      <family val="2"/>
    </font>
    <font>
      <b/>
      <sz val="9"/>
      <color indexed="8"/>
      <name val="Arial"/>
      <family val="2"/>
    </font>
    <font>
      <sz val="12"/>
      <color indexed="12"/>
      <name val="Arial"/>
      <family val="2"/>
    </font>
    <font>
      <u/>
      <sz val="14"/>
      <color indexed="8"/>
      <name val="Arial"/>
      <family val="2"/>
    </font>
    <font>
      <sz val="9"/>
      <color indexed="8"/>
      <name val="Arial"/>
      <family val="2"/>
    </font>
    <font>
      <b/>
      <sz val="20"/>
      <color indexed="8"/>
      <name val="Arial"/>
      <family val="2"/>
    </font>
    <font>
      <b/>
      <u/>
      <sz val="18"/>
      <color indexed="8"/>
      <name val="Arial"/>
      <family val="2"/>
    </font>
    <font>
      <b/>
      <sz val="8"/>
      <color indexed="8"/>
      <name val="Arial"/>
      <family val="2"/>
    </font>
    <font>
      <b/>
      <u/>
      <sz val="24"/>
      <color indexed="8"/>
      <name val="Arial"/>
      <family val="2"/>
    </font>
    <font>
      <b/>
      <u/>
      <sz val="16"/>
      <name val="Arial"/>
      <family val="2"/>
    </font>
    <font>
      <b/>
      <sz val="12"/>
      <name val="Cambria"/>
      <family val="1"/>
    </font>
    <font>
      <sz val="12"/>
      <name val="Cambria"/>
      <family val="1"/>
    </font>
    <font>
      <i/>
      <sz val="12"/>
      <name val="Cambria"/>
      <family val="1"/>
    </font>
    <font>
      <i/>
      <sz val="11"/>
      <name val="Cambria"/>
      <family val="1"/>
    </font>
    <font>
      <sz val="11"/>
      <name val="Cambria"/>
      <family val="1"/>
    </font>
    <font>
      <b/>
      <sz val="11"/>
      <name val="Cambria"/>
      <family val="1"/>
    </font>
    <font>
      <sz val="10"/>
      <name val="Arial"/>
      <family val="2"/>
    </font>
    <font>
      <sz val="11"/>
      <color theme="1"/>
      <name val="Calibri"/>
      <family val="2"/>
      <scheme val="minor"/>
    </font>
    <font>
      <sz val="10"/>
      <color rgb="FFFF0000"/>
      <name val="Arial"/>
      <family val="2"/>
    </font>
    <font>
      <b/>
      <sz val="10"/>
      <color rgb="FFFF0000"/>
      <name val="Arial"/>
      <family val="2"/>
    </font>
    <font>
      <sz val="10"/>
      <color theme="1"/>
      <name val="Arial"/>
      <family val="2"/>
    </font>
    <font>
      <b/>
      <sz val="10"/>
      <color theme="1"/>
      <name val="Arial"/>
      <family val="2"/>
    </font>
    <font>
      <b/>
      <sz val="11"/>
      <color theme="1"/>
      <name val="Calibri"/>
      <family val="2"/>
      <scheme val="minor"/>
    </font>
    <font>
      <sz val="11"/>
      <name val="Calibri"/>
      <family val="2"/>
      <scheme val="minor"/>
    </font>
    <font>
      <b/>
      <sz val="14"/>
      <color theme="1"/>
      <name val="Calibri"/>
      <family val="2"/>
      <scheme val="minor"/>
    </font>
    <font>
      <sz val="11"/>
      <color theme="1"/>
      <name val="Arial"/>
      <family val="2"/>
    </font>
    <font>
      <b/>
      <sz val="12"/>
      <color theme="1"/>
      <name val="Calibri"/>
      <family val="2"/>
      <scheme val="minor"/>
    </font>
    <font>
      <b/>
      <sz val="11"/>
      <name val="Calibri"/>
      <family val="2"/>
      <scheme val="minor"/>
    </font>
    <font>
      <sz val="11"/>
      <color rgb="FFFF0000"/>
      <name val="Arial"/>
      <family val="2"/>
    </font>
    <font>
      <b/>
      <sz val="11"/>
      <color rgb="FFFFFFFF"/>
      <name val="Cambria"/>
      <family val="1"/>
    </font>
    <font>
      <sz val="11"/>
      <color rgb="FF000000"/>
      <name val="Cambria"/>
      <family val="1"/>
    </font>
    <font>
      <sz val="12"/>
      <name val="Arial"/>
      <family val="2"/>
    </font>
    <font>
      <b/>
      <sz val="9"/>
      <name val="Arial"/>
      <family val="2"/>
    </font>
    <font>
      <b/>
      <sz val="15"/>
      <color indexed="8"/>
      <name val="Arial"/>
      <family val="2"/>
    </font>
    <font>
      <b/>
      <sz val="10"/>
      <color indexed="8"/>
      <name val="Verdana"/>
      <family val="2"/>
    </font>
    <font>
      <b/>
      <sz val="10"/>
      <name val="Verdana"/>
      <family val="2"/>
    </font>
    <font>
      <b/>
      <u/>
      <sz val="10"/>
      <color indexed="8"/>
      <name val="Verdana"/>
      <family val="2"/>
    </font>
    <font>
      <b/>
      <u/>
      <sz val="14"/>
      <color indexed="8"/>
      <name val="Verdana"/>
      <family val="2"/>
    </font>
    <font>
      <b/>
      <sz val="12"/>
      <color indexed="8"/>
      <name val="Verdana"/>
      <family val="2"/>
    </font>
    <font>
      <sz val="11"/>
      <color theme="1"/>
      <name val="Verdana"/>
      <family val="2"/>
    </font>
    <font>
      <b/>
      <u/>
      <sz val="11"/>
      <color indexed="17"/>
      <name val="Calibri"/>
      <family val="2"/>
      <scheme val="minor"/>
    </font>
    <font>
      <b/>
      <sz val="11"/>
      <color indexed="12"/>
      <name val="Calibri"/>
      <family val="2"/>
      <scheme val="minor"/>
    </font>
    <font>
      <b/>
      <u/>
      <sz val="12"/>
      <name val="Arial Narrow"/>
      <family val="2"/>
    </font>
    <font>
      <b/>
      <u/>
      <sz val="12"/>
      <color indexed="17"/>
      <name val="Arial Narrow"/>
      <family val="2"/>
    </font>
    <font>
      <b/>
      <sz val="12"/>
      <name val="Arial Narrow"/>
      <family val="2"/>
    </font>
    <font>
      <sz val="12"/>
      <name val="Arial Narrow"/>
      <family val="2"/>
    </font>
    <font>
      <b/>
      <sz val="12"/>
      <color rgb="FFFF0000"/>
      <name val="Arial"/>
      <family val="2"/>
    </font>
    <font>
      <b/>
      <sz val="9"/>
      <name val="Times New Roman"/>
      <family val="1"/>
    </font>
    <font>
      <b/>
      <u/>
      <sz val="9"/>
      <color indexed="8"/>
      <name val="Arial"/>
      <family val="2"/>
    </font>
    <font>
      <b/>
      <sz val="14"/>
      <color indexed="8"/>
      <name val="Arial Narrow"/>
      <family val="2"/>
    </font>
    <font>
      <sz val="14"/>
      <color indexed="8"/>
      <name val="Arial Narrow"/>
      <family val="2"/>
    </font>
    <font>
      <b/>
      <sz val="11"/>
      <color rgb="FF000000"/>
      <name val="Calibri"/>
      <family val="2"/>
    </font>
    <font>
      <b/>
      <sz val="12"/>
      <color indexed="12"/>
      <name val="Calibri"/>
      <family val="2"/>
      <scheme val="minor"/>
    </font>
    <font>
      <b/>
      <u/>
      <sz val="12"/>
      <name val="Verdana"/>
      <family val="2"/>
    </font>
    <font>
      <b/>
      <sz val="11"/>
      <color rgb="FFFF0000"/>
      <name val="Arial"/>
      <family val="2"/>
    </font>
    <font>
      <b/>
      <sz val="10"/>
      <color theme="1"/>
      <name val="Calibri"/>
      <family val="2"/>
      <scheme val="minor"/>
    </font>
    <font>
      <sz val="12"/>
      <color theme="1"/>
      <name val="Calibri"/>
      <family val="2"/>
      <scheme val="minor"/>
    </font>
    <font>
      <sz val="12"/>
      <color theme="1"/>
      <name val="Segoe UI"/>
      <family val="2"/>
    </font>
    <font>
      <b/>
      <sz val="10"/>
      <name val="Rupee Foradian"/>
      <family val="2"/>
    </font>
    <font>
      <sz val="12"/>
      <color theme="1"/>
      <name val="Arial"/>
      <family val="2"/>
    </font>
    <font>
      <sz val="12"/>
      <color theme="1"/>
      <name val="Times New Roman"/>
      <family val="1"/>
    </font>
    <font>
      <b/>
      <sz val="12"/>
      <color theme="1"/>
      <name val="Times New Roman"/>
      <family val="1"/>
    </font>
    <font>
      <b/>
      <sz val="8"/>
      <color rgb="FFFF0000"/>
      <name val="Arial"/>
      <family val="2"/>
    </font>
    <font>
      <b/>
      <sz val="14"/>
      <color rgb="FFFF0000"/>
      <name val="Arial"/>
      <family val="2"/>
    </font>
    <font>
      <sz val="11"/>
      <name val="Times New Roman"/>
      <family val="1"/>
    </font>
    <font>
      <b/>
      <u/>
      <sz val="10"/>
      <name val="Arial"/>
      <family val="2"/>
    </font>
    <font>
      <sz val="10"/>
      <name val="Dialog"/>
      <family val="2"/>
    </font>
    <font>
      <b/>
      <sz val="9"/>
      <color theme="1"/>
      <name val="Calibri"/>
      <family val="2"/>
      <scheme val="minor"/>
    </font>
    <font>
      <sz val="11"/>
      <color indexed="8"/>
      <name val="Verdana"/>
      <family val="2"/>
    </font>
    <font>
      <b/>
      <sz val="16"/>
      <name val="Calibri"/>
      <family val="2"/>
    </font>
    <font>
      <sz val="16"/>
      <name val="Calibri"/>
      <family val="2"/>
    </font>
    <font>
      <sz val="18"/>
      <name val="Calibri"/>
      <family val="2"/>
    </font>
    <font>
      <b/>
      <sz val="7"/>
      <color indexed="8"/>
      <name val="Times New Roman"/>
      <family val="1"/>
    </font>
    <font>
      <sz val="14"/>
      <color rgb="FF000000"/>
      <name val="Arial"/>
      <family val="2"/>
    </font>
    <font>
      <b/>
      <sz val="14"/>
      <color rgb="FF000000"/>
      <name val="Arial"/>
      <family val="2"/>
    </font>
    <font>
      <sz val="9"/>
      <color rgb="FF000000"/>
      <name val="SansSerif"/>
      <family val="2"/>
    </font>
    <font>
      <sz val="12"/>
      <color rgb="FFFF0000"/>
      <name val="Arial"/>
      <family val="2"/>
    </font>
    <font>
      <sz val="10"/>
      <color theme="1"/>
      <name val="Times New Roman"/>
      <family val="1"/>
    </font>
    <font>
      <sz val="10"/>
      <color rgb="FF000000"/>
      <name val="Times New Roman"/>
      <family val="1"/>
    </font>
    <font>
      <sz val="10"/>
      <name val="Arial"/>
    </font>
    <font>
      <sz val="10"/>
      <color rgb="FFFF0000"/>
      <name val="Times New Roman"/>
      <family val="1"/>
    </font>
    <font>
      <b/>
      <sz val="12"/>
      <color rgb="FFFF0000"/>
      <name val="Times New Roman"/>
      <family val="1"/>
    </font>
    <font>
      <sz val="12"/>
      <color rgb="FFFF0000"/>
      <name val="Times New Roman"/>
      <family val="1"/>
    </font>
    <font>
      <b/>
      <u/>
      <sz val="12"/>
      <color indexed="8"/>
      <name val="Times New Roman"/>
      <family val="1"/>
    </font>
    <font>
      <b/>
      <u/>
      <sz val="9"/>
      <color indexed="8"/>
      <name val="Times New Roman"/>
      <family val="1"/>
    </font>
    <font>
      <b/>
      <sz val="14"/>
      <color theme="1"/>
      <name val="Times New Roman"/>
      <family val="1"/>
    </font>
    <font>
      <b/>
      <u/>
      <sz val="9"/>
      <color theme="1"/>
      <name val="Times New Roman"/>
      <family val="1"/>
    </font>
    <font>
      <sz val="16"/>
      <color theme="1"/>
      <name val="Arial"/>
      <family val="2"/>
    </font>
    <font>
      <b/>
      <sz val="16"/>
      <color theme="1"/>
      <name val="Arial"/>
      <family val="2"/>
    </font>
    <font>
      <sz val="14"/>
      <color theme="1"/>
      <name val="Arial"/>
      <family val="2"/>
    </font>
    <font>
      <sz val="10"/>
      <color indexed="10"/>
      <name val="Times New Roman"/>
      <family val="1"/>
    </font>
    <font>
      <b/>
      <sz val="14"/>
      <color rgb="FFFF0000"/>
      <name val="Times New Roman"/>
      <family val="1"/>
    </font>
    <font>
      <u/>
      <sz val="16"/>
      <color rgb="FFFF0000"/>
      <name val="Times New Roman"/>
      <family val="1"/>
    </font>
    <font>
      <b/>
      <sz val="10"/>
      <color rgb="FFFF0000"/>
      <name val="Times New Roman"/>
      <family val="1"/>
    </font>
    <font>
      <sz val="14"/>
      <color rgb="FFFF0000"/>
      <name val="Times New Roman"/>
      <family val="1"/>
    </font>
    <font>
      <b/>
      <sz val="11"/>
      <color theme="1"/>
      <name val="Times New Roman"/>
      <family val="1"/>
    </font>
    <font>
      <sz val="11"/>
      <color theme="1"/>
      <name val="Times New Roman"/>
      <family val="1"/>
    </font>
    <font>
      <b/>
      <u/>
      <sz val="10"/>
      <color theme="1"/>
      <name val="Arial"/>
      <family val="2"/>
    </font>
    <font>
      <b/>
      <sz val="12"/>
      <color theme="1"/>
      <name val="Arial"/>
      <family val="2"/>
    </font>
    <font>
      <sz val="12"/>
      <color indexed="10"/>
      <name val="Times New Roman"/>
      <family val="1"/>
    </font>
    <font>
      <b/>
      <sz val="12"/>
      <color indexed="10"/>
      <name val="Times New Roman"/>
      <family val="1"/>
    </font>
    <font>
      <b/>
      <sz val="10"/>
      <color theme="1"/>
      <name val="Times New Roman"/>
      <family val="1"/>
    </font>
    <font>
      <sz val="12"/>
      <color rgb="FF000000"/>
      <name val="Calibri"/>
      <family val="2"/>
    </font>
    <font>
      <b/>
      <sz val="10"/>
      <name val="Calibri"/>
      <family val="2"/>
    </font>
    <font>
      <sz val="10"/>
      <name val="Calibri"/>
      <family val="2"/>
    </font>
    <font>
      <b/>
      <u/>
      <sz val="12"/>
      <name val="Times New Roman"/>
      <family val="1"/>
    </font>
    <font>
      <b/>
      <u/>
      <sz val="11"/>
      <color indexed="8"/>
      <name val="Arial"/>
      <family val="2"/>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9"/>
      </patternFill>
    </fill>
    <fill>
      <patternFill patternType="solid">
        <fgColor indexed="26"/>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4" tint="0.39997558519241921"/>
        <bgColor indexed="64"/>
      </patternFill>
    </fill>
    <fill>
      <patternFill patternType="solid">
        <fgColor rgb="FFE2EFDA"/>
        <bgColor indexed="64"/>
      </patternFill>
    </fill>
  </fills>
  <borders count="1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thin">
        <color indexed="64"/>
      </top>
      <bottom style="double">
        <color indexed="64"/>
      </bottom>
      <diagonal/>
    </border>
    <border>
      <left/>
      <right style="medium">
        <color indexed="64"/>
      </right>
      <top/>
      <bottom style="medium">
        <color indexed="64"/>
      </bottom>
      <diagonal/>
    </border>
    <border>
      <left/>
      <right/>
      <top style="thin">
        <color indexed="64"/>
      </top>
      <bottom/>
      <diagonal/>
    </border>
    <border>
      <left style="thick">
        <color indexed="8"/>
      </left>
      <right/>
      <top style="thin">
        <color indexed="8"/>
      </top>
      <bottom/>
      <diagonal/>
    </border>
    <border>
      <left style="thick">
        <color indexed="8"/>
      </left>
      <right/>
      <top style="thin">
        <color indexed="8"/>
      </top>
      <bottom style="thin">
        <color indexed="8"/>
      </bottom>
      <diagonal/>
    </border>
    <border>
      <left style="thick">
        <color indexed="8"/>
      </left>
      <right/>
      <top/>
      <bottom style="thin">
        <color indexed="8"/>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top/>
      <bottom/>
      <diagonal/>
    </border>
    <border>
      <left style="thin">
        <color indexed="64"/>
      </left>
      <right style="thin">
        <color indexed="64"/>
      </right>
      <top/>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hair">
        <color indexed="64"/>
      </top>
      <bottom style="thin">
        <color indexed="64"/>
      </bottom>
      <diagonal/>
    </border>
    <border>
      <left/>
      <right style="medium">
        <color indexed="64"/>
      </right>
      <top style="double">
        <color indexed="64"/>
      </top>
      <bottom style="medium">
        <color indexed="64"/>
      </bottom>
      <diagonal/>
    </border>
    <border>
      <left style="thin">
        <color indexed="8"/>
      </left>
      <right/>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ck">
        <color indexed="8"/>
      </left>
      <right/>
      <top/>
      <bottom/>
      <diagonal/>
    </border>
    <border>
      <left style="thin">
        <color indexed="8"/>
      </left>
      <right/>
      <top style="thin">
        <color indexed="8"/>
      </top>
      <bottom/>
      <diagonal/>
    </border>
    <border>
      <left style="medium">
        <color indexed="64"/>
      </left>
      <right style="medium">
        <color indexed="64"/>
      </right>
      <top/>
      <bottom style="medium">
        <color indexed="64"/>
      </bottom>
      <diagonal/>
    </border>
    <border>
      <left style="thin">
        <color indexed="8"/>
      </left>
      <right style="thin">
        <color indexed="8"/>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double">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8"/>
      </top>
      <bottom style="thin">
        <color indexed="64"/>
      </bottom>
      <diagonal/>
    </border>
    <border>
      <left style="thin">
        <color indexed="64"/>
      </left>
      <right style="thin">
        <color indexed="64"/>
      </right>
      <top style="hair">
        <color indexed="8"/>
      </top>
      <bottom style="hair">
        <color indexed="8"/>
      </bottom>
      <diagonal/>
    </border>
    <border>
      <left/>
      <right style="thin">
        <color indexed="64"/>
      </right>
      <top style="thin">
        <color indexed="8"/>
      </top>
      <bottom/>
      <diagonal/>
    </border>
    <border>
      <left/>
      <right style="thin">
        <color indexed="8"/>
      </right>
      <top style="thin">
        <color indexed="64"/>
      </top>
      <bottom/>
      <diagonal/>
    </border>
    <border>
      <left style="thin">
        <color indexed="8"/>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8"/>
      </left>
      <right/>
      <top/>
      <bottom style="thin">
        <color indexed="64"/>
      </bottom>
      <diagonal/>
    </border>
    <border>
      <left/>
      <right style="thin">
        <color indexed="8"/>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8"/>
      </right>
      <top/>
      <bottom/>
      <diagonal/>
    </border>
    <border>
      <left style="thin">
        <color indexed="64"/>
      </left>
      <right style="thin">
        <color indexed="64"/>
      </right>
      <top style="thin">
        <color indexed="64"/>
      </top>
      <bottom style="hair">
        <color indexed="8"/>
      </bottom>
      <diagonal/>
    </border>
    <border>
      <left style="thin">
        <color indexed="64"/>
      </left>
      <right style="hair">
        <color indexed="8"/>
      </right>
      <top style="thin">
        <color indexed="64"/>
      </top>
      <bottom/>
      <diagonal/>
    </border>
    <border>
      <left style="hair">
        <color indexed="8"/>
      </left>
      <right style="hair">
        <color indexed="8"/>
      </right>
      <top style="thin">
        <color indexed="64"/>
      </top>
      <bottom/>
      <diagonal/>
    </border>
    <border>
      <left style="hair">
        <color indexed="8"/>
      </left>
      <right style="thin">
        <color indexed="64"/>
      </right>
      <top style="thin">
        <color indexed="64"/>
      </top>
      <bottom/>
      <diagonal/>
    </border>
    <border>
      <left style="hair">
        <color indexed="64"/>
      </left>
      <right style="thin">
        <color indexed="64"/>
      </right>
      <top/>
      <bottom/>
      <diagonal/>
    </border>
    <border>
      <left/>
      <right/>
      <top/>
      <bottom style="double">
        <color indexed="64"/>
      </bottom>
      <diagonal/>
    </border>
    <border>
      <left style="medium">
        <color indexed="64"/>
      </left>
      <right style="medium">
        <color indexed="64"/>
      </right>
      <top/>
      <bottom/>
      <diagonal/>
    </border>
    <border>
      <left style="medium">
        <color auto="1"/>
      </left>
      <right/>
      <top/>
      <bottom style="medium">
        <color auto="1"/>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auto="1"/>
      </top>
      <bottom/>
      <diagonal/>
    </border>
    <border>
      <left style="thin">
        <color indexed="8"/>
      </left>
      <right style="thin">
        <color indexed="64"/>
      </right>
      <top/>
      <bottom/>
      <diagonal/>
    </border>
    <border>
      <left style="thin">
        <color indexed="8"/>
      </left>
      <right style="thin">
        <color indexed="8"/>
      </right>
      <top/>
      <bottom/>
      <diagonal/>
    </border>
    <border>
      <left style="hair">
        <color indexed="64"/>
      </left>
      <right style="thin">
        <color indexed="64"/>
      </right>
      <top style="hair">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rgb="FF000080"/>
      </bottom>
      <diagonal/>
    </border>
    <border>
      <left style="medium">
        <color indexed="64"/>
      </left>
      <right style="medium">
        <color indexed="64"/>
      </right>
      <top style="medium">
        <color indexed="64"/>
      </top>
      <bottom style="medium">
        <color rgb="FF000080"/>
      </bottom>
      <diagonal/>
    </border>
    <border>
      <left style="medium">
        <color indexed="64"/>
      </left>
      <right style="medium">
        <color indexed="64"/>
      </right>
      <top style="medium">
        <color rgb="FF000080"/>
      </top>
      <bottom/>
      <diagonal/>
    </border>
    <border>
      <left style="thin">
        <color indexed="64"/>
      </left>
      <right style="thin">
        <color indexed="64"/>
      </right>
      <top/>
      <bottom style="thin">
        <color indexed="8"/>
      </bottom>
      <diagonal/>
    </border>
    <border>
      <left/>
      <right style="thin">
        <color indexed="64"/>
      </right>
      <top/>
      <bottom style="hair">
        <color indexed="64"/>
      </bottom>
      <diagonal/>
    </border>
    <border>
      <left style="dashed">
        <color auto="1"/>
      </left>
      <right style="dashed">
        <color auto="1"/>
      </right>
      <top style="dashed">
        <color auto="1"/>
      </top>
      <bottom style="dashed">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right style="thin">
        <color auto="1"/>
      </right>
      <top/>
      <bottom style="medium">
        <color indexed="64"/>
      </bottom>
      <diagonal/>
    </border>
    <border>
      <left style="medium">
        <color indexed="64"/>
      </left>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double">
        <color indexed="64"/>
      </bottom>
      <diagonal/>
    </border>
    <border>
      <left/>
      <right/>
      <top style="medium">
        <color rgb="FF000000"/>
      </top>
      <bottom style="medium">
        <color rgb="FF000000"/>
      </bottom>
      <diagonal/>
    </border>
  </borders>
  <cellStyleXfs count="169">
    <xf numFmtId="0" fontId="0" fillId="0" borderId="0"/>
    <xf numFmtId="0" fontId="72" fillId="2" borderId="0" applyNumberFormat="0" applyBorder="0" applyAlignment="0" applyProtection="0"/>
    <xf numFmtId="0" fontId="72" fillId="3" borderId="0" applyNumberFormat="0" applyBorder="0" applyAlignment="0" applyProtection="0"/>
    <xf numFmtId="0" fontId="72" fillId="4" borderId="0" applyNumberFormat="0" applyBorder="0" applyAlignment="0" applyProtection="0"/>
    <xf numFmtId="0" fontId="72" fillId="5"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8"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5" borderId="0" applyNumberFormat="0" applyBorder="0" applyAlignment="0" applyProtection="0"/>
    <xf numFmtId="0" fontId="72" fillId="8" borderId="0" applyNumberFormat="0" applyBorder="0" applyAlignment="0" applyProtection="0"/>
    <xf numFmtId="0" fontId="72" fillId="11" borderId="0" applyNumberFormat="0" applyBorder="0" applyAlignment="0" applyProtection="0"/>
    <xf numFmtId="0" fontId="73" fillId="12"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8"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9" borderId="0" applyNumberFormat="0" applyBorder="0" applyAlignment="0" applyProtection="0"/>
    <xf numFmtId="0" fontId="74" fillId="3" borderId="0" applyNumberFormat="0" applyBorder="0" applyAlignment="0" applyProtection="0"/>
    <xf numFmtId="0" fontId="52" fillId="0" borderId="0" applyNumberFormat="0" applyFill="0" applyBorder="0" applyAlignment="0" applyProtection="0"/>
    <xf numFmtId="176" fontId="33" fillId="0" borderId="0" applyFill="0" applyBorder="0" applyAlignment="0"/>
    <xf numFmtId="174" fontId="53" fillId="0" borderId="0" applyFill="0" applyBorder="0" applyAlignment="0"/>
    <xf numFmtId="167" fontId="53" fillId="0" borderId="0" applyFill="0" applyBorder="0" applyAlignment="0"/>
    <xf numFmtId="177" fontId="33" fillId="0" borderId="0" applyFill="0" applyBorder="0" applyAlignment="0"/>
    <xf numFmtId="173" fontId="33" fillId="0" borderId="0" applyFill="0" applyBorder="0" applyAlignment="0"/>
    <xf numFmtId="176" fontId="33" fillId="0" borderId="0" applyFill="0" applyBorder="0" applyAlignment="0"/>
    <xf numFmtId="178" fontId="33" fillId="0" borderId="0" applyFill="0" applyBorder="0" applyAlignment="0"/>
    <xf numFmtId="174" fontId="53" fillId="0" borderId="0" applyFill="0" applyBorder="0" applyAlignment="0"/>
    <xf numFmtId="0" fontId="75" fillId="20" borderId="1" applyNumberFormat="0" applyAlignment="0" applyProtection="0"/>
    <xf numFmtId="0" fontId="76" fillId="21" borderId="2" applyNumberFormat="0" applyAlignment="0" applyProtection="0"/>
    <xf numFmtId="165" fontId="16" fillId="0" borderId="0" applyFont="0" applyFill="0" applyBorder="0" applyAlignment="0" applyProtection="0"/>
    <xf numFmtId="0" fontId="54" fillId="0" borderId="3"/>
    <xf numFmtId="176" fontId="33" fillId="0" borderId="0" applyFont="0" applyFill="0" applyBorder="0" applyAlignment="0" applyProtection="0"/>
    <xf numFmtId="165" fontId="20" fillId="0" borderId="0" applyFont="0" applyFill="0" applyBorder="0" applyAlignment="0" applyProtection="0"/>
    <xf numFmtId="164" fontId="16" fillId="0" borderId="0" applyFont="0" applyFill="0" applyBorder="0" applyAlignment="0" applyProtection="0"/>
    <xf numFmtId="165" fontId="20" fillId="0" borderId="0" applyFont="0" applyFill="0" applyBorder="0" applyAlignment="0" applyProtection="0"/>
    <xf numFmtId="165" fontId="97" fillId="0" borderId="0" applyFont="0" applyFill="0" applyBorder="0" applyAlignment="0" applyProtection="0"/>
    <xf numFmtId="166" fontId="20" fillId="0" borderId="0" applyFont="0" applyFill="0" applyBorder="0" applyAlignment="0" applyProtection="0"/>
    <xf numFmtId="165" fontId="16" fillId="0" borderId="0" applyFont="0" applyFill="0" applyBorder="0" applyAlignment="0" applyProtection="0"/>
    <xf numFmtId="0" fontId="54" fillId="0" borderId="3"/>
    <xf numFmtId="174" fontId="53" fillId="0" borderId="0" applyFont="0" applyFill="0" applyBorder="0" applyAlignment="0" applyProtection="0"/>
    <xf numFmtId="15" fontId="60" fillId="0" borderId="0" applyFont="0" applyFill="0" applyBorder="0" applyAlignment="0"/>
    <xf numFmtId="14" fontId="31" fillId="0" borderId="0" applyFill="0" applyBorder="0" applyAlignment="0"/>
    <xf numFmtId="38" fontId="51" fillId="0" borderId="4">
      <alignment vertical="center"/>
    </xf>
    <xf numFmtId="176" fontId="33" fillId="0" borderId="0" applyFill="0" applyBorder="0" applyAlignment="0"/>
    <xf numFmtId="174" fontId="53" fillId="0" borderId="0" applyFill="0" applyBorder="0" applyAlignment="0"/>
    <xf numFmtId="176" fontId="33" fillId="0" borderId="0" applyFill="0" applyBorder="0" applyAlignment="0"/>
    <xf numFmtId="178" fontId="33" fillId="0" borderId="0" applyFill="0" applyBorder="0" applyAlignment="0"/>
    <xf numFmtId="174" fontId="53" fillId="0" borderId="0" applyFill="0" applyBorder="0" applyAlignment="0"/>
    <xf numFmtId="0" fontId="77" fillId="0" borderId="0" applyNumberFormat="0" applyFill="0" applyBorder="0" applyAlignment="0" applyProtection="0"/>
    <xf numFmtId="0" fontId="78" fillId="4" borderId="0" applyNumberFormat="0" applyBorder="0" applyAlignment="0" applyProtection="0"/>
    <xf numFmtId="38" fontId="34" fillId="22" borderId="0" applyNumberFormat="0" applyBorder="0" applyAlignment="0" applyProtection="0"/>
    <xf numFmtId="0" fontId="18" fillId="0" borderId="5" applyNumberFormat="0" applyAlignment="0" applyProtection="0">
      <alignment horizontal="left" vertical="center"/>
    </xf>
    <xf numFmtId="0" fontId="18" fillId="0" borderId="6">
      <alignment horizontal="left" vertical="center"/>
    </xf>
    <xf numFmtId="0" fontId="79" fillId="0" borderId="7" applyNumberFormat="0" applyFill="0" applyAlignment="0" applyProtection="0"/>
    <xf numFmtId="0" fontId="80" fillId="0" borderId="8" applyNumberFormat="0" applyFill="0" applyAlignment="0" applyProtection="0"/>
    <xf numFmtId="0" fontId="81" fillId="0" borderId="9" applyNumberFormat="0" applyFill="0" applyAlignment="0" applyProtection="0"/>
    <xf numFmtId="0" fontId="81" fillId="0" borderId="0" applyNumberFormat="0" applyFill="0" applyBorder="0" applyAlignment="0" applyProtection="0"/>
    <xf numFmtId="0" fontId="82" fillId="7" borderId="1" applyNumberFormat="0" applyAlignment="0" applyProtection="0"/>
    <xf numFmtId="10" fontId="34" fillId="23" borderId="10" applyNumberFormat="0" applyBorder="0" applyAlignment="0" applyProtection="0"/>
    <xf numFmtId="176" fontId="33" fillId="0" borderId="0" applyFill="0" applyBorder="0" applyAlignment="0"/>
    <xf numFmtId="174" fontId="53" fillId="0" borderId="0" applyFill="0" applyBorder="0" applyAlignment="0"/>
    <xf numFmtId="176" fontId="33" fillId="0" borderId="0" applyFill="0" applyBorder="0" applyAlignment="0"/>
    <xf numFmtId="178" fontId="33" fillId="0" borderId="0" applyFill="0" applyBorder="0" applyAlignment="0"/>
    <xf numFmtId="174" fontId="53" fillId="0" borderId="0" applyFill="0" applyBorder="0" applyAlignment="0"/>
    <xf numFmtId="0" fontId="83" fillId="0" borderId="11" applyNumberFormat="0" applyFill="0" applyAlignment="0" applyProtection="0"/>
    <xf numFmtId="0" fontId="84" fillId="24" borderId="0" applyNumberFormat="0" applyBorder="0" applyAlignment="0" applyProtection="0"/>
    <xf numFmtId="37" fontId="55" fillId="0" borderId="0"/>
    <xf numFmtId="175" fontId="16" fillId="0" borderId="0"/>
    <xf numFmtId="0" fontId="95" fillId="0" borderId="0"/>
    <xf numFmtId="0" fontId="20" fillId="0" borderId="0"/>
    <xf numFmtId="0" fontId="16" fillId="0" borderId="0"/>
    <xf numFmtId="0" fontId="20" fillId="0" borderId="0"/>
    <xf numFmtId="0" fontId="16" fillId="0" borderId="0"/>
    <xf numFmtId="0" fontId="117" fillId="0" borderId="0"/>
    <xf numFmtId="0" fontId="117" fillId="0" borderId="0"/>
    <xf numFmtId="0" fontId="16" fillId="0" borderId="0"/>
    <xf numFmtId="0" fontId="117" fillId="0" borderId="0"/>
    <xf numFmtId="0" fontId="100" fillId="25" borderId="0"/>
    <xf numFmtId="0" fontId="29" fillId="25" borderId="0"/>
    <xf numFmtId="0" fontId="57" fillId="25" borderId="0"/>
    <xf numFmtId="0" fontId="16" fillId="0" borderId="0"/>
    <xf numFmtId="0" fontId="20" fillId="26" borderId="12" applyNumberFormat="0" applyFont="0" applyAlignment="0" applyProtection="0"/>
    <xf numFmtId="0" fontId="85" fillId="20" borderId="13" applyNumberFormat="0" applyAlignment="0" applyProtection="0"/>
    <xf numFmtId="9" fontId="16" fillId="0" borderId="0" applyFont="0" applyFill="0" applyBorder="0" applyAlignment="0" applyProtection="0"/>
    <xf numFmtId="173" fontId="33" fillId="0" borderId="0" applyFont="0" applyFill="0" applyBorder="0" applyAlignment="0" applyProtection="0"/>
    <xf numFmtId="179" fontId="33" fillId="0" borderId="0" applyFont="0" applyFill="0" applyBorder="0" applyAlignment="0" applyProtection="0"/>
    <xf numFmtId="10" fontId="16" fillId="0" borderId="0" applyFont="0" applyFill="0" applyBorder="0" applyAlignment="0" applyProtection="0"/>
    <xf numFmtId="9" fontId="20" fillId="0" borderId="0" applyFont="0" applyFill="0" applyBorder="0" applyAlignment="0" applyProtection="0"/>
    <xf numFmtId="9" fontId="97" fillId="0" borderId="0" applyFont="0" applyFill="0" applyBorder="0" applyAlignment="0" applyProtection="0"/>
    <xf numFmtId="9" fontId="11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97"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50" fillId="0" borderId="0" applyFont="0" applyFill="0" applyProtection="0"/>
    <xf numFmtId="180" fontId="16" fillId="0" borderId="0" applyFill="0" applyBorder="0" applyAlignment="0"/>
    <xf numFmtId="174" fontId="53" fillId="0" borderId="0" applyFill="0" applyBorder="0" applyAlignment="0"/>
    <xf numFmtId="180" fontId="16" fillId="0" borderId="0" applyFill="0" applyBorder="0" applyAlignment="0"/>
    <xf numFmtId="181" fontId="16" fillId="0" borderId="0" applyFill="0" applyBorder="0" applyAlignment="0"/>
    <xf numFmtId="174" fontId="53" fillId="0" borderId="0" applyFill="0" applyBorder="0" applyAlignment="0"/>
    <xf numFmtId="49" fontId="31" fillId="0" borderId="0" applyFill="0" applyBorder="0" applyAlignment="0"/>
    <xf numFmtId="182" fontId="16" fillId="0" borderId="0" applyFill="0" applyBorder="0" applyAlignment="0"/>
    <xf numFmtId="183" fontId="16" fillId="0" borderId="0" applyFill="0" applyBorder="0" applyAlignment="0"/>
    <xf numFmtId="0" fontId="86" fillId="0" borderId="0" applyNumberFormat="0" applyFill="0" applyBorder="0" applyAlignment="0" applyProtection="0"/>
    <xf numFmtId="0" fontId="87" fillId="0" borderId="14" applyNumberFormat="0" applyFill="0" applyAlignment="0" applyProtection="0"/>
    <xf numFmtId="0" fontId="88" fillId="0" borderId="0" applyNumberFormat="0" applyFill="0" applyBorder="0" applyAlignment="0" applyProtection="0"/>
    <xf numFmtId="0" fontId="131" fillId="25" borderId="0"/>
    <xf numFmtId="9" fontId="16" fillId="0" borderId="0" applyFont="0" applyFill="0" applyBorder="0" applyAlignment="0" applyProtection="0"/>
    <xf numFmtId="164" fontId="116" fillId="0" borderId="0" applyFont="0" applyFill="0" applyBorder="0" applyAlignment="0" applyProtection="0"/>
    <xf numFmtId="0" fontId="29" fillId="25" borderId="0"/>
    <xf numFmtId="0" fontId="29" fillId="25" borderId="0"/>
    <xf numFmtId="165" fontId="16" fillId="0" borderId="0" applyFont="0" applyFill="0" applyBorder="0" applyAlignment="0" applyProtection="0"/>
    <xf numFmtId="0" fontId="15" fillId="0" borderId="0"/>
    <xf numFmtId="0" fontId="72" fillId="0" borderId="0"/>
    <xf numFmtId="0" fontId="15" fillId="0" borderId="0"/>
    <xf numFmtId="9" fontId="15" fillId="0" borderId="0" applyFont="0" applyFill="0" applyBorder="0" applyAlignment="0" applyProtection="0"/>
    <xf numFmtId="0" fontId="14" fillId="0" borderId="0"/>
    <xf numFmtId="0" fontId="14" fillId="0" borderId="0"/>
    <xf numFmtId="0" fontId="16" fillId="0" borderId="0"/>
    <xf numFmtId="164" fontId="16" fillId="0" borderId="0" applyFont="0" applyFill="0" applyBorder="0" applyAlignment="0" applyProtection="0"/>
    <xf numFmtId="0" fontId="13" fillId="0" borderId="0"/>
    <xf numFmtId="0" fontId="13" fillId="0" borderId="0"/>
    <xf numFmtId="0" fontId="13" fillId="0" borderId="0"/>
    <xf numFmtId="0" fontId="12" fillId="0" borderId="0"/>
    <xf numFmtId="0" fontId="12" fillId="0" borderId="0"/>
    <xf numFmtId="0" fontId="16" fillId="0" borderId="0"/>
    <xf numFmtId="0" fontId="11"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165" fontId="7" fillId="0" borderId="0" applyFont="0" applyFill="0" applyBorder="0" applyAlignment="0" applyProtection="0"/>
    <xf numFmtId="0" fontId="6" fillId="0" borderId="0"/>
    <xf numFmtId="43" fontId="6" fillId="0" borderId="0" applyFont="0" applyFill="0" applyBorder="0" applyAlignment="0" applyProtection="0"/>
    <xf numFmtId="0" fontId="125" fillId="0" borderId="0"/>
    <xf numFmtId="165" fontId="64"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165" fontId="1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0" fontId="2" fillId="0" borderId="0"/>
    <xf numFmtId="165" fontId="16" fillId="0" borderId="0" applyFont="0" applyFill="0" applyBorder="0" applyAlignment="0" applyProtection="0"/>
    <xf numFmtId="165" fontId="179" fillId="0" borderId="0" applyFont="0" applyFill="0" applyBorder="0" applyAlignment="0" applyProtection="0"/>
    <xf numFmtId="9" fontId="16" fillId="0" borderId="0" applyFont="0" applyFill="0" applyBorder="0" applyAlignment="0" applyProtection="0"/>
    <xf numFmtId="9" fontId="179" fillId="0" borderId="0" applyFont="0" applyFill="0" applyBorder="0" applyAlignment="0" applyProtection="0"/>
    <xf numFmtId="0" fontId="1" fillId="0" borderId="0"/>
    <xf numFmtId="0" fontId="29" fillId="25" borderId="0"/>
  </cellStyleXfs>
  <cellXfs count="1838">
    <xf numFmtId="0" fontId="0" fillId="0" borderId="0" xfId="0"/>
    <xf numFmtId="0" fontId="17" fillId="0" borderId="0" xfId="0" applyFont="1"/>
    <xf numFmtId="0" fontId="18" fillId="0" borderId="0" xfId="0" applyFont="1"/>
    <xf numFmtId="2" fontId="0" fillId="0" borderId="0" xfId="0" applyNumberFormat="1"/>
    <xf numFmtId="0" fontId="0" fillId="0" borderId="0" xfId="0" applyFill="1"/>
    <xf numFmtId="0" fontId="17" fillId="0" borderId="0" xfId="0" applyFont="1" applyFill="1"/>
    <xf numFmtId="2" fontId="0" fillId="0" borderId="0" xfId="0" applyNumberFormat="1" applyFill="1"/>
    <xf numFmtId="2" fontId="17" fillId="0" borderId="0" xfId="0" applyNumberFormat="1" applyFont="1" applyFill="1"/>
    <xf numFmtId="2" fontId="17" fillId="0" borderId="0" xfId="0" applyNumberFormat="1" applyFont="1" applyFill="1" applyBorder="1"/>
    <xf numFmtId="0" fontId="21" fillId="0" borderId="0" xfId="0" applyNumberFormat="1" applyFont="1" applyFill="1"/>
    <xf numFmtId="0" fontId="0" fillId="0" borderId="0" xfId="0" applyNumberFormat="1" applyFill="1"/>
    <xf numFmtId="0" fontId="17" fillId="0" borderId="0" xfId="0" applyNumberFormat="1" applyFont="1" applyFill="1" applyAlignment="1">
      <alignment horizontal="right"/>
    </xf>
    <xf numFmtId="0" fontId="0" fillId="0" borderId="10" xfId="0" applyNumberFormat="1" applyFill="1" applyBorder="1"/>
    <xf numFmtId="0" fontId="0" fillId="0" borderId="0" xfId="0" applyNumberFormat="1" applyFill="1" applyBorder="1"/>
    <xf numFmtId="0" fontId="17" fillId="0" borderId="0" xfId="0" applyNumberFormat="1" applyFont="1" applyFill="1" applyAlignment="1">
      <alignment horizontal="center"/>
    </xf>
    <xf numFmtId="0" fontId="0" fillId="0" borderId="10" xfId="0" applyBorder="1"/>
    <xf numFmtId="0" fontId="17" fillId="0" borderId="10" xfId="0" applyFont="1" applyBorder="1"/>
    <xf numFmtId="2" fontId="17" fillId="0" borderId="10" xfId="0" applyNumberFormat="1" applyFont="1" applyBorder="1"/>
    <xf numFmtId="0" fontId="18" fillId="0" borderId="10" xfId="88" applyNumberFormat="1" applyFont="1" applyFill="1" applyBorder="1"/>
    <xf numFmtId="0" fontId="29" fillId="0" borderId="10" xfId="88" applyNumberFormat="1" applyFont="1" applyFill="1" applyBorder="1"/>
    <xf numFmtId="0" fontId="18" fillId="0" borderId="10" xfId="88" applyNumberFormat="1" applyFont="1" applyFill="1" applyBorder="1" applyAlignment="1">
      <alignment horizontal="center"/>
    </xf>
    <xf numFmtId="0" fontId="0" fillId="0" borderId="0" xfId="0" applyAlignment="1">
      <alignment wrapText="1"/>
    </xf>
    <xf numFmtId="0" fontId="17" fillId="0" borderId="0" xfId="0" applyFont="1" applyAlignment="1">
      <alignment horizontal="centerContinuous"/>
    </xf>
    <xf numFmtId="0" fontId="17" fillId="0" borderId="10" xfId="0" applyFont="1" applyBorder="1" applyAlignment="1">
      <alignment vertical="top" wrapText="1"/>
    </xf>
    <xf numFmtId="0" fontId="17" fillId="0" borderId="10" xfId="0" applyFont="1" applyBorder="1" applyAlignment="1">
      <alignment horizontal="center" vertical="top" wrapText="1"/>
    </xf>
    <xf numFmtId="2" fontId="0" fillId="0" borderId="10" xfId="0" applyNumberFormat="1" applyFill="1" applyBorder="1"/>
    <xf numFmtId="2" fontId="17" fillId="0" borderId="10" xfId="0" applyNumberFormat="1" applyFont="1" applyFill="1" applyBorder="1"/>
    <xf numFmtId="2" fontId="17" fillId="0" borderId="0" xfId="0" applyNumberFormat="1" applyFont="1"/>
    <xf numFmtId="0" fontId="17" fillId="0" borderId="0" xfId="0" applyFont="1" applyFill="1" applyBorder="1"/>
    <xf numFmtId="0" fontId="29" fillId="0" borderId="10" xfId="88" applyNumberFormat="1" applyFont="1" applyFill="1" applyBorder="1" applyAlignment="1">
      <alignment horizontal="center"/>
    </xf>
    <xf numFmtId="0" fontId="29" fillId="0" borderId="10" xfId="88" applyNumberFormat="1" applyFont="1" applyFill="1" applyBorder="1" applyAlignment="1">
      <alignment horizontal="left"/>
    </xf>
    <xf numFmtId="0" fontId="18" fillId="0" borderId="0" xfId="0" applyNumberFormat="1" applyFont="1" applyFill="1" applyAlignment="1">
      <alignment horizontal="right"/>
    </xf>
    <xf numFmtId="0" fontId="19" fillId="0" borderId="0" xfId="0" applyFont="1" applyFill="1"/>
    <xf numFmtId="0" fontId="38" fillId="0" borderId="0" xfId="0" applyNumberFormat="1" applyFont="1" applyFill="1"/>
    <xf numFmtId="0" fontId="17" fillId="0" borderId="0" xfId="0" applyFont="1" applyFill="1" applyAlignment="1">
      <alignment horizontal="centerContinuous"/>
    </xf>
    <xf numFmtId="0" fontId="17" fillId="0" borderId="10" xfId="0" applyFont="1" applyFill="1" applyBorder="1"/>
    <xf numFmtId="0" fontId="0" fillId="0" borderId="10" xfId="0" applyFill="1" applyBorder="1"/>
    <xf numFmtId="0" fontId="29" fillId="0" borderId="0" xfId="0" applyNumberFormat="1" applyFont="1" applyFill="1"/>
    <xf numFmtId="0" fontId="37" fillId="0" borderId="10" xfId="0" applyNumberFormat="1" applyFont="1" applyFill="1" applyBorder="1"/>
    <xf numFmtId="0" fontId="29" fillId="0" borderId="28" xfId="88" applyNumberFormat="1" applyFont="1" applyFill="1" applyBorder="1"/>
    <xf numFmtId="0" fontId="29" fillId="0" borderId="29" xfId="88" applyNumberFormat="1" applyFont="1" applyFill="1" applyBorder="1" applyAlignment="1">
      <alignment horizontal="center"/>
    </xf>
    <xf numFmtId="0" fontId="29" fillId="0" borderId="29" xfId="88" applyNumberFormat="1" applyFont="1" applyFill="1" applyBorder="1"/>
    <xf numFmtId="0" fontId="29" fillId="0" borderId="28" xfId="88" applyNumberFormat="1" applyFont="1" applyFill="1" applyBorder="1" applyAlignment="1">
      <alignment horizontal="center"/>
    </xf>
    <xf numFmtId="0" fontId="29" fillId="0" borderId="30" xfId="88" applyNumberFormat="1" applyFont="1" applyFill="1" applyBorder="1" applyAlignment="1">
      <alignment horizontal="center"/>
    </xf>
    <xf numFmtId="0" fontId="17" fillId="0" borderId="0" xfId="0" applyFont="1" applyBorder="1" applyAlignment="1">
      <alignment horizontal="center"/>
    </xf>
    <xf numFmtId="0" fontId="29" fillId="0" borderId="0" xfId="0" applyNumberFormat="1" applyFont="1" applyFill="1" applyAlignment="1">
      <alignment horizontal="right"/>
    </xf>
    <xf numFmtId="0" fontId="29" fillId="0" borderId="10" xfId="0" applyFont="1" applyFill="1" applyBorder="1"/>
    <xf numFmtId="2" fontId="29" fillId="0" borderId="10" xfId="0" applyNumberFormat="1" applyFont="1" applyFill="1" applyBorder="1"/>
    <xf numFmtId="0" fontId="23" fillId="0" borderId="0" xfId="0" applyNumberFormat="1" applyFont="1" applyFill="1" applyAlignment="1">
      <alignment horizontal="centerContinuous" vertical="top" wrapText="1"/>
    </xf>
    <xf numFmtId="0" fontId="24" fillId="0" borderId="0" xfId="0" applyNumberFormat="1" applyFont="1" applyFill="1" applyAlignment="1">
      <alignment horizontal="centerContinuous" vertical="top" wrapText="1"/>
    </xf>
    <xf numFmtId="0" fontId="19" fillId="0" borderId="0" xfId="0" applyNumberFormat="1" applyFont="1" applyFill="1"/>
    <xf numFmtId="0" fontId="56" fillId="0" borderId="38" xfId="0" applyFont="1" applyBorder="1" applyAlignment="1">
      <alignment horizontal="justify" vertical="top" wrapText="1"/>
    </xf>
    <xf numFmtId="0" fontId="56" fillId="0" borderId="39" xfId="0" applyFont="1" applyBorder="1" applyAlignment="1">
      <alignment horizontal="justify" vertical="top" wrapText="1"/>
    </xf>
    <xf numFmtId="10" fontId="0" fillId="0" borderId="0" xfId="91" applyNumberFormat="1" applyFont="1"/>
    <xf numFmtId="0" fontId="29" fillId="0" borderId="10" xfId="88" applyNumberFormat="1" applyFont="1" applyFill="1" applyBorder="1" applyAlignment="1">
      <alignment wrapText="1"/>
    </xf>
    <xf numFmtId="0" fontId="17" fillId="0" borderId="10" xfId="0" applyFont="1" applyFill="1" applyBorder="1" applyAlignment="1">
      <alignment wrapText="1"/>
    </xf>
    <xf numFmtId="0" fontId="18" fillId="0" borderId="0" xfId="0" applyFont="1" applyFill="1" applyAlignment="1">
      <alignment horizontal="centerContinuous"/>
    </xf>
    <xf numFmtId="4" fontId="17" fillId="0" borderId="10" xfId="0" applyNumberFormat="1" applyFont="1" applyFill="1" applyBorder="1"/>
    <xf numFmtId="0" fontId="0" fillId="0" borderId="0" xfId="0" applyAlignment="1">
      <alignment vertical="center"/>
    </xf>
    <xf numFmtId="0" fontId="0" fillId="0" borderId="0" xfId="0" applyBorder="1" applyAlignment="1">
      <alignment vertical="center"/>
    </xf>
    <xf numFmtId="0" fontId="18" fillId="0" borderId="43"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45" xfId="0" applyFont="1" applyBorder="1" applyAlignment="1">
      <alignment horizontal="center" vertical="center" wrapText="1"/>
    </xf>
    <xf numFmtId="0" fontId="29" fillId="0" borderId="46" xfId="0" applyFont="1" applyBorder="1" applyAlignment="1">
      <alignment horizontal="center" vertical="center"/>
    </xf>
    <xf numFmtId="0" fontId="29" fillId="0" borderId="46" xfId="0" applyFont="1" applyFill="1" applyBorder="1" applyAlignment="1">
      <alignment horizontal="center" vertical="center"/>
    </xf>
    <xf numFmtId="0" fontId="29" fillId="0" borderId="10" xfId="0" applyFont="1" applyBorder="1" applyAlignment="1">
      <alignment horizontal="left" vertical="center" wrapText="1"/>
    </xf>
    <xf numFmtId="0" fontId="18" fillId="0" borderId="10" xfId="0" applyFont="1" applyFill="1" applyBorder="1" applyAlignment="1">
      <alignment horizontal="center" vertical="center"/>
    </xf>
    <xf numFmtId="0" fontId="29" fillId="0" borderId="10" xfId="0" applyFont="1" applyBorder="1" applyAlignment="1">
      <alignment horizontal="center" vertical="center"/>
    </xf>
    <xf numFmtId="0" fontId="29" fillId="0" borderId="47" xfId="0" applyFont="1" applyBorder="1" applyAlignment="1">
      <alignment horizontal="center" vertical="center"/>
    </xf>
    <xf numFmtId="1" fontId="29" fillId="0" borderId="46" xfId="0" applyNumberFormat="1" applyFont="1" applyBorder="1" applyAlignment="1">
      <alignment horizontal="center" vertical="center"/>
    </xf>
    <xf numFmtId="0" fontId="29" fillId="0" borderId="10" xfId="0" applyFont="1" applyFill="1" applyBorder="1" applyAlignment="1">
      <alignment horizontal="left" vertical="center" wrapText="1"/>
    </xf>
    <xf numFmtId="0" fontId="29" fillId="0" borderId="10" xfId="0" applyFont="1" applyFill="1" applyBorder="1" applyAlignment="1">
      <alignment horizontal="center" vertical="center"/>
    </xf>
    <xf numFmtId="0" fontId="18" fillId="0" borderId="47" xfId="0" applyFont="1" applyBorder="1" applyAlignment="1">
      <alignment horizontal="center" vertical="center"/>
    </xf>
    <xf numFmtId="1" fontId="29" fillId="0" borderId="46" xfId="0" quotePrefix="1" applyNumberFormat="1" applyFont="1" applyBorder="1" applyAlignment="1" applyProtection="1">
      <alignment horizontal="center" vertical="center"/>
    </xf>
    <xf numFmtId="0" fontId="18" fillId="0" borderId="10" xfId="0" applyFont="1" applyBorder="1" applyAlignment="1">
      <alignment horizontal="center" vertical="center"/>
    </xf>
    <xf numFmtId="0" fontId="29" fillId="0" borderId="10" xfId="0" applyNumberFormat="1" applyFont="1" applyFill="1" applyBorder="1" applyAlignment="1">
      <alignment horizontal="left" vertical="center" wrapText="1"/>
    </xf>
    <xf numFmtId="1" fontId="29" fillId="0" borderId="46" xfId="0" quotePrefix="1" applyNumberFormat="1" applyFont="1" applyBorder="1" applyAlignment="1">
      <alignment horizontal="center" vertical="center"/>
    </xf>
    <xf numFmtId="0" fontId="29" fillId="0" borderId="10" xfId="0" applyFont="1" applyFill="1" applyBorder="1" applyAlignment="1" applyProtection="1">
      <alignment horizontal="left" vertical="center" wrapText="1"/>
    </xf>
    <xf numFmtId="0" fontId="48" fillId="0" borderId="10" xfId="0" applyFont="1" applyFill="1" applyBorder="1" applyAlignment="1" applyProtection="1">
      <alignment horizontal="center" vertical="center"/>
    </xf>
    <xf numFmtId="1" fontId="29" fillId="0" borderId="46" xfId="0" applyNumberFormat="1" applyFont="1" applyBorder="1" applyAlignment="1" applyProtection="1">
      <alignment horizontal="center" vertical="center"/>
    </xf>
    <xf numFmtId="0" fontId="18" fillId="0" borderId="10" xfId="0" applyFont="1" applyFill="1" applyBorder="1" applyAlignment="1" applyProtection="1">
      <alignment horizontal="left" vertical="center"/>
    </xf>
    <xf numFmtId="0" fontId="29" fillId="0" borderId="10" xfId="0" applyNumberFormat="1" applyFont="1" applyFill="1" applyBorder="1" applyAlignment="1">
      <alignment horizontal="left" vertical="center"/>
    </xf>
    <xf numFmtId="1" fontId="29" fillId="0" borderId="48" xfId="0" applyNumberFormat="1" applyFont="1" applyBorder="1" applyAlignment="1" applyProtection="1">
      <alignment horizontal="center" vertical="center"/>
    </xf>
    <xf numFmtId="0" fontId="29" fillId="0" borderId="49" xfId="0" applyNumberFormat="1" applyFont="1" applyFill="1" applyBorder="1" applyAlignment="1">
      <alignment horizontal="left" vertical="center"/>
    </xf>
    <xf numFmtId="0" fontId="48" fillId="0" borderId="49" xfId="0" applyFont="1" applyFill="1" applyBorder="1" applyAlignment="1" applyProtection="1">
      <alignment horizontal="center" vertical="center"/>
    </xf>
    <xf numFmtId="0" fontId="29" fillId="0" borderId="50" xfId="0" applyFont="1" applyBorder="1" applyAlignment="1">
      <alignment horizontal="center" vertical="center"/>
    </xf>
    <xf numFmtId="0" fontId="0" fillId="0" borderId="18" xfId="0" applyBorder="1" applyAlignment="1">
      <alignment horizontal="center" vertical="center"/>
    </xf>
    <xf numFmtId="0" fontId="0" fillId="0" borderId="18" xfId="0" applyBorder="1" applyAlignment="1">
      <alignment horizontal="center" vertical="top"/>
    </xf>
    <xf numFmtId="0" fontId="29" fillId="0" borderId="18" xfId="0" applyFont="1" applyBorder="1" applyAlignment="1">
      <alignment horizontal="center" vertical="top"/>
    </xf>
    <xf numFmtId="0" fontId="0" fillId="0" borderId="23" xfId="0" applyBorder="1" applyAlignment="1">
      <alignment vertical="center"/>
    </xf>
    <xf numFmtId="0" fontId="45" fillId="0" borderId="0" xfId="0" applyNumberFormat="1" applyFont="1" applyFill="1" applyAlignment="1">
      <alignment horizontal="centerContinuous" vertical="top" wrapText="1"/>
    </xf>
    <xf numFmtId="0" fontId="24" fillId="0" borderId="0" xfId="0" applyNumberFormat="1" applyFont="1" applyFill="1" applyAlignment="1">
      <alignment horizontal="centerContinuous"/>
    </xf>
    <xf numFmtId="0" fontId="63" fillId="0" borderId="0" xfId="0" applyFont="1" applyAlignment="1">
      <alignment horizontal="center" vertical="center" wrapText="1"/>
    </xf>
    <xf numFmtId="0" fontId="59" fillId="0" borderId="0" xfId="0" applyFont="1" applyAlignment="1">
      <alignment horizontal="center" vertical="center" wrapText="1"/>
    </xf>
    <xf numFmtId="0" fontId="43" fillId="0" borderId="0" xfId="0" applyFont="1" applyFill="1" applyBorder="1" applyAlignment="1">
      <alignment horizontal="center" vertical="center" wrapText="1"/>
    </xf>
    <xf numFmtId="0" fontId="43" fillId="0" borderId="0" xfId="0" applyFont="1" applyFill="1" applyBorder="1" applyAlignment="1">
      <alignment horizontal="left" vertical="center" wrapText="1"/>
    </xf>
    <xf numFmtId="2" fontId="43" fillId="0" borderId="0" xfId="0" applyNumberFormat="1" applyFont="1" applyFill="1" applyBorder="1" applyAlignment="1">
      <alignment horizontal="center" vertical="center" wrapText="1"/>
    </xf>
    <xf numFmtId="0" fontId="40" fillId="0" borderId="0" xfId="0" applyFont="1" applyFill="1" applyBorder="1" applyAlignment="1">
      <alignment horizontal="center" vertical="center" wrapText="1"/>
    </xf>
    <xf numFmtId="2" fontId="40" fillId="0" borderId="0" xfId="0" applyNumberFormat="1" applyFont="1" applyFill="1" applyBorder="1" applyAlignment="1">
      <alignment horizontal="center" vertical="center" wrapText="1"/>
    </xf>
    <xf numFmtId="172" fontId="43" fillId="0" borderId="0" xfId="0" applyNumberFormat="1" applyFont="1" applyFill="1" applyBorder="1" applyAlignment="1">
      <alignment horizontal="center" vertical="center" wrapText="1"/>
    </xf>
    <xf numFmtId="184" fontId="43" fillId="0" borderId="0" xfId="0" applyNumberFormat="1" applyFont="1" applyFill="1" applyBorder="1" applyAlignment="1">
      <alignment horizontal="center" vertical="center" wrapText="1"/>
    </xf>
    <xf numFmtId="0" fontId="63" fillId="0" borderId="0" xfId="0" applyFont="1" applyBorder="1" applyAlignment="1">
      <alignment horizontal="center" vertical="center" wrapText="1"/>
    </xf>
    <xf numFmtId="0" fontId="63" fillId="0" borderId="10" xfId="0" applyFont="1" applyBorder="1" applyAlignment="1">
      <alignment horizontal="left" vertical="center" wrapText="1"/>
    </xf>
    <xf numFmtId="0" fontId="63" fillId="0" borderId="10" xfId="0" applyFont="1" applyBorder="1" applyAlignment="1">
      <alignment horizontal="center" vertical="center" wrapText="1"/>
    </xf>
    <xf numFmtId="2" fontId="63" fillId="0" borderId="10" xfId="0" applyNumberFormat="1" applyFont="1" applyBorder="1" applyAlignment="1">
      <alignment horizontal="center" vertical="center" wrapText="1"/>
    </xf>
    <xf numFmtId="0" fontId="59" fillId="0" borderId="10" xfId="0" applyFont="1" applyBorder="1" applyAlignment="1">
      <alignment horizontal="center" vertical="center" wrapText="1"/>
    </xf>
    <xf numFmtId="0" fontId="40" fillId="0" borderId="0" xfId="0" applyFont="1" applyFill="1" applyBorder="1" applyAlignment="1">
      <alignment vertical="center" wrapText="1"/>
    </xf>
    <xf numFmtId="0" fontId="63" fillId="0" borderId="10" xfId="0" applyFont="1" applyFill="1" applyBorder="1" applyAlignment="1">
      <alignment horizontal="center" vertical="center" wrapText="1"/>
    </xf>
    <xf numFmtId="2" fontId="63" fillId="0" borderId="0" xfId="0" applyNumberFormat="1" applyFont="1" applyBorder="1" applyAlignment="1">
      <alignment horizontal="center" vertical="center" wrapText="1"/>
    </xf>
    <xf numFmtId="0" fontId="59" fillId="0" borderId="10" xfId="0" applyFont="1" applyFill="1" applyBorder="1" applyAlignment="1">
      <alignment horizontal="center" vertical="center" wrapText="1"/>
    </xf>
    <xf numFmtId="2" fontId="63" fillId="0" borderId="10" xfId="0" applyNumberFormat="1" applyFont="1" applyFill="1" applyBorder="1" applyAlignment="1">
      <alignment horizontal="center" vertical="center" wrapText="1"/>
    </xf>
    <xf numFmtId="0" fontId="63" fillId="0" borderId="0" xfId="0" applyFont="1" applyFill="1" applyBorder="1" applyAlignment="1">
      <alignment horizontal="center" vertical="center" wrapText="1"/>
    </xf>
    <xf numFmtId="0" fontId="17" fillId="0" borderId="10" xfId="87" applyNumberFormat="1" applyFont="1" applyFill="1" applyBorder="1" applyAlignment="1">
      <alignment wrapText="1"/>
    </xf>
    <xf numFmtId="0" fontId="57" fillId="0" borderId="0" xfId="87" applyNumberFormat="1" applyFill="1"/>
    <xf numFmtId="0" fontId="17" fillId="0" borderId="10" xfId="87" applyNumberFormat="1" applyFont="1" applyFill="1" applyBorder="1"/>
    <xf numFmtId="0" fontId="20" fillId="0" borderId="0" xfId="87" applyNumberFormat="1" applyFont="1" applyFill="1"/>
    <xf numFmtId="165" fontId="43" fillId="0" borderId="0" xfId="0" applyNumberFormat="1" applyFont="1" applyFill="1" applyBorder="1" applyAlignment="1">
      <alignment horizontal="center" vertical="center" wrapText="1"/>
    </xf>
    <xf numFmtId="0" fontId="93" fillId="0" borderId="0" xfId="86" applyNumberFormat="1" applyFont="1" applyFill="1" applyAlignment="1">
      <alignment horizontal="center" vertical="center" wrapText="1"/>
    </xf>
    <xf numFmtId="0" fontId="47" fillId="0" borderId="0" xfId="86" applyFont="1" applyFill="1" applyBorder="1" applyAlignment="1">
      <alignment horizontal="center" vertical="center" wrapText="1"/>
    </xf>
    <xf numFmtId="0" fontId="90" fillId="0" borderId="0" xfId="86" applyFont="1" applyFill="1" applyBorder="1" applyAlignment="1">
      <alignment horizontal="center" vertical="center" wrapText="1"/>
    </xf>
    <xf numFmtId="0" fontId="47" fillId="0" borderId="0" xfId="86" applyFont="1" applyFill="1" applyBorder="1" applyAlignment="1">
      <alignment horizontal="left" vertical="center" wrapText="1"/>
    </xf>
    <xf numFmtId="17" fontId="47" fillId="0" borderId="0" xfId="86" applyNumberFormat="1" applyFont="1" applyFill="1" applyBorder="1" applyAlignment="1">
      <alignment horizontal="center" vertical="center" wrapText="1"/>
    </xf>
    <xf numFmtId="17" fontId="47" fillId="0" borderId="0" xfId="86" applyNumberFormat="1" applyFont="1" applyFill="1" applyBorder="1" applyAlignment="1">
      <alignment horizontal="left" vertical="center" wrapText="1"/>
    </xf>
    <xf numFmtId="0" fontId="94" fillId="0" borderId="0" xfId="86" applyFont="1" applyFill="1" applyBorder="1" applyAlignment="1">
      <alignment horizontal="center" vertical="center" wrapText="1"/>
    </xf>
    <xf numFmtId="0" fontId="90" fillId="0" borderId="0" xfId="86" applyFont="1" applyFill="1" applyBorder="1" applyAlignment="1">
      <alignment horizontal="left" vertical="center" wrapText="1"/>
    </xf>
    <xf numFmtId="17" fontId="90" fillId="0" borderId="0" xfId="86" applyNumberFormat="1" applyFont="1" applyFill="1" applyBorder="1" applyAlignment="1">
      <alignment horizontal="left" vertical="center" wrapText="1"/>
    </xf>
    <xf numFmtId="17" fontId="90" fillId="0" borderId="0" xfId="86" applyNumberFormat="1" applyFont="1" applyFill="1" applyBorder="1" applyAlignment="1">
      <alignment horizontal="center" vertical="center" wrapText="1"/>
    </xf>
    <xf numFmtId="0" fontId="0" fillId="27" borderId="0" xfId="0" applyFill="1"/>
    <xf numFmtId="0" fontId="93" fillId="0" borderId="66" xfId="83" applyFont="1" applyBorder="1" applyAlignment="1">
      <alignment horizontal="left" vertical="center" wrapText="1"/>
    </xf>
    <xf numFmtId="168" fontId="96" fillId="0" borderId="81" xfId="83" applyNumberFormat="1" applyFont="1" applyBorder="1" applyAlignment="1">
      <alignment horizontal="center" vertical="center" wrapText="1"/>
    </xf>
    <xf numFmtId="168" fontId="96" fillId="0" borderId="82" xfId="83" applyNumberFormat="1" applyFont="1" applyBorder="1" applyAlignment="1">
      <alignment horizontal="center" vertical="center" wrapText="1"/>
    </xf>
    <xf numFmtId="1" fontId="96" fillId="0" borderId="82" xfId="83" applyNumberFormat="1" applyFont="1" applyBorder="1" applyAlignment="1">
      <alignment horizontal="center" vertical="center" wrapText="1"/>
    </xf>
    <xf numFmtId="0" fontId="47" fillId="0" borderId="53" xfId="83" applyFont="1" applyFill="1" applyBorder="1" applyAlignment="1">
      <alignment horizontal="center" vertical="center" wrapText="1"/>
    </xf>
    <xf numFmtId="0" fontId="47" fillId="0" borderId="54" xfId="83" applyFont="1" applyFill="1" applyBorder="1" applyAlignment="1">
      <alignment horizontal="center" vertical="center" wrapText="1"/>
    </xf>
    <xf numFmtId="0" fontId="47" fillId="0" borderId="52" xfId="83" applyFont="1" applyFill="1" applyBorder="1" applyAlignment="1">
      <alignment horizontal="center" vertical="center" wrapText="1"/>
    </xf>
    <xf numFmtId="0" fontId="47" fillId="0" borderId="56" xfId="83" applyFont="1" applyFill="1" applyBorder="1" applyAlignment="1">
      <alignment horizontal="center" vertical="center" wrapText="1"/>
    </xf>
    <xf numFmtId="0" fontId="47" fillId="0" borderId="57" xfId="83" applyFont="1" applyFill="1" applyBorder="1" applyAlignment="1">
      <alignment horizontal="center" vertical="center" wrapText="1"/>
    </xf>
    <xf numFmtId="0" fontId="47" fillId="0" borderId="55" xfId="83" applyFont="1" applyFill="1" applyBorder="1" applyAlignment="1">
      <alignment horizontal="center" vertical="center" wrapText="1"/>
    </xf>
    <xf numFmtId="0" fontId="47" fillId="0" borderId="0" xfId="83" applyFont="1" applyFill="1" applyBorder="1" applyAlignment="1">
      <alignment horizontal="center" vertical="center" wrapText="1"/>
    </xf>
    <xf numFmtId="0" fontId="47" fillId="0" borderId="65" xfId="83" applyFont="1" applyFill="1" applyBorder="1" applyAlignment="1">
      <alignment horizontal="center" vertical="center" wrapText="1"/>
    </xf>
    <xf numFmtId="0" fontId="90" fillId="0" borderId="67" xfId="83" applyFont="1" applyFill="1" applyBorder="1" applyAlignment="1">
      <alignment horizontal="center" vertical="center" wrapText="1"/>
    </xf>
    <xf numFmtId="0" fontId="47" fillId="0" borderId="65" xfId="83" applyFont="1" applyBorder="1" applyAlignment="1">
      <alignment horizontal="center" vertical="center" wrapText="1"/>
    </xf>
    <xf numFmtId="0" fontId="47" fillId="0" borderId="65" xfId="83" applyFont="1" applyBorder="1" applyAlignment="1">
      <alignment horizontal="left" vertical="center" wrapText="1"/>
    </xf>
    <xf numFmtId="0" fontId="29" fillId="0" borderId="0" xfId="78" applyFont="1" applyFill="1" applyBorder="1" applyAlignment="1">
      <alignment horizontal="center" vertical="center" wrapText="1"/>
    </xf>
    <xf numFmtId="0" fontId="47" fillId="0" borderId="67" xfId="83" applyFont="1" applyBorder="1" applyAlignment="1">
      <alignment horizontal="left" vertical="center" wrapText="1"/>
    </xf>
    <xf numFmtId="0" fontId="92" fillId="0" borderId="0" xfId="78" applyFont="1" applyFill="1" applyAlignment="1">
      <alignment horizontal="center" vertical="center" wrapText="1"/>
    </xf>
    <xf numFmtId="0" fontId="47" fillId="0" borderId="70" xfId="78" applyFont="1" applyFill="1" applyBorder="1" applyAlignment="1">
      <alignment horizontal="left" vertical="center" wrapText="1"/>
    </xf>
    <xf numFmtId="0" fontId="47" fillId="0" borderId="66" xfId="78" applyFont="1" applyFill="1" applyBorder="1" applyAlignment="1">
      <alignment horizontal="center" vertical="center" wrapText="1"/>
    </xf>
    <xf numFmtId="1" fontId="47" fillId="0" borderId="66" xfId="78" applyNumberFormat="1" applyFont="1" applyFill="1" applyBorder="1" applyAlignment="1">
      <alignment horizontal="center" vertical="center" wrapText="1"/>
    </xf>
    <xf numFmtId="2" fontId="47" fillId="0" borderId="10" xfId="86" applyNumberFormat="1" applyFont="1" applyFill="1" applyBorder="1" applyAlignment="1">
      <alignment horizontal="center" vertical="center" wrapText="1"/>
    </xf>
    <xf numFmtId="0" fontId="96" fillId="0" borderId="10" xfId="78" applyFont="1" applyBorder="1" applyAlignment="1">
      <alignment horizontal="center" vertical="center" wrapText="1"/>
    </xf>
    <xf numFmtId="0" fontId="96" fillId="0" borderId="72" xfId="78" applyFont="1" applyBorder="1" applyAlignment="1">
      <alignment horizontal="left" vertical="center" wrapText="1"/>
    </xf>
    <xf numFmtId="0" fontId="93" fillId="0" borderId="73" xfId="78" applyFont="1" applyBorder="1" applyAlignment="1">
      <alignment horizontal="center" vertical="center" wrapText="1"/>
    </xf>
    <xf numFmtId="0" fontId="93" fillId="0" borderId="70" xfId="78" applyFont="1" applyBorder="1" applyAlignment="1">
      <alignment horizontal="left" vertical="center" wrapText="1"/>
    </xf>
    <xf numFmtId="0" fontId="93" fillId="0" borderId="66" xfId="78" applyFont="1" applyFill="1" applyBorder="1" applyAlignment="1">
      <alignment horizontal="center" vertical="center" wrapText="1"/>
    </xf>
    <xf numFmtId="0" fontId="93" fillId="0" borderId="66" xfId="78" applyFont="1" applyBorder="1" applyAlignment="1">
      <alignment horizontal="center" vertical="center" wrapText="1"/>
    </xf>
    <xf numFmtId="0" fontId="96" fillId="0" borderId="70" xfId="78" applyFont="1" applyBorder="1" applyAlignment="1">
      <alignment horizontal="left" vertical="center" wrapText="1"/>
    </xf>
    <xf numFmtId="0" fontId="93" fillId="0" borderId="68" xfId="78" applyFont="1" applyBorder="1" applyAlignment="1">
      <alignment horizontal="center" vertical="center" wrapText="1"/>
    </xf>
    <xf numFmtId="0" fontId="16" fillId="0" borderId="10" xfId="0" applyFont="1" applyFill="1" applyBorder="1"/>
    <xf numFmtId="2" fontId="16" fillId="0" borderId="21" xfId="0" applyNumberFormat="1" applyFont="1" applyFill="1" applyBorder="1"/>
    <xf numFmtId="2" fontId="16" fillId="0" borderId="0" xfId="0" applyNumberFormat="1" applyFont="1" applyFill="1" applyBorder="1"/>
    <xf numFmtId="0" fontId="16" fillId="0" borderId="0" xfId="0" applyNumberFormat="1" applyFont="1" applyFill="1"/>
    <xf numFmtId="2" fontId="16" fillId="0" borderId="0" xfId="0" applyNumberFormat="1" applyFont="1" applyFill="1"/>
    <xf numFmtId="0" fontId="16" fillId="0" borderId="0" xfId="0" applyFont="1"/>
    <xf numFmtId="2" fontId="16" fillId="0" borderId="10" xfId="0" applyNumberFormat="1" applyFont="1" applyFill="1" applyBorder="1"/>
    <xf numFmtId="2" fontId="16" fillId="0" borderId="0" xfId="0" applyNumberFormat="1" applyFont="1"/>
    <xf numFmtId="0" fontId="99" fillId="0" borderId="0" xfId="78" applyFont="1"/>
    <xf numFmtId="0" fontId="99" fillId="0" borderId="10" xfId="78" applyFont="1" applyBorder="1"/>
    <xf numFmtId="0" fontId="99" fillId="0" borderId="10" xfId="78" applyFont="1" applyBorder="1" applyAlignment="1">
      <alignment vertical="top" wrapText="1"/>
    </xf>
    <xf numFmtId="0" fontId="99" fillId="0" borderId="0" xfId="78" applyFont="1" applyAlignment="1">
      <alignment vertical="top" wrapText="1"/>
    </xf>
    <xf numFmtId="0" fontId="62" fillId="0" borderId="10" xfId="78" applyFont="1" applyBorder="1"/>
    <xf numFmtId="0" fontId="23" fillId="0" borderId="0" xfId="0" applyNumberFormat="1" applyFont="1" applyFill="1"/>
    <xf numFmtId="0" fontId="16" fillId="0" borderId="0" xfId="0" applyFont="1" applyFill="1"/>
    <xf numFmtId="2" fontId="16" fillId="0" borderId="15" xfId="0" applyNumberFormat="1" applyFont="1" applyFill="1" applyBorder="1" applyAlignment="1">
      <alignment horizontal="center"/>
    </xf>
    <xf numFmtId="167" fontId="16" fillId="0" borderId="24" xfId="0" applyNumberFormat="1" applyFont="1" applyFill="1" applyBorder="1"/>
    <xf numFmtId="10" fontId="16" fillId="0" borderId="15" xfId="104" applyNumberFormat="1" applyFont="1" applyFill="1" applyBorder="1"/>
    <xf numFmtId="0" fontId="16" fillId="0" borderId="24" xfId="0" applyFont="1" applyFill="1" applyBorder="1"/>
    <xf numFmtId="2" fontId="16" fillId="0" borderId="10" xfId="78" applyNumberFormat="1" applyFont="1" applyFill="1" applyBorder="1"/>
    <xf numFmtId="0" fontId="17" fillId="0" borderId="10" xfId="78" applyFont="1" applyFill="1" applyBorder="1" applyAlignment="1">
      <alignment horizontal="center"/>
    </xf>
    <xf numFmtId="0" fontId="16" fillId="0" borderId="0" xfId="0" applyFont="1" applyFill="1" applyBorder="1"/>
    <xf numFmtId="0" fontId="16" fillId="0" borderId="20" xfId="0" applyFont="1" applyFill="1" applyBorder="1"/>
    <xf numFmtId="0" fontId="16" fillId="0" borderId="21" xfId="0" applyFont="1" applyFill="1" applyBorder="1"/>
    <xf numFmtId="2" fontId="16" fillId="0" borderId="22" xfId="0" applyNumberFormat="1" applyFont="1" applyFill="1" applyBorder="1"/>
    <xf numFmtId="0" fontId="16" fillId="0" borderId="18" xfId="0" applyFont="1" applyFill="1" applyBorder="1"/>
    <xf numFmtId="0" fontId="16" fillId="0" borderId="15" xfId="0" applyFont="1" applyFill="1" applyBorder="1" applyAlignment="1">
      <alignment horizontal="center"/>
    </xf>
    <xf numFmtId="2" fontId="16" fillId="0" borderId="25" xfId="0" applyNumberFormat="1" applyFont="1" applyFill="1" applyBorder="1" applyAlignment="1">
      <alignment horizontal="center"/>
    </xf>
    <xf numFmtId="0" fontId="16" fillId="0" borderId="18" xfId="0" applyFont="1" applyFill="1" applyBorder="1" applyAlignment="1">
      <alignment horizontal="right"/>
    </xf>
    <xf numFmtId="167" fontId="16" fillId="0" borderId="85" xfId="0" applyNumberFormat="1" applyFont="1" applyFill="1" applyBorder="1"/>
    <xf numFmtId="2" fontId="16" fillId="0" borderId="19" xfId="0" applyNumberFormat="1" applyFont="1" applyFill="1" applyBorder="1"/>
    <xf numFmtId="10" fontId="16" fillId="0" borderId="25" xfId="104" applyNumberFormat="1" applyFont="1" applyFill="1" applyBorder="1"/>
    <xf numFmtId="0" fontId="16" fillId="0" borderId="23" xfId="0" applyFont="1" applyFill="1" applyBorder="1"/>
    <xf numFmtId="0" fontId="16" fillId="0" borderId="26" xfId="0" applyFont="1" applyFill="1" applyBorder="1"/>
    <xf numFmtId="9" fontId="0" fillId="0" borderId="0" xfId="91" applyFont="1" applyFill="1"/>
    <xf numFmtId="0" fontId="16" fillId="0" borderId="10" xfId="85" applyNumberFormat="1" applyFont="1" applyFill="1" applyBorder="1" applyAlignment="1">
      <alignment vertical="center"/>
    </xf>
    <xf numFmtId="9" fontId="21" fillId="0" borderId="10" xfId="103" applyFont="1" applyFill="1" applyBorder="1" applyAlignment="1">
      <alignment horizontal="center" vertical="center"/>
    </xf>
    <xf numFmtId="9" fontId="31" fillId="0" borderId="10" xfId="103" applyFont="1" applyFill="1" applyBorder="1" applyAlignment="1">
      <alignment horizontal="center" vertical="center"/>
    </xf>
    <xf numFmtId="165" fontId="43" fillId="0" borderId="0" xfId="41" applyNumberFormat="1" applyFont="1" applyBorder="1" applyAlignment="1">
      <alignment vertical="center"/>
    </xf>
    <xf numFmtId="167" fontId="40" fillId="0" borderId="10" xfId="41" applyNumberFormat="1" applyFont="1" applyBorder="1" applyAlignment="1">
      <alignment vertical="center"/>
    </xf>
    <xf numFmtId="167" fontId="18" fillId="0" borderId="10" xfId="41" applyNumberFormat="1" applyFont="1" applyBorder="1" applyAlignment="1">
      <alignment vertical="center"/>
    </xf>
    <xf numFmtId="165" fontId="18" fillId="0" borderId="10" xfId="41" applyNumberFormat="1" applyFont="1" applyBorder="1" applyAlignment="1">
      <alignment vertical="center"/>
    </xf>
    <xf numFmtId="185" fontId="102" fillId="0" borderId="0" xfId="41" applyNumberFormat="1" applyFont="1" applyBorder="1" applyAlignment="1">
      <alignment vertical="center"/>
    </xf>
    <xf numFmtId="167" fontId="43" fillId="0" borderId="10" xfId="41" applyNumberFormat="1" applyFont="1" applyBorder="1" applyAlignment="1">
      <alignment vertical="center"/>
    </xf>
    <xf numFmtId="167" fontId="29" fillId="0" borderId="10" xfId="41" applyNumberFormat="1" applyFont="1" applyBorder="1" applyAlignment="1">
      <alignment vertical="center"/>
    </xf>
    <xf numFmtId="165" fontId="43" fillId="0" borderId="10" xfId="41" applyNumberFormat="1" applyFont="1" applyBorder="1" applyAlignment="1">
      <alignment vertical="center"/>
    </xf>
    <xf numFmtId="167" fontId="40" fillId="0" borderId="10" xfId="41" applyNumberFormat="1" applyFont="1" applyBorder="1" applyAlignment="1">
      <alignment horizontal="left" vertical="center"/>
    </xf>
    <xf numFmtId="165" fontId="18" fillId="0" borderId="10" xfId="41" applyNumberFormat="1" applyFont="1" applyBorder="1" applyAlignment="1">
      <alignment horizontal="left" vertical="center"/>
    </xf>
    <xf numFmtId="165" fontId="18" fillId="0" borderId="10" xfId="41" applyNumberFormat="1" applyFont="1" applyBorder="1" applyAlignment="1">
      <alignment horizontal="left" vertical="center" wrapText="1"/>
    </xf>
    <xf numFmtId="185" fontId="40" fillId="0" borderId="10" xfId="41" applyNumberFormat="1" applyFont="1" applyBorder="1" applyAlignment="1">
      <alignment horizontal="center" vertical="center" wrapText="1"/>
    </xf>
    <xf numFmtId="185" fontId="40" fillId="0" borderId="10" xfId="41" applyNumberFormat="1" applyFont="1" applyBorder="1" applyAlignment="1">
      <alignment horizontal="center" vertical="center"/>
    </xf>
    <xf numFmtId="10" fontId="21" fillId="0" borderId="10" xfId="103" applyNumberFormat="1" applyFont="1" applyFill="1" applyBorder="1" applyAlignment="1">
      <alignment horizontal="center" vertical="center" wrapText="1"/>
    </xf>
    <xf numFmtId="0" fontId="29" fillId="0" borderId="0" xfId="76" applyFont="1" applyFill="1" applyBorder="1" applyAlignment="1">
      <alignment vertical="center"/>
    </xf>
    <xf numFmtId="188" fontId="29" fillId="0" borderId="0" xfId="76" applyNumberFormat="1" applyFont="1" applyFill="1" applyBorder="1" applyAlignment="1">
      <alignment vertical="center"/>
    </xf>
    <xf numFmtId="0" fontId="17" fillId="0" borderId="0" xfId="76" applyNumberFormat="1" applyFont="1" applyFill="1" applyBorder="1" applyAlignment="1">
      <alignment horizontal="right" vertical="center"/>
    </xf>
    <xf numFmtId="0" fontId="29" fillId="0" borderId="0" xfId="76" applyFont="1" applyFill="1" applyAlignment="1">
      <alignment vertical="center"/>
    </xf>
    <xf numFmtId="0" fontId="17" fillId="0" borderId="10" xfId="76" quotePrefix="1" applyFont="1" applyFill="1" applyBorder="1" applyAlignment="1">
      <alignment horizontal="center" vertical="center"/>
    </xf>
    <xf numFmtId="0" fontId="17" fillId="0" borderId="10" xfId="76" quotePrefix="1" applyFont="1" applyFill="1" applyBorder="1" applyAlignment="1">
      <alignment horizontal="center" vertical="center" wrapText="1"/>
    </xf>
    <xf numFmtId="0" fontId="17" fillId="0" borderId="10" xfId="76" applyFont="1" applyFill="1" applyBorder="1" applyAlignment="1">
      <alignment vertical="center"/>
    </xf>
    <xf numFmtId="0" fontId="32" fillId="0" borderId="10" xfId="76" applyFont="1" applyFill="1" applyBorder="1" applyAlignment="1">
      <alignment horizontal="center" vertical="center" wrapText="1"/>
    </xf>
    <xf numFmtId="0" fontId="34" fillId="0" borderId="0" xfId="76" applyFont="1" applyFill="1" applyAlignment="1">
      <alignment vertical="center"/>
    </xf>
    <xf numFmtId="0" fontId="16" fillId="0" borderId="10" xfId="76" applyFont="1" applyFill="1" applyBorder="1" applyAlignment="1">
      <alignment horizontal="left" vertical="center"/>
    </xf>
    <xf numFmtId="188" fontId="29" fillId="0" borderId="10" xfId="76" applyNumberFormat="1" applyFont="1" applyFill="1" applyBorder="1" applyAlignment="1">
      <alignment horizontal="right" vertical="center"/>
    </xf>
    <xf numFmtId="17" fontId="16" fillId="0" borderId="10" xfId="76" applyNumberFormat="1" applyFont="1" applyFill="1" applyBorder="1" applyAlignment="1">
      <alignment horizontal="left" vertical="center"/>
    </xf>
    <xf numFmtId="17" fontId="17" fillId="0" borderId="10" xfId="76" applyNumberFormat="1" applyFont="1" applyFill="1" applyBorder="1" applyAlignment="1">
      <alignment horizontal="center" vertical="center"/>
    </xf>
    <xf numFmtId="188" fontId="18" fillId="0" borderId="10" xfId="76" applyNumberFormat="1" applyFont="1" applyFill="1" applyBorder="1" applyAlignment="1">
      <alignment horizontal="right" vertical="center"/>
    </xf>
    <xf numFmtId="188" fontId="29" fillId="0" borderId="10" xfId="76" quotePrefix="1" applyNumberFormat="1" applyFont="1" applyFill="1" applyBorder="1" applyAlignment="1">
      <alignment horizontal="right" vertical="center"/>
    </xf>
    <xf numFmtId="0" fontId="16" fillId="0" borderId="10" xfId="0" applyNumberFormat="1" applyFont="1" applyFill="1" applyBorder="1" applyAlignment="1">
      <alignment vertical="center"/>
    </xf>
    <xf numFmtId="0" fontId="17" fillId="0" borderId="10" xfId="76" applyFont="1" applyFill="1" applyBorder="1" applyAlignment="1">
      <alignment horizontal="center" vertical="center"/>
    </xf>
    <xf numFmtId="9" fontId="27" fillId="0" borderId="0" xfId="91" applyFont="1" applyFill="1" applyBorder="1" applyAlignment="1">
      <alignment vertical="center"/>
    </xf>
    <xf numFmtId="2" fontId="128" fillId="0" borderId="10" xfId="0" applyNumberFormat="1" applyFont="1" applyBorder="1" applyAlignment="1">
      <alignment horizontal="center" vertical="center" wrapText="1"/>
    </xf>
    <xf numFmtId="0" fontId="16" fillId="0" borderId="0" xfId="78" applyAlignment="1">
      <alignment vertical="center"/>
    </xf>
    <xf numFmtId="0" fontId="16" fillId="0" borderId="10" xfId="78" applyFont="1" applyBorder="1" applyAlignment="1">
      <alignment vertical="center"/>
    </xf>
    <xf numFmtId="0" fontId="16" fillId="0" borderId="10" xfId="78" applyFont="1" applyBorder="1" applyAlignment="1">
      <alignment horizontal="center" vertical="center"/>
    </xf>
    <xf numFmtId="0" fontId="16" fillId="0" borderId="10" xfId="78" applyBorder="1" applyAlignment="1">
      <alignment vertical="center"/>
    </xf>
    <xf numFmtId="0" fontId="17" fillId="0" borderId="10" xfId="78" applyFont="1" applyBorder="1" applyAlignment="1">
      <alignment horizontal="center" vertical="center"/>
    </xf>
    <xf numFmtId="0" fontId="17" fillId="0" borderId="10" xfId="78" quotePrefix="1" applyFont="1" applyBorder="1" applyAlignment="1">
      <alignment horizontal="center" vertical="center"/>
    </xf>
    <xf numFmtId="0" fontId="16" fillId="0" borderId="0" xfId="78" applyAlignment="1">
      <alignment horizontal="center" vertical="center"/>
    </xf>
    <xf numFmtId="0" fontId="90" fillId="0" borderId="80" xfId="83" applyFont="1" applyBorder="1" applyAlignment="1">
      <alignment horizontal="center" vertical="center" wrapText="1"/>
    </xf>
    <xf numFmtId="0" fontId="47" fillId="0" borderId="0" xfId="78" applyFont="1" applyBorder="1" applyAlignment="1">
      <alignment horizontal="center" vertical="center" wrapText="1"/>
    </xf>
    <xf numFmtId="9" fontId="17" fillId="0" borderId="10" xfId="103" applyFont="1" applyBorder="1" applyAlignment="1">
      <alignment horizontal="center" vertical="center"/>
    </xf>
    <xf numFmtId="167" fontId="17" fillId="0" borderId="10" xfId="78" applyNumberFormat="1" applyFont="1" applyBorder="1" applyAlignment="1">
      <alignment horizontal="center" vertical="center"/>
    </xf>
    <xf numFmtId="167" fontId="16" fillId="0" borderId="10" xfId="78" applyNumberFormat="1" applyBorder="1" applyAlignment="1">
      <alignment horizontal="center" vertical="center"/>
    </xf>
    <xf numFmtId="167" fontId="16" fillId="0" borderId="10" xfId="78" applyNumberFormat="1" applyFont="1" applyBorder="1" applyAlignment="1">
      <alignment horizontal="center" vertical="center"/>
    </xf>
    <xf numFmtId="0" fontId="16" fillId="0" borderId="0" xfId="78" applyBorder="1" applyAlignment="1">
      <alignment vertical="center"/>
    </xf>
    <xf numFmtId="0" fontId="17" fillId="0" borderId="0" xfId="78" applyFont="1" applyBorder="1" applyAlignment="1">
      <alignment vertical="center"/>
    </xf>
    <xf numFmtId="167" fontId="58" fillId="0" borderId="10" xfId="78" applyNumberFormat="1" applyFont="1" applyBorder="1" applyAlignment="1">
      <alignment horizontal="center" vertical="center"/>
    </xf>
    <xf numFmtId="0" fontId="16" fillId="0" borderId="10" xfId="78" applyFont="1" applyBorder="1" applyAlignment="1">
      <alignment horizontal="center" vertical="center" wrapText="1"/>
    </xf>
    <xf numFmtId="0" fontId="96" fillId="0" borderId="68" xfId="83" applyFont="1" applyBorder="1" applyAlignment="1">
      <alignment horizontal="center" vertical="center" wrapText="1"/>
    </xf>
    <xf numFmtId="0" fontId="98" fillId="0" borderId="0" xfId="78" applyFont="1" applyFill="1" applyBorder="1" applyAlignment="1">
      <alignment vertical="center" wrapText="1"/>
    </xf>
    <xf numFmtId="0" fontId="61" fillId="0" borderId="0" xfId="78" applyFont="1"/>
    <xf numFmtId="0" fontId="61" fillId="0" borderId="10" xfId="78" applyFont="1" applyBorder="1"/>
    <xf numFmtId="0" fontId="99" fillId="0" borderId="10" xfId="78" applyFont="1" applyBorder="1" applyAlignment="1">
      <alignment vertical="center" wrapText="1"/>
    </xf>
    <xf numFmtId="2" fontId="61" fillId="0" borderId="10" xfId="78" applyNumberFormat="1" applyFont="1" applyBorder="1"/>
    <xf numFmtId="0" fontId="61" fillId="0" borderId="10" xfId="78" applyFont="1" applyBorder="1" applyAlignment="1">
      <alignment vertical="top"/>
    </xf>
    <xf numFmtId="0" fontId="56" fillId="0" borderId="10" xfId="78" applyFont="1" applyBorder="1" applyAlignment="1">
      <alignment vertical="top" wrapText="1"/>
    </xf>
    <xf numFmtId="0" fontId="62" fillId="0" borderId="31" xfId="78" applyFont="1" applyBorder="1" applyAlignment="1"/>
    <xf numFmtId="0" fontId="62" fillId="0" borderId="6" xfId="78" applyFont="1" applyBorder="1" applyAlignment="1"/>
    <xf numFmtId="0" fontId="62" fillId="0" borderId="37" xfId="78" applyFont="1" applyBorder="1" applyAlignment="1"/>
    <xf numFmtId="2" fontId="99" fillId="0" borderId="10" xfId="78" applyNumberFormat="1" applyFont="1" applyFill="1" applyBorder="1"/>
    <xf numFmtId="0" fontId="99" fillId="0" borderId="0" xfId="78" applyFont="1" applyFill="1"/>
    <xf numFmtId="2" fontId="99" fillId="0" borderId="10" xfId="78" applyNumberFormat="1" applyFont="1" applyFill="1" applyBorder="1" applyAlignment="1">
      <alignment horizontal="center"/>
    </xf>
    <xf numFmtId="9" fontId="43" fillId="0" borderId="10" xfId="103" applyFont="1" applyFill="1" applyBorder="1" applyAlignment="1">
      <alignment horizontal="right" vertical="center"/>
    </xf>
    <xf numFmtId="9" fontId="64" fillId="0" borderId="10" xfId="103" applyFont="1" applyFill="1" applyBorder="1" applyAlignment="1">
      <alignment horizontal="right" vertical="center"/>
    </xf>
    <xf numFmtId="9" fontId="29" fillId="0" borderId="10" xfId="103" applyFont="1" applyFill="1" applyBorder="1" applyAlignment="1">
      <alignment horizontal="right" vertical="center"/>
    </xf>
    <xf numFmtId="9" fontId="24" fillId="0" borderId="0" xfId="91" applyFont="1" applyFill="1" applyBorder="1" applyAlignment="1">
      <alignment horizontal="centerContinuous"/>
    </xf>
    <xf numFmtId="9" fontId="31" fillId="0" borderId="92" xfId="91" applyFont="1" applyFill="1" applyBorder="1" applyAlignment="1">
      <alignment horizontal="center"/>
    </xf>
    <xf numFmtId="9" fontId="31" fillId="0" borderId="87" xfId="91" applyFont="1" applyFill="1" applyBorder="1" applyAlignment="1">
      <alignment horizontal="center"/>
    </xf>
    <xf numFmtId="9" fontId="31" fillId="0" borderId="87" xfId="91" quotePrefix="1" applyFont="1" applyFill="1" applyBorder="1" applyAlignment="1">
      <alignment horizontal="center"/>
    </xf>
    <xf numFmtId="9" fontId="31" fillId="0" borderId="107" xfId="91" applyFont="1" applyFill="1" applyBorder="1" applyAlignment="1">
      <alignment horizontal="center"/>
    </xf>
    <xf numFmtId="9" fontId="71" fillId="0" borderId="10" xfId="91" applyFont="1" applyFill="1" applyBorder="1" applyAlignment="1">
      <alignment horizontal="right"/>
    </xf>
    <xf numFmtId="9" fontId="48" fillId="0" borderId="10" xfId="91" applyFont="1" applyFill="1" applyBorder="1" applyAlignment="1">
      <alignment horizontal="right"/>
    </xf>
    <xf numFmtId="9" fontId="43" fillId="0" borderId="0" xfId="91" applyFont="1" applyFill="1" applyBorder="1"/>
    <xf numFmtId="0" fontId="40" fillId="0" borderId="0" xfId="0" applyNumberFormat="1" applyFont="1" applyFill="1" applyAlignment="1">
      <alignment vertical="center"/>
    </xf>
    <xf numFmtId="2" fontId="43" fillId="0" borderId="10" xfId="0" applyNumberFormat="1" applyFont="1" applyFill="1" applyBorder="1" applyAlignment="1">
      <alignment vertical="center"/>
    </xf>
    <xf numFmtId="172" fontId="43" fillId="0" borderId="10" xfId="78" applyNumberFormat="1" applyFont="1" applyFill="1" applyBorder="1" applyAlignment="1">
      <alignment vertical="center"/>
    </xf>
    <xf numFmtId="172" fontId="40" fillId="0" borderId="10" xfId="78" applyNumberFormat="1" applyFont="1" applyFill="1" applyBorder="1" applyAlignment="1">
      <alignment vertical="center"/>
    </xf>
    <xf numFmtId="0" fontId="29" fillId="0" borderId="10" xfId="0" applyNumberFormat="1" applyFont="1" applyFill="1" applyBorder="1"/>
    <xf numFmtId="0" fontId="30" fillId="0" borderId="10" xfId="0" applyNumberFormat="1" applyFont="1" applyFill="1" applyBorder="1"/>
    <xf numFmtId="9" fontId="29" fillId="0" borderId="10" xfId="91" applyFont="1" applyFill="1" applyBorder="1"/>
    <xf numFmtId="0" fontId="29" fillId="0" borderId="0" xfId="0" applyNumberFormat="1" applyFont="1" applyFill="1" applyBorder="1"/>
    <xf numFmtId="2" fontId="29" fillId="0" borderId="0" xfId="0" applyNumberFormat="1" applyFont="1" applyFill="1" applyBorder="1"/>
    <xf numFmtId="0" fontId="48" fillId="0" borderId="0" xfId="0" applyNumberFormat="1" applyFont="1" applyFill="1"/>
    <xf numFmtId="0" fontId="24" fillId="0" borderId="0" xfId="0" applyNumberFormat="1" applyFont="1" applyFill="1"/>
    <xf numFmtId="9" fontId="18" fillId="0" borderId="10" xfId="91" applyFont="1" applyFill="1" applyBorder="1"/>
    <xf numFmtId="2" fontId="18" fillId="0" borderId="10" xfId="0" applyNumberFormat="1" applyFont="1" applyFill="1" applyBorder="1"/>
    <xf numFmtId="0" fontId="0" fillId="0" borderId="10" xfId="0" applyNumberFormat="1" applyFill="1" applyBorder="1" applyAlignment="1">
      <alignment vertical="center"/>
    </xf>
    <xf numFmtId="0" fontId="0" fillId="0" borderId="0" xfId="0" applyNumberFormat="1" applyFill="1" applyBorder="1" applyAlignment="1">
      <alignment vertical="center"/>
    </xf>
    <xf numFmtId="0" fontId="17" fillId="0" borderId="10" xfId="0" applyNumberFormat="1" applyFont="1" applyFill="1" applyBorder="1" applyAlignment="1">
      <alignment vertical="center"/>
    </xf>
    <xf numFmtId="0" fontId="25" fillId="0" borderId="10" xfId="0" applyNumberFormat="1" applyFont="1" applyFill="1" applyBorder="1" applyAlignment="1">
      <alignment horizontal="right" vertical="center"/>
    </xf>
    <xf numFmtId="0" fontId="25" fillId="0" borderId="10" xfId="0" applyNumberFormat="1" applyFont="1" applyFill="1" applyBorder="1" applyAlignment="1">
      <alignment vertical="center"/>
    </xf>
    <xf numFmtId="2" fontId="0" fillId="0" borderId="10" xfId="0" applyNumberFormat="1" applyFill="1" applyBorder="1" applyAlignment="1">
      <alignment vertical="center"/>
    </xf>
    <xf numFmtId="0" fontId="25" fillId="0" borderId="10" xfId="0" applyNumberFormat="1" applyFont="1" applyFill="1" applyBorder="1" applyAlignment="1">
      <alignment horizontal="center" vertical="center"/>
    </xf>
    <xf numFmtId="0" fontId="0" fillId="0" borderId="10" xfId="0" applyNumberFormat="1" applyFill="1" applyBorder="1" applyAlignment="1">
      <alignment horizontal="left" vertical="center" wrapText="1"/>
    </xf>
    <xf numFmtId="0" fontId="24" fillId="0" borderId="10" xfId="0" applyNumberFormat="1" applyFont="1" applyFill="1" applyBorder="1" applyAlignment="1">
      <alignment horizontal="center" vertical="center"/>
    </xf>
    <xf numFmtId="0" fontId="21" fillId="0" borderId="0" xfId="0" applyNumberFormat="1" applyFont="1" applyFill="1" applyBorder="1" applyAlignment="1">
      <alignment vertical="center"/>
    </xf>
    <xf numFmtId="0" fontId="17" fillId="0" borderId="0" xfId="0" applyNumberFormat="1" applyFont="1" applyFill="1" applyBorder="1" applyAlignment="1">
      <alignment horizontal="right" vertical="center"/>
    </xf>
    <xf numFmtId="0" fontId="22" fillId="0" borderId="0" xfId="0" applyNumberFormat="1" applyFont="1" applyFill="1" applyBorder="1" applyAlignment="1">
      <alignment vertical="center"/>
    </xf>
    <xf numFmtId="2" fontId="43" fillId="28" borderId="10" xfId="0" applyNumberFormat="1" applyFont="1" applyFill="1" applyBorder="1" applyAlignment="1">
      <alignment vertical="center"/>
    </xf>
    <xf numFmtId="0" fontId="43" fillId="0" borderId="10" xfId="0" applyFont="1" applyBorder="1" applyAlignment="1">
      <alignment horizontal="center" vertical="center" wrapText="1"/>
    </xf>
    <xf numFmtId="185" fontId="16" fillId="0" borderId="10" xfId="78" applyNumberFormat="1" applyFont="1" applyBorder="1" applyAlignment="1">
      <alignment horizontal="center" vertical="center"/>
    </xf>
    <xf numFmtId="0" fontId="65" fillId="0" borderId="10" xfId="0" applyFont="1" applyBorder="1" applyAlignment="1">
      <alignment horizontal="center" vertical="center" wrapText="1"/>
    </xf>
    <xf numFmtId="0" fontId="43" fillId="0" borderId="10" xfId="0" applyFont="1" applyFill="1" applyBorder="1" applyAlignment="1">
      <alignment horizontal="left" vertical="center" wrapText="1"/>
    </xf>
    <xf numFmtId="0" fontId="43" fillId="0" borderId="10" xfId="0" applyNumberFormat="1" applyFont="1" applyFill="1" applyBorder="1" applyAlignment="1">
      <alignment horizontal="left" vertical="center" wrapText="1"/>
    </xf>
    <xf numFmtId="0" fontId="43" fillId="0" borderId="10" xfId="0" applyFont="1" applyFill="1" applyBorder="1" applyAlignment="1">
      <alignment horizontal="center" vertical="center" wrapText="1"/>
    </xf>
    <xf numFmtId="0" fontId="40" fillId="0" borderId="10" xfId="0" applyFont="1" applyBorder="1" applyAlignment="1">
      <alignment horizontal="center" vertical="center" wrapText="1"/>
    </xf>
    <xf numFmtId="4" fontId="99" fillId="0" borderId="10" xfId="78" applyNumberFormat="1" applyFont="1" applyFill="1" applyBorder="1" applyAlignment="1">
      <alignment vertical="center"/>
    </xf>
    <xf numFmtId="0" fontId="29" fillId="0" borderId="10" xfId="0" applyFont="1" applyBorder="1"/>
    <xf numFmtId="165" fontId="40" fillId="0" borderId="10" xfId="41" applyNumberFormat="1" applyFont="1" applyBorder="1" applyAlignment="1">
      <alignment horizontal="center" vertical="center" wrapText="1"/>
    </xf>
    <xf numFmtId="167" fontId="40" fillId="0" borderId="10" xfId="41" applyNumberFormat="1" applyFont="1" applyBorder="1" applyAlignment="1">
      <alignment horizontal="center" vertical="center" wrapText="1"/>
    </xf>
    <xf numFmtId="165" fontId="16" fillId="0" borderId="10" xfId="37" applyFont="1" applyFill="1" applyBorder="1"/>
    <xf numFmtId="0" fontId="29" fillId="0" borderId="0" xfId="119" applyNumberFormat="1" applyFill="1" applyBorder="1" applyAlignment="1">
      <alignment vertical="center"/>
    </xf>
    <xf numFmtId="0" fontId="21" fillId="0" borderId="0" xfId="119" applyNumberFormat="1" applyFont="1" applyFill="1" applyBorder="1" applyAlignment="1">
      <alignment vertical="center"/>
    </xf>
    <xf numFmtId="0" fontId="29" fillId="0" borderId="0" xfId="119" applyNumberFormat="1" applyFill="1" applyBorder="1" applyAlignment="1">
      <alignment horizontal="centerContinuous" vertical="center"/>
    </xf>
    <xf numFmtId="0" fontId="18" fillId="0" borderId="0" xfId="119" applyNumberFormat="1" applyFont="1" applyFill="1" applyBorder="1" applyAlignment="1">
      <alignment horizontal="right" vertical="center"/>
    </xf>
    <xf numFmtId="0" fontId="19" fillId="0" borderId="0" xfId="119" applyNumberFormat="1" applyFont="1" applyFill="1" applyBorder="1" applyAlignment="1">
      <alignment horizontal="center" vertical="center"/>
    </xf>
    <xf numFmtId="0" fontId="24" fillId="0" borderId="0" xfId="119" applyNumberFormat="1" applyFont="1" applyFill="1" applyBorder="1" applyAlignment="1">
      <alignment horizontal="centerContinuous" vertical="center"/>
    </xf>
    <xf numFmtId="0" fontId="25" fillId="0" borderId="0" xfId="119" applyNumberFormat="1" applyFont="1" applyFill="1" applyBorder="1" applyAlignment="1">
      <alignment horizontal="centerContinuous" vertical="center"/>
    </xf>
    <xf numFmtId="0" fontId="101" fillId="0" borderId="10" xfId="119" applyNumberFormat="1" applyFont="1" applyFill="1" applyBorder="1" applyAlignment="1">
      <alignment horizontal="center" vertical="center" wrapText="1"/>
    </xf>
    <xf numFmtId="0" fontId="16" fillId="0" borderId="0" xfId="119" applyNumberFormat="1" applyFont="1" applyFill="1" applyBorder="1" applyAlignment="1">
      <alignment vertical="center" wrapText="1"/>
    </xf>
    <xf numFmtId="0" fontId="29" fillId="0" borderId="0" xfId="119" applyNumberFormat="1" applyFill="1" applyBorder="1" applyAlignment="1">
      <alignment vertical="center" wrapText="1"/>
    </xf>
    <xf numFmtId="0" fontId="21" fillId="0" borderId="10" xfId="119" applyNumberFormat="1" applyFont="1" applyFill="1" applyBorder="1" applyAlignment="1">
      <alignment horizontal="center" vertical="center"/>
    </xf>
    <xf numFmtId="0" fontId="16" fillId="0" borderId="0" xfId="119" applyNumberFormat="1" applyFont="1" applyFill="1" applyBorder="1" applyAlignment="1">
      <alignment vertical="center"/>
    </xf>
    <xf numFmtId="0" fontId="16" fillId="0" borderId="10" xfId="119" applyNumberFormat="1" applyFont="1" applyFill="1" applyBorder="1" applyAlignment="1">
      <alignment vertical="center"/>
    </xf>
    <xf numFmtId="0" fontId="16" fillId="0" borderId="10" xfId="119" applyNumberFormat="1" applyFont="1" applyFill="1" applyBorder="1" applyAlignment="1">
      <alignment horizontal="center" vertical="center"/>
    </xf>
    <xf numFmtId="0" fontId="21" fillId="0" borderId="10" xfId="119" applyNumberFormat="1" applyFont="1" applyFill="1" applyBorder="1" applyAlignment="1">
      <alignment horizontal="right" vertical="center"/>
    </xf>
    <xf numFmtId="167" fontId="21" fillId="0" borderId="10" xfId="119" applyNumberFormat="1" applyFont="1" applyFill="1" applyBorder="1" applyAlignment="1">
      <alignment horizontal="center" vertical="center"/>
    </xf>
    <xf numFmtId="0" fontId="16" fillId="0" borderId="10" xfId="119" applyNumberFormat="1" applyFont="1" applyFill="1" applyBorder="1" applyAlignment="1">
      <alignment horizontal="right" vertical="center"/>
    </xf>
    <xf numFmtId="0" fontId="31" fillId="0" borderId="10" xfId="119" applyNumberFormat="1" applyFont="1" applyFill="1" applyBorder="1" applyAlignment="1">
      <alignment horizontal="right" vertical="center"/>
    </xf>
    <xf numFmtId="167" fontId="31" fillId="0" borderId="10" xfId="119" applyNumberFormat="1" applyFont="1" applyFill="1" applyBorder="1" applyAlignment="1">
      <alignment horizontal="right" vertical="center"/>
    </xf>
    <xf numFmtId="167" fontId="21" fillId="0" borderId="10" xfId="119" applyNumberFormat="1" applyFont="1" applyFill="1" applyBorder="1" applyAlignment="1">
      <alignment horizontal="right" vertical="center"/>
    </xf>
    <xf numFmtId="0" fontId="17" fillId="0" borderId="10" xfId="119" applyNumberFormat="1" applyFont="1" applyFill="1" applyBorder="1" applyAlignment="1">
      <alignment horizontal="center" vertical="center"/>
    </xf>
    <xf numFmtId="0" fontId="21" fillId="0" borderId="10" xfId="119" applyNumberFormat="1" applyFont="1" applyFill="1" applyBorder="1" applyAlignment="1">
      <alignment vertical="center"/>
    </xf>
    <xf numFmtId="0" fontId="17" fillId="0" borderId="0" xfId="119" applyNumberFormat="1" applyFont="1" applyFill="1" applyBorder="1" applyAlignment="1">
      <alignment vertical="center"/>
    </xf>
    <xf numFmtId="0" fontId="18" fillId="0" borderId="0" xfId="119" applyNumberFormat="1" applyFont="1" applyFill="1" applyBorder="1" applyAlignment="1">
      <alignment vertical="center"/>
    </xf>
    <xf numFmtId="167" fontId="16" fillId="0" borderId="10" xfId="119" applyNumberFormat="1" applyFont="1" applyFill="1" applyBorder="1" applyAlignment="1">
      <alignment horizontal="right" vertical="center"/>
    </xf>
    <xf numFmtId="0" fontId="17" fillId="0" borderId="10" xfId="119" applyNumberFormat="1" applyFont="1" applyFill="1" applyBorder="1" applyAlignment="1">
      <alignment horizontal="right" vertical="center"/>
    </xf>
    <xf numFmtId="167" fontId="17" fillId="0" borderId="10" xfId="119" applyNumberFormat="1" applyFont="1" applyFill="1" applyBorder="1" applyAlignment="1">
      <alignment horizontal="right" vertical="center"/>
    </xf>
    <xf numFmtId="0" fontId="17" fillId="0" borderId="10" xfId="119" applyNumberFormat="1" applyFont="1" applyFill="1" applyBorder="1" applyAlignment="1">
      <alignment vertical="center"/>
    </xf>
    <xf numFmtId="167" fontId="17" fillId="0" borderId="10" xfId="119" applyNumberFormat="1" applyFont="1" applyFill="1" applyBorder="1" applyAlignment="1">
      <alignment vertical="center"/>
    </xf>
    <xf numFmtId="0" fontId="16" fillId="0" borderId="0" xfId="119" applyNumberFormat="1" applyFont="1" applyFill="1" applyBorder="1" applyAlignment="1">
      <alignment horizontal="center" vertical="center"/>
    </xf>
    <xf numFmtId="0" fontId="29" fillId="0" borderId="0" xfId="119" applyNumberFormat="1" applyFill="1" applyBorder="1" applyAlignment="1">
      <alignment horizontal="center" vertical="center"/>
    </xf>
    <xf numFmtId="0" fontId="26" fillId="0" borderId="0" xfId="119" applyNumberFormat="1" applyFont="1" applyFill="1" applyAlignment="1">
      <alignment vertical="center" wrapText="1"/>
    </xf>
    <xf numFmtId="0" fontId="27" fillId="0" borderId="0" xfId="119" applyNumberFormat="1" applyFont="1" applyFill="1" applyBorder="1" applyAlignment="1">
      <alignment vertical="center"/>
    </xf>
    <xf numFmtId="0" fontId="29" fillId="0" borderId="0" xfId="119" applyNumberFormat="1" applyFill="1" applyAlignment="1">
      <alignment vertical="center"/>
    </xf>
    <xf numFmtId="0" fontId="27" fillId="0" borderId="0" xfId="119" applyNumberFormat="1" applyFont="1" applyFill="1" applyAlignment="1">
      <alignment vertical="center"/>
    </xf>
    <xf numFmtId="167" fontId="27" fillId="0" borderId="0" xfId="119" applyNumberFormat="1" applyFont="1" applyFill="1" applyAlignment="1">
      <alignment vertical="center"/>
    </xf>
    <xf numFmtId="0" fontId="28" fillId="0" borderId="0" xfId="119" applyNumberFormat="1" applyFont="1" applyFill="1" applyBorder="1" applyAlignment="1">
      <alignment vertical="center"/>
    </xf>
    <xf numFmtId="0" fontId="25" fillId="0" borderId="0" xfId="119" applyNumberFormat="1" applyFont="1" applyFill="1" applyBorder="1" applyAlignment="1">
      <alignment horizontal="center" vertical="center"/>
    </xf>
    <xf numFmtId="0" fontId="26" fillId="0" borderId="0" xfId="119" applyNumberFormat="1" applyFont="1" applyFill="1" applyBorder="1" applyAlignment="1">
      <alignment horizontal="center" vertical="center"/>
    </xf>
    <xf numFmtId="0" fontId="26" fillId="0" borderId="0" xfId="119" applyNumberFormat="1" applyFont="1" applyFill="1" applyAlignment="1">
      <alignment vertical="center"/>
    </xf>
    <xf numFmtId="0" fontId="26" fillId="0" borderId="0" xfId="119" applyNumberFormat="1" applyFont="1" applyFill="1" applyBorder="1" applyAlignment="1">
      <alignment vertical="center"/>
    </xf>
    <xf numFmtId="0" fontId="27" fillId="0" borderId="10" xfId="119" applyNumberFormat="1" applyFont="1" applyFill="1" applyBorder="1" applyAlignment="1">
      <alignment vertical="center"/>
    </xf>
    <xf numFmtId="0" fontId="26" fillId="0" borderId="10" xfId="119" applyNumberFormat="1" applyFont="1" applyFill="1" applyBorder="1" applyAlignment="1">
      <alignment vertical="center"/>
    </xf>
    <xf numFmtId="0" fontId="29" fillId="0" borderId="0" xfId="119" applyNumberFormat="1" applyFill="1" applyAlignment="1">
      <alignment horizontal="center" vertical="center" wrapText="1"/>
    </xf>
    <xf numFmtId="0" fontId="27" fillId="0" borderId="10" xfId="119" applyNumberFormat="1" applyFont="1" applyFill="1" applyBorder="1" applyAlignment="1">
      <alignment horizontal="center" vertical="center"/>
    </xf>
    <xf numFmtId="168" fontId="27" fillId="0" borderId="10" xfId="119" applyNumberFormat="1" applyFont="1" applyFill="1" applyBorder="1" applyAlignment="1">
      <alignment horizontal="center" vertical="center" wrapText="1"/>
    </xf>
    <xf numFmtId="1" fontId="27" fillId="0" borderId="10" xfId="119" applyNumberFormat="1" applyFont="1" applyFill="1" applyBorder="1" applyAlignment="1">
      <alignment vertical="center"/>
    </xf>
    <xf numFmtId="167" fontId="27" fillId="0" borderId="10" xfId="119" applyNumberFormat="1" applyFont="1" applyFill="1" applyBorder="1" applyAlignment="1">
      <alignment vertical="center"/>
    </xf>
    <xf numFmtId="167" fontId="26" fillId="0" borderId="10" xfId="119" applyNumberFormat="1" applyFont="1" applyFill="1" applyBorder="1" applyAlignment="1">
      <alignment vertical="center"/>
    </xf>
    <xf numFmtId="2" fontId="27" fillId="0" borderId="10" xfId="119" applyNumberFormat="1" applyFont="1" applyFill="1" applyBorder="1" applyAlignment="1">
      <alignment vertical="center"/>
    </xf>
    <xf numFmtId="10" fontId="27" fillId="0" borderId="0" xfId="91" applyNumberFormat="1" applyFont="1" applyFill="1" applyBorder="1" applyAlignment="1">
      <alignment vertical="center"/>
    </xf>
    <xf numFmtId="2" fontId="27" fillId="0" borderId="0" xfId="103" applyNumberFormat="1" applyFont="1" applyFill="1" applyBorder="1" applyAlignment="1">
      <alignment vertical="center"/>
    </xf>
    <xf numFmtId="167" fontId="27" fillId="0" borderId="0" xfId="119" applyNumberFormat="1" applyFont="1" applyFill="1" applyBorder="1" applyAlignment="1">
      <alignment vertical="center"/>
    </xf>
    <xf numFmtId="2" fontId="27" fillId="0" borderId="0" xfId="119" applyNumberFormat="1" applyFont="1" applyFill="1" applyBorder="1" applyAlignment="1">
      <alignment vertical="center"/>
    </xf>
    <xf numFmtId="167" fontId="29" fillId="0" borderId="0" xfId="119" applyNumberFormat="1" applyFill="1" applyAlignment="1">
      <alignment vertical="center"/>
    </xf>
    <xf numFmtId="0" fontId="27" fillId="0" borderId="10" xfId="119" applyNumberFormat="1" applyFont="1" applyFill="1" applyBorder="1" applyAlignment="1">
      <alignment vertical="center" wrapText="1"/>
    </xf>
    <xf numFmtId="1" fontId="26" fillId="0" borderId="10" xfId="119" applyNumberFormat="1" applyFont="1" applyFill="1" applyBorder="1" applyAlignment="1">
      <alignment vertical="center"/>
    </xf>
    <xf numFmtId="0" fontId="27" fillId="0" borderId="10" xfId="119" applyNumberFormat="1" applyFont="1" applyFill="1" applyBorder="1" applyAlignment="1">
      <alignment horizontal="left" vertical="center" wrapText="1"/>
    </xf>
    <xf numFmtId="0" fontId="27" fillId="0" borderId="0" xfId="119" applyNumberFormat="1" applyFont="1" applyFill="1" applyBorder="1" applyAlignment="1">
      <alignment vertical="center" wrapText="1"/>
    </xf>
    <xf numFmtId="1" fontId="27" fillId="0" borderId="0" xfId="119" applyNumberFormat="1" applyFont="1" applyFill="1" applyBorder="1" applyAlignment="1">
      <alignment vertical="center"/>
    </xf>
    <xf numFmtId="2" fontId="26" fillId="0" borderId="10" xfId="119" applyNumberFormat="1" applyFont="1" applyFill="1" applyBorder="1" applyAlignment="1">
      <alignment vertical="center"/>
    </xf>
    <xf numFmtId="0" fontId="26" fillId="0" borderId="10" xfId="119" applyNumberFormat="1" applyFont="1" applyFill="1" applyBorder="1" applyAlignment="1">
      <alignment vertical="center" wrapText="1"/>
    </xf>
    <xf numFmtId="0" fontId="27" fillId="0" borderId="3" xfId="119" applyNumberFormat="1" applyFont="1" applyFill="1" applyBorder="1" applyAlignment="1">
      <alignment vertical="center"/>
    </xf>
    <xf numFmtId="0" fontId="28" fillId="0" borderId="10" xfId="119" applyNumberFormat="1" applyFont="1" applyFill="1" applyBorder="1" applyAlignment="1">
      <alignment vertical="center" wrapText="1"/>
    </xf>
    <xf numFmtId="0" fontId="26" fillId="0" borderId="10" xfId="119" applyNumberFormat="1" applyFont="1" applyFill="1" applyBorder="1" applyAlignment="1">
      <alignment horizontal="center" vertical="center"/>
    </xf>
    <xf numFmtId="0" fontId="25" fillId="0" borderId="10" xfId="119" applyNumberFormat="1" applyFont="1" applyFill="1" applyBorder="1" applyAlignment="1">
      <alignment vertical="center" wrapText="1"/>
    </xf>
    <xf numFmtId="0" fontId="29" fillId="0" borderId="86" xfId="119" applyNumberFormat="1" applyFill="1" applyBorder="1" applyAlignment="1">
      <alignment horizontal="center" vertical="center"/>
    </xf>
    <xf numFmtId="0" fontId="27" fillId="0" borderId="0" xfId="119" applyNumberFormat="1" applyFont="1" applyFill="1" applyAlignment="1">
      <alignment vertical="center" wrapText="1"/>
    </xf>
    <xf numFmtId="0" fontId="29" fillId="0" borderId="0" xfId="119" applyNumberFormat="1" applyFill="1" applyAlignment="1">
      <alignment horizontal="center" vertical="center"/>
    </xf>
    <xf numFmtId="0" fontId="29" fillId="0" borderId="0" xfId="119" applyNumberFormat="1" applyFill="1" applyAlignment="1">
      <alignment vertical="center" wrapText="1"/>
    </xf>
    <xf numFmtId="2" fontId="29" fillId="0" borderId="0" xfId="119" applyNumberFormat="1" applyFill="1" applyAlignment="1">
      <alignment vertical="center"/>
    </xf>
    <xf numFmtId="1" fontId="29" fillId="0" borderId="0" xfId="119" applyNumberFormat="1" applyFill="1" applyAlignment="1">
      <alignment vertical="center"/>
    </xf>
    <xf numFmtId="0" fontId="29" fillId="25" borderId="0" xfId="119" applyNumberFormat="1"/>
    <xf numFmtId="167" fontId="29" fillId="0" borderId="0" xfId="119" applyNumberFormat="1" applyFill="1" applyBorder="1" applyAlignment="1">
      <alignment vertical="center"/>
    </xf>
    <xf numFmtId="0" fontId="26" fillId="0" borderId="0" xfId="119" applyNumberFormat="1" applyFont="1" applyFill="1" applyBorder="1" applyAlignment="1">
      <alignment horizontal="left" vertical="center"/>
    </xf>
    <xf numFmtId="2" fontId="27" fillId="0" borderId="10" xfId="119" applyNumberFormat="1" applyFont="1" applyFill="1" applyBorder="1" applyAlignment="1">
      <alignment horizontal="center" vertical="center"/>
    </xf>
    <xf numFmtId="0" fontId="26" fillId="0" borderId="0" xfId="119" applyNumberFormat="1" applyFont="1" applyFill="1" applyAlignment="1">
      <alignment horizontal="left" vertical="center"/>
    </xf>
    <xf numFmtId="2" fontId="27" fillId="0" borderId="10" xfId="119" applyNumberFormat="1" applyFont="1" applyFill="1" applyBorder="1" applyAlignment="1">
      <alignment horizontal="center" vertical="center" wrapText="1"/>
    </xf>
    <xf numFmtId="0" fontId="29" fillId="0" borderId="10" xfId="119" applyNumberFormat="1" applyFill="1" applyBorder="1" applyAlignment="1">
      <alignment vertical="center" wrapText="1"/>
    </xf>
    <xf numFmtId="0" fontId="18" fillId="0" borderId="0" xfId="119" applyNumberFormat="1" applyFont="1" applyFill="1" applyAlignment="1">
      <alignment vertical="center"/>
    </xf>
    <xf numFmtId="166" fontId="149" fillId="0" borderId="0" xfId="0" applyNumberFormat="1" applyFont="1" applyAlignment="1">
      <alignment vertical="center" wrapText="1"/>
    </xf>
    <xf numFmtId="0" fontId="150" fillId="0" borderId="0" xfId="0" applyFont="1" applyAlignment="1">
      <alignment vertical="center" wrapText="1"/>
    </xf>
    <xf numFmtId="166" fontId="29" fillId="0" borderId="0" xfId="119" applyNumberFormat="1" applyFill="1" applyAlignment="1">
      <alignment vertical="center"/>
    </xf>
    <xf numFmtId="0" fontId="19" fillId="0" borderId="0" xfId="119" applyNumberFormat="1" applyFont="1" applyFill="1" applyBorder="1" applyAlignment="1">
      <alignment vertical="center"/>
    </xf>
    <xf numFmtId="0" fontId="26" fillId="0" borderId="0" xfId="119" applyNumberFormat="1" applyFont="1" applyFill="1"/>
    <xf numFmtId="0" fontId="27" fillId="0" borderId="0" xfId="119" applyNumberFormat="1" applyFont="1" applyFill="1"/>
    <xf numFmtId="0" fontId="29" fillId="0" borderId="0" xfId="119" applyNumberFormat="1" applyFill="1"/>
    <xf numFmtId="0" fontId="18" fillId="0" borderId="0" xfId="119" applyNumberFormat="1" applyFont="1" applyFill="1" applyAlignment="1">
      <alignment horizontal="right"/>
    </xf>
    <xf numFmtId="0" fontId="18" fillId="0" borderId="0" xfId="119" applyNumberFormat="1" applyFont="1" applyFill="1"/>
    <xf numFmtId="1" fontId="27" fillId="0" borderId="0" xfId="119" applyNumberFormat="1" applyFont="1" applyFill="1"/>
    <xf numFmtId="0" fontId="29" fillId="0" borderId="0" xfId="119" applyNumberFormat="1" applyFill="1" applyBorder="1"/>
    <xf numFmtId="0" fontId="28" fillId="0" borderId="0" xfId="119" applyNumberFormat="1" applyFont="1" applyFill="1"/>
    <xf numFmtId="0" fontId="103" fillId="0" borderId="0" xfId="119" applyNumberFormat="1" applyFont="1" applyFill="1"/>
    <xf numFmtId="0" fontId="26" fillId="0" borderId="0" xfId="119" applyNumberFormat="1" applyFont="1" applyFill="1" applyAlignment="1">
      <alignment horizontal="left"/>
    </xf>
    <xf numFmtId="0" fontId="26" fillId="0" borderId="0" xfId="119" applyNumberFormat="1" applyFont="1" applyFill="1" applyBorder="1"/>
    <xf numFmtId="0" fontId="18" fillId="0" borderId="0" xfId="119" applyNumberFormat="1" applyFont="1" applyFill="1" applyBorder="1"/>
    <xf numFmtId="0" fontId="29" fillId="0" borderId="37" xfId="119" applyNumberFormat="1" applyFont="1" applyFill="1" applyBorder="1"/>
    <xf numFmtId="0" fontId="48" fillId="0" borderId="10" xfId="119" applyNumberFormat="1" applyFont="1" applyFill="1" applyBorder="1" applyAlignment="1">
      <alignment horizontal="center" vertical="center" wrapText="1"/>
    </xf>
    <xf numFmtId="0" fontId="27" fillId="0" borderId="10" xfId="119" applyNumberFormat="1" applyFont="1" applyFill="1" applyBorder="1" applyAlignment="1">
      <alignment horizontal="center"/>
    </xf>
    <xf numFmtId="0" fontId="27" fillId="0" borderId="10" xfId="119" applyNumberFormat="1" applyFont="1" applyFill="1" applyBorder="1"/>
    <xf numFmtId="0" fontId="29" fillId="0" borderId="10" xfId="119" applyNumberFormat="1" applyFill="1" applyBorder="1"/>
    <xf numFmtId="168" fontId="27" fillId="0" borderId="10" xfId="119" applyNumberFormat="1" applyFont="1" applyFill="1" applyBorder="1" applyAlignment="1">
      <alignment horizontal="center"/>
    </xf>
    <xf numFmtId="9" fontId="29" fillId="0" borderId="0" xfId="91" applyFont="1" applyFill="1" applyBorder="1"/>
    <xf numFmtId="2" fontId="29" fillId="0" borderId="0" xfId="119" applyNumberFormat="1" applyFill="1"/>
    <xf numFmtId="0" fontId="26" fillId="0" borderId="10" xfId="119" applyNumberFormat="1" applyFont="1" applyFill="1" applyBorder="1"/>
    <xf numFmtId="0" fontId="27" fillId="0" borderId="0" xfId="119" applyNumberFormat="1" applyFont="1" applyFill="1" applyBorder="1"/>
    <xf numFmtId="0" fontId="26" fillId="0" borderId="0" xfId="119" applyNumberFormat="1" applyFont="1" applyFill="1" applyBorder="1" applyAlignment="1">
      <alignment vertical="center" wrapText="1"/>
    </xf>
    <xf numFmtId="0" fontId="27" fillId="0" borderId="0" xfId="119" applyNumberFormat="1" applyFont="1" applyFill="1" applyBorder="1" applyAlignment="1">
      <alignment horizontal="center"/>
    </xf>
    <xf numFmtId="0" fontId="29" fillId="0" borderId="0" xfId="119" applyNumberFormat="1" applyFill="1" applyAlignment="1">
      <alignment horizontal="center"/>
    </xf>
    <xf numFmtId="0" fontId="27" fillId="0" borderId="0" xfId="119" applyNumberFormat="1" applyFont="1" applyFill="1" applyAlignment="1">
      <alignment horizontal="center"/>
    </xf>
    <xf numFmtId="0" fontId="25" fillId="0" borderId="0" xfId="119" applyNumberFormat="1" applyFont="1" applyFill="1"/>
    <xf numFmtId="0" fontId="18" fillId="0" borderId="0" xfId="119" applyNumberFormat="1" applyFont="1" applyFill="1" applyAlignment="1">
      <alignment horizontal="right" vertical="center"/>
    </xf>
    <xf numFmtId="0" fontId="17" fillId="0" borderId="0" xfId="119" applyNumberFormat="1" applyFont="1" applyFill="1" applyBorder="1" applyAlignment="1">
      <alignment horizontal="left"/>
    </xf>
    <xf numFmtId="0" fontId="29" fillId="0" borderId="0" xfId="119" applyFill="1"/>
    <xf numFmtId="0" fontId="17" fillId="0" borderId="10" xfId="119" applyNumberFormat="1" applyFont="1" applyFill="1" applyBorder="1" applyAlignment="1">
      <alignment horizontal="center" vertical="center" wrapText="1"/>
    </xf>
    <xf numFmtId="0" fontId="21" fillId="0" borderId="10" xfId="119" applyNumberFormat="1" applyFont="1" applyFill="1" applyBorder="1" applyAlignment="1">
      <alignment horizontal="center" vertical="center" wrapText="1"/>
    </xf>
    <xf numFmtId="0" fontId="16" fillId="0" borderId="0" xfId="119" applyNumberFormat="1" applyFont="1" applyFill="1" applyAlignment="1">
      <alignment horizontal="center" vertical="center" wrapText="1"/>
    </xf>
    <xf numFmtId="167" fontId="17" fillId="0" borderId="10" xfId="119" applyNumberFormat="1" applyFont="1" applyFill="1" applyBorder="1" applyAlignment="1">
      <alignment horizontal="center" vertical="center" wrapText="1"/>
    </xf>
    <xf numFmtId="167" fontId="21" fillId="0" borderId="10" xfId="119" applyNumberFormat="1" applyFont="1" applyFill="1" applyBorder="1" applyAlignment="1">
      <alignment horizontal="center" vertical="center" wrapText="1"/>
    </xf>
    <xf numFmtId="167" fontId="16" fillId="0" borderId="10" xfId="119" applyNumberFormat="1" applyFont="1" applyFill="1" applyBorder="1" applyAlignment="1">
      <alignment horizontal="center" vertical="center" wrapText="1"/>
    </xf>
    <xf numFmtId="1" fontId="17" fillId="0" borderId="10" xfId="119" applyNumberFormat="1" applyFont="1" applyFill="1" applyBorder="1" applyAlignment="1">
      <alignment horizontal="center" vertical="center" wrapText="1"/>
    </xf>
    <xf numFmtId="0" fontId="29" fillId="0" borderId="0" xfId="119" applyNumberFormat="1" applyFont="1" applyFill="1" applyAlignment="1">
      <alignment vertical="center"/>
    </xf>
    <xf numFmtId="0" fontId="29" fillId="0" borderId="0" xfId="119" applyNumberFormat="1" applyFont="1" applyFill="1" applyAlignment="1">
      <alignment horizontal="right" vertical="center"/>
    </xf>
    <xf numFmtId="0" fontId="48" fillId="0" borderId="0" xfId="119" applyNumberFormat="1" applyFont="1" applyFill="1" applyAlignment="1">
      <alignment vertical="center"/>
    </xf>
    <xf numFmtId="0" fontId="105" fillId="0" borderId="0" xfId="119" applyNumberFormat="1" applyFont="1" applyFill="1" applyAlignment="1">
      <alignment horizontal="centerContinuous" vertical="center"/>
    </xf>
    <xf numFmtId="0" fontId="106" fillId="0" borderId="0" xfId="119" applyNumberFormat="1" applyFont="1" applyFill="1" applyBorder="1" applyAlignment="1">
      <alignment vertical="center"/>
    </xf>
    <xf numFmtId="0" fontId="29" fillId="0" borderId="0" xfId="119" applyNumberFormat="1" applyFill="1" applyAlignment="1">
      <alignment horizontal="centerContinuous" vertical="center"/>
    </xf>
    <xf numFmtId="0" fontId="107" fillId="0" borderId="0" xfId="119" applyNumberFormat="1" applyFont="1" applyFill="1" applyAlignment="1">
      <alignment horizontal="centerContinuous" vertical="center"/>
    </xf>
    <xf numFmtId="0" fontId="31" fillId="0" borderId="49" xfId="119" applyNumberFormat="1" applyFont="1" applyFill="1" applyBorder="1" applyAlignment="1">
      <alignment horizontal="center" vertical="center"/>
    </xf>
    <xf numFmtId="0" fontId="31" fillId="0" borderId="103" xfId="119" applyNumberFormat="1" applyFont="1" applyFill="1" applyBorder="1" applyAlignment="1">
      <alignment horizontal="center" vertical="center"/>
    </xf>
    <xf numFmtId="0" fontId="31" fillId="0" borderId="92" xfId="119" applyNumberFormat="1" applyFont="1" applyFill="1" applyBorder="1" applyAlignment="1">
      <alignment horizontal="center" vertical="center"/>
    </xf>
    <xf numFmtId="0" fontId="104" fillId="0" borderId="104" xfId="119" applyNumberFormat="1" applyFont="1" applyFill="1" applyBorder="1" applyAlignment="1">
      <alignment horizontal="center" vertical="center"/>
    </xf>
    <xf numFmtId="0" fontId="31" fillId="0" borderId="104" xfId="119" applyNumberFormat="1" applyFont="1" applyFill="1" applyBorder="1" applyAlignment="1">
      <alignment horizontal="left" vertical="center"/>
    </xf>
    <xf numFmtId="0" fontId="31" fillId="0" borderId="27" xfId="119" applyNumberFormat="1" applyFont="1" applyFill="1" applyBorder="1" applyAlignment="1">
      <alignment horizontal="center" vertical="center"/>
    </xf>
    <xf numFmtId="0" fontId="31" fillId="0" borderId="105" xfId="119" applyNumberFormat="1" applyFont="1" applyFill="1" applyBorder="1" applyAlignment="1">
      <alignment horizontal="center" vertical="center"/>
    </xf>
    <xf numFmtId="0" fontId="31" fillId="0" borderId="62" xfId="119" applyNumberFormat="1" applyFont="1" applyFill="1" applyBorder="1" applyAlignment="1">
      <alignment horizontal="center" vertical="center"/>
    </xf>
    <xf numFmtId="0" fontId="31" fillId="0" borderId="3" xfId="119" applyNumberFormat="1" applyFont="1" applyFill="1" applyBorder="1" applyAlignment="1">
      <alignment horizontal="center" vertical="center"/>
    </xf>
    <xf numFmtId="0" fontId="31" fillId="0" borderId="87" xfId="119" applyNumberFormat="1" applyFont="1" applyFill="1" applyBorder="1" applyAlignment="1">
      <alignment horizontal="center" vertical="center"/>
    </xf>
    <xf numFmtId="0" fontId="104" fillId="0" borderId="86" xfId="119" applyNumberFormat="1" applyFont="1" applyFill="1" applyBorder="1" applyAlignment="1">
      <alignment horizontal="center" vertical="center"/>
    </xf>
    <xf numFmtId="0" fontId="31" fillId="0" borderId="90" xfId="119" applyNumberFormat="1" applyFont="1" applyFill="1" applyBorder="1" applyAlignment="1">
      <alignment horizontal="center" vertical="center"/>
    </xf>
    <xf numFmtId="0" fontId="31" fillId="0" borderId="88" xfId="119" applyNumberFormat="1" applyFont="1" applyFill="1" applyBorder="1" applyAlignment="1">
      <alignment horizontal="center" vertical="center"/>
    </xf>
    <xf numFmtId="0" fontId="31" fillId="0" borderId="86" xfId="119" applyNumberFormat="1" applyFont="1" applyFill="1" applyBorder="1" applyAlignment="1">
      <alignment horizontal="center" vertical="center"/>
    </xf>
    <xf numFmtId="0" fontId="31" fillId="0" borderId="0" xfId="119" applyNumberFormat="1" applyFont="1" applyFill="1" applyBorder="1" applyAlignment="1">
      <alignment horizontal="center" vertical="center"/>
    </xf>
    <xf numFmtId="0" fontId="31" fillId="0" borderId="106" xfId="119" applyNumberFormat="1" applyFont="1" applyFill="1" applyBorder="1" applyAlignment="1">
      <alignment horizontal="center" vertical="center"/>
    </xf>
    <xf numFmtId="0" fontId="58" fillId="0" borderId="0" xfId="119" applyNumberFormat="1" applyFont="1" applyFill="1" applyBorder="1" applyAlignment="1">
      <alignment vertical="center"/>
    </xf>
    <xf numFmtId="0" fontId="104" fillId="0" borderId="87" xfId="119" applyNumberFormat="1" applyFont="1" applyFill="1" applyBorder="1" applyAlignment="1">
      <alignment horizontal="center" vertical="center"/>
    </xf>
    <xf numFmtId="0" fontId="31" fillId="0" borderId="0" xfId="119" applyNumberFormat="1" applyFont="1" applyFill="1" applyBorder="1" applyAlignment="1">
      <alignment vertical="center"/>
    </xf>
    <xf numFmtId="0" fontId="31" fillId="0" borderId="62" xfId="119" applyNumberFormat="1" applyFont="1" applyFill="1" applyBorder="1" applyAlignment="1">
      <alignment vertical="center"/>
    </xf>
    <xf numFmtId="2" fontId="31" fillId="0" borderId="87" xfId="119" applyNumberFormat="1" applyFont="1" applyFill="1" applyBorder="1" applyAlignment="1">
      <alignment horizontal="center" vertical="center"/>
    </xf>
    <xf numFmtId="0" fontId="31" fillId="0" borderId="17" xfId="119" applyNumberFormat="1" applyFont="1" applyFill="1" applyBorder="1" applyAlignment="1">
      <alignment horizontal="center" vertical="center"/>
    </xf>
    <xf numFmtId="0" fontId="31" fillId="0" borderId="110" xfId="119" applyNumberFormat="1" applyFont="1" applyFill="1" applyBorder="1" applyAlignment="1">
      <alignment horizontal="center" vertical="center"/>
    </xf>
    <xf numFmtId="0" fontId="31" fillId="0" borderId="107" xfId="119" applyNumberFormat="1" applyFont="1" applyFill="1" applyBorder="1" applyAlignment="1">
      <alignment horizontal="center" vertical="center"/>
    </xf>
    <xf numFmtId="0" fontId="31" fillId="0" borderId="109" xfId="119" applyNumberFormat="1" applyFont="1" applyFill="1" applyBorder="1" applyAlignment="1">
      <alignment horizontal="center" vertical="center"/>
    </xf>
    <xf numFmtId="0" fontId="31" fillId="0" borderId="108" xfId="119" applyNumberFormat="1" applyFont="1" applyFill="1" applyBorder="1" applyAlignment="1">
      <alignment horizontal="center" vertical="center"/>
    </xf>
    <xf numFmtId="0" fontId="29" fillId="0" borderId="10" xfId="119" applyNumberFormat="1" applyFill="1" applyBorder="1" applyAlignment="1">
      <alignment horizontal="right" vertical="center"/>
    </xf>
    <xf numFmtId="0" fontId="43" fillId="0" borderId="10" xfId="119" applyNumberFormat="1" applyFont="1" applyFill="1" applyBorder="1" applyAlignment="1">
      <alignment horizontal="right" vertical="center"/>
    </xf>
    <xf numFmtId="0" fontId="29" fillId="0" borderId="10" xfId="119" applyNumberFormat="1" applyFont="1" applyFill="1" applyBorder="1" applyAlignment="1">
      <alignment horizontal="right" vertical="center"/>
    </xf>
    <xf numFmtId="167" fontId="29" fillId="0" borderId="10" xfId="119" applyNumberFormat="1" applyFill="1" applyBorder="1" applyAlignment="1">
      <alignment horizontal="right" vertical="center"/>
    </xf>
    <xf numFmtId="2" fontId="29" fillId="0" borderId="10" xfId="119" applyNumberFormat="1" applyFill="1" applyBorder="1" applyAlignment="1">
      <alignment horizontal="right" vertical="center"/>
    </xf>
    <xf numFmtId="1" fontId="29" fillId="0" borderId="10" xfId="119" applyNumberFormat="1" applyFill="1" applyBorder="1" applyAlignment="1">
      <alignment horizontal="right" vertical="center"/>
    </xf>
    <xf numFmtId="167" fontId="18" fillId="0" borderId="10" xfId="119" applyNumberFormat="1" applyFont="1" applyFill="1" applyBorder="1" applyAlignment="1">
      <alignment horizontal="right" vertical="center"/>
    </xf>
    <xf numFmtId="1" fontId="18" fillId="0" borderId="10" xfId="119" applyNumberFormat="1" applyFont="1" applyFill="1" applyBorder="1" applyAlignment="1">
      <alignment horizontal="right" vertical="center"/>
    </xf>
    <xf numFmtId="0" fontId="18" fillId="0" borderId="10" xfId="119" applyNumberFormat="1" applyFont="1" applyFill="1" applyBorder="1" applyAlignment="1">
      <alignment horizontal="right" vertical="center"/>
    </xf>
    <xf numFmtId="2" fontId="18" fillId="0" borderId="10" xfId="119" applyNumberFormat="1" applyFont="1" applyFill="1" applyBorder="1" applyAlignment="1">
      <alignment horizontal="right" vertical="center"/>
    </xf>
    <xf numFmtId="2" fontId="29" fillId="0" borderId="10" xfId="119" applyNumberFormat="1" applyFont="1" applyFill="1" applyBorder="1" applyAlignment="1">
      <alignment horizontal="right" vertical="center"/>
    </xf>
    <xf numFmtId="2" fontId="43" fillId="0" borderId="10" xfId="119" applyNumberFormat="1" applyFont="1" applyFill="1" applyBorder="1" applyAlignment="1">
      <alignment horizontal="right" vertical="center"/>
    </xf>
    <xf numFmtId="9" fontId="29" fillId="0" borderId="10" xfId="119" applyNumberFormat="1" applyFont="1" applyFill="1" applyBorder="1" applyAlignment="1">
      <alignment horizontal="right" vertical="center"/>
    </xf>
    <xf numFmtId="9" fontId="29" fillId="0" borderId="10" xfId="119" applyNumberFormat="1" applyFill="1" applyBorder="1" applyAlignment="1">
      <alignment horizontal="right" vertical="center"/>
    </xf>
    <xf numFmtId="2" fontId="37" fillId="0" borderId="10" xfId="119" applyNumberFormat="1" applyFont="1" applyFill="1" applyBorder="1" applyAlignment="1">
      <alignment horizontal="right" vertical="center"/>
    </xf>
    <xf numFmtId="170" fontId="29" fillId="0" borderId="10" xfId="119" applyNumberFormat="1" applyFill="1" applyBorder="1" applyAlignment="1">
      <alignment horizontal="right" vertical="center"/>
    </xf>
    <xf numFmtId="0" fontId="29" fillId="0" borderId="0" xfId="119" applyNumberFormat="1" applyFont="1" applyFill="1"/>
    <xf numFmtId="0" fontId="29" fillId="0" borderId="0" xfId="119" applyNumberFormat="1" applyFont="1" applyFill="1" applyAlignment="1">
      <alignment horizontal="right"/>
    </xf>
    <xf numFmtId="0" fontId="48" fillId="0" borderId="0" xfId="119" applyNumberFormat="1" applyFont="1" applyFill="1"/>
    <xf numFmtId="0" fontId="105" fillId="0" borderId="0" xfId="119" applyNumberFormat="1" applyFont="1" applyFill="1" applyAlignment="1">
      <alignment horizontal="centerContinuous"/>
    </xf>
    <xf numFmtId="0" fontId="106" fillId="0" borderId="0" xfId="119" applyNumberFormat="1" applyFont="1" applyFill="1" applyBorder="1" applyAlignment="1"/>
    <xf numFmtId="0" fontId="29" fillId="0" borderId="0" xfId="119" applyNumberFormat="1" applyFill="1" applyAlignment="1">
      <alignment horizontal="centerContinuous"/>
    </xf>
    <xf numFmtId="0" fontId="107" fillId="0" borderId="0" xfId="119" applyNumberFormat="1" applyFont="1" applyFill="1" applyAlignment="1">
      <alignment horizontal="centerContinuous"/>
    </xf>
    <xf numFmtId="0" fontId="31" fillId="0" borderId="64" xfId="119" applyNumberFormat="1" applyFont="1" applyFill="1" applyBorder="1" applyAlignment="1">
      <alignment horizontal="center"/>
    </xf>
    <xf numFmtId="0" fontId="31" fillId="0" borderId="92" xfId="119" applyNumberFormat="1" applyFont="1" applyFill="1" applyBorder="1" applyAlignment="1">
      <alignment horizontal="center"/>
    </xf>
    <xf numFmtId="0" fontId="104" fillId="0" borderId="104" xfId="119" applyNumberFormat="1" applyFont="1" applyFill="1" applyBorder="1" applyAlignment="1">
      <alignment horizontal="center"/>
    </xf>
    <xf numFmtId="0" fontId="31" fillId="0" borderId="104" xfId="119" applyNumberFormat="1" applyFont="1" applyFill="1" applyBorder="1" applyAlignment="1">
      <alignment horizontal="left"/>
    </xf>
    <xf numFmtId="0" fontId="31" fillId="0" borderId="103" xfId="119" applyNumberFormat="1" applyFont="1" applyFill="1" applyBorder="1" applyAlignment="1">
      <alignment horizontal="center"/>
    </xf>
    <xf numFmtId="0" fontId="31" fillId="0" borderId="27" xfId="119" applyNumberFormat="1" applyFont="1" applyFill="1" applyBorder="1" applyAlignment="1">
      <alignment horizontal="center"/>
    </xf>
    <xf numFmtId="0" fontId="31" fillId="0" borderId="49" xfId="119" applyNumberFormat="1" applyFont="1" applyFill="1" applyBorder="1" applyAlignment="1">
      <alignment horizontal="center"/>
    </xf>
    <xf numFmtId="0" fontId="31" fillId="0" borderId="105" xfId="119" applyNumberFormat="1" applyFont="1" applyFill="1" applyBorder="1" applyAlignment="1">
      <alignment horizontal="center"/>
    </xf>
    <xf numFmtId="0" fontId="31" fillId="0" borderId="61" xfId="119" applyNumberFormat="1" applyFont="1" applyFill="1" applyBorder="1" applyAlignment="1">
      <alignment horizontal="center"/>
    </xf>
    <xf numFmtId="0" fontId="31" fillId="0" borderId="87" xfId="119" applyNumberFormat="1" applyFont="1" applyFill="1" applyBorder="1" applyAlignment="1">
      <alignment horizontal="center"/>
    </xf>
    <xf numFmtId="0" fontId="104" fillId="0" borderId="86" xfId="119" applyNumberFormat="1" applyFont="1" applyFill="1" applyBorder="1" applyAlignment="1">
      <alignment horizontal="center"/>
    </xf>
    <xf numFmtId="0" fontId="31" fillId="0" borderId="90" xfId="119" applyNumberFormat="1" applyFont="1" applyFill="1" applyBorder="1" applyAlignment="1">
      <alignment horizontal="center"/>
    </xf>
    <xf numFmtId="0" fontId="31" fillId="0" borderId="88" xfId="119" applyNumberFormat="1" applyFont="1" applyFill="1" applyBorder="1" applyAlignment="1">
      <alignment horizontal="center"/>
    </xf>
    <xf numFmtId="0" fontId="31" fillId="0" borderId="3" xfId="119" applyNumberFormat="1" applyFont="1" applyFill="1" applyBorder="1" applyAlignment="1">
      <alignment horizontal="center"/>
    </xf>
    <xf numFmtId="0" fontId="31" fillId="0" borderId="86" xfId="119" applyNumberFormat="1" applyFont="1" applyFill="1" applyBorder="1" applyAlignment="1">
      <alignment horizontal="center"/>
    </xf>
    <xf numFmtId="0" fontId="31" fillId="0" borderId="62" xfId="119" applyNumberFormat="1" applyFont="1" applyFill="1" applyBorder="1" applyAlignment="1">
      <alignment horizontal="center"/>
    </xf>
    <xf numFmtId="0" fontId="31" fillId="0" borderId="0" xfId="119" applyNumberFormat="1" applyFont="1" applyFill="1" applyBorder="1" applyAlignment="1">
      <alignment horizontal="center"/>
    </xf>
    <xf numFmtId="0" fontId="31" fillId="0" borderId="106" xfId="119" applyNumberFormat="1" applyFont="1" applyFill="1" applyBorder="1" applyAlignment="1">
      <alignment horizontal="center"/>
    </xf>
    <xf numFmtId="0" fontId="58" fillId="0" borderId="0" xfId="119" applyNumberFormat="1" applyFont="1" applyFill="1" applyBorder="1"/>
    <xf numFmtId="0" fontId="104" fillId="0" borderId="87" xfId="119" applyNumberFormat="1" applyFont="1" applyFill="1" applyBorder="1" applyAlignment="1">
      <alignment horizontal="center"/>
    </xf>
    <xf numFmtId="0" fontId="31" fillId="0" borderId="0" xfId="119" applyNumberFormat="1" applyFont="1" applyFill="1" applyBorder="1"/>
    <xf numFmtId="0" fontId="31" fillId="0" borderId="62" xfId="119" applyNumberFormat="1" applyFont="1" applyFill="1" applyBorder="1"/>
    <xf numFmtId="2" fontId="31" fillId="0" borderId="87" xfId="119" applyNumberFormat="1" applyFont="1" applyFill="1" applyBorder="1" applyAlignment="1">
      <alignment horizontal="center"/>
    </xf>
    <xf numFmtId="0" fontId="31" fillId="0" borderId="83" xfId="119" applyNumberFormat="1" applyFont="1" applyFill="1" applyBorder="1" applyAlignment="1">
      <alignment horizontal="center"/>
    </xf>
    <xf numFmtId="0" fontId="31" fillId="0" borderId="107" xfId="119" applyNumberFormat="1" applyFont="1" applyFill="1" applyBorder="1" applyAlignment="1">
      <alignment horizontal="center"/>
    </xf>
    <xf numFmtId="0" fontId="31" fillId="0" borderId="109" xfId="119" applyNumberFormat="1" applyFont="1" applyFill="1" applyBorder="1" applyAlignment="1">
      <alignment horizontal="center"/>
    </xf>
    <xf numFmtId="0" fontId="31" fillId="0" borderId="17" xfId="119" applyNumberFormat="1" applyFont="1" applyFill="1" applyBorder="1" applyAlignment="1">
      <alignment horizontal="center"/>
    </xf>
    <xf numFmtId="0" fontId="31" fillId="0" borderId="110" xfId="119" applyNumberFormat="1" applyFont="1" applyFill="1" applyBorder="1" applyAlignment="1">
      <alignment horizontal="center"/>
    </xf>
    <xf numFmtId="0" fontId="31" fillId="0" borderId="108" xfId="119" applyNumberFormat="1" applyFont="1" applyFill="1" applyBorder="1" applyAlignment="1">
      <alignment horizontal="center"/>
    </xf>
    <xf numFmtId="0" fontId="21" fillId="0" borderId="10" xfId="119" applyNumberFormat="1" applyFont="1" applyFill="1" applyBorder="1" applyAlignment="1">
      <alignment horizontal="center"/>
    </xf>
    <xf numFmtId="0" fontId="29" fillId="0" borderId="10" xfId="119" applyNumberFormat="1" applyFill="1" applyBorder="1" applyAlignment="1">
      <alignment horizontal="center"/>
    </xf>
    <xf numFmtId="0" fontId="43" fillId="0" borderId="10" xfId="119" applyNumberFormat="1" applyFont="1" applyFill="1" applyBorder="1"/>
    <xf numFmtId="0" fontId="29" fillId="0" borderId="10" xfId="119" applyNumberFormat="1" applyFont="1" applyFill="1" applyBorder="1"/>
    <xf numFmtId="167" fontId="29" fillId="0" borderId="10" xfId="119" applyNumberFormat="1" applyFill="1" applyBorder="1" applyAlignment="1">
      <alignment horizontal="right"/>
    </xf>
    <xf numFmtId="2" fontId="29" fillId="0" borderId="10" xfId="119" applyNumberFormat="1" applyFill="1" applyBorder="1"/>
    <xf numFmtId="1" fontId="29" fillId="0" borderId="10" xfId="119" applyNumberFormat="1" applyFill="1" applyBorder="1" applyAlignment="1">
      <alignment horizontal="center"/>
    </xf>
    <xf numFmtId="167" fontId="18" fillId="0" borderId="10" xfId="119" applyNumberFormat="1" applyFont="1" applyFill="1" applyBorder="1" applyAlignment="1">
      <alignment horizontal="right"/>
    </xf>
    <xf numFmtId="0" fontId="18" fillId="0" borderId="10" xfId="119" applyNumberFormat="1" applyFont="1" applyFill="1" applyBorder="1" applyAlignment="1">
      <alignment horizontal="center"/>
    </xf>
    <xf numFmtId="0" fontId="18" fillId="0" borderId="10" xfId="119" applyNumberFormat="1" applyFont="1" applyFill="1" applyBorder="1"/>
    <xf numFmtId="2" fontId="18" fillId="0" borderId="10" xfId="119" applyNumberFormat="1" applyFont="1" applyFill="1" applyBorder="1"/>
    <xf numFmtId="2" fontId="29" fillId="0" borderId="10" xfId="119" applyNumberFormat="1" applyFont="1" applyFill="1" applyBorder="1"/>
    <xf numFmtId="1" fontId="29" fillId="0" borderId="10" xfId="119" applyNumberFormat="1" applyFont="1" applyFill="1" applyBorder="1" applyAlignment="1">
      <alignment horizontal="center"/>
    </xf>
    <xf numFmtId="1" fontId="18" fillId="0" borderId="10" xfId="119" applyNumberFormat="1" applyFont="1" applyFill="1" applyBorder="1" applyAlignment="1">
      <alignment horizontal="right"/>
    </xf>
    <xf numFmtId="1" fontId="18" fillId="0" borderId="10" xfId="119" applyNumberFormat="1" applyFont="1" applyFill="1" applyBorder="1" applyAlignment="1">
      <alignment horizontal="center"/>
    </xf>
    <xf numFmtId="2" fontId="18" fillId="0" borderId="10" xfId="119" applyNumberFormat="1" applyFont="1" applyFill="1" applyBorder="1" applyAlignment="1">
      <alignment horizontal="right"/>
    </xf>
    <xf numFmtId="1" fontId="29" fillId="0" borderId="10" xfId="119" applyNumberFormat="1" applyFill="1" applyBorder="1" applyAlignment="1">
      <alignment horizontal="right"/>
    </xf>
    <xf numFmtId="9" fontId="29" fillId="0" borderId="10" xfId="119" applyNumberFormat="1" applyFill="1" applyBorder="1" applyAlignment="1">
      <alignment horizontal="center"/>
    </xf>
    <xf numFmtId="0" fontId="43" fillId="0" borderId="0" xfId="119" applyNumberFormat="1" applyFont="1" applyFill="1" applyBorder="1"/>
    <xf numFmtId="0" fontId="64" fillId="0" borderId="0" xfId="119" applyNumberFormat="1" applyFont="1" applyFill="1"/>
    <xf numFmtId="0" fontId="43" fillId="0" borderId="0" xfId="119" applyNumberFormat="1" applyFont="1" applyFill="1"/>
    <xf numFmtId="0" fontId="43" fillId="0" borderId="0" xfId="119" applyNumberFormat="1" applyFont="1" applyFill="1" applyAlignment="1">
      <alignment horizontal="right"/>
    </xf>
    <xf numFmtId="0" fontId="28" fillId="0" borderId="0" xfId="119" applyNumberFormat="1" applyFont="1" applyFill="1" applyBorder="1" applyAlignment="1"/>
    <xf numFmtId="0" fontId="24" fillId="0" borderId="0" xfId="119" applyNumberFormat="1" applyFont="1" applyFill="1" applyBorder="1" applyAlignment="1">
      <alignment horizontal="centerContinuous"/>
    </xf>
    <xf numFmtId="0" fontId="108" fillId="0" borderId="0" xfId="119" applyNumberFormat="1" applyFont="1" applyFill="1" applyBorder="1" applyAlignment="1"/>
    <xf numFmtId="0" fontId="29" fillId="0" borderId="89" xfId="119" applyNumberFormat="1" applyFill="1" applyBorder="1"/>
    <xf numFmtId="9" fontId="29" fillId="0" borderId="0" xfId="91" applyFont="1" applyFill="1"/>
    <xf numFmtId="0" fontId="31" fillId="0" borderId="104" xfId="119" applyNumberFormat="1" applyFont="1" applyFill="1" applyBorder="1" applyAlignment="1">
      <alignment horizontal="center"/>
    </xf>
    <xf numFmtId="0" fontId="31" fillId="0" borderId="87" xfId="119" quotePrefix="1" applyNumberFormat="1" applyFont="1" applyFill="1" applyBorder="1" applyAlignment="1">
      <alignment horizontal="center"/>
    </xf>
    <xf numFmtId="0" fontId="71" fillId="0" borderId="10" xfId="119" applyNumberFormat="1" applyFont="1" applyFill="1" applyBorder="1" applyAlignment="1">
      <alignment horizontal="right"/>
    </xf>
    <xf numFmtId="0" fontId="29" fillId="0" borderId="10" xfId="119" applyNumberFormat="1" applyFill="1" applyBorder="1" applyAlignment="1">
      <alignment horizontal="right"/>
    </xf>
    <xf numFmtId="167" fontId="48" fillId="0" borderId="10" xfId="119" applyNumberFormat="1" applyFont="1" applyFill="1" applyBorder="1" applyAlignment="1">
      <alignment horizontal="right"/>
    </xf>
    <xf numFmtId="0" fontId="48" fillId="0" borderId="10" xfId="119" applyNumberFormat="1" applyFont="1" applyFill="1" applyBorder="1" applyAlignment="1">
      <alignment horizontal="right"/>
    </xf>
    <xf numFmtId="1" fontId="48" fillId="0" borderId="10" xfId="119" applyNumberFormat="1" applyFont="1" applyFill="1" applyBorder="1" applyAlignment="1">
      <alignment horizontal="right"/>
    </xf>
    <xf numFmtId="2" fontId="48" fillId="0" borderId="10" xfId="119" applyNumberFormat="1" applyFont="1" applyFill="1" applyBorder="1" applyAlignment="1">
      <alignment horizontal="right"/>
    </xf>
    <xf numFmtId="2" fontId="29" fillId="0" borderId="10" xfId="119" applyNumberFormat="1" applyFill="1" applyBorder="1" applyAlignment="1">
      <alignment horizontal="right"/>
    </xf>
    <xf numFmtId="0" fontId="43" fillId="0" borderId="10" xfId="119" applyNumberFormat="1" applyFont="1" applyFill="1" applyBorder="1" applyAlignment="1">
      <alignment horizontal="right"/>
    </xf>
    <xf numFmtId="0" fontId="29" fillId="0" borderId="10" xfId="119" applyNumberFormat="1" applyFont="1" applyFill="1" applyBorder="1" applyAlignment="1">
      <alignment horizontal="right"/>
    </xf>
    <xf numFmtId="2" fontId="25" fillId="0" borderId="10" xfId="119" applyNumberFormat="1" applyFont="1" applyFill="1" applyBorder="1" applyAlignment="1">
      <alignment horizontal="right"/>
    </xf>
    <xf numFmtId="0" fontId="25" fillId="0" borderId="10" xfId="119" applyNumberFormat="1" applyFont="1" applyFill="1" applyBorder="1" applyAlignment="1">
      <alignment horizontal="right"/>
    </xf>
    <xf numFmtId="167" fontId="25" fillId="0" borderId="10" xfId="119" applyNumberFormat="1" applyFont="1" applyFill="1" applyBorder="1" applyAlignment="1">
      <alignment horizontal="right"/>
    </xf>
    <xf numFmtId="1" fontId="25" fillId="0" borderId="10" xfId="119" applyNumberFormat="1" applyFont="1" applyFill="1" applyBorder="1" applyAlignment="1">
      <alignment horizontal="right"/>
    </xf>
    <xf numFmtId="167" fontId="29" fillId="0" borderId="0" xfId="119" applyNumberFormat="1" applyFill="1"/>
    <xf numFmtId="167" fontId="146" fillId="0" borderId="0" xfId="119" applyNumberFormat="1" applyFont="1" applyFill="1"/>
    <xf numFmtId="0" fontId="21" fillId="0" borderId="0" xfId="120" applyNumberFormat="1" applyFont="1" applyFill="1" applyBorder="1" applyAlignment="1">
      <alignment vertical="center"/>
    </xf>
    <xf numFmtId="10" fontId="17" fillId="0" borderId="10" xfId="103" applyNumberFormat="1" applyFont="1" applyBorder="1" applyAlignment="1">
      <alignment horizontal="center" vertical="center"/>
    </xf>
    <xf numFmtId="167" fontId="16" fillId="0" borderId="10" xfId="78" applyNumberFormat="1" applyFill="1" applyBorder="1" applyAlignment="1">
      <alignment horizontal="center" vertical="center"/>
    </xf>
    <xf numFmtId="0" fontId="143" fillId="0" borderId="0" xfId="78" applyFont="1" applyFill="1" applyBorder="1" applyAlignment="1">
      <alignment vertical="center" wrapText="1"/>
    </xf>
    <xf numFmtId="0" fontId="145" fillId="0" borderId="0" xfId="78" applyNumberFormat="1" applyFont="1" applyFill="1" applyBorder="1"/>
    <xf numFmtId="0" fontId="144" fillId="0" borderId="10" xfId="78" applyNumberFormat="1" applyFont="1" applyFill="1" applyBorder="1" applyAlignment="1">
      <alignment horizontal="center" vertical="center" wrapText="1"/>
    </xf>
    <xf numFmtId="0" fontId="144" fillId="0" borderId="10" xfId="78" applyNumberFormat="1" applyFont="1" applyFill="1" applyBorder="1" applyAlignment="1">
      <alignment vertical="center"/>
    </xf>
    <xf numFmtId="0" fontId="145" fillId="0" borderId="10" xfId="78" applyNumberFormat="1" applyFont="1" applyFill="1" applyBorder="1" applyAlignment="1">
      <alignment horizontal="center" vertical="center" wrapText="1"/>
    </xf>
    <xf numFmtId="0" fontId="145" fillId="0" borderId="10" xfId="78" applyNumberFormat="1" applyFont="1" applyFill="1" applyBorder="1"/>
    <xf numFmtId="0" fontId="144" fillId="0" borderId="10" xfId="78" applyNumberFormat="1" applyFont="1" applyFill="1" applyBorder="1"/>
    <xf numFmtId="0" fontId="16" fillId="0" borderId="0" xfId="78"/>
    <xf numFmtId="0" fontId="29" fillId="0" borderId="0" xfId="120" applyNumberFormat="1" applyFill="1" applyAlignment="1">
      <alignment vertical="center" wrapText="1"/>
    </xf>
    <xf numFmtId="0" fontId="17" fillId="0" borderId="0" xfId="120" applyNumberFormat="1" applyFont="1" applyFill="1" applyAlignment="1">
      <alignment horizontal="right" vertical="center" wrapText="1"/>
    </xf>
    <xf numFmtId="0" fontId="22" fillId="0" borderId="0" xfId="120" applyNumberFormat="1" applyFont="1" applyFill="1" applyAlignment="1">
      <alignment vertical="center" wrapText="1"/>
    </xf>
    <xf numFmtId="0" fontId="133" fillId="0" borderId="0" xfId="120" applyNumberFormat="1" applyFont="1" applyFill="1" applyAlignment="1">
      <alignment horizontal="centerContinuous" vertical="center" wrapText="1"/>
    </xf>
    <xf numFmtId="0" fontId="29" fillId="0" borderId="0" xfId="120" applyNumberFormat="1" applyFill="1" applyAlignment="1">
      <alignment horizontal="center" vertical="center" wrapText="1"/>
    </xf>
    <xf numFmtId="0" fontId="26" fillId="0" borderId="49" xfId="120" applyNumberFormat="1" applyFont="1" applyFill="1" applyBorder="1" applyAlignment="1">
      <alignment horizontal="center" vertical="center" wrapText="1"/>
    </xf>
    <xf numFmtId="0" fontId="26" fillId="0" borderId="103" xfId="120" applyNumberFormat="1" applyFont="1" applyFill="1" applyBorder="1" applyAlignment="1">
      <alignment horizontal="centerContinuous" vertical="center" wrapText="1"/>
    </xf>
    <xf numFmtId="0" fontId="29" fillId="0" borderId="77" xfId="120" applyNumberFormat="1" applyFill="1" applyBorder="1" applyAlignment="1">
      <alignment vertical="center" wrapText="1"/>
    </xf>
    <xf numFmtId="0" fontId="29" fillId="0" borderId="10" xfId="120" applyNumberFormat="1" applyFill="1" applyBorder="1" applyAlignment="1">
      <alignment vertical="center" wrapText="1"/>
    </xf>
    <xf numFmtId="0" fontId="18" fillId="0" borderId="31" xfId="120" applyNumberFormat="1" applyFont="1" applyFill="1" applyBorder="1" applyAlignment="1">
      <alignment horizontal="center" vertical="center" wrapText="1"/>
    </xf>
    <xf numFmtId="0" fontId="25" fillId="0" borderId="10" xfId="120" applyNumberFormat="1" applyFont="1" applyFill="1" applyBorder="1" applyAlignment="1">
      <alignment horizontal="centerContinuous" vertical="center" wrapText="1"/>
    </xf>
    <xf numFmtId="0" fontId="29" fillId="0" borderId="10" xfId="120" applyNumberFormat="1" applyFill="1" applyBorder="1" applyAlignment="1">
      <alignment horizontal="centerContinuous" vertical="center" wrapText="1"/>
    </xf>
    <xf numFmtId="0" fontId="18" fillId="0" borderId="101" xfId="120" applyNumberFormat="1" applyFont="1" applyFill="1" applyBorder="1" applyAlignment="1">
      <alignment vertical="center" wrapText="1"/>
    </xf>
    <xf numFmtId="0" fontId="29" fillId="0" borderId="100" xfId="120" applyNumberFormat="1" applyFill="1" applyBorder="1" applyAlignment="1">
      <alignment vertical="center" wrapText="1"/>
    </xf>
    <xf numFmtId="0" fontId="29" fillId="0" borderId="10" xfId="120" applyNumberFormat="1" applyFill="1" applyBorder="1" applyAlignment="1">
      <alignment horizontal="center" vertical="center"/>
    </xf>
    <xf numFmtId="0" fontId="29" fillId="0" borderId="10" xfId="120" applyNumberFormat="1" applyFill="1" applyBorder="1" applyAlignment="1">
      <alignment vertical="center"/>
    </xf>
    <xf numFmtId="0" fontId="29" fillId="0" borderId="0" xfId="120" applyNumberFormat="1" applyFill="1" applyAlignment="1">
      <alignment vertical="center"/>
    </xf>
    <xf numFmtId="0" fontId="18" fillId="0" borderId="10" xfId="120" applyNumberFormat="1" applyFont="1" applyFill="1" applyBorder="1" applyAlignment="1">
      <alignment horizontal="center" vertical="center"/>
    </xf>
    <xf numFmtId="0" fontId="29" fillId="0" borderId="0" xfId="120" applyNumberFormat="1" applyFill="1" applyAlignment="1">
      <alignment horizontal="center" vertical="center"/>
    </xf>
    <xf numFmtId="0" fontId="93" fillId="0" borderId="0" xfId="120" applyNumberFormat="1" applyFont="1" applyFill="1" applyAlignment="1">
      <alignment vertical="center" wrapText="1"/>
    </xf>
    <xf numFmtId="167" fontId="93" fillId="0" borderId="0" xfId="120" applyNumberFormat="1" applyFont="1" applyFill="1" applyAlignment="1">
      <alignment vertical="center" wrapText="1"/>
    </xf>
    <xf numFmtId="2" fontId="93" fillId="0" borderId="0" xfId="120" applyNumberFormat="1" applyFont="1" applyFill="1" applyAlignment="1">
      <alignment vertical="center" wrapText="1"/>
    </xf>
    <xf numFmtId="0" fontId="140" fillId="25" borderId="0" xfId="120" applyFont="1" applyBorder="1" applyAlignment="1">
      <alignment vertical="center" wrapText="1"/>
    </xf>
    <xf numFmtId="0" fontId="123" fillId="0" borderId="0" xfId="120" applyFont="1" applyFill="1" applyBorder="1" applyAlignment="1">
      <alignment vertical="center" wrapText="1"/>
    </xf>
    <xf numFmtId="0" fontId="123" fillId="25" borderId="0" xfId="120" applyFont="1" applyBorder="1" applyAlignment="1">
      <alignment vertical="center" wrapText="1"/>
    </xf>
    <xf numFmtId="165" fontId="141" fillId="0" borderId="10" xfId="121" applyNumberFormat="1" applyFont="1" applyBorder="1" applyAlignment="1">
      <alignment horizontal="left" vertical="center" wrapText="1"/>
    </xf>
    <xf numFmtId="189" fontId="123" fillId="0" borderId="10" xfId="121" applyNumberFormat="1" applyFont="1" applyBorder="1" applyAlignment="1">
      <alignment vertical="center" wrapText="1"/>
    </xf>
    <xf numFmtId="189" fontId="123" fillId="0" borderId="10" xfId="121" applyNumberFormat="1" applyFont="1" applyFill="1" applyBorder="1" applyAlignment="1">
      <alignment vertical="center" wrapText="1"/>
    </xf>
    <xf numFmtId="165" fontId="123" fillId="0" borderId="10" xfId="121" applyNumberFormat="1" applyFont="1" applyBorder="1" applyAlignment="1">
      <alignment horizontal="left" vertical="center" wrapText="1"/>
    </xf>
    <xf numFmtId="189" fontId="123" fillId="0" borderId="10" xfId="121" applyNumberFormat="1" applyFont="1" applyFill="1" applyBorder="1" applyAlignment="1">
      <alignment horizontal="right" vertical="center" wrapText="1"/>
    </xf>
    <xf numFmtId="165" fontId="127" fillId="0" borderId="10" xfId="121" applyNumberFormat="1" applyFont="1" applyBorder="1" applyAlignment="1">
      <alignment horizontal="left" vertical="center" wrapText="1"/>
    </xf>
    <xf numFmtId="165" fontId="123" fillId="0" borderId="10" xfId="121" applyNumberFormat="1" applyFont="1" applyBorder="1" applyAlignment="1">
      <alignment vertical="center" wrapText="1"/>
    </xf>
    <xf numFmtId="165" fontId="123" fillId="0" borderId="10" xfId="121" applyNumberFormat="1" applyFont="1" applyFill="1" applyBorder="1" applyAlignment="1">
      <alignment horizontal="right" vertical="center" wrapText="1"/>
    </xf>
    <xf numFmtId="187" fontId="123" fillId="0" borderId="10" xfId="121" applyNumberFormat="1" applyFont="1" applyFill="1" applyBorder="1" applyAlignment="1">
      <alignment horizontal="right" vertical="center" wrapText="1"/>
    </xf>
    <xf numFmtId="165" fontId="141" fillId="0" borderId="10" xfId="121" applyNumberFormat="1" applyFont="1" applyFill="1" applyBorder="1" applyAlignment="1">
      <alignment horizontal="right" vertical="center" wrapText="1"/>
    </xf>
    <xf numFmtId="0" fontId="123" fillId="25" borderId="10" xfId="120" applyFont="1" applyBorder="1" applyAlignment="1">
      <alignment vertical="center" wrapText="1"/>
    </xf>
    <xf numFmtId="0" fontId="123" fillId="0" borderId="10" xfId="120" applyFont="1" applyFill="1" applyBorder="1" applyAlignment="1">
      <alignment horizontal="right" vertical="center" wrapText="1"/>
    </xf>
    <xf numFmtId="165" fontId="141" fillId="0" borderId="10" xfId="121" applyNumberFormat="1" applyFont="1" applyBorder="1" applyAlignment="1">
      <alignment vertical="center" wrapText="1"/>
    </xf>
    <xf numFmtId="0" fontId="141" fillId="25" borderId="10" xfId="120" applyFont="1" applyBorder="1" applyAlignment="1">
      <alignment vertical="center" wrapText="1"/>
    </xf>
    <xf numFmtId="165" fontId="123" fillId="0" borderId="0" xfId="121" applyNumberFormat="1" applyFont="1" applyBorder="1" applyAlignment="1">
      <alignment vertical="center" wrapText="1"/>
    </xf>
    <xf numFmtId="165" fontId="123" fillId="0" borderId="0" xfId="121" applyNumberFormat="1" applyFont="1" applyFill="1" applyBorder="1" applyAlignment="1">
      <alignment vertical="center" wrapText="1"/>
    </xf>
    <xf numFmtId="0" fontId="29" fillId="0" borderId="0" xfId="120" applyNumberFormat="1" applyFill="1" applyBorder="1" applyAlignment="1">
      <alignment vertical="center"/>
    </xf>
    <xf numFmtId="0" fontId="17" fillId="0" borderId="0" xfId="120" applyNumberFormat="1" applyFont="1" applyFill="1" applyBorder="1" applyAlignment="1">
      <alignment horizontal="right" vertical="center"/>
    </xf>
    <xf numFmtId="0" fontId="22" fillId="0" borderId="0" xfId="120" applyNumberFormat="1" applyFont="1" applyFill="1" applyBorder="1" applyAlignment="1">
      <alignment vertical="center"/>
    </xf>
    <xf numFmtId="0" fontId="18" fillId="0" borderId="10" xfId="120" applyNumberFormat="1" applyFont="1" applyFill="1" applyBorder="1" applyAlignment="1">
      <alignment vertical="center"/>
    </xf>
    <xf numFmtId="0" fontId="18" fillId="0" borderId="0" xfId="120" applyNumberFormat="1" applyFont="1" applyFill="1" applyAlignment="1">
      <alignment vertical="center"/>
    </xf>
    <xf numFmtId="0" fontId="29" fillId="0" borderId="10" xfId="120" applyNumberFormat="1" applyFont="1" applyFill="1" applyBorder="1" applyAlignment="1">
      <alignment horizontal="center" vertical="center" wrapText="1"/>
    </xf>
    <xf numFmtId="0" fontId="18" fillId="0" borderId="0" xfId="120" applyNumberFormat="1" applyFont="1" applyFill="1" applyAlignment="1">
      <alignment horizontal="left" vertical="center" wrapText="1"/>
    </xf>
    <xf numFmtId="0" fontId="29" fillId="0" borderId="10" xfId="120" applyNumberFormat="1" applyFill="1" applyBorder="1" applyAlignment="1">
      <alignment horizontal="right" vertical="center"/>
    </xf>
    <xf numFmtId="1" fontId="18" fillId="0" borderId="10" xfId="120" applyNumberFormat="1" applyFont="1" applyFill="1" applyBorder="1" applyAlignment="1">
      <alignment vertical="center"/>
    </xf>
    <xf numFmtId="2" fontId="17" fillId="0" borderId="10" xfId="78" applyNumberFormat="1" applyFont="1" applyFill="1" applyBorder="1"/>
    <xf numFmtId="0" fontId="16" fillId="0" borderId="10" xfId="0" applyFont="1" applyBorder="1" applyAlignment="1">
      <alignment horizontal="right" wrapText="1"/>
    </xf>
    <xf numFmtId="0" fontId="16" fillId="0" borderId="10" xfId="0" applyFont="1" applyBorder="1" applyAlignment="1">
      <alignment wrapText="1"/>
    </xf>
    <xf numFmtId="9" fontId="16" fillId="0" borderId="10" xfId="0" applyNumberFormat="1" applyFont="1" applyBorder="1" applyAlignment="1">
      <alignment horizontal="center" wrapText="1"/>
    </xf>
    <xf numFmtId="0" fontId="17" fillId="0" borderId="10" xfId="0" applyFont="1" applyBorder="1" applyAlignment="1">
      <alignment horizontal="right" wrapText="1"/>
    </xf>
    <xf numFmtId="0" fontId="16" fillId="0" borderId="10" xfId="0" applyFont="1" applyBorder="1" applyAlignment="1">
      <alignment horizontal="center" wrapText="1"/>
    </xf>
    <xf numFmtId="0" fontId="151" fillId="0" borderId="10" xfId="0" applyFont="1" applyBorder="1" applyAlignment="1">
      <alignment wrapText="1"/>
    </xf>
    <xf numFmtId="2" fontId="16" fillId="0" borderId="10" xfId="0" applyNumberFormat="1" applyFont="1" applyBorder="1" applyAlignment="1">
      <alignment horizontal="right" wrapText="1"/>
    </xf>
    <xf numFmtId="2" fontId="17" fillId="0" borderId="10" xfId="0" applyNumberFormat="1" applyFont="1" applyBorder="1" applyAlignment="1">
      <alignment horizontal="right" wrapText="1"/>
    </xf>
    <xf numFmtId="2" fontId="151" fillId="0" borderId="10" xfId="0" applyNumberFormat="1" applyFont="1" applyBorder="1" applyAlignment="1">
      <alignment wrapText="1"/>
    </xf>
    <xf numFmtId="0" fontId="17" fillId="0" borderId="10" xfId="0" applyFont="1" applyFill="1" applyBorder="1" applyAlignment="1">
      <alignment horizontal="right" wrapText="1"/>
    </xf>
    <xf numFmtId="0" fontId="16" fillId="0" borderId="19" xfId="0" applyFont="1" applyFill="1" applyBorder="1"/>
    <xf numFmtId="0" fontId="17" fillId="0" borderId="19" xfId="0" applyFont="1" applyFill="1" applyBorder="1" applyAlignment="1">
      <alignment horizontal="center"/>
    </xf>
    <xf numFmtId="10" fontId="16" fillId="0" borderId="10" xfId="103" applyNumberFormat="1" applyFont="1" applyBorder="1" applyAlignment="1">
      <alignment horizontal="center" vertical="center"/>
    </xf>
    <xf numFmtId="0" fontId="90" fillId="0" borderId="80" xfId="83" applyFont="1" applyFill="1" applyBorder="1" applyAlignment="1">
      <alignment horizontal="center" vertical="center" wrapText="1"/>
    </xf>
    <xf numFmtId="0" fontId="18" fillId="0" borderId="10" xfId="120" applyNumberFormat="1" applyFont="1" applyFill="1" applyBorder="1" applyAlignment="1">
      <alignment horizontal="center" vertical="center" wrapText="1"/>
    </xf>
    <xf numFmtId="0" fontId="29" fillId="0" borderId="113" xfId="120" applyNumberFormat="1" applyFill="1" applyBorder="1" applyAlignment="1">
      <alignment horizontal="center" vertical="center" wrapText="1"/>
    </xf>
    <xf numFmtId="0" fontId="29" fillId="0" borderId="114" xfId="120" applyNumberFormat="1" applyFill="1" applyBorder="1" applyAlignment="1">
      <alignment vertical="center" wrapText="1"/>
    </xf>
    <xf numFmtId="0" fontId="144" fillId="0" borderId="0" xfId="78" applyNumberFormat="1" applyFont="1" applyFill="1" applyBorder="1"/>
    <xf numFmtId="0" fontId="145" fillId="0" borderId="0" xfId="78" applyNumberFormat="1" applyFont="1" applyFill="1" applyBorder="1" applyAlignment="1">
      <alignment horizontal="center" vertical="center" wrapText="1"/>
    </xf>
    <xf numFmtId="0" fontId="16" fillId="27" borderId="0" xfId="78" applyFill="1"/>
    <xf numFmtId="2" fontId="63" fillId="0" borderId="0" xfId="0" applyNumberFormat="1" applyFont="1" applyFill="1" applyBorder="1" applyAlignment="1">
      <alignment horizontal="center" vertical="center" wrapText="1"/>
    </xf>
    <xf numFmtId="167" fontId="18" fillId="0" borderId="10" xfId="41" applyNumberFormat="1" applyFont="1" applyFill="1" applyBorder="1" applyAlignment="1">
      <alignment vertical="center"/>
    </xf>
    <xf numFmtId="167" fontId="40" fillId="0" borderId="10" xfId="41" applyNumberFormat="1" applyFont="1" applyFill="1" applyBorder="1" applyAlignment="1">
      <alignment vertical="center"/>
    </xf>
    <xf numFmtId="165" fontId="141" fillId="0" borderId="10" xfId="121" applyNumberFormat="1" applyFont="1" applyFill="1" applyBorder="1" applyAlignment="1">
      <alignment horizontal="center" vertical="center" wrapText="1"/>
    </xf>
    <xf numFmtId="0" fontId="17" fillId="0" borderId="0" xfId="0" applyFont="1" applyFill="1" applyAlignment="1">
      <alignment horizontal="center"/>
    </xf>
    <xf numFmtId="0" fontId="29" fillId="0" borderId="0" xfId="119" applyNumberFormat="1" applyFill="1" applyAlignment="1">
      <alignment horizontal="center" vertical="center"/>
    </xf>
    <xf numFmtId="0" fontId="29" fillId="0" borderId="0" xfId="119" applyNumberFormat="1" applyFill="1" applyAlignment="1">
      <alignment horizontal="center"/>
    </xf>
    <xf numFmtId="0" fontId="29" fillId="0" borderId="10" xfId="120" applyNumberFormat="1" applyFill="1" applyBorder="1" applyAlignment="1">
      <alignment horizontal="center" vertical="center" wrapText="1"/>
    </xf>
    <xf numFmtId="0" fontId="43" fillId="0" borderId="10" xfId="120" applyNumberFormat="1" applyFont="1" applyFill="1" applyBorder="1" applyAlignment="1">
      <alignment vertical="center"/>
    </xf>
    <xf numFmtId="0" fontId="40" fillId="0" borderId="10" xfId="120" applyNumberFormat="1" applyFont="1" applyFill="1" applyBorder="1" applyAlignment="1">
      <alignment horizontal="center" vertical="center"/>
    </xf>
    <xf numFmtId="0" fontId="43" fillId="0" borderId="10" xfId="120" applyNumberFormat="1" applyFont="1" applyFill="1" applyBorder="1" applyAlignment="1">
      <alignment horizontal="center" vertical="center"/>
    </xf>
    <xf numFmtId="0" fontId="42" fillId="0" borderId="49" xfId="120" applyNumberFormat="1" applyFont="1" applyFill="1" applyBorder="1" applyAlignment="1">
      <alignment horizontal="center" vertical="center" wrapText="1"/>
    </xf>
    <xf numFmtId="0" fontId="42" fillId="0" borderId="49" xfId="120" applyNumberFormat="1" applyFont="1" applyFill="1" applyBorder="1" applyAlignment="1">
      <alignment horizontal="center" vertical="center"/>
    </xf>
    <xf numFmtId="0" fontId="40" fillId="0" borderId="49" xfId="120" applyNumberFormat="1" applyFont="1" applyFill="1" applyBorder="1" applyAlignment="1">
      <alignment horizontal="center" vertical="center" wrapText="1"/>
    </xf>
    <xf numFmtId="0" fontId="22" fillId="0" borderId="0" xfId="120" applyNumberFormat="1" applyFont="1" applyFill="1" applyBorder="1" applyAlignment="1">
      <alignment horizontal="right" vertical="center"/>
    </xf>
    <xf numFmtId="0" fontId="135" fillId="0" borderId="0" xfId="120" applyNumberFormat="1" applyFont="1" applyFill="1" applyBorder="1" applyAlignment="1">
      <alignment horizontal="right" vertical="center" wrapText="1"/>
    </xf>
    <xf numFmtId="0" fontId="136" fillId="0" borderId="0" xfId="120" applyNumberFormat="1" applyFont="1" applyFill="1" applyBorder="1" applyAlignment="1">
      <alignment horizontal="left" vertical="center" wrapText="1"/>
    </xf>
    <xf numFmtId="0" fontId="137" fillId="0" borderId="0" xfId="120" applyNumberFormat="1" applyFont="1" applyFill="1" applyBorder="1" applyAlignment="1">
      <alignment horizontal="centerContinuous" vertical="center" wrapText="1"/>
    </xf>
    <xf numFmtId="0" fontId="93" fillId="0" borderId="0" xfId="120" applyNumberFormat="1" applyFont="1" applyFill="1" applyBorder="1" applyAlignment="1">
      <alignment horizontal="centerContinuous" vertical="center" wrapText="1"/>
    </xf>
    <xf numFmtId="165" fontId="152" fillId="0" borderId="10" xfId="121" applyNumberFormat="1" applyFont="1" applyBorder="1" applyAlignment="1">
      <alignment horizontal="left" vertical="center" wrapText="1"/>
    </xf>
    <xf numFmtId="2" fontId="99" fillId="0" borderId="0" xfId="78" applyNumberFormat="1" applyFont="1" applyFill="1"/>
    <xf numFmtId="17" fontId="29" fillId="0" borderId="0" xfId="120" applyNumberFormat="1" applyFill="1" applyAlignment="1">
      <alignment vertical="center"/>
    </xf>
    <xf numFmtId="167" fontId="16" fillId="0" borderId="0" xfId="119" applyNumberFormat="1" applyFont="1" applyFill="1" applyBorder="1" applyAlignment="1">
      <alignment vertical="center"/>
    </xf>
    <xf numFmtId="167" fontId="17" fillId="0" borderId="0" xfId="119" applyNumberFormat="1" applyFont="1" applyFill="1" applyBorder="1" applyAlignment="1">
      <alignment vertical="center"/>
    </xf>
    <xf numFmtId="2" fontId="16" fillId="0" borderId="0" xfId="119" applyNumberFormat="1" applyFont="1" applyFill="1" applyBorder="1" applyAlignment="1">
      <alignment vertical="center"/>
    </xf>
    <xf numFmtId="0" fontId="29" fillId="0" borderId="115" xfId="120" applyNumberFormat="1" applyFill="1" applyBorder="1" applyAlignment="1">
      <alignment vertical="center" wrapText="1"/>
    </xf>
    <xf numFmtId="0" fontId="29" fillId="0" borderId="116" xfId="120" applyNumberFormat="1" applyFill="1" applyBorder="1" applyAlignment="1">
      <alignment vertical="center" wrapText="1"/>
    </xf>
    <xf numFmtId="0" fontId="29" fillId="0" borderId="117" xfId="120" applyNumberFormat="1" applyFill="1" applyBorder="1" applyAlignment="1">
      <alignment vertical="center" wrapText="1"/>
    </xf>
    <xf numFmtId="2" fontId="17" fillId="0" borderId="0" xfId="119" applyNumberFormat="1" applyFont="1" applyFill="1" applyBorder="1" applyAlignment="1">
      <alignment vertical="center"/>
    </xf>
    <xf numFmtId="10" fontId="16" fillId="0" borderId="0" xfId="119" applyNumberFormat="1" applyFont="1" applyFill="1" applyBorder="1" applyAlignment="1">
      <alignment vertical="center"/>
    </xf>
    <xf numFmtId="0" fontId="16" fillId="0" borderId="0" xfId="78" applyFill="1" applyAlignment="1">
      <alignment vertical="center"/>
    </xf>
    <xf numFmtId="0" fontId="17" fillId="0" borderId="10" xfId="78" applyFont="1" applyFill="1" applyBorder="1" applyAlignment="1">
      <alignment horizontal="center" vertical="center"/>
    </xf>
    <xf numFmtId="0" fontId="17" fillId="0" borderId="10" xfId="78" applyFont="1" applyFill="1" applyBorder="1" applyAlignment="1">
      <alignment vertical="center" wrapText="1"/>
    </xf>
    <xf numFmtId="0" fontId="16" fillId="0" borderId="10" xfId="78" applyFill="1" applyBorder="1" applyAlignment="1">
      <alignment vertical="center"/>
    </xf>
    <xf numFmtId="1" fontId="26" fillId="0" borderId="10" xfId="119" applyNumberFormat="1" applyFont="1" applyFill="1" applyBorder="1"/>
    <xf numFmtId="0" fontId="16" fillId="0" borderId="10" xfId="78" applyBorder="1"/>
    <xf numFmtId="0" fontId="16" fillId="0" borderId="10" xfId="78" applyBorder="1" applyAlignment="1">
      <alignment vertical="center" wrapText="1"/>
    </xf>
    <xf numFmtId="0" fontId="16" fillId="0" borderId="10" xfId="78" applyNumberFormat="1" applyFont="1" applyFill="1" applyBorder="1" applyAlignment="1">
      <alignment vertical="center"/>
    </xf>
    <xf numFmtId="0" fontId="144" fillId="0" borderId="31" xfId="78" applyNumberFormat="1" applyFont="1" applyFill="1" applyBorder="1" applyAlignment="1">
      <alignment vertical="center"/>
    </xf>
    <xf numFmtId="0" fontId="144" fillId="0" borderId="6" xfId="78" applyNumberFormat="1" applyFont="1" applyFill="1" applyBorder="1" applyAlignment="1">
      <alignment vertical="center"/>
    </xf>
    <xf numFmtId="0" fontId="144" fillId="0" borderId="37" xfId="78" applyNumberFormat="1" applyFont="1" applyFill="1" applyBorder="1" applyAlignment="1">
      <alignment vertical="center"/>
    </xf>
    <xf numFmtId="0" fontId="21" fillId="0" borderId="0" xfId="120" applyNumberFormat="1" applyFont="1" applyFill="1" applyAlignment="1">
      <alignment vertical="center"/>
    </xf>
    <xf numFmtId="0" fontId="17" fillId="0" borderId="0" xfId="120" applyNumberFormat="1" applyFont="1" applyFill="1" applyAlignment="1">
      <alignment horizontal="right" vertical="center"/>
    </xf>
    <xf numFmtId="0" fontId="22" fillId="0" borderId="0" xfId="120" applyNumberFormat="1" applyFont="1" applyFill="1" applyAlignment="1">
      <alignment vertical="center"/>
    </xf>
    <xf numFmtId="0" fontId="26" fillId="0" borderId="0" xfId="120" applyNumberFormat="1" applyFont="1" applyFill="1" applyAlignment="1">
      <alignment horizontal="centerContinuous" vertical="center"/>
    </xf>
    <xf numFmtId="0" fontId="18" fillId="0" borderId="49" xfId="120" applyNumberFormat="1" applyFont="1" applyFill="1" applyBorder="1" applyAlignment="1">
      <alignment horizontal="center" vertical="center"/>
    </xf>
    <xf numFmtId="0" fontId="29" fillId="0" borderId="77" xfId="120" applyNumberFormat="1" applyFill="1" applyBorder="1" applyAlignment="1">
      <alignment horizontal="center" vertical="center"/>
    </xf>
    <xf numFmtId="0" fontId="29" fillId="0" borderId="49" xfId="120" applyNumberFormat="1" applyFill="1" applyBorder="1" applyAlignment="1">
      <alignment vertical="center"/>
    </xf>
    <xf numFmtId="0" fontId="29" fillId="0" borderId="64" xfId="120" applyNumberFormat="1" applyFill="1" applyBorder="1" applyAlignment="1">
      <alignment horizontal="centerContinuous" vertical="center"/>
    </xf>
    <xf numFmtId="0" fontId="29" fillId="0" borderId="77" xfId="120" applyNumberFormat="1" applyFill="1" applyBorder="1" applyAlignment="1">
      <alignment horizontal="centerContinuous" vertical="center"/>
    </xf>
    <xf numFmtId="0" fontId="29" fillId="0" borderId="77" xfId="120" applyNumberFormat="1" applyFill="1" applyBorder="1" applyAlignment="1">
      <alignment vertical="center"/>
    </xf>
    <xf numFmtId="0" fontId="18" fillId="0" borderId="111" xfId="120" applyNumberFormat="1" applyFont="1" applyFill="1" applyBorder="1" applyAlignment="1">
      <alignment horizontal="center" vertical="center"/>
    </xf>
    <xf numFmtId="0" fontId="29" fillId="0" borderId="112" xfId="120" applyNumberFormat="1" applyFill="1" applyBorder="1" applyAlignment="1">
      <alignment horizontal="centerContinuous" vertical="center"/>
    </xf>
    <xf numFmtId="0" fontId="29" fillId="0" borderId="79" xfId="120" applyNumberFormat="1" applyFill="1" applyBorder="1" applyAlignment="1">
      <alignment horizontal="centerContinuous" vertical="center"/>
    </xf>
    <xf numFmtId="0" fontId="29" fillId="0" borderId="79" xfId="120" applyNumberFormat="1" applyFill="1" applyBorder="1" applyAlignment="1">
      <alignment vertical="center"/>
    </xf>
    <xf numFmtId="0" fontId="29" fillId="0" borderId="51" xfId="120" applyNumberFormat="1" applyFill="1" applyBorder="1" applyAlignment="1">
      <alignment horizontal="center" vertical="center"/>
    </xf>
    <xf numFmtId="0" fontId="29" fillId="0" borderId="59" xfId="120" applyNumberFormat="1" applyFill="1" applyBorder="1" applyAlignment="1">
      <alignment horizontal="center" vertical="center"/>
    </xf>
    <xf numFmtId="0" fontId="29" fillId="0" borderId="98" xfId="120" applyNumberFormat="1" applyFill="1" applyBorder="1" applyAlignment="1">
      <alignment vertical="center"/>
    </xf>
    <xf numFmtId="0" fontId="29" fillId="0" borderId="52" xfId="120" applyNumberFormat="1" applyFill="1" applyBorder="1" applyAlignment="1">
      <alignment horizontal="center" vertical="center"/>
    </xf>
    <xf numFmtId="0" fontId="29" fillId="0" borderId="54" xfId="120" applyNumberFormat="1" applyFill="1" applyBorder="1" applyAlignment="1">
      <alignment horizontal="center" vertical="center"/>
    </xf>
    <xf numFmtId="0" fontId="29" fillId="0" borderId="99" xfId="120" applyNumberFormat="1" applyFill="1" applyBorder="1" applyAlignment="1">
      <alignment vertical="center"/>
    </xf>
    <xf numFmtId="0" fontId="29" fillId="0" borderId="52" xfId="120" applyNumberFormat="1" applyFill="1" applyBorder="1" applyAlignment="1">
      <alignment vertical="center"/>
    </xf>
    <xf numFmtId="0" fontId="29" fillId="0" borderId="54" xfId="120" applyNumberFormat="1" applyFill="1" applyBorder="1" applyAlignment="1">
      <alignment vertical="center"/>
    </xf>
    <xf numFmtId="0" fontId="29" fillId="0" borderId="84" xfId="120" applyNumberFormat="1" applyFill="1" applyBorder="1" applyAlignment="1">
      <alignment vertical="center"/>
    </xf>
    <xf numFmtId="2" fontId="154" fillId="0" borderId="10" xfId="119" applyNumberFormat="1" applyFont="1" applyFill="1" applyBorder="1" applyAlignment="1">
      <alignment vertical="center"/>
    </xf>
    <xf numFmtId="2" fontId="16" fillId="0" borderId="10" xfId="119" applyNumberFormat="1" applyFont="1" applyFill="1" applyBorder="1" applyAlignment="1">
      <alignment vertical="center"/>
    </xf>
    <xf numFmtId="2" fontId="119" fillId="0" borderId="10" xfId="119" applyNumberFormat="1" applyFont="1" applyFill="1" applyBorder="1" applyAlignment="1">
      <alignment vertical="center"/>
    </xf>
    <xf numFmtId="0" fontId="99" fillId="0" borderId="10" xfId="78" applyFont="1" applyFill="1" applyBorder="1" applyAlignment="1">
      <alignment horizontal="center" vertical="center" wrapText="1"/>
    </xf>
    <xf numFmtId="4" fontId="99" fillId="0" borderId="0" xfId="78" applyNumberFormat="1" applyFont="1" applyFill="1" applyAlignment="1">
      <alignment vertical="center"/>
    </xf>
    <xf numFmtId="0" fontId="99" fillId="0" borderId="0" xfId="78" applyFont="1" applyFill="1" applyAlignment="1">
      <alignment vertical="center"/>
    </xf>
    <xf numFmtId="0" fontId="17" fillId="0" borderId="10" xfId="0" applyFont="1" applyBorder="1" applyAlignment="1">
      <alignment horizontal="center" vertical="center" wrapText="1"/>
    </xf>
    <xf numFmtId="0" fontId="19" fillId="0" borderId="0" xfId="0" applyFont="1"/>
    <xf numFmtId="0" fontId="0" fillId="0" borderId="27" xfId="0" applyBorder="1"/>
    <xf numFmtId="0" fontId="17" fillId="0" borderId="27" xfId="0" applyFont="1" applyBorder="1"/>
    <xf numFmtId="0" fontId="17" fillId="0" borderId="0" xfId="0" applyFont="1" applyBorder="1" applyAlignment="1">
      <alignment horizontal="center" wrapText="1"/>
    </xf>
    <xf numFmtId="0" fontId="17" fillId="0" borderId="0" xfId="0" applyFont="1" applyAlignment="1">
      <alignment horizontal="center"/>
    </xf>
    <xf numFmtId="0" fontId="0" fillId="0" borderId="119" xfId="0" applyBorder="1"/>
    <xf numFmtId="189" fontId="17" fillId="0" borderId="0" xfId="37" applyNumberFormat="1" applyFont="1"/>
    <xf numFmtId="189" fontId="16" fillId="0" borderId="0" xfId="37" applyNumberFormat="1"/>
    <xf numFmtId="1" fontId="19" fillId="0" borderId="0" xfId="0" applyNumberFormat="1" applyFont="1" applyFill="1"/>
    <xf numFmtId="2" fontId="17" fillId="0" borderId="0" xfId="0" applyNumberFormat="1" applyFont="1" applyAlignment="1">
      <alignment horizontal="center"/>
    </xf>
    <xf numFmtId="1" fontId="0" fillId="0" borderId="0" xfId="0" applyNumberFormat="1"/>
    <xf numFmtId="1" fontId="16" fillId="0" borderId="0" xfId="91" applyNumberFormat="1"/>
    <xf numFmtId="1" fontId="17" fillId="0" borderId="0" xfId="0" applyNumberFormat="1" applyFont="1"/>
    <xf numFmtId="1" fontId="35" fillId="0" borderId="0" xfId="0" applyNumberFormat="1" applyFont="1"/>
    <xf numFmtId="0" fontId="0" fillId="0" borderId="0" xfId="0" applyAlignment="1">
      <alignment horizontal="center" vertical="top" wrapText="1" shrinkToFit="1"/>
    </xf>
    <xf numFmtId="1" fontId="0" fillId="0" borderId="0" xfId="0" applyNumberFormat="1" applyAlignment="1">
      <alignment vertical="top"/>
    </xf>
    <xf numFmtId="165" fontId="0" fillId="0" borderId="0" xfId="0" applyNumberFormat="1"/>
    <xf numFmtId="0" fontId="26" fillId="0" borderId="10" xfId="119" applyNumberFormat="1" applyFont="1" applyFill="1" applyBorder="1" applyAlignment="1">
      <alignment horizontal="center" vertical="center" wrapText="1"/>
    </xf>
    <xf numFmtId="0" fontId="29" fillId="0" borderId="10" xfId="119" applyNumberFormat="1" applyFill="1" applyBorder="1" applyAlignment="1">
      <alignment horizontal="center" vertical="center"/>
    </xf>
    <xf numFmtId="0" fontId="27" fillId="0" borderId="10" xfId="119" applyNumberFormat="1" applyFont="1" applyFill="1" applyBorder="1" applyAlignment="1">
      <alignment horizontal="center" vertical="center" wrapText="1"/>
    </xf>
    <xf numFmtId="0" fontId="26" fillId="0" borderId="10" xfId="119" applyNumberFormat="1" applyFont="1" applyFill="1" applyBorder="1" applyAlignment="1">
      <alignment horizontal="center"/>
    </xf>
    <xf numFmtId="2" fontId="27" fillId="0" borderId="0" xfId="119" applyNumberFormat="1" applyFont="1" applyFill="1" applyAlignment="1">
      <alignment vertical="center"/>
    </xf>
    <xf numFmtId="9" fontId="16" fillId="0" borderId="10" xfId="103" applyNumberFormat="1" applyFont="1" applyBorder="1" applyAlignment="1">
      <alignment horizontal="center" vertical="center"/>
    </xf>
    <xf numFmtId="0" fontId="144" fillId="0" borderId="0" xfId="78" applyNumberFormat="1" applyFont="1" applyFill="1" applyBorder="1" applyAlignment="1">
      <alignment vertical="center"/>
    </xf>
    <xf numFmtId="0" fontId="145" fillId="0" borderId="0" xfId="78" applyNumberFormat="1" applyFont="1" applyFill="1" applyBorder="1" applyAlignment="1">
      <alignment vertical="center"/>
    </xf>
    <xf numFmtId="17" fontId="145" fillId="0" borderId="10" xfId="78" applyNumberFormat="1" applyFont="1" applyFill="1" applyBorder="1" applyAlignment="1">
      <alignment horizontal="center" vertical="center"/>
    </xf>
    <xf numFmtId="0" fontId="145" fillId="0" borderId="10" xfId="78" applyNumberFormat="1" applyFont="1" applyFill="1" applyBorder="1" applyAlignment="1">
      <alignment vertical="center"/>
    </xf>
    <xf numFmtId="0" fontId="22" fillId="0" borderId="0" xfId="119" applyNumberFormat="1" applyFont="1" applyFill="1" applyBorder="1" applyAlignment="1">
      <alignment vertical="center"/>
    </xf>
    <xf numFmtId="0" fontId="148" fillId="0" borderId="0" xfId="119" applyNumberFormat="1" applyFont="1" applyFill="1" applyBorder="1" applyAlignment="1">
      <alignment vertical="center"/>
    </xf>
    <xf numFmtId="17" fontId="90" fillId="0" borderId="10" xfId="86" applyNumberFormat="1" applyFont="1" applyFill="1" applyBorder="1" applyAlignment="1">
      <alignment horizontal="left" vertical="center" wrapText="1"/>
    </xf>
    <xf numFmtId="0" fontId="90" fillId="0" borderId="10" xfId="86" applyFont="1" applyFill="1" applyBorder="1" applyAlignment="1">
      <alignment horizontal="left" vertical="center" wrapText="1"/>
    </xf>
    <xf numFmtId="17" fontId="90" fillId="0" borderId="10" xfId="86" applyNumberFormat="1" applyFont="1" applyFill="1" applyBorder="1" applyAlignment="1">
      <alignment horizontal="center" vertical="center" wrapText="1"/>
    </xf>
    <xf numFmtId="0" fontId="47" fillId="0" borderId="10" xfId="86" applyFont="1" applyFill="1" applyBorder="1" applyAlignment="1">
      <alignment horizontal="left" vertical="center" wrapText="1"/>
    </xf>
    <xf numFmtId="17" fontId="47" fillId="0" borderId="10" xfId="86" applyNumberFormat="1" applyFont="1" applyFill="1" applyBorder="1" applyAlignment="1">
      <alignment horizontal="center" vertical="center" wrapText="1"/>
    </xf>
    <xf numFmtId="2" fontId="139" fillId="25" borderId="10" xfId="120" applyNumberFormat="1" applyFont="1" applyBorder="1" applyAlignment="1">
      <alignment horizontal="center" vertical="center"/>
    </xf>
    <xf numFmtId="2" fontId="90" fillId="0" borderId="10" xfId="86" applyNumberFormat="1" applyFont="1" applyFill="1" applyBorder="1" applyAlignment="1">
      <alignment horizontal="center" vertical="center" wrapText="1"/>
    </xf>
    <xf numFmtId="167" fontId="47" fillId="0" borderId="10" xfId="86" applyNumberFormat="1" applyFont="1" applyFill="1" applyBorder="1" applyAlignment="1">
      <alignment horizontal="center" vertical="center" wrapText="1"/>
    </xf>
    <xf numFmtId="1" fontId="90" fillId="0" borderId="10" xfId="86" applyNumberFormat="1" applyFont="1" applyFill="1" applyBorder="1" applyAlignment="1">
      <alignment horizontal="center" vertical="center" wrapText="1"/>
    </xf>
    <xf numFmtId="2" fontId="139" fillId="0" borderId="10" xfId="120" applyNumberFormat="1" applyFont="1" applyFill="1" applyBorder="1" applyAlignment="1">
      <alignment horizontal="center" vertical="center" wrapText="1"/>
    </xf>
    <xf numFmtId="1" fontId="47" fillId="0" borderId="10" xfId="86" applyNumberFormat="1" applyFont="1" applyFill="1" applyBorder="1" applyAlignment="1">
      <alignment horizontal="center" vertical="center" wrapText="1"/>
    </xf>
    <xf numFmtId="17" fontId="47" fillId="0" borderId="10" xfId="86" applyNumberFormat="1" applyFont="1" applyFill="1" applyBorder="1" applyAlignment="1">
      <alignment horizontal="left" vertical="center" wrapText="1"/>
    </xf>
    <xf numFmtId="0" fontId="47" fillId="0" borderId="111" xfId="86" applyFont="1" applyFill="1" applyBorder="1" applyAlignment="1">
      <alignment horizontal="center" vertical="center" wrapText="1"/>
    </xf>
    <xf numFmtId="0" fontId="16" fillId="0" borderId="0" xfId="119" applyNumberFormat="1" applyFont="1" applyFill="1" applyBorder="1" applyAlignment="1">
      <alignment horizontal="right" vertical="center"/>
    </xf>
    <xf numFmtId="0" fontId="99" fillId="0" borderId="0" xfId="78" applyFont="1" applyFill="1" applyBorder="1" applyAlignment="1">
      <alignment vertical="center"/>
    </xf>
    <xf numFmtId="0" fontId="99" fillId="0" borderId="10" xfId="78" applyFont="1" applyFill="1" applyBorder="1" applyAlignment="1">
      <alignment horizontal="center" vertical="center"/>
    </xf>
    <xf numFmtId="0" fontId="99" fillId="0" borderId="10" xfId="78" applyFont="1" applyFill="1" applyBorder="1" applyAlignment="1">
      <alignment vertical="center"/>
    </xf>
    <xf numFmtId="0" fontId="99" fillId="0" borderId="10" xfId="78" applyFont="1" applyFill="1" applyBorder="1" applyAlignment="1">
      <alignment vertical="center" wrapText="1"/>
    </xf>
    <xf numFmtId="0" fontId="99" fillId="0" borderId="0" xfId="78" applyFont="1" applyFill="1" applyAlignment="1">
      <alignment vertical="center" wrapText="1"/>
    </xf>
    <xf numFmtId="2" fontId="99" fillId="0" borderId="10" xfId="78" applyNumberFormat="1" applyFont="1" applyFill="1" applyBorder="1" applyAlignment="1">
      <alignment vertical="center" wrapText="1"/>
    </xf>
    <xf numFmtId="0" fontId="99" fillId="0" borderId="10" xfId="78" applyFont="1" applyFill="1" applyBorder="1" applyAlignment="1">
      <alignment horizontal="left" vertical="center"/>
    </xf>
    <xf numFmtId="2" fontId="99" fillId="0" borderId="10" xfId="78" applyNumberFormat="1" applyFont="1" applyFill="1" applyBorder="1" applyAlignment="1">
      <alignment vertical="center"/>
    </xf>
    <xf numFmtId="2" fontId="99" fillId="0" borderId="0" xfId="78" applyNumberFormat="1" applyFont="1" applyFill="1" applyAlignment="1">
      <alignment vertical="center"/>
    </xf>
    <xf numFmtId="0" fontId="16" fillId="0" borderId="10" xfId="0" applyFont="1" applyBorder="1"/>
    <xf numFmtId="43" fontId="0" fillId="0" borderId="0" xfId="0" applyNumberFormat="1"/>
    <xf numFmtId="165" fontId="0" fillId="0" borderId="0" xfId="37" applyFont="1"/>
    <xf numFmtId="0" fontId="17" fillId="0" borderId="10" xfId="0" applyFont="1" applyFill="1" applyBorder="1" applyAlignment="1">
      <alignment horizontal="center" vertical="center" wrapText="1"/>
    </xf>
    <xf numFmtId="9" fontId="0" fillId="0" borderId="0" xfId="91" applyFont="1"/>
    <xf numFmtId="0" fontId="43" fillId="0" borderId="10" xfId="0" applyFont="1" applyBorder="1" applyAlignment="1">
      <alignment horizontal="left" vertical="center" wrapText="1"/>
    </xf>
    <xf numFmtId="2" fontId="43" fillId="0" borderId="10" xfId="0" applyNumberFormat="1" applyFont="1" applyBorder="1" applyAlignment="1">
      <alignment horizontal="center" vertical="center" wrapText="1"/>
    </xf>
    <xf numFmtId="165" fontId="0" fillId="0" borderId="10" xfId="37" applyFont="1" applyBorder="1"/>
    <xf numFmtId="0" fontId="23" fillId="0" borderId="0" xfId="119" applyNumberFormat="1" applyFont="1" applyFill="1" applyBorder="1" applyAlignment="1">
      <alignment horizontal="center" vertical="center"/>
    </xf>
    <xf numFmtId="0" fontId="21" fillId="0" borderId="0" xfId="119" applyNumberFormat="1" applyFont="1" applyFill="1" applyBorder="1" applyAlignment="1">
      <alignment horizontal="center" vertical="center"/>
    </xf>
    <xf numFmtId="9" fontId="31" fillId="0" borderId="0" xfId="103" applyFont="1" applyFill="1" applyBorder="1" applyAlignment="1">
      <alignment horizontal="center" vertical="center"/>
    </xf>
    <xf numFmtId="0" fontId="107" fillId="0" borderId="10" xfId="119" applyNumberFormat="1" applyFont="1" applyFill="1" applyBorder="1" applyAlignment="1">
      <alignment horizontal="center" vertical="center" wrapText="1"/>
    </xf>
    <xf numFmtId="0" fontId="29" fillId="0" borderId="0" xfId="119" applyNumberFormat="1" applyFill="1" applyAlignment="1">
      <alignment horizontal="center"/>
    </xf>
    <xf numFmtId="194" fontId="43" fillId="0" borderId="0" xfId="0" applyNumberFormat="1" applyFont="1" applyFill="1" applyBorder="1" applyAlignment="1">
      <alignment horizontal="center" vertical="center" wrapText="1"/>
    </xf>
    <xf numFmtId="165" fontId="43" fillId="0" borderId="0" xfId="37" applyFont="1" applyFill="1" applyBorder="1" applyAlignment="1">
      <alignment horizontal="center" vertical="center" wrapText="1"/>
    </xf>
    <xf numFmtId="165" fontId="29" fillId="0" borderId="10" xfId="37" applyFont="1" applyFill="1" applyBorder="1" applyAlignment="1">
      <alignment vertical="center"/>
    </xf>
    <xf numFmtId="193" fontId="29" fillId="0" borderId="0" xfId="37" applyNumberFormat="1" applyFont="1" applyFill="1" applyBorder="1" applyAlignment="1">
      <alignment vertical="center"/>
    </xf>
    <xf numFmtId="172" fontId="43" fillId="0" borderId="0" xfId="78" applyNumberFormat="1" applyFont="1" applyFill="1" applyAlignment="1">
      <alignment vertical="center"/>
    </xf>
    <xf numFmtId="0" fontId="110" fillId="0" borderId="91" xfId="0" applyFont="1" applyFill="1" applyBorder="1" applyAlignment="1">
      <alignment horizontal="left" vertical="center"/>
    </xf>
    <xf numFmtId="172" fontId="40" fillId="0" borderId="0" xfId="78" applyNumberFormat="1" applyFont="1" applyFill="1" applyAlignment="1">
      <alignment vertical="center"/>
    </xf>
    <xf numFmtId="165" fontId="18" fillId="0" borderId="10" xfId="37" applyFont="1" applyFill="1" applyBorder="1" applyAlignment="1">
      <alignment vertical="center"/>
    </xf>
    <xf numFmtId="193" fontId="163" fillId="0" borderId="0" xfId="37" applyNumberFormat="1" applyFont="1" applyFill="1" applyBorder="1" applyAlignment="1">
      <alignment vertical="center"/>
    </xf>
    <xf numFmtId="1" fontId="16" fillId="0" borderId="0" xfId="37" applyNumberFormat="1" applyFont="1"/>
    <xf numFmtId="1" fontId="16" fillId="0" borderId="0" xfId="37" applyNumberFormat="1" applyFont="1" applyFill="1"/>
    <xf numFmtId="1" fontId="16" fillId="0" borderId="0" xfId="37" applyNumberFormat="1"/>
    <xf numFmtId="2" fontId="18" fillId="0" borderId="0" xfId="119" applyNumberFormat="1" applyFont="1" applyFill="1"/>
    <xf numFmtId="1" fontId="29" fillId="0" borderId="0" xfId="119" applyNumberFormat="1" applyFill="1"/>
    <xf numFmtId="1" fontId="146" fillId="0" borderId="0" xfId="119" applyNumberFormat="1" applyFont="1" applyFill="1"/>
    <xf numFmtId="0" fontId="124" fillId="0" borderId="0" xfId="78" applyFont="1" applyAlignment="1">
      <alignment horizontal="left"/>
    </xf>
    <xf numFmtId="0" fontId="122" fillId="0" borderId="0" xfId="78" applyFont="1" applyAlignment="1">
      <alignment horizontal="right"/>
    </xf>
    <xf numFmtId="0" fontId="16" fillId="0" borderId="0" xfId="78" applyFont="1" applyFill="1"/>
    <xf numFmtId="185" fontId="122" fillId="0" borderId="123" xfId="78" applyNumberFormat="1" applyFont="1" applyBorder="1" applyAlignment="1"/>
    <xf numFmtId="0" fontId="16" fillId="0" borderId="10" xfId="78" applyBorder="1" applyAlignment="1">
      <alignment horizontal="center" vertical="center"/>
    </xf>
    <xf numFmtId="0" fontId="16" fillId="0" borderId="10" xfId="78" applyBorder="1" applyAlignment="1">
      <alignment horizontal="center" vertical="center" wrapText="1"/>
    </xf>
    <xf numFmtId="17" fontId="16" fillId="0" borderId="10" xfId="78" applyNumberFormat="1" applyBorder="1" applyAlignment="1">
      <alignment horizontal="center" vertical="center" wrapText="1"/>
    </xf>
    <xf numFmtId="0" fontId="16" fillId="0" borderId="10" xfId="78" applyFont="1" applyFill="1" applyBorder="1" applyAlignment="1">
      <alignment horizontal="center" vertical="center" wrapText="1"/>
    </xf>
    <xf numFmtId="0" fontId="122" fillId="0" borderId="10" xfId="78" applyFont="1" applyFill="1" applyBorder="1" applyAlignment="1">
      <alignment horizontal="center" vertical="center" wrapText="1"/>
    </xf>
    <xf numFmtId="0" fontId="122" fillId="0" borderId="10" xfId="78" applyFont="1" applyBorder="1"/>
    <xf numFmtId="0" fontId="127" fillId="0" borderId="10" xfId="78" applyFont="1" applyFill="1" applyBorder="1"/>
    <xf numFmtId="0" fontId="122" fillId="27" borderId="10" xfId="78" applyFont="1" applyFill="1" applyBorder="1"/>
    <xf numFmtId="0" fontId="29" fillId="0" borderId="132" xfId="120" applyNumberFormat="1" applyFill="1" applyBorder="1" applyAlignment="1">
      <alignment horizontal="center" vertical="center" wrapText="1"/>
    </xf>
    <xf numFmtId="0" fontId="29" fillId="0" borderId="133" xfId="120" applyNumberFormat="1" applyFill="1" applyBorder="1" applyAlignment="1">
      <alignment horizontal="center" vertical="center" wrapText="1"/>
    </xf>
    <xf numFmtId="3" fontId="47" fillId="0" borderId="10" xfId="78" applyNumberFormat="1" applyFont="1" applyBorder="1" applyAlignment="1">
      <alignment horizontal="center" vertical="center" wrapText="1"/>
    </xf>
    <xf numFmtId="0" fontId="47" fillId="0" borderId="134" xfId="83" applyFont="1" applyBorder="1" applyAlignment="1">
      <alignment horizontal="center" vertical="center" wrapText="1"/>
    </xf>
    <xf numFmtId="0" fontId="47" fillId="0" borderId="60" xfId="83" applyFont="1" applyBorder="1" applyAlignment="1">
      <alignment horizontal="center" vertical="center" wrapText="1"/>
    </xf>
    <xf numFmtId="9" fontId="29" fillId="0" borderId="0" xfId="91" applyFont="1" applyFill="1" applyAlignment="1">
      <alignment vertical="center"/>
    </xf>
    <xf numFmtId="10" fontId="16" fillId="0" borderId="0" xfId="78" applyNumberFormat="1"/>
    <xf numFmtId="0" fontId="122" fillId="0" borderId="0" xfId="78" applyFont="1"/>
    <xf numFmtId="0" fontId="122" fillId="0" borderId="10" xfId="78" applyFont="1" applyBorder="1" applyAlignment="1">
      <alignment horizontal="center"/>
    </xf>
    <xf numFmtId="0" fontId="16" fillId="0" borderId="0" xfId="78" applyAlignment="1">
      <alignment vertical="center" wrapText="1"/>
    </xf>
    <xf numFmtId="1" fontId="122" fillId="0" borderId="0" xfId="78" applyNumberFormat="1" applyFont="1" applyAlignment="1">
      <alignment horizontal="right"/>
    </xf>
    <xf numFmtId="1" fontId="16" fillId="0" borderId="0" xfId="78" applyNumberFormat="1"/>
    <xf numFmtId="1" fontId="93" fillId="28" borderId="10" xfId="120" applyNumberFormat="1" applyFont="1" applyFill="1" applyBorder="1" applyAlignment="1">
      <alignment horizontal="center" vertical="center" wrapText="1"/>
    </xf>
    <xf numFmtId="190" fontId="156" fillId="28" borderId="10" xfId="78" applyNumberFormat="1" applyFont="1" applyFill="1" applyBorder="1" applyAlignment="1">
      <alignment horizontal="center" vertical="center"/>
    </xf>
    <xf numFmtId="17" fontId="93" fillId="28" borderId="10" xfId="120" applyNumberFormat="1" applyFont="1" applyFill="1" applyBorder="1" applyAlignment="1">
      <alignment horizontal="center" vertical="center" wrapText="1"/>
    </xf>
    <xf numFmtId="191" fontId="157" fillId="28" borderId="10" xfId="78" applyNumberFormat="1" applyFont="1" applyFill="1" applyBorder="1" applyAlignment="1">
      <alignment horizontal="center" vertical="center"/>
    </xf>
    <xf numFmtId="1" fontId="122" fillId="0" borderId="10" xfId="78" applyNumberFormat="1" applyFont="1" applyBorder="1"/>
    <xf numFmtId="17" fontId="122" fillId="0" borderId="10" xfId="78" applyNumberFormat="1" applyFont="1" applyBorder="1"/>
    <xf numFmtId="17" fontId="122" fillId="0" borderId="10" xfId="78" applyNumberFormat="1" applyFont="1" applyBorder="1" applyAlignment="1">
      <alignment horizontal="center"/>
    </xf>
    <xf numFmtId="0" fontId="122" fillId="0" borderId="111" xfId="78" applyFont="1" applyBorder="1" applyAlignment="1">
      <alignment horizontal="center"/>
    </xf>
    <xf numFmtId="17" fontId="122" fillId="0" borderId="10" xfId="78" applyNumberFormat="1" applyFont="1" applyBorder="1" applyAlignment="1">
      <alignment horizontal="left"/>
    </xf>
    <xf numFmtId="0" fontId="122" fillId="0" borderId="0" xfId="78" applyFont="1" applyAlignment="1">
      <alignment horizontal="center"/>
    </xf>
    <xf numFmtId="0" fontId="16" fillId="0" borderId="0" xfId="78" applyBorder="1" applyAlignment="1">
      <alignment horizontal="center"/>
    </xf>
    <xf numFmtId="17" fontId="16" fillId="0" borderId="10" xfId="78" applyNumberFormat="1" applyBorder="1" applyAlignment="1">
      <alignment horizontal="left"/>
    </xf>
    <xf numFmtId="0" fontId="16" fillId="0" borderId="0" xfId="78" applyAlignment="1">
      <alignment horizontal="center"/>
    </xf>
    <xf numFmtId="17" fontId="16" fillId="0" borderId="49" xfId="78" applyNumberFormat="1" applyBorder="1" applyAlignment="1">
      <alignment horizontal="left"/>
    </xf>
    <xf numFmtId="0" fontId="122" fillId="0" borderId="31" xfId="78" applyFont="1" applyBorder="1" applyAlignment="1">
      <alignment horizontal="center"/>
    </xf>
    <xf numFmtId="0" fontId="122" fillId="0" borderId="10" xfId="78" applyFont="1" applyBorder="1" applyAlignment="1">
      <alignment horizontal="left"/>
    </xf>
    <xf numFmtId="0" fontId="122" fillId="0" borderId="37" xfId="78" applyFont="1" applyBorder="1" applyAlignment="1">
      <alignment horizontal="center"/>
    </xf>
    <xf numFmtId="0" fontId="126" fillId="0" borderId="0" xfId="78" applyFont="1" applyAlignment="1">
      <alignment wrapText="1"/>
    </xf>
    <xf numFmtId="1" fontId="126" fillId="0" borderId="0" xfId="78" applyNumberFormat="1" applyFont="1" applyAlignment="1">
      <alignment wrapText="1"/>
    </xf>
    <xf numFmtId="185" fontId="126" fillId="0" borderId="0" xfId="78" applyNumberFormat="1" applyFont="1" applyAlignment="1">
      <alignment horizontal="left" wrapText="1"/>
    </xf>
    <xf numFmtId="0" fontId="122" fillId="0" borderId="0" xfId="78" applyFont="1" applyAlignment="1">
      <alignment wrapText="1"/>
    </xf>
    <xf numFmtId="0" fontId="124" fillId="0" borderId="0" xfId="78" applyFont="1" applyAlignment="1">
      <alignment horizontal="right"/>
    </xf>
    <xf numFmtId="185" fontId="16" fillId="0" borderId="0" xfId="78" applyNumberFormat="1" applyAlignment="1">
      <alignment horizontal="left"/>
    </xf>
    <xf numFmtId="0" fontId="122" fillId="0" borderId="0" xfId="78" applyFont="1" applyAlignment="1">
      <alignment horizontal="left"/>
    </xf>
    <xf numFmtId="17" fontId="16" fillId="0" borderId="10" xfId="78" applyNumberFormat="1" applyBorder="1"/>
    <xf numFmtId="0" fontId="18" fillId="0" borderId="0" xfId="0" applyFont="1" applyAlignment="1">
      <alignment vertical="center"/>
    </xf>
    <xf numFmtId="0" fontId="0" fillId="0" borderId="0" xfId="0" applyAlignment="1">
      <alignment horizontal="center" vertical="center"/>
    </xf>
    <xf numFmtId="2" fontId="146" fillId="0" borderId="10" xfId="0" applyNumberFormat="1" applyFont="1" applyBorder="1" applyAlignment="1">
      <alignment horizontal="center" vertical="center"/>
    </xf>
    <xf numFmtId="1" fontId="18" fillId="0" borderId="10" xfId="0" applyNumberFormat="1" applyFont="1" applyBorder="1" applyAlignment="1">
      <alignment horizontal="center" vertical="center"/>
    </xf>
    <xf numFmtId="1" fontId="146" fillId="0" borderId="10" xfId="0" applyNumberFormat="1" applyFont="1" applyBorder="1" applyAlignment="1">
      <alignment horizontal="center" vertical="center"/>
    </xf>
    <xf numFmtId="2" fontId="0" fillId="0" borderId="0" xfId="0" applyNumberFormat="1" applyAlignment="1">
      <alignment vertical="center"/>
    </xf>
    <xf numFmtId="0" fontId="17" fillId="0" borderId="0" xfId="0" applyFont="1" applyBorder="1" applyAlignment="1">
      <alignment horizontal="center" vertical="center"/>
    </xf>
    <xf numFmtId="1" fontId="0" fillId="0" borderId="0" xfId="0" applyNumberFormat="1" applyAlignment="1">
      <alignment vertical="center"/>
    </xf>
    <xf numFmtId="0" fontId="109" fillId="0" borderId="0" xfId="0" applyFont="1" applyAlignment="1">
      <alignment vertical="center"/>
    </xf>
    <xf numFmtId="0" fontId="165" fillId="0" borderId="0" xfId="0" applyFont="1" applyAlignment="1">
      <alignment horizontal="center" vertical="center"/>
    </xf>
    <xf numFmtId="0" fontId="23" fillId="0" borderId="0" xfId="76" applyNumberFormat="1" applyFont="1" applyFill="1" applyBorder="1" applyAlignment="1">
      <alignment vertical="center"/>
    </xf>
    <xf numFmtId="0" fontId="47" fillId="0" borderId="131" xfId="86" applyFont="1" applyFill="1" applyBorder="1" applyAlignment="1">
      <alignment horizontal="center" vertical="center" wrapText="1"/>
    </xf>
    <xf numFmtId="2" fontId="47" fillId="0" borderId="0" xfId="86" applyNumberFormat="1" applyFont="1" applyFill="1" applyBorder="1" applyAlignment="1">
      <alignment horizontal="center" vertical="center" wrapText="1"/>
    </xf>
    <xf numFmtId="0" fontId="90" fillId="0" borderId="10" xfId="86" applyNumberFormat="1" applyFont="1" applyFill="1" applyBorder="1" applyAlignment="1">
      <alignment horizontal="center" vertical="center" wrapText="1"/>
    </xf>
    <xf numFmtId="0" fontId="47" fillId="0" borderId="131" xfId="86" applyNumberFormat="1" applyFont="1" applyFill="1" applyBorder="1" applyAlignment="1">
      <alignment vertical="center" wrapText="1"/>
    </xf>
    <xf numFmtId="172" fontId="40" fillId="0" borderId="0" xfId="78" applyNumberFormat="1" applyFont="1" applyFill="1" applyBorder="1" applyAlignment="1">
      <alignment vertical="center"/>
    </xf>
    <xf numFmtId="165" fontId="29" fillId="0" borderId="0" xfId="37" applyFont="1" applyFill="1" applyBorder="1" applyAlignment="1">
      <alignment vertical="center"/>
    </xf>
    <xf numFmtId="165" fontId="18" fillId="0" borderId="0" xfId="37" applyFont="1" applyFill="1" applyBorder="1" applyAlignment="1">
      <alignment vertical="center"/>
    </xf>
    <xf numFmtId="10" fontId="17" fillId="0" borderId="0" xfId="119" applyNumberFormat="1" applyFont="1" applyFill="1" applyBorder="1" applyAlignment="1">
      <alignment vertical="center"/>
    </xf>
    <xf numFmtId="10" fontId="17" fillId="0" borderId="0" xfId="91" applyNumberFormat="1" applyFont="1" applyFill="1" applyBorder="1" applyAlignment="1">
      <alignment vertical="center"/>
    </xf>
    <xf numFmtId="172" fontId="39" fillId="0" borderId="0" xfId="78" applyNumberFormat="1" applyFont="1" applyFill="1" applyBorder="1" applyAlignment="1">
      <alignment vertical="center"/>
    </xf>
    <xf numFmtId="172" fontId="49" fillId="0" borderId="0" xfId="78" applyNumberFormat="1" applyFont="1" applyFill="1" applyBorder="1" applyAlignment="1">
      <alignment horizontal="right" vertical="center"/>
    </xf>
    <xf numFmtId="172" fontId="44" fillId="0" borderId="0" xfId="78" applyNumberFormat="1" applyFont="1" applyFill="1" applyBorder="1" applyAlignment="1">
      <alignment horizontal="center" vertical="center"/>
    </xf>
    <xf numFmtId="172" fontId="40" fillId="0" borderId="0" xfId="78" applyNumberFormat="1" applyFont="1" applyFill="1" applyBorder="1" applyAlignment="1">
      <alignment horizontal="center" vertical="center"/>
    </xf>
    <xf numFmtId="0" fontId="110" fillId="0" borderId="39" xfId="0" applyFont="1" applyFill="1" applyBorder="1" applyAlignment="1">
      <alignment vertical="center" wrapText="1"/>
    </xf>
    <xf numFmtId="0" fontId="112" fillId="0" borderId="91" xfId="0" applyFont="1" applyFill="1" applyBorder="1" applyAlignment="1">
      <alignment vertical="center"/>
    </xf>
    <xf numFmtId="9" fontId="43" fillId="0" borderId="0" xfId="91" applyFont="1" applyFill="1" applyAlignment="1">
      <alignment vertical="center"/>
    </xf>
    <xf numFmtId="186" fontId="43" fillId="0" borderId="0" xfId="78" applyNumberFormat="1" applyFont="1" applyFill="1" applyAlignment="1">
      <alignment vertical="center"/>
    </xf>
    <xf numFmtId="0" fontId="111" fillId="0" borderId="91" xfId="0" applyFont="1" applyFill="1" applyBorder="1" applyAlignment="1">
      <alignment horizontal="left" vertical="center"/>
    </xf>
    <xf numFmtId="0" fontId="114" fillId="0" borderId="91" xfId="0" applyFont="1" applyFill="1" applyBorder="1" applyAlignment="1">
      <alignment vertical="center"/>
    </xf>
    <xf numFmtId="9" fontId="43" fillId="0" borderId="0" xfId="91" applyFont="1" applyFill="1" applyBorder="1" applyAlignment="1">
      <alignment horizontal="center" vertical="center" wrapText="1"/>
    </xf>
    <xf numFmtId="9" fontId="43" fillId="0" borderId="0" xfId="0" applyNumberFormat="1" applyFont="1" applyFill="1" applyBorder="1" applyAlignment="1">
      <alignment horizontal="center" vertical="center" wrapText="1"/>
    </xf>
    <xf numFmtId="169" fontId="43" fillId="0" borderId="0" xfId="0" applyNumberFormat="1" applyFont="1" applyFill="1" applyBorder="1" applyAlignment="1">
      <alignment horizontal="center" vertical="center" wrapText="1"/>
    </xf>
    <xf numFmtId="10" fontId="43" fillId="0" borderId="0" xfId="0" applyNumberFormat="1" applyFont="1" applyFill="1" applyBorder="1" applyAlignment="1">
      <alignment horizontal="center" vertical="center" wrapText="1"/>
    </xf>
    <xf numFmtId="195" fontId="43" fillId="0" borderId="0" xfId="0" applyNumberFormat="1" applyFont="1" applyFill="1" applyBorder="1" applyAlignment="1">
      <alignment horizontal="center" vertical="center" wrapText="1"/>
    </xf>
    <xf numFmtId="0" fontId="169" fillId="0" borderId="10" xfId="0" applyFont="1" applyFill="1" applyBorder="1" applyAlignment="1">
      <alignment horizontal="center" vertical="center" wrapText="1" readingOrder="1"/>
    </xf>
    <xf numFmtId="0" fontId="170" fillId="0" borderId="10" xfId="0" applyFont="1" applyFill="1" applyBorder="1" applyAlignment="1">
      <alignment horizontal="center" vertical="center" wrapText="1" readingOrder="1"/>
    </xf>
    <xf numFmtId="0" fontId="170" fillId="0" borderId="10" xfId="0" applyFont="1" applyFill="1" applyBorder="1" applyAlignment="1">
      <alignment horizontal="left" vertical="center" wrapText="1" readingOrder="1"/>
    </xf>
    <xf numFmtId="2" fontId="170" fillId="0" borderId="10" xfId="0" applyNumberFormat="1" applyFont="1" applyFill="1" applyBorder="1" applyAlignment="1">
      <alignment horizontal="center" vertical="center" wrapText="1" readingOrder="1"/>
    </xf>
    <xf numFmtId="0" fontId="171" fillId="0" borderId="10" xfId="0" applyFont="1" applyFill="1" applyBorder="1" applyAlignment="1">
      <alignment horizontal="left" vertical="center" wrapText="1" readingOrder="1"/>
    </xf>
    <xf numFmtId="2" fontId="169" fillId="0" borderId="10" xfId="0" applyNumberFormat="1" applyFont="1" applyFill="1" applyBorder="1" applyAlignment="1">
      <alignment horizontal="center" vertical="center" wrapText="1" readingOrder="1"/>
    </xf>
    <xf numFmtId="0" fontId="61" fillId="0" borderId="0" xfId="80" applyFont="1" applyBorder="1" applyAlignment="1">
      <alignment horizontal="center" vertical="center" wrapText="1"/>
    </xf>
    <xf numFmtId="0" fontId="61" fillId="0" borderId="0" xfId="80" applyFont="1" applyBorder="1" applyAlignment="1">
      <alignment horizontal="center" vertical="center"/>
    </xf>
    <xf numFmtId="0" fontId="16" fillId="0" borderId="0" xfId="80" applyAlignment="1">
      <alignment vertical="center"/>
    </xf>
    <xf numFmtId="0" fontId="56" fillId="0" borderId="135" xfId="80" applyFont="1" applyBorder="1" applyAlignment="1">
      <alignment horizontal="center" vertical="center" wrapText="1"/>
    </xf>
    <xf numFmtId="0" fontId="56" fillId="0" borderId="136" xfId="80" applyFont="1" applyBorder="1" applyAlignment="1">
      <alignment horizontal="center" vertical="center" wrapText="1"/>
    </xf>
    <xf numFmtId="0" fontId="56" fillId="0" borderId="137" xfId="80" applyFont="1" applyBorder="1" applyAlignment="1">
      <alignment horizontal="center" vertical="center" wrapText="1"/>
    </xf>
    <xf numFmtId="0" fontId="61" fillId="0" borderId="63" xfId="80" applyFont="1" applyBorder="1" applyAlignment="1">
      <alignment horizontal="center" vertical="center"/>
    </xf>
    <xf numFmtId="0" fontId="61" fillId="0" borderId="18" xfId="80" applyFont="1" applyBorder="1" applyAlignment="1">
      <alignment horizontal="center" vertical="center"/>
    </xf>
    <xf numFmtId="0" fontId="61" fillId="0" borderId="19" xfId="80" applyFont="1" applyBorder="1" applyAlignment="1">
      <alignment horizontal="center" vertical="center"/>
    </xf>
    <xf numFmtId="0" fontId="56" fillId="0" borderId="19" xfId="80" applyFont="1" applyBorder="1" applyAlignment="1">
      <alignment horizontal="center" vertical="center" wrapText="1"/>
    </xf>
    <xf numFmtId="0" fontId="70" fillId="0" borderId="19" xfId="80" applyFont="1" applyBorder="1" applyAlignment="1">
      <alignment horizontal="center" vertical="center" wrapText="1"/>
    </xf>
    <xf numFmtId="0" fontId="56" fillId="0" borderId="18" xfId="80" applyFont="1" applyBorder="1" applyAlignment="1">
      <alignment vertical="center"/>
    </xf>
    <xf numFmtId="0" fontId="16" fillId="0" borderId="19" xfId="80" applyBorder="1" applyAlignment="1">
      <alignment vertical="center"/>
    </xf>
    <xf numFmtId="0" fontId="16" fillId="0" borderId="18" xfId="80" applyBorder="1" applyAlignment="1">
      <alignment vertical="center"/>
    </xf>
    <xf numFmtId="0" fontId="16" fillId="0" borderId="18" xfId="80" applyBorder="1" applyAlignment="1">
      <alignment horizontal="center" vertical="center"/>
    </xf>
    <xf numFmtId="0" fontId="16" fillId="0" borderId="121" xfId="80" applyBorder="1" applyAlignment="1">
      <alignment horizontal="center" vertical="center"/>
    </xf>
    <xf numFmtId="0" fontId="16" fillId="0" borderId="0" xfId="80" applyAlignment="1">
      <alignment horizontal="center" vertical="center"/>
    </xf>
    <xf numFmtId="1" fontId="18" fillId="0" borderId="0" xfId="119" applyNumberFormat="1" applyFont="1" applyFill="1"/>
    <xf numFmtId="0" fontId="112" fillId="0" borderId="122" xfId="0" applyFont="1" applyFill="1" applyBorder="1" applyAlignment="1">
      <alignment vertical="center" wrapText="1"/>
    </xf>
    <xf numFmtId="0" fontId="113" fillId="0" borderId="122" xfId="0" applyFont="1" applyFill="1" applyBorder="1" applyAlignment="1">
      <alignment horizontal="right" vertical="center"/>
    </xf>
    <xf numFmtId="2" fontId="113" fillId="0" borderId="122" xfId="0" applyNumberFormat="1" applyFont="1" applyFill="1" applyBorder="1" applyAlignment="1">
      <alignment vertical="center"/>
    </xf>
    <xf numFmtId="172" fontId="113" fillId="0" borderId="122" xfId="0" applyNumberFormat="1" applyFont="1" applyFill="1" applyBorder="1" applyAlignment="1">
      <alignment horizontal="right" vertical="center"/>
    </xf>
    <xf numFmtId="0" fontId="61" fillId="0" borderId="0" xfId="80" applyFont="1" applyBorder="1" applyAlignment="1">
      <alignment vertical="center" wrapText="1"/>
    </xf>
    <xf numFmtId="0" fontId="56" fillId="0" borderId="0" xfId="80" applyFont="1" applyBorder="1" applyAlignment="1">
      <alignment horizontal="center" vertical="center"/>
    </xf>
    <xf numFmtId="0" fontId="56" fillId="0" borderId="0" xfId="80" applyFont="1" applyBorder="1" applyAlignment="1">
      <alignment vertical="center"/>
    </xf>
    <xf numFmtId="0" fontId="56" fillId="0" borderId="0" xfId="80" applyFont="1" applyBorder="1" applyAlignment="1">
      <alignment vertical="center" wrapText="1"/>
    </xf>
    <xf numFmtId="0" fontId="172" fillId="0" borderId="0" xfId="80" applyFont="1" applyBorder="1" applyAlignment="1">
      <alignment horizontal="center" vertical="center" wrapText="1"/>
    </xf>
    <xf numFmtId="0" fontId="69" fillId="0" borderId="0" xfId="80" applyFont="1" applyBorder="1" applyAlignment="1">
      <alignment horizontal="center" vertical="center"/>
    </xf>
    <xf numFmtId="0" fontId="70" fillId="0" borderId="0" xfId="80" applyFont="1" applyBorder="1" applyAlignment="1">
      <alignment vertical="center" wrapText="1"/>
    </xf>
    <xf numFmtId="0" fontId="16" fillId="0" borderId="0" xfId="80" applyBorder="1" applyAlignment="1">
      <alignment vertical="center"/>
    </xf>
    <xf numFmtId="0" fontId="61" fillId="0" borderId="0" xfId="80" applyFont="1" applyBorder="1" applyAlignment="1">
      <alignment horizontal="justify" vertical="center" wrapText="1"/>
    </xf>
    <xf numFmtId="0" fontId="56" fillId="0" borderId="0" xfId="80" applyFont="1" applyBorder="1" applyAlignment="1">
      <alignment horizontal="center" vertical="center" wrapText="1"/>
    </xf>
    <xf numFmtId="165" fontId="43" fillId="0" borderId="10" xfId="78" applyNumberFormat="1" applyFont="1" applyFill="1" applyBorder="1" applyAlignment="1">
      <alignment vertical="center"/>
    </xf>
    <xf numFmtId="172" fontId="128" fillId="0" borderId="10" xfId="78" applyNumberFormat="1" applyFont="1" applyFill="1" applyBorder="1" applyAlignment="1">
      <alignment vertical="center"/>
    </xf>
    <xf numFmtId="172" fontId="43" fillId="0" borderId="18" xfId="78" applyNumberFormat="1" applyFont="1" applyFill="1" applyBorder="1" applyAlignment="1">
      <alignment vertical="center"/>
    </xf>
    <xf numFmtId="0" fontId="129" fillId="0" borderId="140" xfId="0" applyFont="1" applyFill="1" applyBorder="1" applyAlignment="1">
      <alignment vertical="center" wrapText="1"/>
    </xf>
    <xf numFmtId="0" fontId="130" fillId="0" borderId="18" xfId="0" applyFont="1" applyFill="1" applyBorder="1" applyAlignment="1">
      <alignment vertical="center" wrapText="1"/>
    </xf>
    <xf numFmtId="0" fontId="115" fillId="0" borderId="141" xfId="0" applyFont="1" applyFill="1" applyBorder="1" applyAlignment="1">
      <alignment horizontal="center" vertical="center" wrapText="1"/>
    </xf>
    <xf numFmtId="2" fontId="130" fillId="0" borderId="142" xfId="0" applyNumberFormat="1" applyFont="1" applyFill="1" applyBorder="1" applyAlignment="1">
      <alignment horizontal="right" vertical="center" wrapText="1"/>
    </xf>
    <xf numFmtId="2" fontId="130" fillId="0" borderId="120" xfId="0" applyNumberFormat="1" applyFont="1" applyFill="1" applyBorder="1" applyAlignment="1">
      <alignment horizontal="right" vertical="center" wrapText="1"/>
    </xf>
    <xf numFmtId="172" fontId="43" fillId="0" borderId="120" xfId="78" applyNumberFormat="1" applyFont="1" applyFill="1" applyBorder="1" applyAlignment="1">
      <alignment vertical="center"/>
    </xf>
    <xf numFmtId="172" fontId="40" fillId="0" borderId="121" xfId="78" applyNumberFormat="1" applyFont="1" applyFill="1" applyBorder="1" applyAlignment="1">
      <alignment horizontal="center" vertical="center"/>
    </xf>
    <xf numFmtId="172" fontId="40" fillId="0" borderId="91" xfId="78" applyNumberFormat="1" applyFont="1" applyFill="1" applyBorder="1" applyAlignment="1">
      <alignment vertical="center"/>
    </xf>
    <xf numFmtId="0" fontId="17" fillId="0" borderId="10" xfId="0" applyFont="1" applyFill="1" applyBorder="1" applyAlignment="1">
      <alignment horizontal="center"/>
    </xf>
    <xf numFmtId="0" fontId="17" fillId="0" borderId="0" xfId="0" applyFont="1" applyFill="1" applyBorder="1" applyAlignment="1">
      <alignment horizontal="center"/>
    </xf>
    <xf numFmtId="0" fontId="16" fillId="0" borderId="10" xfId="147" applyFont="1" applyFill="1" applyBorder="1" applyAlignment="1">
      <alignment vertical="center"/>
    </xf>
    <xf numFmtId="0" fontId="16" fillId="0" borderId="10" xfId="147" applyFont="1" applyFill="1" applyBorder="1" applyAlignment="1">
      <alignment wrapText="1"/>
    </xf>
    <xf numFmtId="165" fontId="40" fillId="0" borderId="0" xfId="37" applyFont="1" applyFill="1" applyBorder="1" applyAlignment="1">
      <alignment horizontal="center" vertical="center" wrapText="1"/>
    </xf>
    <xf numFmtId="165" fontId="158" fillId="0" borderId="0" xfId="37" applyFont="1" applyFill="1" applyBorder="1"/>
    <xf numFmtId="2" fontId="18" fillId="0" borderId="35" xfId="0" applyNumberFormat="1" applyFont="1" applyFill="1" applyBorder="1"/>
    <xf numFmtId="0" fontId="17" fillId="0" borderId="10" xfId="0" applyFont="1" applyFill="1" applyBorder="1" applyAlignment="1">
      <alignment horizontal="center" vertical="center"/>
    </xf>
    <xf numFmtId="16" fontId="17" fillId="0" borderId="10" xfId="0" applyNumberFormat="1" applyFont="1" applyFill="1" applyBorder="1" applyAlignment="1">
      <alignment horizontal="center" vertical="center"/>
    </xf>
    <xf numFmtId="0" fontId="118" fillId="0" borderId="10" xfId="0" applyFont="1" applyFill="1" applyBorder="1" applyAlignment="1">
      <alignment horizontal="justify" wrapText="1"/>
    </xf>
    <xf numFmtId="2" fontId="118" fillId="0" borderId="10" xfId="0" applyNumberFormat="1" applyFont="1" applyFill="1" applyBorder="1"/>
    <xf numFmtId="2" fontId="99" fillId="0" borderId="10" xfId="78" applyNumberFormat="1" applyFont="1" applyFill="1" applyBorder="1" applyAlignment="1">
      <alignment horizontal="right"/>
    </xf>
    <xf numFmtId="1" fontId="16" fillId="0" borderId="10" xfId="119" applyNumberFormat="1" applyFont="1" applyFill="1" applyBorder="1" applyAlignment="1">
      <alignment horizontal="right" vertical="center"/>
    </xf>
    <xf numFmtId="0" fontId="173" fillId="0" borderId="10" xfId="119" applyNumberFormat="1" applyFont="1" applyFill="1" applyBorder="1" applyAlignment="1">
      <alignment vertical="center"/>
    </xf>
    <xf numFmtId="0" fontId="174" fillId="0" borderId="10" xfId="119" applyNumberFormat="1" applyFont="1" applyFill="1" applyBorder="1" applyAlignment="1">
      <alignment vertical="center"/>
    </xf>
    <xf numFmtId="0" fontId="27" fillId="0" borderId="10" xfId="119" applyNumberFormat="1" applyFont="1" applyFill="1" applyBorder="1" applyAlignment="1">
      <alignment horizontal="right" vertical="center"/>
    </xf>
    <xf numFmtId="1" fontId="27" fillId="0" borderId="10" xfId="119" applyNumberFormat="1" applyFont="1" applyFill="1" applyBorder="1" applyAlignment="1">
      <alignment horizontal="right" vertical="center"/>
    </xf>
    <xf numFmtId="1" fontId="27" fillId="0" borderId="10" xfId="119" applyNumberFormat="1" applyFont="1" applyFill="1" applyBorder="1"/>
    <xf numFmtId="167" fontId="27" fillId="0" borderId="10" xfId="119" applyNumberFormat="1" applyFont="1" applyFill="1" applyBorder="1"/>
    <xf numFmtId="2" fontId="27" fillId="0" borderId="10" xfId="119" applyNumberFormat="1" applyFont="1" applyFill="1" applyBorder="1"/>
    <xf numFmtId="171" fontId="16" fillId="0" borderId="10" xfId="119" applyNumberFormat="1" applyFont="1" applyFill="1" applyBorder="1" applyAlignment="1">
      <alignment horizontal="center" vertical="center" wrapText="1"/>
    </xf>
    <xf numFmtId="171" fontId="43" fillId="0" borderId="10" xfId="119" applyNumberFormat="1" applyFont="1" applyFill="1" applyBorder="1" applyAlignment="1">
      <alignment horizontal="center" vertical="center"/>
    </xf>
    <xf numFmtId="1" fontId="0" fillId="0" borderId="10" xfId="0" applyNumberFormat="1" applyFont="1" applyFill="1" applyBorder="1" applyAlignment="1">
      <alignment horizontal="center"/>
    </xf>
    <xf numFmtId="0" fontId="122" fillId="0" borderId="10" xfId="0" applyFont="1" applyFill="1" applyBorder="1"/>
    <xf numFmtId="1" fontId="0" fillId="0" borderId="10" xfId="0" applyNumberFormat="1" applyFont="1" applyFill="1" applyBorder="1" applyAlignment="1">
      <alignment horizontal="left"/>
    </xf>
    <xf numFmtId="1" fontId="0" fillId="0" borderId="10" xfId="0" applyNumberFormat="1" applyFont="1" applyFill="1" applyBorder="1" applyAlignment="1">
      <alignment horizontal="right"/>
    </xf>
    <xf numFmtId="1" fontId="122" fillId="0" borderId="10" xfId="78" applyNumberFormat="1" applyFont="1" applyBorder="1" applyAlignment="1">
      <alignment horizontal="center"/>
    </xf>
    <xf numFmtId="0" fontId="122" fillId="0" borderId="10" xfId="0" applyFont="1" applyFill="1" applyBorder="1" applyAlignment="1">
      <alignment horizontal="center"/>
    </xf>
    <xf numFmtId="0" fontId="0" fillId="0" borderId="10" xfId="0" applyFont="1" applyFill="1" applyBorder="1" applyAlignment="1">
      <alignment horizontal="right" vertical="center" wrapText="1"/>
    </xf>
    <xf numFmtId="1" fontId="122" fillId="0" borderId="10" xfId="0" applyNumberFormat="1" applyFont="1" applyFill="1" applyBorder="1" applyAlignment="1">
      <alignment horizontal="right"/>
    </xf>
    <xf numFmtId="0" fontId="175" fillId="0" borderId="10" xfId="0" applyNumberFormat="1" applyFont="1" applyFill="1" applyBorder="1" applyAlignment="1" applyProtection="1">
      <alignment horizontal="left" vertical="center" wrapText="1"/>
    </xf>
    <xf numFmtId="0" fontId="166" fillId="0" borderId="10" xfId="0" applyFont="1" applyFill="1" applyBorder="1" applyAlignment="1">
      <alignment horizontal="right"/>
    </xf>
    <xf numFmtId="0" fontId="175" fillId="0" borderId="10" xfId="0" applyNumberFormat="1" applyFont="1" applyFill="1" applyBorder="1" applyAlignment="1" applyProtection="1">
      <alignment horizontal="center" vertical="center" wrapText="1"/>
    </xf>
    <xf numFmtId="0" fontId="0" fillId="0" borderId="10" xfId="0" applyFill="1" applyBorder="1" applyAlignment="1">
      <alignment horizontal="right"/>
    </xf>
    <xf numFmtId="0" fontId="123" fillId="0" borderId="10" xfId="0" applyFont="1" applyFill="1" applyBorder="1" applyAlignment="1">
      <alignment horizontal="right" vertical="center" wrapText="1"/>
    </xf>
    <xf numFmtId="0" fontId="175" fillId="0" borderId="10" xfId="0" applyNumberFormat="1" applyFont="1" applyFill="1" applyBorder="1" applyAlignment="1" applyProtection="1">
      <alignment horizontal="right" vertical="center" wrapText="1"/>
    </xf>
    <xf numFmtId="0" fontId="0" fillId="0" borderId="10" xfId="0" applyNumberFormat="1" applyFont="1" applyFill="1" applyBorder="1"/>
    <xf numFmtId="10" fontId="0" fillId="0" borderId="10" xfId="91" applyNumberFormat="1" applyFont="1" applyFill="1" applyBorder="1"/>
    <xf numFmtId="10" fontId="122" fillId="0" borderId="10" xfId="91" applyNumberFormat="1" applyFont="1" applyFill="1" applyBorder="1"/>
    <xf numFmtId="10" fontId="17" fillId="0" borderId="10" xfId="103" applyNumberFormat="1" applyFont="1" applyFill="1" applyBorder="1" applyAlignment="1">
      <alignment horizontal="right" vertical="center"/>
    </xf>
    <xf numFmtId="10" fontId="17" fillId="0" borderId="10" xfId="119" applyNumberFormat="1" applyFont="1" applyFill="1" applyBorder="1" applyAlignment="1">
      <alignment vertical="center"/>
    </xf>
    <xf numFmtId="10" fontId="16" fillId="0" borderId="10" xfId="119" applyNumberFormat="1" applyFont="1" applyFill="1" applyBorder="1" applyAlignment="1">
      <alignment horizontal="right" vertical="center"/>
    </xf>
    <xf numFmtId="10" fontId="16" fillId="0" borderId="10" xfId="119" applyNumberFormat="1" applyFont="1" applyFill="1" applyBorder="1" applyAlignment="1">
      <alignment vertical="center"/>
    </xf>
    <xf numFmtId="10" fontId="17" fillId="0" borderId="10" xfId="119" applyNumberFormat="1" applyFont="1" applyFill="1" applyBorder="1" applyAlignment="1">
      <alignment horizontal="right" vertical="center"/>
    </xf>
    <xf numFmtId="167" fontId="40" fillId="0" borderId="10" xfId="41" applyNumberFormat="1" applyFont="1" applyFill="1" applyBorder="1" applyAlignment="1">
      <alignment horizontal="left" vertical="center"/>
    </xf>
    <xf numFmtId="167" fontId="29" fillId="0" borderId="10" xfId="41" applyNumberFormat="1" applyFont="1" applyFill="1" applyBorder="1" applyAlignment="1">
      <alignment vertical="center"/>
    </xf>
    <xf numFmtId="167" fontId="43" fillId="0" borderId="10" xfId="41" applyNumberFormat="1" applyFont="1" applyFill="1" applyBorder="1" applyAlignment="1">
      <alignment vertical="center"/>
    </xf>
    <xf numFmtId="165" fontId="43" fillId="0" borderId="0" xfId="41" applyNumberFormat="1" applyFont="1" applyFill="1" applyBorder="1" applyAlignment="1">
      <alignment vertical="center"/>
    </xf>
    <xf numFmtId="43" fontId="43" fillId="0" borderId="0" xfId="0" applyNumberFormat="1" applyFont="1" applyFill="1" applyBorder="1" applyAlignment="1">
      <alignment horizontal="center" vertical="center" wrapText="1"/>
    </xf>
    <xf numFmtId="0" fontId="43" fillId="0" borderId="0" xfId="0" applyFont="1" applyFill="1" applyBorder="1" applyAlignment="1">
      <alignment horizontal="center" vertical="center"/>
    </xf>
    <xf numFmtId="0" fontId="40" fillId="0" borderId="0" xfId="0" applyFont="1" applyFill="1" applyBorder="1" applyAlignment="1">
      <alignment horizontal="left" vertical="center"/>
    </xf>
    <xf numFmtId="0" fontId="66" fillId="0" borderId="0" xfId="0" applyFont="1" applyFill="1" applyBorder="1" applyAlignment="1">
      <alignment horizontal="left" vertical="center" wrapText="1"/>
    </xf>
    <xf numFmtId="165" fontId="17" fillId="0" borderId="10" xfId="37" applyFont="1" applyBorder="1"/>
    <xf numFmtId="171" fontId="29" fillId="0" borderId="0" xfId="119" applyNumberFormat="1" applyFill="1"/>
    <xf numFmtId="189" fontId="43" fillId="0" borderId="10" xfId="37" applyNumberFormat="1" applyFont="1" applyFill="1" applyBorder="1" applyAlignment="1">
      <alignment vertical="center"/>
    </xf>
    <xf numFmtId="0" fontId="122" fillId="27" borderId="10" xfId="0" applyFont="1" applyFill="1" applyBorder="1"/>
    <xf numFmtId="165" fontId="146" fillId="0" borderId="0" xfId="37" applyFont="1" applyFill="1" applyBorder="1" applyAlignment="1">
      <alignment vertical="center"/>
    </xf>
    <xf numFmtId="187" fontId="43" fillId="0" borderId="0" xfId="41" applyNumberFormat="1" applyFont="1" applyBorder="1" applyAlignment="1">
      <alignment vertical="center"/>
    </xf>
    <xf numFmtId="0" fontId="47" fillId="0" borderId="0" xfId="83" applyFont="1" applyBorder="1" applyAlignment="1">
      <alignment horizontal="center" vertical="center" wrapText="1"/>
    </xf>
    <xf numFmtId="0" fontId="138" fillId="0" borderId="10" xfId="120" applyNumberFormat="1" applyFont="1" applyFill="1" applyBorder="1" applyAlignment="1">
      <alignment horizontal="center" vertical="center" wrapText="1"/>
    </xf>
    <xf numFmtId="0" fontId="126" fillId="0" borderId="0" xfId="78" applyFont="1" applyAlignment="1">
      <alignment horizontal="center" wrapText="1"/>
    </xf>
    <xf numFmtId="0" fontId="47" fillId="0" borderId="10" xfId="86" applyFont="1" applyFill="1" applyBorder="1" applyAlignment="1">
      <alignment horizontal="center" vertical="center" wrapText="1"/>
    </xf>
    <xf numFmtId="0" fontId="47" fillId="0" borderId="0" xfId="86" applyNumberFormat="1" applyFont="1" applyFill="1" applyBorder="1" applyAlignment="1">
      <alignment horizontal="center" vertical="center" wrapText="1"/>
    </xf>
    <xf numFmtId="0" fontId="91" fillId="0" borderId="0" xfId="86" applyFont="1" applyFill="1" applyBorder="1" applyAlignment="1">
      <alignment horizontal="center" vertical="center" wrapText="1"/>
    </xf>
    <xf numFmtId="0" fontId="90" fillId="0" borderId="10" xfId="86" applyFont="1" applyFill="1" applyBorder="1" applyAlignment="1">
      <alignment horizontal="center" vertical="center" wrapText="1"/>
    </xf>
    <xf numFmtId="0" fontId="96" fillId="0" borderId="55" xfId="78" applyFont="1" applyBorder="1" applyAlignment="1">
      <alignment horizontal="center" vertical="center" wrapText="1"/>
    </xf>
    <xf numFmtId="0" fontId="96" fillId="0" borderId="71" xfId="78" applyFont="1" applyBorder="1" applyAlignment="1">
      <alignment horizontal="center" vertical="center" wrapText="1"/>
    </xf>
    <xf numFmtId="0" fontId="2" fillId="0" borderId="0" xfId="162"/>
    <xf numFmtId="0" fontId="26" fillId="0" borderId="138" xfId="120" applyNumberFormat="1" applyFont="1" applyFill="1" applyBorder="1" applyAlignment="1">
      <alignment horizontal="centerContinuous" vertical="center" wrapText="1"/>
    </xf>
    <xf numFmtId="3" fontId="177" fillId="0" borderId="10" xfId="162" applyNumberFormat="1" applyFont="1" applyBorder="1" applyAlignment="1">
      <alignment horizontal="center" vertical="center" wrapText="1"/>
    </xf>
    <xf numFmtId="3" fontId="178" fillId="0" borderId="10" xfId="162" applyNumberFormat="1" applyFont="1" applyBorder="1" applyAlignment="1">
      <alignment horizontal="center" vertical="center" wrapText="1"/>
    </xf>
    <xf numFmtId="3" fontId="2" fillId="0" borderId="0" xfId="162" applyNumberFormat="1" applyAlignment="1">
      <alignment horizontal="center"/>
    </xf>
    <xf numFmtId="9" fontId="29" fillId="0" borderId="0" xfId="117" applyFont="1" applyFill="1" applyAlignment="1">
      <alignment vertical="center"/>
    </xf>
    <xf numFmtId="17" fontId="58" fillId="0" borderId="145" xfId="78" applyNumberFormat="1" applyFont="1" applyBorder="1" applyAlignment="1">
      <alignment horizontal="center" vertical="center"/>
    </xf>
    <xf numFmtId="10" fontId="58" fillId="0" borderId="145" xfId="78" applyNumberFormat="1" applyFont="1" applyFill="1" applyBorder="1" applyAlignment="1">
      <alignment horizontal="center" vertical="center" wrapText="1"/>
    </xf>
    <xf numFmtId="0" fontId="16" fillId="0" borderId="145" xfId="78" applyBorder="1" applyAlignment="1">
      <alignment horizontal="center" vertical="center" wrapText="1"/>
    </xf>
    <xf numFmtId="0" fontId="122" fillId="30" borderId="145" xfId="78" applyFont="1" applyFill="1" applyBorder="1" applyAlignment="1">
      <alignment vertical="center" wrapText="1"/>
    </xf>
    <xf numFmtId="10" fontId="16" fillId="0" borderId="145" xfId="78" applyNumberFormat="1" applyFill="1" applyBorder="1" applyAlignment="1">
      <alignment vertical="center" wrapText="1"/>
    </xf>
    <xf numFmtId="10" fontId="16" fillId="0" borderId="145" xfId="78" applyNumberFormat="1" applyBorder="1" applyAlignment="1">
      <alignment horizontal="center" vertical="center" wrapText="1"/>
    </xf>
    <xf numFmtId="0" fontId="16" fillId="0" borderId="145" xfId="78" applyBorder="1" applyAlignment="1">
      <alignment horizontal="center"/>
    </xf>
    <xf numFmtId="0" fontId="16" fillId="0" borderId="145" xfId="78" applyBorder="1"/>
    <xf numFmtId="10" fontId="16" fillId="0" borderId="145" xfId="78" applyNumberFormat="1" applyBorder="1"/>
    <xf numFmtId="0" fontId="122" fillId="0" borderId="145" xfId="78" applyFont="1" applyBorder="1" applyAlignment="1">
      <alignment horizontal="center"/>
    </xf>
    <xf numFmtId="0" fontId="122" fillId="27" borderId="145" xfId="78" applyFont="1" applyFill="1" applyBorder="1"/>
    <xf numFmtId="0" fontId="122" fillId="0" borderId="145" xfId="78" applyFont="1" applyBorder="1"/>
    <xf numFmtId="10" fontId="122" fillId="0" borderId="145" xfId="78" applyNumberFormat="1" applyFont="1" applyBorder="1"/>
    <xf numFmtId="0" fontId="16" fillId="0" borderId="145" xfId="78" applyFill="1" applyBorder="1" applyAlignment="1">
      <alignment horizontal="center"/>
    </xf>
    <xf numFmtId="0" fontId="122" fillId="0" borderId="145" xfId="78" applyFont="1" applyFill="1" applyBorder="1" applyAlignment="1">
      <alignment horizontal="center"/>
    </xf>
    <xf numFmtId="0" fontId="16" fillId="0" borderId="145" xfId="78" applyBorder="1" applyAlignment="1">
      <alignment horizontal="center" vertical="center"/>
    </xf>
    <xf numFmtId="1" fontId="16" fillId="0" borderId="145" xfId="78" applyNumberFormat="1" applyBorder="1"/>
    <xf numFmtId="0" fontId="122" fillId="0" borderId="145" xfId="78" applyFont="1" applyBorder="1" applyAlignment="1">
      <alignment horizontal="center" vertical="center"/>
    </xf>
    <xf numFmtId="0" fontId="16" fillId="0" borderId="145" xfId="78" applyFill="1" applyBorder="1" applyAlignment="1">
      <alignment horizontal="center" vertical="center"/>
    </xf>
    <xf numFmtId="0" fontId="122" fillId="0" borderId="145" xfId="78" applyFont="1" applyFill="1" applyBorder="1" applyAlignment="1">
      <alignment horizontal="center" vertical="center"/>
    </xf>
    <xf numFmtId="0" fontId="16" fillId="0" borderId="145" xfId="78" applyFont="1" applyBorder="1" applyAlignment="1">
      <alignment horizontal="center" vertical="center" wrapText="1"/>
    </xf>
    <xf numFmtId="0" fontId="16" fillId="0" borderId="145" xfId="78" applyFont="1" applyBorder="1" applyAlignment="1">
      <alignment vertical="center" wrapText="1"/>
    </xf>
    <xf numFmtId="0" fontId="58" fillId="0" borderId="145" xfId="78" applyFont="1" applyBorder="1" applyAlignment="1">
      <alignment horizontal="center" vertical="center" wrapText="1"/>
    </xf>
    <xf numFmtId="2" fontId="58" fillId="0" borderId="145" xfId="78" applyNumberFormat="1" applyFont="1" applyBorder="1" applyAlignment="1">
      <alignment horizontal="center" vertical="center" wrapText="1"/>
    </xf>
    <xf numFmtId="0" fontId="16" fillId="0" borderId="145" xfId="78" applyBorder="1" applyAlignment="1">
      <alignment vertical="center" wrapText="1"/>
    </xf>
    <xf numFmtId="2" fontId="16" fillId="0" borderId="145" xfId="78" applyNumberFormat="1" applyBorder="1" applyAlignment="1">
      <alignment vertical="center" wrapText="1"/>
    </xf>
    <xf numFmtId="10" fontId="16" fillId="0" borderId="145" xfId="78" applyNumberFormat="1" applyFont="1" applyBorder="1"/>
    <xf numFmtId="1" fontId="122" fillId="0" borderId="145" xfId="78" applyNumberFormat="1" applyFont="1" applyBorder="1"/>
    <xf numFmtId="2" fontId="16" fillId="0" borderId="0" xfId="78" applyNumberFormat="1"/>
    <xf numFmtId="0" fontId="167" fillId="0" borderId="145" xfId="78" applyFont="1" applyBorder="1" applyAlignment="1">
      <alignment horizontal="center" vertical="center" wrapText="1"/>
    </xf>
    <xf numFmtId="2" fontId="167" fillId="0" borderId="145" xfId="78" applyNumberFormat="1" applyFont="1" applyBorder="1" applyAlignment="1">
      <alignment horizontal="center" vertical="center" wrapText="1"/>
    </xf>
    <xf numFmtId="0" fontId="132" fillId="0" borderId="145" xfId="78" applyFont="1" applyBorder="1" applyAlignment="1">
      <alignment horizontal="center" vertical="center" wrapText="1"/>
    </xf>
    <xf numFmtId="9" fontId="93" fillId="0" borderId="0" xfId="117" applyFont="1" applyFill="1" applyAlignment="1">
      <alignment vertical="center" wrapText="1"/>
    </xf>
    <xf numFmtId="190" fontId="156" fillId="28" borderId="10" xfId="78" applyNumberFormat="1" applyFont="1" applyFill="1" applyBorder="1" applyAlignment="1">
      <alignment vertical="center"/>
    </xf>
    <xf numFmtId="185" fontId="122" fillId="0" borderId="10" xfId="78" applyNumberFormat="1" applyFont="1" applyBorder="1" applyAlignment="1">
      <alignment horizontal="left" vertical="center" wrapText="1"/>
    </xf>
    <xf numFmtId="0" fontId="122" fillId="0" borderId="10" xfId="78" applyFont="1" applyBorder="1" applyAlignment="1">
      <alignment horizontal="center" vertical="center" wrapText="1"/>
    </xf>
    <xf numFmtId="1" fontId="122" fillId="0" borderId="10" xfId="78" applyNumberFormat="1" applyFont="1" applyBorder="1" applyAlignment="1">
      <alignment horizontal="center" vertical="center" wrapText="1"/>
    </xf>
    <xf numFmtId="0" fontId="126" fillId="0" borderId="10" xfId="78" applyFont="1" applyBorder="1" applyAlignment="1">
      <alignment horizontal="center" vertical="center" wrapText="1"/>
    </xf>
    <xf numFmtId="0" fontId="122" fillId="0" borderId="148" xfId="78" applyFont="1" applyBorder="1" applyAlignment="1">
      <alignment horizontal="center"/>
    </xf>
    <xf numFmtId="0" fontId="122" fillId="0" borderId="10" xfId="78" applyFont="1" applyBorder="1" applyAlignment="1">
      <alignment vertical="center" wrapText="1"/>
    </xf>
    <xf numFmtId="185" fontId="122" fillId="0" borderId="10" xfId="78" applyNumberFormat="1" applyFont="1" applyBorder="1" applyAlignment="1">
      <alignment horizontal="center" vertical="center" wrapText="1"/>
    </xf>
    <xf numFmtId="0" fontId="47" fillId="0" borderId="131" xfId="86" applyNumberFormat="1" applyFont="1" applyFill="1" applyBorder="1" applyAlignment="1">
      <alignment horizontal="center" vertical="center" wrapText="1"/>
    </xf>
    <xf numFmtId="0" fontId="90" fillId="0" borderId="149" xfId="78" applyFont="1" applyFill="1" applyBorder="1" applyAlignment="1">
      <alignment horizontal="center" vertical="center" wrapText="1"/>
    </xf>
    <xf numFmtId="0" fontId="90" fillId="0" borderId="10" xfId="78" applyFont="1" applyFill="1" applyBorder="1" applyAlignment="1">
      <alignment horizontal="center" vertical="center" wrapText="1"/>
    </xf>
    <xf numFmtId="0" fontId="42" fillId="0" borderId="10" xfId="120" applyNumberFormat="1" applyFont="1" applyFill="1" applyBorder="1" applyAlignment="1">
      <alignment horizontal="center" vertical="center" wrapText="1"/>
    </xf>
    <xf numFmtId="0" fontId="47" fillId="0" borderId="150" xfId="78" applyFont="1" applyFill="1" applyBorder="1" applyAlignment="1">
      <alignment horizontal="center" vertical="center" wrapText="1"/>
    </xf>
    <xf numFmtId="0" fontId="47" fillId="0" borderId="72" xfId="78" applyFont="1" applyFill="1" applyBorder="1" applyAlignment="1">
      <alignment horizontal="left" vertical="center" wrapText="1"/>
    </xf>
    <xf numFmtId="0" fontId="47" fillId="0" borderId="73" xfId="78" applyFont="1" applyFill="1" applyBorder="1" applyAlignment="1">
      <alignment horizontal="center" vertical="center" wrapText="1"/>
    </xf>
    <xf numFmtId="0" fontId="47" fillId="0" borderId="151" xfId="78" applyFont="1" applyFill="1" applyBorder="1" applyAlignment="1">
      <alignment horizontal="center" vertical="center" wrapText="1"/>
    </xf>
    <xf numFmtId="0" fontId="47" fillId="0" borderId="0" xfId="78" applyFont="1" applyFill="1" applyBorder="1" applyAlignment="1">
      <alignment horizontal="center" vertical="center" wrapText="1"/>
    </xf>
    <xf numFmtId="0" fontId="47" fillId="0" borderId="152" xfId="78" applyFont="1" applyFill="1" applyBorder="1" applyAlignment="1">
      <alignment horizontal="center" vertical="center" wrapText="1"/>
    </xf>
    <xf numFmtId="1" fontId="47" fillId="0" borderId="152" xfId="78" applyNumberFormat="1" applyFont="1" applyFill="1" applyBorder="1" applyAlignment="1">
      <alignment horizontal="center" vertical="center" wrapText="1"/>
    </xf>
    <xf numFmtId="0" fontId="47" fillId="0" borderId="153" xfId="78" applyFont="1" applyFill="1" applyBorder="1" applyAlignment="1">
      <alignment horizontal="center" vertical="center" wrapText="1"/>
    </xf>
    <xf numFmtId="0" fontId="47" fillId="0" borderId="154" xfId="78" applyFont="1" applyFill="1" applyBorder="1" applyAlignment="1">
      <alignment horizontal="left" vertical="center" wrapText="1"/>
    </xf>
    <xf numFmtId="0" fontId="47" fillId="0" borderId="155" xfId="78" applyFont="1" applyFill="1" applyBorder="1" applyAlignment="1">
      <alignment horizontal="center" vertical="center" wrapText="1"/>
    </xf>
    <xf numFmtId="0" fontId="47" fillId="0" borderId="156" xfId="78" applyFont="1" applyFill="1" applyBorder="1" applyAlignment="1">
      <alignment horizontal="center" vertical="center" wrapText="1"/>
    </xf>
    <xf numFmtId="0" fontId="92" fillId="0" borderId="0" xfId="78" applyFont="1" applyFill="1" applyBorder="1" applyAlignment="1">
      <alignment horizontal="center" vertical="center" wrapText="1"/>
    </xf>
    <xf numFmtId="0" fontId="90" fillId="0" borderId="10" xfId="86" quotePrefix="1" applyFont="1" applyFill="1" applyBorder="1" applyAlignment="1">
      <alignment horizontal="center" vertical="center" wrapText="1"/>
    </xf>
    <xf numFmtId="0" fontId="123" fillId="0" borderId="37" xfId="78" applyFont="1" applyFill="1" applyBorder="1" applyAlignment="1">
      <alignment vertical="center" wrapText="1"/>
    </xf>
    <xf numFmtId="1" fontId="123" fillId="0" borderId="37" xfId="78" applyNumberFormat="1" applyFont="1" applyFill="1" applyBorder="1" applyAlignment="1">
      <alignment vertical="center" wrapText="1"/>
    </xf>
    <xf numFmtId="192" fontId="123" fillId="0" borderId="37" xfId="163" applyNumberFormat="1" applyFont="1" applyFill="1" applyBorder="1" applyAlignment="1">
      <alignment horizontal="right" vertical="center" wrapText="1"/>
    </xf>
    <xf numFmtId="192" fontId="127" fillId="0" borderId="37" xfId="163" applyNumberFormat="1" applyFont="1" applyFill="1" applyBorder="1" applyAlignment="1">
      <alignment horizontal="right" vertical="center" wrapText="1"/>
    </xf>
    <xf numFmtId="192" fontId="123" fillId="0" borderId="10" xfId="121" applyNumberFormat="1" applyFont="1" applyFill="1" applyBorder="1" applyAlignment="1">
      <alignment horizontal="right" vertical="center" wrapText="1"/>
    </xf>
    <xf numFmtId="189" fontId="123" fillId="0" borderId="10" xfId="121" applyNumberFormat="1" applyFont="1" applyFill="1" applyBorder="1" applyAlignment="1">
      <alignment horizontal="center" vertical="center" wrapText="1"/>
    </xf>
    <xf numFmtId="2" fontId="123" fillId="0" borderId="10" xfId="78" applyNumberFormat="1" applyFont="1" applyFill="1" applyBorder="1" applyAlignment="1">
      <alignment vertical="center" wrapText="1"/>
    </xf>
    <xf numFmtId="165" fontId="123" fillId="0" borderId="10" xfId="121" quotePrefix="1" applyNumberFormat="1" applyFont="1" applyFill="1" applyBorder="1" applyAlignment="1">
      <alignment horizontal="right" vertical="center" wrapText="1"/>
    </xf>
    <xf numFmtId="0" fontId="123" fillId="0" borderId="37" xfId="78" applyFont="1" applyFill="1" applyBorder="1" applyAlignment="1">
      <alignment horizontal="right" vertical="center" wrapText="1"/>
    </xf>
    <xf numFmtId="189" fontId="123" fillId="0" borderId="10" xfId="121" quotePrefix="1" applyNumberFormat="1" applyFont="1" applyFill="1" applyBorder="1" applyAlignment="1">
      <alignment horizontal="right" vertical="center" wrapText="1"/>
    </xf>
    <xf numFmtId="165" fontId="141" fillId="0" borderId="10" xfId="121" applyNumberFormat="1" applyFont="1" applyFill="1" applyBorder="1" applyAlignment="1">
      <alignment vertical="center" wrapText="1"/>
    </xf>
    <xf numFmtId="189" fontId="2" fillId="0" borderId="10" xfId="121" applyNumberFormat="1" applyFont="1" applyFill="1" applyBorder="1" applyAlignment="1">
      <alignment horizontal="right" vertical="center" wrapText="1"/>
    </xf>
    <xf numFmtId="0" fontId="123" fillId="0" borderId="10" xfId="120" applyFont="1" applyFill="1" applyBorder="1" applyAlignment="1">
      <alignment vertical="center" wrapText="1"/>
    </xf>
    <xf numFmtId="0" fontId="2" fillId="0" borderId="10" xfId="78" applyFont="1" applyFill="1" applyBorder="1" applyAlignment="1">
      <alignment horizontal="right" vertical="center" wrapText="1"/>
    </xf>
    <xf numFmtId="2" fontId="123" fillId="0" borderId="10" xfId="120" applyNumberFormat="1" applyFont="1" applyFill="1" applyBorder="1" applyAlignment="1">
      <alignment vertical="center" wrapText="1"/>
    </xf>
    <xf numFmtId="0" fontId="123" fillId="0" borderId="111" xfId="120" applyFont="1" applyFill="1" applyBorder="1" applyAlignment="1">
      <alignment horizontal="right" vertical="center" wrapText="1"/>
    </xf>
    <xf numFmtId="189" fontId="123" fillId="0" borderId="10" xfId="120" applyNumberFormat="1" applyFont="1" applyFill="1" applyBorder="1" applyAlignment="1">
      <alignment horizontal="right" vertical="center" wrapText="1"/>
    </xf>
    <xf numFmtId="3" fontId="123" fillId="0" borderId="10" xfId="121" applyNumberFormat="1" applyFont="1" applyFill="1" applyBorder="1" applyAlignment="1">
      <alignment vertical="center" wrapText="1"/>
    </xf>
    <xf numFmtId="189" fontId="123" fillId="0" borderId="10" xfId="120" applyNumberFormat="1" applyFont="1" applyFill="1" applyBorder="1" applyAlignment="1">
      <alignment vertical="center" wrapText="1"/>
    </xf>
    <xf numFmtId="165" fontId="123" fillId="0" borderId="10" xfId="121" applyNumberFormat="1" applyFont="1" applyFill="1" applyBorder="1" applyAlignment="1">
      <alignment vertical="center" wrapText="1"/>
    </xf>
    <xf numFmtId="189" fontId="123" fillId="28" borderId="10" xfId="121" applyNumberFormat="1" applyFont="1" applyFill="1" applyBorder="1" applyAlignment="1">
      <alignment horizontal="right" vertical="center" wrapText="1"/>
    </xf>
    <xf numFmtId="193" fontId="123" fillId="28" borderId="10" xfId="121" applyNumberFormat="1" applyFont="1" applyFill="1" applyBorder="1" applyAlignment="1">
      <alignment horizontal="right" vertical="center" wrapText="1"/>
    </xf>
    <xf numFmtId="165" fontId="29" fillId="28" borderId="10" xfId="37" applyFont="1" applyFill="1" applyBorder="1" applyAlignment="1">
      <alignment vertical="center"/>
    </xf>
    <xf numFmtId="165" fontId="176" fillId="28" borderId="10" xfId="37" applyFont="1" applyFill="1" applyBorder="1" applyAlignment="1">
      <alignment vertical="center"/>
    </xf>
    <xf numFmtId="165" fontId="18" fillId="28" borderId="10" xfId="37" applyFont="1" applyFill="1" applyBorder="1" applyAlignment="1">
      <alignment vertical="center"/>
    </xf>
    <xf numFmtId="172" fontId="43" fillId="28" borderId="10" xfId="78" applyNumberFormat="1" applyFont="1" applyFill="1" applyBorder="1" applyAlignment="1">
      <alignment vertical="center"/>
    </xf>
    <xf numFmtId="165" fontId="19" fillId="28" borderId="10" xfId="37" applyFont="1" applyFill="1" applyBorder="1" applyAlignment="1">
      <alignment vertical="center"/>
    </xf>
    <xf numFmtId="2" fontId="16" fillId="0" borderId="10" xfId="0" applyNumberFormat="1" applyFont="1" applyFill="1" applyBorder="1" applyAlignment="1">
      <alignment vertical="center"/>
    </xf>
    <xf numFmtId="0" fontId="17" fillId="0" borderId="10" xfId="0" applyNumberFormat="1" applyFont="1" applyFill="1" applyBorder="1" applyAlignment="1">
      <alignment horizontal="center" vertical="center"/>
    </xf>
    <xf numFmtId="1" fontId="120" fillId="28" borderId="0" xfId="37" applyNumberFormat="1" applyFont="1" applyFill="1"/>
    <xf numFmtId="1" fontId="120" fillId="0" borderId="0" xfId="0" applyNumberFormat="1" applyFont="1"/>
    <xf numFmtId="9" fontId="17" fillId="0" borderId="10" xfId="0" applyNumberFormat="1" applyFont="1" applyBorder="1" applyAlignment="1">
      <alignment horizontal="center"/>
    </xf>
    <xf numFmtId="0" fontId="151" fillId="32" borderId="10" xfId="0" applyFont="1" applyFill="1" applyBorder="1" applyAlignment="1">
      <alignment vertical="top" wrapText="1"/>
    </xf>
    <xf numFmtId="0" fontId="151" fillId="32" borderId="10" xfId="0" applyFont="1" applyFill="1" applyBorder="1" applyAlignment="1">
      <alignment horizontal="center" vertical="top" wrapText="1"/>
    </xf>
    <xf numFmtId="0" fontId="17" fillId="32" borderId="10" xfId="0" applyFont="1" applyFill="1" applyBorder="1" applyAlignment="1">
      <alignment horizontal="right" wrapText="1"/>
    </xf>
    <xf numFmtId="0" fontId="17" fillId="32" borderId="10" xfId="0" applyFont="1" applyFill="1" applyBorder="1" applyAlignment="1">
      <alignment wrapText="1"/>
    </xf>
    <xf numFmtId="2" fontId="17" fillId="32" borderId="10" xfId="0" applyNumberFormat="1" applyFont="1" applyFill="1" applyBorder="1"/>
    <xf numFmtId="0" fontId="17" fillId="32" borderId="10" xfId="0" applyFont="1" applyFill="1" applyBorder="1"/>
    <xf numFmtId="165" fontId="61" fillId="0" borderId="10" xfId="164" applyFont="1" applyFill="1" applyBorder="1"/>
    <xf numFmtId="0" fontId="160" fillId="0" borderId="10" xfId="0" applyNumberFormat="1" applyFont="1" applyFill="1" applyBorder="1"/>
    <xf numFmtId="0" fontId="160" fillId="0" borderId="0" xfId="0" applyNumberFormat="1" applyFont="1" applyFill="1" applyBorder="1"/>
    <xf numFmtId="2" fontId="61" fillId="0" borderId="0" xfId="0" applyNumberFormat="1" applyFont="1" applyFill="1"/>
    <xf numFmtId="0" fontId="99" fillId="0" borderId="0" xfId="0" applyNumberFormat="1" applyFont="1" applyFill="1"/>
    <xf numFmtId="0" fontId="184" fillId="0" borderId="0" xfId="0" applyNumberFormat="1" applyFont="1" applyFill="1" applyAlignment="1">
      <alignment horizontal="right"/>
    </xf>
    <xf numFmtId="0" fontId="62" fillId="0" borderId="92" xfId="0" applyNumberFormat="1" applyFont="1" applyFill="1" applyBorder="1" applyAlignment="1">
      <alignment horizontal="center" vertical="center" wrapText="1"/>
    </xf>
    <xf numFmtId="0" fontId="99" fillId="0" borderId="10" xfId="0" applyNumberFormat="1" applyFont="1" applyFill="1" applyBorder="1" applyAlignment="1">
      <alignment horizontal="center"/>
    </xf>
    <xf numFmtId="0" fontId="99" fillId="0" borderId="10" xfId="0" applyNumberFormat="1" applyFont="1" applyFill="1" applyBorder="1" applyAlignment="1">
      <alignment vertical="top" wrapText="1"/>
    </xf>
    <xf numFmtId="165" fontId="99" fillId="0" borderId="10" xfId="164" applyFont="1" applyFill="1" applyBorder="1" applyAlignment="1">
      <alignment horizontal="center" vertical="center"/>
    </xf>
    <xf numFmtId="165" fontId="99" fillId="0" borderId="10" xfId="164" applyFont="1" applyFill="1" applyBorder="1" applyAlignment="1">
      <alignment vertical="center"/>
    </xf>
    <xf numFmtId="0" fontId="99" fillId="0" borderId="10" xfId="0" applyNumberFormat="1" applyFont="1" applyFill="1" applyBorder="1" applyAlignment="1">
      <alignment horizontal="left" vertical="top" wrapText="1"/>
    </xf>
    <xf numFmtId="165" fontId="99" fillId="0" borderId="0" xfId="164" applyFont="1" applyFill="1" applyAlignment="1">
      <alignment vertical="center"/>
    </xf>
    <xf numFmtId="189" fontId="99" fillId="0" borderId="10" xfId="164" applyNumberFormat="1" applyFont="1" applyFill="1" applyBorder="1" applyAlignment="1">
      <alignment vertical="center"/>
    </xf>
    <xf numFmtId="2" fontId="99" fillId="0" borderId="0" xfId="0" applyNumberFormat="1" applyFont="1" applyFill="1"/>
    <xf numFmtId="2" fontId="99" fillId="0" borderId="10" xfId="0" applyNumberFormat="1" applyFont="1" applyFill="1" applyBorder="1" applyAlignment="1">
      <alignment vertical="top" wrapText="1"/>
    </xf>
    <xf numFmtId="10" fontId="16" fillId="0" borderId="10" xfId="165" applyNumberFormat="1" applyFont="1" applyFill="1" applyBorder="1" applyAlignment="1">
      <alignment vertical="center"/>
    </xf>
    <xf numFmtId="0" fontId="160" fillId="0" borderId="0" xfId="0" applyNumberFormat="1" applyFont="1" applyFill="1"/>
    <xf numFmtId="2" fontId="160" fillId="0" borderId="0" xfId="0" applyNumberFormat="1" applyFont="1" applyFill="1"/>
    <xf numFmtId="0" fontId="161" fillId="0" borderId="0" xfId="0" applyNumberFormat="1" applyFont="1" applyFill="1" applyBorder="1" applyAlignment="1">
      <alignment horizontal="center" vertical="top" wrapText="1"/>
    </xf>
    <xf numFmtId="0" fontId="186" fillId="0" borderId="10" xfId="0" applyNumberFormat="1" applyFont="1" applyFill="1" applyBorder="1" applyAlignment="1">
      <alignment horizontal="right"/>
    </xf>
    <xf numFmtId="0" fontId="161" fillId="0" borderId="10" xfId="0" applyNumberFormat="1" applyFont="1" applyFill="1" applyBorder="1" applyAlignment="1">
      <alignment horizontal="center" vertical="center" wrapText="1"/>
    </xf>
    <xf numFmtId="0" fontId="187" fillId="0" borderId="10" xfId="0" applyNumberFormat="1" applyFont="1" applyFill="1" applyBorder="1" applyAlignment="1">
      <alignment horizontal="center" vertical="top"/>
    </xf>
    <xf numFmtId="0" fontId="187" fillId="0" borderId="10" xfId="0" applyNumberFormat="1" applyFont="1" applyFill="1" applyBorder="1" applyAlignment="1">
      <alignment vertical="top"/>
    </xf>
    <xf numFmtId="0" fontId="160" fillId="0" borderId="10" xfId="0" applyNumberFormat="1" applyFont="1" applyFill="1" applyBorder="1" applyAlignment="1">
      <alignment horizontal="center"/>
    </xf>
    <xf numFmtId="165" fontId="160" fillId="0" borderId="10" xfId="164" applyFont="1" applyFill="1" applyBorder="1"/>
    <xf numFmtId="0" fontId="0" fillId="0" borderId="0" xfId="0" applyNumberFormat="1" applyFill="1" applyAlignment="1">
      <alignment vertical="top"/>
    </xf>
    <xf numFmtId="0" fontId="188" fillId="0" borderId="10" xfId="0" applyNumberFormat="1" applyFont="1" applyFill="1" applyBorder="1" applyAlignment="1">
      <alignment horizontal="centerContinuous" vertical="top"/>
    </xf>
    <xf numFmtId="0" fontId="187" fillId="0" borderId="10" xfId="0" applyNumberFormat="1" applyFont="1" applyFill="1" applyBorder="1" applyAlignment="1">
      <alignment horizontal="centerContinuous" vertical="top"/>
    </xf>
    <xf numFmtId="0" fontId="187" fillId="0" borderId="124" xfId="0" applyNumberFormat="1" applyFont="1" applyFill="1" applyBorder="1" applyAlignment="1">
      <alignment horizontal="center" vertical="top"/>
    </xf>
    <xf numFmtId="0" fontId="187" fillId="0" borderId="111" xfId="0" applyNumberFormat="1" applyFont="1" applyFill="1" applyBorder="1" applyAlignment="1">
      <alignment horizontal="center" vertical="top"/>
    </xf>
    <xf numFmtId="0" fontId="187" fillId="0" borderId="125" xfId="0" applyNumberFormat="1" applyFont="1" applyFill="1" applyBorder="1" applyAlignment="1">
      <alignment vertical="top"/>
    </xf>
    <xf numFmtId="0" fontId="187" fillId="0" borderId="32" xfId="0" applyNumberFormat="1" applyFont="1" applyFill="1" applyBorder="1" applyAlignment="1">
      <alignment horizontal="center" vertical="top"/>
    </xf>
    <xf numFmtId="0" fontId="187" fillId="0" borderId="33" xfId="0" applyNumberFormat="1" applyFont="1" applyFill="1" applyBorder="1" applyAlignment="1">
      <alignment vertical="top"/>
    </xf>
    <xf numFmtId="165" fontId="187" fillId="0" borderId="10" xfId="164" applyFont="1" applyFill="1" applyBorder="1" applyAlignment="1">
      <alignment vertical="top"/>
    </xf>
    <xf numFmtId="165" fontId="187" fillId="0" borderId="33" xfId="164" applyFont="1" applyFill="1" applyBorder="1" applyAlignment="1">
      <alignment vertical="top"/>
    </xf>
    <xf numFmtId="0" fontId="187" fillId="0" borderId="10" xfId="0" applyNumberFormat="1" applyFont="1" applyFill="1" applyBorder="1" applyAlignment="1">
      <alignment horizontal="left" vertical="top" wrapText="1"/>
    </xf>
    <xf numFmtId="43" fontId="0" fillId="0" borderId="0" xfId="0" applyNumberFormat="1" applyFill="1" applyAlignment="1">
      <alignment vertical="top"/>
    </xf>
    <xf numFmtId="0" fontId="187" fillId="0" borderId="34" xfId="0" applyNumberFormat="1" applyFont="1" applyFill="1" applyBorder="1" applyAlignment="1">
      <alignment vertical="top"/>
    </xf>
    <xf numFmtId="0" fontId="187" fillId="0" borderId="35" xfId="0" applyNumberFormat="1" applyFont="1" applyFill="1" applyBorder="1" applyAlignment="1">
      <alignment vertical="top"/>
    </xf>
    <xf numFmtId="0" fontId="187" fillId="0" borderId="36" xfId="0" applyNumberFormat="1" applyFont="1" applyFill="1" applyBorder="1" applyAlignment="1">
      <alignment vertical="top"/>
    </xf>
    <xf numFmtId="0" fontId="120" fillId="0" borderId="0" xfId="0" applyNumberFormat="1" applyFont="1" applyFill="1" applyAlignment="1">
      <alignment vertical="top"/>
    </xf>
    <xf numFmtId="0" fontId="189" fillId="0" borderId="0" xfId="0" applyNumberFormat="1" applyFont="1" applyFill="1" applyAlignment="1">
      <alignment vertical="top"/>
    </xf>
    <xf numFmtId="0" fontId="61" fillId="0" borderId="0" xfId="0" applyFont="1" applyFill="1"/>
    <xf numFmtId="0" fontId="99" fillId="0" borderId="0" xfId="0" applyFont="1" applyFill="1"/>
    <xf numFmtId="0" fontId="99" fillId="0" borderId="128" xfId="0" applyFont="1" applyFill="1" applyBorder="1"/>
    <xf numFmtId="0" fontId="62" fillId="0" borderId="129" xfId="0" applyFont="1" applyFill="1" applyBorder="1" applyAlignment="1">
      <alignment vertical="top"/>
    </xf>
    <xf numFmtId="0" fontId="62" fillId="0" borderId="129" xfId="0" applyFont="1" applyFill="1" applyBorder="1" applyAlignment="1">
      <alignment vertical="top" wrapText="1"/>
    </xf>
    <xf numFmtId="0" fontId="62" fillId="0" borderId="130" xfId="0" applyFont="1" applyFill="1" applyBorder="1" applyAlignment="1">
      <alignment vertical="top" wrapText="1"/>
    </xf>
    <xf numFmtId="0" fontId="99" fillId="0" borderId="32" xfId="0" applyFont="1" applyFill="1" applyBorder="1"/>
    <xf numFmtId="0" fontId="62" fillId="0" borderId="10" xfId="0" applyFont="1" applyFill="1" applyBorder="1"/>
    <xf numFmtId="0" fontId="99" fillId="0" borderId="10" xfId="0" applyFont="1" applyFill="1" applyBorder="1"/>
    <xf numFmtId="0" fontId="99" fillId="0" borderId="33" xfId="0" applyFont="1" applyFill="1" applyBorder="1"/>
    <xf numFmtId="0" fontId="99" fillId="0" borderId="10" xfId="0" applyFont="1" applyFill="1" applyBorder="1" applyAlignment="1">
      <alignment horizontal="right"/>
    </xf>
    <xf numFmtId="2" fontId="99" fillId="0" borderId="10" xfId="0" applyNumberFormat="1" applyFont="1" applyFill="1" applyBorder="1"/>
    <xf numFmtId="0" fontId="99" fillId="0" borderId="34" xfId="0" applyFont="1" applyFill="1" applyBorder="1"/>
    <xf numFmtId="0" fontId="62" fillId="0" borderId="35" xfId="0" applyFont="1" applyFill="1" applyBorder="1"/>
    <xf numFmtId="2" fontId="18" fillId="0" borderId="35" xfId="0" applyNumberFormat="1" applyFont="1" applyFill="1" applyBorder="1" applyAlignment="1">
      <alignment horizontal="right"/>
    </xf>
    <xf numFmtId="0" fontId="99" fillId="0" borderId="36" xfId="0" applyFont="1" applyFill="1" applyBorder="1"/>
    <xf numFmtId="0" fontId="160" fillId="0" borderId="10" xfId="0" applyFont="1" applyFill="1" applyBorder="1"/>
    <xf numFmtId="0" fontId="62" fillId="0" borderId="10" xfId="0" applyFont="1" applyFill="1" applyBorder="1" applyAlignment="1">
      <alignment vertical="top"/>
    </xf>
    <xf numFmtId="0" fontId="161" fillId="0" borderId="10" xfId="0" applyFont="1" applyFill="1" applyBorder="1" applyAlignment="1">
      <alignment vertical="top" wrapText="1"/>
    </xf>
    <xf numFmtId="0" fontId="177" fillId="0" borderId="10" xfId="0" applyFont="1" applyFill="1" applyBorder="1"/>
    <xf numFmtId="0" fontId="161" fillId="0" borderId="10" xfId="0" applyFont="1" applyFill="1" applyBorder="1"/>
    <xf numFmtId="0" fontId="177" fillId="0" borderId="0" xfId="0" applyFont="1" applyFill="1" applyBorder="1"/>
    <xf numFmtId="0" fontId="160" fillId="0" borderId="0" xfId="0" applyFont="1" applyFill="1" applyBorder="1"/>
    <xf numFmtId="0" fontId="61" fillId="0" borderId="0" xfId="0" applyFont="1" applyFill="1" applyBorder="1"/>
    <xf numFmtId="0" fontId="161" fillId="0" borderId="10" xfId="0" applyFont="1" applyFill="1" applyBorder="1" applyAlignment="1">
      <alignment horizontal="left" vertical="top" wrapText="1"/>
    </xf>
    <xf numFmtId="0" fontId="99" fillId="0" borderId="0" xfId="0" applyFont="1" applyFill="1" applyBorder="1"/>
    <xf numFmtId="2" fontId="99" fillId="0" borderId="0" xfId="0" applyNumberFormat="1" applyFont="1" applyFill="1" applyBorder="1"/>
    <xf numFmtId="0" fontId="99" fillId="0" borderId="0" xfId="0" applyFont="1"/>
    <xf numFmtId="0" fontId="161" fillId="0" borderId="10" xfId="0" applyFont="1" applyFill="1" applyBorder="1" applyAlignment="1">
      <alignment horizontal="centerContinuous"/>
    </xf>
    <xf numFmtId="0" fontId="161" fillId="0" borderId="10" xfId="0" applyFont="1" applyFill="1" applyBorder="1" applyAlignment="1">
      <alignment horizontal="center"/>
    </xf>
    <xf numFmtId="2" fontId="160" fillId="0" borderId="10" xfId="0" applyNumberFormat="1" applyFont="1" applyFill="1" applyBorder="1"/>
    <xf numFmtId="165" fontId="16" fillId="0" borderId="10" xfId="163" applyFont="1" applyFill="1" applyBorder="1"/>
    <xf numFmtId="165" fontId="16" fillId="0" borderId="32" xfId="163" applyFont="1" applyFill="1" applyBorder="1"/>
    <xf numFmtId="2" fontId="161" fillId="0" borderId="10" xfId="0" applyNumberFormat="1" applyFont="1" applyFill="1" applyBorder="1"/>
    <xf numFmtId="0" fontId="160" fillId="0" borderId="31" xfId="0" applyFont="1" applyFill="1" applyBorder="1"/>
    <xf numFmtId="9" fontId="99" fillId="0" borderId="0" xfId="166" applyFont="1" applyFill="1"/>
    <xf numFmtId="0" fontId="160" fillId="0" borderId="0" xfId="0" applyFont="1" applyFill="1"/>
    <xf numFmtId="165" fontId="99" fillId="0" borderId="0" xfId="164" applyFont="1" applyFill="1"/>
    <xf numFmtId="0" fontId="160" fillId="0" borderId="10" xfId="0" applyFont="1" applyFill="1" applyBorder="1" applyAlignment="1">
      <alignment horizontal="center"/>
    </xf>
    <xf numFmtId="165" fontId="161" fillId="0" borderId="10" xfId="164" applyFont="1" applyFill="1" applyBorder="1"/>
    <xf numFmtId="43" fontId="161" fillId="0" borderId="10" xfId="0" applyNumberFormat="1" applyFont="1" applyFill="1" applyBorder="1"/>
    <xf numFmtId="0" fontId="161" fillId="0" borderId="0" xfId="0" applyFont="1" applyFill="1" applyBorder="1"/>
    <xf numFmtId="0" fontId="161" fillId="0" borderId="10" xfId="0" applyFont="1" applyFill="1" applyBorder="1" applyAlignment="1">
      <alignment wrapText="1"/>
    </xf>
    <xf numFmtId="168" fontId="160" fillId="0" borderId="10" xfId="0" applyNumberFormat="1" applyFont="1" applyFill="1" applyBorder="1"/>
    <xf numFmtId="0" fontId="161" fillId="0" borderId="0" xfId="0" applyFont="1" applyFill="1" applyBorder="1" applyAlignment="1"/>
    <xf numFmtId="0" fontId="181" fillId="0" borderId="0" xfId="0" applyFont="1" applyFill="1" applyBorder="1" applyAlignment="1"/>
    <xf numFmtId="0" fontId="161" fillId="0" borderId="10" xfId="0" applyFont="1" applyBorder="1" applyAlignment="1">
      <alignment vertical="top" wrapText="1"/>
    </xf>
    <xf numFmtId="0" fontId="161" fillId="0" borderId="10" xfId="0" applyFont="1" applyBorder="1" applyAlignment="1">
      <alignment horizontal="center" vertical="top" wrapText="1"/>
    </xf>
    <xf numFmtId="0" fontId="161" fillId="0" borderId="0" xfId="0" applyFont="1" applyBorder="1" applyAlignment="1">
      <alignment horizontal="center" vertical="top" wrapText="1"/>
    </xf>
    <xf numFmtId="0" fontId="160" fillId="0" borderId="10" xfId="0" applyFont="1" applyBorder="1" applyAlignment="1">
      <alignment horizontal="justify" vertical="top" wrapText="1"/>
    </xf>
    <xf numFmtId="0" fontId="160" fillId="0" borderId="10" xfId="0" applyFont="1" applyBorder="1" applyAlignment="1">
      <alignment horizontal="center" vertical="center" wrapText="1"/>
    </xf>
    <xf numFmtId="0" fontId="160" fillId="0" borderId="0" xfId="0" applyFont="1" applyBorder="1" applyAlignment="1">
      <alignment horizontal="center" vertical="top" wrapText="1"/>
    </xf>
    <xf numFmtId="0" fontId="160" fillId="0" borderId="10" xfId="0" applyFont="1" applyBorder="1" applyAlignment="1">
      <alignment vertical="top" wrapText="1"/>
    </xf>
    <xf numFmtId="1" fontId="160" fillId="0" borderId="10" xfId="0" applyNumberFormat="1" applyFont="1" applyBorder="1" applyAlignment="1">
      <alignment horizontal="center" vertical="center" wrapText="1"/>
    </xf>
    <xf numFmtId="1" fontId="160" fillId="0" borderId="10" xfId="0" applyNumberFormat="1" applyFont="1" applyBorder="1" applyAlignment="1">
      <alignment horizontal="center" vertical="center"/>
    </xf>
    <xf numFmtId="0" fontId="160" fillId="0" borderId="0" xfId="0" applyFont="1"/>
    <xf numFmtId="0" fontId="120" fillId="0" borderId="0" xfId="0" applyFont="1"/>
    <xf numFmtId="0" fontId="160" fillId="0" borderId="0" xfId="0" applyFont="1" applyBorder="1" applyAlignment="1">
      <alignment horizontal="center" vertical="center" wrapText="1"/>
    </xf>
    <xf numFmtId="0" fontId="160" fillId="0" borderId="10" xfId="0" applyFont="1" applyBorder="1" applyAlignment="1">
      <alignment vertical="center" wrapText="1"/>
    </xf>
    <xf numFmtId="1" fontId="160" fillId="0" borderId="0" xfId="0" applyNumberFormat="1" applyFont="1" applyBorder="1" applyAlignment="1">
      <alignment horizontal="center" vertical="center" wrapText="1"/>
    </xf>
    <xf numFmtId="1" fontId="161" fillId="0" borderId="10" xfId="0" applyNumberFormat="1" applyFont="1" applyBorder="1" applyAlignment="1">
      <alignment horizontal="center" vertical="center" wrapText="1"/>
    </xf>
    <xf numFmtId="1" fontId="161" fillId="0" borderId="0" xfId="0" applyNumberFormat="1" applyFont="1" applyBorder="1" applyAlignment="1">
      <alignment horizontal="center" vertical="center" wrapText="1"/>
    </xf>
    <xf numFmtId="0" fontId="161" fillId="0" borderId="37" xfId="0" applyFont="1" applyBorder="1" applyAlignment="1">
      <alignment horizontal="left" wrapText="1"/>
    </xf>
    <xf numFmtId="17" fontId="160" fillId="0" borderId="37" xfId="0" applyNumberFormat="1" applyFont="1" applyBorder="1" applyAlignment="1">
      <alignment horizontal="left"/>
    </xf>
    <xf numFmtId="39" fontId="160" fillId="0" borderId="10" xfId="163" applyNumberFormat="1" applyFont="1" applyBorder="1" applyAlignment="1">
      <alignment horizontal="center" vertical="top" wrapText="1"/>
    </xf>
    <xf numFmtId="39" fontId="160" fillId="0" borderId="0" xfId="163" applyNumberFormat="1" applyFont="1" applyBorder="1" applyAlignment="1">
      <alignment horizontal="center" vertical="top" wrapText="1"/>
    </xf>
    <xf numFmtId="39" fontId="160" fillId="0" borderId="10" xfId="163" applyNumberFormat="1" applyFont="1" applyBorder="1" applyAlignment="1">
      <alignment horizontal="center" vertical="top"/>
    </xf>
    <xf numFmtId="39" fontId="160" fillId="0" borderId="0" xfId="163" applyNumberFormat="1" applyFont="1" applyBorder="1" applyAlignment="1">
      <alignment horizontal="center" vertical="top"/>
    </xf>
    <xf numFmtId="0" fontId="160" fillId="0" borderId="37" xfId="0" applyFont="1" applyBorder="1"/>
    <xf numFmtId="0" fontId="161" fillId="0" borderId="37" xfId="0" applyFont="1" applyBorder="1"/>
    <xf numFmtId="0" fontId="185" fillId="0" borderId="37" xfId="0" applyFont="1" applyBorder="1" applyAlignment="1">
      <alignment wrapText="1"/>
    </xf>
    <xf numFmtId="0" fontId="185" fillId="0" borderId="10" xfId="0" applyFont="1" applyBorder="1" applyAlignment="1"/>
    <xf numFmtId="0" fontId="185" fillId="0" borderId="0" xfId="0" applyFont="1" applyBorder="1" applyAlignment="1"/>
    <xf numFmtId="0" fontId="159" fillId="0" borderId="37" xfId="0" applyFont="1" applyBorder="1"/>
    <xf numFmtId="2" fontId="160" fillId="0" borderId="10" xfId="0" applyNumberFormat="1" applyFont="1" applyBorder="1" applyAlignment="1">
      <alignment horizontal="center"/>
    </xf>
    <xf numFmtId="2" fontId="160" fillId="0" borderId="0" xfId="0" applyNumberFormat="1" applyFont="1" applyBorder="1" applyAlignment="1">
      <alignment horizontal="center"/>
    </xf>
    <xf numFmtId="0" fontId="161" fillId="0" borderId="37" xfId="0" applyFont="1" applyBorder="1" applyAlignment="1">
      <alignment wrapText="1"/>
    </xf>
    <xf numFmtId="2" fontId="161" fillId="0" borderId="10" xfId="0" applyNumberFormat="1" applyFont="1" applyBorder="1" applyAlignment="1">
      <alignment horizontal="center"/>
    </xf>
    <xf numFmtId="2" fontId="161" fillId="0" borderId="0" xfId="0" applyNumberFormat="1" applyFont="1" applyBorder="1" applyAlignment="1">
      <alignment horizontal="center"/>
    </xf>
    <xf numFmtId="17" fontId="160" fillId="0" borderId="10" xfId="0" applyNumberFormat="1" applyFont="1" applyBorder="1" applyAlignment="1">
      <alignment horizontal="left"/>
    </xf>
    <xf numFmtId="0" fontId="99" fillId="0" borderId="0" xfId="0" applyFont="1" applyAlignment="1">
      <alignment vertical="center"/>
    </xf>
    <xf numFmtId="0" fontId="160" fillId="0" borderId="10" xfId="0" applyFont="1" applyBorder="1" applyAlignment="1">
      <alignment horizontal="justify" vertical="center" wrapText="1"/>
    </xf>
    <xf numFmtId="0" fontId="160" fillId="0" borderId="10" xfId="0" applyFont="1" applyFill="1" applyBorder="1" applyAlignment="1">
      <alignment horizontal="justify" vertical="center" wrapText="1"/>
    </xf>
    <xf numFmtId="0" fontId="160" fillId="0" borderId="10" xfId="0" applyFont="1" applyBorder="1" applyAlignment="1">
      <alignment vertical="center"/>
    </xf>
    <xf numFmtId="0" fontId="161" fillId="0" borderId="10" xfId="0" applyFont="1" applyBorder="1" applyAlignment="1">
      <alignment vertical="center" wrapText="1"/>
    </xf>
    <xf numFmtId="0" fontId="160" fillId="0" borderId="10" xfId="0" applyFont="1" applyBorder="1" applyAlignment="1">
      <alignment horizontal="center" vertical="center"/>
    </xf>
    <xf numFmtId="2" fontId="160" fillId="0" borderId="10" xfId="0" applyNumberFormat="1" applyFont="1" applyFill="1" applyBorder="1" applyAlignment="1">
      <alignment vertical="center"/>
    </xf>
    <xf numFmtId="2" fontId="99" fillId="0" borderId="0" xfId="0" applyNumberFormat="1" applyFont="1" applyAlignment="1">
      <alignment vertical="center"/>
    </xf>
    <xf numFmtId="0" fontId="161" fillId="0" borderId="10" xfId="0" applyFont="1" applyBorder="1" applyAlignment="1">
      <alignment horizontal="right" vertical="center"/>
    </xf>
    <xf numFmtId="2" fontId="161" fillId="0" borderId="10" xfId="0" applyNumberFormat="1" applyFont="1" applyFill="1" applyBorder="1" applyAlignment="1">
      <alignment vertical="center"/>
    </xf>
    <xf numFmtId="0" fontId="99" fillId="0" borderId="0" xfId="0" applyFont="1" applyBorder="1" applyAlignment="1">
      <alignment horizontal="center" vertical="center"/>
    </xf>
    <xf numFmtId="0" fontId="62" fillId="0" borderId="0" xfId="0" applyFont="1" applyBorder="1" applyAlignment="1">
      <alignment horizontal="right" vertical="center"/>
    </xf>
    <xf numFmtId="2" fontId="62" fillId="0" borderId="0" xfId="0" applyNumberFormat="1" applyFont="1" applyFill="1" applyBorder="1" applyAlignment="1">
      <alignment vertical="center"/>
    </xf>
    <xf numFmtId="0" fontId="62" fillId="0" borderId="0" xfId="0" applyFont="1" applyBorder="1" applyAlignment="1">
      <alignment vertical="center"/>
    </xf>
    <xf numFmtId="2" fontId="62" fillId="0" borderId="0" xfId="0" applyNumberFormat="1" applyFont="1" applyBorder="1" applyAlignment="1">
      <alignment vertical="center"/>
    </xf>
    <xf numFmtId="171" fontId="99" fillId="0" borderId="0" xfId="0" applyNumberFormat="1" applyFont="1" applyAlignment="1">
      <alignment vertical="center"/>
    </xf>
    <xf numFmtId="2" fontId="182" fillId="0" borderId="0" xfId="0" applyNumberFormat="1" applyFont="1" applyBorder="1" applyAlignment="1">
      <alignment horizontal="center" vertical="center" wrapText="1"/>
    </xf>
    <xf numFmtId="0" fontId="182" fillId="0" borderId="0" xfId="0" applyFont="1" applyBorder="1" applyAlignment="1">
      <alignment horizontal="center" vertical="center" wrapText="1"/>
    </xf>
    <xf numFmtId="10" fontId="182" fillId="0" borderId="0" xfId="0" applyNumberFormat="1" applyFont="1" applyBorder="1" applyAlignment="1">
      <alignment horizontal="center" vertical="center" wrapText="1"/>
    </xf>
    <xf numFmtId="0" fontId="182" fillId="0" borderId="0" xfId="0" applyNumberFormat="1" applyFont="1" applyBorder="1" applyAlignment="1">
      <alignment horizontal="center" vertical="center" wrapText="1"/>
    </xf>
    <xf numFmtId="0" fontId="182" fillId="0" borderId="0" xfId="0" applyFont="1" applyBorder="1" applyAlignment="1">
      <alignment horizontal="center" vertical="center"/>
    </xf>
    <xf numFmtId="2" fontId="182" fillId="0" borderId="0" xfId="0" applyNumberFormat="1" applyFont="1" applyBorder="1" applyAlignment="1">
      <alignment horizontal="center" vertical="center"/>
    </xf>
    <xf numFmtId="2" fontId="181" fillId="0" borderId="0" xfId="0" applyNumberFormat="1" applyFont="1" applyBorder="1" applyAlignment="1">
      <alignment horizontal="center" vertical="center"/>
    </xf>
    <xf numFmtId="0" fontId="70" fillId="0" borderId="0" xfId="0" applyNumberFormat="1" applyFont="1" applyFill="1"/>
    <xf numFmtId="0" fontId="56" fillId="0" borderId="0" xfId="0" applyNumberFormat="1" applyFont="1" applyFill="1" applyAlignment="1">
      <alignment horizontal="right"/>
    </xf>
    <xf numFmtId="0" fontId="56" fillId="0" borderId="0" xfId="0" applyFont="1" applyFill="1"/>
    <xf numFmtId="0" fontId="56" fillId="0" borderId="0" xfId="0" applyFont="1" applyFill="1" applyAlignment="1">
      <alignment horizontal="centerContinuous"/>
    </xf>
    <xf numFmtId="0" fontId="56" fillId="0" borderId="40" xfId="0" applyFont="1" applyFill="1" applyBorder="1" applyAlignment="1">
      <alignment wrapText="1"/>
    </xf>
    <xf numFmtId="0" fontId="56" fillId="0" borderId="41" xfId="0" applyFont="1" applyFill="1" applyBorder="1" applyAlignment="1">
      <alignment horizontal="centerContinuous" wrapText="1"/>
    </xf>
    <xf numFmtId="0" fontId="56" fillId="0" borderId="41" xfId="0" applyFont="1" applyFill="1" applyBorder="1" applyAlignment="1">
      <alignment horizontal="centerContinuous"/>
    </xf>
    <xf numFmtId="0" fontId="56" fillId="0" borderId="42" xfId="0" applyFont="1" applyFill="1" applyBorder="1" applyAlignment="1">
      <alignment horizontal="centerContinuous" wrapText="1"/>
    </xf>
    <xf numFmtId="0" fontId="61" fillId="0" borderId="0" xfId="0" applyFont="1" applyFill="1" applyAlignment="1">
      <alignment wrapText="1"/>
    </xf>
    <xf numFmtId="0" fontId="56" fillId="0" borderId="40" xfId="0" applyFont="1" applyFill="1" applyBorder="1" applyAlignment="1">
      <alignment horizontal="center" vertical="top" wrapText="1"/>
    </xf>
    <xf numFmtId="0" fontId="56" fillId="0" borderId="41" xfId="0" applyFont="1" applyFill="1" applyBorder="1" applyAlignment="1">
      <alignment horizontal="center" vertical="top" wrapText="1"/>
    </xf>
    <xf numFmtId="0" fontId="56" fillId="0" borderId="42" xfId="0" applyFont="1" applyFill="1" applyBorder="1" applyAlignment="1">
      <alignment horizontal="center" vertical="top" wrapText="1"/>
    </xf>
    <xf numFmtId="0" fontId="61" fillId="0" borderId="111" xfId="0" applyFont="1" applyFill="1" applyBorder="1"/>
    <xf numFmtId="0" fontId="56" fillId="0" borderId="111" xfId="0" applyFont="1" applyFill="1" applyBorder="1" applyAlignment="1">
      <alignment horizontal="center" wrapText="1"/>
    </xf>
    <xf numFmtId="0" fontId="56" fillId="0" borderId="10" xfId="0" applyFont="1" applyFill="1" applyBorder="1"/>
    <xf numFmtId="0" fontId="61" fillId="0" borderId="10" xfId="0" applyFont="1" applyFill="1" applyBorder="1"/>
    <xf numFmtId="0" fontId="61" fillId="0" borderId="10" xfId="0" applyFont="1" applyFill="1" applyBorder="1" applyAlignment="1">
      <alignment wrapText="1"/>
    </xf>
    <xf numFmtId="165" fontId="56" fillId="0" borderId="10" xfId="164" applyFont="1" applyFill="1" applyBorder="1"/>
    <xf numFmtId="2" fontId="61" fillId="0" borderId="10" xfId="0" applyNumberFormat="1" applyFont="1" applyFill="1" applyBorder="1"/>
    <xf numFmtId="4" fontId="56" fillId="0" borderId="10" xfId="0" applyNumberFormat="1" applyFont="1" applyFill="1" applyBorder="1"/>
    <xf numFmtId="0" fontId="56" fillId="0" borderId="10" xfId="0" applyFont="1" applyFill="1" applyBorder="1" applyAlignment="1">
      <alignment horizontal="right"/>
    </xf>
    <xf numFmtId="2" fontId="56" fillId="0" borderId="10" xfId="0" applyNumberFormat="1" applyFont="1" applyFill="1" applyBorder="1"/>
    <xf numFmtId="2" fontId="190" fillId="0" borderId="0" xfId="0" applyNumberFormat="1" applyFont="1" applyFill="1"/>
    <xf numFmtId="0" fontId="61" fillId="0" borderId="138" xfId="0" applyFont="1" applyFill="1" applyBorder="1"/>
    <xf numFmtId="2" fontId="61" fillId="0" borderId="0" xfId="0" applyNumberFormat="1" applyFont="1" applyFill="1" applyBorder="1"/>
    <xf numFmtId="0" fontId="56" fillId="0" borderId="157" xfId="0" applyFont="1" applyFill="1" applyBorder="1" applyAlignment="1">
      <alignment horizontal="center" vertical="top" wrapText="1"/>
    </xf>
    <xf numFmtId="4" fontId="61" fillId="0" borderId="10" xfId="0" applyNumberFormat="1" applyFont="1" applyFill="1" applyBorder="1"/>
    <xf numFmtId="0" fontId="17" fillId="0" borderId="0" xfId="0" applyFont="1" applyFill="1" applyAlignment="1"/>
    <xf numFmtId="0" fontId="185" fillId="0" borderId="0" xfId="0" applyFont="1" applyFill="1"/>
    <xf numFmtId="0" fontId="191" fillId="0" borderId="0" xfId="0" applyFont="1" applyFill="1"/>
    <xf numFmtId="165" fontId="161" fillId="0" borderId="10" xfId="164" applyFont="1" applyFill="1" applyBorder="1" applyAlignment="1">
      <alignment wrapText="1"/>
    </xf>
    <xf numFmtId="165" fontId="161" fillId="0" borderId="10" xfId="0" applyNumberFormat="1" applyFont="1" applyFill="1" applyBorder="1" applyAlignment="1">
      <alignment wrapText="1"/>
    </xf>
    <xf numFmtId="0" fontId="177" fillId="0" borderId="0" xfId="0" applyFont="1" applyFill="1"/>
    <xf numFmtId="0" fontId="192" fillId="0" borderId="0" xfId="0" applyFont="1" applyFill="1"/>
    <xf numFmtId="0" fontId="180" fillId="0" borderId="0" xfId="0" applyFont="1" applyFill="1"/>
    <xf numFmtId="0" fontId="193" fillId="0" borderId="0" xfId="0" applyFont="1" applyFill="1" applyAlignment="1">
      <alignment horizontal="centerContinuous"/>
    </xf>
    <xf numFmtId="0" fontId="193" fillId="0" borderId="0" xfId="0" applyFont="1" applyFill="1"/>
    <xf numFmtId="0" fontId="193" fillId="0" borderId="10" xfId="0" applyFont="1" applyFill="1" applyBorder="1" applyAlignment="1">
      <alignment horizontal="center" vertical="top" wrapText="1"/>
    </xf>
    <xf numFmtId="0" fontId="193" fillId="0" borderId="10" xfId="0" applyFont="1" applyFill="1" applyBorder="1" applyAlignment="1">
      <alignment vertical="top" wrapText="1"/>
    </xf>
    <xf numFmtId="0" fontId="180" fillId="0" borderId="0" xfId="0" applyFont="1" applyFill="1" applyBorder="1"/>
    <xf numFmtId="0" fontId="180" fillId="0" borderId="10" xfId="0" applyFont="1" applyFill="1" applyBorder="1"/>
    <xf numFmtId="0" fontId="193" fillId="0" borderId="10" xfId="0" applyFont="1" applyFill="1" applyBorder="1" applyAlignment="1">
      <alignment horizontal="center" wrapText="1"/>
    </xf>
    <xf numFmtId="0" fontId="193" fillId="0" borderId="10" xfId="0" applyFont="1" applyFill="1" applyBorder="1"/>
    <xf numFmtId="0" fontId="180" fillId="0" borderId="10" xfId="0" applyFont="1" applyFill="1" applyBorder="1" applyAlignment="1">
      <alignment wrapText="1"/>
    </xf>
    <xf numFmtId="2" fontId="180" fillId="0" borderId="10" xfId="0" applyNumberFormat="1" applyFont="1" applyFill="1" applyBorder="1"/>
    <xf numFmtId="4" fontId="193" fillId="0" borderId="10" xfId="0" applyNumberFormat="1" applyFont="1" applyFill="1" applyBorder="1"/>
    <xf numFmtId="2" fontId="193" fillId="0" borderId="10" xfId="0" applyNumberFormat="1" applyFont="1" applyFill="1" applyBorder="1"/>
    <xf numFmtId="4" fontId="180" fillId="0" borderId="0" xfId="0" applyNumberFormat="1" applyFont="1" applyFill="1" applyBorder="1"/>
    <xf numFmtId="0" fontId="194" fillId="0" borderId="10" xfId="0" applyFont="1" applyFill="1" applyBorder="1"/>
    <xf numFmtId="0" fontId="164" fillId="0" borderId="0" xfId="0" applyFont="1" applyFill="1" applyBorder="1" applyAlignment="1">
      <alignment horizontal="center" vertical="center" wrapText="1"/>
    </xf>
    <xf numFmtId="165" fontId="164" fillId="0" borderId="0" xfId="164" applyFont="1" applyFill="1" applyBorder="1" applyAlignment="1">
      <alignment horizontal="center" vertical="center" wrapText="1"/>
    </xf>
    <xf numFmtId="0" fontId="177" fillId="0" borderId="10" xfId="0" applyFont="1" applyFill="1" applyBorder="1" applyAlignment="1">
      <alignment horizontal="center" vertical="center" wrapText="1"/>
    </xf>
    <xf numFmtId="0" fontId="195" fillId="0" borderId="10" xfId="0" applyFont="1" applyFill="1" applyBorder="1" applyAlignment="1">
      <alignment horizontal="left" vertical="center" wrapText="1"/>
    </xf>
    <xf numFmtId="165" fontId="43" fillId="0" borderId="10" xfId="164" applyFont="1" applyFill="1" applyBorder="1" applyAlignment="1">
      <alignment horizontal="center" vertical="center" wrapText="1"/>
    </xf>
    <xf numFmtId="0" fontId="195" fillId="0" borderId="10" xfId="0" applyFont="1" applyFill="1" applyBorder="1" applyAlignment="1">
      <alignment horizontal="center" vertical="center" wrapText="1"/>
    </xf>
    <xf numFmtId="165" fontId="196" fillId="0" borderId="10" xfId="164" applyFont="1" applyFill="1" applyBorder="1" applyAlignment="1">
      <alignment horizontal="center" vertical="center" wrapText="1"/>
    </xf>
    <xf numFmtId="165" fontId="43" fillId="0" borderId="10" xfId="164" applyFont="1" applyFill="1" applyBorder="1" applyAlignment="1">
      <alignment vertical="center" wrapText="1"/>
    </xf>
    <xf numFmtId="43" fontId="164" fillId="0" borderId="0" xfId="0" applyNumberFormat="1" applyFont="1" applyFill="1" applyBorder="1" applyAlignment="1">
      <alignment horizontal="center" vertical="center" wrapText="1"/>
    </xf>
    <xf numFmtId="165" fontId="195" fillId="0" borderId="10" xfId="164" applyFont="1" applyFill="1" applyBorder="1" applyAlignment="1">
      <alignment horizontal="center" vertical="center" wrapText="1"/>
    </xf>
    <xf numFmtId="2" fontId="196" fillId="0" borderId="10" xfId="0" applyNumberFormat="1" applyFont="1" applyFill="1" applyBorder="1" applyAlignment="1">
      <alignment horizontal="center" vertical="center" wrapText="1"/>
    </xf>
    <xf numFmtId="0" fontId="196" fillId="0" borderId="10" xfId="0" applyFont="1" applyFill="1" applyBorder="1" applyAlignment="1">
      <alignment horizontal="left" vertical="center" wrapText="1"/>
    </xf>
    <xf numFmtId="165" fontId="164" fillId="0" borderId="0" xfId="0" applyNumberFormat="1" applyFont="1" applyFill="1" applyBorder="1" applyAlignment="1">
      <alignment horizontal="center" vertical="center" wrapText="1"/>
    </xf>
    <xf numFmtId="196" fontId="164" fillId="0" borderId="0" xfId="0" applyNumberFormat="1" applyFont="1" applyFill="1" applyBorder="1" applyAlignment="1">
      <alignment horizontal="center" vertical="center" wrapText="1"/>
    </xf>
    <xf numFmtId="0" fontId="196" fillId="0" borderId="0" xfId="0" applyFont="1" applyFill="1" applyBorder="1" applyAlignment="1">
      <alignment horizontal="left" vertical="center" wrapText="1"/>
    </xf>
    <xf numFmtId="2" fontId="196" fillId="0" borderId="0" xfId="0" applyNumberFormat="1" applyFont="1" applyFill="1" applyBorder="1" applyAlignment="1">
      <alignment horizontal="center" vertical="center" wrapText="1"/>
    </xf>
    <xf numFmtId="165" fontId="196" fillId="0" borderId="0" xfId="164" applyFont="1" applyFill="1" applyBorder="1" applyAlignment="1">
      <alignment horizontal="center" vertical="center" wrapText="1"/>
    </xf>
    <xf numFmtId="0" fontId="164" fillId="0" borderId="0" xfId="0" applyFont="1" applyFill="1" applyBorder="1" applyAlignment="1">
      <alignment horizontal="left" vertical="center" wrapText="1"/>
    </xf>
    <xf numFmtId="2" fontId="164" fillId="0" borderId="0" xfId="0" applyNumberFormat="1" applyFont="1" applyFill="1" applyBorder="1" applyAlignment="1">
      <alignment horizontal="center" vertical="center" wrapText="1"/>
    </xf>
    <xf numFmtId="0" fontId="120" fillId="0" borderId="0" xfId="78" applyFont="1" applyAlignment="1">
      <alignment vertical="center"/>
    </xf>
    <xf numFmtId="0" fontId="121" fillId="0" borderId="38" xfId="78" applyFont="1" applyBorder="1" applyAlignment="1">
      <alignment horizontal="center" vertical="center"/>
    </xf>
    <xf numFmtId="0" fontId="121" fillId="0" borderId="5" xfId="78" applyFont="1" applyBorder="1" applyAlignment="1">
      <alignment horizontal="center" vertical="center"/>
    </xf>
    <xf numFmtId="0" fontId="121" fillId="0" borderId="38" xfId="78" applyFont="1" applyBorder="1" applyAlignment="1">
      <alignment horizontal="center" vertical="center" wrapText="1"/>
    </xf>
    <xf numFmtId="0" fontId="121" fillId="0" borderId="39" xfId="78" applyFont="1" applyBorder="1" applyAlignment="1">
      <alignment horizontal="center" vertical="center" wrapText="1"/>
    </xf>
    <xf numFmtId="0" fontId="120" fillId="0" borderId="124" xfId="78" applyFont="1" applyBorder="1" applyAlignment="1">
      <alignment vertical="center"/>
    </xf>
    <xf numFmtId="2" fontId="120" fillId="0" borderId="111" xfId="78" applyNumberFormat="1" applyFont="1" applyBorder="1" applyAlignment="1">
      <alignment vertical="center"/>
    </xf>
    <xf numFmtId="2" fontId="120" fillId="0" borderId="125" xfId="78" applyNumberFormat="1" applyFont="1" applyBorder="1" applyAlignment="1">
      <alignment vertical="center"/>
    </xf>
    <xf numFmtId="0" fontId="120" fillId="0" borderId="32" xfId="78" applyFont="1" applyBorder="1" applyAlignment="1">
      <alignment vertical="center"/>
    </xf>
    <xf numFmtId="2" fontId="120" fillId="0" borderId="10" xfId="78" applyNumberFormat="1" applyFont="1" applyBorder="1" applyAlignment="1">
      <alignment vertical="center"/>
    </xf>
    <xf numFmtId="2" fontId="120" fillId="0" borderId="33" xfId="78" applyNumberFormat="1" applyFont="1" applyBorder="1" applyAlignment="1">
      <alignment vertical="center"/>
    </xf>
    <xf numFmtId="0" fontId="121" fillId="0" borderId="32" xfId="78" applyFont="1" applyBorder="1" applyAlignment="1">
      <alignment vertical="center"/>
    </xf>
    <xf numFmtId="2" fontId="121" fillId="0" borderId="33" xfId="78" applyNumberFormat="1" applyFont="1" applyBorder="1" applyAlignment="1">
      <alignment vertical="center"/>
    </xf>
    <xf numFmtId="0" fontId="17" fillId="0" borderId="0" xfId="78" applyFont="1" applyAlignment="1">
      <alignment vertical="center"/>
    </xf>
    <xf numFmtId="0" fontId="121" fillId="0" borderId="34" xfId="78" applyFont="1" applyBorder="1" applyAlignment="1">
      <alignment vertical="center"/>
    </xf>
    <xf numFmtId="2" fontId="121" fillId="0" borderId="36" xfId="78" applyNumberFormat="1" applyFont="1" applyBorder="1" applyAlignment="1">
      <alignment vertical="center"/>
    </xf>
    <xf numFmtId="0" fontId="121" fillId="0" borderId="0" xfId="78" applyFont="1" applyFill="1" applyBorder="1" applyAlignment="1">
      <alignment vertical="center"/>
    </xf>
    <xf numFmtId="2" fontId="16" fillId="0" borderId="0" xfId="78" applyNumberFormat="1" applyAlignment="1">
      <alignment vertical="center"/>
    </xf>
    <xf numFmtId="0" fontId="198" fillId="0" borderId="10" xfId="0" applyFont="1" applyBorder="1"/>
    <xf numFmtId="0" fontId="159" fillId="0" borderId="10" xfId="0" applyFont="1" applyBorder="1" applyAlignment="1">
      <alignment horizontal="center"/>
    </xf>
    <xf numFmtId="0" fontId="159" fillId="0" borderId="10" xfId="0" applyFont="1" applyBorder="1"/>
    <xf numFmtId="165" fontId="159" fillId="0" borderId="10" xfId="164" applyFont="1" applyBorder="1"/>
    <xf numFmtId="9" fontId="120" fillId="0" borderId="0" xfId="0" applyNumberFormat="1" applyFont="1" applyAlignment="1">
      <alignment horizontal="left"/>
    </xf>
    <xf numFmtId="0" fontId="159" fillId="0" borderId="62" xfId="0" applyFont="1" applyFill="1" applyBorder="1"/>
    <xf numFmtId="195" fontId="125" fillId="28" borderId="10" xfId="167" applyNumberFormat="1" applyFont="1" applyFill="1" applyBorder="1"/>
    <xf numFmtId="43" fontId="159" fillId="0" borderId="10" xfId="0" applyNumberFormat="1" applyFont="1" applyBorder="1"/>
    <xf numFmtId="0" fontId="161" fillId="0" borderId="0" xfId="0" applyFont="1" applyFill="1"/>
    <xf numFmtId="0" fontId="199" fillId="0" borderId="0" xfId="0" applyFont="1" applyFill="1"/>
    <xf numFmtId="0" fontId="200" fillId="0" borderId="0" xfId="0" applyFont="1" applyFill="1" applyBorder="1" applyAlignment="1"/>
    <xf numFmtId="0" fontId="160" fillId="0" borderId="10" xfId="0" applyFont="1" applyFill="1" applyBorder="1" applyAlignment="1">
      <alignment vertical="top" wrapText="1"/>
    </xf>
    <xf numFmtId="0" fontId="160" fillId="0" borderId="10" xfId="0" applyFont="1" applyFill="1" applyBorder="1" applyAlignment="1">
      <alignment horizontal="left" vertical="top" wrapText="1"/>
    </xf>
    <xf numFmtId="165" fontId="120" fillId="0" borderId="10" xfId="164" applyFont="1" applyBorder="1"/>
    <xf numFmtId="165" fontId="16" fillId="0" borderId="10" xfId="164" applyFont="1" applyBorder="1"/>
    <xf numFmtId="165" fontId="161" fillId="0" borderId="10" xfId="0" applyNumberFormat="1" applyFont="1" applyFill="1" applyBorder="1"/>
    <xf numFmtId="0" fontId="120" fillId="0" borderId="10" xfId="0" applyFont="1" applyBorder="1"/>
    <xf numFmtId="0" fontId="161" fillId="0" borderId="10" xfId="0" applyFont="1" applyBorder="1" applyAlignment="1">
      <alignment vertical="center"/>
    </xf>
    <xf numFmtId="0" fontId="161" fillId="0" borderId="10" xfId="0" applyFont="1" applyBorder="1" applyAlignment="1">
      <alignment horizontal="center" vertical="center" wrapText="1"/>
    </xf>
    <xf numFmtId="188" fontId="29" fillId="0" borderId="0" xfId="76" applyNumberFormat="1" applyFont="1" applyFill="1" applyAlignment="1">
      <alignment vertical="center"/>
    </xf>
    <xf numFmtId="172" fontId="40" fillId="0" borderId="10" xfId="78" applyNumberFormat="1" applyFont="1" applyFill="1" applyBorder="1" applyAlignment="1">
      <alignment horizontal="center" vertical="center"/>
    </xf>
    <xf numFmtId="0" fontId="111" fillId="0" borderId="91" xfId="0" applyFont="1" applyFill="1" applyBorder="1" applyAlignment="1">
      <alignment vertical="center"/>
    </xf>
    <xf numFmtId="172" fontId="109" fillId="0" borderId="0" xfId="78" applyNumberFormat="1" applyFont="1" applyFill="1" applyBorder="1" applyAlignment="1">
      <alignment horizontal="center" vertical="center"/>
    </xf>
    <xf numFmtId="0" fontId="181" fillId="0" borderId="0" xfId="0" applyFont="1" applyBorder="1" applyAlignment="1">
      <alignment horizontal="center" vertical="center" wrapText="1"/>
    </xf>
    <xf numFmtId="0" fontId="161" fillId="0" borderId="31" xfId="0" applyFont="1" applyBorder="1" applyAlignment="1">
      <alignment horizontal="center" vertical="center" wrapText="1"/>
    </xf>
    <xf numFmtId="0" fontId="40" fillId="0" borderId="0" xfId="0" applyFont="1" applyFill="1" applyBorder="1" applyAlignment="1">
      <alignment horizontal="left" vertical="center" wrapText="1"/>
    </xf>
    <xf numFmtId="0" fontId="17" fillId="0" borderId="0" xfId="78" applyFont="1" applyBorder="1" applyAlignment="1">
      <alignment horizontal="center" vertical="center"/>
    </xf>
    <xf numFmtId="0" fontId="99" fillId="0" borderId="10" xfId="0" applyFont="1" applyBorder="1" applyAlignment="1">
      <alignment vertical="center"/>
    </xf>
    <xf numFmtId="0" fontId="160" fillId="0" borderId="31" xfId="0" applyFont="1" applyBorder="1" applyAlignment="1">
      <alignment horizontal="justify" vertical="center" wrapText="1"/>
    </xf>
    <xf numFmtId="10" fontId="160" fillId="0" borderId="10" xfId="0" applyNumberFormat="1" applyFont="1" applyBorder="1" applyAlignment="1">
      <alignment vertical="center"/>
    </xf>
    <xf numFmtId="2" fontId="160" fillId="0" borderId="10" xfId="0" applyNumberFormat="1" applyFont="1" applyBorder="1" applyAlignment="1">
      <alignment vertical="center"/>
    </xf>
    <xf numFmtId="0" fontId="160" fillId="0" borderId="31" xfId="0" applyFont="1" applyFill="1" applyBorder="1" applyAlignment="1">
      <alignment horizontal="justify" vertical="center" wrapText="1"/>
    </xf>
    <xf numFmtId="9" fontId="160" fillId="0" borderId="10" xfId="0" applyNumberFormat="1" applyFont="1" applyBorder="1" applyAlignment="1">
      <alignment vertical="center"/>
    </xf>
    <xf numFmtId="2" fontId="99" fillId="0" borderId="10" xfId="0" applyNumberFormat="1" applyFont="1" applyBorder="1" applyAlignment="1">
      <alignment vertical="center"/>
    </xf>
    <xf numFmtId="0" fontId="160" fillId="0" borderId="31" xfId="0" applyFont="1" applyBorder="1" applyAlignment="1">
      <alignment vertical="center"/>
    </xf>
    <xf numFmtId="0" fontId="160" fillId="0" borderId="0" xfId="0" applyFont="1" applyFill="1" applyAlignment="1">
      <alignment vertical="center"/>
    </xf>
    <xf numFmtId="0" fontId="201" fillId="0" borderId="10" xfId="0" applyFont="1" applyFill="1" applyBorder="1" applyAlignment="1">
      <alignment vertical="center" wrapText="1"/>
    </xf>
    <xf numFmtId="0" fontId="201" fillId="0" borderId="10" xfId="0" applyFont="1" applyFill="1" applyBorder="1" applyAlignment="1">
      <alignment vertical="center"/>
    </xf>
    <xf numFmtId="0" fontId="201" fillId="0" borderId="10" xfId="0" applyFont="1" applyFill="1" applyBorder="1" applyAlignment="1">
      <alignment horizontal="center" vertical="center" wrapText="1"/>
    </xf>
    <xf numFmtId="0" fontId="177" fillId="0" borderId="10" xfId="0" applyFont="1" applyFill="1" applyBorder="1" applyAlignment="1">
      <alignment vertical="center" wrapText="1"/>
    </xf>
    <xf numFmtId="165" fontId="177" fillId="0" borderId="10" xfId="37" applyNumberFormat="1" applyFont="1" applyFill="1" applyBorder="1" applyAlignment="1">
      <alignment vertical="center"/>
    </xf>
    <xf numFmtId="189" fontId="177" fillId="0" borderId="10" xfId="37" applyNumberFormat="1" applyFont="1" applyFill="1" applyBorder="1" applyAlignment="1">
      <alignment vertical="center"/>
    </xf>
    <xf numFmtId="165" fontId="177" fillId="0" borderId="10" xfId="37" applyNumberFormat="1" applyFont="1" applyFill="1" applyBorder="1" applyAlignment="1">
      <alignment vertical="center" wrapText="1"/>
    </xf>
    <xf numFmtId="1" fontId="177" fillId="0" borderId="10" xfId="0" applyNumberFormat="1" applyFont="1" applyFill="1" applyBorder="1" applyAlignment="1">
      <alignment vertical="center"/>
    </xf>
    <xf numFmtId="2" fontId="177" fillId="0" borderId="10" xfId="0" applyNumberFormat="1" applyFont="1" applyFill="1" applyBorder="1" applyAlignment="1">
      <alignment vertical="center" wrapText="1"/>
    </xf>
    <xf numFmtId="0" fontId="177" fillId="0" borderId="10" xfId="0" applyFont="1" applyFill="1" applyBorder="1" applyAlignment="1">
      <alignment vertical="center"/>
    </xf>
    <xf numFmtId="2" fontId="177" fillId="0" borderId="10" xfId="0" applyNumberFormat="1" applyFont="1" applyFill="1" applyBorder="1" applyAlignment="1">
      <alignment vertical="center"/>
    </xf>
    <xf numFmtId="0" fontId="177" fillId="0" borderId="10" xfId="135" applyNumberFormat="1" applyFont="1" applyFill="1" applyBorder="1" applyAlignment="1">
      <alignment vertical="center"/>
    </xf>
    <xf numFmtId="165" fontId="201" fillId="0" borderId="10" xfId="37" applyNumberFormat="1" applyFont="1" applyFill="1" applyBorder="1" applyAlignment="1">
      <alignment vertical="center"/>
    </xf>
    <xf numFmtId="189" fontId="201" fillId="0" borderId="10" xfId="37" applyNumberFormat="1" applyFont="1" applyFill="1" applyBorder="1" applyAlignment="1">
      <alignment vertical="center"/>
    </xf>
    <xf numFmtId="2" fontId="201" fillId="0" borderId="10" xfId="0" applyNumberFormat="1" applyFont="1" applyFill="1" applyBorder="1" applyAlignment="1">
      <alignment vertical="center"/>
    </xf>
    <xf numFmtId="0" fontId="161" fillId="0" borderId="0" xfId="0" applyFont="1" applyFill="1" applyAlignment="1">
      <alignment vertical="center"/>
    </xf>
    <xf numFmtId="0" fontId="99" fillId="0" borderId="0" xfId="0" applyFont="1" applyFill="1" applyAlignment="1">
      <alignment vertical="center"/>
    </xf>
    <xf numFmtId="43" fontId="99" fillId="0" borderId="0" xfId="0" applyNumberFormat="1" applyFont="1" applyFill="1" applyAlignment="1">
      <alignment vertical="center"/>
    </xf>
    <xf numFmtId="0" fontId="17" fillId="0" borderId="0" xfId="0" applyNumberFormat="1" applyFont="1" applyFill="1"/>
    <xf numFmtId="0" fontId="16" fillId="0" borderId="10" xfId="0" applyNumberFormat="1" applyFont="1" applyFill="1" applyBorder="1"/>
    <xf numFmtId="0" fontId="62" fillId="0" borderId="10" xfId="0" applyNumberFormat="1" applyFont="1" applyFill="1" applyBorder="1" applyAlignment="1">
      <alignment horizontal="right"/>
    </xf>
    <xf numFmtId="0" fontId="62" fillId="0" borderId="10" xfId="0" applyNumberFormat="1" applyFont="1" applyFill="1" applyBorder="1" applyAlignment="1">
      <alignment horizontal="left"/>
    </xf>
    <xf numFmtId="0" fontId="16" fillId="0" borderId="0" xfId="0" applyNumberFormat="1" applyFont="1" applyFill="1" applyBorder="1"/>
    <xf numFmtId="0" fontId="17" fillId="0" borderId="0" xfId="0" applyNumberFormat="1" applyFont="1" applyFill="1" applyAlignment="1">
      <alignment horizontal="left"/>
    </xf>
    <xf numFmtId="0" fontId="17" fillId="0" borderId="0" xfId="0" applyNumberFormat="1" applyFont="1" applyFill="1" applyAlignment="1">
      <alignment horizontal="centerContinuous"/>
    </xf>
    <xf numFmtId="0" fontId="16" fillId="0" borderId="0" xfId="0" applyNumberFormat="1" applyFont="1" applyFill="1" applyAlignment="1">
      <alignment horizontal="centerContinuous"/>
    </xf>
    <xf numFmtId="0" fontId="16" fillId="0" borderId="10" xfId="0" applyNumberFormat="1" applyFont="1" applyFill="1" applyBorder="1" applyAlignment="1">
      <alignment horizontal="center"/>
    </xf>
    <xf numFmtId="0" fontId="16" fillId="0" borderId="0" xfId="0" applyNumberFormat="1" applyFont="1" applyFill="1" applyBorder="1" applyAlignment="1">
      <alignment horizontal="center"/>
    </xf>
    <xf numFmtId="0" fontId="17" fillId="0" borderId="10" xfId="0" applyNumberFormat="1" applyFont="1" applyFill="1" applyBorder="1" applyAlignment="1">
      <alignment horizontal="center" vertical="center" wrapText="1"/>
    </xf>
    <xf numFmtId="0" fontId="17" fillId="0" borderId="10" xfId="0" applyNumberFormat="1" applyFont="1" applyFill="1" applyBorder="1" applyAlignment="1">
      <alignment horizontal="center"/>
    </xf>
    <xf numFmtId="3" fontId="16" fillId="0" borderId="10" xfId="0" applyNumberFormat="1" applyFont="1" applyFill="1" applyBorder="1"/>
    <xf numFmtId="165" fontId="16" fillId="0" borderId="0" xfId="37" applyFont="1" applyFill="1"/>
    <xf numFmtId="1" fontId="16" fillId="0" borderId="10" xfId="0" applyNumberFormat="1" applyFont="1" applyFill="1" applyBorder="1"/>
    <xf numFmtId="4" fontId="16" fillId="0" borderId="10" xfId="0" applyNumberFormat="1" applyFont="1" applyFill="1" applyBorder="1"/>
    <xf numFmtId="0" fontId="16" fillId="0" borderId="10" xfId="0" applyFont="1" applyFill="1" applyBorder="1" applyAlignment="1">
      <alignment horizontal="right"/>
    </xf>
    <xf numFmtId="0" fontId="17" fillId="0" borderId="10" xfId="0" applyFont="1" applyFill="1" applyBorder="1" applyAlignment="1">
      <alignment horizontal="left"/>
    </xf>
    <xf numFmtId="4" fontId="16" fillId="0" borderId="0" xfId="0" applyNumberFormat="1" applyFont="1" applyFill="1"/>
    <xf numFmtId="0" fontId="123" fillId="0" borderId="10" xfId="0" applyFont="1" applyBorder="1"/>
    <xf numFmtId="165" fontId="16" fillId="0" borderId="10" xfId="0" applyNumberFormat="1" applyFont="1" applyFill="1" applyBorder="1"/>
    <xf numFmtId="0" fontId="123" fillId="0" borderId="10" xfId="0" applyFont="1" applyFill="1" applyBorder="1"/>
    <xf numFmtId="0" fontId="202" fillId="0" borderId="10" xfId="0" applyFont="1" applyBorder="1" applyAlignment="1">
      <alignment vertical="center" wrapText="1"/>
    </xf>
    <xf numFmtId="0" fontId="17" fillId="0" borderId="10" xfId="0" applyNumberFormat="1" applyFont="1" applyFill="1" applyBorder="1"/>
    <xf numFmtId="189" fontId="16" fillId="0" borderId="0" xfId="37" applyNumberFormat="1" applyFont="1" applyFill="1"/>
    <xf numFmtId="165" fontId="16" fillId="0" borderId="0" xfId="37" applyNumberFormat="1" applyFont="1" applyFill="1"/>
    <xf numFmtId="0" fontId="16" fillId="31" borderId="0" xfId="0" applyNumberFormat="1" applyFont="1" applyFill="1"/>
    <xf numFmtId="0" fontId="16" fillId="31" borderId="0" xfId="0" applyNumberFormat="1" applyFont="1" applyFill="1" applyBorder="1"/>
    <xf numFmtId="4" fontId="16" fillId="31" borderId="0" xfId="0" applyNumberFormat="1" applyFont="1" applyFill="1"/>
    <xf numFmtId="2" fontId="17" fillId="31" borderId="0" xfId="0" applyNumberFormat="1" applyFont="1" applyFill="1"/>
    <xf numFmtId="2" fontId="16" fillId="31" borderId="0" xfId="0" applyNumberFormat="1" applyFont="1" applyFill="1"/>
    <xf numFmtId="9" fontId="16" fillId="0" borderId="0" xfId="0" applyNumberFormat="1" applyFont="1" applyFill="1"/>
    <xf numFmtId="0" fontId="17" fillId="0" borderId="131" xfId="0" applyNumberFormat="1" applyFont="1" applyFill="1" applyBorder="1"/>
    <xf numFmtId="0" fontId="17" fillId="0" borderId="126" xfId="0" applyNumberFormat="1" applyFont="1" applyFill="1" applyBorder="1"/>
    <xf numFmtId="0" fontId="17" fillId="0" borderId="126" xfId="0" applyNumberFormat="1" applyFont="1" applyFill="1" applyBorder="1" applyAlignment="1">
      <alignment horizontal="center"/>
    </xf>
    <xf numFmtId="43" fontId="16" fillId="0" borderId="10" xfId="0" applyNumberFormat="1" applyFont="1" applyFill="1" applyBorder="1"/>
    <xf numFmtId="0" fontId="16" fillId="0" borderId="5" xfId="0" applyNumberFormat="1" applyFont="1" applyFill="1" applyBorder="1"/>
    <xf numFmtId="165" fontId="16" fillId="0" borderId="5" xfId="37" applyFont="1" applyFill="1" applyBorder="1"/>
    <xf numFmtId="0" fontId="17" fillId="0" borderId="158" xfId="0" applyNumberFormat="1" applyFont="1" applyFill="1" applyBorder="1"/>
    <xf numFmtId="165" fontId="17" fillId="0" borderId="158" xfId="0" applyNumberFormat="1" applyFont="1" applyFill="1" applyBorder="1"/>
    <xf numFmtId="0" fontId="203" fillId="33" borderId="159" xfId="0" applyFont="1" applyFill="1" applyBorder="1" applyAlignment="1">
      <alignment horizontal="center" vertical="center" wrapText="1"/>
    </xf>
    <xf numFmtId="0" fontId="203" fillId="33" borderId="159" xfId="0" applyFont="1" applyFill="1" applyBorder="1" applyAlignment="1">
      <alignment horizontal="left" vertical="center" wrapText="1" indent="1"/>
    </xf>
    <xf numFmtId="0" fontId="204" fillId="0" borderId="159" xfId="0" applyFont="1" applyBorder="1" applyAlignment="1">
      <alignment horizontal="center" vertical="center" wrapText="1"/>
    </xf>
    <xf numFmtId="0" fontId="204" fillId="0" borderId="159" xfId="0" applyFont="1" applyBorder="1" applyAlignment="1">
      <alignment horizontal="left" vertical="center" wrapText="1" indent="1"/>
    </xf>
    <xf numFmtId="4" fontId="204" fillId="0" borderId="159" xfId="0" applyNumberFormat="1" applyFont="1" applyBorder="1" applyAlignment="1">
      <alignment horizontal="center" vertical="center" wrapText="1"/>
    </xf>
    <xf numFmtId="0" fontId="203" fillId="0" borderId="159" xfId="0" applyFont="1" applyBorder="1" applyAlignment="1">
      <alignment horizontal="left" vertical="center" wrapText="1" indent="1"/>
    </xf>
    <xf numFmtId="0" fontId="16" fillId="0" borderId="159" xfId="0" applyNumberFormat="1" applyFont="1" applyFill="1" applyBorder="1"/>
    <xf numFmtId="0" fontId="17" fillId="0" borderId="159" xfId="0" applyNumberFormat="1" applyFont="1" applyFill="1" applyBorder="1"/>
    <xf numFmtId="4" fontId="204" fillId="0" borderId="159" xfId="0" applyNumberFormat="1" applyFont="1" applyFill="1" applyBorder="1" applyAlignment="1">
      <alignment horizontal="center" vertical="center" wrapText="1"/>
    </xf>
    <xf numFmtId="0" fontId="17" fillId="0" borderId="131" xfId="0" applyNumberFormat="1" applyFont="1" applyFill="1" applyBorder="1" applyAlignment="1">
      <alignment horizontal="center"/>
    </xf>
    <xf numFmtId="0" fontId="16" fillId="0" borderId="126" xfId="0" applyNumberFormat="1" applyFont="1" applyFill="1" applyBorder="1"/>
    <xf numFmtId="0" fontId="16" fillId="0" borderId="5" xfId="0" applyNumberFormat="1" applyFont="1" applyFill="1" applyBorder="1" applyAlignment="1">
      <alignment horizontal="center"/>
    </xf>
    <xf numFmtId="0" fontId="0" fillId="0" borderId="0" xfId="0" applyNumberFormat="1" applyFill="1" applyAlignment="1">
      <alignment horizontal="centerContinuous"/>
    </xf>
    <xf numFmtId="0" fontId="0" fillId="0" borderId="10" xfId="0" applyNumberFormat="1" applyFill="1" applyBorder="1" applyAlignment="1">
      <alignment horizontal="center"/>
    </xf>
    <xf numFmtId="0" fontId="17" fillId="0" borderId="10" xfId="0" applyNumberFormat="1" applyFont="1" applyFill="1" applyBorder="1" applyAlignment="1">
      <alignment horizontal="right"/>
    </xf>
    <xf numFmtId="0" fontId="43" fillId="0" borderId="0" xfId="0" applyNumberFormat="1" applyFont="1" applyFill="1"/>
    <xf numFmtId="0" fontId="61" fillId="0" borderId="0" xfId="0" applyNumberFormat="1" applyFont="1" applyFill="1"/>
    <xf numFmtId="0" fontId="205" fillId="0" borderId="0" xfId="0" applyNumberFormat="1" applyFont="1" applyFill="1" applyAlignment="1">
      <alignment horizontal="center"/>
    </xf>
    <xf numFmtId="0" fontId="180" fillId="0" borderId="0" xfId="0" applyNumberFormat="1" applyFont="1" applyFill="1" applyBorder="1"/>
    <xf numFmtId="0" fontId="61" fillId="0" borderId="10" xfId="0" applyNumberFormat="1" applyFont="1" applyFill="1" applyBorder="1"/>
    <xf numFmtId="0" fontId="62" fillId="0" borderId="10" xfId="0" applyNumberFormat="1" applyFont="1" applyFill="1" applyBorder="1" applyAlignment="1">
      <alignment horizontal="center" vertical="center" wrapText="1"/>
    </xf>
    <xf numFmtId="0" fontId="62" fillId="0" borderId="10" xfId="0" applyNumberFormat="1" applyFont="1" applyFill="1" applyBorder="1"/>
    <xf numFmtId="165" fontId="62" fillId="0" borderId="10" xfId="164" applyFont="1" applyFill="1" applyBorder="1" applyAlignment="1">
      <alignment horizontal="center"/>
    </xf>
    <xf numFmtId="0" fontId="181" fillId="0" borderId="0" xfId="0" applyNumberFormat="1" applyFont="1" applyFill="1" applyBorder="1" applyAlignment="1">
      <alignment horizontal="right"/>
    </xf>
    <xf numFmtId="0" fontId="61" fillId="0" borderId="10" xfId="0" applyNumberFormat="1" applyFont="1" applyFill="1" applyBorder="1" applyAlignment="1">
      <alignment horizontal="right"/>
    </xf>
    <xf numFmtId="0" fontId="180" fillId="0" borderId="0" xfId="0" applyNumberFormat="1" applyFont="1" applyFill="1" applyBorder="1" applyAlignment="1">
      <alignment horizontal="right"/>
    </xf>
    <xf numFmtId="0" fontId="177" fillId="0" borderId="10" xfId="0" applyNumberFormat="1" applyFont="1" applyFill="1" applyBorder="1"/>
    <xf numFmtId="0" fontId="160" fillId="0" borderId="10" xfId="0" applyNumberFormat="1" applyFont="1" applyFill="1" applyBorder="1" applyAlignment="1">
      <alignment horizontal="left"/>
    </xf>
    <xf numFmtId="0" fontId="160" fillId="0" borderId="10" xfId="0" applyNumberFormat="1" applyFont="1" applyFill="1" applyBorder="1" applyAlignment="1">
      <alignment horizontal="right"/>
    </xf>
    <xf numFmtId="165" fontId="177" fillId="0" borderId="10" xfId="164" applyFont="1" applyFill="1" applyBorder="1"/>
    <xf numFmtId="43" fontId="177" fillId="0" borderId="10" xfId="0" applyNumberFormat="1" applyFont="1" applyFill="1" applyBorder="1"/>
    <xf numFmtId="0" fontId="61" fillId="0" borderId="0" xfId="0" applyNumberFormat="1" applyFont="1" applyFill="1" applyBorder="1"/>
    <xf numFmtId="0" fontId="177" fillId="0" borderId="0" xfId="0" applyNumberFormat="1" applyFont="1" applyFill="1" applyBorder="1"/>
    <xf numFmtId="1" fontId="61" fillId="0" borderId="0" xfId="0" applyNumberFormat="1" applyFont="1" applyFill="1"/>
    <xf numFmtId="2" fontId="177" fillId="0" borderId="0" xfId="0" applyNumberFormat="1" applyFont="1" applyFill="1" applyBorder="1"/>
    <xf numFmtId="0" fontId="177" fillId="0" borderId="0" xfId="0" applyNumberFormat="1" applyFont="1" applyFill="1"/>
    <xf numFmtId="0" fontId="161" fillId="0" borderId="0" xfId="0" applyNumberFormat="1" applyFont="1" applyFill="1" applyBorder="1" applyAlignment="1"/>
    <xf numFmtId="165" fontId="61" fillId="0" borderId="0" xfId="164" applyFont="1" applyFill="1"/>
    <xf numFmtId="165" fontId="201" fillId="0" borderId="10" xfId="0" applyNumberFormat="1" applyFont="1" applyFill="1" applyBorder="1"/>
    <xf numFmtId="0" fontId="160" fillId="0" borderId="0" xfId="0" applyNumberFormat="1" applyFont="1" applyFill="1" applyBorder="1" applyAlignment="1">
      <alignment horizontal="right"/>
    </xf>
    <xf numFmtId="0" fontId="62" fillId="0" borderId="10" xfId="0" applyNumberFormat="1" applyFont="1" applyFill="1" applyBorder="1" applyAlignment="1">
      <alignment horizontal="center"/>
    </xf>
    <xf numFmtId="0" fontId="160" fillId="0" borderId="0" xfId="0" applyNumberFormat="1" applyFont="1" applyFill="1" applyBorder="1" applyAlignment="1">
      <alignment horizontal="left"/>
    </xf>
    <xf numFmtId="0" fontId="62" fillId="0" borderId="0" xfId="0" applyNumberFormat="1" applyFont="1" applyFill="1"/>
    <xf numFmtId="0" fontId="181" fillId="0" borderId="10" xfId="0" applyNumberFormat="1" applyFont="1" applyFill="1" applyBorder="1" applyAlignment="1"/>
    <xf numFmtId="0" fontId="181" fillId="0" borderId="10" xfId="0" applyNumberFormat="1" applyFont="1" applyFill="1" applyBorder="1" applyAlignment="1">
      <alignment horizontal="center" vertical="center" wrapText="1"/>
    </xf>
    <xf numFmtId="0" fontId="182" fillId="0" borderId="10" xfId="0" applyNumberFormat="1" applyFont="1" applyFill="1" applyBorder="1" applyAlignment="1">
      <alignment horizontal="left"/>
    </xf>
    <xf numFmtId="0" fontId="182" fillId="0" borderId="10" xfId="0" applyNumberFormat="1" applyFont="1" applyFill="1" applyBorder="1" applyAlignment="1">
      <alignment horizontal="right"/>
    </xf>
    <xf numFmtId="0" fontId="42" fillId="0" borderId="0" xfId="0" applyNumberFormat="1" applyFont="1" applyFill="1" applyAlignment="1">
      <alignment horizontal="left" vertical="center"/>
    </xf>
    <xf numFmtId="0" fontId="43" fillId="0" borderId="0" xfId="0" applyNumberFormat="1" applyFont="1" applyFill="1" applyAlignment="1">
      <alignment vertical="center"/>
    </xf>
    <xf numFmtId="0" fontId="43" fillId="0" borderId="0" xfId="0" applyNumberFormat="1" applyFont="1" applyFill="1" applyBorder="1" applyAlignment="1">
      <alignment horizontal="center" vertical="center"/>
    </xf>
    <xf numFmtId="0" fontId="43" fillId="0" borderId="10" xfId="0" applyNumberFormat="1" applyFont="1" applyFill="1" applyBorder="1" applyAlignment="1">
      <alignment horizontal="center" vertical="center"/>
    </xf>
    <xf numFmtId="0" fontId="43" fillId="0" borderId="10" xfId="0" applyNumberFormat="1" applyFont="1" applyFill="1" applyBorder="1" applyAlignment="1">
      <alignment vertical="center"/>
    </xf>
    <xf numFmtId="0" fontId="43" fillId="0" borderId="10" xfId="0" applyFont="1" applyFill="1" applyBorder="1" applyAlignment="1">
      <alignment horizontal="center" vertical="center" wrapText="1"/>
    </xf>
    <xf numFmtId="0" fontId="40" fillId="0" borderId="10" xfId="0" applyNumberFormat="1" applyFont="1" applyFill="1" applyBorder="1" applyAlignment="1">
      <alignment horizontal="center" vertical="center"/>
    </xf>
    <xf numFmtId="0" fontId="206" fillId="0" borderId="10" xfId="0" applyNumberFormat="1" applyFont="1" applyFill="1" applyBorder="1" applyAlignment="1">
      <alignment vertical="center"/>
    </xf>
    <xf numFmtId="0" fontId="43" fillId="0" borderId="10" xfId="88" applyNumberFormat="1" applyFont="1" applyFill="1" applyBorder="1" applyAlignment="1">
      <alignment horizontal="center" vertical="center"/>
    </xf>
    <xf numFmtId="0" fontId="43" fillId="0" borderId="10" xfId="88" applyNumberFormat="1" applyFont="1" applyFill="1" applyBorder="1" applyAlignment="1">
      <alignment vertical="center"/>
    </xf>
    <xf numFmtId="167" fontId="43" fillId="0" borderId="10" xfId="0" applyNumberFormat="1" applyFont="1" applyFill="1" applyBorder="1" applyAlignment="1">
      <alignment horizontal="center" vertical="center"/>
    </xf>
    <xf numFmtId="2" fontId="43" fillId="0" borderId="10" xfId="0" applyNumberFormat="1" applyFont="1" applyFill="1" applyBorder="1" applyAlignment="1">
      <alignment horizontal="center" vertical="center"/>
    </xf>
    <xf numFmtId="0" fontId="43" fillId="0" borderId="10" xfId="168" applyNumberFormat="1" applyFont="1" applyFill="1" applyBorder="1" applyAlignment="1">
      <alignment vertical="center"/>
    </xf>
    <xf numFmtId="0" fontId="43" fillId="0" borderId="10" xfId="87" applyNumberFormat="1" applyFont="1" applyFill="1" applyBorder="1" applyAlignment="1">
      <alignment vertical="center"/>
    </xf>
    <xf numFmtId="0" fontId="43" fillId="0" borderId="10" xfId="88" applyNumberFormat="1" applyFont="1" applyFill="1" applyBorder="1" applyAlignment="1">
      <alignment vertical="center" wrapText="1"/>
    </xf>
    <xf numFmtId="0" fontId="42" fillId="0" borderId="10" xfId="0" applyNumberFormat="1" applyFont="1" applyFill="1" applyBorder="1" applyAlignment="1">
      <alignment vertical="center"/>
    </xf>
    <xf numFmtId="167" fontId="40" fillId="0" borderId="10" xfId="0" applyNumberFormat="1" applyFont="1" applyFill="1" applyBorder="1" applyAlignment="1">
      <alignment horizontal="center" vertical="center"/>
    </xf>
    <xf numFmtId="2" fontId="40" fillId="0" borderId="10" xfId="0" applyNumberFormat="1" applyFont="1" applyFill="1" applyBorder="1" applyAlignment="1">
      <alignment horizontal="center" vertical="center"/>
    </xf>
    <xf numFmtId="1" fontId="40" fillId="0" borderId="10" xfId="0" applyNumberFormat="1" applyFont="1" applyFill="1" applyBorder="1" applyAlignment="1">
      <alignment horizontal="center" vertical="center"/>
    </xf>
    <xf numFmtId="0" fontId="40" fillId="0" borderId="10" xfId="0" applyNumberFormat="1" applyFont="1" applyFill="1" applyBorder="1" applyAlignment="1">
      <alignment vertical="center"/>
    </xf>
    <xf numFmtId="10" fontId="43" fillId="0" borderId="10" xfId="91" applyNumberFormat="1" applyFont="1" applyFill="1" applyBorder="1" applyAlignment="1">
      <alignment horizontal="center" vertical="center"/>
    </xf>
    <xf numFmtId="0" fontId="43" fillId="0" borderId="123" xfId="0" applyNumberFormat="1" applyFont="1" applyFill="1" applyBorder="1" applyAlignment="1">
      <alignment vertical="center"/>
    </xf>
    <xf numFmtId="167" fontId="43" fillId="0" borderId="0" xfId="0" applyNumberFormat="1" applyFont="1" applyFill="1" applyAlignment="1">
      <alignment vertical="center"/>
    </xf>
    <xf numFmtId="17" fontId="43" fillId="0" borderId="10" xfId="0" applyNumberFormat="1" applyFont="1" applyFill="1" applyBorder="1" applyAlignment="1">
      <alignment vertical="center"/>
    </xf>
    <xf numFmtId="167" fontId="40" fillId="29" borderId="10" xfId="0" applyNumberFormat="1" applyFont="1" applyFill="1" applyBorder="1" applyAlignment="1">
      <alignment horizontal="center" vertical="center"/>
    </xf>
    <xf numFmtId="165" fontId="125" fillId="29" borderId="10" xfId="37" applyFont="1" applyFill="1" applyBorder="1" applyAlignment="1">
      <alignment vertical="center"/>
    </xf>
    <xf numFmtId="2" fontId="64" fillId="0" borderId="10" xfId="0" applyNumberFormat="1" applyFont="1" applyFill="1" applyBorder="1" applyAlignment="1">
      <alignment horizontal="center" vertical="center"/>
    </xf>
    <xf numFmtId="2" fontId="43" fillId="0" borderId="0" xfId="0" applyNumberFormat="1" applyFont="1" applyFill="1" applyAlignment="1">
      <alignment vertical="center"/>
    </xf>
    <xf numFmtId="0" fontId="43" fillId="0" borderId="0" xfId="0" applyNumberFormat="1" applyFont="1" applyFill="1" applyAlignment="1">
      <alignment horizontal="center" vertical="center"/>
    </xf>
    <xf numFmtId="1" fontId="43" fillId="0" borderId="0" xfId="0" applyNumberFormat="1" applyFont="1" applyFill="1" applyAlignment="1">
      <alignment vertical="center"/>
    </xf>
    <xf numFmtId="197" fontId="43" fillId="0" borderId="0" xfId="0" applyNumberFormat="1" applyFont="1" applyFill="1" applyAlignment="1">
      <alignment vertical="center"/>
    </xf>
    <xf numFmtId="198" fontId="43" fillId="0" borderId="0" xfId="37" applyNumberFormat="1" applyFont="1" applyFill="1" applyAlignment="1">
      <alignment vertical="center"/>
    </xf>
    <xf numFmtId="0" fontId="43" fillId="0" borderId="0" xfId="0" applyFont="1" applyAlignment="1">
      <alignment vertical="center"/>
    </xf>
    <xf numFmtId="0" fontId="42" fillId="0" borderId="10" xfId="0" applyNumberFormat="1" applyFont="1" applyFill="1" applyBorder="1" applyAlignment="1">
      <alignment horizontal="center" vertical="center"/>
    </xf>
    <xf numFmtId="0" fontId="43" fillId="0" borderId="37" xfId="0" applyNumberFormat="1" applyFont="1" applyFill="1" applyBorder="1" applyAlignment="1">
      <alignment vertical="center"/>
    </xf>
    <xf numFmtId="167" fontId="43" fillId="0" borderId="10" xfId="0" applyNumberFormat="1" applyFont="1" applyFill="1" applyBorder="1" applyAlignment="1">
      <alignment vertical="center"/>
    </xf>
    <xf numFmtId="167" fontId="43" fillId="0" borderId="0" xfId="0" applyNumberFormat="1" applyFont="1" applyAlignment="1">
      <alignment vertical="center"/>
    </xf>
    <xf numFmtId="9" fontId="43" fillId="0" borderId="10" xfId="104" applyNumberFormat="1" applyFont="1" applyFill="1" applyBorder="1" applyAlignment="1">
      <alignment vertical="center"/>
    </xf>
    <xf numFmtId="9" fontId="43" fillId="28" borderId="10" xfId="104" applyNumberFormat="1" applyFont="1" applyFill="1" applyBorder="1" applyAlignment="1">
      <alignment vertical="center"/>
    </xf>
    <xf numFmtId="10" fontId="43" fillId="28" borderId="10" xfId="104" applyNumberFormat="1" applyFont="1" applyFill="1" applyBorder="1" applyAlignment="1">
      <alignment vertical="center"/>
    </xf>
    <xf numFmtId="10" fontId="43" fillId="0" borderId="10" xfId="104" applyNumberFormat="1" applyFont="1" applyFill="1" applyBorder="1" applyAlignment="1">
      <alignment vertical="center"/>
    </xf>
    <xf numFmtId="0" fontId="43" fillId="0" borderId="10" xfId="0" applyNumberFormat="1" applyFont="1" applyFill="1" applyBorder="1" applyAlignment="1">
      <alignment vertical="center" wrapText="1"/>
    </xf>
    <xf numFmtId="2" fontId="43" fillId="0" borderId="0" xfId="0" applyNumberFormat="1" applyFont="1" applyAlignment="1">
      <alignment vertical="center"/>
    </xf>
    <xf numFmtId="0" fontId="43" fillId="0" borderId="10" xfId="0" applyNumberFormat="1" applyFont="1" applyFill="1" applyBorder="1" applyAlignment="1">
      <alignment horizontal="right" vertical="center"/>
    </xf>
    <xf numFmtId="0" fontId="43" fillId="0" borderId="0" xfId="0" applyNumberFormat="1" applyFont="1" applyFill="1" applyAlignment="1">
      <alignment horizontal="right" vertical="center"/>
    </xf>
    <xf numFmtId="189" fontId="43" fillId="0" borderId="0" xfId="37" applyNumberFormat="1" applyFont="1" applyAlignment="1">
      <alignment vertical="center"/>
    </xf>
    <xf numFmtId="0" fontId="110" fillId="0" borderId="122" xfId="0" applyFont="1" applyFill="1" applyBorder="1" applyAlignment="1">
      <alignment vertical="center" wrapText="1"/>
    </xf>
    <xf numFmtId="0" fontId="113" fillId="0" borderId="122" xfId="0" applyFont="1" applyFill="1" applyBorder="1" applyAlignment="1">
      <alignment horizontal="right" vertical="center" wrapText="1"/>
    </xf>
    <xf numFmtId="167" fontId="113" fillId="0" borderId="122" xfId="0" applyNumberFormat="1" applyFont="1" applyFill="1" applyBorder="1" applyAlignment="1">
      <alignment vertical="center" wrapText="1"/>
    </xf>
    <xf numFmtId="186" fontId="113" fillId="0" borderId="122" xfId="0" applyNumberFormat="1" applyFont="1" applyFill="1" applyBorder="1" applyAlignment="1">
      <alignment horizontal="right" vertical="center" wrapText="1"/>
    </xf>
    <xf numFmtId="172" fontId="114" fillId="0" borderId="122" xfId="0" applyNumberFormat="1" applyFont="1" applyFill="1" applyBorder="1" applyAlignment="1">
      <alignment horizontal="right" vertical="center"/>
    </xf>
    <xf numFmtId="0" fontId="111" fillId="0" borderId="122" xfId="0" applyFont="1" applyFill="1" applyBorder="1" applyAlignment="1">
      <alignment vertical="center" wrapText="1"/>
    </xf>
    <xf numFmtId="0" fontId="114" fillId="0" borderId="122" xfId="0" applyFont="1" applyFill="1" applyBorder="1" applyAlignment="1">
      <alignment horizontal="right" vertical="center"/>
    </xf>
    <xf numFmtId="2" fontId="114" fillId="0" borderId="122" xfId="0" applyNumberFormat="1" applyFont="1" applyFill="1" applyBorder="1" applyAlignment="1">
      <alignment vertical="center"/>
    </xf>
    <xf numFmtId="172" fontId="113" fillId="0" borderId="122" xfId="0" applyNumberFormat="1" applyFont="1" applyFill="1" applyBorder="1" applyAlignment="1">
      <alignment horizontal="right" vertical="center" wrapText="1"/>
    </xf>
    <xf numFmtId="0" fontId="115" fillId="0" borderId="122" xfId="0" applyFont="1" applyFill="1" applyBorder="1" applyAlignment="1">
      <alignment horizontal="right" vertical="center"/>
    </xf>
    <xf numFmtId="2" fontId="115" fillId="0" borderId="122" xfId="0" applyNumberFormat="1" applyFont="1" applyFill="1" applyBorder="1" applyAlignment="1">
      <alignment vertical="center"/>
    </xf>
    <xf numFmtId="10" fontId="113" fillId="0" borderId="122" xfId="91" applyNumberFormat="1" applyFont="1" applyFill="1" applyBorder="1" applyAlignment="1">
      <alignment horizontal="right" vertical="center"/>
    </xf>
    <xf numFmtId="10" fontId="113" fillId="0" borderId="122" xfId="91" applyNumberFormat="1" applyFont="1" applyFill="1" applyBorder="1" applyAlignment="1">
      <alignment vertical="center"/>
    </xf>
    <xf numFmtId="2" fontId="114" fillId="0" borderId="122" xfId="0" applyNumberFormat="1" applyFont="1" applyFill="1" applyBorder="1" applyAlignment="1">
      <alignment horizontal="right" vertical="center"/>
    </xf>
    <xf numFmtId="0" fontId="110" fillId="0" borderId="122" xfId="0" applyFont="1" applyFill="1" applyBorder="1" applyAlignment="1">
      <alignment vertical="center"/>
    </xf>
    <xf numFmtId="172" fontId="115" fillId="0" borderId="122" xfId="0" applyNumberFormat="1" applyFont="1" applyFill="1" applyBorder="1" applyAlignment="1">
      <alignment vertical="center"/>
    </xf>
    <xf numFmtId="172" fontId="18" fillId="0" borderId="10" xfId="78" applyNumberFormat="1" applyFont="1" applyFill="1" applyBorder="1" applyAlignment="1">
      <alignment horizontal="center" vertical="center" wrapText="1"/>
    </xf>
    <xf numFmtId="0" fontId="29" fillId="0" borderId="10" xfId="0" applyFont="1" applyBorder="1" applyAlignment="1">
      <alignment horizontal="center"/>
    </xf>
    <xf numFmtId="172" fontId="29" fillId="0" borderId="10" xfId="78" applyNumberFormat="1" applyFont="1" applyFill="1" applyBorder="1" applyAlignment="1">
      <alignment vertical="center"/>
    </xf>
    <xf numFmtId="9" fontId="29" fillId="0" borderId="10" xfId="91" applyFont="1" applyFill="1" applyBorder="1" applyAlignment="1">
      <alignment vertical="center"/>
    </xf>
    <xf numFmtId="172" fontId="18" fillId="0" borderId="10" xfId="78" applyNumberFormat="1" applyFont="1" applyFill="1" applyBorder="1" applyAlignment="1">
      <alignment vertical="center"/>
    </xf>
    <xf numFmtId="0" fontId="21" fillId="0" borderId="0" xfId="120" applyNumberFormat="1" applyFont="1" applyFill="1" applyBorder="1" applyAlignment="1">
      <alignment horizontal="left" vertical="center"/>
    </xf>
    <xf numFmtId="0" fontId="16" fillId="0" borderId="0" xfId="78" applyFill="1" applyBorder="1" applyAlignment="1">
      <alignment vertical="center"/>
    </xf>
    <xf numFmtId="0" fontId="17" fillId="0" borderId="0" xfId="78" applyFont="1" applyFill="1" applyBorder="1" applyAlignment="1">
      <alignment horizontal="center" vertical="center"/>
    </xf>
    <xf numFmtId="0" fontId="17" fillId="0" borderId="0" xfId="78" applyFont="1" applyFill="1" applyBorder="1" applyAlignment="1">
      <alignment vertical="center"/>
    </xf>
    <xf numFmtId="0" fontId="16" fillId="0" borderId="10" xfId="78" applyFont="1" applyFill="1" applyBorder="1" applyAlignment="1">
      <alignment horizontal="center" vertical="center"/>
    </xf>
    <xf numFmtId="185" fontId="16" fillId="0" borderId="10" xfId="78" applyNumberFormat="1" applyFont="1" applyFill="1" applyBorder="1" applyAlignment="1">
      <alignment horizontal="center" vertical="center"/>
    </xf>
    <xf numFmtId="167" fontId="16" fillId="0" borderId="10" xfId="78" applyNumberFormat="1" applyFont="1" applyFill="1" applyBorder="1" applyAlignment="1">
      <alignment horizontal="center" vertical="center"/>
    </xf>
    <xf numFmtId="167" fontId="132" fillId="0" borderId="10" xfId="78" applyNumberFormat="1" applyFont="1" applyFill="1" applyBorder="1" applyAlignment="1">
      <alignment horizontal="center" vertical="center"/>
    </xf>
    <xf numFmtId="0" fontId="17" fillId="0" borderId="10" xfId="78" quotePrefix="1" applyFont="1" applyFill="1" applyBorder="1" applyAlignment="1">
      <alignment horizontal="center" vertical="center"/>
    </xf>
    <xf numFmtId="9" fontId="16" fillId="0" borderId="10" xfId="103" applyNumberFormat="1" applyFont="1" applyFill="1" applyBorder="1" applyAlignment="1">
      <alignment horizontal="center" vertical="center"/>
    </xf>
    <xf numFmtId="9" fontId="16" fillId="0" borderId="10" xfId="103" applyFont="1" applyFill="1" applyBorder="1" applyAlignment="1">
      <alignment horizontal="center" vertical="center"/>
    </xf>
    <xf numFmtId="9" fontId="132" fillId="0" borderId="10" xfId="117" applyFont="1" applyFill="1" applyBorder="1" applyAlignment="1">
      <alignment horizontal="center" vertical="center"/>
    </xf>
    <xf numFmtId="0" fontId="16" fillId="0" borderId="10" xfId="78" applyFont="1" applyFill="1" applyBorder="1" applyAlignment="1">
      <alignment vertical="center"/>
    </xf>
    <xf numFmtId="167" fontId="58" fillId="0" borderId="10" xfId="78" applyNumberFormat="1" applyFont="1" applyFill="1" applyBorder="1" applyAlignment="1">
      <alignment horizontal="center" vertical="center"/>
    </xf>
    <xf numFmtId="9" fontId="132" fillId="0" borderId="10" xfId="78" applyNumberFormat="1" applyFont="1" applyFill="1" applyBorder="1" applyAlignment="1">
      <alignment horizontal="center" vertical="center"/>
    </xf>
    <xf numFmtId="10" fontId="16" fillId="0" borderId="10" xfId="103" applyNumberFormat="1" applyFont="1" applyFill="1" applyBorder="1" applyAlignment="1">
      <alignment horizontal="center" vertical="center"/>
    </xf>
    <xf numFmtId="10" fontId="132" fillId="0" borderId="10" xfId="117" applyNumberFormat="1" applyFont="1" applyFill="1" applyBorder="1" applyAlignment="1">
      <alignment horizontal="center" vertical="center"/>
    </xf>
    <xf numFmtId="0" fontId="16" fillId="0" borderId="0" xfId="78" applyFill="1" applyAlignment="1">
      <alignment horizontal="center" vertical="center"/>
    </xf>
    <xf numFmtId="167" fontId="16" fillId="0" borderId="0" xfId="78" applyNumberFormat="1" applyFill="1" applyAlignment="1">
      <alignment vertical="center"/>
    </xf>
    <xf numFmtId="9" fontId="16" fillId="0" borderId="0" xfId="78" applyNumberFormat="1" applyFill="1" applyAlignment="1">
      <alignment vertical="center"/>
    </xf>
    <xf numFmtId="0" fontId="65" fillId="0" borderId="10" xfId="0" applyFont="1" applyBorder="1" applyAlignment="1">
      <alignment horizontal="center" vertical="center" wrapText="1"/>
    </xf>
    <xf numFmtId="0" fontId="23" fillId="0" borderId="0" xfId="119" applyNumberFormat="1" applyFont="1" applyFill="1" applyBorder="1" applyAlignment="1">
      <alignment horizontal="center" vertical="center"/>
    </xf>
    <xf numFmtId="0" fontId="101" fillId="0" borderId="10" xfId="119" applyNumberFormat="1" applyFont="1" applyFill="1" applyBorder="1" applyAlignment="1">
      <alignment horizontal="center" vertical="center" wrapText="1"/>
    </xf>
    <xf numFmtId="0" fontId="25" fillId="0" borderId="10" xfId="119" applyNumberFormat="1" applyFont="1" applyFill="1" applyBorder="1" applyAlignment="1">
      <alignment horizontal="center" vertical="center"/>
    </xf>
    <xf numFmtId="2" fontId="27" fillId="0" borderId="37" xfId="119" applyNumberFormat="1" applyFont="1" applyFill="1" applyBorder="1" applyAlignment="1">
      <alignment horizontal="center" vertical="center"/>
    </xf>
    <xf numFmtId="2" fontId="27" fillId="0" borderId="31" xfId="119" applyNumberFormat="1" applyFont="1" applyFill="1" applyBorder="1" applyAlignment="1">
      <alignment horizontal="center" vertical="center"/>
    </xf>
    <xf numFmtId="0" fontId="26" fillId="0" borderId="0" xfId="119" applyNumberFormat="1" applyFont="1" applyFill="1" applyAlignment="1">
      <alignment horizontal="center" vertical="center"/>
    </xf>
    <xf numFmtId="0" fontId="29" fillId="0" borderId="10" xfId="119" applyNumberFormat="1" applyFill="1" applyBorder="1" applyAlignment="1">
      <alignment horizontal="center" vertical="center"/>
    </xf>
    <xf numFmtId="0" fontId="27" fillId="0" borderId="10" xfId="119" applyNumberFormat="1" applyFont="1" applyFill="1" applyBorder="1" applyAlignment="1">
      <alignment horizontal="center" vertical="center" wrapText="1"/>
    </xf>
    <xf numFmtId="0" fontId="27" fillId="0" borderId="37" xfId="119" applyNumberFormat="1" applyFont="1" applyFill="1" applyBorder="1" applyAlignment="1">
      <alignment horizontal="center" vertical="center"/>
    </xf>
    <xf numFmtId="0" fontId="27" fillId="0" borderId="31" xfId="119" applyNumberFormat="1" applyFont="1" applyFill="1" applyBorder="1" applyAlignment="1">
      <alignment horizontal="center" vertical="center"/>
    </xf>
    <xf numFmtId="0" fontId="26" fillId="0" borderId="10" xfId="119" applyNumberFormat="1" applyFont="1" applyFill="1" applyBorder="1" applyAlignment="1">
      <alignment horizontal="center" vertical="center" wrapText="1"/>
    </xf>
    <xf numFmtId="1" fontId="27" fillId="0" borderId="10" xfId="119" applyNumberFormat="1" applyFont="1" applyFill="1" applyBorder="1" applyAlignment="1">
      <alignment horizontal="center" vertical="center" wrapText="1"/>
    </xf>
    <xf numFmtId="0" fontId="26" fillId="0" borderId="16" xfId="119" applyNumberFormat="1" applyFont="1" applyFill="1" applyBorder="1" applyAlignment="1">
      <alignment horizontal="center" vertical="center"/>
    </xf>
    <xf numFmtId="0" fontId="26" fillId="0" borderId="6" xfId="119" applyNumberFormat="1" applyFont="1" applyFill="1" applyBorder="1" applyAlignment="1">
      <alignment horizontal="center" vertical="center" wrapText="1"/>
    </xf>
    <xf numFmtId="0" fontId="26" fillId="0" borderId="31" xfId="119" applyNumberFormat="1" applyFont="1" applyFill="1" applyBorder="1" applyAlignment="1">
      <alignment horizontal="center" vertical="center" wrapText="1"/>
    </xf>
    <xf numFmtId="0" fontId="19" fillId="0" borderId="0" xfId="119" applyNumberFormat="1" applyFont="1" applyFill="1" applyAlignment="1">
      <alignment horizontal="center" vertical="center"/>
    </xf>
    <xf numFmtId="0" fontId="29" fillId="0" borderId="0" xfId="119" applyNumberFormat="1" applyFill="1" applyAlignment="1">
      <alignment horizontal="center" vertical="center"/>
    </xf>
    <xf numFmtId="0" fontId="29" fillId="0" borderId="0" xfId="119" applyNumberFormat="1" applyFont="1" applyFill="1" applyAlignment="1">
      <alignment horizontal="center" vertical="center"/>
    </xf>
    <xf numFmtId="0" fontId="28" fillId="0" borderId="0" xfId="119" applyNumberFormat="1" applyFont="1" applyFill="1" applyBorder="1" applyAlignment="1">
      <alignment horizontal="center" vertical="center"/>
    </xf>
    <xf numFmtId="0" fontId="19" fillId="0" borderId="49" xfId="119" applyNumberFormat="1" applyFont="1" applyFill="1" applyBorder="1" applyAlignment="1">
      <alignment horizontal="center" vertical="center" wrapText="1"/>
    </xf>
    <xf numFmtId="0" fontId="19" fillId="0" borderId="17" xfId="119" applyNumberFormat="1" applyFont="1" applyFill="1" applyBorder="1" applyAlignment="1">
      <alignment horizontal="center" vertical="center" wrapText="1"/>
    </xf>
    <xf numFmtId="0" fontId="18" fillId="0" borderId="10" xfId="119" applyNumberFormat="1" applyFont="1" applyFill="1" applyBorder="1" applyAlignment="1">
      <alignment horizontal="center" vertical="center"/>
    </xf>
    <xf numFmtId="187" fontId="40" fillId="0" borderId="10" xfId="41" applyNumberFormat="1" applyFont="1" applyFill="1" applyBorder="1" applyAlignment="1">
      <alignment horizontal="center" vertical="center" wrapText="1"/>
    </xf>
    <xf numFmtId="0" fontId="40" fillId="0" borderId="10" xfId="119" applyNumberFormat="1" applyFont="1" applyFill="1" applyBorder="1" applyAlignment="1">
      <alignment horizontal="center" vertical="center"/>
    </xf>
    <xf numFmtId="165" fontId="40" fillId="0" borderId="10" xfId="41" applyNumberFormat="1" applyFont="1" applyBorder="1" applyAlignment="1">
      <alignment horizontal="center" vertical="center" wrapText="1"/>
    </xf>
    <xf numFmtId="167" fontId="40" fillId="0" borderId="10" xfId="41" applyNumberFormat="1" applyFont="1" applyFill="1" applyBorder="1" applyAlignment="1">
      <alignment horizontal="center" vertical="center" wrapText="1"/>
    </xf>
    <xf numFmtId="167" fontId="40" fillId="0" borderId="10" xfId="119" applyNumberFormat="1" applyFont="1" applyFill="1" applyBorder="1" applyAlignment="1">
      <alignment horizontal="center" vertical="center" wrapText="1"/>
    </xf>
    <xf numFmtId="167" fontId="40" fillId="0" borderId="10" xfId="41" applyNumberFormat="1" applyFont="1" applyBorder="1" applyAlignment="1">
      <alignment horizontal="center" vertical="center" wrapText="1"/>
    </xf>
    <xf numFmtId="0" fontId="18" fillId="0" borderId="10" xfId="119" applyNumberFormat="1" applyFont="1" applyFill="1" applyBorder="1" applyAlignment="1">
      <alignment horizontal="center"/>
    </xf>
    <xf numFmtId="0" fontId="26" fillId="0" borderId="10" xfId="119" applyNumberFormat="1" applyFont="1" applyFill="1" applyBorder="1" applyAlignment="1">
      <alignment horizontal="center"/>
    </xf>
    <xf numFmtId="0" fontId="26" fillId="0" borderId="0" xfId="119" applyNumberFormat="1" applyFont="1" applyFill="1" applyAlignment="1">
      <alignment horizontal="center"/>
    </xf>
    <xf numFmtId="0" fontId="28" fillId="0" borderId="0" xfId="119" applyNumberFormat="1" applyFont="1" applyFill="1" applyAlignment="1">
      <alignment horizontal="center" vertical="center"/>
    </xf>
    <xf numFmtId="0" fontId="48" fillId="0" borderId="0" xfId="119" applyNumberFormat="1" applyFont="1" applyFill="1" applyAlignment="1">
      <alignment horizontal="left" vertical="center"/>
    </xf>
    <xf numFmtId="0" fontId="48" fillId="0" borderId="0" xfId="119" applyNumberFormat="1" applyFont="1" applyFill="1" applyAlignment="1">
      <alignment horizontal="left"/>
    </xf>
    <xf numFmtId="0" fontId="22" fillId="0" borderId="0" xfId="119" applyNumberFormat="1" applyFont="1" applyFill="1" applyBorder="1" applyAlignment="1">
      <alignment horizontal="left"/>
    </xf>
    <xf numFmtId="0" fontId="22" fillId="0" borderId="0" xfId="119" applyNumberFormat="1" applyFont="1" applyFill="1" applyBorder="1" applyAlignment="1">
      <alignment horizontal="center"/>
    </xf>
    <xf numFmtId="0" fontId="29" fillId="0" borderId="0" xfId="119" applyNumberFormat="1" applyFont="1" applyFill="1" applyAlignment="1">
      <alignment horizontal="center"/>
    </xf>
    <xf numFmtId="0" fontId="29" fillId="0" borderId="0" xfId="119" applyNumberFormat="1" applyFill="1" applyAlignment="1">
      <alignment horizontal="center"/>
    </xf>
    <xf numFmtId="2" fontId="0" fillId="0" borderId="61" xfId="0" applyNumberFormat="1" applyBorder="1" applyAlignment="1">
      <alignment horizontal="center" vertical="center"/>
    </xf>
    <xf numFmtId="0" fontId="0" fillId="0" borderId="61" xfId="0" applyBorder="1" applyAlignment="1">
      <alignment horizontal="center" vertical="center"/>
    </xf>
    <xf numFmtId="0" fontId="122" fillId="27" borderId="37" xfId="78" applyFont="1" applyFill="1" applyBorder="1" applyAlignment="1">
      <alignment horizontal="center"/>
    </xf>
    <xf numFmtId="0" fontId="122" fillId="27" borderId="6" xfId="78" applyFont="1" applyFill="1" applyBorder="1" applyAlignment="1">
      <alignment horizontal="center"/>
    </xf>
    <xf numFmtId="0" fontId="122" fillId="27" borderId="31" xfId="78" applyFont="1" applyFill="1" applyBorder="1" applyAlignment="1">
      <alignment horizontal="center"/>
    </xf>
    <xf numFmtId="0" fontId="161" fillId="0" borderId="10" xfId="0" applyNumberFormat="1" applyFont="1" applyFill="1" applyBorder="1" applyAlignment="1">
      <alignment horizontal="center"/>
    </xf>
    <xf numFmtId="0" fontId="61" fillId="0" borderId="0" xfId="0" applyNumberFormat="1" applyFont="1" applyFill="1" applyAlignment="1">
      <alignment horizontal="center"/>
    </xf>
    <xf numFmtId="0" fontId="56" fillId="0" borderId="0" xfId="0" applyNumberFormat="1" applyFont="1" applyFill="1" applyAlignment="1">
      <alignment horizontal="center"/>
    </xf>
    <xf numFmtId="0" fontId="68" fillId="0" borderId="0" xfId="0" applyFont="1" applyFill="1" applyAlignment="1">
      <alignment horizontal="center"/>
    </xf>
    <xf numFmtId="0" fontId="201" fillId="0" borderId="0" xfId="0" applyNumberFormat="1" applyFont="1" applyFill="1" applyAlignment="1">
      <alignment horizontal="center"/>
    </xf>
    <xf numFmtId="0" fontId="161" fillId="0" borderId="10" xfId="0" applyNumberFormat="1" applyFont="1" applyFill="1" applyBorder="1" applyAlignment="1">
      <alignment horizontal="center" vertical="center"/>
    </xf>
    <xf numFmtId="0" fontId="17" fillId="0" borderId="131" xfId="0" applyNumberFormat="1" applyFont="1" applyFill="1" applyBorder="1" applyAlignment="1">
      <alignment horizontal="center"/>
    </xf>
    <xf numFmtId="0" fontId="17" fillId="0" borderId="10" xfId="0" applyNumberFormat="1" applyFont="1" applyFill="1" applyBorder="1" applyAlignment="1">
      <alignment horizontal="center"/>
    </xf>
    <xf numFmtId="0" fontId="40" fillId="0" borderId="0" xfId="0" applyNumberFormat="1" applyFont="1" applyFill="1" applyAlignment="1">
      <alignment horizontal="right" vertical="center"/>
    </xf>
    <xf numFmtId="0" fontId="206" fillId="0" borderId="0" xfId="0" applyNumberFormat="1" applyFont="1" applyFill="1" applyAlignment="1">
      <alignment horizontal="center" vertical="center" wrapText="1"/>
    </xf>
    <xf numFmtId="0" fontId="40" fillId="0" borderId="10" xfId="0" applyNumberFormat="1" applyFont="1" applyFill="1" applyBorder="1" applyAlignment="1">
      <alignment horizontal="center" vertical="center" wrapText="1"/>
    </xf>
    <xf numFmtId="0" fontId="43" fillId="0" borderId="10" xfId="0" applyFont="1" applyFill="1" applyBorder="1" applyAlignment="1">
      <alignment horizontal="center" vertical="center" wrapText="1"/>
    </xf>
    <xf numFmtId="0" fontId="43" fillId="0" borderId="0" xfId="0" applyNumberFormat="1" applyFont="1" applyFill="1" applyAlignment="1">
      <alignment horizontal="left" vertical="center"/>
    </xf>
    <xf numFmtId="0" fontId="40" fillId="0" borderId="0" xfId="0" applyFont="1" applyFill="1" applyBorder="1" applyAlignment="1">
      <alignment horizontal="right" vertical="center"/>
    </xf>
    <xf numFmtId="0" fontId="206" fillId="0" borderId="16" xfId="0" applyNumberFormat="1" applyFont="1" applyFill="1" applyBorder="1" applyAlignment="1">
      <alignment horizontal="center" vertical="center" wrapText="1"/>
    </xf>
    <xf numFmtId="0" fontId="206" fillId="0" borderId="79" xfId="0" applyNumberFormat="1" applyFont="1" applyFill="1" applyBorder="1" applyAlignment="1">
      <alignment horizontal="center" vertical="center" wrapText="1"/>
    </xf>
    <xf numFmtId="172" fontId="39" fillId="0" borderId="16" xfId="78" applyNumberFormat="1" applyFont="1" applyFill="1" applyBorder="1" applyAlignment="1">
      <alignment horizontal="center" vertical="center"/>
    </xf>
    <xf numFmtId="172" fontId="44" fillId="0" borderId="16" xfId="78" applyNumberFormat="1" applyFont="1" applyFill="1" applyBorder="1" applyAlignment="1">
      <alignment horizontal="center" vertical="center"/>
    </xf>
    <xf numFmtId="172" fontId="40" fillId="0" borderId="10" xfId="78" applyNumberFormat="1" applyFont="1" applyFill="1" applyBorder="1" applyAlignment="1">
      <alignment horizontal="center" vertical="center"/>
    </xf>
    <xf numFmtId="0" fontId="111" fillId="0" borderId="127" xfId="0" applyFont="1" applyFill="1" applyBorder="1" applyAlignment="1">
      <alignment vertical="center"/>
    </xf>
    <xf numFmtId="0" fontId="111" fillId="0" borderId="91" xfId="0" applyFont="1" applyFill="1" applyBorder="1" applyAlignment="1">
      <alignment vertical="center"/>
    </xf>
    <xf numFmtId="0" fontId="110" fillId="0" borderId="127" xfId="0" applyFont="1" applyFill="1" applyBorder="1" applyAlignment="1">
      <alignment vertical="center" wrapText="1"/>
    </xf>
    <xf numFmtId="0" fontId="110" fillId="0" borderId="91" xfId="0" applyFont="1" applyFill="1" applyBorder="1" applyAlignment="1">
      <alignment vertical="center" wrapText="1"/>
    </xf>
    <xf numFmtId="172" fontId="109" fillId="0" borderId="0" xfId="78" applyNumberFormat="1" applyFont="1" applyFill="1" applyBorder="1" applyAlignment="1">
      <alignment horizontal="center" vertical="center"/>
    </xf>
    <xf numFmtId="0" fontId="25" fillId="0" borderId="10" xfId="0" applyNumberFormat="1" applyFont="1" applyFill="1" applyBorder="1" applyAlignment="1">
      <alignment horizontal="center"/>
    </xf>
    <xf numFmtId="0" fontId="29" fillId="0" borderId="10" xfId="0" applyNumberFormat="1" applyFont="1" applyFill="1" applyBorder="1" applyAlignment="1">
      <alignment horizontal="center" vertical="center" wrapText="1"/>
    </xf>
    <xf numFmtId="0" fontId="29" fillId="0" borderId="10" xfId="0" applyFont="1" applyFill="1" applyBorder="1" applyAlignment="1">
      <alignment horizontal="center" vertical="center" wrapText="1"/>
    </xf>
    <xf numFmtId="0" fontId="25" fillId="0" borderId="0" xfId="0" applyNumberFormat="1" applyFont="1" applyFill="1" applyBorder="1" applyAlignment="1">
      <alignment horizontal="center" vertical="center" wrapText="1"/>
    </xf>
    <xf numFmtId="0" fontId="16" fillId="0" borderId="49" xfId="0" applyNumberFormat="1" applyFont="1" applyFill="1" applyBorder="1" applyAlignment="1">
      <alignment horizontal="center" vertical="center"/>
    </xf>
    <xf numFmtId="0" fontId="0" fillId="0" borderId="62" xfId="0" applyNumberFormat="1" applyFill="1" applyBorder="1" applyAlignment="1">
      <alignment horizontal="center" vertical="center"/>
    </xf>
    <xf numFmtId="0" fontId="0" fillId="0" borderId="111" xfId="0" applyNumberFormat="1" applyFill="1" applyBorder="1" applyAlignment="1">
      <alignment horizontal="center" vertical="center"/>
    </xf>
    <xf numFmtId="0" fontId="161" fillId="0" borderId="10" xfId="0" applyNumberFormat="1" applyFont="1" applyFill="1" applyBorder="1" applyAlignment="1">
      <alignment horizontal="center" vertical="top" wrapText="1"/>
    </xf>
    <xf numFmtId="0" fontId="183" fillId="0" borderId="16" xfId="0" applyNumberFormat="1" applyFont="1" applyFill="1" applyBorder="1" applyAlignment="1">
      <alignment horizontal="center"/>
    </xf>
    <xf numFmtId="0" fontId="62" fillId="0" borderId="37" xfId="0" applyFont="1" applyBorder="1" applyAlignment="1">
      <alignment horizontal="center" vertical="center"/>
    </xf>
    <xf numFmtId="0" fontId="62" fillId="0" borderId="6" xfId="0" applyFont="1" applyBorder="1" applyAlignment="1">
      <alignment horizontal="center" vertical="center"/>
    </xf>
    <xf numFmtId="0" fontId="62" fillId="0" borderId="31" xfId="0" applyFont="1" applyBorder="1" applyAlignment="1">
      <alignment horizontal="center" vertical="center"/>
    </xf>
    <xf numFmtId="0" fontId="185" fillId="0" borderId="0" xfId="0" applyNumberFormat="1" applyFont="1" applyFill="1" applyAlignment="1">
      <alignment horizontal="center"/>
    </xf>
    <xf numFmtId="0" fontId="187" fillId="0" borderId="10" xfId="0" applyNumberFormat="1" applyFont="1" applyFill="1" applyBorder="1" applyAlignment="1">
      <alignment horizontal="center" vertical="top"/>
    </xf>
    <xf numFmtId="0" fontId="188" fillId="0" borderId="0" xfId="0" applyNumberFormat="1" applyFont="1" applyFill="1" applyAlignment="1">
      <alignment horizontal="center" vertical="top"/>
    </xf>
    <xf numFmtId="0" fontId="187" fillId="0" borderId="123" xfId="0" applyNumberFormat="1" applyFont="1" applyFill="1" applyBorder="1" applyAlignment="1">
      <alignment horizontal="left" vertical="top"/>
    </xf>
    <xf numFmtId="0" fontId="187" fillId="0" borderId="0" xfId="0" applyNumberFormat="1" applyFont="1" applyFill="1" applyBorder="1" applyAlignment="1">
      <alignment horizontal="left" vertical="top"/>
    </xf>
    <xf numFmtId="0" fontId="185" fillId="0" borderId="64" xfId="0" applyFont="1" applyFill="1" applyBorder="1" applyAlignment="1">
      <alignment horizontal="center" vertical="center" textRotation="35" wrapText="1"/>
    </xf>
    <xf numFmtId="0" fontId="185" fillId="0" borderId="138" xfId="0" applyFont="1" applyFill="1" applyBorder="1" applyAlignment="1">
      <alignment horizontal="center" vertical="center" textRotation="35" wrapText="1"/>
    </xf>
    <xf numFmtId="0" fontId="185" fillId="0" borderId="77" xfId="0" applyFont="1" applyFill="1" applyBorder="1" applyAlignment="1">
      <alignment horizontal="center" vertical="center" textRotation="35" wrapText="1"/>
    </xf>
    <xf numFmtId="0" fontId="185" fillId="0" borderId="123" xfId="0" applyFont="1" applyFill="1" applyBorder="1" applyAlignment="1">
      <alignment horizontal="center" vertical="center" textRotation="35" wrapText="1"/>
    </xf>
    <xf numFmtId="0" fontId="185" fillId="0" borderId="0" xfId="0" applyFont="1" applyFill="1" applyBorder="1" applyAlignment="1">
      <alignment horizontal="center" vertical="center" textRotation="35" wrapText="1"/>
    </xf>
    <xf numFmtId="0" fontId="185" fillId="0" borderId="78" xfId="0" applyFont="1" applyFill="1" applyBorder="1" applyAlignment="1">
      <alignment horizontal="center" vertical="center" textRotation="35" wrapText="1"/>
    </xf>
    <xf numFmtId="0" fontId="185" fillId="0" borderId="112" xfId="0" applyFont="1" applyFill="1" applyBorder="1" applyAlignment="1">
      <alignment horizontal="center" vertical="center" textRotation="35" wrapText="1"/>
    </xf>
    <xf numFmtId="0" fontId="185" fillId="0" borderId="16" xfId="0" applyFont="1" applyFill="1" applyBorder="1" applyAlignment="1">
      <alignment horizontal="center" vertical="center" textRotation="35" wrapText="1"/>
    </xf>
    <xf numFmtId="0" fontId="185" fillId="0" borderId="79" xfId="0" applyFont="1" applyFill="1" applyBorder="1" applyAlignment="1">
      <alignment horizontal="center" vertical="center" textRotation="35" wrapText="1"/>
    </xf>
    <xf numFmtId="0" fontId="99" fillId="0" borderId="0" xfId="0" applyFont="1" applyFill="1" applyAlignment="1">
      <alignment horizontal="center"/>
    </xf>
    <xf numFmtId="0" fontId="160" fillId="0" borderId="37" xfId="0" applyFont="1" applyFill="1" applyBorder="1" applyAlignment="1">
      <alignment horizontal="center"/>
    </xf>
    <xf numFmtId="0" fontId="160" fillId="0" borderId="6" xfId="0" applyFont="1" applyFill="1" applyBorder="1" applyAlignment="1">
      <alignment horizontal="center"/>
    </xf>
    <xf numFmtId="0" fontId="160" fillId="0" borderId="31" xfId="0" applyFont="1" applyFill="1" applyBorder="1" applyAlignment="1">
      <alignment horizontal="center"/>
    </xf>
    <xf numFmtId="0" fontId="161" fillId="0" borderId="37" xfId="0" applyFont="1" applyFill="1" applyBorder="1" applyAlignment="1">
      <alignment horizontal="center" vertical="top"/>
    </xf>
    <xf numFmtId="0" fontId="161" fillId="0" borderId="6" xfId="0" applyFont="1" applyFill="1" applyBorder="1" applyAlignment="1">
      <alignment horizontal="center" vertical="top"/>
    </xf>
    <xf numFmtId="0" fontId="161" fillId="0" borderId="31" xfId="0" applyFont="1" applyFill="1" applyBorder="1" applyAlignment="1">
      <alignment horizontal="center" vertical="top"/>
    </xf>
    <xf numFmtId="0" fontId="161" fillId="0" borderId="10" xfId="0" applyFont="1" applyFill="1" applyBorder="1" applyAlignment="1">
      <alignment horizontal="center"/>
    </xf>
    <xf numFmtId="0" fontId="161" fillId="0" borderId="37" xfId="0" applyFont="1" applyFill="1" applyBorder="1" applyAlignment="1">
      <alignment horizontal="center"/>
    </xf>
    <xf numFmtId="0" fontId="161" fillId="0" borderId="6" xfId="0" applyFont="1" applyFill="1" applyBorder="1" applyAlignment="1">
      <alignment horizontal="center"/>
    </xf>
    <xf numFmtId="0" fontId="161" fillId="0" borderId="31" xfId="0" applyFont="1" applyFill="1" applyBorder="1" applyAlignment="1">
      <alignment horizontal="center"/>
    </xf>
    <xf numFmtId="0" fontId="161" fillId="0" borderId="37" xfId="0" applyFont="1" applyFill="1" applyBorder="1" applyAlignment="1">
      <alignment horizontal="left"/>
    </xf>
    <xf numFmtId="0" fontId="161" fillId="0" borderId="31" xfId="0" applyFont="1" applyFill="1" applyBorder="1" applyAlignment="1">
      <alignment horizontal="left"/>
    </xf>
    <xf numFmtId="0" fontId="181" fillId="0" borderId="0" xfId="0" applyFont="1" applyBorder="1" applyAlignment="1">
      <alignment horizontal="center" vertical="center" wrapText="1"/>
    </xf>
    <xf numFmtId="0" fontId="161" fillId="0" borderId="10" xfId="0" applyFont="1" applyBorder="1" applyAlignment="1">
      <alignment vertical="center"/>
    </xf>
    <xf numFmtId="0" fontId="161" fillId="0" borderId="10" xfId="0" applyFont="1" applyBorder="1" applyAlignment="1">
      <alignment horizontal="center" vertical="center"/>
    </xf>
    <xf numFmtId="0" fontId="161" fillId="0" borderId="138" xfId="0" applyFont="1" applyBorder="1" applyAlignment="1">
      <alignment horizontal="left" vertical="center"/>
    </xf>
    <xf numFmtId="2" fontId="181" fillId="0" borderId="0" xfId="0" applyNumberFormat="1" applyFont="1" applyBorder="1" applyAlignment="1">
      <alignment horizontal="center" vertical="center" wrapText="1"/>
    </xf>
    <xf numFmtId="0" fontId="17" fillId="0" borderId="126" xfId="0" applyFont="1" applyFill="1" applyBorder="1" applyAlignment="1">
      <alignment horizontal="center"/>
    </xf>
    <xf numFmtId="0" fontId="201" fillId="0" borderId="0" xfId="0" applyFont="1" applyFill="1" applyAlignment="1">
      <alignment horizontal="center" vertical="center"/>
    </xf>
    <xf numFmtId="0" fontId="36" fillId="0" borderId="64" xfId="0" applyFont="1" applyBorder="1" applyAlignment="1">
      <alignment horizontal="center" vertical="center" textRotation="19" wrapText="1"/>
    </xf>
    <xf numFmtId="0" fontId="36" fillId="0" borderId="27" xfId="0" applyFont="1" applyBorder="1" applyAlignment="1">
      <alignment horizontal="center" vertical="center" textRotation="19" wrapText="1"/>
    </xf>
    <xf numFmtId="0" fontId="36" fillId="0" borderId="77" xfId="0" applyFont="1" applyBorder="1" applyAlignment="1">
      <alignment horizontal="center" vertical="center" textRotation="19" wrapText="1"/>
    </xf>
    <xf numFmtId="0" fontId="36" fillId="0" borderId="61" xfId="0" applyFont="1" applyBorder="1" applyAlignment="1">
      <alignment horizontal="center" vertical="center" textRotation="19" wrapText="1"/>
    </xf>
    <xf numFmtId="0" fontId="36" fillId="0" borderId="0" xfId="0" applyFont="1" applyBorder="1" applyAlignment="1">
      <alignment horizontal="center" vertical="center" textRotation="19" wrapText="1"/>
    </xf>
    <xf numFmtId="0" fontId="36" fillId="0" borderId="78" xfId="0" applyFont="1" applyBorder="1" applyAlignment="1">
      <alignment horizontal="center" vertical="center" textRotation="19" wrapText="1"/>
    </xf>
    <xf numFmtId="0" fontId="36" fillId="0" borderId="83" xfId="0" applyFont="1" applyBorder="1" applyAlignment="1">
      <alignment horizontal="center" vertical="center" textRotation="19" wrapText="1"/>
    </xf>
    <xf numFmtId="0" fontId="36" fillId="0" borderId="16" xfId="0" applyFont="1" applyBorder="1" applyAlignment="1">
      <alignment horizontal="center" vertical="center" textRotation="19" wrapText="1"/>
    </xf>
    <xf numFmtId="0" fontId="36" fillId="0" borderId="79" xfId="0" applyFont="1" applyBorder="1" applyAlignment="1">
      <alignment horizontal="center" vertical="center" textRotation="19" wrapText="1"/>
    </xf>
    <xf numFmtId="0" fontId="56" fillId="0" borderId="93" xfId="0" applyFont="1" applyFill="1" applyBorder="1" applyAlignment="1">
      <alignment horizontal="center" vertical="top" wrapText="1"/>
    </xf>
    <xf numFmtId="0" fontId="56" fillId="0" borderId="5" xfId="0" applyFont="1" applyFill="1" applyBorder="1" applyAlignment="1">
      <alignment horizontal="center" vertical="top" wrapText="1"/>
    </xf>
    <xf numFmtId="0" fontId="56" fillId="0" borderId="94" xfId="0" applyFont="1" applyFill="1" applyBorder="1" applyAlignment="1">
      <alignment horizontal="center" vertical="top" wrapText="1"/>
    </xf>
    <xf numFmtId="0" fontId="17" fillId="0" borderId="0" xfId="0" applyFont="1" applyFill="1" applyAlignment="1">
      <alignment horizontal="center"/>
    </xf>
    <xf numFmtId="0" fontId="56" fillId="0" borderId="126" xfId="0" applyFont="1" applyFill="1" applyBorder="1" applyAlignment="1">
      <alignment horizontal="center"/>
    </xf>
    <xf numFmtId="0" fontId="121" fillId="0" borderId="0" xfId="0" applyFont="1" applyFill="1" applyAlignment="1">
      <alignment horizontal="center"/>
    </xf>
    <xf numFmtId="0" fontId="119" fillId="0" borderId="0" xfId="0" applyFont="1" applyFill="1" applyAlignment="1">
      <alignment horizontal="center"/>
    </xf>
    <xf numFmtId="0" fontId="193" fillId="0" borderId="0" xfId="0" applyFont="1" applyFill="1" applyBorder="1" applyAlignment="1">
      <alignment horizontal="center"/>
    </xf>
    <xf numFmtId="0" fontId="193" fillId="0" borderId="10" xfId="0" applyFont="1" applyFill="1" applyBorder="1" applyAlignment="1">
      <alignment horizontal="center"/>
    </xf>
    <xf numFmtId="0" fontId="42" fillId="0" borderId="0" xfId="0" applyNumberFormat="1" applyFont="1" applyFill="1" applyBorder="1" applyAlignment="1">
      <alignment horizontal="center" vertical="center" wrapText="1"/>
    </xf>
    <xf numFmtId="0" fontId="67" fillId="0" borderId="0" xfId="0" applyNumberFormat="1" applyFont="1" applyFill="1" applyBorder="1" applyAlignment="1">
      <alignment horizontal="center" vertical="center" wrapText="1"/>
    </xf>
    <xf numFmtId="0" fontId="43" fillId="0" borderId="27" xfId="0" applyFont="1" applyBorder="1" applyAlignment="1">
      <alignment horizontal="justify" vertical="center" wrapText="1"/>
    </xf>
    <xf numFmtId="0" fontId="43" fillId="0" borderId="0" xfId="0" applyNumberFormat="1" applyFont="1" applyFill="1" applyBorder="1" applyAlignment="1">
      <alignment horizontal="center" vertical="center" wrapText="1"/>
    </xf>
    <xf numFmtId="0" fontId="40" fillId="0" borderId="0" xfId="0" applyFont="1" applyFill="1" applyBorder="1" applyAlignment="1">
      <alignment horizontal="left" vertical="center" wrapText="1"/>
    </xf>
    <xf numFmtId="0" fontId="29" fillId="0" borderId="24" xfId="0" applyFont="1" applyBorder="1" applyAlignment="1">
      <alignment horizontal="left" vertical="center" wrapText="1"/>
    </xf>
    <xf numFmtId="0" fontId="29" fillId="0" borderId="26" xfId="0" applyFont="1" applyBorder="1" applyAlignment="1">
      <alignment horizontal="left" vertical="center" wrapText="1"/>
    </xf>
    <xf numFmtId="0" fontId="29" fillId="0" borderId="0" xfId="0" applyFont="1" applyBorder="1" applyAlignment="1">
      <alignment horizontal="left" vertical="top" wrapText="1"/>
    </xf>
    <xf numFmtId="0" fontId="29" fillId="0" borderId="19" xfId="0" applyFont="1" applyBorder="1" applyAlignment="1">
      <alignment horizontal="left" vertical="top" wrapText="1"/>
    </xf>
    <xf numFmtId="0" fontId="29" fillId="0" borderId="0" xfId="0" applyFont="1" applyBorder="1" applyAlignment="1">
      <alignment horizontal="left" vertical="center" wrapText="1"/>
    </xf>
    <xf numFmtId="0" fontId="29" fillId="0" borderId="19" xfId="0" applyFont="1" applyBorder="1" applyAlignment="1">
      <alignment horizontal="left" vertical="center" wrapText="1"/>
    </xf>
    <xf numFmtId="0" fontId="29" fillId="0" borderId="18" xfId="0" applyFont="1" applyBorder="1" applyAlignment="1">
      <alignment vertical="center" wrapText="1"/>
    </xf>
    <xf numFmtId="0" fontId="29" fillId="0" borderId="0" xfId="0" applyFont="1" applyBorder="1" applyAlignment="1">
      <alignment vertical="center" wrapText="1"/>
    </xf>
    <xf numFmtId="0" fontId="29" fillId="0" borderId="19" xfId="0" applyFont="1" applyBorder="1" applyAlignment="1">
      <alignment vertical="center" wrapText="1"/>
    </xf>
    <xf numFmtId="0" fontId="29" fillId="0" borderId="10" xfId="0" applyFont="1" applyBorder="1" applyAlignment="1">
      <alignment horizontal="center" vertical="center"/>
    </xf>
    <xf numFmtId="0" fontId="29" fillId="0" borderId="49" xfId="0" applyFont="1" applyBorder="1" applyAlignment="1">
      <alignment horizontal="center" vertical="center"/>
    </xf>
    <xf numFmtId="0" fontId="44" fillId="0" borderId="20" xfId="0" applyFont="1" applyBorder="1" applyAlignment="1">
      <alignment horizontal="justify" vertical="center" wrapText="1"/>
    </xf>
    <xf numFmtId="0" fontId="46" fillId="0" borderId="21" xfId="0" applyFont="1" applyBorder="1" applyAlignment="1">
      <alignment horizontal="justify" vertical="center" wrapText="1"/>
    </xf>
    <xf numFmtId="0" fontId="46" fillId="0" borderId="22" xfId="0" applyFont="1" applyBorder="1" applyAlignment="1">
      <alignment horizontal="justify" vertical="center" wrapText="1"/>
    </xf>
    <xf numFmtId="0" fontId="39" fillId="0" borderId="0" xfId="0" applyFont="1" applyBorder="1" applyAlignment="1">
      <alignment horizontal="center" vertical="center"/>
    </xf>
    <xf numFmtId="0" fontId="18" fillId="0" borderId="37"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95" xfId="0" applyFont="1" applyFill="1" applyBorder="1" applyAlignment="1">
      <alignment horizontal="left" vertical="center" wrapText="1"/>
    </xf>
    <xf numFmtId="0" fontId="30" fillId="0" borderId="37" xfId="0" applyFont="1" applyFill="1" applyBorder="1" applyAlignment="1">
      <alignment horizontal="left" vertical="center" wrapText="1"/>
    </xf>
    <xf numFmtId="0" fontId="30" fillId="0" borderId="6" xfId="0" applyFont="1" applyFill="1" applyBorder="1" applyAlignment="1">
      <alignment horizontal="left" vertical="center" wrapText="1"/>
    </xf>
    <xf numFmtId="0" fontId="30" fillId="0" borderId="95" xfId="0" applyFont="1" applyFill="1" applyBorder="1" applyAlignment="1">
      <alignment horizontal="left" vertical="center" wrapText="1"/>
    </xf>
    <xf numFmtId="0" fontId="195" fillId="0" borderId="10" xfId="0" applyFont="1" applyFill="1" applyBorder="1" applyAlignment="1">
      <alignment horizontal="center" vertical="center" wrapText="1"/>
    </xf>
    <xf numFmtId="0" fontId="196" fillId="0" borderId="10" xfId="0" applyFont="1" applyFill="1" applyBorder="1" applyAlignment="1">
      <alignment horizontal="center" vertical="center" wrapText="1"/>
    </xf>
    <xf numFmtId="0" fontId="160" fillId="0" borderId="0" xfId="0" applyFont="1" applyFill="1" applyBorder="1" applyAlignment="1">
      <alignment horizontal="left" vertical="center" wrapText="1"/>
    </xf>
    <xf numFmtId="0" fontId="98" fillId="0" borderId="10" xfId="78" applyFont="1" applyFill="1" applyBorder="1" applyAlignment="1">
      <alignment horizontal="center" vertical="center" wrapText="1"/>
    </xf>
    <xf numFmtId="0" fontId="99" fillId="0" borderId="10" xfId="78" applyFont="1" applyBorder="1" applyAlignment="1">
      <alignment horizontal="center"/>
    </xf>
    <xf numFmtId="0" fontId="98" fillId="0" borderId="20" xfId="78" applyFont="1" applyFill="1" applyBorder="1" applyAlignment="1">
      <alignment horizontal="center" vertical="center" wrapText="1"/>
    </xf>
    <xf numFmtId="0" fontId="98" fillId="0" borderId="21" xfId="78" applyFont="1" applyFill="1" applyBorder="1" applyAlignment="1">
      <alignment horizontal="center" vertical="center" wrapText="1"/>
    </xf>
    <xf numFmtId="0" fontId="98" fillId="0" borderId="22" xfId="78" applyFont="1" applyFill="1" applyBorder="1" applyAlignment="1">
      <alignment horizontal="center" vertical="center" wrapText="1"/>
    </xf>
    <xf numFmtId="0" fontId="99" fillId="0" borderId="10" xfId="78" applyFont="1" applyFill="1" applyBorder="1" applyAlignment="1">
      <alignment horizontal="center" vertical="center"/>
    </xf>
    <xf numFmtId="0" fontId="98" fillId="0" borderId="37" xfId="78" applyFont="1" applyFill="1" applyBorder="1" applyAlignment="1">
      <alignment horizontal="center" vertical="center" wrapText="1"/>
    </xf>
    <xf numFmtId="0" fontId="98" fillId="0" borderId="6" xfId="78" applyFont="1" applyFill="1" applyBorder="1" applyAlignment="1">
      <alignment horizontal="center" vertical="center" wrapText="1"/>
    </xf>
    <xf numFmtId="0" fontId="98" fillId="0" borderId="31" xfId="78" applyFont="1" applyFill="1" applyBorder="1" applyAlignment="1">
      <alignment horizontal="center" vertical="center" wrapText="1"/>
    </xf>
    <xf numFmtId="0" fontId="17" fillId="0" borderId="0" xfId="78" applyFont="1" applyFill="1" applyBorder="1" applyAlignment="1">
      <alignment horizontal="center" vertical="center"/>
    </xf>
    <xf numFmtId="0" fontId="49" fillId="0" borderId="0" xfId="78" applyFont="1" applyFill="1" applyBorder="1" applyAlignment="1">
      <alignment horizontal="center" vertical="center"/>
    </xf>
    <xf numFmtId="0" fontId="17" fillId="0" borderId="0" xfId="78" applyFont="1" applyBorder="1" applyAlignment="1">
      <alignment horizontal="center" vertical="center"/>
    </xf>
    <xf numFmtId="0" fontId="44" fillId="0" borderId="16" xfId="78" applyFont="1" applyBorder="1" applyAlignment="1">
      <alignment horizontal="center" vertical="center"/>
    </xf>
    <xf numFmtId="0" fontId="195" fillId="0" borderId="37" xfId="78" applyFont="1" applyFill="1" applyBorder="1" applyAlignment="1">
      <alignment horizontal="center" vertical="center" wrapText="1"/>
    </xf>
    <xf numFmtId="0" fontId="195" fillId="0" borderId="6" xfId="78" applyFont="1" applyFill="1" applyBorder="1" applyAlignment="1">
      <alignment horizontal="center" vertical="center" wrapText="1"/>
    </xf>
    <xf numFmtId="0" fontId="197" fillId="0" borderId="0" xfId="78" applyFont="1" applyAlignment="1">
      <alignment horizontal="left" vertical="center"/>
    </xf>
    <xf numFmtId="0" fontId="195" fillId="0" borderId="123" xfId="0" applyFont="1" applyFill="1" applyBorder="1" applyAlignment="1">
      <alignment horizontal="center" vertical="center" wrapText="1"/>
    </xf>
    <xf numFmtId="0" fontId="195" fillId="0" borderId="0" xfId="0" applyFont="1" applyFill="1" applyBorder="1" applyAlignment="1">
      <alignment horizontal="center" vertical="center" wrapText="1"/>
    </xf>
    <xf numFmtId="0" fontId="17" fillId="0" borderId="37" xfId="0" applyFont="1" applyBorder="1" applyAlignment="1">
      <alignment horizontal="left" vertical="center" wrapText="1"/>
    </xf>
    <xf numFmtId="0" fontId="17" fillId="0" borderId="6" xfId="0" applyFont="1" applyBorder="1" applyAlignment="1">
      <alignment horizontal="left" vertical="center" wrapText="1"/>
    </xf>
    <xf numFmtId="0" fontId="17" fillId="0" borderId="31" xfId="0" applyFont="1" applyBorder="1" applyAlignment="1">
      <alignment horizontal="left" vertical="center" wrapText="1"/>
    </xf>
    <xf numFmtId="0" fontId="26" fillId="0" borderId="0" xfId="120" applyNumberFormat="1" applyFont="1" applyFill="1" applyAlignment="1">
      <alignment horizontal="center" vertical="center"/>
    </xf>
    <xf numFmtId="0" fontId="25" fillId="0" borderId="64" xfId="120" applyNumberFormat="1" applyFont="1" applyFill="1" applyBorder="1" applyAlignment="1">
      <alignment horizontal="center" vertical="center" wrapText="1"/>
    </xf>
    <xf numFmtId="0" fontId="25" fillId="0" borderId="77" xfId="120" applyNumberFormat="1" applyFont="1" applyFill="1" applyBorder="1" applyAlignment="1">
      <alignment horizontal="center" vertical="center" wrapText="1"/>
    </xf>
    <xf numFmtId="0" fontId="93" fillId="0" borderId="69" xfId="83" applyFont="1" applyBorder="1" applyAlignment="1">
      <alignment horizontal="center" vertical="center" wrapText="1"/>
    </xf>
    <xf numFmtId="0" fontId="93" fillId="0" borderId="66" xfId="83" applyFont="1" applyBorder="1" applyAlignment="1">
      <alignment horizontal="center" vertical="center" wrapText="1"/>
    </xf>
    <xf numFmtId="0" fontId="25" fillId="0" borderId="10" xfId="120" applyNumberFormat="1" applyFont="1" applyFill="1" applyBorder="1" applyAlignment="1">
      <alignment horizontal="center" vertical="center" wrapText="1"/>
    </xf>
    <xf numFmtId="0" fontId="21" fillId="0" borderId="0" xfId="120" applyNumberFormat="1" applyFont="1" applyFill="1" applyAlignment="1">
      <alignment horizontal="center" vertical="center" wrapText="1"/>
    </xf>
    <xf numFmtId="0" fontId="18" fillId="0" borderId="16" xfId="120" applyNumberFormat="1" applyFont="1" applyFill="1" applyBorder="1" applyAlignment="1">
      <alignment horizontal="center" vertical="center" wrapText="1"/>
    </xf>
    <xf numFmtId="0" fontId="29" fillId="0" borderId="49" xfId="120" applyNumberFormat="1" applyFill="1" applyBorder="1" applyAlignment="1">
      <alignment horizontal="center" vertical="center" wrapText="1"/>
    </xf>
    <xf numFmtId="0" fontId="29" fillId="0" borderId="62" xfId="120" applyNumberFormat="1" applyFill="1" applyBorder="1" applyAlignment="1">
      <alignment horizontal="center" vertical="center" wrapText="1"/>
    </xf>
    <xf numFmtId="0" fontId="29" fillId="0" borderId="111" xfId="120" applyNumberFormat="1" applyFill="1" applyBorder="1" applyAlignment="1">
      <alignment horizontal="center" vertical="center" wrapText="1"/>
    </xf>
    <xf numFmtId="0" fontId="18" fillId="0" borderId="49" xfId="120" applyNumberFormat="1" applyFont="1" applyFill="1" applyBorder="1" applyAlignment="1">
      <alignment horizontal="center" vertical="center" wrapText="1"/>
    </xf>
    <xf numFmtId="0" fontId="18" fillId="0" borderId="62" xfId="120" applyNumberFormat="1" applyFont="1" applyFill="1" applyBorder="1" applyAlignment="1">
      <alignment horizontal="center" vertical="center" wrapText="1"/>
    </xf>
    <xf numFmtId="0" fontId="18" fillId="0" borderId="143" xfId="120" applyNumberFormat="1" applyFont="1" applyFill="1" applyBorder="1" applyAlignment="1">
      <alignment horizontal="center" vertical="center" wrapText="1"/>
    </xf>
    <xf numFmtId="0" fontId="43" fillId="0" borderId="102" xfId="83" applyFont="1" applyBorder="1" applyAlignment="1">
      <alignment horizontal="left" vertical="center" wrapText="1"/>
    </xf>
    <xf numFmtId="0" fontId="43" fillId="0" borderId="78" xfId="83" applyFont="1" applyBorder="1" applyAlignment="1">
      <alignment horizontal="left" vertical="center" wrapText="1"/>
    </xf>
    <xf numFmtId="0" fontId="43" fillId="0" borderId="79" xfId="83" applyFont="1" applyBorder="1" applyAlignment="1">
      <alignment horizontal="left" vertical="center" wrapText="1"/>
    </xf>
    <xf numFmtId="0" fontId="47" fillId="0" borderId="75" xfId="83" applyFont="1" applyBorder="1" applyAlignment="1">
      <alignment horizontal="center" vertical="center" wrapText="1"/>
    </xf>
    <xf numFmtId="0" fontId="47" fillId="0" borderId="76" xfId="83" applyFont="1" applyBorder="1" applyAlignment="1">
      <alignment horizontal="center" vertical="center" wrapText="1"/>
    </xf>
    <xf numFmtId="0" fontId="47" fillId="0" borderId="118" xfId="83" applyFont="1" applyBorder="1" applyAlignment="1">
      <alignment horizontal="center" vertical="center" wrapText="1"/>
    </xf>
    <xf numFmtId="0" fontId="89" fillId="0" borderId="0" xfId="86" applyNumberFormat="1" applyFont="1" applyFill="1" applyBorder="1" applyAlignment="1">
      <alignment horizontal="left" vertical="center" wrapText="1"/>
    </xf>
    <xf numFmtId="0" fontId="90" fillId="0" borderId="0" xfId="86" applyNumberFormat="1" applyFont="1" applyFill="1" applyBorder="1" applyAlignment="1">
      <alignment horizontal="right" vertical="center" wrapText="1"/>
    </xf>
    <xf numFmtId="0" fontId="47" fillId="0" borderId="0" xfId="86" applyNumberFormat="1" applyFont="1" applyFill="1" applyBorder="1" applyAlignment="1">
      <alignment horizontal="right" vertical="center" wrapText="1"/>
    </xf>
    <xf numFmtId="0" fontId="90" fillId="0" borderId="0" xfId="83" applyFont="1" applyFill="1" applyBorder="1" applyAlignment="1">
      <alignment horizontal="center" vertical="center" wrapText="1"/>
    </xf>
    <xf numFmtId="0" fontId="90" fillId="0" borderId="51" xfId="83" applyFont="1" applyFill="1" applyBorder="1" applyAlignment="1">
      <alignment horizontal="center" vertical="center" wrapText="1"/>
    </xf>
    <xf numFmtId="0" fontId="90" fillId="0" borderId="58" xfId="83" applyFont="1" applyFill="1" applyBorder="1" applyAlignment="1">
      <alignment horizontal="center" vertical="center" wrapText="1"/>
    </xf>
    <xf numFmtId="0" fontId="90" fillId="0" borderId="59" xfId="83" applyFont="1" applyFill="1" applyBorder="1" applyAlignment="1">
      <alignment horizontal="center" vertical="center" wrapText="1"/>
    </xf>
    <xf numFmtId="0" fontId="47" fillId="0" borderId="144" xfId="83" applyFont="1" applyBorder="1" applyAlignment="1">
      <alignment horizontal="center" vertical="center" wrapText="1"/>
    </xf>
    <xf numFmtId="0" fontId="47" fillId="0" borderId="84" xfId="83" applyFont="1" applyBorder="1" applyAlignment="1">
      <alignment horizontal="center" vertical="center" wrapText="1"/>
    </xf>
    <xf numFmtId="0" fontId="47" fillId="0" borderId="0" xfId="83" applyFont="1" applyBorder="1" applyAlignment="1">
      <alignment horizontal="center" vertical="center" wrapText="1"/>
    </xf>
    <xf numFmtId="0" fontId="138" fillId="0" borderId="0" xfId="86" applyNumberFormat="1" applyFont="1" applyFill="1" applyBorder="1" applyAlignment="1">
      <alignment horizontal="left" vertical="center" wrapText="1"/>
    </xf>
    <xf numFmtId="0" fontId="96" fillId="0" borderId="0" xfId="86" applyNumberFormat="1" applyFont="1" applyFill="1" applyBorder="1" applyAlignment="1">
      <alignment horizontal="right" vertical="center" wrapText="1"/>
    </xf>
    <xf numFmtId="0" fontId="153" fillId="0" borderId="0" xfId="83" applyFont="1" applyBorder="1" applyAlignment="1">
      <alignment horizontal="center" vertical="center" wrapText="1"/>
    </xf>
    <xf numFmtId="0" fontId="90" fillId="0" borderId="51" xfId="83" applyFont="1" applyBorder="1" applyAlignment="1">
      <alignment horizontal="center" vertical="center" wrapText="1"/>
    </xf>
    <xf numFmtId="0" fontId="90" fillId="0" borderId="59" xfId="83" applyFont="1" applyBorder="1" applyAlignment="1">
      <alignment horizontal="center" vertical="center" wrapText="1"/>
    </xf>
    <xf numFmtId="0" fontId="90" fillId="0" borderId="98" xfId="83" applyFont="1" applyBorder="1" applyAlignment="1">
      <alignment horizontal="center" vertical="center" wrapText="1"/>
    </xf>
    <xf numFmtId="0" fontId="90" fillId="0" borderId="99" xfId="83" applyFont="1" applyBorder="1" applyAlignment="1">
      <alignment horizontal="center" vertical="center" wrapText="1"/>
    </xf>
    <xf numFmtId="0" fontId="21" fillId="0" borderId="0" xfId="120" applyNumberFormat="1" applyFont="1" applyFill="1" applyBorder="1" applyAlignment="1">
      <alignment horizontal="center" vertical="center"/>
    </xf>
    <xf numFmtId="0" fontId="133" fillId="0" borderId="0" xfId="120" applyNumberFormat="1" applyFont="1" applyFill="1" applyBorder="1" applyAlignment="1">
      <alignment horizontal="center" vertical="center"/>
    </xf>
    <xf numFmtId="0" fontId="28" fillId="0" borderId="0" xfId="120" applyNumberFormat="1" applyFont="1" applyFill="1" applyBorder="1" applyAlignment="1">
      <alignment horizontal="center" vertical="center"/>
    </xf>
    <xf numFmtId="10" fontId="58" fillId="0" borderId="145" xfId="78" applyNumberFormat="1" applyFont="1" applyBorder="1" applyAlignment="1">
      <alignment horizontal="center" vertical="center" wrapText="1"/>
    </xf>
    <xf numFmtId="0" fontId="16" fillId="0" borderId="145" xfId="78" applyBorder="1" applyAlignment="1">
      <alignment horizontal="center" vertical="center" wrapText="1"/>
    </xf>
    <xf numFmtId="0" fontId="58" fillId="0" borderId="145" xfId="78" applyFont="1" applyBorder="1" applyAlignment="1">
      <alignment horizontal="center" vertical="center" wrapText="1"/>
    </xf>
    <xf numFmtId="0" fontId="58" fillId="0" borderId="145" xfId="78" applyFont="1" applyBorder="1" applyAlignment="1">
      <alignment horizontal="center" vertical="center"/>
    </xf>
    <xf numFmtId="17" fontId="16" fillId="0" borderId="0" xfId="78" applyNumberFormat="1" applyAlignment="1">
      <alignment horizontal="center"/>
    </xf>
    <xf numFmtId="0" fontId="16" fillId="0" borderId="0" xfId="78" applyAlignment="1">
      <alignment horizontal="center"/>
    </xf>
    <xf numFmtId="0" fontId="122" fillId="30" borderId="146" xfId="78" applyFont="1" applyFill="1" applyBorder="1" applyAlignment="1">
      <alignment horizontal="center" vertical="center" wrapText="1"/>
    </xf>
    <xf numFmtId="0" fontId="122" fillId="30" borderId="147" xfId="78" applyFont="1" applyFill="1" applyBorder="1" applyAlignment="1">
      <alignment horizontal="center" vertical="center" wrapText="1"/>
    </xf>
    <xf numFmtId="17" fontId="122" fillId="0" borderId="0" xfId="78" applyNumberFormat="1" applyFont="1" applyAlignment="1">
      <alignment horizontal="center"/>
    </xf>
    <xf numFmtId="0" fontId="122" fillId="0" borderId="0" xfId="78" applyFont="1" applyAlignment="1">
      <alignment horizontal="center"/>
    </xf>
    <xf numFmtId="0" fontId="122" fillId="30" borderId="146" xfId="78" applyFont="1" applyFill="1" applyBorder="1" applyAlignment="1">
      <alignment horizontal="left" vertical="center" wrapText="1"/>
    </xf>
    <xf numFmtId="0" fontId="122" fillId="30" borderId="147" xfId="78" applyFont="1" applyFill="1" applyBorder="1" applyAlignment="1">
      <alignment horizontal="left" vertical="center" wrapText="1"/>
    </xf>
    <xf numFmtId="0" fontId="134" fillId="0" borderId="0" xfId="120" applyNumberFormat="1" applyFont="1" applyFill="1" applyBorder="1" applyAlignment="1">
      <alignment horizontal="left" vertical="center" wrapText="1"/>
    </xf>
    <xf numFmtId="0" fontId="138" fillId="0" borderId="10" xfId="120" applyNumberFormat="1" applyFont="1" applyFill="1" applyBorder="1" applyAlignment="1">
      <alignment horizontal="center" vertical="center" wrapText="1"/>
    </xf>
    <xf numFmtId="0" fontId="126" fillId="0" borderId="0" xfId="78" applyFont="1" applyAlignment="1">
      <alignment horizontal="center" wrapText="1"/>
    </xf>
    <xf numFmtId="0" fontId="126" fillId="0" borderId="16" xfId="78" applyFont="1" applyBorder="1" applyAlignment="1">
      <alignment horizontal="left" wrapText="1"/>
    </xf>
    <xf numFmtId="0" fontId="155" fillId="0" borderId="0" xfId="78" applyFont="1" applyAlignment="1">
      <alignment horizontal="center" wrapText="1"/>
    </xf>
    <xf numFmtId="0" fontId="89" fillId="0" borderId="20" xfId="86" applyNumberFormat="1" applyFont="1" applyFill="1" applyBorder="1" applyAlignment="1">
      <alignment horizontal="left" vertical="center" wrapText="1"/>
    </xf>
    <xf numFmtId="0" fontId="89" fillId="0" borderId="131" xfId="86" applyNumberFormat="1" applyFont="1" applyFill="1" applyBorder="1" applyAlignment="1">
      <alignment horizontal="left" vertical="center" wrapText="1"/>
    </xf>
    <xf numFmtId="0" fontId="90" fillId="0" borderId="131" xfId="86" applyNumberFormat="1" applyFont="1" applyFill="1" applyBorder="1" applyAlignment="1">
      <alignment horizontal="right" vertical="center" wrapText="1"/>
    </xf>
    <xf numFmtId="0" fontId="47" fillId="0" borderId="22" xfId="86" applyNumberFormat="1" applyFont="1" applyFill="1" applyBorder="1" applyAlignment="1">
      <alignment horizontal="right" vertical="center" wrapText="1"/>
    </xf>
    <xf numFmtId="0" fontId="90" fillId="0" borderId="18" xfId="78" applyFont="1" applyFill="1" applyBorder="1" applyAlignment="1">
      <alignment horizontal="center" vertical="center" wrapText="1"/>
    </xf>
    <xf numFmtId="0" fontId="90" fillId="0" borderId="0" xfId="78" applyFont="1" applyFill="1" applyBorder="1" applyAlignment="1">
      <alignment horizontal="center" vertical="center" wrapText="1"/>
    </xf>
    <xf numFmtId="0" fontId="90" fillId="0" borderId="19" xfId="78" applyFont="1" applyFill="1" applyBorder="1" applyAlignment="1">
      <alignment horizontal="center" vertical="center" wrapText="1"/>
    </xf>
    <xf numFmtId="0" fontId="22" fillId="0" borderId="0" xfId="76" applyNumberFormat="1" applyFont="1" applyFill="1" applyBorder="1" applyAlignment="1">
      <alignment horizontal="center" vertical="center"/>
    </xf>
    <xf numFmtId="0" fontId="44" fillId="0" borderId="0" xfId="76" applyFont="1" applyFill="1" applyBorder="1" applyAlignment="1">
      <alignment horizontal="center" vertical="center"/>
    </xf>
    <xf numFmtId="0" fontId="32" fillId="0" borderId="10" xfId="76" applyFont="1" applyFill="1" applyBorder="1" applyAlignment="1">
      <alignment horizontal="center" vertical="center"/>
    </xf>
    <xf numFmtId="0" fontId="90" fillId="0" borderId="111" xfId="86" applyFont="1" applyFill="1" applyBorder="1" applyAlignment="1">
      <alignment horizontal="center" vertical="center" wrapText="1"/>
    </xf>
    <xf numFmtId="0" fontId="168" fillId="0" borderId="20" xfId="86" applyNumberFormat="1" applyFont="1" applyFill="1" applyBorder="1" applyAlignment="1">
      <alignment horizontal="left" vertical="center" wrapText="1"/>
    </xf>
    <xf numFmtId="0" fontId="168" fillId="0" borderId="131" xfId="86" applyNumberFormat="1" applyFont="1" applyFill="1" applyBorder="1" applyAlignment="1">
      <alignment horizontal="left" vertical="center" wrapText="1"/>
    </xf>
    <xf numFmtId="0" fontId="47" fillId="0" borderId="0" xfId="86" applyNumberFormat="1" applyFont="1" applyFill="1" applyBorder="1" applyAlignment="1">
      <alignment horizontal="center" vertical="center" wrapText="1"/>
    </xf>
    <xf numFmtId="0" fontId="91" fillId="0" borderId="18" xfId="86" applyFont="1" applyFill="1" applyBorder="1" applyAlignment="1">
      <alignment horizontal="center" vertical="center" wrapText="1"/>
    </xf>
    <xf numFmtId="0" fontId="91" fillId="0" borderId="0" xfId="86" applyFont="1" applyFill="1" applyBorder="1" applyAlignment="1">
      <alignment horizontal="center" vertical="center" wrapText="1"/>
    </xf>
    <xf numFmtId="0" fontId="90" fillId="0" borderId="10" xfId="86" applyFont="1" applyFill="1" applyBorder="1" applyAlignment="1">
      <alignment horizontal="center" vertical="center" wrapText="1"/>
    </xf>
    <xf numFmtId="0" fontId="47" fillId="0" borderId="10" xfId="86" applyFont="1" applyFill="1" applyBorder="1" applyAlignment="1">
      <alignment horizontal="center" vertical="center" wrapText="1"/>
    </xf>
    <xf numFmtId="0" fontId="96" fillId="0" borderId="74" xfId="78" applyFont="1" applyBorder="1" applyAlignment="1">
      <alignment horizontal="center" vertical="center" wrapText="1"/>
    </xf>
    <xf numFmtId="0" fontId="96" fillId="0" borderId="52" xfId="78" applyFont="1" applyBorder="1" applyAlignment="1">
      <alignment horizontal="center" vertical="center" wrapText="1"/>
    </xf>
    <xf numFmtId="0" fontId="47" fillId="25" borderId="0" xfId="86" applyNumberFormat="1" applyFont="1" applyBorder="1" applyAlignment="1">
      <alignment horizontal="right" vertical="center" wrapText="1"/>
    </xf>
    <xf numFmtId="0" fontId="90" fillId="0" borderId="0" xfId="78" applyFont="1" applyBorder="1" applyAlignment="1">
      <alignment horizontal="center" vertical="center" wrapText="1"/>
    </xf>
    <xf numFmtId="0" fontId="96" fillId="0" borderId="51" xfId="78" applyFont="1" applyBorder="1" applyAlignment="1">
      <alignment horizontal="center" vertical="center" wrapText="1"/>
    </xf>
    <xf numFmtId="0" fontId="96" fillId="0" borderId="55" xfId="78" applyFont="1" applyBorder="1" applyAlignment="1">
      <alignment horizontal="center" vertical="center" wrapText="1"/>
    </xf>
    <xf numFmtId="0" fontId="96" fillId="0" borderId="58" xfId="78" applyFont="1" applyBorder="1" applyAlignment="1">
      <alignment horizontal="center" vertical="center" wrapText="1"/>
    </xf>
    <xf numFmtId="0" fontId="96" fillId="0" borderId="71" xfId="78" applyFont="1" applyBorder="1" applyAlignment="1">
      <alignment horizontal="center" vertical="center" wrapText="1"/>
    </xf>
    <xf numFmtId="0" fontId="96" fillId="0" borderId="96" xfId="78" applyFont="1" applyBorder="1" applyAlignment="1">
      <alignment horizontal="center" vertical="center" wrapText="1"/>
    </xf>
    <xf numFmtId="0" fontId="96" fillId="0" borderId="97" xfId="78" applyFont="1" applyBorder="1" applyAlignment="1">
      <alignment horizontal="center" vertical="center" wrapText="1"/>
    </xf>
    <xf numFmtId="0" fontId="140" fillId="25" borderId="138" xfId="120" applyFont="1" applyBorder="1" applyAlignment="1">
      <alignment horizontal="right" vertical="center" wrapText="1"/>
    </xf>
    <xf numFmtId="0" fontId="140" fillId="25" borderId="77" xfId="120" applyFont="1" applyBorder="1" applyAlignment="1">
      <alignment horizontal="right" vertical="center" wrapText="1"/>
    </xf>
    <xf numFmtId="0" fontId="142" fillId="0" borderId="0" xfId="78" applyFont="1" applyFill="1" applyBorder="1" applyAlignment="1">
      <alignment horizontal="center" vertical="center" wrapText="1"/>
    </xf>
    <xf numFmtId="0" fontId="144" fillId="0" borderId="10" xfId="78" applyNumberFormat="1" applyFont="1" applyFill="1" applyBorder="1" applyAlignment="1">
      <alignment horizontal="center"/>
    </xf>
    <xf numFmtId="0" fontId="144" fillId="0" borderId="10" xfId="78" applyNumberFormat="1" applyFont="1" applyFill="1" applyBorder="1" applyAlignment="1">
      <alignment horizontal="center" vertical="center"/>
    </xf>
    <xf numFmtId="0" fontId="16" fillId="0" borderId="0" xfId="80" applyBorder="1" applyAlignment="1">
      <alignment horizontal="left" vertical="center" wrapText="1"/>
    </xf>
    <xf numFmtId="0" fontId="16" fillId="0" borderId="19" xfId="80" applyBorder="1" applyAlignment="1">
      <alignment horizontal="left" vertical="center" wrapText="1"/>
    </xf>
    <xf numFmtId="0" fontId="68" fillId="0" borderId="20" xfId="80" applyFont="1" applyBorder="1" applyAlignment="1">
      <alignment horizontal="center" vertical="center"/>
    </xf>
    <xf numFmtId="0" fontId="68" fillId="0" borderId="131" xfId="80" applyFont="1" applyBorder="1" applyAlignment="1">
      <alignment horizontal="center" vertical="center"/>
    </xf>
    <xf numFmtId="0" fontId="68" fillId="0" borderId="22" xfId="80" applyFont="1" applyBorder="1" applyAlignment="1">
      <alignment horizontal="center" vertical="center"/>
    </xf>
    <xf numFmtId="0" fontId="56" fillId="0" borderId="138" xfId="80" applyFont="1" applyBorder="1" applyAlignment="1">
      <alignment vertical="center" wrapText="1"/>
    </xf>
    <xf numFmtId="0" fontId="56" fillId="0" borderId="139" xfId="80" applyFont="1" applyBorder="1" applyAlignment="1">
      <alignment vertical="center" wrapText="1"/>
    </xf>
    <xf numFmtId="0" fontId="61" fillId="0" borderId="0" xfId="80" applyFont="1" applyBorder="1" applyAlignment="1">
      <alignment horizontal="left" vertical="center"/>
    </xf>
    <xf numFmtId="0" fontId="61" fillId="0" borderId="0" xfId="80" applyFont="1" applyBorder="1" applyAlignment="1">
      <alignment horizontal="center" vertical="center" wrapText="1"/>
    </xf>
    <xf numFmtId="0" fontId="16" fillId="0" borderId="0" xfId="80" applyAlignment="1">
      <alignment horizontal="left" vertical="center" wrapText="1"/>
    </xf>
    <xf numFmtId="0" fontId="16" fillId="0" borderId="126" xfId="80" applyBorder="1" applyAlignment="1">
      <alignment horizontal="left" vertical="center" wrapText="1"/>
    </xf>
    <xf numFmtId="0" fontId="16" fillId="0" borderId="122" xfId="80" applyBorder="1" applyAlignment="1">
      <alignment horizontal="left" vertical="center" wrapText="1"/>
    </xf>
  </cellXfs>
  <cellStyles count="16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Body" xfId="26"/>
    <cellStyle name="Calc Currency (0)" xfId="27"/>
    <cellStyle name="Calc Currency (2)" xfId="28"/>
    <cellStyle name="Calc Percent (0)" xfId="29"/>
    <cellStyle name="Calc Percent (1)" xfId="30"/>
    <cellStyle name="Calc Percent (2)" xfId="31"/>
    <cellStyle name="Calc Units (0)" xfId="32"/>
    <cellStyle name="Calc Units (1)" xfId="33"/>
    <cellStyle name="Calc Units (2)" xfId="34"/>
    <cellStyle name="Calculation" xfId="35" builtinId="22" customBuiltin="1"/>
    <cellStyle name="Check Cell" xfId="36" builtinId="23" customBuiltin="1"/>
    <cellStyle name="Comma" xfId="37" builtinId="3"/>
    <cellStyle name="Comma  - Style1" xfId="38"/>
    <cellStyle name="Comma [00]" xfId="39"/>
    <cellStyle name="Comma 10" xfId="161"/>
    <cellStyle name="Comma 11" xfId="155"/>
    <cellStyle name="Comma 12" xfId="164"/>
    <cellStyle name="Comma 2" xfId="40"/>
    <cellStyle name="Comma 2 2" xfId="41"/>
    <cellStyle name="Comma 2 2 2 2" xfId="152"/>
    <cellStyle name="Comma 2 3" xfId="146"/>
    <cellStyle name="Comma 2 4" xfId="163"/>
    <cellStyle name="Comma 2 6" xfId="151"/>
    <cellStyle name="Comma 3" xfId="42"/>
    <cellStyle name="Comma 3 2" xfId="129"/>
    <cellStyle name="Comma 4" xfId="43"/>
    <cellStyle name="Comma 4 2" xfId="44"/>
    <cellStyle name="Comma 4 3" xfId="45"/>
    <cellStyle name="Comma 5" xfId="118"/>
    <cellStyle name="Comma 5 2" xfId="121"/>
    <cellStyle name="Comma 51" xfId="150"/>
    <cellStyle name="Comma 6" xfId="138"/>
    <cellStyle name="Comma 7" xfId="143"/>
    <cellStyle name="Comma 8" xfId="148"/>
    <cellStyle name="Comma 9" xfId="158"/>
    <cellStyle name="Curren - Style2" xfId="46"/>
    <cellStyle name="Currency [00]" xfId="47"/>
    <cellStyle name="date" xfId="48"/>
    <cellStyle name="Date Short" xfId="49"/>
    <cellStyle name="DELTA" xfId="50"/>
    <cellStyle name="Enter Currency (0)" xfId="51"/>
    <cellStyle name="Enter Currency (2)" xfId="52"/>
    <cellStyle name="Enter Units (0)" xfId="53"/>
    <cellStyle name="Enter Units (1)" xfId="54"/>
    <cellStyle name="Enter Units (2)" xfId="55"/>
    <cellStyle name="Explanatory Text" xfId="56" builtinId="53" customBuiltin="1"/>
    <cellStyle name="Good" xfId="57" builtinId="26" customBuiltin="1"/>
    <cellStyle name="Grey" xfId="58"/>
    <cellStyle name="Header1" xfId="59"/>
    <cellStyle name="Header2" xfId="60"/>
    <cellStyle name="Heading 1" xfId="61" builtinId="16" customBuiltin="1"/>
    <cellStyle name="Heading 2" xfId="62" builtinId="17" customBuiltin="1"/>
    <cellStyle name="Heading 3" xfId="63" builtinId="18" customBuiltin="1"/>
    <cellStyle name="Heading 4" xfId="64" builtinId="19" customBuiltin="1"/>
    <cellStyle name="Input" xfId="65" builtinId="20" customBuiltin="1"/>
    <cellStyle name="Input [yellow]" xfId="66"/>
    <cellStyle name="Link Currency (0)" xfId="67"/>
    <cellStyle name="Link Currency (2)" xfId="68"/>
    <cellStyle name="Link Units (0)" xfId="69"/>
    <cellStyle name="Link Units (1)" xfId="70"/>
    <cellStyle name="Link Units (2)" xfId="71"/>
    <cellStyle name="Linked Cell" xfId="72" builtinId="24" customBuiltin="1"/>
    <cellStyle name="Neutral" xfId="73" builtinId="28" customBuiltin="1"/>
    <cellStyle name="no dec" xfId="74"/>
    <cellStyle name="Normal" xfId="0" builtinId="0"/>
    <cellStyle name="Normal - Style1" xfId="75"/>
    <cellStyle name="Normal 10" xfId="137"/>
    <cellStyle name="Normal 11" xfId="140"/>
    <cellStyle name="Normal 12" xfId="141"/>
    <cellStyle name="Normal 13" xfId="145"/>
    <cellStyle name="Normal 14" xfId="147"/>
    <cellStyle name="Normal 14 2" xfId="167"/>
    <cellStyle name="Normal 15" xfId="157"/>
    <cellStyle name="Normal 16" xfId="160"/>
    <cellStyle name="Normal 17" xfId="162"/>
    <cellStyle name="Normal 2" xfId="76"/>
    <cellStyle name="Normal 2 2" xfId="77"/>
    <cellStyle name="Normal 2 2 2" xfId="78"/>
    <cellStyle name="Normal 2 2 3" xfId="128"/>
    <cellStyle name="Normal 2 24" xfId="149"/>
    <cellStyle name="Normal 3" xfId="79"/>
    <cellStyle name="Normal 3 2" xfId="80"/>
    <cellStyle name="Normal 3 3" xfId="81"/>
    <cellStyle name="Normal 3 4" xfId="82"/>
    <cellStyle name="Normal 3 4 2" xfId="124"/>
    <cellStyle name="Normal 3 4 2 2" xfId="127"/>
    <cellStyle name="Normal 3 4 2 2 2" xfId="131"/>
    <cellStyle name="Normal 3 4 2 2 3" xfId="133"/>
    <cellStyle name="Normal 3 5" xfId="156"/>
    <cellStyle name="Normal 4" xfId="83"/>
    <cellStyle name="Normal 4 2" xfId="122"/>
    <cellStyle name="Normal 4 2 2" xfId="126"/>
    <cellStyle name="Normal 4 2 2 2" xfId="132"/>
    <cellStyle name="Normal 4 2 2 3" xfId="134"/>
    <cellStyle name="Normal 4_Nesco_Board_MIS_-Apr'10_Dec'10_Revised" xfId="123"/>
    <cellStyle name="Normal 5" xfId="84"/>
    <cellStyle name="Normal 6" xfId="85"/>
    <cellStyle name="Normal 6 2" xfId="119"/>
    <cellStyle name="Normal 7" xfId="116"/>
    <cellStyle name="Normal 7 2" xfId="120"/>
    <cellStyle name="Normal 8" xfId="130"/>
    <cellStyle name="Normal 9" xfId="136"/>
    <cellStyle name="Normal 9 2" xfId="142"/>
    <cellStyle name="Normal 9 3" xfId="154"/>
    <cellStyle name="Normal 9 4" xfId="159"/>
    <cellStyle name="Normal_OERC  Performance formats-P-1 to P-15 3" xfId="86"/>
    <cellStyle name="Normal_tarif revision" xfId="87"/>
    <cellStyle name="Normal_Tariff 05-06" xfId="168"/>
    <cellStyle name="Normal_TEMPLATE" xfId="88"/>
    <cellStyle name="Normal_TEMPLATE 2 2" xfId="135"/>
    <cellStyle name="Note" xfId="89" builtinId="10" customBuiltin="1"/>
    <cellStyle name="Output" xfId="90" builtinId="21" customBuiltin="1"/>
    <cellStyle name="Percent" xfId="91" builtinId="5"/>
    <cellStyle name="Percent [0]" xfId="92"/>
    <cellStyle name="Percent [00]" xfId="93"/>
    <cellStyle name="Percent [2]" xfId="94"/>
    <cellStyle name="Percent 10" xfId="153"/>
    <cellStyle name="Percent 11" xfId="166"/>
    <cellStyle name="Percent 2" xfId="95"/>
    <cellStyle name="Percent 2 2" xfId="96"/>
    <cellStyle name="Percent 2 3" xfId="97"/>
    <cellStyle name="Percent 2 4" xfId="165"/>
    <cellStyle name="Percent 3" xfId="98"/>
    <cellStyle name="Percent 3 2" xfId="117"/>
    <cellStyle name="Percent 4" xfId="99"/>
    <cellStyle name="Percent 5" xfId="100"/>
    <cellStyle name="Percent 5 2" xfId="101"/>
    <cellStyle name="Percent 5 3" xfId="102"/>
    <cellStyle name="Percent 6" xfId="103"/>
    <cellStyle name="Percent 7" xfId="125"/>
    <cellStyle name="Percent 8" xfId="139"/>
    <cellStyle name="Percent 9" xfId="144"/>
    <cellStyle name="Percent_laroux_BINV" xfId="104"/>
    <cellStyle name="PrePop Currency (0)" xfId="105"/>
    <cellStyle name="PrePop Currency (2)" xfId="106"/>
    <cellStyle name="PrePop Units (0)" xfId="107"/>
    <cellStyle name="PrePop Units (1)" xfId="108"/>
    <cellStyle name="PrePop Units (2)" xfId="109"/>
    <cellStyle name="Text Indent A" xfId="110"/>
    <cellStyle name="Text Indent B" xfId="111"/>
    <cellStyle name="Text Indent C" xfId="112"/>
    <cellStyle name="Title" xfId="113" builtinId="15" customBuiltin="1"/>
    <cellStyle name="Total" xfId="114" builtinId="25" customBuiltin="1"/>
    <cellStyle name="Warning Text" xfId="115" builtinId="11" customBuiltin="1"/>
  </cellStyles>
  <dxfs count="0"/>
  <tableStyles count="0" defaultTableStyle="TableStyleMedium9" defaultPivotStyle="PivotStyleLight16"/>
  <colors>
    <mruColors>
      <color rgb="FF008000"/>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3.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3.xml"/><Relationship Id="rId79" Type="http://schemas.openxmlformats.org/officeDocument/2006/relationships/externalLink" Target="externalLinks/externalLink8.xml"/><Relationship Id="rId5" Type="http://schemas.openxmlformats.org/officeDocument/2006/relationships/worksheet" Target="worksheets/sheet5.xml"/><Relationship Id="rId90" Type="http://schemas.openxmlformats.org/officeDocument/2006/relationships/customXml" Target="../customXml/item1.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80" Type="http://schemas.openxmlformats.org/officeDocument/2006/relationships/externalLink" Target="externalLinks/externalLink9.xml"/><Relationship Id="rId85"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4.xml"/><Relationship Id="rId83" Type="http://schemas.openxmlformats.org/officeDocument/2006/relationships/externalLink" Target="externalLinks/externalLink12.xml"/><Relationship Id="rId88" Type="http://schemas.openxmlformats.org/officeDocument/2006/relationships/sharedStrings" Target="sharedStrings.xml"/><Relationship Id="rId9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externalLink" Target="externalLinks/externalLink7.xml"/><Relationship Id="rId81" Type="http://schemas.openxmlformats.org/officeDocument/2006/relationships/externalLink" Target="externalLinks/externalLink10.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externalLink" Target="externalLinks/externalLink11.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83</xdr:row>
      <xdr:rowOff>28575</xdr:rowOff>
    </xdr:from>
    <xdr:to>
      <xdr:col>16</xdr:col>
      <xdr:colOff>747641</xdr:colOff>
      <xdr:row>93</xdr:row>
      <xdr:rowOff>16822</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cstate="print"/>
        <a:stretch>
          <a:fillRect/>
        </a:stretch>
      </xdr:blipFill>
      <xdr:spPr>
        <a:xfrm>
          <a:off x="5514975" y="9544050"/>
          <a:ext cx="5767316" cy="6645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73</xdr:row>
      <xdr:rowOff>0</xdr:rowOff>
    </xdr:from>
    <xdr:to>
      <xdr:col>0</xdr:col>
      <xdr:colOff>238125</xdr:colOff>
      <xdr:row>74</xdr:row>
      <xdr:rowOff>28575</xdr:rowOff>
    </xdr:to>
    <xdr:sp macro="" textlink="">
      <xdr:nvSpPr>
        <xdr:cNvPr id="2" name="Text Box 5"/>
        <xdr:cNvSpPr txBox="1">
          <a:spLocks noChangeArrowheads="1"/>
        </xdr:cNvSpPr>
      </xdr:nvSpPr>
      <xdr:spPr bwMode="auto">
        <a:xfrm>
          <a:off x="142875" y="17030700"/>
          <a:ext cx="952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pnodl-my.sharepoint.com/TARIFF%202006-07/Query-Tariff-2006-07/Distribution/SOUTHC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so/AppData/Local/Microsoft/Windows/Temporary%20Internet%20Files/Low/Content.IE5/SBBZUIBU/Distribution/Consumer%20Analysis%20working%20shee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O%20E%20R%20C\ARRWESCO%20NOV-2006\Distribution\Consumer%20Analysis%20working%20shee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tpnodl-my.sharepoint.com/TARIFF%202006-07/Query-Tariff-2006-07/Distribution/Consumer%20Analysis%20working%20shee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d-fa-hp\f\TARIFF%202006-07\Query-Tariff-2006-07\Distribution\Consumer%20Analysis%20working%20shee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TARIFF%202006-07/Query-Tariff-2006-07/Distribution/Consumer%20Analysis%20working%20shee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fa-hp\f\TARIFF%202006-07\Query-Tariff-2006-07\Distribution\SOUTHC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ARIFF%202006-07/Query-Tariff-2006-07/Distribution/SOUTHC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pnodl-my.sharepoint.com/Users/cso/AppData/Local/Microsoft/Windows/Temporary%20Internet%20Files/Low/Content.IE5/SBBZUIBU/Distribution/SOUTHC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fa-hp\f\Users\cso\AppData\Local\Microsoft\Windows\Temporary%20Internet%20Files\Low\Content.IE5\SBBZUIBU\Distribution\SOUTHC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so/AppData/Local/Microsoft/Windows/Temporary%20Internet%20Files/Low/Content.IE5/SBBZUIBU/Distribution/SOUTHC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O%20E%20R%20C\ARRWESCO%20NOV-2006\Distribution\SOUTHC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tpnodl-my.sharepoint.com/Users/cso/AppData/Local/Microsoft/Windows/Temporary%20Internet%20Files/Low/Content.IE5/SBBZUIBU/Distribution/Consumer%20Analysis%20working%20she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fa-hp\f\Users\cso\AppData\Local\Microsoft\Windows\Temporary%20Internet%20Files\Low\Content.IE5\SBBZUIBU\Distribution\Consumer%20Analysis%20working%20she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Capitalization Expenses Manual"/>
      <sheetName val="Capitalization of Expenses"/>
      <sheetName val="Loan Summary - Working Cap"/>
      <sheetName val="Details of Loan - Working Cap"/>
      <sheetName val="Details of Loan - Capital Works"/>
      <sheetName val="Loan Summary - Capital Works"/>
      <sheetName val="Current Year"/>
      <sheetName val="Costs at voltage Current year"/>
      <sheetName val="CWIP"/>
      <sheetName val="Other revenue sources Manual"/>
      <sheetName val="A&amp;G Expenses Manual"/>
      <sheetName val="Special Appropriations Manual"/>
      <sheetName val="Employee Cost Manual"/>
      <sheetName val="Interest Charges Manual"/>
      <sheetName val="Manual CWIP"/>
      <sheetName val="R&amp;M Manual"/>
      <sheetName val="Manual Loss Details"/>
      <sheetName val="Discounts and Penalties Manual"/>
      <sheetName val="Revenue Current Past Manual "/>
      <sheetName val="Power Purchase Cost Manual"/>
      <sheetName val="Power Purchase Cost"/>
      <sheetName val="Allocation-Network, Supply cost"/>
      <sheetName val="Special Appropriations"/>
      <sheetName val="Cost Allocation"/>
      <sheetName val="Employee Costs"/>
      <sheetName val="Other revenue sources"/>
      <sheetName val="Revenue-Current and Past Year"/>
      <sheetName val="Bad Debt"/>
      <sheetName val="RoE"/>
      <sheetName val="Allocation LT HT EHT"/>
      <sheetName val="Loss Details"/>
      <sheetName val="Manual Consumption Data"/>
      <sheetName val="Consumption Compute - Purchase"/>
      <sheetName val="Consumption Compute-Demand"/>
      <sheetName val="Depreciation Working"/>
      <sheetName val="Depreciation Schedule"/>
      <sheetName val="A&amp;G Expenses"/>
      <sheetName val="Computation of IDC"/>
      <sheetName val="Interest Charges"/>
      <sheetName val="R&amp;M"/>
      <sheetName val="Billing for Residential"/>
      <sheetName val="Billing for Commercial "/>
      <sheetName val="Verification of inputs"/>
      <sheetName val="EHT Load Factor Billing"/>
      <sheetName val="HT Load Factor Billing"/>
      <sheetName val="Costs at diff voltage levels"/>
      <sheetName val="Discounts and Penalties"/>
      <sheetName val="Tariff Design"/>
      <sheetName val="Ensuing Year-Proposed Tarif"/>
      <sheetName val="Consumption Data "/>
      <sheetName val="Ensuing Year-Existing Tariff"/>
      <sheetName val="Existing Tariff Structure"/>
      <sheetName val="Final Consumption Status"/>
      <sheetName val="Existing Gap"/>
      <sheetName val="Tariff Comparision"/>
      <sheetName val="Network Cost Calculation"/>
      <sheetName val="Process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er Categories"/>
      <sheetName val="Category &amp; Voltages"/>
      <sheetName val="Consumer Analysis"/>
      <sheetName val="MD to CD"/>
      <sheetName val="MD to CD analysis"/>
      <sheetName val="Working Sheet"/>
      <sheetName val="Consumer Data &gt;100kVA"/>
    </sheetNames>
    <sheetDataSet>
      <sheetData sheetId="0"/>
      <sheetData sheetId="1"/>
      <sheetData sheetId="2"/>
      <sheetData sheetId="3"/>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er Categories"/>
      <sheetName val="Category &amp; Voltages"/>
      <sheetName val="Consumer Analysis"/>
      <sheetName val="MD to CD"/>
      <sheetName val="MD to CD analysis"/>
      <sheetName val="Working Sheet"/>
      <sheetName val="Consumer Data &gt;100kVA"/>
    </sheetNames>
    <sheetDataSet>
      <sheetData sheetId="0"/>
      <sheetData sheetId="1"/>
      <sheetData sheetId="2"/>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er Categories"/>
      <sheetName val="Category &amp; Voltages"/>
      <sheetName val="Consumer Analysis"/>
      <sheetName val="MD to CD"/>
      <sheetName val="MD to CD analysis"/>
      <sheetName val="Working Sheet"/>
      <sheetName val="Consumer Data &gt;100kVA"/>
    </sheet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er Categories"/>
      <sheetName val="Category &amp; Voltages"/>
      <sheetName val="Consumer Analysis"/>
      <sheetName val="MD to CD"/>
      <sheetName val="MD to CD analysis"/>
      <sheetName val="Working Sheet"/>
      <sheetName val="Consumer Data &gt;100kVA"/>
    </sheetNames>
    <sheetDataSet>
      <sheetData sheetId="0"/>
      <sheetData sheetId="1"/>
      <sheetData sheetId="2"/>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er Categories"/>
      <sheetName val="Category &amp; Voltages"/>
      <sheetName val="Consumer Analysis"/>
      <sheetName val="MD to CD"/>
      <sheetName val="MD to CD analysis"/>
      <sheetName val="Working Sheet"/>
      <sheetName val="Consumer Data &gt;100kVA"/>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Capitalization Expenses Manual"/>
      <sheetName val="Capitalization of Expenses"/>
      <sheetName val="Loan Summary - Working Cap"/>
      <sheetName val="Details of Loan - Working Cap"/>
      <sheetName val="Details of Loan - Capital Works"/>
      <sheetName val="Loan Summary - Capital Works"/>
      <sheetName val="Current Year"/>
      <sheetName val="Costs at voltage Current year"/>
      <sheetName val="CWIP"/>
      <sheetName val="Other revenue sources Manual"/>
      <sheetName val="A&amp;G Expenses Manual"/>
      <sheetName val="Special Appropriations Manual"/>
      <sheetName val="Employee Cost Manual"/>
      <sheetName val="Interest Charges Manual"/>
      <sheetName val="Manual CWIP"/>
      <sheetName val="R&amp;M Manual"/>
      <sheetName val="Manual Loss Details"/>
      <sheetName val="Discounts and Penalties Manual"/>
      <sheetName val="Revenue Current Past Manual "/>
      <sheetName val="Power Purchase Cost Manual"/>
      <sheetName val="Power Purchase Cost"/>
      <sheetName val="Allocation-Network, Supply cost"/>
      <sheetName val="Special Appropriations"/>
      <sheetName val="Cost Allocation"/>
      <sheetName val="Employee Costs"/>
      <sheetName val="Other revenue sources"/>
      <sheetName val="Revenue-Current and Past Year"/>
      <sheetName val="Bad Debt"/>
      <sheetName val="RoE"/>
      <sheetName val="Allocation LT HT EHT"/>
      <sheetName val="Loss Details"/>
      <sheetName val="Manual Consumption Data"/>
      <sheetName val="Consumption Compute - Purchase"/>
      <sheetName val="Consumption Compute-Demand"/>
      <sheetName val="Depreciation Working"/>
      <sheetName val="Depreciation Schedule"/>
      <sheetName val="A&amp;G Expenses"/>
      <sheetName val="Computation of IDC"/>
      <sheetName val="Interest Charges"/>
      <sheetName val="R&amp;M"/>
      <sheetName val="Billing for Residential"/>
      <sheetName val="Billing for Commercial "/>
      <sheetName val="Verification of inputs"/>
      <sheetName val="EHT Load Factor Billing"/>
      <sheetName val="HT Load Factor Billing"/>
      <sheetName val="Costs at diff voltage levels"/>
      <sheetName val="Discounts and Penalties"/>
      <sheetName val="Tariff Design"/>
      <sheetName val="Ensuing Year-Proposed Tarif"/>
      <sheetName val="Consumption Data "/>
      <sheetName val="Ensuing Year-Existing Tariff"/>
      <sheetName val="Existing Tariff Structure"/>
      <sheetName val="Final Consumption Status"/>
      <sheetName val="Existing Gap"/>
      <sheetName val="Tariff Comparision"/>
      <sheetName val="Network Cost Calculation"/>
      <sheetName val="Process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Capitalization Expenses Manual"/>
      <sheetName val="Capitalization of Expenses"/>
      <sheetName val="Loan Summary - Working Cap"/>
      <sheetName val="Details of Loan - Working Cap"/>
      <sheetName val="Details of Loan - Capital Works"/>
      <sheetName val="Loan Summary - Capital Works"/>
      <sheetName val="Current Year"/>
      <sheetName val="Costs at voltage Current year"/>
      <sheetName val="CWIP"/>
      <sheetName val="Other revenue sources Manual"/>
      <sheetName val="A&amp;G Expenses Manual"/>
      <sheetName val="Special Appropriations Manual"/>
      <sheetName val="Employee Cost Manual"/>
      <sheetName val="Interest Charges Manual"/>
      <sheetName val="Manual CWIP"/>
      <sheetName val="R&amp;M Manual"/>
      <sheetName val="Manual Loss Details"/>
      <sheetName val="Discounts and Penalties Manual"/>
      <sheetName val="Revenue Current Past Manual "/>
      <sheetName val="Power Purchase Cost Manual"/>
      <sheetName val="Power Purchase Cost"/>
      <sheetName val="Allocation-Network, Supply cost"/>
      <sheetName val="Special Appropriations"/>
      <sheetName val="Cost Allocation"/>
      <sheetName val="Employee Costs"/>
      <sheetName val="Other revenue sources"/>
      <sheetName val="Revenue-Current and Past Year"/>
      <sheetName val="Bad Debt"/>
      <sheetName val="RoE"/>
      <sheetName val="Allocation LT HT EHT"/>
      <sheetName val="Loss Details"/>
      <sheetName val="Manual Consumption Data"/>
      <sheetName val="Consumption Compute - Purchase"/>
      <sheetName val="Consumption Compute-Demand"/>
      <sheetName val="Depreciation Working"/>
      <sheetName val="Depreciation Schedule"/>
      <sheetName val="A&amp;G Expenses"/>
      <sheetName val="Computation of IDC"/>
      <sheetName val="Interest Charges"/>
      <sheetName val="R&amp;M"/>
      <sheetName val="Billing for Residential"/>
      <sheetName val="Billing for Commercial "/>
      <sheetName val="Verification of inputs"/>
      <sheetName val="EHT Load Factor Billing"/>
      <sheetName val="HT Load Factor Billing"/>
      <sheetName val="Costs at diff voltage levels"/>
      <sheetName val="Discounts and Penalties"/>
      <sheetName val="Tariff Design"/>
      <sheetName val="Ensuing Year-Proposed Tarif"/>
      <sheetName val="Consumption Data "/>
      <sheetName val="Ensuing Year-Existing Tariff"/>
      <sheetName val="Existing Tariff Structure"/>
      <sheetName val="Final Consumption Status"/>
      <sheetName val="Existing Gap"/>
      <sheetName val="Tariff Comparision"/>
      <sheetName val="Network Cost Calculation"/>
      <sheetName val="Process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Capitalization Expenses Manual"/>
      <sheetName val="Capitalization of Expenses"/>
      <sheetName val="Loan Summary - Working Cap"/>
      <sheetName val="Details of Loan - Working Cap"/>
      <sheetName val="Details of Loan - Capital Works"/>
      <sheetName val="Loan Summary - Capital Works"/>
      <sheetName val="Current Year"/>
      <sheetName val="Costs at voltage Current year"/>
      <sheetName val="CWIP"/>
      <sheetName val="Other revenue sources Manual"/>
      <sheetName val="A&amp;G Expenses Manual"/>
      <sheetName val="Special Appropriations Manual"/>
      <sheetName val="Employee Cost Manual"/>
      <sheetName val="Interest Charges Manual"/>
      <sheetName val="Manual CWIP"/>
      <sheetName val="R&amp;M Manual"/>
      <sheetName val="Manual Loss Details"/>
      <sheetName val="Discounts and Penalties Manual"/>
      <sheetName val="Revenue Current Past Manual "/>
      <sheetName val="Power Purchase Cost Manual"/>
      <sheetName val="Power Purchase Cost"/>
      <sheetName val="Allocation-Network, Supply cost"/>
      <sheetName val="Special Appropriations"/>
      <sheetName val="Cost Allocation"/>
      <sheetName val="Employee Costs"/>
      <sheetName val="Other revenue sources"/>
      <sheetName val="Revenue-Current and Past Year"/>
      <sheetName val="Bad Debt"/>
      <sheetName val="RoE"/>
      <sheetName val="Allocation LT HT EHT"/>
      <sheetName val="Loss Details"/>
      <sheetName val="Manual Consumption Data"/>
      <sheetName val="Consumption Compute - Purchase"/>
      <sheetName val="Consumption Compute-Demand"/>
      <sheetName val="Depreciation Working"/>
      <sheetName val="Depreciation Schedule"/>
      <sheetName val="A&amp;G Expenses"/>
      <sheetName val="Computation of IDC"/>
      <sheetName val="Interest Charges"/>
      <sheetName val="R&amp;M"/>
      <sheetName val="Billing for Residential"/>
      <sheetName val="Billing for Commercial "/>
      <sheetName val="Verification of inputs"/>
      <sheetName val="EHT Load Factor Billing"/>
      <sheetName val="HT Load Factor Billing"/>
      <sheetName val="Costs at diff voltage levels"/>
      <sheetName val="Discounts and Penalties"/>
      <sheetName val="Tariff Design"/>
      <sheetName val="Ensuing Year-Proposed Tarif"/>
      <sheetName val="Consumption Data "/>
      <sheetName val="Ensuing Year-Existing Tariff"/>
      <sheetName val="Existing Tariff Structure"/>
      <sheetName val="Final Consumption Status"/>
      <sheetName val="Existing Gap"/>
      <sheetName val="Tariff Comparision"/>
      <sheetName val="Network Cost Calculation"/>
      <sheetName val="Process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Capitalization Expenses Manual"/>
      <sheetName val="Capitalization of Expenses"/>
      <sheetName val="Loan Summary - Working Cap"/>
      <sheetName val="Details of Loan - Working Cap"/>
      <sheetName val="Details of Loan - Capital Works"/>
      <sheetName val="Loan Summary - Capital Works"/>
      <sheetName val="Current Year"/>
      <sheetName val="Costs at voltage Current year"/>
      <sheetName val="CWIP"/>
      <sheetName val="Other revenue sources Manual"/>
      <sheetName val="A&amp;G Expenses Manual"/>
      <sheetName val="Special Appropriations Manual"/>
      <sheetName val="Employee Cost Manual"/>
      <sheetName val="Interest Charges Manual"/>
      <sheetName val="Manual CWIP"/>
      <sheetName val="R&amp;M Manual"/>
      <sheetName val="Manual Loss Details"/>
      <sheetName val="Discounts and Penalties Manual"/>
      <sheetName val="Revenue Current Past Manual "/>
      <sheetName val="Power Purchase Cost Manual"/>
      <sheetName val="Power Purchase Cost"/>
      <sheetName val="Allocation-Network, Supply cost"/>
      <sheetName val="Special Appropriations"/>
      <sheetName val="Cost Allocation"/>
      <sheetName val="Employee Costs"/>
      <sheetName val="Other revenue sources"/>
      <sheetName val="Revenue-Current and Past Year"/>
      <sheetName val="Bad Debt"/>
      <sheetName val="RoE"/>
      <sheetName val="Allocation LT HT EHT"/>
      <sheetName val="Loss Details"/>
      <sheetName val="Manual Consumption Data"/>
      <sheetName val="Consumption Compute - Purchase"/>
      <sheetName val="Consumption Compute-Demand"/>
      <sheetName val="Depreciation Working"/>
      <sheetName val="Depreciation Schedule"/>
      <sheetName val="A&amp;G Expenses"/>
      <sheetName val="Computation of IDC"/>
      <sheetName val="Interest Charges"/>
      <sheetName val="R&amp;M"/>
      <sheetName val="Billing for Residential"/>
      <sheetName val="Billing for Commercial "/>
      <sheetName val="Verification of inputs"/>
      <sheetName val="EHT Load Factor Billing"/>
      <sheetName val="HT Load Factor Billing"/>
      <sheetName val="Costs at diff voltage levels"/>
      <sheetName val="Discounts and Penalties"/>
      <sheetName val="Tariff Design"/>
      <sheetName val="Ensuing Year-Proposed Tarif"/>
      <sheetName val="Consumption Data "/>
      <sheetName val="Ensuing Year-Existing Tariff"/>
      <sheetName val="Existing Tariff Structure"/>
      <sheetName val="Final Consumption Status"/>
      <sheetName val="Existing Gap"/>
      <sheetName val="Tariff Comparision"/>
      <sheetName val="Network Cost Calculation"/>
      <sheetName val="Process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Capitalization Expenses Manual"/>
      <sheetName val="Capitalization of Expenses"/>
      <sheetName val="Loan Summary - Working Cap"/>
      <sheetName val="Details of Loan - Working Cap"/>
      <sheetName val="Details of Loan - Capital Works"/>
      <sheetName val="Loan Summary - Capital Works"/>
      <sheetName val="Current Year"/>
      <sheetName val="Costs at voltage Current year"/>
      <sheetName val="CWIP"/>
      <sheetName val="Other revenue sources Manual"/>
      <sheetName val="A&amp;G Expenses Manual"/>
      <sheetName val="Special Appropriations Manual"/>
      <sheetName val="Employee Cost Manual"/>
      <sheetName val="Interest Charges Manual"/>
      <sheetName val="Manual CWIP"/>
      <sheetName val="R&amp;M Manual"/>
      <sheetName val="Manual Loss Details"/>
      <sheetName val="Discounts and Penalties Manual"/>
      <sheetName val="Revenue Current Past Manual "/>
      <sheetName val="Power Purchase Cost Manual"/>
      <sheetName val="Power Purchase Cost"/>
      <sheetName val="Allocation-Network, Supply cost"/>
      <sheetName val="Special Appropriations"/>
      <sheetName val="Cost Allocation"/>
      <sheetName val="Employee Costs"/>
      <sheetName val="Other revenue sources"/>
      <sheetName val="Revenue-Current and Past Year"/>
      <sheetName val="Bad Debt"/>
      <sheetName val="RoE"/>
      <sheetName val="Allocation LT HT EHT"/>
      <sheetName val="Loss Details"/>
      <sheetName val="Manual Consumption Data"/>
      <sheetName val="Consumption Compute - Purchase"/>
      <sheetName val="Consumption Compute-Demand"/>
      <sheetName val="Depreciation Working"/>
      <sheetName val="Depreciation Schedule"/>
      <sheetName val="A&amp;G Expenses"/>
      <sheetName val="Computation of IDC"/>
      <sheetName val="Interest Charges"/>
      <sheetName val="R&amp;M"/>
      <sheetName val="Billing for Residential"/>
      <sheetName val="Billing for Commercial "/>
      <sheetName val="Verification of inputs"/>
      <sheetName val="EHT Load Factor Billing"/>
      <sheetName val="HT Load Factor Billing"/>
      <sheetName val="Costs at diff voltage levels"/>
      <sheetName val="Discounts and Penalties"/>
      <sheetName val="Tariff Design"/>
      <sheetName val="Ensuing Year-Proposed Tarif"/>
      <sheetName val="Consumption Data "/>
      <sheetName val="Ensuing Year-Existing Tariff"/>
      <sheetName val="Existing Tariff Structure"/>
      <sheetName val="Final Consumption Status"/>
      <sheetName val="Existing Gap"/>
      <sheetName val="Tariff Comparision"/>
      <sheetName val="Network Cost Calculation"/>
      <sheetName val="Process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Capitalization Expenses Manual"/>
      <sheetName val="Capitalization of Expenses"/>
      <sheetName val="Loan Summary - Working Cap"/>
      <sheetName val="Details of Loan - Working Cap"/>
      <sheetName val="Details of Loan - Capital Works"/>
      <sheetName val="Loan Summary - Capital Works"/>
      <sheetName val="Current Year"/>
      <sheetName val="Costs at voltage Current year"/>
      <sheetName val="CWIP"/>
      <sheetName val="Other revenue sources Manual"/>
      <sheetName val="A&amp;G Expenses Manual"/>
      <sheetName val="Special Appropriations Manual"/>
      <sheetName val="Employee Cost Manual"/>
      <sheetName val="Interest Charges Manual"/>
      <sheetName val="Manual CWIP"/>
      <sheetName val="R&amp;M Manual"/>
      <sheetName val="Manual Loss Details"/>
      <sheetName val="Discounts and Penalties Manual"/>
      <sheetName val="Revenue Current Past Manual "/>
      <sheetName val="Power Purchase Cost Manual"/>
      <sheetName val="Power Purchase Cost"/>
      <sheetName val="Allocation-Network, Supply cost"/>
      <sheetName val="Special Appropriations"/>
      <sheetName val="Cost Allocation"/>
      <sheetName val="Employee Costs"/>
      <sheetName val="Other revenue sources"/>
      <sheetName val="Revenue-Current and Past Year"/>
      <sheetName val="Bad Debt"/>
      <sheetName val="RoE"/>
      <sheetName val="Allocation LT HT EHT"/>
      <sheetName val="Loss Details"/>
      <sheetName val="Manual Consumption Data"/>
      <sheetName val="Consumption Compute - Purchase"/>
      <sheetName val="Consumption Compute-Demand"/>
      <sheetName val="Depreciation Working"/>
      <sheetName val="Depreciation Schedule"/>
      <sheetName val="A&amp;G Expenses"/>
      <sheetName val="Computation of IDC"/>
      <sheetName val="Interest Charges"/>
      <sheetName val="R&amp;M"/>
      <sheetName val="Billing for Residential"/>
      <sheetName val="Billing for Commercial "/>
      <sheetName val="Verification of inputs"/>
      <sheetName val="EHT Load Factor Billing"/>
      <sheetName val="HT Load Factor Billing"/>
      <sheetName val="Costs at diff voltage levels"/>
      <sheetName val="Discounts and Penalties"/>
      <sheetName val="Tariff Design"/>
      <sheetName val="Ensuing Year-Proposed Tarif"/>
      <sheetName val="Consumption Data "/>
      <sheetName val="Ensuing Year-Existing Tariff"/>
      <sheetName val="Existing Tariff Structure"/>
      <sheetName val="Final Consumption Status"/>
      <sheetName val="Existing Gap"/>
      <sheetName val="Tariff Comparision"/>
      <sheetName val="Network Cost Calculation"/>
      <sheetName val="Process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er Categories"/>
      <sheetName val="Category &amp; Voltages"/>
      <sheetName val="Consumer Analysis"/>
      <sheetName val="MD to CD"/>
      <sheetName val="MD to CD analysis"/>
      <sheetName val="Working Sheet"/>
      <sheetName val="Consumer Data &gt;100kVA"/>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er Categories"/>
      <sheetName val="Category &amp; Voltages"/>
      <sheetName val="Consumer Analysis"/>
      <sheetName val="MD to CD"/>
      <sheetName val="MD to CD analysis"/>
      <sheetName val="Working Sheet"/>
      <sheetName val="Consumer Data &gt;100kVA"/>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showGridLines="0" showRowColHeaders="0" showZeros="0" showOutlineSymbols="0" topLeftCell="B17736" zoomScaleSheetLayoutView="6" workbookViewId="0"/>
  </sheetViews>
  <sheetFormatPr defaultRowHeight="12.75"/>
  <sheetData/>
  <phoneticPr fontId="0"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CI147"/>
  <sheetViews>
    <sheetView view="pageBreakPreview" zoomScale="90" zoomScaleNormal="75" zoomScaleSheetLayoutView="90" workbookViewId="0">
      <pane xSplit="2" ySplit="7" topLeftCell="C56" activePane="bottomRight" state="frozen"/>
      <selection activeCell="L19" sqref="L19"/>
      <selection pane="topRight" activeCell="L19" sqref="L19"/>
      <selection pane="bottomLeft" activeCell="L19" sqref="L19"/>
      <selection pane="bottomRight" activeCell="H61" sqref="H61"/>
    </sheetView>
  </sheetViews>
  <sheetFormatPr defaultColWidth="14.7109375" defaultRowHeight="15"/>
  <cols>
    <col min="1" max="1" width="8.5703125" style="342" customWidth="1"/>
    <col min="2" max="2" width="34.42578125" style="342" customWidth="1"/>
    <col min="3" max="5" width="12.140625" style="342" customWidth="1"/>
    <col min="6" max="6" width="11.7109375" style="342" customWidth="1"/>
    <col min="7" max="8" width="12.140625" style="342" customWidth="1"/>
    <col min="9" max="9" width="13.85546875" style="342" customWidth="1"/>
    <col min="10" max="10" width="12.28515625" style="342" customWidth="1"/>
    <col min="11" max="16384" width="14.7109375" style="342"/>
  </cols>
  <sheetData>
    <row r="1" spans="1:87" ht="18">
      <c r="B1" s="348" t="s">
        <v>1947</v>
      </c>
      <c r="I1" s="420" t="s">
        <v>139</v>
      </c>
      <c r="J1" s="388" t="s">
        <v>1167</v>
      </c>
    </row>
    <row r="3" spans="1:87" ht="15" customHeight="1">
      <c r="A3" s="1586" t="s">
        <v>373</v>
      </c>
      <c r="B3" s="1586"/>
      <c r="C3" s="1586"/>
      <c r="D3" s="1586"/>
      <c r="E3" s="1586"/>
      <c r="F3" s="1586"/>
      <c r="G3" s="1586"/>
      <c r="H3" s="1586"/>
      <c r="I3" s="1586"/>
      <c r="J3" s="1586"/>
    </row>
    <row r="4" spans="1:87" ht="15.75">
      <c r="C4" s="388" t="s">
        <v>1166</v>
      </c>
      <c r="D4" s="421" t="s">
        <v>2188</v>
      </c>
      <c r="F4" s="422"/>
      <c r="G4" s="422"/>
      <c r="H4" s="422"/>
      <c r="I4" s="422"/>
      <c r="J4" s="422"/>
    </row>
    <row r="5" spans="1:87">
      <c r="D5" s="421"/>
      <c r="F5" s="422"/>
      <c r="G5" s="422"/>
      <c r="H5" s="422"/>
      <c r="I5" s="422"/>
      <c r="J5" s="422"/>
    </row>
    <row r="6" spans="1:87" s="352" customFormat="1" ht="57.75" customHeight="1">
      <c r="A6" s="329" t="s">
        <v>888</v>
      </c>
      <c r="B6" s="423" t="s">
        <v>1165</v>
      </c>
      <c r="C6" s="423" t="s">
        <v>450</v>
      </c>
      <c r="D6" s="423" t="s">
        <v>451</v>
      </c>
      <c r="E6" s="423" t="s">
        <v>254</v>
      </c>
      <c r="F6" s="423" t="s">
        <v>452</v>
      </c>
      <c r="G6" s="423" t="s">
        <v>253</v>
      </c>
      <c r="H6" s="424" t="s">
        <v>1164</v>
      </c>
      <c r="I6" s="423" t="s">
        <v>1163</v>
      </c>
      <c r="J6" s="423" t="s">
        <v>1162</v>
      </c>
      <c r="K6" s="425"/>
      <c r="L6" s="425"/>
      <c r="M6" s="425"/>
      <c r="N6" s="425"/>
      <c r="O6" s="425"/>
      <c r="P6" s="425"/>
      <c r="Q6" s="425"/>
      <c r="R6" s="425"/>
      <c r="S6" s="425"/>
      <c r="T6" s="425"/>
      <c r="U6" s="425"/>
      <c r="V6" s="425"/>
      <c r="W6" s="425"/>
      <c r="X6" s="425"/>
      <c r="Y6" s="425"/>
      <c r="Z6" s="425"/>
      <c r="AA6" s="425"/>
      <c r="AB6" s="425"/>
      <c r="AC6" s="425"/>
      <c r="AD6" s="425"/>
      <c r="AE6" s="425"/>
      <c r="AF6" s="425"/>
      <c r="AG6" s="425"/>
      <c r="AH6" s="425"/>
      <c r="AI6" s="425"/>
      <c r="AJ6" s="425"/>
      <c r="AK6" s="425"/>
      <c r="AL6" s="425"/>
      <c r="AM6" s="425"/>
      <c r="AN6" s="425"/>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row>
    <row r="7" spans="1:87" s="352" customFormat="1" ht="16.5" customHeight="1">
      <c r="A7" s="321"/>
      <c r="B7" s="319" t="s">
        <v>453</v>
      </c>
      <c r="C7" s="423"/>
      <c r="D7" s="423"/>
      <c r="E7" s="423"/>
      <c r="F7" s="423"/>
      <c r="G7" s="423"/>
      <c r="H7" s="424"/>
      <c r="I7" s="423"/>
      <c r="J7" s="423"/>
      <c r="K7" s="425"/>
      <c r="L7" s="425"/>
      <c r="M7" s="425"/>
      <c r="N7" s="425"/>
      <c r="O7" s="425"/>
      <c r="P7" s="425"/>
      <c r="Q7" s="425"/>
      <c r="R7" s="425"/>
      <c r="S7" s="425"/>
      <c r="T7" s="425"/>
      <c r="U7" s="425"/>
      <c r="V7" s="425"/>
      <c r="W7" s="425"/>
      <c r="X7" s="425"/>
      <c r="Y7" s="425"/>
      <c r="Z7" s="425"/>
      <c r="AA7" s="425"/>
      <c r="AB7" s="425"/>
      <c r="AC7" s="425"/>
      <c r="AD7" s="425"/>
      <c r="AE7" s="425"/>
      <c r="AF7" s="425"/>
      <c r="AG7" s="425"/>
      <c r="AH7" s="425"/>
      <c r="AI7" s="425"/>
      <c r="AJ7" s="425"/>
      <c r="AK7" s="425"/>
      <c r="AL7" s="425"/>
      <c r="AM7" s="425"/>
      <c r="AN7" s="425"/>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row>
    <row r="8" spans="1:87" s="352" customFormat="1" ht="16.5" customHeight="1">
      <c r="A8" s="322">
        <v>1</v>
      </c>
      <c r="B8" s="321" t="s">
        <v>724</v>
      </c>
      <c r="C8" s="426"/>
      <c r="D8" s="426"/>
      <c r="E8" s="426"/>
      <c r="F8" s="426"/>
      <c r="G8" s="426"/>
      <c r="H8" s="427"/>
      <c r="I8" s="423"/>
      <c r="J8" s="423"/>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425"/>
      <c r="AL8" s="425"/>
      <c r="AM8" s="425"/>
      <c r="AN8" s="425"/>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425"/>
      <c r="CI8" s="425"/>
    </row>
    <row r="9" spans="1:87" s="352" customFormat="1" ht="16.5" customHeight="1">
      <c r="A9" s="322"/>
      <c r="B9" s="322" t="s">
        <v>449</v>
      </c>
      <c r="C9" s="428">
        <v>3.8680000000000003</v>
      </c>
      <c r="D9" s="428">
        <v>1.3399999999999999</v>
      </c>
      <c r="E9" s="428">
        <v>14.954000000000001</v>
      </c>
      <c r="F9" s="428">
        <v>1.4470000000000001</v>
      </c>
      <c r="G9" s="428">
        <v>5.7889999999999997</v>
      </c>
      <c r="H9" s="427">
        <v>27.397999999999996</v>
      </c>
      <c r="I9" s="423">
        <v>7.4797999999999991</v>
      </c>
      <c r="J9" s="429">
        <v>273.00532885612091</v>
      </c>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25"/>
      <c r="CI9" s="425"/>
    </row>
    <row r="10" spans="1:87" s="352" customFormat="1" ht="16.5" customHeight="1">
      <c r="A10" s="322"/>
      <c r="B10" s="322" t="s">
        <v>163</v>
      </c>
      <c r="C10" s="428">
        <v>395.69300000000004</v>
      </c>
      <c r="D10" s="428">
        <v>243.18</v>
      </c>
      <c r="E10" s="428">
        <v>361.61300000000006</v>
      </c>
      <c r="F10" s="428">
        <v>278.12100000000004</v>
      </c>
      <c r="G10" s="428">
        <v>234.14100000000002</v>
      </c>
      <c r="H10" s="427">
        <v>1512.7480000000003</v>
      </c>
      <c r="I10" s="423">
        <v>653.88059999999996</v>
      </c>
      <c r="J10" s="429">
        <v>432.24687786729839</v>
      </c>
      <c r="K10" s="425"/>
      <c r="L10" s="425"/>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row>
    <row r="11" spans="1:87" s="352" customFormat="1" ht="16.5" customHeight="1">
      <c r="A11" s="322"/>
      <c r="B11" s="322" t="s">
        <v>251</v>
      </c>
      <c r="C11" s="426"/>
      <c r="D11" s="426"/>
      <c r="E11" s="426"/>
      <c r="F11" s="426"/>
      <c r="G11" s="426"/>
      <c r="H11" s="426"/>
      <c r="I11" s="426"/>
      <c r="J11" s="429"/>
      <c r="K11" s="425"/>
      <c r="L11" s="425"/>
      <c r="M11" s="425"/>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row>
    <row r="12" spans="1:87" s="352" customFormat="1" ht="16.5" customHeight="1">
      <c r="A12" s="322"/>
      <c r="B12" s="322" t="s">
        <v>1096</v>
      </c>
      <c r="C12" s="426"/>
      <c r="D12" s="426"/>
      <c r="E12" s="426"/>
      <c r="F12" s="426"/>
      <c r="G12" s="426"/>
      <c r="H12" s="427"/>
      <c r="I12" s="423"/>
      <c r="J12" s="423"/>
      <c r="K12" s="425"/>
      <c r="L12" s="425"/>
      <c r="M12" s="425"/>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5"/>
      <c r="AK12" s="425"/>
      <c r="AL12" s="425"/>
      <c r="AM12" s="425"/>
      <c r="AN12" s="425"/>
      <c r="AO12" s="425"/>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5"/>
      <c r="BZ12" s="425"/>
      <c r="CA12" s="425"/>
      <c r="CB12" s="425"/>
      <c r="CC12" s="425"/>
      <c r="CD12" s="425"/>
      <c r="CE12" s="425"/>
      <c r="CF12" s="425"/>
      <c r="CG12" s="425"/>
      <c r="CH12" s="425"/>
      <c r="CI12" s="425"/>
    </row>
    <row r="13" spans="1:87" s="352" customFormat="1" ht="16.5" customHeight="1">
      <c r="A13" s="322"/>
      <c r="B13" s="322" t="s">
        <v>1095</v>
      </c>
      <c r="C13" s="426"/>
      <c r="D13" s="426"/>
      <c r="E13" s="426"/>
      <c r="F13" s="426"/>
      <c r="G13" s="426"/>
      <c r="H13" s="427"/>
      <c r="I13" s="423"/>
      <c r="J13" s="423"/>
      <c r="K13" s="425"/>
      <c r="L13" s="425"/>
      <c r="M13" s="425"/>
      <c r="N13" s="425"/>
      <c r="O13" s="425"/>
      <c r="P13" s="425"/>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s="425"/>
      <c r="AN13" s="425"/>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5"/>
      <c r="BZ13" s="425"/>
      <c r="CA13" s="425"/>
      <c r="CB13" s="425"/>
      <c r="CC13" s="425"/>
      <c r="CD13" s="425"/>
      <c r="CE13" s="425"/>
      <c r="CF13" s="425"/>
      <c r="CG13" s="425"/>
      <c r="CH13" s="425"/>
      <c r="CI13" s="425"/>
    </row>
    <row r="14" spans="1:87" s="352" customFormat="1" ht="16.5" customHeight="1">
      <c r="A14" s="322"/>
      <c r="B14" s="322" t="s">
        <v>252</v>
      </c>
      <c r="C14" s="426"/>
      <c r="D14" s="426"/>
      <c r="E14" s="426"/>
      <c r="F14" s="426"/>
      <c r="G14" s="426"/>
      <c r="H14" s="427"/>
      <c r="I14" s="423"/>
      <c r="J14" s="423"/>
      <c r="K14" s="425"/>
      <c r="L14" s="425"/>
      <c r="M14" s="425"/>
      <c r="N14" s="425"/>
      <c r="O14" s="425"/>
      <c r="P14" s="425"/>
      <c r="Q14" s="425"/>
      <c r="R14" s="425"/>
      <c r="S14" s="425"/>
      <c r="T14" s="425"/>
      <c r="U14" s="425"/>
      <c r="V14" s="425"/>
      <c r="W14" s="425"/>
      <c r="X14" s="425"/>
      <c r="Y14" s="425"/>
      <c r="Z14" s="425"/>
      <c r="AA14" s="425"/>
      <c r="AB14" s="425"/>
      <c r="AC14" s="425"/>
      <c r="AD14" s="425"/>
      <c r="AE14" s="425"/>
      <c r="AF14" s="425"/>
      <c r="AG14" s="425"/>
      <c r="AH14" s="425"/>
      <c r="AI14" s="425"/>
      <c r="AJ14" s="425"/>
      <c r="AK14" s="425"/>
      <c r="AL14" s="425"/>
      <c r="AM14" s="425"/>
      <c r="AN14" s="425"/>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5"/>
      <c r="BT14" s="425"/>
      <c r="BU14" s="425"/>
      <c r="BV14" s="425"/>
      <c r="BW14" s="425"/>
      <c r="BX14" s="425"/>
      <c r="BY14" s="425"/>
      <c r="BZ14" s="425"/>
      <c r="CA14" s="425"/>
      <c r="CB14" s="425"/>
      <c r="CC14" s="425"/>
      <c r="CD14" s="425"/>
      <c r="CE14" s="425"/>
      <c r="CF14" s="425"/>
      <c r="CG14" s="425"/>
      <c r="CH14" s="425"/>
      <c r="CI14" s="425"/>
    </row>
    <row r="15" spans="1:87" s="352" customFormat="1" ht="16.5" customHeight="1">
      <c r="A15" s="322"/>
      <c r="B15" s="322" t="s">
        <v>1161</v>
      </c>
      <c r="C15" s="426"/>
      <c r="D15" s="426"/>
      <c r="E15" s="426"/>
      <c r="F15" s="426"/>
      <c r="G15" s="426"/>
      <c r="H15" s="427"/>
      <c r="I15" s="423"/>
      <c r="J15" s="423"/>
      <c r="K15" s="425"/>
      <c r="L15" s="425"/>
      <c r="M15" s="425"/>
      <c r="N15" s="425"/>
      <c r="O15" s="425"/>
      <c r="P15" s="425"/>
      <c r="Q15" s="425"/>
      <c r="R15" s="425"/>
      <c r="S15" s="425"/>
      <c r="T15" s="425"/>
      <c r="U15" s="425"/>
      <c r="V15" s="425"/>
      <c r="W15" s="425"/>
      <c r="X15" s="425"/>
      <c r="Y15" s="425"/>
      <c r="Z15" s="425"/>
      <c r="AA15" s="425"/>
      <c r="AB15" s="425"/>
      <c r="AC15" s="425"/>
      <c r="AD15" s="425"/>
      <c r="AE15" s="425"/>
      <c r="AF15" s="425"/>
      <c r="AG15" s="425"/>
      <c r="AH15" s="425"/>
      <c r="AI15" s="425"/>
      <c r="AJ15" s="425"/>
      <c r="AK15" s="425"/>
      <c r="AL15" s="425"/>
      <c r="AM15" s="425"/>
      <c r="AN15" s="425"/>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5"/>
      <c r="BT15" s="425"/>
      <c r="BU15" s="425"/>
      <c r="BV15" s="425"/>
      <c r="BW15" s="425"/>
      <c r="BX15" s="425"/>
      <c r="BY15" s="425"/>
      <c r="BZ15" s="425"/>
      <c r="CA15" s="425"/>
      <c r="CB15" s="425"/>
      <c r="CC15" s="425"/>
      <c r="CD15" s="425"/>
      <c r="CE15" s="425"/>
      <c r="CF15" s="425"/>
      <c r="CG15" s="425"/>
      <c r="CH15" s="425"/>
      <c r="CI15" s="425"/>
    </row>
    <row r="16" spans="1:87" s="352" customFormat="1" ht="16.5" customHeight="1">
      <c r="A16" s="322"/>
      <c r="B16" s="321"/>
      <c r="C16" s="426"/>
      <c r="D16" s="426"/>
      <c r="E16" s="426"/>
      <c r="F16" s="426"/>
      <c r="G16" s="426"/>
      <c r="H16" s="427"/>
      <c r="I16" s="423"/>
      <c r="J16" s="423"/>
      <c r="K16" s="425"/>
      <c r="L16" s="425"/>
      <c r="M16" s="425"/>
      <c r="N16" s="425"/>
      <c r="O16" s="425"/>
      <c r="P16" s="425"/>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25"/>
      <c r="AN16" s="425"/>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c r="BO16" s="425"/>
      <c r="BP16" s="425"/>
      <c r="BQ16" s="425"/>
      <c r="BR16" s="425"/>
      <c r="BS16" s="425"/>
      <c r="BT16" s="425"/>
      <c r="BU16" s="425"/>
      <c r="BV16" s="425"/>
      <c r="BW16" s="425"/>
      <c r="BX16" s="425"/>
      <c r="BY16" s="425"/>
      <c r="BZ16" s="425"/>
      <c r="CA16" s="425"/>
      <c r="CB16" s="425"/>
      <c r="CC16" s="425"/>
      <c r="CD16" s="425"/>
      <c r="CE16" s="425"/>
      <c r="CF16" s="425"/>
      <c r="CG16" s="425"/>
      <c r="CH16" s="425"/>
      <c r="CI16" s="425"/>
    </row>
    <row r="17" spans="1:87" s="352" customFormat="1" ht="16.5" customHeight="1">
      <c r="A17" s="322">
        <v>2</v>
      </c>
      <c r="B17" s="321" t="s">
        <v>1094</v>
      </c>
      <c r="C17" s="428">
        <v>93.067999999999998</v>
      </c>
      <c r="D17" s="428">
        <v>44.960000000000008</v>
      </c>
      <c r="E17" s="428">
        <v>66.146000000000015</v>
      </c>
      <c r="F17" s="428">
        <v>59.704000000000001</v>
      </c>
      <c r="G17" s="428">
        <v>60.605000000000004</v>
      </c>
      <c r="H17" s="427">
        <v>324.48300000000006</v>
      </c>
      <c r="I17" s="423">
        <v>240.61590000000001</v>
      </c>
      <c r="J17" s="429">
        <v>741.53622840025503</v>
      </c>
      <c r="K17" s="425"/>
      <c r="L17" s="425"/>
      <c r="M17" s="425"/>
      <c r="N17" s="425"/>
      <c r="O17" s="425"/>
      <c r="P17" s="425"/>
      <c r="Q17" s="425"/>
      <c r="R17" s="425"/>
      <c r="S17" s="425"/>
      <c r="T17" s="425"/>
      <c r="U17" s="425"/>
      <c r="V17" s="425"/>
      <c r="W17" s="425"/>
      <c r="X17" s="425"/>
      <c r="Y17" s="425"/>
      <c r="Z17" s="425"/>
      <c r="AA17" s="425"/>
      <c r="AB17" s="425"/>
      <c r="AC17" s="425"/>
      <c r="AD17" s="425"/>
      <c r="AE17" s="425"/>
      <c r="AF17" s="425"/>
      <c r="AG17" s="425"/>
      <c r="AH17" s="425"/>
      <c r="AI17" s="425"/>
      <c r="AJ17" s="425"/>
      <c r="AK17" s="425"/>
      <c r="AL17" s="425"/>
      <c r="AM17" s="425"/>
      <c r="AN17" s="425"/>
      <c r="AO17" s="425"/>
      <c r="AP17" s="425"/>
      <c r="AQ17" s="425"/>
      <c r="AR17" s="425"/>
      <c r="AS17" s="425"/>
      <c r="AT17" s="425"/>
      <c r="AU17" s="425"/>
      <c r="AV17" s="425"/>
      <c r="AW17" s="425"/>
      <c r="AX17" s="425"/>
      <c r="AY17" s="425"/>
      <c r="AZ17" s="425"/>
      <c r="BA17" s="425"/>
      <c r="BB17" s="425"/>
      <c r="BC17" s="425"/>
      <c r="BD17" s="425"/>
      <c r="BE17" s="425"/>
      <c r="BF17" s="425"/>
      <c r="BG17" s="425"/>
      <c r="BH17" s="425"/>
      <c r="BI17" s="425"/>
      <c r="BJ17" s="425"/>
      <c r="BK17" s="425"/>
      <c r="BL17" s="425"/>
      <c r="BM17" s="425"/>
      <c r="BN17" s="425"/>
      <c r="BO17" s="425"/>
      <c r="BP17" s="425"/>
      <c r="BQ17" s="425"/>
      <c r="BR17" s="425"/>
      <c r="BS17" s="425"/>
      <c r="BT17" s="425"/>
      <c r="BU17" s="425"/>
      <c r="BV17" s="425"/>
      <c r="BW17" s="425"/>
      <c r="BX17" s="425"/>
      <c r="BY17" s="425"/>
      <c r="BZ17" s="425"/>
      <c r="CA17" s="425"/>
      <c r="CB17" s="425"/>
      <c r="CC17" s="425"/>
      <c r="CD17" s="425"/>
      <c r="CE17" s="425"/>
      <c r="CF17" s="425"/>
      <c r="CG17" s="425"/>
      <c r="CH17" s="425"/>
      <c r="CI17" s="425"/>
    </row>
    <row r="18" spans="1:87" s="352" customFormat="1" ht="16.5" customHeight="1">
      <c r="A18" s="322"/>
      <c r="B18" s="322" t="s">
        <v>910</v>
      </c>
      <c r="C18" s="428"/>
      <c r="D18" s="428"/>
      <c r="E18" s="428"/>
      <c r="F18" s="428"/>
      <c r="G18" s="428"/>
      <c r="H18" s="427"/>
      <c r="I18" s="423"/>
      <c r="J18" s="423"/>
      <c r="K18" s="425"/>
      <c r="L18" s="425"/>
      <c r="M18" s="425"/>
      <c r="N18" s="425"/>
      <c r="O18" s="425"/>
      <c r="P18" s="425"/>
      <c r="Q18" s="425"/>
      <c r="R18" s="425"/>
      <c r="S18" s="425"/>
      <c r="T18" s="425"/>
      <c r="U18" s="425"/>
      <c r="V18" s="425"/>
      <c r="W18" s="425"/>
      <c r="X18" s="425"/>
      <c r="Y18" s="425"/>
      <c r="Z18" s="425"/>
      <c r="AA18" s="425"/>
      <c r="AB18" s="425"/>
      <c r="AC18" s="425"/>
      <c r="AD18" s="425"/>
      <c r="AE18" s="425"/>
      <c r="AF18" s="425"/>
      <c r="AG18" s="425"/>
      <c r="AH18" s="425"/>
      <c r="AI18" s="425"/>
      <c r="AJ18" s="425"/>
      <c r="AK18" s="425"/>
      <c r="AL18" s="425"/>
      <c r="AM18" s="425"/>
      <c r="AN18" s="425"/>
      <c r="AO18" s="425"/>
      <c r="AP18" s="425"/>
      <c r="AQ18" s="425"/>
      <c r="AR18" s="425"/>
      <c r="AS18" s="425"/>
      <c r="AT18" s="425"/>
      <c r="AU18" s="425"/>
      <c r="AV18" s="425"/>
      <c r="AW18" s="425"/>
      <c r="AX18" s="425"/>
      <c r="AY18" s="425"/>
      <c r="AZ18" s="425"/>
      <c r="BA18" s="425"/>
      <c r="BB18" s="425"/>
      <c r="BC18" s="425"/>
      <c r="BD18" s="425"/>
      <c r="BE18" s="425"/>
      <c r="BF18" s="425"/>
      <c r="BG18" s="425"/>
      <c r="BH18" s="425"/>
      <c r="BI18" s="425"/>
      <c r="BJ18" s="425"/>
      <c r="BK18" s="425"/>
      <c r="BL18" s="425"/>
      <c r="BM18" s="425"/>
      <c r="BN18" s="425"/>
      <c r="BO18" s="425"/>
      <c r="BP18" s="425"/>
      <c r="BQ18" s="425"/>
      <c r="BR18" s="425"/>
      <c r="BS18" s="425"/>
      <c r="BT18" s="425"/>
      <c r="BU18" s="425"/>
      <c r="BV18" s="425"/>
      <c r="BW18" s="425"/>
      <c r="BX18" s="425"/>
      <c r="BY18" s="425"/>
      <c r="BZ18" s="425"/>
      <c r="CA18" s="425"/>
      <c r="CB18" s="425"/>
      <c r="CC18" s="425"/>
      <c r="CD18" s="425"/>
      <c r="CE18" s="425"/>
      <c r="CF18" s="425"/>
      <c r="CG18" s="425"/>
      <c r="CH18" s="425"/>
      <c r="CI18" s="425"/>
    </row>
    <row r="19" spans="1:87" s="352" customFormat="1" ht="16.5" customHeight="1">
      <c r="A19" s="322"/>
      <c r="B19" s="322" t="s">
        <v>152</v>
      </c>
      <c r="C19" s="428"/>
      <c r="D19" s="428"/>
      <c r="E19" s="428"/>
      <c r="F19" s="428"/>
      <c r="G19" s="428"/>
      <c r="H19" s="427"/>
      <c r="I19" s="423"/>
      <c r="J19" s="423"/>
      <c r="K19" s="425"/>
      <c r="L19" s="425"/>
      <c r="M19" s="425"/>
      <c r="N19" s="425"/>
      <c r="O19" s="425"/>
      <c r="P19" s="425"/>
      <c r="Q19" s="425"/>
      <c r="R19" s="425"/>
      <c r="S19" s="425"/>
      <c r="T19" s="425"/>
      <c r="U19" s="425"/>
      <c r="V19" s="425"/>
      <c r="W19" s="425"/>
      <c r="X19" s="425"/>
      <c r="Y19" s="425"/>
      <c r="Z19" s="425"/>
      <c r="AA19" s="425"/>
      <c r="AB19" s="425"/>
      <c r="AC19" s="425"/>
      <c r="AD19" s="425"/>
      <c r="AE19" s="425"/>
      <c r="AF19" s="425"/>
      <c r="AG19" s="425"/>
      <c r="AH19" s="425"/>
      <c r="AI19" s="425"/>
      <c r="AJ19" s="425"/>
      <c r="AK19" s="425"/>
      <c r="AL19" s="425"/>
      <c r="AM19" s="425"/>
      <c r="AN19" s="425"/>
      <c r="AO19" s="425"/>
      <c r="AP19" s="425"/>
      <c r="AQ19" s="425"/>
      <c r="AR19" s="425"/>
      <c r="AS19" s="425"/>
      <c r="AT19" s="425"/>
      <c r="AU19" s="425"/>
      <c r="AV19" s="425"/>
      <c r="AW19" s="425"/>
      <c r="AX19" s="425"/>
      <c r="AY19" s="425"/>
      <c r="AZ19" s="425"/>
      <c r="BA19" s="425"/>
      <c r="BB19" s="425"/>
      <c r="BC19" s="425"/>
      <c r="BD19" s="425"/>
      <c r="BE19" s="425"/>
      <c r="BF19" s="425"/>
      <c r="BG19" s="425"/>
      <c r="BH19" s="425"/>
      <c r="BI19" s="425"/>
      <c r="BJ19" s="425"/>
      <c r="BK19" s="425"/>
      <c r="BL19" s="425"/>
      <c r="BM19" s="425"/>
      <c r="BN19" s="425"/>
      <c r="BO19" s="425"/>
      <c r="BP19" s="425"/>
      <c r="BQ19" s="425"/>
      <c r="BR19" s="425"/>
      <c r="BS19" s="425"/>
      <c r="BT19" s="425"/>
      <c r="BU19" s="425"/>
      <c r="BV19" s="425"/>
      <c r="BW19" s="425"/>
      <c r="BX19" s="425"/>
      <c r="BY19" s="425"/>
      <c r="BZ19" s="425"/>
      <c r="CA19" s="425"/>
      <c r="CB19" s="425"/>
      <c r="CC19" s="425"/>
      <c r="CD19" s="425"/>
      <c r="CE19" s="425"/>
      <c r="CF19" s="425"/>
      <c r="CG19" s="425"/>
      <c r="CH19" s="425"/>
      <c r="CI19" s="425"/>
    </row>
    <row r="20" spans="1:87" s="352" customFormat="1" ht="16.5" customHeight="1">
      <c r="A20" s="322"/>
      <c r="B20" s="322" t="s">
        <v>153</v>
      </c>
      <c r="C20" s="428"/>
      <c r="D20" s="428"/>
      <c r="E20" s="428"/>
      <c r="F20" s="428"/>
      <c r="G20" s="428"/>
      <c r="H20" s="427"/>
      <c r="I20" s="423"/>
      <c r="J20" s="423"/>
      <c r="K20" s="425"/>
      <c r="L20" s="425"/>
      <c r="M20" s="425"/>
      <c r="N20" s="425"/>
      <c r="O20" s="425"/>
      <c r="P20" s="425"/>
      <c r="Q20" s="425"/>
      <c r="R20" s="425"/>
      <c r="S20" s="425"/>
      <c r="T20" s="425"/>
      <c r="U20" s="425"/>
      <c r="V20" s="425"/>
      <c r="W20" s="425"/>
      <c r="X20" s="425"/>
      <c r="Y20" s="425"/>
      <c r="Z20" s="425"/>
      <c r="AA20" s="425"/>
      <c r="AB20" s="425"/>
      <c r="AC20" s="425"/>
      <c r="AD20" s="425"/>
      <c r="AE20" s="425"/>
      <c r="AF20" s="425"/>
      <c r="AG20" s="425"/>
      <c r="AH20" s="425"/>
      <c r="AI20" s="425"/>
      <c r="AJ20" s="425"/>
      <c r="AK20" s="425"/>
      <c r="AL20" s="425"/>
      <c r="AM20" s="425"/>
      <c r="AN20" s="425"/>
      <c r="AO20" s="425"/>
      <c r="AP20" s="425"/>
      <c r="AQ20" s="425"/>
      <c r="AR20" s="425"/>
      <c r="AS20" s="425"/>
      <c r="AT20" s="425"/>
      <c r="AU20" s="425"/>
      <c r="AV20" s="425"/>
      <c r="AW20" s="425"/>
      <c r="AX20" s="425"/>
      <c r="AY20" s="425"/>
      <c r="AZ20" s="425"/>
      <c r="BA20" s="425"/>
      <c r="BB20" s="425"/>
      <c r="BC20" s="425"/>
      <c r="BD20" s="425"/>
      <c r="BE20" s="425"/>
      <c r="BF20" s="425"/>
      <c r="BG20" s="425"/>
      <c r="BH20" s="425"/>
      <c r="BI20" s="425"/>
      <c r="BJ20" s="425"/>
      <c r="BK20" s="425"/>
      <c r="BL20" s="425"/>
      <c r="BM20" s="425"/>
      <c r="BN20" s="425"/>
      <c r="BO20" s="425"/>
      <c r="BP20" s="425"/>
      <c r="BQ20" s="425"/>
      <c r="BR20" s="425"/>
      <c r="BS20" s="425"/>
      <c r="BT20" s="425"/>
      <c r="BU20" s="425"/>
      <c r="BV20" s="425"/>
      <c r="BW20" s="425"/>
      <c r="BX20" s="425"/>
      <c r="BY20" s="425"/>
      <c r="BZ20" s="425"/>
      <c r="CA20" s="425"/>
      <c r="CB20" s="425"/>
      <c r="CC20" s="425"/>
      <c r="CD20" s="425"/>
      <c r="CE20" s="425"/>
      <c r="CF20" s="425"/>
      <c r="CG20" s="425"/>
      <c r="CH20" s="425"/>
      <c r="CI20" s="425"/>
    </row>
    <row r="21" spans="1:87" s="352" customFormat="1" ht="16.5" customHeight="1">
      <c r="A21" s="322"/>
      <c r="B21" s="321"/>
      <c r="C21" s="428"/>
      <c r="D21" s="428"/>
      <c r="E21" s="428"/>
      <c r="F21" s="428"/>
      <c r="G21" s="428"/>
      <c r="H21" s="427"/>
      <c r="I21" s="423"/>
      <c r="J21" s="423"/>
      <c r="K21" s="425"/>
      <c r="L21" s="425"/>
      <c r="M21" s="425"/>
      <c r="N21" s="425"/>
      <c r="O21" s="425"/>
      <c r="P21" s="425"/>
      <c r="Q21" s="425"/>
      <c r="R21" s="425"/>
      <c r="S21" s="425"/>
      <c r="T21" s="425"/>
      <c r="U21" s="425"/>
      <c r="V21" s="425"/>
      <c r="W21" s="425"/>
      <c r="X21" s="425"/>
      <c r="Y21" s="425"/>
      <c r="Z21" s="425"/>
      <c r="AA21" s="425"/>
      <c r="AB21" s="425"/>
      <c r="AC21" s="425"/>
      <c r="AD21" s="425"/>
      <c r="AE21" s="425"/>
      <c r="AF21" s="425"/>
      <c r="AG21" s="425"/>
      <c r="AH21" s="425"/>
      <c r="AI21" s="425"/>
      <c r="AJ21" s="425"/>
      <c r="AK21" s="425"/>
      <c r="AL21" s="425"/>
      <c r="AM21" s="425"/>
      <c r="AN21" s="425"/>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c r="BO21" s="425"/>
      <c r="BP21" s="425"/>
      <c r="BQ21" s="425"/>
      <c r="BR21" s="425"/>
      <c r="BS21" s="425"/>
      <c r="BT21" s="425"/>
      <c r="BU21" s="425"/>
      <c r="BV21" s="425"/>
      <c r="BW21" s="425"/>
      <c r="BX21" s="425"/>
      <c r="BY21" s="425"/>
      <c r="BZ21" s="425"/>
      <c r="CA21" s="425"/>
      <c r="CB21" s="425"/>
      <c r="CC21" s="425"/>
      <c r="CD21" s="425"/>
      <c r="CE21" s="425"/>
      <c r="CF21" s="425"/>
      <c r="CG21" s="425"/>
      <c r="CH21" s="425"/>
      <c r="CI21" s="425"/>
    </row>
    <row r="22" spans="1:87" s="352" customFormat="1" ht="16.5" customHeight="1">
      <c r="A22" s="322">
        <v>3</v>
      </c>
      <c r="B22" s="321" t="s">
        <v>1090</v>
      </c>
      <c r="C22" s="428">
        <v>51.371000000000002</v>
      </c>
      <c r="D22" s="428">
        <v>8.9220000000000006</v>
      </c>
      <c r="E22" s="428">
        <v>26.891999999999999</v>
      </c>
      <c r="F22" s="428">
        <v>21.744000000000003</v>
      </c>
      <c r="G22" s="428">
        <v>11.362</v>
      </c>
      <c r="H22" s="427">
        <v>120.291</v>
      </c>
      <c r="I22" s="423">
        <v>22.4437</v>
      </c>
      <c r="J22" s="429">
        <v>186.57838075999035</v>
      </c>
      <c r="K22" s="425"/>
      <c r="L22" s="425"/>
      <c r="M22" s="425"/>
      <c r="N22" s="425"/>
      <c r="O22" s="425"/>
      <c r="P22" s="425"/>
      <c r="Q22" s="425"/>
      <c r="R22" s="425"/>
      <c r="S22" s="425"/>
      <c r="T22" s="425"/>
      <c r="U22" s="425"/>
      <c r="V22" s="425"/>
      <c r="W22" s="425"/>
      <c r="X22" s="425"/>
      <c r="Y22" s="425"/>
      <c r="Z22" s="425"/>
      <c r="AA22" s="425"/>
      <c r="AB22" s="425"/>
      <c r="AC22" s="425"/>
      <c r="AD22" s="425"/>
      <c r="AE22" s="425"/>
      <c r="AF22" s="425"/>
      <c r="AG22" s="425"/>
      <c r="AH22" s="425"/>
      <c r="AI22" s="425"/>
      <c r="AJ22" s="425"/>
      <c r="AK22" s="425"/>
      <c r="AL22" s="425"/>
      <c r="AM22" s="425"/>
      <c r="AN22" s="425"/>
      <c r="AO22" s="425"/>
      <c r="AP22" s="425"/>
      <c r="AQ22" s="425"/>
      <c r="AR22" s="425"/>
      <c r="AS22" s="425"/>
      <c r="AT22" s="425"/>
      <c r="AU22" s="425"/>
      <c r="AV22" s="425"/>
      <c r="AW22" s="425"/>
      <c r="AX22" s="425"/>
      <c r="AY22" s="425"/>
      <c r="AZ22" s="425"/>
      <c r="BA22" s="425"/>
      <c r="BB22" s="425"/>
      <c r="BC22" s="425"/>
      <c r="BD22" s="425"/>
      <c r="BE22" s="425"/>
      <c r="BF22" s="425"/>
      <c r="BG22" s="425"/>
      <c r="BH22" s="425"/>
      <c r="BI22" s="425"/>
      <c r="BJ22" s="425"/>
      <c r="BK22" s="425"/>
      <c r="BL22" s="425"/>
      <c r="BM22" s="425"/>
      <c r="BN22" s="425"/>
      <c r="BO22" s="425"/>
      <c r="BP22" s="425"/>
      <c r="BQ22" s="425"/>
      <c r="BR22" s="425"/>
      <c r="BS22" s="425"/>
      <c r="BT22" s="425"/>
      <c r="BU22" s="425"/>
      <c r="BV22" s="425"/>
      <c r="BW22" s="425"/>
      <c r="BX22" s="425"/>
      <c r="BY22" s="425"/>
      <c r="BZ22" s="425"/>
      <c r="CA22" s="425"/>
      <c r="CB22" s="425"/>
      <c r="CC22" s="425"/>
      <c r="CD22" s="425"/>
      <c r="CE22" s="425"/>
      <c r="CF22" s="425"/>
      <c r="CG22" s="425"/>
      <c r="CH22" s="425"/>
      <c r="CI22" s="425"/>
    </row>
    <row r="23" spans="1:87" s="352" customFormat="1" ht="16.5" customHeight="1">
      <c r="A23" s="322">
        <v>4</v>
      </c>
      <c r="B23" s="321" t="s">
        <v>1089</v>
      </c>
      <c r="C23" s="428">
        <v>26.593999999999998</v>
      </c>
      <c r="D23" s="428">
        <v>2.5199999999999996</v>
      </c>
      <c r="E23" s="428">
        <v>1.8799999999999997</v>
      </c>
      <c r="F23" s="428">
        <v>0.18099999999999999</v>
      </c>
      <c r="G23" s="428">
        <v>0.67700000000000005</v>
      </c>
      <c r="H23" s="427">
        <v>31.851999999999997</v>
      </c>
      <c r="I23" s="423">
        <v>6.3010999999999999</v>
      </c>
      <c r="J23" s="429">
        <v>197.82431244505841</v>
      </c>
      <c r="K23" s="425"/>
      <c r="L23" s="425"/>
      <c r="M23" s="425"/>
      <c r="N23" s="425"/>
      <c r="O23" s="425"/>
      <c r="P23" s="425"/>
      <c r="Q23" s="425"/>
      <c r="R23" s="425"/>
      <c r="S23" s="425"/>
      <c r="T23" s="425"/>
      <c r="U23" s="425"/>
      <c r="V23" s="425"/>
      <c r="W23" s="425"/>
      <c r="X23" s="425"/>
      <c r="Y23" s="425"/>
      <c r="Z23" s="425"/>
      <c r="AA23" s="425"/>
      <c r="AB23" s="425"/>
      <c r="AC23" s="425"/>
      <c r="AD23" s="425"/>
      <c r="AE23" s="425"/>
      <c r="AF23" s="425"/>
      <c r="AG23" s="425"/>
      <c r="AH23" s="425"/>
      <c r="AI23" s="425"/>
      <c r="AJ23" s="425"/>
      <c r="AK23" s="425"/>
      <c r="AL23" s="425"/>
      <c r="AM23" s="425"/>
      <c r="AN23" s="425"/>
      <c r="AO23" s="425"/>
      <c r="AP23" s="425"/>
      <c r="AQ23" s="425"/>
      <c r="AR23" s="425"/>
      <c r="AS23" s="425"/>
      <c r="AT23" s="425"/>
      <c r="AU23" s="425"/>
      <c r="AV23" s="425"/>
      <c r="AW23" s="425"/>
      <c r="AX23" s="425"/>
      <c r="AY23" s="425"/>
      <c r="AZ23" s="425"/>
      <c r="BA23" s="425"/>
      <c r="BB23" s="425"/>
      <c r="BC23" s="425"/>
      <c r="BD23" s="425"/>
      <c r="BE23" s="425"/>
      <c r="BF23" s="425"/>
      <c r="BG23" s="425"/>
      <c r="BH23" s="425"/>
      <c r="BI23" s="425"/>
      <c r="BJ23" s="425"/>
      <c r="BK23" s="425"/>
      <c r="BL23" s="425"/>
      <c r="BM23" s="425"/>
      <c r="BN23" s="425"/>
      <c r="BO23" s="425"/>
      <c r="BP23" s="425"/>
      <c r="BQ23" s="425"/>
      <c r="BR23" s="425"/>
      <c r="BS23" s="425"/>
      <c r="BT23" s="425"/>
      <c r="BU23" s="425"/>
      <c r="BV23" s="425"/>
      <c r="BW23" s="425"/>
      <c r="BX23" s="425"/>
      <c r="BY23" s="425"/>
      <c r="BZ23" s="425"/>
      <c r="CA23" s="425"/>
      <c r="CB23" s="425"/>
      <c r="CC23" s="425"/>
      <c r="CD23" s="425"/>
      <c r="CE23" s="425"/>
      <c r="CF23" s="425"/>
      <c r="CG23" s="425"/>
      <c r="CH23" s="425"/>
      <c r="CI23" s="425"/>
    </row>
    <row r="24" spans="1:87" s="352" customFormat="1" ht="16.5" customHeight="1">
      <c r="A24" s="322">
        <v>5</v>
      </c>
      <c r="B24" s="321" t="s">
        <v>708</v>
      </c>
      <c r="C24" s="428">
        <v>0.11899999999999999</v>
      </c>
      <c r="D24" s="428">
        <v>0.14300000000000002</v>
      </c>
      <c r="E24" s="428">
        <v>0.32700000000000001</v>
      </c>
      <c r="F24" s="428">
        <v>0</v>
      </c>
      <c r="G24" s="428">
        <v>2.8000000000000004E-2</v>
      </c>
      <c r="H24" s="427">
        <v>0.61699999999999999</v>
      </c>
      <c r="I24" s="423">
        <v>0.34090000000000004</v>
      </c>
      <c r="J24" s="429">
        <v>552.5121555915722</v>
      </c>
      <c r="K24" s="425"/>
      <c r="L24" s="425"/>
      <c r="M24" s="425"/>
      <c r="N24" s="425"/>
      <c r="O24" s="425"/>
      <c r="P24" s="425"/>
      <c r="Q24" s="425"/>
      <c r="R24" s="425"/>
      <c r="S24" s="425"/>
      <c r="T24" s="425"/>
      <c r="U24" s="425"/>
      <c r="V24" s="425"/>
      <c r="W24" s="425"/>
      <c r="X24" s="425"/>
      <c r="Y24" s="425"/>
      <c r="Z24" s="425"/>
      <c r="AA24" s="425"/>
      <c r="AB24" s="425"/>
      <c r="AC24" s="425"/>
      <c r="AD24" s="425"/>
      <c r="AE24" s="425"/>
      <c r="AF24" s="425"/>
      <c r="AG24" s="425"/>
      <c r="AH24" s="425"/>
      <c r="AI24" s="425"/>
      <c r="AJ24" s="425"/>
      <c r="AK24" s="425"/>
      <c r="AL24" s="425"/>
      <c r="AM24" s="425"/>
      <c r="AN24" s="425"/>
      <c r="AO24" s="425"/>
      <c r="AP24" s="425"/>
      <c r="AQ24" s="425"/>
      <c r="AR24" s="425"/>
      <c r="AS24" s="425"/>
      <c r="AT24" s="425"/>
      <c r="AU24" s="425"/>
      <c r="AV24" s="425"/>
      <c r="AW24" s="425"/>
      <c r="AX24" s="425"/>
      <c r="AY24" s="425"/>
      <c r="AZ24" s="425"/>
      <c r="BA24" s="425"/>
      <c r="BB24" s="425"/>
      <c r="BC24" s="425"/>
      <c r="BD24" s="425"/>
      <c r="BE24" s="425"/>
      <c r="BF24" s="425"/>
      <c r="BG24" s="425"/>
      <c r="BH24" s="425"/>
      <c r="BI24" s="425"/>
      <c r="BJ24" s="425"/>
      <c r="BK24" s="425"/>
      <c r="BL24" s="425"/>
      <c r="BM24" s="425"/>
      <c r="BN24" s="425"/>
      <c r="BO24" s="425"/>
      <c r="BP24" s="425"/>
      <c r="BQ24" s="425"/>
      <c r="BR24" s="425"/>
      <c r="BS24" s="425"/>
      <c r="BT24" s="425"/>
      <c r="BU24" s="425"/>
      <c r="BV24" s="425"/>
      <c r="BW24" s="425"/>
      <c r="BX24" s="425"/>
      <c r="BY24" s="425"/>
      <c r="BZ24" s="425"/>
      <c r="CA24" s="425"/>
      <c r="CB24" s="425"/>
      <c r="CC24" s="425"/>
      <c r="CD24" s="425"/>
      <c r="CE24" s="425"/>
      <c r="CF24" s="425"/>
      <c r="CG24" s="425"/>
      <c r="CH24" s="425"/>
      <c r="CI24" s="425"/>
    </row>
    <row r="25" spans="1:87" s="352" customFormat="1" ht="16.5" customHeight="1">
      <c r="A25" s="322">
        <v>6</v>
      </c>
      <c r="B25" s="321" t="s">
        <v>172</v>
      </c>
      <c r="C25" s="428">
        <v>4.1219999999999999</v>
      </c>
      <c r="D25" s="428">
        <v>2.6209999999999996</v>
      </c>
      <c r="E25" s="428">
        <v>2.98</v>
      </c>
      <c r="F25" s="428">
        <v>2.8539999999999996</v>
      </c>
      <c r="G25" s="428">
        <v>5.9160000000000004</v>
      </c>
      <c r="H25" s="427">
        <v>18.492999999999999</v>
      </c>
      <c r="I25" s="423">
        <v>14.9436</v>
      </c>
      <c r="J25" s="429">
        <v>808.06791759043972</v>
      </c>
      <c r="K25" s="425"/>
      <c r="L25" s="425"/>
      <c r="M25" s="425"/>
      <c r="N25" s="425"/>
      <c r="O25" s="425"/>
      <c r="P25" s="425"/>
      <c r="Q25" s="425"/>
      <c r="R25" s="425"/>
      <c r="S25" s="425"/>
      <c r="T25" s="425"/>
      <c r="U25" s="425"/>
      <c r="V25" s="425"/>
      <c r="W25" s="425"/>
      <c r="X25" s="425"/>
      <c r="Y25" s="425"/>
      <c r="Z25" s="425"/>
      <c r="AA25" s="425"/>
      <c r="AB25" s="425"/>
      <c r="AC25" s="425"/>
      <c r="AD25" s="425"/>
      <c r="AE25" s="425"/>
      <c r="AF25" s="425"/>
      <c r="AG25" s="425"/>
      <c r="AH25" s="425"/>
      <c r="AI25" s="425"/>
      <c r="AJ25" s="425"/>
      <c r="AK25" s="425"/>
      <c r="AL25" s="425"/>
      <c r="AM25" s="425"/>
      <c r="AN25" s="425"/>
      <c r="AO25" s="425"/>
      <c r="AP25" s="425"/>
      <c r="AQ25" s="425"/>
      <c r="AR25" s="425"/>
      <c r="AS25" s="425"/>
      <c r="AT25" s="425"/>
      <c r="AU25" s="425"/>
      <c r="AV25" s="425"/>
      <c r="AW25" s="425"/>
      <c r="AX25" s="425"/>
      <c r="AY25" s="425"/>
      <c r="AZ25" s="425"/>
      <c r="BA25" s="425"/>
      <c r="BB25" s="425"/>
      <c r="BC25" s="425"/>
      <c r="BD25" s="425"/>
      <c r="BE25" s="425"/>
      <c r="BF25" s="425"/>
      <c r="BG25" s="425"/>
      <c r="BH25" s="425"/>
      <c r="BI25" s="425"/>
      <c r="BJ25" s="425"/>
      <c r="BK25" s="425"/>
      <c r="BL25" s="425"/>
      <c r="BM25" s="425"/>
      <c r="BN25" s="425"/>
      <c r="BO25" s="425"/>
      <c r="BP25" s="425"/>
      <c r="BQ25" s="425"/>
      <c r="BR25" s="425"/>
      <c r="BS25" s="425"/>
      <c r="BT25" s="425"/>
      <c r="BU25" s="425"/>
      <c r="BV25" s="425"/>
      <c r="BW25" s="425"/>
      <c r="BX25" s="425"/>
      <c r="BY25" s="425"/>
      <c r="BZ25" s="425"/>
      <c r="CA25" s="425"/>
      <c r="CB25" s="425"/>
      <c r="CC25" s="425"/>
      <c r="CD25" s="425"/>
      <c r="CE25" s="425"/>
      <c r="CF25" s="425"/>
      <c r="CG25" s="425"/>
      <c r="CH25" s="425"/>
      <c r="CI25" s="425"/>
    </row>
    <row r="26" spans="1:87" s="352" customFormat="1" ht="16.5" customHeight="1">
      <c r="A26" s="322">
        <v>7</v>
      </c>
      <c r="B26" s="321" t="s">
        <v>1093</v>
      </c>
      <c r="C26" s="428">
        <v>7.0519999999999996</v>
      </c>
      <c r="D26" s="428">
        <v>3.2459999999999996</v>
      </c>
      <c r="E26" s="428">
        <v>5.01</v>
      </c>
      <c r="F26" s="428">
        <v>3.4119999999999999</v>
      </c>
      <c r="G26" s="428">
        <v>2.722</v>
      </c>
      <c r="H26" s="427">
        <v>21.442</v>
      </c>
      <c r="I26" s="423">
        <v>15.4131</v>
      </c>
      <c r="J26" s="429">
        <v>718.82753474489323</v>
      </c>
      <c r="K26" s="425"/>
      <c r="L26" s="425"/>
      <c r="M26" s="425"/>
      <c r="N26" s="425"/>
      <c r="O26" s="425"/>
      <c r="P26" s="425"/>
      <c r="Q26" s="425"/>
      <c r="R26" s="425"/>
      <c r="S26" s="425"/>
      <c r="T26" s="425"/>
      <c r="U26" s="425"/>
      <c r="V26" s="425"/>
      <c r="W26" s="425"/>
      <c r="X26" s="425"/>
      <c r="Y26" s="425"/>
      <c r="Z26" s="425"/>
      <c r="AA26" s="425"/>
      <c r="AB26" s="425"/>
      <c r="AC26" s="425"/>
      <c r="AD26" s="425"/>
      <c r="AE26" s="425"/>
      <c r="AF26" s="425"/>
      <c r="AG26" s="425"/>
      <c r="AH26" s="425"/>
      <c r="AI26" s="425"/>
      <c r="AJ26" s="425"/>
      <c r="AK26" s="425"/>
      <c r="AL26" s="425"/>
      <c r="AM26" s="425"/>
      <c r="AN26" s="425"/>
      <c r="AO26" s="425"/>
      <c r="AP26" s="425"/>
      <c r="AQ26" s="425"/>
      <c r="AR26" s="425"/>
      <c r="AS26" s="425"/>
      <c r="AT26" s="425"/>
      <c r="AU26" s="425"/>
      <c r="AV26" s="425"/>
      <c r="AW26" s="425"/>
      <c r="AX26" s="425"/>
      <c r="AY26" s="425"/>
      <c r="AZ26" s="425"/>
      <c r="BA26" s="425"/>
      <c r="BB26" s="425"/>
      <c r="BC26" s="425"/>
      <c r="BD26" s="425"/>
      <c r="BE26" s="425"/>
      <c r="BF26" s="425"/>
      <c r="BG26" s="425"/>
      <c r="BH26" s="425"/>
      <c r="BI26" s="425"/>
      <c r="BJ26" s="425"/>
      <c r="BK26" s="425"/>
      <c r="BL26" s="425"/>
      <c r="BM26" s="425"/>
      <c r="BN26" s="425"/>
      <c r="BO26" s="425"/>
      <c r="BP26" s="425"/>
      <c r="BQ26" s="425"/>
      <c r="BR26" s="425"/>
      <c r="BS26" s="425"/>
      <c r="BT26" s="425"/>
      <c r="BU26" s="425"/>
      <c r="BV26" s="425"/>
      <c r="BW26" s="425"/>
      <c r="BX26" s="425"/>
      <c r="BY26" s="425"/>
      <c r="BZ26" s="425"/>
      <c r="CA26" s="425"/>
      <c r="CB26" s="425"/>
      <c r="CC26" s="425"/>
      <c r="CD26" s="425"/>
      <c r="CE26" s="425"/>
      <c r="CF26" s="425"/>
      <c r="CG26" s="425"/>
      <c r="CH26" s="425"/>
      <c r="CI26" s="425"/>
    </row>
    <row r="27" spans="1:87" s="352" customFormat="1" ht="16.5" customHeight="1">
      <c r="A27" s="322">
        <v>8</v>
      </c>
      <c r="B27" s="321" t="s">
        <v>1092</v>
      </c>
      <c r="C27" s="428">
        <v>13.840999999999998</v>
      </c>
      <c r="D27" s="428">
        <v>6.7060000000000004</v>
      </c>
      <c r="E27" s="428">
        <v>6.012999999999999</v>
      </c>
      <c r="F27" s="428">
        <v>5.79</v>
      </c>
      <c r="G27" s="428">
        <v>3.266</v>
      </c>
      <c r="H27" s="427">
        <v>35.615999999999993</v>
      </c>
      <c r="I27" s="423">
        <v>30.316400000000002</v>
      </c>
      <c r="J27" s="429">
        <v>851.20170709793376</v>
      </c>
      <c r="K27" s="425"/>
      <c r="L27" s="425"/>
      <c r="M27" s="425"/>
      <c r="N27" s="425"/>
      <c r="O27" s="425"/>
      <c r="P27" s="425"/>
      <c r="Q27" s="425"/>
      <c r="R27" s="425"/>
      <c r="S27" s="425"/>
      <c r="T27" s="425"/>
      <c r="U27" s="425"/>
      <c r="V27" s="425"/>
      <c r="W27" s="425"/>
      <c r="X27" s="425"/>
      <c r="Y27" s="425"/>
      <c r="Z27" s="425"/>
      <c r="AA27" s="425"/>
      <c r="AB27" s="425"/>
      <c r="AC27" s="425"/>
      <c r="AD27" s="425"/>
      <c r="AE27" s="425"/>
      <c r="AF27" s="425"/>
      <c r="AG27" s="425"/>
      <c r="AH27" s="425"/>
      <c r="AI27" s="425"/>
      <c r="AJ27" s="425"/>
      <c r="AK27" s="425"/>
      <c r="AL27" s="425"/>
      <c r="AM27" s="425"/>
      <c r="AN27" s="425"/>
      <c r="AO27" s="425"/>
      <c r="AP27" s="425"/>
      <c r="AQ27" s="425"/>
      <c r="AR27" s="425"/>
      <c r="AS27" s="425"/>
      <c r="AT27" s="425"/>
      <c r="AU27" s="425"/>
      <c r="AV27" s="425"/>
      <c r="AW27" s="425"/>
      <c r="AX27" s="425"/>
      <c r="AY27" s="425"/>
      <c r="AZ27" s="425"/>
      <c r="BA27" s="425"/>
      <c r="BB27" s="425"/>
      <c r="BC27" s="425"/>
      <c r="BD27" s="425"/>
      <c r="BE27" s="425"/>
      <c r="BF27" s="425"/>
      <c r="BG27" s="425"/>
      <c r="BH27" s="425"/>
      <c r="BI27" s="425"/>
      <c r="BJ27" s="425"/>
      <c r="BK27" s="425"/>
      <c r="BL27" s="425"/>
      <c r="BM27" s="425"/>
      <c r="BN27" s="425"/>
      <c r="BO27" s="425"/>
      <c r="BP27" s="425"/>
      <c r="BQ27" s="425"/>
      <c r="BR27" s="425"/>
      <c r="BS27" s="425"/>
      <c r="BT27" s="425"/>
      <c r="BU27" s="425"/>
      <c r="BV27" s="425"/>
      <c r="BW27" s="425"/>
      <c r="BX27" s="425"/>
      <c r="BY27" s="425"/>
      <c r="BZ27" s="425"/>
      <c r="CA27" s="425"/>
      <c r="CB27" s="425"/>
      <c r="CC27" s="425"/>
      <c r="CD27" s="425"/>
      <c r="CE27" s="425"/>
      <c r="CF27" s="425"/>
      <c r="CG27" s="425"/>
      <c r="CH27" s="425"/>
      <c r="CI27" s="425"/>
    </row>
    <row r="28" spans="1:87" s="352" customFormat="1" ht="16.5" customHeight="1">
      <c r="A28" s="322">
        <v>9</v>
      </c>
      <c r="B28" s="321" t="s">
        <v>1088</v>
      </c>
      <c r="C28" s="428">
        <v>5.5579999999999998</v>
      </c>
      <c r="D28" s="428">
        <v>1.9279999999999999</v>
      </c>
      <c r="E28" s="428">
        <v>8.77</v>
      </c>
      <c r="F28" s="428">
        <v>3.1320000000000006</v>
      </c>
      <c r="G28" s="428">
        <v>5.1899999999999995</v>
      </c>
      <c r="H28" s="427">
        <v>24.578000000000003</v>
      </c>
      <c r="I28" s="423">
        <v>19.345800000000001</v>
      </c>
      <c r="J28" s="429">
        <v>787.11856131499712</v>
      </c>
      <c r="K28" s="425"/>
      <c r="L28" s="425"/>
      <c r="M28" s="425"/>
      <c r="N28" s="425"/>
      <c r="O28" s="425"/>
      <c r="P28" s="425"/>
      <c r="Q28" s="425"/>
      <c r="R28" s="425"/>
      <c r="S28" s="425"/>
      <c r="T28" s="425"/>
      <c r="U28" s="425"/>
      <c r="V28" s="425"/>
      <c r="W28" s="425"/>
      <c r="X28" s="425"/>
      <c r="Y28" s="425"/>
      <c r="Z28" s="425"/>
      <c r="AA28" s="425"/>
      <c r="AB28" s="425"/>
      <c r="AC28" s="425"/>
      <c r="AD28" s="425"/>
      <c r="AE28" s="425"/>
      <c r="AF28" s="425"/>
      <c r="AG28" s="425"/>
      <c r="AH28" s="425"/>
      <c r="AI28" s="425"/>
      <c r="AJ28" s="425"/>
      <c r="AK28" s="425"/>
      <c r="AL28" s="425"/>
      <c r="AM28" s="425"/>
      <c r="AN28" s="425"/>
      <c r="AO28" s="425"/>
      <c r="AP28" s="425"/>
      <c r="AQ28" s="425"/>
      <c r="AR28" s="425"/>
      <c r="AS28" s="425"/>
      <c r="AT28" s="425"/>
      <c r="AU28" s="425"/>
      <c r="AV28" s="425"/>
      <c r="AW28" s="425"/>
      <c r="AX28" s="425"/>
      <c r="AY28" s="425"/>
      <c r="AZ28" s="425"/>
      <c r="BA28" s="425"/>
      <c r="BB28" s="425"/>
      <c r="BC28" s="425"/>
      <c r="BD28" s="425"/>
      <c r="BE28" s="425"/>
      <c r="BF28" s="425"/>
      <c r="BG28" s="425"/>
      <c r="BH28" s="425"/>
      <c r="BI28" s="425"/>
      <c r="BJ28" s="425"/>
      <c r="BK28" s="425"/>
      <c r="BL28" s="425"/>
      <c r="BM28" s="425"/>
      <c r="BN28" s="425"/>
      <c r="BO28" s="425"/>
      <c r="BP28" s="425"/>
      <c r="BQ28" s="425"/>
      <c r="BR28" s="425"/>
      <c r="BS28" s="425"/>
      <c r="BT28" s="425"/>
      <c r="BU28" s="425"/>
      <c r="BV28" s="425"/>
      <c r="BW28" s="425"/>
      <c r="BX28" s="425"/>
      <c r="BY28" s="425"/>
      <c r="BZ28" s="425"/>
      <c r="CA28" s="425"/>
      <c r="CB28" s="425"/>
      <c r="CC28" s="425"/>
      <c r="CD28" s="425"/>
      <c r="CE28" s="425"/>
      <c r="CF28" s="425"/>
      <c r="CG28" s="425"/>
      <c r="CH28" s="425"/>
      <c r="CI28" s="425"/>
    </row>
    <row r="29" spans="1:87" s="352" customFormat="1" ht="16.5" customHeight="1">
      <c r="A29" s="322">
        <v>10</v>
      </c>
      <c r="B29" s="321" t="s">
        <v>911</v>
      </c>
      <c r="C29" s="428">
        <v>14.406000000000001</v>
      </c>
      <c r="D29" s="428">
        <v>4.5960000000000001</v>
      </c>
      <c r="E29" s="428">
        <v>15.14</v>
      </c>
      <c r="F29" s="428">
        <v>6.5410000000000004</v>
      </c>
      <c r="G29" s="428">
        <v>9.5070000000000014</v>
      </c>
      <c r="H29" s="427">
        <v>50.190000000000012</v>
      </c>
      <c r="I29" s="423">
        <v>40.699300000000001</v>
      </c>
      <c r="J29" s="429">
        <v>810.90456266188471</v>
      </c>
      <c r="K29" s="425"/>
      <c r="L29" s="425"/>
      <c r="M29" s="425"/>
      <c r="N29" s="425"/>
      <c r="O29" s="425"/>
      <c r="P29" s="425"/>
      <c r="Q29" s="425"/>
      <c r="R29" s="425"/>
      <c r="S29" s="425"/>
      <c r="T29" s="425"/>
      <c r="U29" s="425"/>
      <c r="V29" s="425"/>
      <c r="W29" s="425"/>
      <c r="X29" s="425"/>
      <c r="Y29" s="425"/>
      <c r="Z29" s="425"/>
      <c r="AA29" s="425"/>
      <c r="AB29" s="425"/>
      <c r="AC29" s="425"/>
      <c r="AD29" s="425"/>
      <c r="AE29" s="425"/>
      <c r="AF29" s="425"/>
      <c r="AG29" s="425"/>
      <c r="AH29" s="425"/>
      <c r="AI29" s="425"/>
      <c r="AJ29" s="425"/>
      <c r="AK29" s="425"/>
      <c r="AL29" s="425"/>
      <c r="AM29" s="425"/>
      <c r="AN29" s="425"/>
      <c r="AO29" s="425"/>
      <c r="AP29" s="425"/>
      <c r="AQ29" s="425"/>
      <c r="AR29" s="425"/>
      <c r="AS29" s="425"/>
      <c r="AT29" s="425"/>
      <c r="AU29" s="425"/>
      <c r="AV29" s="425"/>
      <c r="AW29" s="425"/>
      <c r="AX29" s="425"/>
      <c r="AY29" s="425"/>
      <c r="AZ29" s="425"/>
      <c r="BA29" s="425"/>
      <c r="BB29" s="425"/>
      <c r="BC29" s="425"/>
      <c r="BD29" s="425"/>
      <c r="BE29" s="425"/>
      <c r="BF29" s="425"/>
      <c r="BG29" s="425"/>
      <c r="BH29" s="425"/>
      <c r="BI29" s="425"/>
      <c r="BJ29" s="425"/>
      <c r="BK29" s="425"/>
      <c r="BL29" s="425"/>
      <c r="BM29" s="425"/>
      <c r="BN29" s="425"/>
      <c r="BO29" s="425"/>
      <c r="BP29" s="425"/>
      <c r="BQ29" s="425"/>
      <c r="BR29" s="425"/>
      <c r="BS29" s="425"/>
      <c r="BT29" s="425"/>
      <c r="BU29" s="425"/>
      <c r="BV29" s="425"/>
      <c r="BW29" s="425"/>
      <c r="BX29" s="425"/>
      <c r="BY29" s="425"/>
      <c r="BZ29" s="425"/>
      <c r="CA29" s="425"/>
      <c r="CB29" s="425"/>
      <c r="CC29" s="425"/>
      <c r="CD29" s="425"/>
      <c r="CE29" s="425"/>
      <c r="CF29" s="425"/>
      <c r="CG29" s="425"/>
      <c r="CH29" s="425"/>
      <c r="CI29" s="425"/>
    </row>
    <row r="30" spans="1:87" s="352" customFormat="1" ht="16.5" customHeight="1">
      <c r="A30" s="322">
        <v>11</v>
      </c>
      <c r="B30" s="321" t="s">
        <v>1091</v>
      </c>
      <c r="C30" s="426"/>
      <c r="D30" s="426"/>
      <c r="E30" s="426"/>
      <c r="F30" s="426"/>
      <c r="G30" s="426"/>
      <c r="H30" s="427"/>
      <c r="I30" s="423"/>
      <c r="J30" s="423"/>
      <c r="K30" s="425"/>
      <c r="L30" s="425"/>
      <c r="M30" s="425"/>
      <c r="N30" s="425"/>
      <c r="O30" s="425"/>
      <c r="P30" s="425"/>
      <c r="Q30" s="425"/>
      <c r="R30" s="425"/>
      <c r="S30" s="425"/>
      <c r="T30" s="425"/>
      <c r="U30" s="425"/>
      <c r="V30" s="425"/>
      <c r="W30" s="425"/>
      <c r="X30" s="425"/>
      <c r="Y30" s="425"/>
      <c r="Z30" s="425"/>
      <c r="AA30" s="425"/>
      <c r="AB30" s="425"/>
      <c r="AC30" s="425"/>
      <c r="AD30" s="425"/>
      <c r="AE30" s="425"/>
      <c r="AF30" s="425"/>
      <c r="AG30" s="425"/>
      <c r="AH30" s="425"/>
      <c r="AI30" s="425"/>
      <c r="AJ30" s="425"/>
      <c r="AK30" s="425"/>
      <c r="AL30" s="425"/>
      <c r="AM30" s="425"/>
      <c r="AN30" s="425"/>
      <c r="AO30" s="425"/>
      <c r="AP30" s="425"/>
      <c r="AQ30" s="425"/>
      <c r="AR30" s="425"/>
      <c r="AS30" s="425"/>
      <c r="AT30" s="425"/>
      <c r="AU30" s="425"/>
      <c r="AV30" s="425"/>
      <c r="AW30" s="425"/>
      <c r="AX30" s="425"/>
      <c r="AY30" s="425"/>
      <c r="AZ30" s="425"/>
      <c r="BA30" s="425"/>
      <c r="BB30" s="425"/>
      <c r="BC30" s="425"/>
      <c r="BD30" s="425"/>
      <c r="BE30" s="425"/>
      <c r="BF30" s="425"/>
      <c r="BG30" s="425"/>
      <c r="BH30" s="425"/>
      <c r="BI30" s="425"/>
      <c r="BJ30" s="425"/>
      <c r="BK30" s="425"/>
      <c r="BL30" s="425"/>
      <c r="BM30" s="425"/>
      <c r="BN30" s="425"/>
      <c r="BO30" s="425"/>
      <c r="BP30" s="425"/>
      <c r="BQ30" s="425"/>
      <c r="BR30" s="425"/>
      <c r="BS30" s="425"/>
      <c r="BT30" s="425"/>
      <c r="BU30" s="425"/>
      <c r="BV30" s="425"/>
      <c r="BW30" s="425"/>
      <c r="BX30" s="425"/>
      <c r="BY30" s="425"/>
      <c r="BZ30" s="425"/>
      <c r="CA30" s="425"/>
      <c r="CB30" s="425"/>
      <c r="CC30" s="425"/>
      <c r="CD30" s="425"/>
      <c r="CE30" s="425"/>
      <c r="CF30" s="425"/>
      <c r="CG30" s="425"/>
      <c r="CH30" s="425"/>
      <c r="CI30" s="425"/>
    </row>
    <row r="31" spans="1:87" s="352" customFormat="1" ht="16.5" customHeight="1">
      <c r="A31" s="322">
        <v>12</v>
      </c>
      <c r="B31" s="321" t="s">
        <v>1086</v>
      </c>
      <c r="C31" s="426"/>
      <c r="D31" s="426"/>
      <c r="E31" s="426"/>
      <c r="F31" s="426"/>
      <c r="G31" s="426"/>
      <c r="H31" s="427"/>
      <c r="I31" s="423"/>
      <c r="J31" s="423"/>
      <c r="K31" s="425"/>
      <c r="L31" s="425"/>
      <c r="M31" s="425"/>
      <c r="N31" s="425"/>
      <c r="O31" s="425"/>
      <c r="P31" s="425"/>
      <c r="Q31" s="425"/>
      <c r="R31" s="425"/>
      <c r="S31" s="425"/>
      <c r="T31" s="425"/>
      <c r="U31" s="425"/>
      <c r="V31" s="425"/>
      <c r="W31" s="425"/>
      <c r="X31" s="425"/>
      <c r="Y31" s="425"/>
      <c r="Z31" s="425"/>
      <c r="AA31" s="425"/>
      <c r="AB31" s="425"/>
      <c r="AC31" s="425"/>
      <c r="AD31" s="425"/>
      <c r="AE31" s="425"/>
      <c r="AF31" s="425"/>
      <c r="AG31" s="425"/>
      <c r="AH31" s="425"/>
      <c r="AI31" s="425"/>
      <c r="AJ31" s="425"/>
      <c r="AK31" s="425"/>
      <c r="AL31" s="425"/>
      <c r="AM31" s="425"/>
      <c r="AN31" s="425"/>
      <c r="AO31" s="425"/>
      <c r="AP31" s="425"/>
      <c r="AQ31" s="425"/>
      <c r="AR31" s="425"/>
      <c r="AS31" s="425"/>
      <c r="AT31" s="425"/>
      <c r="AU31" s="425"/>
      <c r="AV31" s="425"/>
      <c r="AW31" s="425"/>
      <c r="AX31" s="425"/>
      <c r="AY31" s="425"/>
      <c r="AZ31" s="425"/>
      <c r="BA31" s="425"/>
      <c r="BB31" s="425"/>
      <c r="BC31" s="425"/>
      <c r="BD31" s="425"/>
      <c r="BE31" s="425"/>
      <c r="BF31" s="425"/>
      <c r="BG31" s="425"/>
      <c r="BH31" s="425"/>
      <c r="BI31" s="425"/>
      <c r="BJ31" s="425"/>
      <c r="BK31" s="425"/>
      <c r="BL31" s="425"/>
      <c r="BM31" s="425"/>
      <c r="BN31" s="425"/>
      <c r="BO31" s="425"/>
      <c r="BP31" s="425"/>
      <c r="BQ31" s="425"/>
      <c r="BR31" s="425"/>
      <c r="BS31" s="425"/>
      <c r="BT31" s="425"/>
      <c r="BU31" s="425"/>
      <c r="BV31" s="425"/>
      <c r="BW31" s="425"/>
      <c r="BX31" s="425"/>
      <c r="BY31" s="425"/>
      <c r="BZ31" s="425"/>
      <c r="CA31" s="425"/>
      <c r="CB31" s="425"/>
      <c r="CC31" s="425"/>
      <c r="CD31" s="425"/>
      <c r="CE31" s="425"/>
      <c r="CF31" s="425"/>
      <c r="CG31" s="425"/>
      <c r="CH31" s="425"/>
      <c r="CI31" s="425"/>
    </row>
    <row r="32" spans="1:87" s="352" customFormat="1" ht="16.5" customHeight="1">
      <c r="A32" s="322">
        <v>13</v>
      </c>
      <c r="B32" s="321" t="s">
        <v>229</v>
      </c>
      <c r="C32" s="426"/>
      <c r="D32" s="426"/>
      <c r="E32" s="426"/>
      <c r="F32" s="426"/>
      <c r="G32" s="426"/>
      <c r="H32" s="427"/>
      <c r="I32" s="423"/>
      <c r="J32" s="423"/>
      <c r="K32" s="425"/>
      <c r="L32" s="425"/>
      <c r="M32" s="425"/>
      <c r="N32" s="425"/>
      <c r="O32" s="425"/>
      <c r="P32" s="425"/>
      <c r="Q32" s="425"/>
      <c r="R32" s="425"/>
      <c r="S32" s="425"/>
      <c r="T32" s="425"/>
      <c r="U32" s="425"/>
      <c r="V32" s="425"/>
      <c r="W32" s="425"/>
      <c r="X32" s="425"/>
      <c r="Y32" s="425"/>
      <c r="Z32" s="425"/>
      <c r="AA32" s="425"/>
      <c r="AB32" s="425"/>
      <c r="AC32" s="425"/>
      <c r="AD32" s="425"/>
      <c r="AE32" s="425"/>
      <c r="AF32" s="425"/>
      <c r="AG32" s="425"/>
      <c r="AH32" s="425"/>
      <c r="AI32" s="425"/>
      <c r="AJ32" s="425"/>
      <c r="AK32" s="425"/>
      <c r="AL32" s="425"/>
      <c r="AM32" s="425"/>
      <c r="AN32" s="425"/>
      <c r="AO32" s="425"/>
      <c r="AP32" s="425"/>
      <c r="AQ32" s="425"/>
      <c r="AR32" s="425"/>
      <c r="AS32" s="425"/>
      <c r="AT32" s="425"/>
      <c r="AU32" s="425"/>
      <c r="AV32" s="425"/>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c r="BY32" s="425"/>
      <c r="BZ32" s="425"/>
      <c r="CA32" s="425"/>
      <c r="CB32" s="425"/>
      <c r="CC32" s="425"/>
      <c r="CD32" s="425"/>
      <c r="CE32" s="425"/>
      <c r="CF32" s="425"/>
      <c r="CG32" s="425"/>
      <c r="CH32" s="425"/>
      <c r="CI32" s="425"/>
    </row>
    <row r="33" spans="1:87" s="352" customFormat="1" ht="16.5" customHeight="1">
      <c r="A33" s="322"/>
      <c r="B33" s="330" t="s">
        <v>1083</v>
      </c>
      <c r="C33" s="426">
        <v>615.69200000000001</v>
      </c>
      <c r="D33" s="426">
        <v>320.16199999999998</v>
      </c>
      <c r="E33" s="426">
        <v>509.72500000000002</v>
      </c>
      <c r="F33" s="426">
        <v>382.92600000000004</v>
      </c>
      <c r="G33" s="426">
        <v>339.20300000000009</v>
      </c>
      <c r="H33" s="426">
        <v>2167.7080000000001</v>
      </c>
      <c r="I33" s="423">
        <v>1051.7802000000001</v>
      </c>
      <c r="J33" s="429">
        <v>485.20381896454694</v>
      </c>
      <c r="K33" s="425"/>
      <c r="L33" s="425"/>
      <c r="M33" s="425"/>
      <c r="N33" s="425"/>
      <c r="O33" s="425"/>
      <c r="P33" s="425"/>
      <c r="Q33" s="425"/>
      <c r="R33" s="425"/>
      <c r="S33" s="425"/>
      <c r="T33" s="425"/>
      <c r="U33" s="425"/>
      <c r="V33" s="425"/>
      <c r="W33" s="425"/>
      <c r="X33" s="425"/>
      <c r="Y33" s="425"/>
      <c r="Z33" s="425"/>
      <c r="AA33" s="425"/>
      <c r="AB33" s="425"/>
      <c r="AC33" s="425"/>
      <c r="AD33" s="425"/>
      <c r="AE33" s="425"/>
      <c r="AF33" s="425"/>
      <c r="AG33" s="425"/>
      <c r="AH33" s="425"/>
      <c r="AI33" s="425"/>
      <c r="AJ33" s="425"/>
      <c r="AK33" s="425"/>
      <c r="AL33" s="425"/>
      <c r="AM33" s="425"/>
      <c r="AN33" s="425"/>
      <c r="AO33" s="425"/>
      <c r="AP33" s="425"/>
      <c r="AQ33" s="425"/>
      <c r="AR33" s="425"/>
      <c r="AS33" s="425"/>
      <c r="AT33" s="425"/>
      <c r="AU33" s="425"/>
      <c r="AV33" s="425"/>
      <c r="AW33" s="425"/>
      <c r="AX33" s="425"/>
      <c r="AY33" s="425"/>
      <c r="AZ33" s="425"/>
      <c r="BA33" s="425"/>
      <c r="BB33" s="425"/>
      <c r="BC33" s="425"/>
      <c r="BD33" s="425"/>
      <c r="BE33" s="425"/>
      <c r="BF33" s="425"/>
      <c r="BG33" s="425"/>
      <c r="BH33" s="425"/>
      <c r="BI33" s="425"/>
      <c r="BJ33" s="425"/>
      <c r="BK33" s="425"/>
      <c r="BL33" s="425"/>
      <c r="BM33" s="425"/>
      <c r="BN33" s="425"/>
      <c r="BO33" s="425"/>
      <c r="BP33" s="425"/>
      <c r="BQ33" s="425"/>
      <c r="BR33" s="425"/>
      <c r="BS33" s="425"/>
      <c r="BT33" s="425"/>
      <c r="BU33" s="425"/>
      <c r="BV33" s="425"/>
      <c r="BW33" s="425"/>
      <c r="BX33" s="425"/>
      <c r="BY33" s="425"/>
      <c r="BZ33" s="425"/>
      <c r="CA33" s="425"/>
      <c r="CB33" s="425"/>
      <c r="CC33" s="425"/>
      <c r="CD33" s="425"/>
      <c r="CE33" s="425"/>
      <c r="CF33" s="425"/>
      <c r="CG33" s="425"/>
      <c r="CH33" s="425"/>
      <c r="CI33" s="425"/>
    </row>
    <row r="34" spans="1:87" s="352" customFormat="1" ht="16.5" customHeight="1">
      <c r="A34" s="321"/>
      <c r="B34" s="319" t="s">
        <v>697</v>
      </c>
      <c r="C34" s="426"/>
      <c r="D34" s="426"/>
      <c r="E34" s="426"/>
      <c r="F34" s="426"/>
      <c r="G34" s="426"/>
      <c r="H34" s="427"/>
      <c r="I34" s="423"/>
      <c r="J34" s="423"/>
      <c r="K34" s="425"/>
      <c r="L34" s="425"/>
      <c r="M34" s="425"/>
      <c r="N34" s="425"/>
      <c r="O34" s="425"/>
      <c r="P34" s="425"/>
      <c r="Q34" s="425"/>
      <c r="R34" s="425"/>
      <c r="S34" s="425"/>
      <c r="T34" s="425"/>
      <c r="U34" s="425"/>
      <c r="V34" s="425"/>
      <c r="W34" s="425"/>
      <c r="X34" s="425"/>
      <c r="Y34" s="425"/>
      <c r="Z34" s="425"/>
      <c r="AA34" s="425"/>
      <c r="AB34" s="425"/>
      <c r="AC34" s="425"/>
      <c r="AD34" s="425"/>
      <c r="AE34" s="425"/>
      <c r="AF34" s="425"/>
      <c r="AG34" s="425"/>
      <c r="AH34" s="425"/>
      <c r="AI34" s="425"/>
      <c r="AJ34" s="425"/>
      <c r="AK34" s="425"/>
      <c r="AL34" s="425"/>
      <c r="AM34" s="425"/>
      <c r="AN34" s="425"/>
      <c r="AO34" s="425"/>
      <c r="AP34" s="425"/>
      <c r="AQ34" s="425"/>
      <c r="AR34" s="425"/>
      <c r="AS34" s="425"/>
      <c r="AT34" s="425"/>
      <c r="AU34" s="425"/>
      <c r="AV34" s="425"/>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c r="BY34" s="425"/>
      <c r="BZ34" s="425"/>
      <c r="CA34" s="425"/>
      <c r="CB34" s="425"/>
      <c r="CC34" s="425"/>
      <c r="CD34" s="425"/>
      <c r="CE34" s="425"/>
      <c r="CF34" s="425"/>
      <c r="CG34" s="425"/>
      <c r="CH34" s="425"/>
      <c r="CI34" s="425"/>
    </row>
    <row r="35" spans="1:87" s="352" customFormat="1" ht="16.5" customHeight="1">
      <c r="A35" s="322">
        <v>13</v>
      </c>
      <c r="B35" s="321" t="s">
        <v>126</v>
      </c>
      <c r="C35" s="428">
        <v>2.246</v>
      </c>
      <c r="D35" s="428">
        <v>0</v>
      </c>
      <c r="E35" s="428">
        <v>0</v>
      </c>
      <c r="F35" s="428">
        <v>7.1059999999999999</v>
      </c>
      <c r="G35" s="428">
        <v>6.5939999999999994</v>
      </c>
      <c r="H35" s="427">
        <v>15.946</v>
      </c>
      <c r="I35" s="945">
        <v>8.3170000000000002</v>
      </c>
      <c r="J35" s="429">
        <v>521.57280822776875</v>
      </c>
      <c r="K35" s="425"/>
      <c r="L35" s="425"/>
      <c r="M35" s="425"/>
      <c r="N35" s="425"/>
      <c r="O35" s="425"/>
      <c r="P35" s="425"/>
      <c r="Q35" s="425"/>
      <c r="R35" s="425"/>
      <c r="S35" s="425"/>
      <c r="T35" s="425"/>
      <c r="U35" s="425"/>
      <c r="V35" s="425"/>
      <c r="W35" s="425"/>
      <c r="X35" s="425"/>
      <c r="Y35" s="425"/>
      <c r="Z35" s="425"/>
      <c r="AA35" s="425"/>
      <c r="AB35" s="425"/>
      <c r="AC35" s="425"/>
      <c r="AD35" s="425"/>
      <c r="AE35" s="425"/>
      <c r="AF35" s="425"/>
      <c r="AG35" s="425"/>
      <c r="AH35" s="425"/>
      <c r="AI35" s="425"/>
      <c r="AJ35" s="425"/>
      <c r="AK35" s="425"/>
      <c r="AL35" s="425"/>
      <c r="AM35" s="425"/>
      <c r="AN35" s="425"/>
      <c r="AO35" s="425"/>
      <c r="AP35" s="425"/>
      <c r="AQ35" s="425"/>
      <c r="AR35" s="425"/>
      <c r="AS35" s="425"/>
      <c r="AT35" s="425"/>
      <c r="AU35" s="425"/>
      <c r="AV35" s="425"/>
      <c r="AW35" s="425"/>
      <c r="AX35" s="425"/>
      <c r="AY35" s="425"/>
      <c r="AZ35" s="425"/>
      <c r="BA35" s="425"/>
      <c r="BB35" s="425"/>
      <c r="BC35" s="425"/>
      <c r="BD35" s="425"/>
      <c r="BE35" s="425"/>
      <c r="BF35" s="425"/>
      <c r="BG35" s="425"/>
      <c r="BH35" s="425"/>
      <c r="BI35" s="425"/>
      <c r="BJ35" s="425"/>
      <c r="BK35" s="425"/>
      <c r="BL35" s="425"/>
      <c r="BM35" s="425"/>
      <c r="BN35" s="425"/>
      <c r="BO35" s="425"/>
      <c r="BP35" s="425"/>
      <c r="BQ35" s="425"/>
      <c r="BR35" s="425"/>
      <c r="BS35" s="425"/>
      <c r="BT35" s="425"/>
      <c r="BU35" s="425"/>
      <c r="BV35" s="425"/>
      <c r="BW35" s="425"/>
      <c r="BX35" s="425"/>
      <c r="BY35" s="425"/>
      <c r="BZ35" s="425"/>
      <c r="CA35" s="425"/>
      <c r="CB35" s="425"/>
      <c r="CC35" s="425"/>
      <c r="CD35" s="425"/>
      <c r="CE35" s="425"/>
      <c r="CF35" s="425"/>
      <c r="CG35" s="425"/>
      <c r="CH35" s="425"/>
      <c r="CI35" s="425"/>
    </row>
    <row r="36" spans="1:87" s="352" customFormat="1" ht="16.5" customHeight="1">
      <c r="A36" s="322">
        <v>14</v>
      </c>
      <c r="B36" s="321" t="s">
        <v>1090</v>
      </c>
      <c r="C36" s="428">
        <v>0</v>
      </c>
      <c r="D36" s="428">
        <v>0</v>
      </c>
      <c r="E36" s="428">
        <v>1E-3</v>
      </c>
      <c r="F36" s="428">
        <v>0.38200000000000012</v>
      </c>
      <c r="G36" s="428">
        <v>0</v>
      </c>
      <c r="H36" s="427">
        <v>0.38300000000000012</v>
      </c>
      <c r="I36" s="945">
        <v>0.2913</v>
      </c>
      <c r="J36" s="429">
        <v>760.57441253263676</v>
      </c>
      <c r="K36" s="425"/>
      <c r="L36" s="425"/>
      <c r="M36" s="425"/>
      <c r="N36" s="425"/>
      <c r="O36" s="425"/>
      <c r="P36" s="425"/>
      <c r="Q36" s="425"/>
      <c r="R36" s="425"/>
      <c r="S36" s="425"/>
      <c r="T36" s="425"/>
      <c r="U36" s="425"/>
      <c r="V36" s="425"/>
      <c r="W36" s="425"/>
      <c r="X36" s="425"/>
      <c r="Y36" s="425"/>
      <c r="Z36" s="425"/>
      <c r="AA36" s="425"/>
      <c r="AB36" s="425"/>
      <c r="AC36" s="425"/>
      <c r="AD36" s="425"/>
      <c r="AE36" s="425"/>
      <c r="AF36" s="425"/>
      <c r="AG36" s="425"/>
      <c r="AH36" s="425"/>
      <c r="AI36" s="425"/>
      <c r="AJ36" s="425"/>
      <c r="AK36" s="425"/>
      <c r="AL36" s="425"/>
      <c r="AM36" s="425"/>
      <c r="AN36" s="425"/>
      <c r="AO36" s="425"/>
      <c r="AP36" s="425"/>
      <c r="AQ36" s="425"/>
      <c r="AR36" s="425"/>
      <c r="AS36" s="425"/>
      <c r="AT36" s="425"/>
      <c r="AU36" s="425"/>
      <c r="AV36" s="425"/>
      <c r="AW36" s="425"/>
      <c r="AX36" s="425"/>
      <c r="AY36" s="425"/>
      <c r="AZ36" s="425"/>
      <c r="BA36" s="425"/>
      <c r="BB36" s="425"/>
      <c r="BC36" s="425"/>
      <c r="BD36" s="425"/>
      <c r="BE36" s="425"/>
      <c r="BF36" s="425"/>
      <c r="BG36" s="425"/>
      <c r="BH36" s="425"/>
      <c r="BI36" s="425"/>
      <c r="BJ36" s="425"/>
      <c r="BK36" s="425"/>
      <c r="BL36" s="425"/>
      <c r="BM36" s="425"/>
      <c r="BN36" s="425"/>
      <c r="BO36" s="425"/>
      <c r="BP36" s="425"/>
      <c r="BQ36" s="425"/>
      <c r="BR36" s="425"/>
      <c r="BS36" s="425"/>
      <c r="BT36" s="425"/>
      <c r="BU36" s="425"/>
      <c r="BV36" s="425"/>
      <c r="BW36" s="425"/>
      <c r="BX36" s="425"/>
      <c r="BY36" s="425"/>
      <c r="BZ36" s="425"/>
      <c r="CA36" s="425"/>
      <c r="CB36" s="425"/>
      <c r="CC36" s="425"/>
      <c r="CD36" s="425"/>
      <c r="CE36" s="425"/>
      <c r="CF36" s="425"/>
      <c r="CG36" s="425"/>
      <c r="CH36" s="425"/>
      <c r="CI36" s="425"/>
    </row>
    <row r="37" spans="1:87" s="352" customFormat="1" ht="16.5" customHeight="1">
      <c r="A37" s="322">
        <v>15</v>
      </c>
      <c r="B37" s="321" t="s">
        <v>1089</v>
      </c>
      <c r="C37" s="428">
        <v>9.0749999999999993</v>
      </c>
      <c r="D37" s="428">
        <v>3.0289999999999999</v>
      </c>
      <c r="E37" s="428">
        <v>3.73</v>
      </c>
      <c r="F37" s="428">
        <v>0</v>
      </c>
      <c r="G37" s="428">
        <v>9.8999999999999991E-2</v>
      </c>
      <c r="H37" s="427">
        <v>15.933</v>
      </c>
      <c r="I37" s="945">
        <v>3.4171</v>
      </c>
      <c r="J37" s="429">
        <v>214.46682984999688</v>
      </c>
      <c r="K37" s="425"/>
      <c r="L37" s="425"/>
      <c r="M37" s="425"/>
      <c r="N37" s="425"/>
      <c r="O37" s="425"/>
      <c r="P37" s="425"/>
      <c r="Q37" s="425"/>
      <c r="R37" s="425"/>
      <c r="S37" s="425"/>
      <c r="T37" s="425"/>
      <c r="U37" s="425"/>
      <c r="V37" s="425"/>
      <c r="W37" s="425"/>
      <c r="X37" s="425"/>
      <c r="Y37" s="425"/>
      <c r="Z37" s="425"/>
      <c r="AA37" s="425"/>
      <c r="AB37" s="425"/>
      <c r="AC37" s="425"/>
      <c r="AD37" s="425"/>
      <c r="AE37" s="425"/>
      <c r="AF37" s="425"/>
      <c r="AG37" s="425"/>
      <c r="AH37" s="425"/>
      <c r="AI37" s="425"/>
      <c r="AJ37" s="425"/>
      <c r="AK37" s="425"/>
      <c r="AL37" s="425"/>
      <c r="AM37" s="425"/>
      <c r="AN37" s="425"/>
      <c r="AO37" s="425"/>
      <c r="AP37" s="425"/>
      <c r="AQ37" s="425"/>
      <c r="AR37" s="425"/>
      <c r="AS37" s="425"/>
      <c r="AT37" s="425"/>
      <c r="AU37" s="425"/>
      <c r="AV37" s="425"/>
      <c r="AW37" s="425"/>
      <c r="AX37" s="425"/>
      <c r="AY37" s="425"/>
      <c r="AZ37" s="425"/>
      <c r="BA37" s="425"/>
      <c r="BB37" s="425"/>
      <c r="BC37" s="425"/>
      <c r="BD37" s="425"/>
      <c r="BE37" s="425"/>
      <c r="BF37" s="425"/>
      <c r="BG37" s="425"/>
      <c r="BH37" s="425"/>
      <c r="BI37" s="425"/>
      <c r="BJ37" s="425"/>
      <c r="BK37" s="425"/>
      <c r="BL37" s="425"/>
      <c r="BM37" s="425"/>
      <c r="BN37" s="425"/>
      <c r="BO37" s="425"/>
      <c r="BP37" s="425"/>
      <c r="BQ37" s="425"/>
      <c r="BR37" s="425"/>
      <c r="BS37" s="425"/>
      <c r="BT37" s="425"/>
      <c r="BU37" s="425"/>
      <c r="BV37" s="425"/>
      <c r="BW37" s="425"/>
      <c r="BX37" s="425"/>
      <c r="BY37" s="425"/>
      <c r="BZ37" s="425"/>
      <c r="CA37" s="425"/>
      <c r="CB37" s="425"/>
      <c r="CC37" s="425"/>
      <c r="CD37" s="425"/>
      <c r="CE37" s="425"/>
      <c r="CF37" s="425"/>
      <c r="CG37" s="425"/>
      <c r="CH37" s="425"/>
      <c r="CI37" s="425"/>
    </row>
    <row r="38" spans="1:87" s="352" customFormat="1" ht="16.5" customHeight="1">
      <c r="A38" s="322">
        <v>16</v>
      </c>
      <c r="B38" s="321" t="s">
        <v>708</v>
      </c>
      <c r="C38" s="428">
        <v>24.868000000000002</v>
      </c>
      <c r="D38" s="428">
        <v>0.14400000000000002</v>
      </c>
      <c r="E38" s="428">
        <v>0.15</v>
      </c>
      <c r="F38" s="428">
        <v>0</v>
      </c>
      <c r="G38" s="428">
        <v>0.53200000000000003</v>
      </c>
      <c r="H38" s="427">
        <v>25.693999999999999</v>
      </c>
      <c r="I38" s="945">
        <v>12.5359</v>
      </c>
      <c r="J38" s="429">
        <v>487.89211489063592</v>
      </c>
      <c r="K38" s="425"/>
      <c r="L38" s="425"/>
      <c r="M38" s="425"/>
      <c r="N38" s="425"/>
      <c r="O38" s="425"/>
      <c r="P38" s="425"/>
      <c r="Q38" s="425"/>
      <c r="R38" s="425"/>
      <c r="S38" s="425"/>
      <c r="T38" s="425"/>
      <c r="U38" s="425"/>
      <c r="V38" s="425"/>
      <c r="W38" s="425"/>
      <c r="X38" s="425"/>
      <c r="Y38" s="425"/>
      <c r="Z38" s="425"/>
      <c r="AA38" s="425"/>
      <c r="AB38" s="425"/>
      <c r="AC38" s="425"/>
      <c r="AD38" s="425"/>
      <c r="AE38" s="425"/>
      <c r="AF38" s="425"/>
      <c r="AG38" s="425"/>
      <c r="AH38" s="425"/>
      <c r="AI38" s="425"/>
      <c r="AJ38" s="425"/>
      <c r="AK38" s="425"/>
      <c r="AL38" s="425"/>
      <c r="AM38" s="425"/>
      <c r="AN38" s="425"/>
      <c r="AO38" s="425"/>
      <c r="AP38" s="425"/>
      <c r="AQ38" s="425"/>
      <c r="AR38" s="425"/>
      <c r="AS38" s="425"/>
      <c r="AT38" s="425"/>
      <c r="AU38" s="425"/>
      <c r="AV38" s="425"/>
      <c r="AW38" s="425"/>
      <c r="AX38" s="425"/>
      <c r="AY38" s="425"/>
      <c r="AZ38" s="425"/>
      <c r="BA38" s="425"/>
      <c r="BB38" s="425"/>
      <c r="BC38" s="425"/>
      <c r="BD38" s="425"/>
      <c r="BE38" s="425"/>
      <c r="BF38" s="425"/>
      <c r="BG38" s="425"/>
      <c r="BH38" s="425"/>
      <c r="BI38" s="425"/>
      <c r="BJ38" s="425"/>
      <c r="BK38" s="425"/>
      <c r="BL38" s="425"/>
      <c r="BM38" s="425"/>
      <c r="BN38" s="425"/>
      <c r="BO38" s="425"/>
      <c r="BP38" s="425"/>
      <c r="BQ38" s="425"/>
      <c r="BR38" s="425"/>
      <c r="BS38" s="425"/>
      <c r="BT38" s="425"/>
      <c r="BU38" s="425"/>
      <c r="BV38" s="425"/>
      <c r="BW38" s="425"/>
      <c r="BX38" s="425"/>
      <c r="BY38" s="425"/>
      <c r="BZ38" s="425"/>
      <c r="CA38" s="425"/>
      <c r="CB38" s="425"/>
      <c r="CC38" s="425"/>
      <c r="CD38" s="425"/>
      <c r="CE38" s="425"/>
      <c r="CF38" s="425"/>
      <c r="CG38" s="425"/>
      <c r="CH38" s="425"/>
      <c r="CI38" s="425"/>
    </row>
    <row r="39" spans="1:87" s="352" customFormat="1" ht="16.5" customHeight="1">
      <c r="A39" s="322">
        <v>17</v>
      </c>
      <c r="B39" s="321" t="s">
        <v>1088</v>
      </c>
      <c r="C39" s="428">
        <v>3.6210000000000004</v>
      </c>
      <c r="D39" s="428">
        <v>0.86799999999999999</v>
      </c>
      <c r="E39" s="428">
        <v>2.6869999999999998</v>
      </c>
      <c r="F39" s="428">
        <v>0.4910000000000001</v>
      </c>
      <c r="G39" s="428">
        <v>1.4449999999999998</v>
      </c>
      <c r="H39" s="427">
        <v>9.1120000000000001</v>
      </c>
      <c r="I39" s="945">
        <v>8.0548000000000002</v>
      </c>
      <c r="J39" s="429">
        <v>883.97717295873576</v>
      </c>
      <c r="K39" s="425"/>
      <c r="L39" s="425"/>
      <c r="M39" s="425"/>
      <c r="N39" s="425"/>
      <c r="O39" s="425"/>
      <c r="P39" s="425"/>
      <c r="Q39" s="425"/>
      <c r="R39" s="425"/>
      <c r="S39" s="425"/>
      <c r="T39" s="425"/>
      <c r="U39" s="425"/>
      <c r="V39" s="425"/>
      <c r="W39" s="425"/>
      <c r="X39" s="425"/>
      <c r="Y39" s="425"/>
      <c r="Z39" s="425"/>
      <c r="AA39" s="425"/>
      <c r="AB39" s="425"/>
      <c r="AC39" s="425"/>
      <c r="AD39" s="425"/>
      <c r="AE39" s="425"/>
      <c r="AF39" s="425"/>
      <c r="AG39" s="425"/>
      <c r="AH39" s="425"/>
      <c r="AI39" s="425"/>
      <c r="AJ39" s="425"/>
      <c r="AK39" s="425"/>
      <c r="AL39" s="425"/>
      <c r="AM39" s="425"/>
      <c r="AN39" s="425"/>
      <c r="AO39" s="425"/>
      <c r="AP39" s="425"/>
      <c r="AQ39" s="425"/>
      <c r="AR39" s="425"/>
      <c r="AS39" s="425"/>
      <c r="AT39" s="425"/>
      <c r="AU39" s="425"/>
      <c r="AV39" s="425"/>
      <c r="AW39" s="425"/>
      <c r="AX39" s="425"/>
      <c r="AY39" s="425"/>
      <c r="AZ39" s="425"/>
      <c r="BA39" s="425"/>
      <c r="BB39" s="425"/>
      <c r="BC39" s="425"/>
      <c r="BD39" s="425"/>
      <c r="BE39" s="425"/>
      <c r="BF39" s="425"/>
      <c r="BG39" s="425"/>
      <c r="BH39" s="425"/>
      <c r="BI39" s="425"/>
      <c r="BJ39" s="425"/>
      <c r="BK39" s="425"/>
      <c r="BL39" s="425"/>
      <c r="BM39" s="425"/>
      <c r="BN39" s="425"/>
      <c r="BO39" s="425"/>
      <c r="BP39" s="425"/>
      <c r="BQ39" s="425"/>
      <c r="BR39" s="425"/>
      <c r="BS39" s="425"/>
      <c r="BT39" s="425"/>
      <c r="BU39" s="425"/>
      <c r="BV39" s="425"/>
      <c r="BW39" s="425"/>
      <c r="BX39" s="425"/>
      <c r="BY39" s="425"/>
      <c r="BZ39" s="425"/>
      <c r="CA39" s="425"/>
      <c r="CB39" s="425"/>
      <c r="CC39" s="425"/>
      <c r="CD39" s="425"/>
      <c r="CE39" s="425"/>
      <c r="CF39" s="425"/>
      <c r="CG39" s="425"/>
      <c r="CH39" s="425"/>
      <c r="CI39" s="425"/>
    </row>
    <row r="40" spans="1:87" s="352" customFormat="1" ht="16.5" customHeight="1">
      <c r="A40" s="322">
        <v>18</v>
      </c>
      <c r="B40" s="321" t="s">
        <v>1087</v>
      </c>
      <c r="C40" s="428"/>
      <c r="D40" s="428"/>
      <c r="E40" s="428"/>
      <c r="F40" s="428"/>
      <c r="G40" s="428"/>
      <c r="H40" s="427"/>
      <c r="I40" s="945"/>
      <c r="J40" s="423"/>
      <c r="K40" s="425"/>
      <c r="L40" s="425"/>
      <c r="M40" s="425"/>
      <c r="N40" s="425"/>
      <c r="O40" s="425"/>
      <c r="P40" s="425"/>
      <c r="Q40" s="425"/>
      <c r="R40" s="425"/>
      <c r="S40" s="425"/>
      <c r="T40" s="425"/>
      <c r="U40" s="425"/>
      <c r="V40" s="425"/>
      <c r="W40" s="425"/>
      <c r="X40" s="425"/>
      <c r="Y40" s="425"/>
      <c r="Z40" s="425"/>
      <c r="AA40" s="425"/>
      <c r="AB40" s="425"/>
      <c r="AC40" s="425"/>
      <c r="AD40" s="425"/>
      <c r="AE40" s="425"/>
      <c r="AF40" s="425"/>
      <c r="AG40" s="425"/>
      <c r="AH40" s="425"/>
      <c r="AI40" s="425"/>
      <c r="AJ40" s="425"/>
      <c r="AK40" s="425"/>
      <c r="AL40" s="425"/>
      <c r="AM40" s="425"/>
      <c r="AN40" s="425"/>
      <c r="AO40" s="425"/>
      <c r="AP40" s="425"/>
      <c r="AQ40" s="425"/>
      <c r="AR40" s="425"/>
      <c r="AS40" s="425"/>
      <c r="AT40" s="425"/>
      <c r="AU40" s="425"/>
      <c r="AV40" s="425"/>
      <c r="AW40" s="425"/>
      <c r="AX40" s="425"/>
      <c r="AY40" s="425"/>
      <c r="AZ40" s="425"/>
      <c r="BA40" s="425"/>
      <c r="BB40" s="425"/>
      <c r="BC40" s="425"/>
      <c r="BD40" s="425"/>
      <c r="BE40" s="425"/>
      <c r="BF40" s="425"/>
      <c r="BG40" s="425"/>
      <c r="BH40" s="425"/>
      <c r="BI40" s="425"/>
      <c r="BJ40" s="425"/>
      <c r="BK40" s="425"/>
      <c r="BL40" s="425"/>
      <c r="BM40" s="425"/>
      <c r="BN40" s="425"/>
      <c r="BO40" s="425"/>
      <c r="BP40" s="425"/>
      <c r="BQ40" s="425"/>
      <c r="BR40" s="425"/>
      <c r="BS40" s="425"/>
      <c r="BT40" s="425"/>
      <c r="BU40" s="425"/>
      <c r="BV40" s="425"/>
      <c r="BW40" s="425"/>
      <c r="BX40" s="425"/>
      <c r="BY40" s="425"/>
      <c r="BZ40" s="425"/>
      <c r="CA40" s="425"/>
      <c r="CB40" s="425"/>
      <c r="CC40" s="425"/>
      <c r="CD40" s="425"/>
      <c r="CE40" s="425"/>
      <c r="CF40" s="425"/>
      <c r="CG40" s="425"/>
      <c r="CH40" s="425"/>
      <c r="CI40" s="425"/>
    </row>
    <row r="41" spans="1:87" s="352" customFormat="1" ht="16.5" customHeight="1">
      <c r="A41" s="322">
        <v>19</v>
      </c>
      <c r="B41" s="321" t="s">
        <v>1086</v>
      </c>
      <c r="C41" s="428">
        <v>15.157000000000004</v>
      </c>
      <c r="D41" s="428">
        <v>4.0280000000000005</v>
      </c>
      <c r="E41" s="428">
        <v>5.9050000000000002</v>
      </c>
      <c r="F41" s="428">
        <v>17.749000000000002</v>
      </c>
      <c r="G41" s="428">
        <v>11.868</v>
      </c>
      <c r="H41" s="427">
        <v>54.707000000000008</v>
      </c>
      <c r="I41" s="945">
        <v>42.152499999999996</v>
      </c>
      <c r="J41" s="429">
        <v>770.51382821211155</v>
      </c>
      <c r="K41" s="425"/>
      <c r="L41" s="425"/>
      <c r="M41" s="425"/>
      <c r="N41" s="425"/>
      <c r="O41" s="425"/>
      <c r="P41" s="425"/>
      <c r="Q41" s="425"/>
      <c r="R41" s="425"/>
      <c r="S41" s="425"/>
      <c r="T41" s="425"/>
      <c r="U41" s="425"/>
      <c r="V41" s="425"/>
      <c r="W41" s="425"/>
      <c r="X41" s="425"/>
      <c r="Y41" s="425"/>
      <c r="Z41" s="425"/>
      <c r="AA41" s="425"/>
      <c r="AB41" s="425"/>
      <c r="AC41" s="425"/>
      <c r="AD41" s="425"/>
      <c r="AE41" s="425"/>
      <c r="AF41" s="425"/>
      <c r="AG41" s="425"/>
      <c r="AH41" s="425"/>
      <c r="AI41" s="425"/>
      <c r="AJ41" s="425"/>
      <c r="AK41" s="425"/>
      <c r="AL41" s="425"/>
      <c r="AM41" s="425"/>
      <c r="AN41" s="425"/>
      <c r="AO41" s="425"/>
      <c r="AP41" s="425"/>
      <c r="AQ41" s="425"/>
      <c r="AR41" s="425"/>
      <c r="AS41" s="425"/>
      <c r="AT41" s="425"/>
      <c r="AU41" s="425"/>
      <c r="AV41" s="425"/>
      <c r="AW41" s="425"/>
      <c r="AX41" s="425"/>
      <c r="AY41" s="425"/>
      <c r="AZ41" s="425"/>
      <c r="BA41" s="425"/>
      <c r="BB41" s="425"/>
      <c r="BC41" s="425"/>
      <c r="BD41" s="425"/>
      <c r="BE41" s="425"/>
      <c r="BF41" s="425"/>
      <c r="BG41" s="425"/>
      <c r="BH41" s="425"/>
      <c r="BI41" s="425"/>
      <c r="BJ41" s="425"/>
      <c r="BK41" s="425"/>
      <c r="BL41" s="425"/>
      <c r="BM41" s="425"/>
      <c r="BN41" s="425"/>
      <c r="BO41" s="425"/>
      <c r="BP41" s="425"/>
      <c r="BQ41" s="425"/>
      <c r="BR41" s="425"/>
      <c r="BS41" s="425"/>
      <c r="BT41" s="425"/>
      <c r="BU41" s="425"/>
      <c r="BV41" s="425"/>
      <c r="BW41" s="425"/>
      <c r="BX41" s="425"/>
      <c r="BY41" s="425"/>
      <c r="BZ41" s="425"/>
      <c r="CA41" s="425"/>
      <c r="CB41" s="425"/>
      <c r="CC41" s="425"/>
      <c r="CD41" s="425"/>
      <c r="CE41" s="425"/>
      <c r="CF41" s="425"/>
      <c r="CG41" s="425"/>
      <c r="CH41" s="425"/>
      <c r="CI41" s="425"/>
    </row>
    <row r="42" spans="1:87" s="352" customFormat="1" ht="16.5" customHeight="1">
      <c r="A42" s="322">
        <v>20</v>
      </c>
      <c r="B42" s="321" t="s">
        <v>1085</v>
      </c>
      <c r="C42" s="428"/>
      <c r="D42" s="428"/>
      <c r="E42" s="428"/>
      <c r="F42" s="428"/>
      <c r="G42" s="428"/>
      <c r="H42" s="427"/>
      <c r="I42" s="945"/>
      <c r="J42" s="423"/>
      <c r="K42" s="425"/>
      <c r="L42" s="425"/>
      <c r="M42" s="425"/>
      <c r="N42" s="425"/>
      <c r="O42" s="425"/>
      <c r="P42" s="425"/>
      <c r="Q42" s="425"/>
      <c r="R42" s="425"/>
      <c r="S42" s="425"/>
      <c r="T42" s="425"/>
      <c r="U42" s="425"/>
      <c r="V42" s="425"/>
      <c r="W42" s="425"/>
      <c r="X42" s="425"/>
      <c r="Y42" s="425"/>
      <c r="Z42" s="425"/>
      <c r="AA42" s="425"/>
      <c r="AB42" s="425"/>
      <c r="AC42" s="425"/>
      <c r="AD42" s="425"/>
      <c r="AE42" s="425"/>
      <c r="AF42" s="425"/>
      <c r="AG42" s="425"/>
      <c r="AH42" s="425"/>
      <c r="AI42" s="425"/>
      <c r="AJ42" s="425"/>
      <c r="AK42" s="425"/>
      <c r="AL42" s="425"/>
      <c r="AM42" s="425"/>
      <c r="AN42" s="425"/>
      <c r="AO42" s="425"/>
      <c r="AP42" s="425"/>
      <c r="AQ42" s="425"/>
      <c r="AR42" s="425"/>
      <c r="AS42" s="425"/>
      <c r="AT42" s="425"/>
      <c r="AU42" s="425"/>
      <c r="AV42" s="425"/>
      <c r="AW42" s="425"/>
      <c r="AX42" s="425"/>
      <c r="AY42" s="425"/>
      <c r="AZ42" s="425"/>
      <c r="BA42" s="425"/>
      <c r="BB42" s="425"/>
      <c r="BC42" s="425"/>
      <c r="BD42" s="425"/>
      <c r="BE42" s="425"/>
      <c r="BF42" s="425"/>
      <c r="BG42" s="425"/>
      <c r="BH42" s="425"/>
      <c r="BI42" s="425"/>
      <c r="BJ42" s="425"/>
      <c r="BK42" s="425"/>
      <c r="BL42" s="425"/>
      <c r="BM42" s="425"/>
      <c r="BN42" s="425"/>
      <c r="BO42" s="425"/>
      <c r="BP42" s="425"/>
      <c r="BQ42" s="425"/>
      <c r="BR42" s="425"/>
      <c r="BS42" s="425"/>
      <c r="BT42" s="425"/>
      <c r="BU42" s="425"/>
      <c r="BV42" s="425"/>
      <c r="BW42" s="425"/>
      <c r="BX42" s="425"/>
      <c r="BY42" s="425"/>
      <c r="BZ42" s="425"/>
      <c r="CA42" s="425"/>
      <c r="CB42" s="425"/>
      <c r="CC42" s="425"/>
      <c r="CD42" s="425"/>
      <c r="CE42" s="425"/>
      <c r="CF42" s="425"/>
      <c r="CG42" s="425"/>
      <c r="CH42" s="425"/>
      <c r="CI42" s="425"/>
    </row>
    <row r="43" spans="1:87" s="352" customFormat="1" ht="16.5" customHeight="1">
      <c r="A43" s="322">
        <v>21</v>
      </c>
      <c r="B43" s="321" t="s">
        <v>695</v>
      </c>
      <c r="C43" s="428">
        <v>0.34700000000000003</v>
      </c>
      <c r="D43" s="428">
        <v>9.1000000000000011E-2</v>
      </c>
      <c r="E43" s="428">
        <v>0.62800000000000011</v>
      </c>
      <c r="F43" s="428">
        <v>0.94199999999999995</v>
      </c>
      <c r="G43" s="428">
        <v>5.484</v>
      </c>
      <c r="H43" s="427">
        <v>7.492</v>
      </c>
      <c r="I43" s="945">
        <v>6.557900000000001</v>
      </c>
      <c r="J43" s="429">
        <v>875.32034169781116</v>
      </c>
      <c r="K43" s="425"/>
      <c r="L43" s="425"/>
      <c r="M43" s="425"/>
      <c r="N43" s="425"/>
      <c r="O43" s="425"/>
      <c r="P43" s="425"/>
      <c r="Q43" s="425"/>
      <c r="R43" s="425"/>
      <c r="S43" s="425"/>
      <c r="T43" s="425"/>
      <c r="U43" s="425"/>
      <c r="V43" s="425"/>
      <c r="W43" s="425"/>
      <c r="X43" s="425"/>
      <c r="Y43" s="425"/>
      <c r="Z43" s="425"/>
      <c r="AA43" s="425"/>
      <c r="AB43" s="425"/>
      <c r="AC43" s="425"/>
      <c r="AD43" s="425"/>
      <c r="AE43" s="425"/>
      <c r="AF43" s="425"/>
      <c r="AG43" s="425"/>
      <c r="AH43" s="425"/>
      <c r="AI43" s="425"/>
      <c r="AJ43" s="425"/>
      <c r="AK43" s="425"/>
      <c r="AL43" s="425"/>
      <c r="AM43" s="425"/>
      <c r="AN43" s="425"/>
      <c r="AO43" s="425"/>
      <c r="AP43" s="425"/>
      <c r="AQ43" s="425"/>
      <c r="AR43" s="425"/>
      <c r="AS43" s="425"/>
      <c r="AT43" s="425"/>
      <c r="AU43" s="425"/>
      <c r="AV43" s="425"/>
      <c r="AW43" s="425"/>
      <c r="AX43" s="425"/>
      <c r="AY43" s="425"/>
      <c r="AZ43" s="425"/>
      <c r="BA43" s="425"/>
      <c r="BB43" s="425"/>
      <c r="BC43" s="425"/>
      <c r="BD43" s="425"/>
      <c r="BE43" s="425"/>
      <c r="BF43" s="425"/>
      <c r="BG43" s="425"/>
      <c r="BH43" s="425"/>
      <c r="BI43" s="425"/>
      <c r="BJ43" s="425"/>
      <c r="BK43" s="425"/>
      <c r="BL43" s="425"/>
      <c r="BM43" s="425"/>
      <c r="BN43" s="425"/>
      <c r="BO43" s="425"/>
      <c r="BP43" s="425"/>
      <c r="BQ43" s="425"/>
      <c r="BR43" s="425"/>
      <c r="BS43" s="425"/>
      <c r="BT43" s="425"/>
      <c r="BU43" s="425"/>
      <c r="BV43" s="425"/>
      <c r="BW43" s="425"/>
      <c r="BX43" s="425"/>
      <c r="BY43" s="425"/>
      <c r="BZ43" s="425"/>
      <c r="CA43" s="425"/>
      <c r="CB43" s="425"/>
      <c r="CC43" s="425"/>
      <c r="CD43" s="425"/>
      <c r="CE43" s="425"/>
      <c r="CF43" s="425"/>
      <c r="CG43" s="425"/>
      <c r="CH43" s="425"/>
      <c r="CI43" s="425"/>
    </row>
    <row r="44" spans="1:87" s="352" customFormat="1" ht="16.5" customHeight="1">
      <c r="A44" s="322">
        <v>22</v>
      </c>
      <c r="B44" s="321" t="s">
        <v>229</v>
      </c>
      <c r="C44" s="428">
        <v>94.13</v>
      </c>
      <c r="D44" s="428">
        <v>15.654</v>
      </c>
      <c r="E44" s="428">
        <v>19.62</v>
      </c>
      <c r="F44" s="428">
        <v>62.376999999999995</v>
      </c>
      <c r="G44" s="428">
        <v>143.51599999999999</v>
      </c>
      <c r="H44" s="427">
        <v>335.29700000000003</v>
      </c>
      <c r="I44" s="945">
        <v>242.24220000000003</v>
      </c>
      <c r="J44" s="429">
        <v>722.47052613056485</v>
      </c>
      <c r="K44" s="425"/>
      <c r="L44" s="425"/>
      <c r="M44" s="425"/>
      <c r="N44" s="425"/>
      <c r="O44" s="425"/>
      <c r="P44" s="425"/>
      <c r="Q44" s="425"/>
      <c r="R44" s="425"/>
      <c r="S44" s="425"/>
      <c r="T44" s="425"/>
      <c r="U44" s="425"/>
      <c r="V44" s="425"/>
      <c r="W44" s="425"/>
      <c r="X44" s="425"/>
      <c r="Y44" s="425"/>
      <c r="Z44" s="425"/>
      <c r="AA44" s="425"/>
      <c r="AB44" s="425"/>
      <c r="AC44" s="425"/>
      <c r="AD44" s="425"/>
      <c r="AE44" s="425"/>
      <c r="AF44" s="425"/>
      <c r="AG44" s="425"/>
      <c r="AH44" s="425"/>
      <c r="AI44" s="425"/>
      <c r="AJ44" s="425"/>
      <c r="AK44" s="425"/>
      <c r="AL44" s="425"/>
      <c r="AM44" s="425"/>
      <c r="AN44" s="425"/>
      <c r="AO44" s="425"/>
      <c r="AP44" s="425"/>
      <c r="AQ44" s="425"/>
      <c r="AR44" s="425"/>
      <c r="AS44" s="425"/>
      <c r="AT44" s="425"/>
      <c r="AU44" s="425"/>
      <c r="AV44" s="425"/>
      <c r="AW44" s="425"/>
      <c r="AX44" s="425"/>
      <c r="AY44" s="425"/>
      <c r="AZ44" s="425"/>
      <c r="BA44" s="425"/>
      <c r="BB44" s="425"/>
      <c r="BC44" s="425"/>
      <c r="BD44" s="425"/>
      <c r="BE44" s="425"/>
      <c r="BF44" s="425"/>
      <c r="BG44" s="425"/>
      <c r="BH44" s="425"/>
      <c r="BI44" s="425"/>
      <c r="BJ44" s="425"/>
      <c r="BK44" s="425"/>
      <c r="BL44" s="425"/>
      <c r="BM44" s="425"/>
      <c r="BN44" s="425"/>
      <c r="BO44" s="425"/>
      <c r="BP44" s="425"/>
      <c r="BQ44" s="425"/>
      <c r="BR44" s="425"/>
      <c r="BS44" s="425"/>
      <c r="BT44" s="425"/>
      <c r="BU44" s="425"/>
      <c r="BV44" s="425"/>
      <c r="BW44" s="425"/>
      <c r="BX44" s="425"/>
      <c r="BY44" s="425"/>
      <c r="BZ44" s="425"/>
      <c r="CA44" s="425"/>
      <c r="CB44" s="425"/>
      <c r="CC44" s="425"/>
      <c r="CD44" s="425"/>
      <c r="CE44" s="425"/>
      <c r="CF44" s="425"/>
      <c r="CG44" s="425"/>
      <c r="CH44" s="425"/>
      <c r="CI44" s="425"/>
    </row>
    <row r="45" spans="1:87" s="352" customFormat="1" ht="16.5" customHeight="1">
      <c r="A45" s="322">
        <v>23</v>
      </c>
      <c r="B45" s="321" t="s">
        <v>232</v>
      </c>
      <c r="C45" s="428">
        <v>0</v>
      </c>
      <c r="D45" s="428">
        <v>0</v>
      </c>
      <c r="E45" s="428">
        <v>0</v>
      </c>
      <c r="F45" s="428">
        <v>37.415999999999997</v>
      </c>
      <c r="G45" s="428">
        <v>0</v>
      </c>
      <c r="H45" s="427">
        <v>37.415999999999997</v>
      </c>
      <c r="I45" s="945">
        <v>24.392999999999997</v>
      </c>
      <c r="J45" s="429">
        <v>651.94034637588197</v>
      </c>
      <c r="K45" s="425"/>
      <c r="L45" s="425"/>
      <c r="M45" s="425"/>
      <c r="N45" s="425"/>
      <c r="O45" s="425"/>
      <c r="P45" s="425"/>
      <c r="Q45" s="425"/>
      <c r="R45" s="425"/>
      <c r="S45" s="425"/>
      <c r="T45" s="425"/>
      <c r="U45" s="425"/>
      <c r="V45" s="425"/>
      <c r="W45" s="425"/>
      <c r="X45" s="425"/>
      <c r="Y45" s="425"/>
      <c r="Z45" s="425"/>
      <c r="AA45" s="425"/>
      <c r="AB45" s="425"/>
      <c r="AC45" s="425"/>
      <c r="AD45" s="425"/>
      <c r="AE45" s="425"/>
      <c r="AF45" s="425"/>
      <c r="AG45" s="425"/>
      <c r="AH45" s="425"/>
      <c r="AI45" s="425"/>
      <c r="AJ45" s="425"/>
      <c r="AK45" s="425"/>
      <c r="AL45" s="425"/>
      <c r="AM45" s="425"/>
      <c r="AN45" s="425"/>
      <c r="AO45" s="425"/>
      <c r="AP45" s="425"/>
      <c r="AQ45" s="425"/>
      <c r="AR45" s="425"/>
      <c r="AS45" s="425"/>
      <c r="AT45" s="425"/>
      <c r="AU45" s="425"/>
      <c r="AV45" s="425"/>
      <c r="AW45" s="425"/>
      <c r="AX45" s="425"/>
      <c r="AY45" s="425"/>
      <c r="AZ45" s="425"/>
      <c r="BA45" s="425"/>
      <c r="BB45" s="425"/>
      <c r="BC45" s="425"/>
      <c r="BD45" s="425"/>
      <c r="BE45" s="425"/>
      <c r="BF45" s="425"/>
      <c r="BG45" s="425"/>
      <c r="BH45" s="425"/>
      <c r="BI45" s="425"/>
      <c r="BJ45" s="425"/>
      <c r="BK45" s="425"/>
      <c r="BL45" s="425"/>
      <c r="BM45" s="425"/>
      <c r="BN45" s="425"/>
      <c r="BO45" s="425"/>
      <c r="BP45" s="425"/>
      <c r="BQ45" s="425"/>
      <c r="BR45" s="425"/>
      <c r="BS45" s="425"/>
      <c r="BT45" s="425"/>
      <c r="BU45" s="425"/>
      <c r="BV45" s="425"/>
      <c r="BW45" s="425"/>
      <c r="BX45" s="425"/>
      <c r="BY45" s="425"/>
      <c r="BZ45" s="425"/>
      <c r="CA45" s="425"/>
      <c r="CB45" s="425"/>
      <c r="CC45" s="425"/>
      <c r="CD45" s="425"/>
      <c r="CE45" s="425"/>
      <c r="CF45" s="425"/>
      <c r="CG45" s="425"/>
      <c r="CH45" s="425"/>
      <c r="CI45" s="425"/>
    </row>
    <row r="46" spans="1:87" s="352" customFormat="1" ht="16.5" customHeight="1">
      <c r="A46" s="322">
        <v>24</v>
      </c>
      <c r="B46" s="321" t="s">
        <v>128</v>
      </c>
      <c r="C46" s="428"/>
      <c r="D46" s="428"/>
      <c r="E46" s="428"/>
      <c r="F46" s="428"/>
      <c r="G46" s="428"/>
      <c r="H46" s="427"/>
      <c r="I46" s="423"/>
      <c r="J46" s="423"/>
      <c r="K46" s="425"/>
      <c r="L46" s="425"/>
      <c r="M46" s="425"/>
      <c r="N46" s="425"/>
      <c r="O46" s="425"/>
      <c r="P46" s="425"/>
      <c r="Q46" s="425"/>
      <c r="R46" s="425"/>
      <c r="S46" s="425"/>
      <c r="T46" s="425"/>
      <c r="U46" s="425"/>
      <c r="V46" s="425"/>
      <c r="W46" s="425"/>
      <c r="X46" s="425"/>
      <c r="Y46" s="425"/>
      <c r="Z46" s="425"/>
      <c r="AA46" s="425"/>
      <c r="AB46" s="425"/>
      <c r="AC46" s="425"/>
      <c r="AD46" s="425"/>
      <c r="AE46" s="425"/>
      <c r="AF46" s="425"/>
      <c r="AG46" s="425"/>
      <c r="AH46" s="425"/>
      <c r="AI46" s="425"/>
      <c r="AJ46" s="425"/>
      <c r="AK46" s="425"/>
      <c r="AL46" s="425"/>
      <c r="AM46" s="425"/>
      <c r="AN46" s="425"/>
      <c r="AO46" s="425"/>
      <c r="AP46" s="425"/>
      <c r="AQ46" s="425"/>
      <c r="AR46" s="425"/>
      <c r="AS46" s="425"/>
      <c r="AT46" s="425"/>
      <c r="AU46" s="425"/>
      <c r="AV46" s="425"/>
      <c r="AW46" s="425"/>
      <c r="AX46" s="425"/>
      <c r="AY46" s="425"/>
      <c r="AZ46" s="425"/>
      <c r="BA46" s="425"/>
      <c r="BB46" s="425"/>
      <c r="BC46" s="425"/>
      <c r="BD46" s="425"/>
      <c r="BE46" s="425"/>
      <c r="BF46" s="425"/>
      <c r="BG46" s="425"/>
      <c r="BH46" s="425"/>
      <c r="BI46" s="425"/>
      <c r="BJ46" s="425"/>
      <c r="BK46" s="425"/>
      <c r="BL46" s="425"/>
      <c r="BM46" s="425"/>
      <c r="BN46" s="425"/>
      <c r="BO46" s="425"/>
      <c r="BP46" s="425"/>
      <c r="BQ46" s="425"/>
      <c r="BR46" s="425"/>
      <c r="BS46" s="425"/>
      <c r="BT46" s="425"/>
      <c r="BU46" s="425"/>
      <c r="BV46" s="425"/>
      <c r="BW46" s="425"/>
      <c r="BX46" s="425"/>
      <c r="BY46" s="425"/>
      <c r="BZ46" s="425"/>
      <c r="CA46" s="425"/>
      <c r="CB46" s="425"/>
      <c r="CC46" s="425"/>
      <c r="CD46" s="425"/>
      <c r="CE46" s="425"/>
      <c r="CF46" s="425"/>
      <c r="CG46" s="425"/>
      <c r="CH46" s="425"/>
      <c r="CI46" s="425"/>
    </row>
    <row r="47" spans="1:87" s="352" customFormat="1" ht="16.5" customHeight="1">
      <c r="A47" s="322">
        <v>25</v>
      </c>
      <c r="B47" s="321" t="s">
        <v>230</v>
      </c>
      <c r="C47" s="428"/>
      <c r="D47" s="428"/>
      <c r="E47" s="428"/>
      <c r="F47" s="428"/>
      <c r="G47" s="428"/>
      <c r="H47" s="427"/>
      <c r="I47" s="423"/>
      <c r="J47" s="423"/>
      <c r="K47" s="425"/>
      <c r="L47" s="425"/>
      <c r="M47" s="425"/>
      <c r="N47" s="425"/>
      <c r="O47" s="425"/>
      <c r="P47" s="425"/>
      <c r="Q47" s="425"/>
      <c r="R47" s="425"/>
      <c r="S47" s="425"/>
      <c r="T47" s="425"/>
      <c r="U47" s="425"/>
      <c r="V47" s="425"/>
      <c r="W47" s="425"/>
      <c r="X47" s="425"/>
      <c r="Y47" s="425"/>
      <c r="Z47" s="425"/>
      <c r="AA47" s="425"/>
      <c r="AB47" s="425"/>
      <c r="AC47" s="425"/>
      <c r="AD47" s="425"/>
      <c r="AE47" s="425"/>
      <c r="AF47" s="425"/>
      <c r="AG47" s="425"/>
      <c r="AH47" s="425"/>
      <c r="AI47" s="425"/>
      <c r="AJ47" s="425"/>
      <c r="AK47" s="425"/>
      <c r="AL47" s="425"/>
      <c r="AM47" s="425"/>
      <c r="AN47" s="425"/>
      <c r="AO47" s="425"/>
      <c r="AP47" s="425"/>
      <c r="AQ47" s="425"/>
      <c r="AR47" s="425"/>
      <c r="AS47" s="425"/>
      <c r="AT47" s="425"/>
      <c r="AU47" s="425"/>
      <c r="AV47" s="425"/>
      <c r="AW47" s="425"/>
      <c r="AX47" s="425"/>
      <c r="AY47" s="425"/>
      <c r="AZ47" s="425"/>
      <c r="BA47" s="425"/>
      <c r="BB47" s="425"/>
      <c r="BC47" s="425"/>
      <c r="BD47" s="425"/>
      <c r="BE47" s="425"/>
      <c r="BF47" s="425"/>
      <c r="BG47" s="425"/>
      <c r="BH47" s="425"/>
      <c r="BI47" s="425"/>
      <c r="BJ47" s="425"/>
      <c r="BK47" s="425"/>
      <c r="BL47" s="425"/>
      <c r="BM47" s="425"/>
      <c r="BN47" s="425"/>
      <c r="BO47" s="425"/>
      <c r="BP47" s="425"/>
      <c r="BQ47" s="425"/>
      <c r="BR47" s="425"/>
      <c r="BS47" s="425"/>
      <c r="BT47" s="425"/>
      <c r="BU47" s="425"/>
      <c r="BV47" s="425"/>
      <c r="BW47" s="425"/>
      <c r="BX47" s="425"/>
      <c r="BY47" s="425"/>
      <c r="BZ47" s="425"/>
      <c r="CA47" s="425"/>
      <c r="CB47" s="425"/>
      <c r="CC47" s="425"/>
      <c r="CD47" s="425"/>
      <c r="CE47" s="425"/>
      <c r="CF47" s="425"/>
      <c r="CG47" s="425"/>
      <c r="CH47" s="425"/>
      <c r="CI47" s="425"/>
    </row>
    <row r="48" spans="1:87" s="352" customFormat="1" ht="16.5" customHeight="1">
      <c r="A48" s="322">
        <v>26</v>
      </c>
      <c r="B48" s="321" t="s">
        <v>1084</v>
      </c>
      <c r="C48" s="428">
        <v>0</v>
      </c>
      <c r="D48" s="428">
        <v>0</v>
      </c>
      <c r="E48" s="428">
        <v>0</v>
      </c>
      <c r="F48" s="428">
        <v>0</v>
      </c>
      <c r="G48" s="428">
        <v>1.2850000000000001</v>
      </c>
      <c r="H48" s="427">
        <v>1.2850000000000001</v>
      </c>
      <c r="I48" s="428">
        <v>1.0104</v>
      </c>
      <c r="J48" s="429">
        <v>786.30350194552523</v>
      </c>
      <c r="K48" s="425"/>
      <c r="L48" s="425"/>
      <c r="M48" s="425"/>
      <c r="N48" s="425"/>
      <c r="O48" s="425"/>
      <c r="P48" s="425"/>
      <c r="Q48" s="425"/>
      <c r="R48" s="425"/>
      <c r="S48" s="425"/>
      <c r="T48" s="425"/>
      <c r="U48" s="425"/>
      <c r="V48" s="425"/>
      <c r="W48" s="425"/>
      <c r="X48" s="425"/>
      <c r="Y48" s="425"/>
      <c r="Z48" s="425"/>
      <c r="AA48" s="425"/>
      <c r="AB48" s="425"/>
      <c r="AC48" s="425"/>
      <c r="AD48" s="425"/>
      <c r="AE48" s="425"/>
      <c r="AF48" s="425"/>
      <c r="AG48" s="425"/>
      <c r="AH48" s="425"/>
      <c r="AI48" s="425"/>
      <c r="AJ48" s="425"/>
      <c r="AK48" s="425"/>
      <c r="AL48" s="425"/>
      <c r="AM48" s="425"/>
      <c r="AN48" s="425"/>
      <c r="AO48" s="425"/>
      <c r="AP48" s="425"/>
      <c r="AQ48" s="425"/>
      <c r="AR48" s="425"/>
      <c r="AS48" s="425"/>
      <c r="AT48" s="425"/>
      <c r="AU48" s="425"/>
      <c r="AV48" s="425"/>
      <c r="AW48" s="425"/>
      <c r="AX48" s="425"/>
      <c r="AY48" s="425"/>
      <c r="AZ48" s="425"/>
      <c r="BA48" s="425"/>
      <c r="BB48" s="425"/>
      <c r="BC48" s="425"/>
      <c r="BD48" s="425"/>
      <c r="BE48" s="425"/>
      <c r="BF48" s="425"/>
      <c r="BG48" s="425"/>
      <c r="BH48" s="425"/>
      <c r="BI48" s="425"/>
      <c r="BJ48" s="425"/>
      <c r="BK48" s="425"/>
      <c r="BL48" s="425"/>
      <c r="BM48" s="425"/>
      <c r="BN48" s="425"/>
      <c r="BO48" s="425"/>
      <c r="BP48" s="425"/>
      <c r="BQ48" s="425"/>
      <c r="BR48" s="425"/>
      <c r="BS48" s="425"/>
      <c r="BT48" s="425"/>
      <c r="BU48" s="425"/>
      <c r="BV48" s="425"/>
      <c r="BW48" s="425"/>
      <c r="BX48" s="425"/>
      <c r="BY48" s="425"/>
      <c r="BZ48" s="425"/>
      <c r="CA48" s="425"/>
      <c r="CB48" s="425"/>
      <c r="CC48" s="425"/>
      <c r="CD48" s="425"/>
      <c r="CE48" s="425"/>
      <c r="CF48" s="425"/>
      <c r="CG48" s="425"/>
      <c r="CH48" s="425"/>
      <c r="CI48" s="425"/>
    </row>
    <row r="49" spans="1:87" s="352" customFormat="1" ht="16.5" customHeight="1">
      <c r="A49" s="322">
        <v>27</v>
      </c>
      <c r="B49" s="321" t="s">
        <v>129</v>
      </c>
      <c r="C49" s="426"/>
      <c r="D49" s="426"/>
      <c r="E49" s="426"/>
      <c r="F49" s="426"/>
      <c r="G49" s="426"/>
      <c r="H49" s="427"/>
      <c r="I49" s="423"/>
      <c r="J49" s="423"/>
      <c r="K49" s="425"/>
      <c r="L49" s="425"/>
      <c r="M49" s="425"/>
      <c r="N49" s="425"/>
      <c r="O49" s="425"/>
      <c r="P49" s="425"/>
      <c r="Q49" s="425"/>
      <c r="R49" s="425"/>
      <c r="S49" s="425"/>
      <c r="T49" s="425"/>
      <c r="U49" s="425"/>
      <c r="V49" s="425"/>
      <c r="W49" s="425"/>
      <c r="X49" s="425"/>
      <c r="Y49" s="425"/>
      <c r="Z49" s="425"/>
      <c r="AA49" s="425"/>
      <c r="AB49" s="425"/>
      <c r="AC49" s="425"/>
      <c r="AD49" s="425"/>
      <c r="AE49" s="425"/>
      <c r="AF49" s="425"/>
      <c r="AG49" s="425"/>
      <c r="AH49" s="425"/>
      <c r="AI49" s="425"/>
      <c r="AJ49" s="425"/>
      <c r="AK49" s="425"/>
      <c r="AL49" s="425"/>
      <c r="AM49" s="425"/>
      <c r="AN49" s="425"/>
      <c r="AO49" s="425"/>
      <c r="AP49" s="425"/>
      <c r="AQ49" s="425"/>
      <c r="AR49" s="425"/>
      <c r="AS49" s="425"/>
      <c r="AT49" s="425"/>
      <c r="AU49" s="425"/>
      <c r="AV49" s="425"/>
      <c r="AW49" s="425"/>
      <c r="AX49" s="425"/>
      <c r="AY49" s="425"/>
      <c r="AZ49" s="425"/>
      <c r="BA49" s="425"/>
      <c r="BB49" s="425"/>
      <c r="BC49" s="425"/>
      <c r="BD49" s="425"/>
      <c r="BE49" s="425"/>
      <c r="BF49" s="425"/>
      <c r="BG49" s="425"/>
      <c r="BH49" s="425"/>
      <c r="BI49" s="425"/>
      <c r="BJ49" s="425"/>
      <c r="BK49" s="425"/>
      <c r="BL49" s="425"/>
      <c r="BM49" s="425"/>
      <c r="BN49" s="425"/>
      <c r="BO49" s="425"/>
      <c r="BP49" s="425"/>
      <c r="BQ49" s="425"/>
      <c r="BR49" s="425"/>
      <c r="BS49" s="425"/>
      <c r="BT49" s="425"/>
      <c r="BU49" s="425"/>
      <c r="BV49" s="425"/>
      <c r="BW49" s="425"/>
      <c r="BX49" s="425"/>
      <c r="BY49" s="425"/>
      <c r="BZ49" s="425"/>
      <c r="CA49" s="425"/>
      <c r="CB49" s="425"/>
      <c r="CC49" s="425"/>
      <c r="CD49" s="425"/>
      <c r="CE49" s="425"/>
      <c r="CF49" s="425"/>
      <c r="CG49" s="425"/>
      <c r="CH49" s="425"/>
      <c r="CI49" s="425"/>
    </row>
    <row r="50" spans="1:87" s="352" customFormat="1" ht="16.5" customHeight="1">
      <c r="A50" s="322"/>
      <c r="B50" s="330" t="s">
        <v>1083</v>
      </c>
      <c r="C50" s="426">
        <v>149.44400000000002</v>
      </c>
      <c r="D50" s="426">
        <v>23.814</v>
      </c>
      <c r="E50" s="426">
        <v>32.721000000000004</v>
      </c>
      <c r="F50" s="426">
        <v>126.46299999999999</v>
      </c>
      <c r="G50" s="426">
        <v>170.82299999999998</v>
      </c>
      <c r="H50" s="426">
        <v>503.26500000000004</v>
      </c>
      <c r="I50" s="423">
        <v>348.97210000000001</v>
      </c>
      <c r="J50" s="429">
        <v>693.41619226451269</v>
      </c>
      <c r="K50" s="425"/>
      <c r="L50" s="425"/>
      <c r="M50" s="425"/>
      <c r="N50" s="425"/>
      <c r="O50" s="425"/>
      <c r="P50" s="425"/>
      <c r="Q50" s="425"/>
      <c r="R50" s="425"/>
      <c r="S50" s="425"/>
      <c r="T50" s="425"/>
      <c r="U50" s="425"/>
      <c r="V50" s="425"/>
      <c r="W50" s="425"/>
      <c r="X50" s="425"/>
      <c r="Y50" s="425"/>
      <c r="Z50" s="425"/>
      <c r="AA50" s="425"/>
      <c r="AB50" s="425"/>
      <c r="AC50" s="425"/>
      <c r="AD50" s="425"/>
      <c r="AE50" s="425"/>
      <c r="AF50" s="425"/>
      <c r="AG50" s="425"/>
      <c r="AH50" s="425"/>
      <c r="AI50" s="425"/>
      <c r="AJ50" s="425"/>
      <c r="AK50" s="425"/>
      <c r="AL50" s="425"/>
      <c r="AM50" s="425"/>
      <c r="AN50" s="425"/>
      <c r="AO50" s="425"/>
      <c r="AP50" s="425"/>
      <c r="AQ50" s="425"/>
      <c r="AR50" s="425"/>
      <c r="AS50" s="425"/>
      <c r="AT50" s="425"/>
      <c r="AU50" s="425"/>
      <c r="AV50" s="425"/>
      <c r="AW50" s="425"/>
      <c r="AX50" s="425"/>
      <c r="AY50" s="425"/>
      <c r="AZ50" s="425"/>
      <c r="BA50" s="425"/>
      <c r="BB50" s="425"/>
      <c r="BC50" s="425"/>
      <c r="BD50" s="425"/>
      <c r="BE50" s="425"/>
      <c r="BF50" s="425"/>
      <c r="BG50" s="425"/>
      <c r="BH50" s="425"/>
      <c r="BI50" s="425"/>
      <c r="BJ50" s="425"/>
      <c r="BK50" s="425"/>
      <c r="BL50" s="425"/>
      <c r="BM50" s="425"/>
      <c r="BN50" s="425"/>
      <c r="BO50" s="425"/>
      <c r="BP50" s="425"/>
      <c r="BQ50" s="425"/>
      <c r="BR50" s="425"/>
      <c r="BS50" s="425"/>
      <c r="BT50" s="425"/>
      <c r="BU50" s="425"/>
      <c r="BV50" s="425"/>
      <c r="BW50" s="425"/>
      <c r="BX50" s="425"/>
      <c r="BY50" s="425"/>
      <c r="BZ50" s="425"/>
      <c r="CA50" s="425"/>
      <c r="CB50" s="425"/>
      <c r="CC50" s="425"/>
      <c r="CD50" s="425"/>
      <c r="CE50" s="425"/>
      <c r="CF50" s="425"/>
      <c r="CG50" s="425"/>
      <c r="CH50" s="425"/>
      <c r="CI50" s="425"/>
    </row>
    <row r="51" spans="1:87" s="352" customFormat="1" ht="16.5" customHeight="1">
      <c r="A51" s="321"/>
      <c r="B51" s="319" t="s">
        <v>130</v>
      </c>
      <c r="C51" s="426"/>
      <c r="D51" s="426"/>
      <c r="E51" s="426"/>
      <c r="F51" s="426"/>
      <c r="G51" s="426"/>
      <c r="H51" s="427"/>
      <c r="I51" s="423"/>
      <c r="J51" s="423"/>
      <c r="K51" s="425"/>
      <c r="L51" s="425"/>
      <c r="M51" s="425"/>
      <c r="N51" s="425"/>
      <c r="O51" s="425"/>
      <c r="P51" s="425"/>
      <c r="Q51" s="425"/>
      <c r="R51" s="425"/>
      <c r="S51" s="425"/>
      <c r="T51" s="425"/>
      <c r="U51" s="425"/>
      <c r="V51" s="425"/>
      <c r="W51" s="425"/>
      <c r="X51" s="425"/>
      <c r="Y51" s="425"/>
      <c r="Z51" s="425"/>
      <c r="AA51" s="425"/>
      <c r="AB51" s="425"/>
      <c r="AC51" s="425"/>
      <c r="AD51" s="425"/>
      <c r="AE51" s="425"/>
      <c r="AF51" s="425"/>
      <c r="AG51" s="425"/>
      <c r="AH51" s="425"/>
      <c r="AI51" s="425"/>
      <c r="AJ51" s="425"/>
      <c r="AK51" s="425"/>
      <c r="AL51" s="425"/>
      <c r="AM51" s="425"/>
      <c r="AN51" s="425"/>
      <c r="AO51" s="425"/>
      <c r="AP51" s="425"/>
      <c r="AQ51" s="425"/>
      <c r="AR51" s="425"/>
      <c r="AS51" s="425"/>
      <c r="AT51" s="425"/>
      <c r="AU51" s="425"/>
      <c r="AV51" s="425"/>
      <c r="AW51" s="425"/>
      <c r="AX51" s="425"/>
      <c r="AY51" s="425"/>
      <c r="AZ51" s="425"/>
      <c r="BA51" s="425"/>
      <c r="BB51" s="425"/>
      <c r="BC51" s="425"/>
      <c r="BD51" s="425"/>
      <c r="BE51" s="425"/>
      <c r="BF51" s="425"/>
      <c r="BG51" s="425"/>
      <c r="BH51" s="425"/>
      <c r="BI51" s="425"/>
      <c r="BJ51" s="425"/>
      <c r="BK51" s="425"/>
      <c r="BL51" s="425"/>
      <c r="BM51" s="425"/>
      <c r="BN51" s="425"/>
      <c r="BO51" s="425"/>
      <c r="BP51" s="425"/>
      <c r="BQ51" s="425"/>
      <c r="BR51" s="425"/>
      <c r="BS51" s="425"/>
      <c r="BT51" s="425"/>
      <c r="BU51" s="425"/>
      <c r="BV51" s="425"/>
      <c r="BW51" s="425"/>
      <c r="BX51" s="425"/>
      <c r="BY51" s="425"/>
      <c r="BZ51" s="425"/>
      <c r="CA51" s="425"/>
      <c r="CB51" s="425"/>
      <c r="CC51" s="425"/>
      <c r="CD51" s="425"/>
      <c r="CE51" s="425"/>
      <c r="CF51" s="425"/>
      <c r="CG51" s="425"/>
      <c r="CH51" s="425"/>
      <c r="CI51" s="425"/>
    </row>
    <row r="52" spans="1:87" s="352" customFormat="1" ht="16.5" customHeight="1">
      <c r="A52" s="322">
        <v>28</v>
      </c>
      <c r="B52" s="321" t="s">
        <v>491</v>
      </c>
      <c r="C52" s="428">
        <v>0</v>
      </c>
      <c r="D52" s="428">
        <v>45.466999999999999</v>
      </c>
      <c r="E52" s="428">
        <v>0</v>
      </c>
      <c r="F52" s="428">
        <v>0</v>
      </c>
      <c r="G52" s="428">
        <v>0</v>
      </c>
      <c r="H52" s="427">
        <v>45.466999999999999</v>
      </c>
      <c r="I52" s="428">
        <v>30.724700000000006</v>
      </c>
      <c r="J52" s="429">
        <v>675.75824224162591</v>
      </c>
      <c r="K52" s="425"/>
      <c r="L52" s="425"/>
      <c r="M52" s="425"/>
      <c r="N52" s="425"/>
      <c r="O52" s="425"/>
      <c r="P52" s="425"/>
      <c r="Q52" s="425"/>
      <c r="R52" s="425"/>
      <c r="S52" s="425"/>
      <c r="T52" s="425"/>
      <c r="U52" s="425"/>
      <c r="V52" s="425"/>
      <c r="W52" s="425"/>
      <c r="X52" s="425"/>
      <c r="Y52" s="425"/>
      <c r="Z52" s="425"/>
      <c r="AA52" s="425"/>
      <c r="AB52" s="425"/>
      <c r="AC52" s="425"/>
      <c r="AD52" s="425"/>
      <c r="AE52" s="425"/>
      <c r="AF52" s="425"/>
      <c r="AG52" s="425"/>
      <c r="AH52" s="425"/>
      <c r="AI52" s="425"/>
      <c r="AJ52" s="425"/>
      <c r="AK52" s="425"/>
      <c r="AL52" s="425"/>
      <c r="AM52" s="425"/>
      <c r="AN52" s="425"/>
      <c r="AO52" s="425"/>
      <c r="AP52" s="425"/>
      <c r="AQ52" s="425"/>
      <c r="AR52" s="425"/>
      <c r="AS52" s="425"/>
      <c r="AT52" s="425"/>
      <c r="AU52" s="425"/>
      <c r="AV52" s="425"/>
      <c r="AW52" s="425"/>
      <c r="AX52" s="425"/>
      <c r="AY52" s="425"/>
      <c r="AZ52" s="425"/>
      <c r="BA52" s="425"/>
      <c r="BB52" s="425"/>
      <c r="BC52" s="425"/>
      <c r="BD52" s="425"/>
      <c r="BE52" s="425"/>
      <c r="BF52" s="425"/>
      <c r="BG52" s="425"/>
      <c r="BH52" s="425"/>
      <c r="BI52" s="425"/>
      <c r="BJ52" s="425"/>
      <c r="BK52" s="425"/>
      <c r="BL52" s="425"/>
      <c r="BM52" s="425"/>
      <c r="BN52" s="425"/>
      <c r="BO52" s="425"/>
      <c r="BP52" s="425"/>
      <c r="BQ52" s="425"/>
      <c r="BR52" s="425"/>
      <c r="BS52" s="425"/>
      <c r="BT52" s="425"/>
      <c r="BU52" s="425"/>
      <c r="BV52" s="425"/>
      <c r="BW52" s="425"/>
      <c r="BX52" s="425"/>
      <c r="BY52" s="425"/>
      <c r="BZ52" s="425"/>
      <c r="CA52" s="425"/>
      <c r="CB52" s="425"/>
      <c r="CC52" s="425"/>
      <c r="CD52" s="425"/>
      <c r="CE52" s="425"/>
      <c r="CF52" s="425"/>
      <c r="CG52" s="425"/>
      <c r="CH52" s="425"/>
      <c r="CI52" s="425"/>
    </row>
    <row r="53" spans="1:87" s="352" customFormat="1" ht="16.5" customHeight="1">
      <c r="A53" s="322">
        <v>29</v>
      </c>
      <c r="B53" s="321" t="s">
        <v>229</v>
      </c>
      <c r="C53" s="428">
        <v>18.8</v>
      </c>
      <c r="D53" s="428">
        <v>0</v>
      </c>
      <c r="E53" s="428">
        <v>0</v>
      </c>
      <c r="F53" s="428">
        <v>821.59499999999991</v>
      </c>
      <c r="G53" s="428">
        <v>275.79599999999999</v>
      </c>
      <c r="H53" s="427">
        <v>1116.1909999999998</v>
      </c>
      <c r="I53" s="428">
        <v>722.54299999999989</v>
      </c>
      <c r="J53" s="429">
        <v>647.32917574142778</v>
      </c>
      <c r="K53" s="425"/>
      <c r="L53" s="425"/>
      <c r="M53" s="425"/>
      <c r="N53" s="425"/>
      <c r="O53" s="425"/>
      <c r="P53" s="425"/>
      <c r="Q53" s="425"/>
      <c r="R53" s="425"/>
      <c r="S53" s="425"/>
      <c r="T53" s="425"/>
      <c r="U53" s="425"/>
      <c r="V53" s="425"/>
      <c r="W53" s="425"/>
      <c r="X53" s="425"/>
      <c r="Y53" s="425"/>
      <c r="Z53" s="425"/>
      <c r="AA53" s="425"/>
      <c r="AB53" s="425"/>
      <c r="AC53" s="425"/>
      <c r="AD53" s="425"/>
      <c r="AE53" s="425"/>
      <c r="AF53" s="425"/>
      <c r="AG53" s="425"/>
      <c r="AH53" s="425"/>
      <c r="AI53" s="425"/>
      <c r="AJ53" s="425"/>
      <c r="AK53" s="425"/>
      <c r="AL53" s="425"/>
      <c r="AM53" s="425"/>
      <c r="AN53" s="425"/>
      <c r="AO53" s="425"/>
      <c r="AP53" s="425"/>
      <c r="AQ53" s="425"/>
      <c r="AR53" s="425"/>
      <c r="AS53" s="425"/>
      <c r="AT53" s="425"/>
      <c r="AU53" s="425"/>
      <c r="AV53" s="425"/>
      <c r="AW53" s="425"/>
      <c r="AX53" s="425"/>
      <c r="AY53" s="425"/>
      <c r="AZ53" s="425"/>
      <c r="BA53" s="425"/>
      <c r="BB53" s="425"/>
      <c r="BC53" s="425"/>
      <c r="BD53" s="425"/>
      <c r="BE53" s="425"/>
      <c r="BF53" s="425"/>
      <c r="BG53" s="425"/>
      <c r="BH53" s="425"/>
      <c r="BI53" s="425"/>
      <c r="BJ53" s="425"/>
      <c r="BK53" s="425"/>
      <c r="BL53" s="425"/>
      <c r="BM53" s="425"/>
      <c r="BN53" s="425"/>
      <c r="BO53" s="425"/>
      <c r="BP53" s="425"/>
      <c r="BQ53" s="425"/>
      <c r="BR53" s="425"/>
      <c r="BS53" s="425"/>
      <c r="BT53" s="425"/>
      <c r="BU53" s="425"/>
      <c r="BV53" s="425"/>
      <c r="BW53" s="425"/>
      <c r="BX53" s="425"/>
      <c r="BY53" s="425"/>
      <c r="BZ53" s="425"/>
      <c r="CA53" s="425"/>
      <c r="CB53" s="425"/>
      <c r="CC53" s="425"/>
      <c r="CD53" s="425"/>
      <c r="CE53" s="425"/>
      <c r="CF53" s="425"/>
      <c r="CG53" s="425"/>
      <c r="CH53" s="425"/>
      <c r="CI53" s="425"/>
    </row>
    <row r="54" spans="1:87" s="352" customFormat="1" ht="16.5" customHeight="1">
      <c r="A54" s="322">
        <v>30</v>
      </c>
      <c r="B54" s="321" t="s">
        <v>230</v>
      </c>
      <c r="C54" s="428">
        <v>112.539</v>
      </c>
      <c r="D54" s="428">
        <v>60.295999999999992</v>
      </c>
      <c r="E54" s="428">
        <v>0</v>
      </c>
      <c r="F54" s="428">
        <v>111.50400000000002</v>
      </c>
      <c r="G54" s="428">
        <v>137.358</v>
      </c>
      <c r="H54" s="427">
        <v>421.697</v>
      </c>
      <c r="I54" s="428">
        <v>288.74420000000003</v>
      </c>
      <c r="J54" s="429">
        <v>684.71959724636417</v>
      </c>
      <c r="K54" s="425"/>
      <c r="L54" s="425"/>
      <c r="M54" s="425"/>
      <c r="N54" s="425"/>
      <c r="O54" s="425"/>
      <c r="P54" s="425"/>
      <c r="Q54" s="425"/>
      <c r="R54" s="425"/>
      <c r="S54" s="425"/>
      <c r="T54" s="425"/>
      <c r="U54" s="425"/>
      <c r="V54" s="425"/>
      <c r="W54" s="425"/>
      <c r="X54" s="425"/>
      <c r="Y54" s="425"/>
      <c r="Z54" s="425"/>
      <c r="AA54" s="425"/>
      <c r="AB54" s="425"/>
      <c r="AC54" s="425"/>
      <c r="AD54" s="425"/>
      <c r="AE54" s="425"/>
      <c r="AF54" s="425"/>
      <c r="AG54" s="425"/>
      <c r="AH54" s="425"/>
      <c r="AI54" s="425"/>
      <c r="AJ54" s="425"/>
      <c r="AK54" s="425"/>
      <c r="AL54" s="425"/>
      <c r="AM54" s="425"/>
      <c r="AN54" s="425"/>
      <c r="AO54" s="425"/>
      <c r="AP54" s="425"/>
      <c r="AQ54" s="425"/>
      <c r="AR54" s="425"/>
      <c r="AS54" s="425"/>
      <c r="AT54" s="425"/>
      <c r="AU54" s="425"/>
      <c r="AV54" s="425"/>
      <c r="AW54" s="425"/>
      <c r="AX54" s="425"/>
      <c r="AY54" s="425"/>
      <c r="AZ54" s="425"/>
      <c r="BA54" s="425"/>
      <c r="BB54" s="425"/>
      <c r="BC54" s="425"/>
      <c r="BD54" s="425"/>
      <c r="BE54" s="425"/>
      <c r="BF54" s="425"/>
      <c r="BG54" s="425"/>
      <c r="BH54" s="425"/>
      <c r="BI54" s="425"/>
      <c r="BJ54" s="425"/>
      <c r="BK54" s="425"/>
      <c r="BL54" s="425"/>
      <c r="BM54" s="425"/>
      <c r="BN54" s="425"/>
      <c r="BO54" s="425"/>
      <c r="BP54" s="425"/>
      <c r="BQ54" s="425"/>
      <c r="BR54" s="425"/>
      <c r="BS54" s="425"/>
      <c r="BT54" s="425"/>
      <c r="BU54" s="425"/>
      <c r="BV54" s="425"/>
      <c r="BW54" s="425"/>
      <c r="BX54" s="425"/>
      <c r="BY54" s="425"/>
      <c r="BZ54" s="425"/>
      <c r="CA54" s="425"/>
      <c r="CB54" s="425"/>
      <c r="CC54" s="425"/>
      <c r="CD54" s="425"/>
      <c r="CE54" s="425"/>
      <c r="CF54" s="425"/>
      <c r="CG54" s="425"/>
      <c r="CH54" s="425"/>
      <c r="CI54" s="425"/>
    </row>
    <row r="55" spans="1:87" s="352" customFormat="1" ht="16.5" customHeight="1">
      <c r="A55" s="322">
        <v>31</v>
      </c>
      <c r="B55" s="321" t="s">
        <v>231</v>
      </c>
      <c r="C55" s="428">
        <v>0</v>
      </c>
      <c r="D55" s="428">
        <v>0</v>
      </c>
      <c r="E55" s="428">
        <v>0</v>
      </c>
      <c r="F55" s="428">
        <v>0</v>
      </c>
      <c r="G55" s="428">
        <v>29.500999999999998</v>
      </c>
      <c r="H55" s="427">
        <v>29.500999999999998</v>
      </c>
      <c r="I55" s="428">
        <v>21.304400000000001</v>
      </c>
      <c r="J55" s="429">
        <v>722.15857089590202</v>
      </c>
      <c r="K55" s="425"/>
      <c r="L55" s="425"/>
      <c r="M55" s="425"/>
      <c r="N55" s="425"/>
      <c r="O55" s="425"/>
      <c r="P55" s="425"/>
      <c r="Q55" s="425"/>
      <c r="R55" s="425"/>
      <c r="S55" s="425"/>
      <c r="T55" s="425"/>
      <c r="U55" s="425"/>
      <c r="V55" s="425"/>
      <c r="W55" s="425"/>
      <c r="X55" s="425"/>
      <c r="Y55" s="425"/>
      <c r="Z55" s="425"/>
      <c r="AA55" s="425"/>
      <c r="AB55" s="425"/>
      <c r="AC55" s="425"/>
      <c r="AD55" s="425"/>
      <c r="AE55" s="425"/>
      <c r="AF55" s="425"/>
      <c r="AG55" s="425"/>
      <c r="AH55" s="425"/>
      <c r="AI55" s="425"/>
      <c r="AJ55" s="425"/>
      <c r="AK55" s="425"/>
      <c r="AL55" s="425"/>
      <c r="AM55" s="425"/>
      <c r="AN55" s="425"/>
      <c r="AO55" s="425"/>
      <c r="AP55" s="425"/>
      <c r="AQ55" s="425"/>
      <c r="AR55" s="425"/>
      <c r="AS55" s="425"/>
      <c r="AT55" s="425"/>
      <c r="AU55" s="425"/>
      <c r="AV55" s="425"/>
      <c r="AW55" s="425"/>
      <c r="AX55" s="425"/>
      <c r="AY55" s="425"/>
      <c r="AZ55" s="425"/>
      <c r="BA55" s="425"/>
      <c r="BB55" s="425"/>
      <c r="BC55" s="425"/>
      <c r="BD55" s="425"/>
      <c r="BE55" s="425"/>
      <c r="BF55" s="425"/>
      <c r="BG55" s="425"/>
      <c r="BH55" s="425"/>
      <c r="BI55" s="425"/>
      <c r="BJ55" s="425"/>
      <c r="BK55" s="425"/>
      <c r="BL55" s="425"/>
      <c r="BM55" s="425"/>
      <c r="BN55" s="425"/>
      <c r="BO55" s="425"/>
      <c r="BP55" s="425"/>
      <c r="BQ55" s="425"/>
      <c r="BR55" s="425"/>
      <c r="BS55" s="425"/>
      <c r="BT55" s="425"/>
      <c r="BU55" s="425"/>
      <c r="BV55" s="425"/>
      <c r="BW55" s="425"/>
      <c r="BX55" s="425"/>
      <c r="BY55" s="425"/>
      <c r="BZ55" s="425"/>
      <c r="CA55" s="425"/>
      <c r="CB55" s="425"/>
      <c r="CC55" s="425"/>
      <c r="CD55" s="425"/>
      <c r="CE55" s="425"/>
      <c r="CF55" s="425"/>
      <c r="CG55" s="425"/>
      <c r="CH55" s="425"/>
      <c r="CI55" s="425"/>
    </row>
    <row r="56" spans="1:87" s="352" customFormat="1" ht="16.5" customHeight="1">
      <c r="A56" s="322">
        <v>32</v>
      </c>
      <c r="B56" s="321" t="s">
        <v>232</v>
      </c>
      <c r="C56" s="428">
        <v>0</v>
      </c>
      <c r="D56" s="428">
        <v>17.186</v>
      </c>
      <c r="E56" s="428">
        <v>0</v>
      </c>
      <c r="F56" s="428">
        <v>28.849999999999998</v>
      </c>
      <c r="G56" s="428">
        <v>16.710999999999999</v>
      </c>
      <c r="H56" s="427">
        <v>62.747</v>
      </c>
      <c r="I56" s="428">
        <v>45.2483</v>
      </c>
      <c r="J56" s="429">
        <v>721.12292221142047</v>
      </c>
      <c r="K56" s="425"/>
      <c r="L56" s="425"/>
      <c r="M56" s="425"/>
      <c r="N56" s="425"/>
      <c r="O56" s="425"/>
      <c r="P56" s="425"/>
      <c r="Q56" s="425"/>
      <c r="R56" s="425"/>
      <c r="S56" s="425"/>
      <c r="T56" s="425"/>
      <c r="U56" s="425"/>
      <c r="V56" s="425"/>
      <c r="W56" s="425"/>
      <c r="X56" s="425"/>
      <c r="Y56" s="425"/>
      <c r="Z56" s="425"/>
      <c r="AA56" s="425"/>
      <c r="AB56" s="425"/>
      <c r="AC56" s="425"/>
      <c r="AD56" s="425"/>
      <c r="AE56" s="425"/>
      <c r="AF56" s="425"/>
      <c r="AG56" s="425"/>
      <c r="AH56" s="425"/>
      <c r="AI56" s="425"/>
      <c r="AJ56" s="425"/>
      <c r="AK56" s="425"/>
      <c r="AL56" s="425"/>
      <c r="AM56" s="425"/>
      <c r="AN56" s="425"/>
      <c r="AO56" s="425"/>
      <c r="AP56" s="425"/>
      <c r="AQ56" s="425"/>
      <c r="AR56" s="425"/>
      <c r="AS56" s="425"/>
      <c r="AT56" s="425"/>
      <c r="AU56" s="425"/>
      <c r="AV56" s="425"/>
      <c r="AW56" s="425"/>
      <c r="AX56" s="425"/>
      <c r="AY56" s="425"/>
      <c r="AZ56" s="425"/>
      <c r="BA56" s="425"/>
      <c r="BB56" s="425"/>
      <c r="BC56" s="425"/>
      <c r="BD56" s="425"/>
      <c r="BE56" s="425"/>
      <c r="BF56" s="425"/>
      <c r="BG56" s="425"/>
      <c r="BH56" s="425"/>
      <c r="BI56" s="425"/>
      <c r="BJ56" s="425"/>
      <c r="BK56" s="425"/>
      <c r="BL56" s="425"/>
      <c r="BM56" s="425"/>
      <c r="BN56" s="425"/>
      <c r="BO56" s="425"/>
      <c r="BP56" s="425"/>
      <c r="BQ56" s="425"/>
      <c r="BR56" s="425"/>
      <c r="BS56" s="425"/>
      <c r="BT56" s="425"/>
      <c r="BU56" s="425"/>
      <c r="BV56" s="425"/>
      <c r="BW56" s="425"/>
      <c r="BX56" s="425"/>
      <c r="BY56" s="425"/>
      <c r="BZ56" s="425"/>
      <c r="CA56" s="425"/>
      <c r="CB56" s="425"/>
      <c r="CC56" s="425"/>
      <c r="CD56" s="425"/>
      <c r="CE56" s="425"/>
      <c r="CF56" s="425"/>
      <c r="CG56" s="425"/>
      <c r="CH56" s="425"/>
      <c r="CI56" s="425"/>
    </row>
    <row r="57" spans="1:87" s="352" customFormat="1" ht="16.5" customHeight="1">
      <c r="A57" s="322">
        <v>33</v>
      </c>
      <c r="B57" s="321" t="s">
        <v>128</v>
      </c>
      <c r="C57" s="428"/>
      <c r="D57" s="428"/>
      <c r="E57" s="428"/>
      <c r="F57" s="428"/>
      <c r="G57" s="428"/>
      <c r="H57" s="427"/>
      <c r="I57" s="428"/>
      <c r="J57" s="423"/>
      <c r="K57" s="425"/>
      <c r="L57" s="425"/>
      <c r="M57" s="425"/>
      <c r="N57" s="425"/>
      <c r="O57" s="425"/>
      <c r="P57" s="425"/>
      <c r="Q57" s="425"/>
      <c r="R57" s="425"/>
      <c r="S57" s="425"/>
      <c r="T57" s="425"/>
      <c r="U57" s="425"/>
      <c r="V57" s="425"/>
      <c r="W57" s="425"/>
      <c r="X57" s="425"/>
      <c r="Y57" s="425"/>
      <c r="Z57" s="425"/>
      <c r="AA57" s="425"/>
      <c r="AB57" s="425"/>
      <c r="AC57" s="425"/>
      <c r="AD57" s="425"/>
      <c r="AE57" s="425"/>
      <c r="AF57" s="425"/>
      <c r="AG57" s="425"/>
      <c r="AH57" s="425"/>
      <c r="AI57" s="425"/>
      <c r="AJ57" s="425"/>
      <c r="AK57" s="425"/>
      <c r="AL57" s="425"/>
      <c r="AM57" s="425"/>
      <c r="AN57" s="425"/>
      <c r="AO57" s="425"/>
      <c r="AP57" s="425"/>
      <c r="AQ57" s="425"/>
      <c r="AR57" s="425"/>
      <c r="AS57" s="425"/>
      <c r="AT57" s="425"/>
      <c r="AU57" s="425"/>
      <c r="AV57" s="425"/>
      <c r="AW57" s="425"/>
      <c r="AX57" s="425"/>
      <c r="AY57" s="425"/>
      <c r="AZ57" s="425"/>
      <c r="BA57" s="425"/>
      <c r="BB57" s="425"/>
      <c r="BC57" s="425"/>
      <c r="BD57" s="425"/>
      <c r="BE57" s="425"/>
      <c r="BF57" s="425"/>
      <c r="BG57" s="425"/>
      <c r="BH57" s="425"/>
      <c r="BI57" s="425"/>
      <c r="BJ57" s="425"/>
      <c r="BK57" s="425"/>
      <c r="BL57" s="425"/>
      <c r="BM57" s="425"/>
      <c r="BN57" s="425"/>
      <c r="BO57" s="425"/>
      <c r="BP57" s="425"/>
      <c r="BQ57" s="425"/>
      <c r="BR57" s="425"/>
      <c r="BS57" s="425"/>
      <c r="BT57" s="425"/>
      <c r="BU57" s="425"/>
      <c r="BV57" s="425"/>
      <c r="BW57" s="425"/>
      <c r="BX57" s="425"/>
      <c r="BY57" s="425"/>
      <c r="BZ57" s="425"/>
      <c r="CA57" s="425"/>
      <c r="CB57" s="425"/>
      <c r="CC57" s="425"/>
      <c r="CD57" s="425"/>
      <c r="CE57" s="425"/>
      <c r="CF57" s="425"/>
      <c r="CG57" s="425"/>
      <c r="CH57" s="425"/>
      <c r="CI57" s="425"/>
    </row>
    <row r="58" spans="1:87" s="352" customFormat="1" ht="16.5" customHeight="1">
      <c r="A58" s="322">
        <v>34</v>
      </c>
      <c r="B58" s="321" t="s">
        <v>131</v>
      </c>
      <c r="C58" s="428">
        <v>0</v>
      </c>
      <c r="D58" s="428">
        <v>0.40300000000000002</v>
      </c>
      <c r="E58" s="428">
        <v>0</v>
      </c>
      <c r="F58" s="428">
        <v>0</v>
      </c>
      <c r="G58" s="428">
        <v>1.9E-2</v>
      </c>
      <c r="H58" s="427">
        <v>0.42200000000000004</v>
      </c>
      <c r="I58" s="428">
        <v>0.36919999999999997</v>
      </c>
      <c r="J58" s="429">
        <v>874.88151658767754</v>
      </c>
      <c r="K58" s="425"/>
      <c r="L58" s="425"/>
      <c r="M58" s="425"/>
      <c r="N58" s="425"/>
      <c r="O58" s="425"/>
      <c r="P58" s="425"/>
      <c r="Q58" s="425"/>
      <c r="R58" s="425"/>
      <c r="S58" s="425"/>
      <c r="T58" s="425"/>
      <c r="U58" s="425"/>
      <c r="V58" s="425"/>
      <c r="W58" s="425"/>
      <c r="X58" s="425"/>
      <c r="Y58" s="425"/>
      <c r="Z58" s="425"/>
      <c r="AA58" s="425"/>
      <c r="AB58" s="425"/>
      <c r="AC58" s="425"/>
      <c r="AD58" s="425"/>
      <c r="AE58" s="425"/>
      <c r="AF58" s="425"/>
      <c r="AG58" s="425"/>
      <c r="AH58" s="425"/>
      <c r="AI58" s="425"/>
      <c r="AJ58" s="425"/>
      <c r="AK58" s="425"/>
      <c r="AL58" s="425"/>
      <c r="AM58" s="425"/>
      <c r="AN58" s="425"/>
      <c r="AO58" s="425"/>
      <c r="AP58" s="425"/>
      <c r="AQ58" s="425"/>
      <c r="AR58" s="425"/>
      <c r="AS58" s="425"/>
      <c r="AT58" s="425"/>
      <c r="AU58" s="425"/>
      <c r="AV58" s="425"/>
      <c r="AW58" s="425"/>
      <c r="AX58" s="425"/>
      <c r="AY58" s="425"/>
      <c r="AZ58" s="425"/>
      <c r="BA58" s="425"/>
      <c r="BB58" s="425"/>
      <c r="BC58" s="425"/>
      <c r="BD58" s="425"/>
      <c r="BE58" s="425"/>
      <c r="BF58" s="425"/>
      <c r="BG58" s="425"/>
      <c r="BH58" s="425"/>
      <c r="BI58" s="425"/>
      <c r="BJ58" s="425"/>
      <c r="BK58" s="425"/>
      <c r="BL58" s="425"/>
      <c r="BM58" s="425"/>
      <c r="BN58" s="425"/>
      <c r="BO58" s="425"/>
      <c r="BP58" s="425"/>
      <c r="BQ58" s="425"/>
      <c r="BR58" s="425"/>
      <c r="BS58" s="425"/>
      <c r="BT58" s="425"/>
      <c r="BU58" s="425"/>
      <c r="BV58" s="425"/>
      <c r="BW58" s="425"/>
      <c r="BX58" s="425"/>
      <c r="BY58" s="425"/>
      <c r="BZ58" s="425"/>
      <c r="CA58" s="425"/>
      <c r="CB58" s="425"/>
      <c r="CC58" s="425"/>
      <c r="CD58" s="425"/>
      <c r="CE58" s="425"/>
      <c r="CF58" s="425"/>
      <c r="CG58" s="425"/>
      <c r="CH58" s="425"/>
      <c r="CI58" s="425"/>
    </row>
    <row r="59" spans="1:87" s="352" customFormat="1" ht="16.5" customHeight="1">
      <c r="A59" s="322">
        <v>35</v>
      </c>
      <c r="B59" s="321" t="s">
        <v>129</v>
      </c>
      <c r="C59" s="428"/>
      <c r="D59" s="428"/>
      <c r="E59" s="428"/>
      <c r="F59" s="428"/>
      <c r="G59" s="428"/>
      <c r="H59" s="427"/>
      <c r="I59" s="428"/>
      <c r="J59" s="423"/>
      <c r="K59" s="425"/>
      <c r="L59" s="425"/>
      <c r="M59" s="425"/>
      <c r="N59" s="425"/>
      <c r="O59" s="425"/>
      <c r="P59" s="425"/>
      <c r="Q59" s="425"/>
      <c r="R59" s="425"/>
      <c r="S59" s="425"/>
      <c r="T59" s="425"/>
      <c r="U59" s="425"/>
      <c r="V59" s="425"/>
      <c r="W59" s="425"/>
      <c r="X59" s="425"/>
      <c r="Y59" s="425"/>
      <c r="Z59" s="425"/>
      <c r="AA59" s="425"/>
      <c r="AB59" s="425"/>
      <c r="AC59" s="425"/>
      <c r="AD59" s="425"/>
      <c r="AE59" s="425"/>
      <c r="AF59" s="425"/>
      <c r="AG59" s="425"/>
      <c r="AH59" s="425"/>
      <c r="AI59" s="425"/>
      <c r="AJ59" s="425"/>
      <c r="AK59" s="425"/>
      <c r="AL59" s="425"/>
      <c r="AM59" s="425"/>
      <c r="AN59" s="425"/>
      <c r="AO59" s="425"/>
      <c r="AP59" s="425"/>
      <c r="AQ59" s="425"/>
      <c r="AR59" s="425"/>
      <c r="AS59" s="425"/>
      <c r="AT59" s="425"/>
      <c r="AU59" s="425"/>
      <c r="AV59" s="425"/>
      <c r="AW59" s="425"/>
      <c r="AX59" s="425"/>
      <c r="AY59" s="425"/>
      <c r="AZ59" s="425"/>
      <c r="BA59" s="425"/>
      <c r="BB59" s="425"/>
      <c r="BC59" s="425"/>
      <c r="BD59" s="425"/>
      <c r="BE59" s="425"/>
      <c r="BF59" s="425"/>
      <c r="BG59" s="425"/>
      <c r="BH59" s="425"/>
      <c r="BI59" s="425"/>
      <c r="BJ59" s="425"/>
      <c r="BK59" s="425"/>
      <c r="BL59" s="425"/>
      <c r="BM59" s="425"/>
      <c r="BN59" s="425"/>
      <c r="BO59" s="425"/>
      <c r="BP59" s="425"/>
      <c r="BQ59" s="425"/>
      <c r="BR59" s="425"/>
      <c r="BS59" s="425"/>
      <c r="BT59" s="425"/>
      <c r="BU59" s="425"/>
      <c r="BV59" s="425"/>
      <c r="BW59" s="425"/>
      <c r="BX59" s="425"/>
      <c r="BY59" s="425"/>
      <c r="BZ59" s="425"/>
      <c r="CA59" s="425"/>
      <c r="CB59" s="425"/>
      <c r="CC59" s="425"/>
      <c r="CD59" s="425"/>
      <c r="CE59" s="425"/>
      <c r="CF59" s="425"/>
      <c r="CG59" s="425"/>
      <c r="CH59" s="425"/>
      <c r="CI59" s="425"/>
    </row>
    <row r="60" spans="1:87" s="352" customFormat="1" ht="16.5" customHeight="1">
      <c r="A60" s="322"/>
      <c r="B60" s="330" t="s">
        <v>1083</v>
      </c>
      <c r="C60" s="426">
        <v>131.339</v>
      </c>
      <c r="D60" s="426">
        <v>123.35199999999999</v>
      </c>
      <c r="E60" s="426">
        <v>0</v>
      </c>
      <c r="F60" s="426">
        <v>961.94899999999996</v>
      </c>
      <c r="G60" s="426">
        <v>459.38499999999999</v>
      </c>
      <c r="H60" s="426">
        <v>1676.0250000000001</v>
      </c>
      <c r="I60" s="423">
        <v>1108.9338</v>
      </c>
      <c r="J60" s="429">
        <v>661.64514252472361</v>
      </c>
      <c r="K60" s="425"/>
      <c r="L60" s="425"/>
      <c r="M60" s="425"/>
      <c r="N60" s="425"/>
      <c r="O60" s="425"/>
      <c r="P60" s="425"/>
      <c r="Q60" s="425"/>
      <c r="R60" s="425"/>
      <c r="S60" s="425"/>
      <c r="T60" s="425"/>
      <c r="U60" s="425"/>
      <c r="V60" s="425"/>
      <c r="W60" s="425"/>
      <c r="X60" s="425"/>
      <c r="Y60" s="425"/>
      <c r="Z60" s="425"/>
      <c r="AA60" s="425"/>
      <c r="AB60" s="425"/>
      <c r="AC60" s="425"/>
      <c r="AD60" s="425"/>
      <c r="AE60" s="425"/>
      <c r="AF60" s="425"/>
      <c r="AG60" s="425"/>
      <c r="AH60" s="425"/>
      <c r="AI60" s="425"/>
      <c r="AJ60" s="425"/>
      <c r="AK60" s="425"/>
      <c r="AL60" s="425"/>
      <c r="AM60" s="425"/>
      <c r="AN60" s="425"/>
      <c r="AO60" s="425"/>
      <c r="AP60" s="425"/>
      <c r="AQ60" s="425"/>
      <c r="AR60" s="425"/>
      <c r="AS60" s="425"/>
      <c r="AT60" s="425"/>
      <c r="AU60" s="425"/>
      <c r="AV60" s="425"/>
      <c r="AW60" s="425"/>
      <c r="AX60" s="425"/>
      <c r="AY60" s="425"/>
      <c r="AZ60" s="425"/>
      <c r="BA60" s="425"/>
      <c r="BB60" s="425"/>
      <c r="BC60" s="425"/>
      <c r="BD60" s="425"/>
      <c r="BE60" s="425"/>
      <c r="BF60" s="425"/>
      <c r="BG60" s="425"/>
      <c r="BH60" s="425"/>
      <c r="BI60" s="425"/>
      <c r="BJ60" s="425"/>
      <c r="BK60" s="425"/>
      <c r="BL60" s="425"/>
      <c r="BM60" s="425"/>
      <c r="BN60" s="425"/>
      <c r="BO60" s="425"/>
      <c r="BP60" s="425"/>
      <c r="BQ60" s="425"/>
      <c r="BR60" s="425"/>
      <c r="BS60" s="425"/>
      <c r="BT60" s="425"/>
      <c r="BU60" s="425"/>
      <c r="BV60" s="425"/>
      <c r="BW60" s="425"/>
      <c r="BX60" s="425"/>
      <c r="BY60" s="425"/>
      <c r="BZ60" s="425"/>
      <c r="CA60" s="425"/>
      <c r="CB60" s="425"/>
      <c r="CC60" s="425"/>
      <c r="CD60" s="425"/>
      <c r="CE60" s="425"/>
      <c r="CF60" s="425"/>
      <c r="CG60" s="425"/>
      <c r="CH60" s="425"/>
      <c r="CI60" s="425"/>
    </row>
    <row r="61" spans="1:87" s="352" customFormat="1" ht="16.5" customHeight="1">
      <c r="A61" s="322"/>
      <c r="B61" s="330"/>
      <c r="C61" s="426"/>
      <c r="D61" s="426"/>
      <c r="E61" s="426"/>
      <c r="F61" s="426"/>
      <c r="G61" s="426"/>
      <c r="H61" s="427"/>
      <c r="I61" s="423"/>
      <c r="J61" s="423"/>
      <c r="K61" s="425"/>
      <c r="L61" s="425"/>
      <c r="M61" s="425"/>
      <c r="N61" s="425"/>
      <c r="O61" s="425"/>
      <c r="P61" s="425"/>
      <c r="Q61" s="425"/>
      <c r="R61" s="425"/>
      <c r="S61" s="425"/>
      <c r="T61" s="425"/>
      <c r="U61" s="425"/>
      <c r="V61" s="425"/>
      <c r="W61" s="425"/>
      <c r="X61" s="425"/>
      <c r="Y61" s="425"/>
      <c r="Z61" s="425"/>
      <c r="AA61" s="425"/>
      <c r="AB61" s="425"/>
      <c r="AC61" s="425"/>
      <c r="AD61" s="425"/>
      <c r="AE61" s="425"/>
      <c r="AF61" s="425"/>
      <c r="AG61" s="425"/>
      <c r="AH61" s="425"/>
      <c r="AI61" s="425"/>
      <c r="AJ61" s="425"/>
      <c r="AK61" s="425"/>
      <c r="AL61" s="425"/>
      <c r="AM61" s="425"/>
      <c r="AN61" s="425"/>
      <c r="AO61" s="425"/>
      <c r="AP61" s="425"/>
      <c r="AQ61" s="425"/>
      <c r="AR61" s="425"/>
      <c r="AS61" s="425"/>
      <c r="AT61" s="425"/>
      <c r="AU61" s="425"/>
      <c r="AV61" s="425"/>
      <c r="AW61" s="425"/>
      <c r="AX61" s="425"/>
      <c r="AY61" s="425"/>
      <c r="AZ61" s="425"/>
      <c r="BA61" s="425"/>
      <c r="BB61" s="425"/>
      <c r="BC61" s="425"/>
      <c r="BD61" s="425"/>
      <c r="BE61" s="425"/>
      <c r="BF61" s="425"/>
      <c r="BG61" s="425"/>
      <c r="BH61" s="425"/>
      <c r="BI61" s="425"/>
      <c r="BJ61" s="425"/>
      <c r="BK61" s="425"/>
      <c r="BL61" s="425"/>
      <c r="BM61" s="425"/>
      <c r="BN61" s="425"/>
      <c r="BO61" s="425"/>
      <c r="BP61" s="425"/>
      <c r="BQ61" s="425"/>
      <c r="BR61" s="425"/>
      <c r="BS61" s="425"/>
      <c r="BT61" s="425"/>
      <c r="BU61" s="425"/>
      <c r="BV61" s="425"/>
      <c r="BW61" s="425"/>
      <c r="BX61" s="425"/>
      <c r="BY61" s="425"/>
      <c r="BZ61" s="425"/>
      <c r="CA61" s="425"/>
      <c r="CB61" s="425"/>
      <c r="CC61" s="425"/>
      <c r="CD61" s="425"/>
      <c r="CE61" s="425"/>
      <c r="CF61" s="425"/>
      <c r="CG61" s="425"/>
      <c r="CH61" s="425"/>
      <c r="CI61" s="425"/>
    </row>
    <row r="62" spans="1:87" s="352" customFormat="1" ht="16.5" customHeight="1">
      <c r="A62" s="322"/>
      <c r="B62" s="319" t="s">
        <v>133</v>
      </c>
      <c r="C62" s="426">
        <v>896.47499999999991</v>
      </c>
      <c r="D62" s="426">
        <v>467.32799999999997</v>
      </c>
      <c r="E62" s="426">
        <v>542.44600000000003</v>
      </c>
      <c r="F62" s="426">
        <v>1471.338</v>
      </c>
      <c r="G62" s="426">
        <v>969.41100000000006</v>
      </c>
      <c r="H62" s="426">
        <v>4346.9979999999996</v>
      </c>
      <c r="I62" s="423">
        <v>2509.6860999999999</v>
      </c>
      <c r="J62" s="429">
        <v>577.33776275029345</v>
      </c>
      <c r="K62" s="425"/>
      <c r="L62" s="425"/>
      <c r="M62" s="425"/>
      <c r="N62" s="425"/>
      <c r="O62" s="425"/>
      <c r="P62" s="425"/>
      <c r="Q62" s="425"/>
      <c r="R62" s="425"/>
      <c r="S62" s="425"/>
      <c r="T62" s="425"/>
      <c r="U62" s="425"/>
      <c r="V62" s="425"/>
      <c r="W62" s="425"/>
      <c r="X62" s="425"/>
      <c r="Y62" s="425"/>
      <c r="Z62" s="425"/>
      <c r="AA62" s="425"/>
      <c r="AB62" s="425"/>
      <c r="AC62" s="425"/>
      <c r="AD62" s="425"/>
      <c r="AE62" s="425"/>
      <c r="AF62" s="425"/>
      <c r="AG62" s="425"/>
      <c r="AH62" s="425"/>
      <c r="AI62" s="425"/>
      <c r="AJ62" s="425"/>
      <c r="AK62" s="425"/>
      <c r="AL62" s="425"/>
      <c r="AM62" s="425"/>
      <c r="AN62" s="425"/>
      <c r="AO62" s="425"/>
      <c r="AP62" s="425"/>
      <c r="AQ62" s="425"/>
      <c r="AR62" s="425"/>
      <c r="AS62" s="425"/>
      <c r="AT62" s="425"/>
      <c r="AU62" s="425"/>
      <c r="AV62" s="425"/>
      <c r="AW62" s="425"/>
      <c r="AX62" s="425"/>
      <c r="AY62" s="425"/>
      <c r="AZ62" s="425"/>
      <c r="BA62" s="425"/>
      <c r="BB62" s="425"/>
      <c r="BC62" s="425"/>
      <c r="BD62" s="425"/>
      <c r="BE62" s="425"/>
      <c r="BF62" s="425"/>
      <c r="BG62" s="425"/>
      <c r="BH62" s="425"/>
      <c r="BI62" s="425"/>
      <c r="BJ62" s="425"/>
      <c r="BK62" s="425"/>
      <c r="BL62" s="425"/>
      <c r="BM62" s="425"/>
      <c r="BN62" s="425"/>
      <c r="BO62" s="425"/>
      <c r="BP62" s="425"/>
      <c r="BQ62" s="425"/>
      <c r="BR62" s="425"/>
      <c r="BS62" s="425"/>
      <c r="BT62" s="425"/>
      <c r="BU62" s="425"/>
      <c r="BV62" s="425"/>
      <c r="BW62" s="425"/>
      <c r="BX62" s="425"/>
      <c r="BY62" s="425"/>
      <c r="BZ62" s="425"/>
      <c r="CA62" s="425"/>
      <c r="CB62" s="425"/>
      <c r="CC62" s="425"/>
      <c r="CD62" s="425"/>
      <c r="CE62" s="425"/>
      <c r="CF62" s="425"/>
      <c r="CG62" s="425"/>
      <c r="CH62" s="425"/>
      <c r="CI62" s="425"/>
    </row>
    <row r="63" spans="1:87" s="352" customFormat="1" ht="16.5" customHeight="1">
      <c r="A63" s="322">
        <v>36</v>
      </c>
      <c r="B63" s="321" t="s">
        <v>1082</v>
      </c>
      <c r="C63" s="423"/>
      <c r="D63" s="423"/>
      <c r="E63" s="423"/>
      <c r="F63" s="423"/>
      <c r="G63" s="423"/>
      <c r="H63" s="427">
        <v>5327.0429999999988</v>
      </c>
      <c r="I63" s="423"/>
      <c r="J63" s="423"/>
      <c r="K63" s="425"/>
      <c r="L63" s="425"/>
      <c r="M63" s="425"/>
      <c r="N63" s="425"/>
      <c r="O63" s="425"/>
      <c r="P63" s="425"/>
      <c r="Q63" s="425"/>
      <c r="R63" s="425"/>
      <c r="S63" s="425"/>
      <c r="T63" s="425"/>
      <c r="U63" s="425"/>
      <c r="V63" s="425"/>
      <c r="W63" s="425"/>
      <c r="X63" s="425"/>
      <c r="Y63" s="425"/>
      <c r="Z63" s="425"/>
      <c r="AA63" s="425"/>
      <c r="AB63" s="425"/>
      <c r="AC63" s="425"/>
      <c r="AD63" s="425"/>
      <c r="AE63" s="425"/>
      <c r="AF63" s="425"/>
      <c r="AG63" s="425"/>
      <c r="AH63" s="425"/>
      <c r="AI63" s="425"/>
      <c r="AJ63" s="425"/>
      <c r="AK63" s="425"/>
      <c r="AL63" s="425"/>
      <c r="AM63" s="425"/>
      <c r="AN63" s="425"/>
      <c r="AO63" s="425"/>
      <c r="AP63" s="425"/>
      <c r="AQ63" s="425"/>
      <c r="AR63" s="425"/>
      <c r="AS63" s="425"/>
      <c r="AT63" s="425"/>
      <c r="AU63" s="425"/>
      <c r="AV63" s="425"/>
      <c r="AW63" s="425"/>
      <c r="AX63" s="425"/>
      <c r="AY63" s="425"/>
      <c r="AZ63" s="425"/>
      <c r="BA63" s="425"/>
      <c r="BB63" s="425"/>
      <c r="BC63" s="425"/>
      <c r="BD63" s="425"/>
      <c r="BE63" s="425"/>
      <c r="BF63" s="425"/>
      <c r="BG63" s="425"/>
      <c r="BH63" s="425"/>
      <c r="BI63" s="425"/>
      <c r="BJ63" s="425"/>
      <c r="BK63" s="425"/>
      <c r="BL63" s="425"/>
      <c r="BM63" s="425"/>
      <c r="BN63" s="425"/>
      <c r="BO63" s="425"/>
      <c r="BP63" s="425"/>
      <c r="BQ63" s="425"/>
      <c r="BR63" s="425"/>
      <c r="BS63" s="425"/>
      <c r="BT63" s="425"/>
      <c r="BU63" s="425"/>
      <c r="BV63" s="425"/>
      <c r="BW63" s="425"/>
      <c r="BX63" s="425"/>
      <c r="BY63" s="425"/>
      <c r="BZ63" s="425"/>
      <c r="CA63" s="425"/>
      <c r="CB63" s="425"/>
      <c r="CC63" s="425"/>
      <c r="CD63" s="425"/>
      <c r="CE63" s="425"/>
      <c r="CF63" s="425"/>
      <c r="CG63" s="425"/>
      <c r="CH63" s="425"/>
      <c r="CI63" s="425"/>
    </row>
    <row r="64" spans="1:87" s="352" customFormat="1" ht="16.5" customHeight="1">
      <c r="A64" s="322">
        <v>37</v>
      </c>
      <c r="B64" s="321" t="s">
        <v>1081</v>
      </c>
      <c r="C64" s="423"/>
      <c r="D64" s="423"/>
      <c r="E64" s="423"/>
      <c r="F64" s="423"/>
      <c r="G64" s="423"/>
      <c r="H64" s="427">
        <v>980.04499999999916</v>
      </c>
      <c r="I64" s="423"/>
      <c r="J64" s="423"/>
      <c r="K64" s="425"/>
      <c r="L64" s="425"/>
      <c r="M64" s="425"/>
      <c r="N64" s="425"/>
      <c r="O64" s="425"/>
      <c r="P64" s="425"/>
      <c r="Q64" s="425"/>
      <c r="R64" s="425"/>
      <c r="S64" s="425"/>
      <c r="T64" s="425"/>
      <c r="U64" s="425"/>
      <c r="V64" s="425"/>
      <c r="W64" s="425"/>
      <c r="X64" s="425"/>
      <c r="Y64" s="425"/>
      <c r="Z64" s="425"/>
      <c r="AA64" s="425"/>
      <c r="AB64" s="425"/>
      <c r="AC64" s="425"/>
      <c r="AD64" s="425"/>
      <c r="AE64" s="425"/>
      <c r="AF64" s="425"/>
      <c r="AG64" s="425"/>
      <c r="AH64" s="425"/>
      <c r="AI64" s="425"/>
      <c r="AJ64" s="425"/>
      <c r="AK64" s="425"/>
      <c r="AL64" s="425"/>
      <c r="AM64" s="425"/>
      <c r="AN64" s="425"/>
      <c r="AO64" s="425"/>
      <c r="AP64" s="425"/>
      <c r="AQ64" s="425"/>
      <c r="AR64" s="425"/>
      <c r="AS64" s="425"/>
      <c r="AT64" s="425"/>
      <c r="AU64" s="425"/>
      <c r="AV64" s="425"/>
      <c r="AW64" s="425"/>
      <c r="AX64" s="425"/>
      <c r="AY64" s="425"/>
      <c r="AZ64" s="425"/>
      <c r="BA64" s="425"/>
      <c r="BB64" s="425"/>
      <c r="BC64" s="425"/>
      <c r="BD64" s="425"/>
      <c r="BE64" s="425"/>
      <c r="BF64" s="425"/>
      <c r="BG64" s="425"/>
      <c r="BH64" s="425"/>
      <c r="BI64" s="425"/>
      <c r="BJ64" s="425"/>
      <c r="BK64" s="425"/>
      <c r="BL64" s="425"/>
      <c r="BM64" s="425"/>
      <c r="BN64" s="425"/>
      <c r="BO64" s="425"/>
      <c r="BP64" s="425"/>
      <c r="BQ64" s="425"/>
      <c r="BR64" s="425"/>
      <c r="BS64" s="425"/>
      <c r="BT64" s="425"/>
      <c r="BU64" s="425"/>
      <c r="BV64" s="425"/>
      <c r="BW64" s="425"/>
      <c r="BX64" s="425"/>
      <c r="BY64" s="425"/>
      <c r="BZ64" s="425"/>
      <c r="CA64" s="425"/>
      <c r="CB64" s="425"/>
      <c r="CC64" s="425"/>
      <c r="CD64" s="425"/>
      <c r="CE64" s="425"/>
      <c r="CF64" s="425"/>
      <c r="CG64" s="425"/>
      <c r="CH64" s="425"/>
      <c r="CI64" s="425"/>
    </row>
    <row r="65" spans="1:87" s="352" customFormat="1" ht="16.5" customHeight="1">
      <c r="A65" s="322">
        <v>38</v>
      </c>
      <c r="B65" s="336" t="s">
        <v>1080</v>
      </c>
      <c r="C65" s="423"/>
      <c r="D65" s="423"/>
      <c r="E65" s="423"/>
      <c r="F65" s="423"/>
      <c r="G65" s="423"/>
      <c r="H65" s="209">
        <v>0.18397542501534142</v>
      </c>
      <c r="I65" s="423"/>
      <c r="J65" s="423"/>
      <c r="K65" s="425"/>
      <c r="L65" s="425"/>
      <c r="M65" s="425"/>
      <c r="N65" s="425"/>
      <c r="O65" s="425"/>
      <c r="P65" s="425"/>
      <c r="Q65" s="425"/>
      <c r="R65" s="425"/>
      <c r="S65" s="425"/>
      <c r="T65" s="425"/>
      <c r="U65" s="425"/>
      <c r="V65" s="425"/>
      <c r="W65" s="425"/>
      <c r="X65" s="425"/>
      <c r="Y65" s="425"/>
      <c r="Z65" s="425"/>
      <c r="AA65" s="425"/>
      <c r="AB65" s="425"/>
      <c r="AC65" s="425"/>
      <c r="AD65" s="425"/>
      <c r="AE65" s="425"/>
      <c r="AF65" s="425"/>
      <c r="AG65" s="425"/>
      <c r="AH65" s="425"/>
      <c r="AI65" s="425"/>
      <c r="AJ65" s="425"/>
      <c r="AK65" s="425"/>
      <c r="AL65" s="425"/>
      <c r="AM65" s="425"/>
      <c r="AN65" s="425"/>
      <c r="AO65" s="425"/>
      <c r="AP65" s="425"/>
      <c r="AQ65" s="425"/>
      <c r="AR65" s="425"/>
      <c r="AS65" s="425"/>
      <c r="AT65" s="425"/>
      <c r="AU65" s="425"/>
      <c r="AV65" s="425"/>
      <c r="AW65" s="425"/>
      <c r="AX65" s="425"/>
      <c r="AY65" s="425"/>
      <c r="AZ65" s="425"/>
      <c r="BA65" s="425"/>
      <c r="BB65" s="425"/>
      <c r="BC65" s="425"/>
      <c r="BD65" s="425"/>
      <c r="BE65" s="425"/>
      <c r="BF65" s="425"/>
      <c r="BG65" s="425"/>
      <c r="BH65" s="425"/>
      <c r="BI65" s="425"/>
      <c r="BJ65" s="425"/>
      <c r="BK65" s="425"/>
      <c r="BL65" s="425"/>
      <c r="BM65" s="425"/>
      <c r="BN65" s="425"/>
      <c r="BO65" s="425"/>
      <c r="BP65" s="425"/>
      <c r="BQ65" s="425"/>
      <c r="BR65" s="425"/>
      <c r="BS65" s="425"/>
      <c r="BT65" s="425"/>
      <c r="BU65" s="425"/>
      <c r="BV65" s="425"/>
      <c r="BW65" s="425"/>
      <c r="BX65" s="425"/>
      <c r="BY65" s="425"/>
      <c r="BZ65" s="425"/>
      <c r="CA65" s="425"/>
      <c r="CB65" s="425"/>
      <c r="CC65" s="425"/>
      <c r="CD65" s="425"/>
      <c r="CE65" s="425"/>
      <c r="CF65" s="425"/>
      <c r="CG65" s="425"/>
      <c r="CH65" s="425"/>
      <c r="CI65" s="425"/>
    </row>
    <row r="66" spans="1:87" s="352" customFormat="1" ht="16.5" customHeight="1">
      <c r="A66" s="322">
        <v>39</v>
      </c>
      <c r="B66" s="321" t="s">
        <v>1079</v>
      </c>
      <c r="C66" s="423"/>
      <c r="D66" s="423"/>
      <c r="E66" s="423"/>
      <c r="F66" s="423"/>
      <c r="G66" s="423"/>
      <c r="H66" s="209">
        <v>0.94200269110156876</v>
      </c>
      <c r="I66" s="423"/>
      <c r="J66" s="423"/>
      <c r="K66" s="425"/>
      <c r="L66" s="425"/>
      <c r="M66" s="425"/>
      <c r="N66" s="425"/>
      <c r="O66" s="425"/>
      <c r="P66" s="425"/>
      <c r="Q66" s="425"/>
      <c r="R66" s="425"/>
      <c r="S66" s="425"/>
      <c r="T66" s="425"/>
      <c r="U66" s="425"/>
      <c r="V66" s="425"/>
      <c r="W66" s="425"/>
      <c r="X66" s="425"/>
      <c r="Y66" s="425"/>
      <c r="Z66" s="425"/>
      <c r="AA66" s="425"/>
      <c r="AB66" s="425"/>
      <c r="AC66" s="425"/>
      <c r="AD66" s="425"/>
      <c r="AE66" s="425"/>
      <c r="AF66" s="425"/>
      <c r="AG66" s="425"/>
      <c r="AH66" s="425"/>
      <c r="AI66" s="425"/>
      <c r="AJ66" s="425"/>
      <c r="AK66" s="425"/>
      <c r="AL66" s="425"/>
      <c r="AM66" s="425"/>
      <c r="AN66" s="425"/>
      <c r="AO66" s="425"/>
      <c r="AP66" s="425"/>
      <c r="AQ66" s="425"/>
      <c r="AR66" s="425"/>
      <c r="AS66" s="425"/>
      <c r="AT66" s="425"/>
      <c r="AU66" s="425"/>
      <c r="AV66" s="425"/>
      <c r="AW66" s="425"/>
      <c r="AX66" s="425"/>
      <c r="AY66" s="425"/>
      <c r="AZ66" s="425"/>
      <c r="BA66" s="425"/>
      <c r="BB66" s="425"/>
      <c r="BC66" s="425"/>
      <c r="BD66" s="425"/>
      <c r="BE66" s="425"/>
      <c r="BF66" s="425"/>
      <c r="BG66" s="425"/>
      <c r="BH66" s="425"/>
      <c r="BI66" s="425"/>
      <c r="BJ66" s="425"/>
      <c r="BK66" s="425"/>
      <c r="BL66" s="425"/>
      <c r="BM66" s="425"/>
      <c r="BN66" s="425"/>
      <c r="BO66" s="425"/>
      <c r="BP66" s="425"/>
      <c r="BQ66" s="425"/>
      <c r="BR66" s="425"/>
      <c r="BS66" s="425"/>
      <c r="BT66" s="425"/>
      <c r="BU66" s="425"/>
      <c r="BV66" s="425"/>
      <c r="BW66" s="425"/>
      <c r="BX66" s="425"/>
      <c r="BY66" s="425"/>
      <c r="BZ66" s="425"/>
      <c r="CA66" s="425"/>
      <c r="CB66" s="425"/>
      <c r="CC66" s="425"/>
      <c r="CD66" s="425"/>
      <c r="CE66" s="425"/>
      <c r="CF66" s="425"/>
      <c r="CG66" s="425"/>
      <c r="CH66" s="425"/>
      <c r="CI66" s="425"/>
    </row>
    <row r="67" spans="1:87" s="352" customFormat="1" ht="16.5" customHeight="1">
      <c r="A67" s="322">
        <v>40</v>
      </c>
      <c r="B67" s="336" t="s">
        <v>1078</v>
      </c>
      <c r="C67" s="423"/>
      <c r="D67" s="423"/>
      <c r="E67" s="423"/>
      <c r="F67" s="423"/>
      <c r="G67" s="423"/>
      <c r="H67" s="209">
        <v>0.23130265435943764</v>
      </c>
      <c r="I67" s="423"/>
      <c r="J67" s="423"/>
      <c r="K67" s="425"/>
      <c r="L67" s="425"/>
      <c r="M67" s="425"/>
      <c r="N67" s="425"/>
      <c r="O67" s="425"/>
      <c r="P67" s="425"/>
      <c r="Q67" s="425"/>
      <c r="R67" s="425"/>
      <c r="S67" s="425"/>
      <c r="T67" s="425"/>
      <c r="U67" s="425"/>
      <c r="V67" s="425"/>
      <c r="W67" s="425"/>
      <c r="X67" s="425"/>
      <c r="Y67" s="425"/>
      <c r="Z67" s="425"/>
      <c r="AA67" s="425"/>
      <c r="AB67" s="425"/>
      <c r="AC67" s="425"/>
      <c r="AD67" s="425"/>
      <c r="AE67" s="425"/>
      <c r="AF67" s="425"/>
      <c r="AG67" s="425"/>
      <c r="AH67" s="425"/>
      <c r="AI67" s="425"/>
      <c r="AJ67" s="425"/>
      <c r="AK67" s="425"/>
      <c r="AL67" s="425"/>
      <c r="AM67" s="425"/>
      <c r="AN67" s="425"/>
      <c r="AO67" s="425"/>
      <c r="AP67" s="425"/>
      <c r="AQ67" s="425"/>
      <c r="AR67" s="425"/>
      <c r="AS67" s="425"/>
      <c r="AT67" s="425"/>
      <c r="AU67" s="425"/>
      <c r="AV67" s="425"/>
      <c r="AW67" s="425"/>
      <c r="AX67" s="425"/>
      <c r="AY67" s="425"/>
      <c r="AZ67" s="425"/>
      <c r="BA67" s="425"/>
      <c r="BB67" s="425"/>
      <c r="BC67" s="425"/>
      <c r="BD67" s="425"/>
      <c r="BE67" s="425"/>
      <c r="BF67" s="425"/>
      <c r="BG67" s="425"/>
      <c r="BH67" s="425"/>
      <c r="BI67" s="425"/>
      <c r="BJ67" s="425"/>
      <c r="BK67" s="425"/>
      <c r="BL67" s="425"/>
      <c r="BM67" s="425"/>
      <c r="BN67" s="425"/>
      <c r="BO67" s="425"/>
      <c r="BP67" s="425"/>
      <c r="BQ67" s="425"/>
      <c r="BR67" s="425"/>
      <c r="BS67" s="425"/>
      <c r="BT67" s="425"/>
      <c r="BU67" s="425"/>
      <c r="BV67" s="425"/>
      <c r="BW67" s="425"/>
      <c r="BX67" s="425"/>
      <c r="BY67" s="425"/>
      <c r="BZ67" s="425"/>
      <c r="CA67" s="425"/>
      <c r="CB67" s="425"/>
      <c r="CC67" s="425"/>
      <c r="CD67" s="425"/>
      <c r="CE67" s="425"/>
      <c r="CF67" s="425"/>
      <c r="CG67" s="425"/>
      <c r="CH67" s="425"/>
      <c r="CI67" s="425"/>
    </row>
    <row r="68" spans="1:87" ht="20.100000000000001" customHeight="1"/>
    <row r="69" spans="1:87" ht="20.100000000000001" customHeight="1"/>
    <row r="70" spans="1:87" ht="20.100000000000001" customHeight="1"/>
    <row r="71" spans="1:87" ht="20.100000000000001" customHeight="1">
      <c r="I71" s="342">
        <v>1108.9338</v>
      </c>
    </row>
    <row r="72" spans="1:87" ht="20.100000000000001" customHeight="1">
      <c r="I72" s="342">
        <v>348.97210000000001</v>
      </c>
    </row>
    <row r="73" spans="1:87" ht="20.100000000000001" customHeight="1">
      <c r="I73" s="342">
        <v>1051.7802000000001</v>
      </c>
    </row>
    <row r="74" spans="1:87" ht="20.100000000000001" customHeight="1">
      <c r="I74" s="342">
        <v>2509.6860999999999</v>
      </c>
    </row>
    <row r="75" spans="1:87" ht="20.100000000000001" customHeight="1"/>
    <row r="76" spans="1:87" ht="20.100000000000001" customHeight="1"/>
    <row r="77" spans="1:87" ht="20.100000000000001" customHeight="1"/>
    <row r="78" spans="1:87" ht="20.100000000000001" customHeight="1"/>
    <row r="79" spans="1:87" ht="20.100000000000001" customHeight="1"/>
    <row r="80" spans="1:87"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sheetData>
  <mergeCells count="1">
    <mergeCell ref="A3:J3"/>
  </mergeCells>
  <printOptions horizontalCentered="1"/>
  <pageMargins left="0.23622047244094491" right="0.15748031496062992" top="0.43307086614173229" bottom="0.19685039370078741" header="0.39370078740157483" footer="0.15748031496062992"/>
  <pageSetup paperSize="9" scale="7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CM147"/>
  <sheetViews>
    <sheetView view="pageBreakPreview" zoomScale="90" zoomScaleNormal="75" zoomScaleSheetLayoutView="90" workbookViewId="0">
      <pane xSplit="2" ySplit="6" topLeftCell="C7" activePane="bottomRight" state="frozen"/>
      <selection pane="topRight"/>
      <selection pane="bottomLeft"/>
      <selection pane="bottomRight" activeCell="H11" sqref="H11"/>
    </sheetView>
  </sheetViews>
  <sheetFormatPr defaultColWidth="14.7109375" defaultRowHeight="15"/>
  <cols>
    <col min="1" max="1" width="8.5703125" style="342" customWidth="1"/>
    <col min="2" max="2" width="34.42578125" style="342" customWidth="1"/>
    <col min="3" max="8" width="11.85546875" style="342" customWidth="1"/>
    <col min="9" max="9" width="12.5703125" style="342" customWidth="1"/>
    <col min="10" max="10" width="12.42578125" style="342" customWidth="1"/>
    <col min="11" max="16384" width="14.7109375" style="342"/>
  </cols>
  <sheetData>
    <row r="1" spans="1:91" ht="18">
      <c r="B1" s="348" t="s">
        <v>1947</v>
      </c>
      <c r="I1" s="420" t="s">
        <v>139</v>
      </c>
      <c r="J1" s="388" t="s">
        <v>1167</v>
      </c>
    </row>
    <row r="3" spans="1:91" ht="15" customHeight="1">
      <c r="A3" s="1586" t="s">
        <v>373</v>
      </c>
      <c r="B3" s="1586"/>
      <c r="C3" s="1586"/>
      <c r="D3" s="1586"/>
      <c r="E3" s="1586"/>
      <c r="F3" s="1586"/>
      <c r="G3" s="1586"/>
      <c r="H3" s="1586"/>
      <c r="I3" s="1586"/>
      <c r="J3" s="1586"/>
    </row>
    <row r="4" spans="1:91" ht="15.75">
      <c r="C4" s="388" t="s">
        <v>1166</v>
      </c>
      <c r="D4" s="421" t="s">
        <v>2189</v>
      </c>
      <c r="F4" s="422"/>
      <c r="G4" s="422"/>
      <c r="H4" s="422"/>
      <c r="I4" s="422"/>
      <c r="J4" s="422"/>
    </row>
    <row r="5" spans="1:91">
      <c r="D5" s="421"/>
      <c r="F5" s="422"/>
      <c r="G5" s="422"/>
      <c r="H5" s="422"/>
      <c r="I5" s="422"/>
      <c r="J5" s="422"/>
    </row>
    <row r="6" spans="1:91" s="352" customFormat="1" ht="57.75" customHeight="1">
      <c r="A6" s="329" t="s">
        <v>888</v>
      </c>
      <c r="B6" s="423" t="s">
        <v>1165</v>
      </c>
      <c r="C6" s="423" t="s">
        <v>450</v>
      </c>
      <c r="D6" s="423" t="s">
        <v>451</v>
      </c>
      <c r="E6" s="423" t="s">
        <v>254</v>
      </c>
      <c r="F6" s="423" t="s">
        <v>452</v>
      </c>
      <c r="G6" s="423" t="s">
        <v>253</v>
      </c>
      <c r="H6" s="424" t="s">
        <v>1164</v>
      </c>
      <c r="I6" s="423" t="s">
        <v>1163</v>
      </c>
      <c r="J6" s="423" t="s">
        <v>1162</v>
      </c>
      <c r="K6" s="425"/>
      <c r="L6" s="425"/>
      <c r="M6" s="425"/>
      <c r="N6" s="425"/>
      <c r="O6" s="425"/>
      <c r="P6" s="425"/>
      <c r="Q6" s="425"/>
      <c r="R6" s="425"/>
      <c r="S6" s="425"/>
      <c r="T6" s="425"/>
      <c r="U6" s="425"/>
      <c r="V6" s="425"/>
      <c r="W6" s="425"/>
      <c r="X6" s="425"/>
      <c r="Y6" s="425"/>
      <c r="Z6" s="425"/>
      <c r="AA6" s="425"/>
      <c r="AB6" s="425"/>
      <c r="AC6" s="425"/>
      <c r="AD6" s="425"/>
      <c r="AE6" s="425"/>
      <c r="AF6" s="425"/>
      <c r="AG6" s="425"/>
      <c r="AH6" s="425"/>
      <c r="AI6" s="425"/>
      <c r="AJ6" s="425"/>
      <c r="AK6" s="425"/>
      <c r="AL6" s="425"/>
      <c r="AM6" s="425"/>
      <c r="AN6" s="425"/>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c r="CM6" s="425"/>
    </row>
    <row r="7" spans="1:91" s="352" customFormat="1" ht="16.5" customHeight="1">
      <c r="A7" s="321"/>
      <c r="B7" s="319" t="s">
        <v>453</v>
      </c>
      <c r="C7" s="423"/>
      <c r="D7" s="423"/>
      <c r="E7" s="423"/>
      <c r="F7" s="423"/>
      <c r="G7" s="423"/>
      <c r="H7" s="424"/>
      <c r="I7" s="423"/>
      <c r="J7" s="423"/>
      <c r="K7" s="425"/>
      <c r="L7" s="425"/>
      <c r="M7" s="425"/>
      <c r="N7" s="425"/>
      <c r="O7" s="425"/>
      <c r="P7" s="425"/>
      <c r="Q7" s="425"/>
      <c r="R7" s="425"/>
      <c r="S7" s="425"/>
      <c r="T7" s="425"/>
      <c r="U7" s="425"/>
      <c r="V7" s="425"/>
      <c r="W7" s="425"/>
      <c r="X7" s="425"/>
      <c r="Y7" s="425"/>
      <c r="Z7" s="425"/>
      <c r="AA7" s="425"/>
      <c r="AB7" s="425"/>
      <c r="AC7" s="425"/>
      <c r="AD7" s="425"/>
      <c r="AE7" s="425"/>
      <c r="AF7" s="425"/>
      <c r="AG7" s="425"/>
      <c r="AH7" s="425"/>
      <c r="AI7" s="425"/>
      <c r="AJ7" s="425"/>
      <c r="AK7" s="425"/>
      <c r="AL7" s="425"/>
      <c r="AM7" s="425"/>
      <c r="AN7" s="425"/>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c r="CM7" s="425"/>
    </row>
    <row r="8" spans="1:91" s="352" customFormat="1" ht="16.5" customHeight="1">
      <c r="A8" s="322">
        <v>1</v>
      </c>
      <c r="B8" s="321" t="s">
        <v>724</v>
      </c>
      <c r="C8" s="426"/>
      <c r="D8" s="426"/>
      <c r="E8" s="426"/>
      <c r="F8" s="426"/>
      <c r="G8" s="426"/>
      <c r="H8" s="427"/>
      <c r="I8" s="423"/>
      <c r="J8" s="423"/>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425"/>
      <c r="AL8" s="425"/>
      <c r="AM8" s="425"/>
      <c r="AN8" s="425"/>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425"/>
      <c r="CI8" s="425"/>
      <c r="CJ8" s="425"/>
      <c r="CK8" s="425"/>
      <c r="CL8" s="425"/>
      <c r="CM8" s="425"/>
    </row>
    <row r="9" spans="1:91" s="352" customFormat="1" ht="16.5" customHeight="1">
      <c r="A9" s="322"/>
      <c r="B9" s="322" t="s">
        <v>449</v>
      </c>
      <c r="C9" s="428">
        <v>0.44400000000000006</v>
      </c>
      <c r="D9" s="428">
        <v>0.37600000000000006</v>
      </c>
      <c r="E9" s="428">
        <v>2.5799999999999996</v>
      </c>
      <c r="F9" s="428">
        <v>0.27400000000000002</v>
      </c>
      <c r="G9" s="428">
        <v>0.748</v>
      </c>
      <c r="H9" s="427">
        <v>4.4219999999999997</v>
      </c>
      <c r="I9" s="425">
        <v>1.2052</v>
      </c>
      <c r="J9" s="429">
        <v>272.54635911352329</v>
      </c>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25"/>
      <c r="CI9" s="425"/>
      <c r="CJ9" s="425"/>
      <c r="CK9" s="425"/>
      <c r="CL9" s="425"/>
      <c r="CM9" s="425"/>
    </row>
    <row r="10" spans="1:91" s="352" customFormat="1" ht="16.5" customHeight="1">
      <c r="A10" s="322"/>
      <c r="B10" s="322" t="s">
        <v>163</v>
      </c>
      <c r="C10" s="428">
        <v>239.17000000000002</v>
      </c>
      <c r="D10" s="428">
        <v>144.87900000000002</v>
      </c>
      <c r="E10" s="428">
        <v>176.06699999999998</v>
      </c>
      <c r="F10" s="428">
        <v>186.79899999999998</v>
      </c>
      <c r="G10" s="428">
        <v>136.88500000000002</v>
      </c>
      <c r="H10" s="427">
        <v>883.8</v>
      </c>
      <c r="I10" s="425">
        <v>388.54609999999997</v>
      </c>
      <c r="J10" s="429">
        <v>439.6312514143471</v>
      </c>
      <c r="K10" s="425"/>
      <c r="L10" s="425"/>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row>
    <row r="11" spans="1:91" s="352" customFormat="1" ht="16.5" customHeight="1">
      <c r="A11" s="322"/>
      <c r="B11" s="322" t="s">
        <v>251</v>
      </c>
      <c r="C11" s="426"/>
      <c r="D11" s="426"/>
      <c r="E11" s="426"/>
      <c r="F11" s="426"/>
      <c r="G11" s="426"/>
      <c r="H11" s="426"/>
      <c r="I11" s="426"/>
      <c r="J11" s="429"/>
      <c r="K11" s="425"/>
      <c r="L11" s="425"/>
      <c r="M11" s="425"/>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c r="CM11" s="425"/>
    </row>
    <row r="12" spans="1:91" s="352" customFormat="1" ht="16.5" customHeight="1">
      <c r="A12" s="322"/>
      <c r="B12" s="322" t="s">
        <v>1096</v>
      </c>
      <c r="C12" s="426"/>
      <c r="D12" s="426"/>
      <c r="E12" s="426"/>
      <c r="F12" s="426"/>
      <c r="G12" s="426"/>
      <c r="H12" s="427"/>
      <c r="I12" s="423"/>
      <c r="J12" s="423"/>
      <c r="K12" s="425"/>
      <c r="L12" s="425"/>
      <c r="M12" s="425"/>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5"/>
      <c r="AK12" s="425"/>
      <c r="AL12" s="425"/>
      <c r="AM12" s="425"/>
      <c r="AN12" s="425"/>
      <c r="AO12" s="425"/>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5"/>
      <c r="BZ12" s="425"/>
      <c r="CA12" s="425"/>
      <c r="CB12" s="425"/>
      <c r="CC12" s="425"/>
      <c r="CD12" s="425"/>
      <c r="CE12" s="425"/>
      <c r="CF12" s="425"/>
      <c r="CG12" s="425"/>
      <c r="CH12" s="425"/>
      <c r="CI12" s="425"/>
      <c r="CJ12" s="425"/>
      <c r="CK12" s="425"/>
      <c r="CL12" s="425"/>
      <c r="CM12" s="425"/>
    </row>
    <row r="13" spans="1:91" s="352" customFormat="1" ht="16.5" customHeight="1">
      <c r="A13" s="322"/>
      <c r="B13" s="322" t="s">
        <v>1095</v>
      </c>
      <c r="C13" s="426"/>
      <c r="D13" s="426"/>
      <c r="E13" s="426"/>
      <c r="F13" s="426"/>
      <c r="G13" s="426"/>
      <c r="H13" s="427"/>
      <c r="I13" s="423"/>
      <c r="J13" s="423"/>
      <c r="K13" s="425"/>
      <c r="L13" s="425"/>
      <c r="M13" s="425"/>
      <c r="N13" s="425"/>
      <c r="O13" s="425"/>
      <c r="P13" s="425"/>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s="425"/>
      <c r="AN13" s="425"/>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5"/>
      <c r="BZ13" s="425"/>
      <c r="CA13" s="425"/>
      <c r="CB13" s="425"/>
      <c r="CC13" s="425"/>
      <c r="CD13" s="425"/>
      <c r="CE13" s="425"/>
      <c r="CF13" s="425"/>
      <c r="CG13" s="425"/>
      <c r="CH13" s="425"/>
      <c r="CI13" s="425"/>
      <c r="CJ13" s="425"/>
      <c r="CK13" s="425"/>
      <c r="CL13" s="425"/>
      <c r="CM13" s="425"/>
    </row>
    <row r="14" spans="1:91" s="352" customFormat="1" ht="16.5" customHeight="1">
      <c r="A14" s="322"/>
      <c r="B14" s="322" t="s">
        <v>252</v>
      </c>
      <c r="C14" s="426"/>
      <c r="D14" s="426"/>
      <c r="E14" s="426"/>
      <c r="F14" s="426"/>
      <c r="G14" s="426"/>
      <c r="H14" s="427"/>
      <c r="I14" s="423"/>
      <c r="J14" s="423"/>
      <c r="K14" s="425"/>
      <c r="L14" s="425"/>
      <c r="M14" s="425"/>
      <c r="N14" s="425"/>
      <c r="O14" s="425"/>
      <c r="P14" s="425"/>
      <c r="Q14" s="425"/>
      <c r="R14" s="425"/>
      <c r="S14" s="425"/>
      <c r="T14" s="425"/>
      <c r="U14" s="425"/>
      <c r="V14" s="425"/>
      <c r="W14" s="425"/>
      <c r="X14" s="425"/>
      <c r="Y14" s="425"/>
      <c r="Z14" s="425"/>
      <c r="AA14" s="425"/>
      <c r="AB14" s="425"/>
      <c r="AC14" s="425"/>
      <c r="AD14" s="425"/>
      <c r="AE14" s="425"/>
      <c r="AF14" s="425"/>
      <c r="AG14" s="425"/>
      <c r="AH14" s="425"/>
      <c r="AI14" s="425"/>
      <c r="AJ14" s="425"/>
      <c r="AK14" s="425"/>
      <c r="AL14" s="425"/>
      <c r="AM14" s="425"/>
      <c r="AN14" s="425"/>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5"/>
      <c r="BT14" s="425"/>
      <c r="BU14" s="425"/>
      <c r="BV14" s="425"/>
      <c r="BW14" s="425"/>
      <c r="BX14" s="425"/>
      <c r="BY14" s="425"/>
      <c r="BZ14" s="425"/>
      <c r="CA14" s="425"/>
      <c r="CB14" s="425"/>
      <c r="CC14" s="425"/>
      <c r="CD14" s="425"/>
      <c r="CE14" s="425"/>
      <c r="CF14" s="425"/>
      <c r="CG14" s="425"/>
      <c r="CH14" s="425"/>
      <c r="CI14" s="425"/>
      <c r="CJ14" s="425"/>
      <c r="CK14" s="425"/>
      <c r="CL14" s="425"/>
      <c r="CM14" s="425"/>
    </row>
    <row r="15" spans="1:91" s="352" customFormat="1" ht="16.5" customHeight="1">
      <c r="A15" s="322"/>
      <c r="B15" s="322" t="s">
        <v>1161</v>
      </c>
      <c r="C15" s="426"/>
      <c r="D15" s="426"/>
      <c r="E15" s="426"/>
      <c r="F15" s="426"/>
      <c r="G15" s="426"/>
      <c r="H15" s="427"/>
      <c r="I15" s="423"/>
      <c r="J15" s="423"/>
      <c r="K15" s="425"/>
      <c r="L15" s="425"/>
      <c r="M15" s="425"/>
      <c r="N15" s="425"/>
      <c r="O15" s="425"/>
      <c r="P15" s="425"/>
      <c r="Q15" s="425"/>
      <c r="R15" s="425"/>
      <c r="S15" s="425"/>
      <c r="T15" s="425"/>
      <c r="U15" s="425"/>
      <c r="V15" s="425"/>
      <c r="W15" s="425"/>
      <c r="X15" s="425"/>
      <c r="Y15" s="425"/>
      <c r="Z15" s="425"/>
      <c r="AA15" s="425"/>
      <c r="AB15" s="425"/>
      <c r="AC15" s="425"/>
      <c r="AD15" s="425"/>
      <c r="AE15" s="425"/>
      <c r="AF15" s="425"/>
      <c r="AG15" s="425"/>
      <c r="AH15" s="425"/>
      <c r="AI15" s="425"/>
      <c r="AJ15" s="425"/>
      <c r="AK15" s="425"/>
      <c r="AL15" s="425"/>
      <c r="AM15" s="425"/>
      <c r="AN15" s="425"/>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5"/>
      <c r="BT15" s="425"/>
      <c r="BU15" s="425"/>
      <c r="BV15" s="425"/>
      <c r="BW15" s="425"/>
      <c r="BX15" s="425"/>
      <c r="BY15" s="425"/>
      <c r="BZ15" s="425"/>
      <c r="CA15" s="425"/>
      <c r="CB15" s="425"/>
      <c r="CC15" s="425"/>
      <c r="CD15" s="425"/>
      <c r="CE15" s="425"/>
      <c r="CF15" s="425"/>
      <c r="CG15" s="425"/>
      <c r="CH15" s="425"/>
      <c r="CI15" s="425"/>
      <c r="CJ15" s="425"/>
      <c r="CK15" s="425"/>
      <c r="CL15" s="425"/>
      <c r="CM15" s="425"/>
    </row>
    <row r="16" spans="1:91" s="352" customFormat="1" ht="16.5" customHeight="1">
      <c r="A16" s="322"/>
      <c r="B16" s="321"/>
      <c r="C16" s="426"/>
      <c r="D16" s="426"/>
      <c r="E16" s="426"/>
      <c r="F16" s="426"/>
      <c r="G16" s="426"/>
      <c r="H16" s="427"/>
      <c r="I16" s="423"/>
      <c r="J16" s="423"/>
      <c r="K16" s="425"/>
      <c r="L16" s="425"/>
      <c r="M16" s="425"/>
      <c r="N16" s="425"/>
      <c r="O16" s="425"/>
      <c r="P16" s="425"/>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25"/>
      <c r="AN16" s="425"/>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c r="BO16" s="425"/>
      <c r="BP16" s="425"/>
      <c r="BQ16" s="425"/>
      <c r="BR16" s="425"/>
      <c r="BS16" s="425"/>
      <c r="BT16" s="425"/>
      <c r="BU16" s="425"/>
      <c r="BV16" s="425"/>
      <c r="BW16" s="425"/>
      <c r="BX16" s="425"/>
      <c r="BY16" s="425"/>
      <c r="BZ16" s="425"/>
      <c r="CA16" s="425"/>
      <c r="CB16" s="425"/>
      <c r="CC16" s="425"/>
      <c r="CD16" s="425"/>
      <c r="CE16" s="425"/>
      <c r="CF16" s="425"/>
      <c r="CG16" s="425"/>
      <c r="CH16" s="425"/>
      <c r="CI16" s="425"/>
      <c r="CJ16" s="425"/>
      <c r="CK16" s="425"/>
      <c r="CL16" s="425"/>
      <c r="CM16" s="425"/>
    </row>
    <row r="17" spans="1:91" s="352" customFormat="1" ht="16.5" customHeight="1">
      <c r="A17" s="322">
        <v>2</v>
      </c>
      <c r="B17" s="321" t="s">
        <v>1094</v>
      </c>
      <c r="C17" s="428">
        <v>60.519999999999996</v>
      </c>
      <c r="D17" s="428">
        <v>28.652999999999999</v>
      </c>
      <c r="E17" s="428">
        <v>40.216000000000001</v>
      </c>
      <c r="F17" s="428">
        <v>40.454999999999998</v>
      </c>
      <c r="G17" s="428">
        <v>38.564999999999998</v>
      </c>
      <c r="H17" s="427">
        <v>208.40899999999999</v>
      </c>
      <c r="I17" s="946">
        <v>153.65299999999999</v>
      </c>
      <c r="J17" s="429">
        <v>737.26662476188642</v>
      </c>
      <c r="K17" s="425"/>
      <c r="L17" s="425"/>
      <c r="M17" s="425"/>
      <c r="N17" s="425"/>
      <c r="O17" s="425"/>
      <c r="P17" s="425"/>
      <c r="Q17" s="425"/>
      <c r="R17" s="425"/>
      <c r="S17" s="425"/>
      <c r="T17" s="425"/>
      <c r="U17" s="425"/>
      <c r="V17" s="425"/>
      <c r="W17" s="425"/>
      <c r="X17" s="425"/>
      <c r="Y17" s="425"/>
      <c r="Z17" s="425"/>
      <c r="AA17" s="425"/>
      <c r="AB17" s="425"/>
      <c r="AC17" s="425"/>
      <c r="AD17" s="425"/>
      <c r="AE17" s="425"/>
      <c r="AF17" s="425"/>
      <c r="AG17" s="425"/>
      <c r="AH17" s="425"/>
      <c r="AI17" s="425"/>
      <c r="AJ17" s="425"/>
      <c r="AK17" s="425"/>
      <c r="AL17" s="425"/>
      <c r="AM17" s="425"/>
      <c r="AN17" s="425"/>
      <c r="AO17" s="425"/>
      <c r="AP17" s="425"/>
      <c r="AQ17" s="425"/>
      <c r="AR17" s="425"/>
      <c r="AS17" s="425"/>
      <c r="AT17" s="425"/>
      <c r="AU17" s="425"/>
      <c r="AV17" s="425"/>
      <c r="AW17" s="425"/>
      <c r="AX17" s="425"/>
      <c r="AY17" s="425"/>
      <c r="AZ17" s="425"/>
      <c r="BA17" s="425"/>
      <c r="BB17" s="425"/>
      <c r="BC17" s="425"/>
      <c r="BD17" s="425"/>
      <c r="BE17" s="425"/>
      <c r="BF17" s="425"/>
      <c r="BG17" s="425"/>
      <c r="BH17" s="425"/>
      <c r="BI17" s="425"/>
      <c r="BJ17" s="425"/>
      <c r="BK17" s="425"/>
      <c r="BL17" s="425"/>
      <c r="BM17" s="425"/>
      <c r="BN17" s="425"/>
      <c r="BO17" s="425"/>
      <c r="BP17" s="425"/>
      <c r="BQ17" s="425"/>
      <c r="BR17" s="425"/>
      <c r="BS17" s="425"/>
      <c r="BT17" s="425"/>
      <c r="BU17" s="425"/>
      <c r="BV17" s="425"/>
      <c r="BW17" s="425"/>
      <c r="BX17" s="425"/>
      <c r="BY17" s="425"/>
      <c r="BZ17" s="425"/>
      <c r="CA17" s="425"/>
      <c r="CB17" s="425"/>
      <c r="CC17" s="425"/>
      <c r="CD17" s="425"/>
      <c r="CE17" s="425"/>
      <c r="CF17" s="425"/>
      <c r="CG17" s="425"/>
      <c r="CH17" s="425"/>
      <c r="CI17" s="425"/>
      <c r="CJ17" s="425"/>
      <c r="CK17" s="425"/>
      <c r="CL17" s="425"/>
      <c r="CM17" s="425"/>
    </row>
    <row r="18" spans="1:91" s="352" customFormat="1" ht="16.5" customHeight="1">
      <c r="A18" s="322"/>
      <c r="B18" s="322" t="s">
        <v>910</v>
      </c>
      <c r="C18" s="428"/>
      <c r="D18" s="428"/>
      <c r="E18" s="428"/>
      <c r="F18" s="428"/>
      <c r="G18" s="428"/>
      <c r="H18" s="427"/>
      <c r="I18" s="423"/>
      <c r="J18" s="423"/>
      <c r="K18" s="425"/>
      <c r="L18" s="425"/>
      <c r="M18" s="425"/>
      <c r="N18" s="425"/>
      <c r="O18" s="425"/>
      <c r="P18" s="425"/>
      <c r="Q18" s="425"/>
      <c r="R18" s="425"/>
      <c r="S18" s="425"/>
      <c r="T18" s="425"/>
      <c r="U18" s="425"/>
      <c r="V18" s="425"/>
      <c r="W18" s="425"/>
      <c r="X18" s="425"/>
      <c r="Y18" s="425"/>
      <c r="Z18" s="425"/>
      <c r="AA18" s="425"/>
      <c r="AB18" s="425"/>
      <c r="AC18" s="425"/>
      <c r="AD18" s="425"/>
      <c r="AE18" s="425"/>
      <c r="AF18" s="425"/>
      <c r="AG18" s="425"/>
      <c r="AH18" s="425"/>
      <c r="AI18" s="425"/>
      <c r="AJ18" s="425"/>
      <c r="AK18" s="425"/>
      <c r="AL18" s="425"/>
      <c r="AM18" s="425"/>
      <c r="AN18" s="425"/>
      <c r="AO18" s="425"/>
      <c r="AP18" s="425"/>
      <c r="AQ18" s="425"/>
      <c r="AR18" s="425"/>
      <c r="AS18" s="425"/>
      <c r="AT18" s="425"/>
      <c r="AU18" s="425"/>
      <c r="AV18" s="425"/>
      <c r="AW18" s="425"/>
      <c r="AX18" s="425"/>
      <c r="AY18" s="425"/>
      <c r="AZ18" s="425"/>
      <c r="BA18" s="425"/>
      <c r="BB18" s="425"/>
      <c r="BC18" s="425"/>
      <c r="BD18" s="425"/>
      <c r="BE18" s="425"/>
      <c r="BF18" s="425"/>
      <c r="BG18" s="425"/>
      <c r="BH18" s="425"/>
      <c r="BI18" s="425"/>
      <c r="BJ18" s="425"/>
      <c r="BK18" s="425"/>
      <c r="BL18" s="425"/>
      <c r="BM18" s="425"/>
      <c r="BN18" s="425"/>
      <c r="BO18" s="425"/>
      <c r="BP18" s="425"/>
      <c r="BQ18" s="425"/>
      <c r="BR18" s="425"/>
      <c r="BS18" s="425"/>
      <c r="BT18" s="425"/>
      <c r="BU18" s="425"/>
      <c r="BV18" s="425"/>
      <c r="BW18" s="425"/>
      <c r="BX18" s="425"/>
      <c r="BY18" s="425"/>
      <c r="BZ18" s="425"/>
      <c r="CA18" s="425"/>
      <c r="CB18" s="425"/>
      <c r="CC18" s="425"/>
      <c r="CD18" s="425"/>
      <c r="CE18" s="425"/>
      <c r="CF18" s="425"/>
      <c r="CG18" s="425"/>
      <c r="CH18" s="425"/>
      <c r="CI18" s="425"/>
      <c r="CJ18" s="425"/>
      <c r="CK18" s="425"/>
      <c r="CL18" s="425"/>
      <c r="CM18" s="425"/>
    </row>
    <row r="19" spans="1:91" s="352" customFormat="1" ht="16.5" customHeight="1">
      <c r="A19" s="322"/>
      <c r="B19" s="322" t="s">
        <v>152</v>
      </c>
      <c r="C19" s="428"/>
      <c r="D19" s="428"/>
      <c r="E19" s="428"/>
      <c r="F19" s="428"/>
      <c r="G19" s="428"/>
      <c r="H19" s="427"/>
      <c r="I19" s="423"/>
      <c r="J19" s="423"/>
      <c r="K19" s="425"/>
      <c r="L19" s="425"/>
      <c r="M19" s="425"/>
      <c r="N19" s="425"/>
      <c r="O19" s="425"/>
      <c r="P19" s="425"/>
      <c r="Q19" s="425"/>
      <c r="R19" s="425"/>
      <c r="S19" s="425"/>
      <c r="T19" s="425"/>
      <c r="U19" s="425"/>
      <c r="V19" s="425"/>
      <c r="W19" s="425"/>
      <c r="X19" s="425"/>
      <c r="Y19" s="425"/>
      <c r="Z19" s="425"/>
      <c r="AA19" s="425"/>
      <c r="AB19" s="425"/>
      <c r="AC19" s="425"/>
      <c r="AD19" s="425"/>
      <c r="AE19" s="425"/>
      <c r="AF19" s="425"/>
      <c r="AG19" s="425"/>
      <c r="AH19" s="425"/>
      <c r="AI19" s="425"/>
      <c r="AJ19" s="425"/>
      <c r="AK19" s="425"/>
      <c r="AL19" s="425"/>
      <c r="AM19" s="425"/>
      <c r="AN19" s="425"/>
      <c r="AO19" s="425"/>
      <c r="AP19" s="425"/>
      <c r="AQ19" s="425"/>
      <c r="AR19" s="425"/>
      <c r="AS19" s="425"/>
      <c r="AT19" s="425"/>
      <c r="AU19" s="425"/>
      <c r="AV19" s="425"/>
      <c r="AW19" s="425"/>
      <c r="AX19" s="425"/>
      <c r="AY19" s="425"/>
      <c r="AZ19" s="425"/>
      <c r="BA19" s="425"/>
      <c r="BB19" s="425"/>
      <c r="BC19" s="425"/>
      <c r="BD19" s="425"/>
      <c r="BE19" s="425"/>
      <c r="BF19" s="425"/>
      <c r="BG19" s="425"/>
      <c r="BH19" s="425"/>
      <c r="BI19" s="425"/>
      <c r="BJ19" s="425"/>
      <c r="BK19" s="425"/>
      <c r="BL19" s="425"/>
      <c r="BM19" s="425"/>
      <c r="BN19" s="425"/>
      <c r="BO19" s="425"/>
      <c r="BP19" s="425"/>
      <c r="BQ19" s="425"/>
      <c r="BR19" s="425"/>
      <c r="BS19" s="425"/>
      <c r="BT19" s="425"/>
      <c r="BU19" s="425"/>
      <c r="BV19" s="425"/>
      <c r="BW19" s="425"/>
      <c r="BX19" s="425"/>
      <c r="BY19" s="425"/>
      <c r="BZ19" s="425"/>
      <c r="CA19" s="425"/>
      <c r="CB19" s="425"/>
      <c r="CC19" s="425"/>
      <c r="CD19" s="425"/>
      <c r="CE19" s="425"/>
      <c r="CF19" s="425"/>
      <c r="CG19" s="425"/>
      <c r="CH19" s="425"/>
      <c r="CI19" s="425"/>
      <c r="CJ19" s="425"/>
      <c r="CK19" s="425"/>
      <c r="CL19" s="425"/>
      <c r="CM19" s="425"/>
    </row>
    <row r="20" spans="1:91" s="352" customFormat="1" ht="16.5" customHeight="1">
      <c r="A20" s="322"/>
      <c r="B20" s="322" t="s">
        <v>153</v>
      </c>
      <c r="C20" s="428"/>
      <c r="D20" s="428"/>
      <c r="E20" s="428"/>
      <c r="F20" s="428"/>
      <c r="G20" s="428"/>
      <c r="H20" s="427"/>
      <c r="I20" s="423"/>
      <c r="J20" s="423"/>
      <c r="K20" s="425"/>
      <c r="L20" s="425"/>
      <c r="M20" s="425"/>
      <c r="N20" s="425"/>
      <c r="O20" s="425"/>
      <c r="P20" s="425"/>
      <c r="Q20" s="425"/>
      <c r="R20" s="425"/>
      <c r="S20" s="425"/>
      <c r="T20" s="425"/>
      <c r="U20" s="425"/>
      <c r="V20" s="425"/>
      <c r="W20" s="425"/>
      <c r="X20" s="425"/>
      <c r="Y20" s="425"/>
      <c r="Z20" s="425"/>
      <c r="AA20" s="425"/>
      <c r="AB20" s="425"/>
      <c r="AC20" s="425"/>
      <c r="AD20" s="425"/>
      <c r="AE20" s="425"/>
      <c r="AF20" s="425"/>
      <c r="AG20" s="425"/>
      <c r="AH20" s="425"/>
      <c r="AI20" s="425"/>
      <c r="AJ20" s="425"/>
      <c r="AK20" s="425"/>
      <c r="AL20" s="425"/>
      <c r="AM20" s="425"/>
      <c r="AN20" s="425"/>
      <c r="AO20" s="425"/>
      <c r="AP20" s="425"/>
      <c r="AQ20" s="425"/>
      <c r="AR20" s="425"/>
      <c r="AS20" s="425"/>
      <c r="AT20" s="425"/>
      <c r="AU20" s="425"/>
      <c r="AV20" s="425"/>
      <c r="AW20" s="425"/>
      <c r="AX20" s="425"/>
      <c r="AY20" s="425"/>
      <c r="AZ20" s="425"/>
      <c r="BA20" s="425"/>
      <c r="BB20" s="425"/>
      <c r="BC20" s="425"/>
      <c r="BD20" s="425"/>
      <c r="BE20" s="425"/>
      <c r="BF20" s="425"/>
      <c r="BG20" s="425"/>
      <c r="BH20" s="425"/>
      <c r="BI20" s="425"/>
      <c r="BJ20" s="425"/>
      <c r="BK20" s="425"/>
      <c r="BL20" s="425"/>
      <c r="BM20" s="425"/>
      <c r="BN20" s="425"/>
      <c r="BO20" s="425"/>
      <c r="BP20" s="425"/>
      <c r="BQ20" s="425"/>
      <c r="BR20" s="425"/>
      <c r="BS20" s="425"/>
      <c r="BT20" s="425"/>
      <c r="BU20" s="425"/>
      <c r="BV20" s="425"/>
      <c r="BW20" s="425"/>
      <c r="BX20" s="425"/>
      <c r="BY20" s="425"/>
      <c r="BZ20" s="425"/>
      <c r="CA20" s="425"/>
      <c r="CB20" s="425"/>
      <c r="CC20" s="425"/>
      <c r="CD20" s="425"/>
      <c r="CE20" s="425"/>
      <c r="CF20" s="425"/>
      <c r="CG20" s="425"/>
      <c r="CH20" s="425"/>
      <c r="CI20" s="425"/>
      <c r="CJ20" s="425"/>
      <c r="CK20" s="425"/>
      <c r="CL20" s="425"/>
      <c r="CM20" s="425"/>
    </row>
    <row r="21" spans="1:91" s="352" customFormat="1" ht="16.5" customHeight="1">
      <c r="A21" s="322"/>
      <c r="B21" s="321"/>
      <c r="C21" s="428"/>
      <c r="D21" s="428"/>
      <c r="E21" s="428"/>
      <c r="F21" s="428"/>
      <c r="G21" s="428"/>
      <c r="H21" s="427"/>
      <c r="I21" s="423"/>
      <c r="J21" s="423"/>
      <c r="K21" s="425"/>
      <c r="L21" s="425"/>
      <c r="M21" s="425"/>
      <c r="N21" s="425"/>
      <c r="O21" s="425"/>
      <c r="P21" s="425"/>
      <c r="Q21" s="425"/>
      <c r="R21" s="425"/>
      <c r="S21" s="425"/>
      <c r="T21" s="425"/>
      <c r="U21" s="425"/>
      <c r="V21" s="425"/>
      <c r="W21" s="425"/>
      <c r="X21" s="425"/>
      <c r="Y21" s="425"/>
      <c r="Z21" s="425"/>
      <c r="AA21" s="425"/>
      <c r="AB21" s="425"/>
      <c r="AC21" s="425"/>
      <c r="AD21" s="425"/>
      <c r="AE21" s="425"/>
      <c r="AF21" s="425"/>
      <c r="AG21" s="425"/>
      <c r="AH21" s="425"/>
      <c r="AI21" s="425"/>
      <c r="AJ21" s="425"/>
      <c r="AK21" s="425"/>
      <c r="AL21" s="425"/>
      <c r="AM21" s="425"/>
      <c r="AN21" s="425"/>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c r="BO21" s="425"/>
      <c r="BP21" s="425"/>
      <c r="BQ21" s="425"/>
      <c r="BR21" s="425"/>
      <c r="BS21" s="425"/>
      <c r="BT21" s="425"/>
      <c r="BU21" s="425"/>
      <c r="BV21" s="425"/>
      <c r="BW21" s="425"/>
      <c r="BX21" s="425"/>
      <c r="BY21" s="425"/>
      <c r="BZ21" s="425"/>
      <c r="CA21" s="425"/>
      <c r="CB21" s="425"/>
      <c r="CC21" s="425"/>
      <c r="CD21" s="425"/>
      <c r="CE21" s="425"/>
      <c r="CF21" s="425"/>
      <c r="CG21" s="425"/>
      <c r="CH21" s="425"/>
      <c r="CI21" s="425"/>
      <c r="CJ21" s="425"/>
      <c r="CK21" s="425"/>
      <c r="CL21" s="425"/>
      <c r="CM21" s="425"/>
    </row>
    <row r="22" spans="1:91" s="352" customFormat="1" ht="16.5" customHeight="1">
      <c r="A22" s="322">
        <v>3</v>
      </c>
      <c r="B22" s="321" t="s">
        <v>1090</v>
      </c>
      <c r="C22" s="428">
        <v>28.001999999999999</v>
      </c>
      <c r="D22" s="428">
        <v>3.6890000000000001</v>
      </c>
      <c r="E22" s="428">
        <v>12.614000000000001</v>
      </c>
      <c r="F22" s="428">
        <v>11.319000000000001</v>
      </c>
      <c r="G22" s="428">
        <v>4.7290000000000001</v>
      </c>
      <c r="H22" s="427">
        <v>60.353000000000002</v>
      </c>
      <c r="I22" s="946">
        <v>11.979500000000002</v>
      </c>
      <c r="J22" s="429">
        <v>198.49054728016839</v>
      </c>
      <c r="K22" s="425"/>
      <c r="L22" s="425"/>
      <c r="M22" s="425"/>
      <c r="N22" s="425"/>
      <c r="O22" s="425"/>
      <c r="P22" s="425"/>
      <c r="Q22" s="425"/>
      <c r="R22" s="425"/>
      <c r="S22" s="425"/>
      <c r="T22" s="425"/>
      <c r="U22" s="425"/>
      <c r="V22" s="425"/>
      <c r="W22" s="425"/>
      <c r="X22" s="425"/>
      <c r="Y22" s="425"/>
      <c r="Z22" s="425"/>
      <c r="AA22" s="425"/>
      <c r="AB22" s="425"/>
      <c r="AC22" s="425"/>
      <c r="AD22" s="425"/>
      <c r="AE22" s="425"/>
      <c r="AF22" s="425"/>
      <c r="AG22" s="425"/>
      <c r="AH22" s="425"/>
      <c r="AI22" s="425"/>
      <c r="AJ22" s="425"/>
      <c r="AK22" s="425"/>
      <c r="AL22" s="425"/>
      <c r="AM22" s="425"/>
      <c r="AN22" s="425"/>
      <c r="AO22" s="425"/>
      <c r="AP22" s="425"/>
      <c r="AQ22" s="425"/>
      <c r="AR22" s="425"/>
      <c r="AS22" s="425"/>
      <c r="AT22" s="425"/>
      <c r="AU22" s="425"/>
      <c r="AV22" s="425"/>
      <c r="AW22" s="425"/>
      <c r="AX22" s="425"/>
      <c r="AY22" s="425"/>
      <c r="AZ22" s="425"/>
      <c r="BA22" s="425"/>
      <c r="BB22" s="425"/>
      <c r="BC22" s="425"/>
      <c r="BD22" s="425"/>
      <c r="BE22" s="425"/>
      <c r="BF22" s="425"/>
      <c r="BG22" s="425"/>
      <c r="BH22" s="425"/>
      <c r="BI22" s="425"/>
      <c r="BJ22" s="425"/>
      <c r="BK22" s="425"/>
      <c r="BL22" s="425"/>
      <c r="BM22" s="425"/>
      <c r="BN22" s="425"/>
      <c r="BO22" s="425"/>
      <c r="BP22" s="425"/>
      <c r="BQ22" s="425"/>
      <c r="BR22" s="425"/>
      <c r="BS22" s="425"/>
      <c r="BT22" s="425"/>
      <c r="BU22" s="425"/>
      <c r="BV22" s="425"/>
      <c r="BW22" s="425"/>
      <c r="BX22" s="425"/>
      <c r="BY22" s="425"/>
      <c r="BZ22" s="425"/>
      <c r="CA22" s="425"/>
      <c r="CB22" s="425"/>
      <c r="CC22" s="425"/>
      <c r="CD22" s="425"/>
      <c r="CE22" s="425"/>
      <c r="CF22" s="425"/>
      <c r="CG22" s="425"/>
      <c r="CH22" s="425"/>
      <c r="CI22" s="425"/>
      <c r="CJ22" s="425"/>
      <c r="CK22" s="425"/>
      <c r="CL22" s="425"/>
      <c r="CM22" s="425"/>
    </row>
    <row r="23" spans="1:91" s="352" customFormat="1" ht="16.5" customHeight="1">
      <c r="A23" s="322">
        <v>4</v>
      </c>
      <c r="B23" s="321" t="s">
        <v>1089</v>
      </c>
      <c r="C23" s="428">
        <v>17.642999999999997</v>
      </c>
      <c r="D23" s="428">
        <v>2.31</v>
      </c>
      <c r="E23" s="428">
        <v>1.2829999999999999</v>
      </c>
      <c r="F23" s="428">
        <v>0.13300000000000001</v>
      </c>
      <c r="G23" s="428">
        <v>0.36399999999999999</v>
      </c>
      <c r="H23" s="427">
        <v>21.732999999999997</v>
      </c>
      <c r="I23" s="946">
        <v>4.3</v>
      </c>
      <c r="J23" s="429">
        <v>197.85579533428429</v>
      </c>
      <c r="K23" s="425"/>
      <c r="L23" s="425"/>
      <c r="M23" s="425"/>
      <c r="N23" s="425"/>
      <c r="O23" s="425"/>
      <c r="P23" s="425"/>
      <c r="Q23" s="425"/>
      <c r="R23" s="425"/>
      <c r="S23" s="425"/>
      <c r="T23" s="425"/>
      <c r="U23" s="425"/>
      <c r="V23" s="425"/>
      <c r="W23" s="425"/>
      <c r="X23" s="425"/>
      <c r="Y23" s="425"/>
      <c r="Z23" s="425"/>
      <c r="AA23" s="425"/>
      <c r="AB23" s="425"/>
      <c r="AC23" s="425"/>
      <c r="AD23" s="425"/>
      <c r="AE23" s="425"/>
      <c r="AF23" s="425"/>
      <c r="AG23" s="425"/>
      <c r="AH23" s="425"/>
      <c r="AI23" s="425"/>
      <c r="AJ23" s="425"/>
      <c r="AK23" s="425"/>
      <c r="AL23" s="425"/>
      <c r="AM23" s="425"/>
      <c r="AN23" s="425"/>
      <c r="AO23" s="425"/>
      <c r="AP23" s="425"/>
      <c r="AQ23" s="425"/>
      <c r="AR23" s="425"/>
      <c r="AS23" s="425"/>
      <c r="AT23" s="425"/>
      <c r="AU23" s="425"/>
      <c r="AV23" s="425"/>
      <c r="AW23" s="425"/>
      <c r="AX23" s="425"/>
      <c r="AY23" s="425"/>
      <c r="AZ23" s="425"/>
      <c r="BA23" s="425"/>
      <c r="BB23" s="425"/>
      <c r="BC23" s="425"/>
      <c r="BD23" s="425"/>
      <c r="BE23" s="425"/>
      <c r="BF23" s="425"/>
      <c r="BG23" s="425"/>
      <c r="BH23" s="425"/>
      <c r="BI23" s="425"/>
      <c r="BJ23" s="425"/>
      <c r="BK23" s="425"/>
      <c r="BL23" s="425"/>
      <c r="BM23" s="425"/>
      <c r="BN23" s="425"/>
      <c r="BO23" s="425"/>
      <c r="BP23" s="425"/>
      <c r="BQ23" s="425"/>
      <c r="BR23" s="425"/>
      <c r="BS23" s="425"/>
      <c r="BT23" s="425"/>
      <c r="BU23" s="425"/>
      <c r="BV23" s="425"/>
      <c r="BW23" s="425"/>
      <c r="BX23" s="425"/>
      <c r="BY23" s="425"/>
      <c r="BZ23" s="425"/>
      <c r="CA23" s="425"/>
      <c r="CB23" s="425"/>
      <c r="CC23" s="425"/>
      <c r="CD23" s="425"/>
      <c r="CE23" s="425"/>
      <c r="CF23" s="425"/>
      <c r="CG23" s="425"/>
      <c r="CH23" s="425"/>
      <c r="CI23" s="425"/>
      <c r="CJ23" s="425"/>
      <c r="CK23" s="425"/>
      <c r="CL23" s="425"/>
      <c r="CM23" s="425"/>
    </row>
    <row r="24" spans="1:91" s="352" customFormat="1" ht="16.5" customHeight="1">
      <c r="A24" s="322">
        <v>5</v>
      </c>
      <c r="B24" s="321" t="s">
        <v>708</v>
      </c>
      <c r="C24" s="428">
        <v>0.12</v>
      </c>
      <c r="D24" s="428">
        <v>0.128</v>
      </c>
      <c r="E24" s="428">
        <v>0.29099999999999998</v>
      </c>
      <c r="F24" s="428">
        <v>0</v>
      </c>
      <c r="G24" s="428">
        <v>0.03</v>
      </c>
      <c r="H24" s="427">
        <v>0.56899999999999995</v>
      </c>
      <c r="I24" s="946">
        <v>0.30009999999999998</v>
      </c>
      <c r="J24" s="429">
        <v>527.41652021089635</v>
      </c>
      <c r="K24" s="425"/>
      <c r="L24" s="425"/>
      <c r="M24" s="425"/>
      <c r="N24" s="425"/>
      <c r="O24" s="425"/>
      <c r="P24" s="425"/>
      <c r="Q24" s="425"/>
      <c r="R24" s="425"/>
      <c r="S24" s="425"/>
      <c r="T24" s="425"/>
      <c r="U24" s="425"/>
      <c r="V24" s="425"/>
      <c r="W24" s="425"/>
      <c r="X24" s="425"/>
      <c r="Y24" s="425"/>
      <c r="Z24" s="425"/>
      <c r="AA24" s="425"/>
      <c r="AB24" s="425"/>
      <c r="AC24" s="425"/>
      <c r="AD24" s="425"/>
      <c r="AE24" s="425"/>
      <c r="AF24" s="425"/>
      <c r="AG24" s="425"/>
      <c r="AH24" s="425"/>
      <c r="AI24" s="425"/>
      <c r="AJ24" s="425"/>
      <c r="AK24" s="425"/>
      <c r="AL24" s="425"/>
      <c r="AM24" s="425"/>
      <c r="AN24" s="425"/>
      <c r="AO24" s="425"/>
      <c r="AP24" s="425"/>
      <c r="AQ24" s="425"/>
      <c r="AR24" s="425"/>
      <c r="AS24" s="425"/>
      <c r="AT24" s="425"/>
      <c r="AU24" s="425"/>
      <c r="AV24" s="425"/>
      <c r="AW24" s="425"/>
      <c r="AX24" s="425"/>
      <c r="AY24" s="425"/>
      <c r="AZ24" s="425"/>
      <c r="BA24" s="425"/>
      <c r="BB24" s="425"/>
      <c r="BC24" s="425"/>
      <c r="BD24" s="425"/>
      <c r="BE24" s="425"/>
      <c r="BF24" s="425"/>
      <c r="BG24" s="425"/>
      <c r="BH24" s="425"/>
      <c r="BI24" s="425"/>
      <c r="BJ24" s="425"/>
      <c r="BK24" s="425"/>
      <c r="BL24" s="425"/>
      <c r="BM24" s="425"/>
      <c r="BN24" s="425"/>
      <c r="BO24" s="425"/>
      <c r="BP24" s="425"/>
      <c r="BQ24" s="425"/>
      <c r="BR24" s="425"/>
      <c r="BS24" s="425"/>
      <c r="BT24" s="425"/>
      <c r="BU24" s="425"/>
      <c r="BV24" s="425"/>
      <c r="BW24" s="425"/>
      <c r="BX24" s="425"/>
      <c r="BY24" s="425"/>
      <c r="BZ24" s="425"/>
      <c r="CA24" s="425"/>
      <c r="CB24" s="425"/>
      <c r="CC24" s="425"/>
      <c r="CD24" s="425"/>
      <c r="CE24" s="425"/>
      <c r="CF24" s="425"/>
      <c r="CG24" s="425"/>
      <c r="CH24" s="425"/>
      <c r="CI24" s="425"/>
      <c r="CJ24" s="425"/>
      <c r="CK24" s="425"/>
      <c r="CL24" s="425"/>
      <c r="CM24" s="425"/>
    </row>
    <row r="25" spans="1:91" s="352" customFormat="1" ht="16.5" customHeight="1">
      <c r="A25" s="322">
        <v>6</v>
      </c>
      <c r="B25" s="321" t="s">
        <v>172</v>
      </c>
      <c r="C25" s="428">
        <v>2.5810000000000004</v>
      </c>
      <c r="D25" s="428">
        <v>1.5660000000000001</v>
      </c>
      <c r="E25" s="428">
        <v>1.573</v>
      </c>
      <c r="F25" s="428">
        <v>1.819</v>
      </c>
      <c r="G25" s="428">
        <v>3.3140000000000001</v>
      </c>
      <c r="H25" s="427">
        <v>10.853000000000002</v>
      </c>
      <c r="I25" s="946">
        <v>7.3071999999999999</v>
      </c>
      <c r="J25" s="429">
        <v>673.28849166129169</v>
      </c>
      <c r="K25" s="425"/>
      <c r="L25" s="425"/>
      <c r="M25" s="425"/>
      <c r="N25" s="425"/>
      <c r="O25" s="425"/>
      <c r="P25" s="425"/>
      <c r="Q25" s="425"/>
      <c r="R25" s="425"/>
      <c r="S25" s="425"/>
      <c r="T25" s="425"/>
      <c r="U25" s="425"/>
      <c r="V25" s="425"/>
      <c r="W25" s="425"/>
      <c r="X25" s="425"/>
      <c r="Y25" s="425"/>
      <c r="Z25" s="425"/>
      <c r="AA25" s="425"/>
      <c r="AB25" s="425"/>
      <c r="AC25" s="425"/>
      <c r="AD25" s="425"/>
      <c r="AE25" s="425"/>
      <c r="AF25" s="425"/>
      <c r="AG25" s="425"/>
      <c r="AH25" s="425"/>
      <c r="AI25" s="425"/>
      <c r="AJ25" s="425"/>
      <c r="AK25" s="425"/>
      <c r="AL25" s="425"/>
      <c r="AM25" s="425"/>
      <c r="AN25" s="425"/>
      <c r="AO25" s="425"/>
      <c r="AP25" s="425"/>
      <c r="AQ25" s="425"/>
      <c r="AR25" s="425"/>
      <c r="AS25" s="425"/>
      <c r="AT25" s="425"/>
      <c r="AU25" s="425"/>
      <c r="AV25" s="425"/>
      <c r="AW25" s="425"/>
      <c r="AX25" s="425"/>
      <c r="AY25" s="425"/>
      <c r="AZ25" s="425"/>
      <c r="BA25" s="425"/>
      <c r="BB25" s="425"/>
      <c r="BC25" s="425"/>
      <c r="BD25" s="425"/>
      <c r="BE25" s="425"/>
      <c r="BF25" s="425"/>
      <c r="BG25" s="425"/>
      <c r="BH25" s="425"/>
      <c r="BI25" s="425"/>
      <c r="BJ25" s="425"/>
      <c r="BK25" s="425"/>
      <c r="BL25" s="425"/>
      <c r="BM25" s="425"/>
      <c r="BN25" s="425"/>
      <c r="BO25" s="425"/>
      <c r="BP25" s="425"/>
      <c r="BQ25" s="425"/>
      <c r="BR25" s="425"/>
      <c r="BS25" s="425"/>
      <c r="BT25" s="425"/>
      <c r="BU25" s="425"/>
      <c r="BV25" s="425"/>
      <c r="BW25" s="425"/>
      <c r="BX25" s="425"/>
      <c r="BY25" s="425"/>
      <c r="BZ25" s="425"/>
      <c r="CA25" s="425"/>
      <c r="CB25" s="425"/>
      <c r="CC25" s="425"/>
      <c r="CD25" s="425"/>
      <c r="CE25" s="425"/>
      <c r="CF25" s="425"/>
      <c r="CG25" s="425"/>
      <c r="CH25" s="425"/>
      <c r="CI25" s="425"/>
      <c r="CJ25" s="425"/>
      <c r="CK25" s="425"/>
      <c r="CL25" s="425"/>
      <c r="CM25" s="425"/>
    </row>
    <row r="26" spans="1:91" s="352" customFormat="1" ht="16.5" customHeight="1">
      <c r="A26" s="322">
        <v>7</v>
      </c>
      <c r="B26" s="321" t="s">
        <v>1093</v>
      </c>
      <c r="C26" s="428">
        <v>3.1779999999999999</v>
      </c>
      <c r="D26" s="428">
        <v>1.853</v>
      </c>
      <c r="E26" s="428">
        <v>2.3369999999999997</v>
      </c>
      <c r="F26" s="428">
        <v>1.823</v>
      </c>
      <c r="G26" s="428">
        <v>1.488</v>
      </c>
      <c r="H26" s="427">
        <v>10.678999999999998</v>
      </c>
      <c r="I26" s="946">
        <v>7.6345999999999981</v>
      </c>
      <c r="J26" s="429">
        <v>714.91712707182307</v>
      </c>
      <c r="K26" s="425"/>
      <c r="L26" s="425"/>
      <c r="M26" s="425"/>
      <c r="N26" s="425"/>
      <c r="O26" s="425"/>
      <c r="P26" s="425"/>
      <c r="Q26" s="425"/>
      <c r="R26" s="425"/>
      <c r="S26" s="425"/>
      <c r="T26" s="425"/>
      <c r="U26" s="425"/>
      <c r="V26" s="425"/>
      <c r="W26" s="425"/>
      <c r="X26" s="425"/>
      <c r="Y26" s="425"/>
      <c r="Z26" s="425"/>
      <c r="AA26" s="425"/>
      <c r="AB26" s="425"/>
      <c r="AC26" s="425"/>
      <c r="AD26" s="425"/>
      <c r="AE26" s="425"/>
      <c r="AF26" s="425"/>
      <c r="AG26" s="425"/>
      <c r="AH26" s="425"/>
      <c r="AI26" s="425"/>
      <c r="AJ26" s="425"/>
      <c r="AK26" s="425"/>
      <c r="AL26" s="425"/>
      <c r="AM26" s="425"/>
      <c r="AN26" s="425"/>
      <c r="AO26" s="425"/>
      <c r="AP26" s="425"/>
      <c r="AQ26" s="425"/>
      <c r="AR26" s="425"/>
      <c r="AS26" s="425"/>
      <c r="AT26" s="425"/>
      <c r="AU26" s="425"/>
      <c r="AV26" s="425"/>
      <c r="AW26" s="425"/>
      <c r="AX26" s="425"/>
      <c r="AY26" s="425"/>
      <c r="AZ26" s="425"/>
      <c r="BA26" s="425"/>
      <c r="BB26" s="425"/>
      <c r="BC26" s="425"/>
      <c r="BD26" s="425"/>
      <c r="BE26" s="425"/>
      <c r="BF26" s="425"/>
      <c r="BG26" s="425"/>
      <c r="BH26" s="425"/>
      <c r="BI26" s="425"/>
      <c r="BJ26" s="425"/>
      <c r="BK26" s="425"/>
      <c r="BL26" s="425"/>
      <c r="BM26" s="425"/>
      <c r="BN26" s="425"/>
      <c r="BO26" s="425"/>
      <c r="BP26" s="425"/>
      <c r="BQ26" s="425"/>
      <c r="BR26" s="425"/>
      <c r="BS26" s="425"/>
      <c r="BT26" s="425"/>
      <c r="BU26" s="425"/>
      <c r="BV26" s="425"/>
      <c r="BW26" s="425"/>
      <c r="BX26" s="425"/>
      <c r="BY26" s="425"/>
      <c r="BZ26" s="425"/>
      <c r="CA26" s="425"/>
      <c r="CB26" s="425"/>
      <c r="CC26" s="425"/>
      <c r="CD26" s="425"/>
      <c r="CE26" s="425"/>
      <c r="CF26" s="425"/>
      <c r="CG26" s="425"/>
      <c r="CH26" s="425"/>
      <c r="CI26" s="425"/>
      <c r="CJ26" s="425"/>
      <c r="CK26" s="425"/>
      <c r="CL26" s="425"/>
      <c r="CM26" s="425"/>
    </row>
    <row r="27" spans="1:91" s="352" customFormat="1" ht="16.5" customHeight="1">
      <c r="A27" s="322">
        <v>8</v>
      </c>
      <c r="B27" s="321" t="s">
        <v>1092</v>
      </c>
      <c r="C27" s="428">
        <v>6.9019999999999992</v>
      </c>
      <c r="D27" s="428">
        <v>3.9680000000000004</v>
      </c>
      <c r="E27" s="428">
        <v>3.343</v>
      </c>
      <c r="F27" s="428">
        <v>3.0730000000000004</v>
      </c>
      <c r="G27" s="428">
        <v>1.762</v>
      </c>
      <c r="H27" s="427">
        <v>19.048000000000002</v>
      </c>
      <c r="I27" s="946">
        <v>14.910999999999998</v>
      </c>
      <c r="J27" s="429">
        <v>782.81184376312456</v>
      </c>
      <c r="K27" s="425"/>
      <c r="L27" s="425"/>
      <c r="M27" s="425"/>
      <c r="N27" s="425"/>
      <c r="O27" s="425"/>
      <c r="P27" s="425"/>
      <c r="Q27" s="425"/>
      <c r="R27" s="425"/>
      <c r="S27" s="425"/>
      <c r="T27" s="425"/>
      <c r="U27" s="425"/>
      <c r="V27" s="425"/>
      <c r="W27" s="425"/>
      <c r="X27" s="425"/>
      <c r="Y27" s="425"/>
      <c r="Z27" s="425"/>
      <c r="AA27" s="425"/>
      <c r="AB27" s="425"/>
      <c r="AC27" s="425"/>
      <c r="AD27" s="425"/>
      <c r="AE27" s="425"/>
      <c r="AF27" s="425"/>
      <c r="AG27" s="425"/>
      <c r="AH27" s="425"/>
      <c r="AI27" s="425"/>
      <c r="AJ27" s="425"/>
      <c r="AK27" s="425"/>
      <c r="AL27" s="425"/>
      <c r="AM27" s="425"/>
      <c r="AN27" s="425"/>
      <c r="AO27" s="425"/>
      <c r="AP27" s="425"/>
      <c r="AQ27" s="425"/>
      <c r="AR27" s="425"/>
      <c r="AS27" s="425"/>
      <c r="AT27" s="425"/>
      <c r="AU27" s="425"/>
      <c r="AV27" s="425"/>
      <c r="AW27" s="425"/>
      <c r="AX27" s="425"/>
      <c r="AY27" s="425"/>
      <c r="AZ27" s="425"/>
      <c r="BA27" s="425"/>
      <c r="BB27" s="425"/>
      <c r="BC27" s="425"/>
      <c r="BD27" s="425"/>
      <c r="BE27" s="425"/>
      <c r="BF27" s="425"/>
      <c r="BG27" s="425"/>
      <c r="BH27" s="425"/>
      <c r="BI27" s="425"/>
      <c r="BJ27" s="425"/>
      <c r="BK27" s="425"/>
      <c r="BL27" s="425"/>
      <c r="BM27" s="425"/>
      <c r="BN27" s="425"/>
      <c r="BO27" s="425"/>
      <c r="BP27" s="425"/>
      <c r="BQ27" s="425"/>
      <c r="BR27" s="425"/>
      <c r="BS27" s="425"/>
      <c r="BT27" s="425"/>
      <c r="BU27" s="425"/>
      <c r="BV27" s="425"/>
      <c r="BW27" s="425"/>
      <c r="BX27" s="425"/>
      <c r="BY27" s="425"/>
      <c r="BZ27" s="425"/>
      <c r="CA27" s="425"/>
      <c r="CB27" s="425"/>
      <c r="CC27" s="425"/>
      <c r="CD27" s="425"/>
      <c r="CE27" s="425"/>
      <c r="CF27" s="425"/>
      <c r="CG27" s="425"/>
      <c r="CH27" s="425"/>
      <c r="CI27" s="425"/>
      <c r="CJ27" s="425"/>
      <c r="CK27" s="425"/>
      <c r="CL27" s="425"/>
      <c r="CM27" s="425"/>
    </row>
    <row r="28" spans="1:91" s="352" customFormat="1" ht="16.5" customHeight="1">
      <c r="A28" s="322">
        <v>9</v>
      </c>
      <c r="B28" s="321" t="s">
        <v>1088</v>
      </c>
      <c r="C28" s="428">
        <v>4.5180000000000007</v>
      </c>
      <c r="D28" s="428">
        <v>2.0270000000000001</v>
      </c>
      <c r="E28" s="428">
        <v>8.3620000000000001</v>
      </c>
      <c r="F28" s="428">
        <v>2.7190000000000003</v>
      </c>
      <c r="G28" s="428">
        <v>5.0990000000000002</v>
      </c>
      <c r="H28" s="427">
        <v>22.725000000000001</v>
      </c>
      <c r="I28" s="946">
        <v>16.536700000000003</v>
      </c>
      <c r="J28" s="429">
        <v>727.68756875687575</v>
      </c>
      <c r="K28" s="425"/>
      <c r="L28" s="425"/>
      <c r="M28" s="425"/>
      <c r="N28" s="425"/>
      <c r="O28" s="425"/>
      <c r="P28" s="425"/>
      <c r="Q28" s="425"/>
      <c r="R28" s="425"/>
      <c r="S28" s="425"/>
      <c r="T28" s="425"/>
      <c r="U28" s="425"/>
      <c r="V28" s="425"/>
      <c r="W28" s="425"/>
      <c r="X28" s="425"/>
      <c r="Y28" s="425"/>
      <c r="Z28" s="425"/>
      <c r="AA28" s="425"/>
      <c r="AB28" s="425"/>
      <c r="AC28" s="425"/>
      <c r="AD28" s="425"/>
      <c r="AE28" s="425"/>
      <c r="AF28" s="425"/>
      <c r="AG28" s="425"/>
      <c r="AH28" s="425"/>
      <c r="AI28" s="425"/>
      <c r="AJ28" s="425"/>
      <c r="AK28" s="425"/>
      <c r="AL28" s="425"/>
      <c r="AM28" s="425"/>
      <c r="AN28" s="425"/>
      <c r="AO28" s="425"/>
      <c r="AP28" s="425"/>
      <c r="AQ28" s="425"/>
      <c r="AR28" s="425"/>
      <c r="AS28" s="425"/>
      <c r="AT28" s="425"/>
      <c r="AU28" s="425"/>
      <c r="AV28" s="425"/>
      <c r="AW28" s="425"/>
      <c r="AX28" s="425"/>
      <c r="AY28" s="425"/>
      <c r="AZ28" s="425"/>
      <c r="BA28" s="425"/>
      <c r="BB28" s="425"/>
      <c r="BC28" s="425"/>
      <c r="BD28" s="425"/>
      <c r="BE28" s="425"/>
      <c r="BF28" s="425"/>
      <c r="BG28" s="425"/>
      <c r="BH28" s="425"/>
      <c r="BI28" s="425"/>
      <c r="BJ28" s="425"/>
      <c r="BK28" s="425"/>
      <c r="BL28" s="425"/>
      <c r="BM28" s="425"/>
      <c r="BN28" s="425"/>
      <c r="BO28" s="425"/>
      <c r="BP28" s="425"/>
      <c r="BQ28" s="425"/>
      <c r="BR28" s="425"/>
      <c r="BS28" s="425"/>
      <c r="BT28" s="425"/>
      <c r="BU28" s="425"/>
      <c r="BV28" s="425"/>
      <c r="BW28" s="425"/>
      <c r="BX28" s="425"/>
      <c r="BY28" s="425"/>
      <c r="BZ28" s="425"/>
      <c r="CA28" s="425"/>
      <c r="CB28" s="425"/>
      <c r="CC28" s="425"/>
      <c r="CD28" s="425"/>
      <c r="CE28" s="425"/>
      <c r="CF28" s="425"/>
      <c r="CG28" s="425"/>
      <c r="CH28" s="425"/>
      <c r="CI28" s="425"/>
      <c r="CJ28" s="425"/>
      <c r="CK28" s="425"/>
      <c r="CL28" s="425"/>
      <c r="CM28" s="425"/>
    </row>
    <row r="29" spans="1:91" s="352" customFormat="1" ht="16.5" customHeight="1">
      <c r="A29" s="322">
        <v>10</v>
      </c>
      <c r="B29" s="321" t="s">
        <v>911</v>
      </c>
      <c r="C29" s="428">
        <v>8.1379999999999999</v>
      </c>
      <c r="D29" s="428">
        <v>2.2579999999999996</v>
      </c>
      <c r="E29" s="428">
        <v>7.9879999999999995</v>
      </c>
      <c r="F29" s="428">
        <v>3.7309999999999999</v>
      </c>
      <c r="G29" s="428">
        <v>4.3789999999999996</v>
      </c>
      <c r="H29" s="427">
        <v>26.494</v>
      </c>
      <c r="I29" s="946">
        <v>21.554200000000002</v>
      </c>
      <c r="J29" s="429">
        <v>813.55023778968825</v>
      </c>
      <c r="K29" s="425"/>
      <c r="L29" s="425"/>
      <c r="M29" s="425"/>
      <c r="N29" s="425"/>
      <c r="O29" s="425"/>
      <c r="P29" s="425"/>
      <c r="Q29" s="425"/>
      <c r="R29" s="425"/>
      <c r="S29" s="425"/>
      <c r="T29" s="425"/>
      <c r="U29" s="425"/>
      <c r="V29" s="425"/>
      <c r="W29" s="425"/>
      <c r="X29" s="425"/>
      <c r="Y29" s="425"/>
      <c r="Z29" s="425"/>
      <c r="AA29" s="425"/>
      <c r="AB29" s="425"/>
      <c r="AC29" s="425"/>
      <c r="AD29" s="425"/>
      <c r="AE29" s="425"/>
      <c r="AF29" s="425"/>
      <c r="AG29" s="425"/>
      <c r="AH29" s="425"/>
      <c r="AI29" s="425"/>
      <c r="AJ29" s="425"/>
      <c r="AK29" s="425"/>
      <c r="AL29" s="425"/>
      <c r="AM29" s="425"/>
      <c r="AN29" s="425"/>
      <c r="AO29" s="425"/>
      <c r="AP29" s="425"/>
      <c r="AQ29" s="425"/>
      <c r="AR29" s="425"/>
      <c r="AS29" s="425"/>
      <c r="AT29" s="425"/>
      <c r="AU29" s="425"/>
      <c r="AV29" s="425"/>
      <c r="AW29" s="425"/>
      <c r="AX29" s="425"/>
      <c r="AY29" s="425"/>
      <c r="AZ29" s="425"/>
      <c r="BA29" s="425"/>
      <c r="BB29" s="425"/>
      <c r="BC29" s="425"/>
      <c r="BD29" s="425"/>
      <c r="BE29" s="425"/>
      <c r="BF29" s="425"/>
      <c r="BG29" s="425"/>
      <c r="BH29" s="425"/>
      <c r="BI29" s="425"/>
      <c r="BJ29" s="425"/>
      <c r="BK29" s="425"/>
      <c r="BL29" s="425"/>
      <c r="BM29" s="425"/>
      <c r="BN29" s="425"/>
      <c r="BO29" s="425"/>
      <c r="BP29" s="425"/>
      <c r="BQ29" s="425"/>
      <c r="BR29" s="425"/>
      <c r="BS29" s="425"/>
      <c r="BT29" s="425"/>
      <c r="BU29" s="425"/>
      <c r="BV29" s="425"/>
      <c r="BW29" s="425"/>
      <c r="BX29" s="425"/>
      <c r="BY29" s="425"/>
      <c r="BZ29" s="425"/>
      <c r="CA29" s="425"/>
      <c r="CB29" s="425"/>
      <c r="CC29" s="425"/>
      <c r="CD29" s="425"/>
      <c r="CE29" s="425"/>
      <c r="CF29" s="425"/>
      <c r="CG29" s="425"/>
      <c r="CH29" s="425"/>
      <c r="CI29" s="425"/>
      <c r="CJ29" s="425"/>
      <c r="CK29" s="425"/>
      <c r="CL29" s="425"/>
      <c r="CM29" s="425"/>
    </row>
    <row r="30" spans="1:91" s="352" customFormat="1" ht="16.5" customHeight="1">
      <c r="A30" s="322">
        <v>11</v>
      </c>
      <c r="B30" s="321" t="s">
        <v>1091</v>
      </c>
      <c r="C30" s="426"/>
      <c r="D30" s="426"/>
      <c r="E30" s="426"/>
      <c r="F30" s="426"/>
      <c r="G30" s="426"/>
      <c r="H30" s="427"/>
      <c r="I30" s="423"/>
      <c r="J30" s="423"/>
      <c r="K30" s="425"/>
      <c r="L30" s="425"/>
      <c r="M30" s="425"/>
      <c r="N30" s="425"/>
      <c r="O30" s="425"/>
      <c r="P30" s="425"/>
      <c r="Q30" s="425"/>
      <c r="R30" s="425"/>
      <c r="S30" s="425"/>
      <c r="T30" s="425"/>
      <c r="U30" s="425"/>
      <c r="V30" s="425"/>
      <c r="W30" s="425"/>
      <c r="X30" s="425"/>
      <c r="Y30" s="425"/>
      <c r="Z30" s="425"/>
      <c r="AA30" s="425"/>
      <c r="AB30" s="425"/>
      <c r="AC30" s="425"/>
      <c r="AD30" s="425"/>
      <c r="AE30" s="425"/>
      <c r="AF30" s="425"/>
      <c r="AG30" s="425"/>
      <c r="AH30" s="425"/>
      <c r="AI30" s="425"/>
      <c r="AJ30" s="425"/>
      <c r="AK30" s="425"/>
      <c r="AL30" s="425"/>
      <c r="AM30" s="425"/>
      <c r="AN30" s="425"/>
      <c r="AO30" s="425"/>
      <c r="AP30" s="425"/>
      <c r="AQ30" s="425"/>
      <c r="AR30" s="425"/>
      <c r="AS30" s="425"/>
      <c r="AT30" s="425"/>
      <c r="AU30" s="425"/>
      <c r="AV30" s="425"/>
      <c r="AW30" s="425"/>
      <c r="AX30" s="425"/>
      <c r="AY30" s="425"/>
      <c r="AZ30" s="425"/>
      <c r="BA30" s="425"/>
      <c r="BB30" s="425"/>
      <c r="BC30" s="425"/>
      <c r="BD30" s="425"/>
      <c r="BE30" s="425"/>
      <c r="BF30" s="425"/>
      <c r="BG30" s="425"/>
      <c r="BH30" s="425"/>
      <c r="BI30" s="425"/>
      <c r="BJ30" s="425"/>
      <c r="BK30" s="425"/>
      <c r="BL30" s="425"/>
      <c r="BM30" s="425"/>
      <c r="BN30" s="425"/>
      <c r="BO30" s="425"/>
      <c r="BP30" s="425"/>
      <c r="BQ30" s="425"/>
      <c r="BR30" s="425"/>
      <c r="BS30" s="425"/>
      <c r="BT30" s="425"/>
      <c r="BU30" s="425"/>
      <c r="BV30" s="425"/>
      <c r="BW30" s="425"/>
      <c r="BX30" s="425"/>
      <c r="BY30" s="425"/>
      <c r="BZ30" s="425"/>
      <c r="CA30" s="425"/>
      <c r="CB30" s="425"/>
      <c r="CC30" s="425"/>
      <c r="CD30" s="425"/>
      <c r="CE30" s="425"/>
      <c r="CF30" s="425"/>
      <c r="CG30" s="425"/>
      <c r="CH30" s="425"/>
      <c r="CI30" s="425"/>
      <c r="CJ30" s="425"/>
      <c r="CK30" s="425"/>
      <c r="CL30" s="425"/>
      <c r="CM30" s="425"/>
    </row>
    <row r="31" spans="1:91" s="352" customFormat="1" ht="16.5" customHeight="1">
      <c r="A31" s="322">
        <v>12</v>
      </c>
      <c r="B31" s="321" t="s">
        <v>1086</v>
      </c>
      <c r="C31" s="426"/>
      <c r="D31" s="426"/>
      <c r="E31" s="426"/>
      <c r="F31" s="426"/>
      <c r="G31" s="426"/>
      <c r="H31" s="427"/>
      <c r="I31" s="423"/>
      <c r="J31" s="423"/>
      <c r="K31" s="425"/>
      <c r="L31" s="425"/>
      <c r="M31" s="425"/>
      <c r="N31" s="425"/>
      <c r="O31" s="425"/>
      <c r="P31" s="425"/>
      <c r="Q31" s="425"/>
      <c r="R31" s="425"/>
      <c r="S31" s="425"/>
      <c r="T31" s="425"/>
      <c r="U31" s="425"/>
      <c r="V31" s="425"/>
      <c r="W31" s="425"/>
      <c r="X31" s="425"/>
      <c r="Y31" s="425"/>
      <c r="Z31" s="425"/>
      <c r="AA31" s="425"/>
      <c r="AB31" s="425"/>
      <c r="AC31" s="425"/>
      <c r="AD31" s="425"/>
      <c r="AE31" s="425"/>
      <c r="AF31" s="425"/>
      <c r="AG31" s="425"/>
      <c r="AH31" s="425"/>
      <c r="AI31" s="425"/>
      <c r="AJ31" s="425"/>
      <c r="AK31" s="425"/>
      <c r="AL31" s="425"/>
      <c r="AM31" s="425"/>
      <c r="AN31" s="425"/>
      <c r="AO31" s="425"/>
      <c r="AP31" s="425"/>
      <c r="AQ31" s="425"/>
      <c r="AR31" s="425"/>
      <c r="AS31" s="425"/>
      <c r="AT31" s="425"/>
      <c r="AU31" s="425"/>
      <c r="AV31" s="425"/>
      <c r="AW31" s="425"/>
      <c r="AX31" s="425"/>
      <c r="AY31" s="425"/>
      <c r="AZ31" s="425"/>
      <c r="BA31" s="425"/>
      <c r="BB31" s="425"/>
      <c r="BC31" s="425"/>
      <c r="BD31" s="425"/>
      <c r="BE31" s="425"/>
      <c r="BF31" s="425"/>
      <c r="BG31" s="425"/>
      <c r="BH31" s="425"/>
      <c r="BI31" s="425"/>
      <c r="BJ31" s="425"/>
      <c r="BK31" s="425"/>
      <c r="BL31" s="425"/>
      <c r="BM31" s="425"/>
      <c r="BN31" s="425"/>
      <c r="BO31" s="425"/>
      <c r="BP31" s="425"/>
      <c r="BQ31" s="425"/>
      <c r="BR31" s="425"/>
      <c r="BS31" s="425"/>
      <c r="BT31" s="425"/>
      <c r="BU31" s="425"/>
      <c r="BV31" s="425"/>
      <c r="BW31" s="425"/>
      <c r="BX31" s="425"/>
      <c r="BY31" s="425"/>
      <c r="BZ31" s="425"/>
      <c r="CA31" s="425"/>
      <c r="CB31" s="425"/>
      <c r="CC31" s="425"/>
      <c r="CD31" s="425"/>
      <c r="CE31" s="425"/>
      <c r="CF31" s="425"/>
      <c r="CG31" s="425"/>
      <c r="CH31" s="425"/>
      <c r="CI31" s="425"/>
      <c r="CJ31" s="425"/>
      <c r="CK31" s="425"/>
      <c r="CL31" s="425"/>
      <c r="CM31" s="425"/>
    </row>
    <row r="32" spans="1:91" s="352" customFormat="1" ht="16.5" customHeight="1">
      <c r="A32" s="322">
        <v>13</v>
      </c>
      <c r="B32" s="321" t="s">
        <v>229</v>
      </c>
      <c r="C32" s="426"/>
      <c r="D32" s="426"/>
      <c r="E32" s="426"/>
      <c r="F32" s="426"/>
      <c r="G32" s="426"/>
      <c r="H32" s="427"/>
      <c r="I32" s="423"/>
      <c r="J32" s="423"/>
      <c r="K32" s="425"/>
      <c r="L32" s="425"/>
      <c r="M32" s="425"/>
      <c r="N32" s="425"/>
      <c r="O32" s="425"/>
      <c r="P32" s="425"/>
      <c r="Q32" s="425"/>
      <c r="R32" s="425"/>
      <c r="S32" s="425"/>
      <c r="T32" s="425"/>
      <c r="U32" s="425"/>
      <c r="V32" s="425"/>
      <c r="W32" s="425"/>
      <c r="X32" s="425"/>
      <c r="Y32" s="425"/>
      <c r="Z32" s="425"/>
      <c r="AA32" s="425"/>
      <c r="AB32" s="425"/>
      <c r="AC32" s="425"/>
      <c r="AD32" s="425"/>
      <c r="AE32" s="425"/>
      <c r="AF32" s="425"/>
      <c r="AG32" s="425"/>
      <c r="AH32" s="425"/>
      <c r="AI32" s="425"/>
      <c r="AJ32" s="425"/>
      <c r="AK32" s="425"/>
      <c r="AL32" s="425"/>
      <c r="AM32" s="425"/>
      <c r="AN32" s="425"/>
      <c r="AO32" s="425"/>
      <c r="AP32" s="425"/>
      <c r="AQ32" s="425"/>
      <c r="AR32" s="425"/>
      <c r="AS32" s="425"/>
      <c r="AT32" s="425"/>
      <c r="AU32" s="425"/>
      <c r="AV32" s="425"/>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c r="BY32" s="425"/>
      <c r="BZ32" s="425"/>
      <c r="CA32" s="425"/>
      <c r="CB32" s="425"/>
      <c r="CC32" s="425"/>
      <c r="CD32" s="425"/>
      <c r="CE32" s="425"/>
      <c r="CF32" s="425"/>
      <c r="CG32" s="425"/>
      <c r="CH32" s="425"/>
      <c r="CI32" s="425"/>
      <c r="CJ32" s="425"/>
      <c r="CK32" s="425"/>
      <c r="CL32" s="425"/>
      <c r="CM32" s="425"/>
    </row>
    <row r="33" spans="1:91" s="352" customFormat="1" ht="16.5" customHeight="1">
      <c r="A33" s="322"/>
      <c r="B33" s="330" t="s">
        <v>1083</v>
      </c>
      <c r="C33" s="426">
        <v>371.21599999999995</v>
      </c>
      <c r="D33" s="426">
        <v>191.70699999999999</v>
      </c>
      <c r="E33" s="426">
        <v>256.654</v>
      </c>
      <c r="F33" s="426">
        <v>252.14499999999995</v>
      </c>
      <c r="G33" s="426">
        <v>197.363</v>
      </c>
      <c r="H33" s="426">
        <v>1269.0849999999998</v>
      </c>
      <c r="I33" s="423">
        <v>627.92759999999987</v>
      </c>
      <c r="J33" s="429">
        <v>494.78766197693614</v>
      </c>
      <c r="K33" s="425"/>
      <c r="L33" s="425"/>
      <c r="M33" s="425"/>
      <c r="N33" s="425"/>
      <c r="O33" s="425"/>
      <c r="P33" s="425"/>
      <c r="Q33" s="425"/>
      <c r="R33" s="425"/>
      <c r="S33" s="425"/>
      <c r="T33" s="425"/>
      <c r="U33" s="425"/>
      <c r="V33" s="425"/>
      <c r="W33" s="425"/>
      <c r="X33" s="425"/>
      <c r="Y33" s="425"/>
      <c r="Z33" s="425"/>
      <c r="AA33" s="425"/>
      <c r="AB33" s="425"/>
      <c r="AC33" s="425"/>
      <c r="AD33" s="425"/>
      <c r="AE33" s="425"/>
      <c r="AF33" s="425"/>
      <c r="AG33" s="425"/>
      <c r="AH33" s="425"/>
      <c r="AI33" s="425"/>
      <c r="AJ33" s="425"/>
      <c r="AK33" s="425"/>
      <c r="AL33" s="425"/>
      <c r="AM33" s="425"/>
      <c r="AN33" s="425"/>
      <c r="AO33" s="425"/>
      <c r="AP33" s="425"/>
      <c r="AQ33" s="425"/>
      <c r="AR33" s="425"/>
      <c r="AS33" s="425"/>
      <c r="AT33" s="425"/>
      <c r="AU33" s="425"/>
      <c r="AV33" s="425"/>
      <c r="AW33" s="425"/>
      <c r="AX33" s="425"/>
      <c r="AY33" s="425"/>
      <c r="AZ33" s="425"/>
      <c r="BA33" s="425"/>
      <c r="BB33" s="425"/>
      <c r="BC33" s="425"/>
      <c r="BD33" s="425"/>
      <c r="BE33" s="425"/>
      <c r="BF33" s="425"/>
      <c r="BG33" s="425"/>
      <c r="BH33" s="425"/>
      <c r="BI33" s="425"/>
      <c r="BJ33" s="425"/>
      <c r="BK33" s="425"/>
      <c r="BL33" s="425"/>
      <c r="BM33" s="425"/>
      <c r="BN33" s="425"/>
      <c r="BO33" s="425"/>
      <c r="BP33" s="425"/>
      <c r="BQ33" s="425"/>
      <c r="BR33" s="425"/>
      <c r="BS33" s="425"/>
      <c r="BT33" s="425"/>
      <c r="BU33" s="425"/>
      <c r="BV33" s="425"/>
      <c r="BW33" s="425"/>
      <c r="BX33" s="425"/>
      <c r="BY33" s="425"/>
      <c r="BZ33" s="425"/>
      <c r="CA33" s="425"/>
      <c r="CB33" s="425"/>
      <c r="CC33" s="425"/>
      <c r="CD33" s="425"/>
      <c r="CE33" s="425"/>
      <c r="CF33" s="425"/>
      <c r="CG33" s="425"/>
      <c r="CH33" s="425"/>
      <c r="CI33" s="425"/>
      <c r="CJ33" s="425"/>
      <c r="CK33" s="425"/>
      <c r="CL33" s="425"/>
      <c r="CM33" s="425"/>
    </row>
    <row r="34" spans="1:91" s="352" customFormat="1" ht="16.5" customHeight="1">
      <c r="A34" s="321"/>
      <c r="B34" s="319" t="s">
        <v>697</v>
      </c>
      <c r="C34" s="426"/>
      <c r="D34" s="426"/>
      <c r="E34" s="426"/>
      <c r="F34" s="426"/>
      <c r="G34" s="426"/>
      <c r="H34" s="427"/>
      <c r="I34" s="423"/>
      <c r="J34" s="423"/>
      <c r="K34" s="425"/>
      <c r="L34" s="425"/>
      <c r="M34" s="425"/>
      <c r="N34" s="425"/>
      <c r="O34" s="425"/>
      <c r="P34" s="425"/>
      <c r="Q34" s="425"/>
      <c r="R34" s="425"/>
      <c r="S34" s="425"/>
      <c r="T34" s="425"/>
      <c r="U34" s="425"/>
      <c r="V34" s="425"/>
      <c r="W34" s="425"/>
      <c r="X34" s="425"/>
      <c r="Y34" s="425"/>
      <c r="Z34" s="425"/>
      <c r="AA34" s="425"/>
      <c r="AB34" s="425"/>
      <c r="AC34" s="425"/>
      <c r="AD34" s="425"/>
      <c r="AE34" s="425"/>
      <c r="AF34" s="425"/>
      <c r="AG34" s="425"/>
      <c r="AH34" s="425"/>
      <c r="AI34" s="425"/>
      <c r="AJ34" s="425"/>
      <c r="AK34" s="425"/>
      <c r="AL34" s="425"/>
      <c r="AM34" s="425"/>
      <c r="AN34" s="425"/>
      <c r="AO34" s="425"/>
      <c r="AP34" s="425"/>
      <c r="AQ34" s="425"/>
      <c r="AR34" s="425"/>
      <c r="AS34" s="425"/>
      <c r="AT34" s="425"/>
      <c r="AU34" s="425"/>
      <c r="AV34" s="425"/>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c r="BY34" s="425"/>
      <c r="BZ34" s="425"/>
      <c r="CA34" s="425"/>
      <c r="CB34" s="425"/>
      <c r="CC34" s="425"/>
      <c r="CD34" s="425"/>
      <c r="CE34" s="425"/>
      <c r="CF34" s="425"/>
      <c r="CG34" s="425"/>
      <c r="CH34" s="425"/>
      <c r="CI34" s="425"/>
      <c r="CJ34" s="425"/>
      <c r="CK34" s="425"/>
      <c r="CL34" s="425"/>
      <c r="CM34" s="425"/>
    </row>
    <row r="35" spans="1:91" s="352" customFormat="1" ht="16.5" customHeight="1">
      <c r="A35" s="322">
        <v>13</v>
      </c>
      <c r="B35" s="321" t="s">
        <v>126</v>
      </c>
      <c r="C35" s="428">
        <v>1.25</v>
      </c>
      <c r="D35" s="428">
        <v>0</v>
      </c>
      <c r="E35" s="428">
        <v>0</v>
      </c>
      <c r="F35" s="428">
        <v>4.4459999999999997</v>
      </c>
      <c r="G35" s="428">
        <v>3.4750000000000001</v>
      </c>
      <c r="H35" s="427">
        <v>9.1709999999999994</v>
      </c>
      <c r="I35" s="946">
        <v>4.6343999999999994</v>
      </c>
      <c r="J35" s="429">
        <v>505.33202486097474</v>
      </c>
      <c r="K35" s="425"/>
      <c r="L35" s="425"/>
      <c r="M35" s="425"/>
      <c r="N35" s="425"/>
      <c r="O35" s="425"/>
      <c r="P35" s="425"/>
      <c r="Q35" s="425"/>
      <c r="R35" s="425"/>
      <c r="S35" s="425"/>
      <c r="T35" s="425"/>
      <c r="U35" s="425"/>
      <c r="V35" s="425"/>
      <c r="W35" s="425"/>
      <c r="X35" s="425"/>
      <c r="Y35" s="425"/>
      <c r="Z35" s="425"/>
      <c r="AA35" s="425"/>
      <c r="AB35" s="425"/>
      <c r="AC35" s="425"/>
      <c r="AD35" s="425"/>
      <c r="AE35" s="425"/>
      <c r="AF35" s="425"/>
      <c r="AG35" s="425"/>
      <c r="AH35" s="425"/>
      <c r="AI35" s="425"/>
      <c r="AJ35" s="425"/>
      <c r="AK35" s="425"/>
      <c r="AL35" s="425"/>
      <c r="AM35" s="425"/>
      <c r="AN35" s="425"/>
      <c r="AO35" s="425"/>
      <c r="AP35" s="425"/>
      <c r="AQ35" s="425"/>
      <c r="AR35" s="425"/>
      <c r="AS35" s="425"/>
      <c r="AT35" s="425"/>
      <c r="AU35" s="425"/>
      <c r="AV35" s="425"/>
      <c r="AW35" s="425"/>
      <c r="AX35" s="425"/>
      <c r="AY35" s="425"/>
      <c r="AZ35" s="425"/>
      <c r="BA35" s="425"/>
      <c r="BB35" s="425"/>
      <c r="BC35" s="425"/>
      <c r="BD35" s="425"/>
      <c r="BE35" s="425"/>
      <c r="BF35" s="425"/>
      <c r="BG35" s="425"/>
      <c r="BH35" s="425"/>
      <c r="BI35" s="425"/>
      <c r="BJ35" s="425"/>
      <c r="BK35" s="425"/>
      <c r="BL35" s="425"/>
      <c r="BM35" s="425"/>
      <c r="BN35" s="425"/>
      <c r="BO35" s="425"/>
      <c r="BP35" s="425"/>
      <c r="BQ35" s="425"/>
      <c r="BR35" s="425"/>
      <c r="BS35" s="425"/>
      <c r="BT35" s="425"/>
      <c r="BU35" s="425"/>
      <c r="BV35" s="425"/>
      <c r="BW35" s="425"/>
      <c r="BX35" s="425"/>
      <c r="BY35" s="425"/>
      <c r="BZ35" s="425"/>
      <c r="CA35" s="425"/>
      <c r="CB35" s="425"/>
      <c r="CC35" s="425"/>
      <c r="CD35" s="425"/>
      <c r="CE35" s="425"/>
      <c r="CF35" s="425"/>
      <c r="CG35" s="425"/>
      <c r="CH35" s="425"/>
      <c r="CI35" s="425"/>
      <c r="CJ35" s="425"/>
      <c r="CK35" s="425"/>
      <c r="CL35" s="425"/>
      <c r="CM35" s="425"/>
    </row>
    <row r="36" spans="1:91" s="352" customFormat="1" ht="16.5" customHeight="1">
      <c r="A36" s="322">
        <v>14</v>
      </c>
      <c r="B36" s="321" t="s">
        <v>1090</v>
      </c>
      <c r="C36" s="428">
        <v>0</v>
      </c>
      <c r="D36" s="428">
        <v>0</v>
      </c>
      <c r="E36" s="428">
        <v>8.3999999999999991E-2</v>
      </c>
      <c r="F36" s="428">
        <v>0.35</v>
      </c>
      <c r="G36" s="428">
        <v>0</v>
      </c>
      <c r="H36" s="427">
        <v>0.43399999999999994</v>
      </c>
      <c r="I36" s="946">
        <v>0.16669999999999999</v>
      </c>
      <c r="J36" s="429">
        <v>384.10138248847932</v>
      </c>
      <c r="K36" s="425"/>
      <c r="L36" s="425"/>
      <c r="M36" s="425"/>
      <c r="N36" s="425"/>
      <c r="O36" s="425"/>
      <c r="P36" s="425"/>
      <c r="Q36" s="425"/>
      <c r="R36" s="425"/>
      <c r="S36" s="425"/>
      <c r="T36" s="425"/>
      <c r="U36" s="425"/>
      <c r="V36" s="425"/>
      <c r="W36" s="425"/>
      <c r="X36" s="425"/>
      <c r="Y36" s="425"/>
      <c r="Z36" s="425"/>
      <c r="AA36" s="425"/>
      <c r="AB36" s="425"/>
      <c r="AC36" s="425"/>
      <c r="AD36" s="425"/>
      <c r="AE36" s="425"/>
      <c r="AF36" s="425"/>
      <c r="AG36" s="425"/>
      <c r="AH36" s="425"/>
      <c r="AI36" s="425"/>
      <c r="AJ36" s="425"/>
      <c r="AK36" s="425"/>
      <c r="AL36" s="425"/>
      <c r="AM36" s="425"/>
      <c r="AN36" s="425"/>
      <c r="AO36" s="425"/>
      <c r="AP36" s="425"/>
      <c r="AQ36" s="425"/>
      <c r="AR36" s="425"/>
      <c r="AS36" s="425"/>
      <c r="AT36" s="425"/>
      <c r="AU36" s="425"/>
      <c r="AV36" s="425"/>
      <c r="AW36" s="425"/>
      <c r="AX36" s="425"/>
      <c r="AY36" s="425"/>
      <c r="AZ36" s="425"/>
      <c r="BA36" s="425"/>
      <c r="BB36" s="425"/>
      <c r="BC36" s="425"/>
      <c r="BD36" s="425"/>
      <c r="BE36" s="425"/>
      <c r="BF36" s="425"/>
      <c r="BG36" s="425"/>
      <c r="BH36" s="425"/>
      <c r="BI36" s="425"/>
      <c r="BJ36" s="425"/>
      <c r="BK36" s="425"/>
      <c r="BL36" s="425"/>
      <c r="BM36" s="425"/>
      <c r="BN36" s="425"/>
      <c r="BO36" s="425"/>
      <c r="BP36" s="425"/>
      <c r="BQ36" s="425"/>
      <c r="BR36" s="425"/>
      <c r="BS36" s="425"/>
      <c r="BT36" s="425"/>
      <c r="BU36" s="425"/>
      <c r="BV36" s="425"/>
      <c r="BW36" s="425"/>
      <c r="BX36" s="425"/>
      <c r="BY36" s="425"/>
      <c r="BZ36" s="425"/>
      <c r="CA36" s="425"/>
      <c r="CB36" s="425"/>
      <c r="CC36" s="425"/>
      <c r="CD36" s="425"/>
      <c r="CE36" s="425"/>
      <c r="CF36" s="425"/>
      <c r="CG36" s="425"/>
      <c r="CH36" s="425"/>
      <c r="CI36" s="425"/>
      <c r="CJ36" s="425"/>
      <c r="CK36" s="425"/>
      <c r="CL36" s="425"/>
      <c r="CM36" s="425"/>
    </row>
    <row r="37" spans="1:91" s="352" customFormat="1" ht="16.5" customHeight="1">
      <c r="A37" s="322">
        <v>15</v>
      </c>
      <c r="B37" s="321" t="s">
        <v>1089</v>
      </c>
      <c r="C37" s="428">
        <v>5.7790000000000008</v>
      </c>
      <c r="D37" s="428">
        <v>2.8089999999999997</v>
      </c>
      <c r="E37" s="428">
        <v>2.319</v>
      </c>
      <c r="F37" s="428">
        <v>0</v>
      </c>
      <c r="G37" s="428">
        <v>0.128</v>
      </c>
      <c r="H37" s="427">
        <v>11.035</v>
      </c>
      <c r="I37" s="946">
        <v>2.1798999999999999</v>
      </c>
      <c r="J37" s="429">
        <v>197.5441776166742</v>
      </c>
      <c r="K37" s="425"/>
      <c r="L37" s="425"/>
      <c r="M37" s="425"/>
      <c r="N37" s="425"/>
      <c r="O37" s="425"/>
      <c r="P37" s="425"/>
      <c r="Q37" s="425"/>
      <c r="R37" s="425"/>
      <c r="S37" s="425"/>
      <c r="T37" s="425"/>
      <c r="U37" s="425"/>
      <c r="V37" s="425"/>
      <c r="W37" s="425"/>
      <c r="X37" s="425"/>
      <c r="Y37" s="425"/>
      <c r="Z37" s="425"/>
      <c r="AA37" s="425"/>
      <c r="AB37" s="425"/>
      <c r="AC37" s="425"/>
      <c r="AD37" s="425"/>
      <c r="AE37" s="425"/>
      <c r="AF37" s="425"/>
      <c r="AG37" s="425"/>
      <c r="AH37" s="425"/>
      <c r="AI37" s="425"/>
      <c r="AJ37" s="425"/>
      <c r="AK37" s="425"/>
      <c r="AL37" s="425"/>
      <c r="AM37" s="425"/>
      <c r="AN37" s="425"/>
      <c r="AO37" s="425"/>
      <c r="AP37" s="425"/>
      <c r="AQ37" s="425"/>
      <c r="AR37" s="425"/>
      <c r="AS37" s="425"/>
      <c r="AT37" s="425"/>
      <c r="AU37" s="425"/>
      <c r="AV37" s="425"/>
      <c r="AW37" s="425"/>
      <c r="AX37" s="425"/>
      <c r="AY37" s="425"/>
      <c r="AZ37" s="425"/>
      <c r="BA37" s="425"/>
      <c r="BB37" s="425"/>
      <c r="BC37" s="425"/>
      <c r="BD37" s="425"/>
      <c r="BE37" s="425"/>
      <c r="BF37" s="425"/>
      <c r="BG37" s="425"/>
      <c r="BH37" s="425"/>
      <c r="BI37" s="425"/>
      <c r="BJ37" s="425"/>
      <c r="BK37" s="425"/>
      <c r="BL37" s="425"/>
      <c r="BM37" s="425"/>
      <c r="BN37" s="425"/>
      <c r="BO37" s="425"/>
      <c r="BP37" s="425"/>
      <c r="BQ37" s="425"/>
      <c r="BR37" s="425"/>
      <c r="BS37" s="425"/>
      <c r="BT37" s="425"/>
      <c r="BU37" s="425"/>
      <c r="BV37" s="425"/>
      <c r="BW37" s="425"/>
      <c r="BX37" s="425"/>
      <c r="BY37" s="425"/>
      <c r="BZ37" s="425"/>
      <c r="CA37" s="425"/>
      <c r="CB37" s="425"/>
      <c r="CC37" s="425"/>
      <c r="CD37" s="425"/>
      <c r="CE37" s="425"/>
      <c r="CF37" s="425"/>
      <c r="CG37" s="425"/>
      <c r="CH37" s="425"/>
      <c r="CI37" s="425"/>
      <c r="CJ37" s="425"/>
      <c r="CK37" s="425"/>
      <c r="CL37" s="425"/>
      <c r="CM37" s="425"/>
    </row>
    <row r="38" spans="1:91" s="352" customFormat="1" ht="16.5" customHeight="1">
      <c r="A38" s="322">
        <v>16</v>
      </c>
      <c r="B38" s="321" t="s">
        <v>708</v>
      </c>
      <c r="C38" s="428">
        <v>18.593</v>
      </c>
      <c r="D38" s="428">
        <v>0.47200000000000003</v>
      </c>
      <c r="E38" s="428">
        <v>0.11600000000000001</v>
      </c>
      <c r="F38" s="428">
        <v>0</v>
      </c>
      <c r="G38" s="428">
        <v>0.29000000000000004</v>
      </c>
      <c r="H38" s="427">
        <v>19.471</v>
      </c>
      <c r="I38" s="946">
        <v>9.257200000000001</v>
      </c>
      <c r="J38" s="429">
        <v>475.43526269837201</v>
      </c>
      <c r="K38" s="425"/>
      <c r="L38" s="425"/>
      <c r="M38" s="425"/>
      <c r="N38" s="425"/>
      <c r="O38" s="425"/>
      <c r="P38" s="425"/>
      <c r="Q38" s="425"/>
      <c r="R38" s="425"/>
      <c r="S38" s="425"/>
      <c r="T38" s="425"/>
      <c r="U38" s="425"/>
      <c r="V38" s="425"/>
      <c r="W38" s="425"/>
      <c r="X38" s="425"/>
      <c r="Y38" s="425"/>
      <c r="Z38" s="425"/>
      <c r="AA38" s="425"/>
      <c r="AB38" s="425"/>
      <c r="AC38" s="425"/>
      <c r="AD38" s="425"/>
      <c r="AE38" s="425"/>
      <c r="AF38" s="425"/>
      <c r="AG38" s="425"/>
      <c r="AH38" s="425"/>
      <c r="AI38" s="425"/>
      <c r="AJ38" s="425"/>
      <c r="AK38" s="425"/>
      <c r="AL38" s="425"/>
      <c r="AM38" s="425"/>
      <c r="AN38" s="425"/>
      <c r="AO38" s="425"/>
      <c r="AP38" s="425"/>
      <c r="AQ38" s="425"/>
      <c r="AR38" s="425"/>
      <c r="AS38" s="425"/>
      <c r="AT38" s="425"/>
      <c r="AU38" s="425"/>
      <c r="AV38" s="425"/>
      <c r="AW38" s="425"/>
      <c r="AX38" s="425"/>
      <c r="AY38" s="425"/>
      <c r="AZ38" s="425"/>
      <c r="BA38" s="425"/>
      <c r="BB38" s="425"/>
      <c r="BC38" s="425"/>
      <c r="BD38" s="425"/>
      <c r="BE38" s="425"/>
      <c r="BF38" s="425"/>
      <c r="BG38" s="425"/>
      <c r="BH38" s="425"/>
      <c r="BI38" s="425"/>
      <c r="BJ38" s="425"/>
      <c r="BK38" s="425"/>
      <c r="BL38" s="425"/>
      <c r="BM38" s="425"/>
      <c r="BN38" s="425"/>
      <c r="BO38" s="425"/>
      <c r="BP38" s="425"/>
      <c r="BQ38" s="425"/>
      <c r="BR38" s="425"/>
      <c r="BS38" s="425"/>
      <c r="BT38" s="425"/>
      <c r="BU38" s="425"/>
      <c r="BV38" s="425"/>
      <c r="BW38" s="425"/>
      <c r="BX38" s="425"/>
      <c r="BY38" s="425"/>
      <c r="BZ38" s="425"/>
      <c r="CA38" s="425"/>
      <c r="CB38" s="425"/>
      <c r="CC38" s="425"/>
      <c r="CD38" s="425"/>
      <c r="CE38" s="425"/>
      <c r="CF38" s="425"/>
      <c r="CG38" s="425"/>
      <c r="CH38" s="425"/>
      <c r="CI38" s="425"/>
      <c r="CJ38" s="425"/>
      <c r="CK38" s="425"/>
      <c r="CL38" s="425"/>
      <c r="CM38" s="425"/>
    </row>
    <row r="39" spans="1:91" s="352" customFormat="1" ht="16.5" customHeight="1">
      <c r="A39" s="322">
        <v>17</v>
      </c>
      <c r="B39" s="321" t="s">
        <v>1088</v>
      </c>
      <c r="C39" s="428">
        <v>2.746</v>
      </c>
      <c r="D39" s="428">
        <v>0.62</v>
      </c>
      <c r="E39" s="428">
        <v>1.893</v>
      </c>
      <c r="F39" s="428">
        <v>0.42200000000000004</v>
      </c>
      <c r="G39" s="428">
        <v>1.2549999999999999</v>
      </c>
      <c r="H39" s="427">
        <v>6.9359999999999999</v>
      </c>
      <c r="I39" s="946">
        <v>5.5600000000000005</v>
      </c>
      <c r="J39" s="429">
        <v>801.61476355247987</v>
      </c>
      <c r="K39" s="425"/>
      <c r="L39" s="425"/>
      <c r="M39" s="425"/>
      <c r="N39" s="425"/>
      <c r="O39" s="425"/>
      <c r="P39" s="425"/>
      <c r="Q39" s="425"/>
      <c r="R39" s="425"/>
      <c r="S39" s="425"/>
      <c r="T39" s="425"/>
      <c r="U39" s="425"/>
      <c r="V39" s="425"/>
      <c r="W39" s="425"/>
      <c r="X39" s="425"/>
      <c r="Y39" s="425"/>
      <c r="Z39" s="425"/>
      <c r="AA39" s="425"/>
      <c r="AB39" s="425"/>
      <c r="AC39" s="425"/>
      <c r="AD39" s="425"/>
      <c r="AE39" s="425"/>
      <c r="AF39" s="425"/>
      <c r="AG39" s="425"/>
      <c r="AH39" s="425"/>
      <c r="AI39" s="425"/>
      <c r="AJ39" s="425"/>
      <c r="AK39" s="425"/>
      <c r="AL39" s="425"/>
      <c r="AM39" s="425"/>
      <c r="AN39" s="425"/>
      <c r="AO39" s="425"/>
      <c r="AP39" s="425"/>
      <c r="AQ39" s="425"/>
      <c r="AR39" s="425"/>
      <c r="AS39" s="425"/>
      <c r="AT39" s="425"/>
      <c r="AU39" s="425"/>
      <c r="AV39" s="425"/>
      <c r="AW39" s="425"/>
      <c r="AX39" s="425"/>
      <c r="AY39" s="425"/>
      <c r="AZ39" s="425"/>
      <c r="BA39" s="425"/>
      <c r="BB39" s="425"/>
      <c r="BC39" s="425"/>
      <c r="BD39" s="425"/>
      <c r="BE39" s="425"/>
      <c r="BF39" s="425"/>
      <c r="BG39" s="425"/>
      <c r="BH39" s="425"/>
      <c r="BI39" s="425"/>
      <c r="BJ39" s="425"/>
      <c r="BK39" s="425"/>
      <c r="BL39" s="425"/>
      <c r="BM39" s="425"/>
      <c r="BN39" s="425"/>
      <c r="BO39" s="425"/>
      <c r="BP39" s="425"/>
      <c r="BQ39" s="425"/>
      <c r="BR39" s="425"/>
      <c r="BS39" s="425"/>
      <c r="BT39" s="425"/>
      <c r="BU39" s="425"/>
      <c r="BV39" s="425"/>
      <c r="BW39" s="425"/>
      <c r="BX39" s="425"/>
      <c r="BY39" s="425"/>
      <c r="BZ39" s="425"/>
      <c r="CA39" s="425"/>
      <c r="CB39" s="425"/>
      <c r="CC39" s="425"/>
      <c r="CD39" s="425"/>
      <c r="CE39" s="425"/>
      <c r="CF39" s="425"/>
      <c r="CG39" s="425"/>
      <c r="CH39" s="425"/>
      <c r="CI39" s="425"/>
      <c r="CJ39" s="425"/>
      <c r="CK39" s="425"/>
      <c r="CL39" s="425"/>
      <c r="CM39" s="425"/>
    </row>
    <row r="40" spans="1:91" s="352" customFormat="1" ht="16.5" customHeight="1">
      <c r="A40" s="322">
        <v>18</v>
      </c>
      <c r="B40" s="321" t="s">
        <v>1087</v>
      </c>
      <c r="C40" s="428"/>
      <c r="D40" s="428"/>
      <c r="E40" s="428"/>
      <c r="F40" s="428"/>
      <c r="G40" s="428"/>
      <c r="H40" s="427"/>
      <c r="I40" s="945"/>
      <c r="J40" s="423"/>
      <c r="K40" s="425"/>
      <c r="L40" s="425"/>
      <c r="M40" s="425"/>
      <c r="N40" s="425"/>
      <c r="O40" s="425"/>
      <c r="P40" s="425"/>
      <c r="Q40" s="425"/>
      <c r="R40" s="425"/>
      <c r="S40" s="425"/>
      <c r="T40" s="425"/>
      <c r="U40" s="425"/>
      <c r="V40" s="425"/>
      <c r="W40" s="425"/>
      <c r="X40" s="425"/>
      <c r="Y40" s="425"/>
      <c r="Z40" s="425"/>
      <c r="AA40" s="425"/>
      <c r="AB40" s="425"/>
      <c r="AC40" s="425"/>
      <c r="AD40" s="425"/>
      <c r="AE40" s="425"/>
      <c r="AF40" s="425"/>
      <c r="AG40" s="425"/>
      <c r="AH40" s="425"/>
      <c r="AI40" s="425"/>
      <c r="AJ40" s="425"/>
      <c r="AK40" s="425"/>
      <c r="AL40" s="425"/>
      <c r="AM40" s="425"/>
      <c r="AN40" s="425"/>
      <c r="AO40" s="425"/>
      <c r="AP40" s="425"/>
      <c r="AQ40" s="425"/>
      <c r="AR40" s="425"/>
      <c r="AS40" s="425"/>
      <c r="AT40" s="425"/>
      <c r="AU40" s="425"/>
      <c r="AV40" s="425"/>
      <c r="AW40" s="425"/>
      <c r="AX40" s="425"/>
      <c r="AY40" s="425"/>
      <c r="AZ40" s="425"/>
      <c r="BA40" s="425"/>
      <c r="BB40" s="425"/>
      <c r="BC40" s="425"/>
      <c r="BD40" s="425"/>
      <c r="BE40" s="425"/>
      <c r="BF40" s="425"/>
      <c r="BG40" s="425"/>
      <c r="BH40" s="425"/>
      <c r="BI40" s="425"/>
      <c r="BJ40" s="425"/>
      <c r="BK40" s="425"/>
      <c r="BL40" s="425"/>
      <c r="BM40" s="425"/>
      <c r="BN40" s="425"/>
      <c r="BO40" s="425"/>
      <c r="BP40" s="425"/>
      <c r="BQ40" s="425"/>
      <c r="BR40" s="425"/>
      <c r="BS40" s="425"/>
      <c r="BT40" s="425"/>
      <c r="BU40" s="425"/>
      <c r="BV40" s="425"/>
      <c r="BW40" s="425"/>
      <c r="BX40" s="425"/>
      <c r="BY40" s="425"/>
      <c r="BZ40" s="425"/>
      <c r="CA40" s="425"/>
      <c r="CB40" s="425"/>
      <c r="CC40" s="425"/>
      <c r="CD40" s="425"/>
      <c r="CE40" s="425"/>
      <c r="CF40" s="425"/>
      <c r="CG40" s="425"/>
      <c r="CH40" s="425"/>
      <c r="CI40" s="425"/>
      <c r="CJ40" s="425"/>
      <c r="CK40" s="425"/>
      <c r="CL40" s="425"/>
      <c r="CM40" s="425"/>
    </row>
    <row r="41" spans="1:91" s="352" customFormat="1" ht="16.5" customHeight="1">
      <c r="A41" s="322">
        <v>19</v>
      </c>
      <c r="B41" s="321" t="s">
        <v>1086</v>
      </c>
      <c r="C41" s="428">
        <v>9.5280000000000005</v>
      </c>
      <c r="D41" s="428">
        <v>2.774</v>
      </c>
      <c r="E41" s="428">
        <v>3.2929999999999997</v>
      </c>
      <c r="F41" s="428">
        <v>8.4329999999999998</v>
      </c>
      <c r="G41" s="428">
        <v>6.1</v>
      </c>
      <c r="H41" s="427">
        <v>30.128</v>
      </c>
      <c r="I41" s="946">
        <v>22.3933</v>
      </c>
      <c r="J41" s="429">
        <v>743.27203929899099</v>
      </c>
      <c r="K41" s="425"/>
      <c r="L41" s="425"/>
      <c r="M41" s="425"/>
      <c r="N41" s="425"/>
      <c r="O41" s="425"/>
      <c r="P41" s="425"/>
      <c r="Q41" s="425"/>
      <c r="R41" s="425"/>
      <c r="S41" s="425"/>
      <c r="T41" s="425"/>
      <c r="U41" s="425"/>
      <c r="V41" s="425"/>
      <c r="W41" s="425"/>
      <c r="X41" s="425"/>
      <c r="Y41" s="425"/>
      <c r="Z41" s="425"/>
      <c r="AA41" s="425"/>
      <c r="AB41" s="425"/>
      <c r="AC41" s="425"/>
      <c r="AD41" s="425"/>
      <c r="AE41" s="425"/>
      <c r="AF41" s="425"/>
      <c r="AG41" s="425"/>
      <c r="AH41" s="425"/>
      <c r="AI41" s="425"/>
      <c r="AJ41" s="425"/>
      <c r="AK41" s="425"/>
      <c r="AL41" s="425"/>
      <c r="AM41" s="425"/>
      <c r="AN41" s="425"/>
      <c r="AO41" s="425"/>
      <c r="AP41" s="425"/>
      <c r="AQ41" s="425"/>
      <c r="AR41" s="425"/>
      <c r="AS41" s="425"/>
      <c r="AT41" s="425"/>
      <c r="AU41" s="425"/>
      <c r="AV41" s="425"/>
      <c r="AW41" s="425"/>
      <c r="AX41" s="425"/>
      <c r="AY41" s="425"/>
      <c r="AZ41" s="425"/>
      <c r="BA41" s="425"/>
      <c r="BB41" s="425"/>
      <c r="BC41" s="425"/>
      <c r="BD41" s="425"/>
      <c r="BE41" s="425"/>
      <c r="BF41" s="425"/>
      <c r="BG41" s="425"/>
      <c r="BH41" s="425"/>
      <c r="BI41" s="425"/>
      <c r="BJ41" s="425"/>
      <c r="BK41" s="425"/>
      <c r="BL41" s="425"/>
      <c r="BM41" s="425"/>
      <c r="BN41" s="425"/>
      <c r="BO41" s="425"/>
      <c r="BP41" s="425"/>
      <c r="BQ41" s="425"/>
      <c r="BR41" s="425"/>
      <c r="BS41" s="425"/>
      <c r="BT41" s="425"/>
      <c r="BU41" s="425"/>
      <c r="BV41" s="425"/>
      <c r="BW41" s="425"/>
      <c r="BX41" s="425"/>
      <c r="BY41" s="425"/>
      <c r="BZ41" s="425"/>
      <c r="CA41" s="425"/>
      <c r="CB41" s="425"/>
      <c r="CC41" s="425"/>
      <c r="CD41" s="425"/>
      <c r="CE41" s="425"/>
      <c r="CF41" s="425"/>
      <c r="CG41" s="425"/>
      <c r="CH41" s="425"/>
      <c r="CI41" s="425"/>
      <c r="CJ41" s="425"/>
      <c r="CK41" s="425"/>
      <c r="CL41" s="425"/>
      <c r="CM41" s="425"/>
    </row>
    <row r="42" spans="1:91" s="352" customFormat="1" ht="16.5" customHeight="1">
      <c r="A42" s="322">
        <v>20</v>
      </c>
      <c r="B42" s="321" t="s">
        <v>1085</v>
      </c>
      <c r="C42" s="428"/>
      <c r="D42" s="428"/>
      <c r="E42" s="428"/>
      <c r="F42" s="428"/>
      <c r="G42" s="428"/>
      <c r="H42" s="427"/>
      <c r="I42" s="945"/>
      <c r="J42" s="423"/>
      <c r="K42" s="425"/>
      <c r="L42" s="425"/>
      <c r="M42" s="425"/>
      <c r="N42" s="425"/>
      <c r="O42" s="425"/>
      <c r="P42" s="425"/>
      <c r="Q42" s="425"/>
      <c r="R42" s="425"/>
      <c r="S42" s="425"/>
      <c r="T42" s="425"/>
      <c r="U42" s="425"/>
      <c r="V42" s="425"/>
      <c r="W42" s="425"/>
      <c r="X42" s="425"/>
      <c r="Y42" s="425"/>
      <c r="Z42" s="425"/>
      <c r="AA42" s="425"/>
      <c r="AB42" s="425"/>
      <c r="AC42" s="425"/>
      <c r="AD42" s="425"/>
      <c r="AE42" s="425"/>
      <c r="AF42" s="425"/>
      <c r="AG42" s="425"/>
      <c r="AH42" s="425"/>
      <c r="AI42" s="425"/>
      <c r="AJ42" s="425"/>
      <c r="AK42" s="425"/>
      <c r="AL42" s="425"/>
      <c r="AM42" s="425"/>
      <c r="AN42" s="425"/>
      <c r="AO42" s="425"/>
      <c r="AP42" s="425"/>
      <c r="AQ42" s="425"/>
      <c r="AR42" s="425"/>
      <c r="AS42" s="425"/>
      <c r="AT42" s="425"/>
      <c r="AU42" s="425"/>
      <c r="AV42" s="425"/>
      <c r="AW42" s="425"/>
      <c r="AX42" s="425"/>
      <c r="AY42" s="425"/>
      <c r="AZ42" s="425"/>
      <c r="BA42" s="425"/>
      <c r="BB42" s="425"/>
      <c r="BC42" s="425"/>
      <c r="BD42" s="425"/>
      <c r="BE42" s="425"/>
      <c r="BF42" s="425"/>
      <c r="BG42" s="425"/>
      <c r="BH42" s="425"/>
      <c r="BI42" s="425"/>
      <c r="BJ42" s="425"/>
      <c r="BK42" s="425"/>
      <c r="BL42" s="425"/>
      <c r="BM42" s="425"/>
      <c r="BN42" s="425"/>
      <c r="BO42" s="425"/>
      <c r="BP42" s="425"/>
      <c r="BQ42" s="425"/>
      <c r="BR42" s="425"/>
      <c r="BS42" s="425"/>
      <c r="BT42" s="425"/>
      <c r="BU42" s="425"/>
      <c r="BV42" s="425"/>
      <c r="BW42" s="425"/>
      <c r="BX42" s="425"/>
      <c r="BY42" s="425"/>
      <c r="BZ42" s="425"/>
      <c r="CA42" s="425"/>
      <c r="CB42" s="425"/>
      <c r="CC42" s="425"/>
      <c r="CD42" s="425"/>
      <c r="CE42" s="425"/>
      <c r="CF42" s="425"/>
      <c r="CG42" s="425"/>
      <c r="CH42" s="425"/>
      <c r="CI42" s="425"/>
      <c r="CJ42" s="425"/>
      <c r="CK42" s="425"/>
      <c r="CL42" s="425"/>
      <c r="CM42" s="425"/>
    </row>
    <row r="43" spans="1:91" s="352" customFormat="1" ht="16.5" customHeight="1">
      <c r="A43" s="322">
        <v>21</v>
      </c>
      <c r="B43" s="321" t="s">
        <v>695</v>
      </c>
      <c r="C43" s="428">
        <v>0.33100000000000002</v>
      </c>
      <c r="D43" s="428">
        <v>8.0999999999999989E-2</v>
      </c>
      <c r="E43" s="428">
        <v>0.32300000000000001</v>
      </c>
      <c r="F43" s="428">
        <v>0.80699999999999994</v>
      </c>
      <c r="G43" s="428">
        <v>3.3710000000000004</v>
      </c>
      <c r="H43" s="427">
        <v>4.9130000000000003</v>
      </c>
      <c r="I43" s="946">
        <v>3.9816000000000007</v>
      </c>
      <c r="J43" s="429">
        <v>810.42133116222283</v>
      </c>
      <c r="K43" s="425"/>
      <c r="L43" s="425"/>
      <c r="M43" s="425"/>
      <c r="N43" s="425"/>
      <c r="O43" s="425"/>
      <c r="P43" s="425"/>
      <c r="Q43" s="425"/>
      <c r="R43" s="425"/>
      <c r="S43" s="425"/>
      <c r="T43" s="425"/>
      <c r="U43" s="425"/>
      <c r="V43" s="425"/>
      <c r="W43" s="425"/>
      <c r="X43" s="425"/>
      <c r="Y43" s="425"/>
      <c r="Z43" s="425"/>
      <c r="AA43" s="425"/>
      <c r="AB43" s="425"/>
      <c r="AC43" s="425"/>
      <c r="AD43" s="425"/>
      <c r="AE43" s="425"/>
      <c r="AF43" s="425"/>
      <c r="AG43" s="425"/>
      <c r="AH43" s="425"/>
      <c r="AI43" s="425"/>
      <c r="AJ43" s="425"/>
      <c r="AK43" s="425"/>
      <c r="AL43" s="425"/>
      <c r="AM43" s="425"/>
      <c r="AN43" s="425"/>
      <c r="AO43" s="425"/>
      <c r="AP43" s="425"/>
      <c r="AQ43" s="425"/>
      <c r="AR43" s="425"/>
      <c r="AS43" s="425"/>
      <c r="AT43" s="425"/>
      <c r="AU43" s="425"/>
      <c r="AV43" s="425"/>
      <c r="AW43" s="425"/>
      <c r="AX43" s="425"/>
      <c r="AY43" s="425"/>
      <c r="AZ43" s="425"/>
      <c r="BA43" s="425"/>
      <c r="BB43" s="425"/>
      <c r="BC43" s="425"/>
      <c r="BD43" s="425"/>
      <c r="BE43" s="425"/>
      <c r="BF43" s="425"/>
      <c r="BG43" s="425"/>
      <c r="BH43" s="425"/>
      <c r="BI43" s="425"/>
      <c r="BJ43" s="425"/>
      <c r="BK43" s="425"/>
      <c r="BL43" s="425"/>
      <c r="BM43" s="425"/>
      <c r="BN43" s="425"/>
      <c r="BO43" s="425"/>
      <c r="BP43" s="425"/>
      <c r="BQ43" s="425"/>
      <c r="BR43" s="425"/>
      <c r="BS43" s="425"/>
      <c r="BT43" s="425"/>
      <c r="BU43" s="425"/>
      <c r="BV43" s="425"/>
      <c r="BW43" s="425"/>
      <c r="BX43" s="425"/>
      <c r="BY43" s="425"/>
      <c r="BZ43" s="425"/>
      <c r="CA43" s="425"/>
      <c r="CB43" s="425"/>
      <c r="CC43" s="425"/>
      <c r="CD43" s="425"/>
      <c r="CE43" s="425"/>
      <c r="CF43" s="425"/>
      <c r="CG43" s="425"/>
      <c r="CH43" s="425"/>
      <c r="CI43" s="425"/>
      <c r="CJ43" s="425"/>
      <c r="CK43" s="425"/>
      <c r="CL43" s="425"/>
      <c r="CM43" s="425"/>
    </row>
    <row r="44" spans="1:91" s="352" customFormat="1" ht="16.5" customHeight="1">
      <c r="A44" s="322">
        <v>22</v>
      </c>
      <c r="B44" s="321" t="s">
        <v>229</v>
      </c>
      <c r="C44" s="428">
        <v>59.564999999999998</v>
      </c>
      <c r="D44" s="428">
        <v>11.302</v>
      </c>
      <c r="E44" s="428">
        <v>12.738999999999999</v>
      </c>
      <c r="F44" s="428">
        <v>47.972000000000001</v>
      </c>
      <c r="G44" s="428">
        <v>95.992999999999995</v>
      </c>
      <c r="H44" s="427">
        <v>227.571</v>
      </c>
      <c r="I44" s="946">
        <v>160.34180000000001</v>
      </c>
      <c r="J44" s="429">
        <v>704.57923021826161</v>
      </c>
      <c r="K44" s="425"/>
      <c r="L44" s="425"/>
      <c r="M44" s="425"/>
      <c r="N44" s="425"/>
      <c r="O44" s="425"/>
      <c r="P44" s="425"/>
      <c r="Q44" s="425"/>
      <c r="R44" s="425"/>
      <c r="S44" s="425"/>
      <c r="T44" s="425"/>
      <c r="U44" s="425"/>
      <c r="V44" s="425"/>
      <c r="W44" s="425"/>
      <c r="X44" s="425"/>
      <c r="Y44" s="425"/>
      <c r="Z44" s="425"/>
      <c r="AA44" s="425"/>
      <c r="AB44" s="425"/>
      <c r="AC44" s="425"/>
      <c r="AD44" s="425"/>
      <c r="AE44" s="425"/>
      <c r="AF44" s="425"/>
      <c r="AG44" s="425"/>
      <c r="AH44" s="425"/>
      <c r="AI44" s="425"/>
      <c r="AJ44" s="425"/>
      <c r="AK44" s="425"/>
      <c r="AL44" s="425"/>
      <c r="AM44" s="425"/>
      <c r="AN44" s="425"/>
      <c r="AO44" s="425"/>
      <c r="AP44" s="425"/>
      <c r="AQ44" s="425"/>
      <c r="AR44" s="425"/>
      <c r="AS44" s="425"/>
      <c r="AT44" s="425"/>
      <c r="AU44" s="425"/>
      <c r="AV44" s="425"/>
      <c r="AW44" s="425"/>
      <c r="AX44" s="425"/>
      <c r="AY44" s="425"/>
      <c r="AZ44" s="425"/>
      <c r="BA44" s="425"/>
      <c r="BB44" s="425"/>
      <c r="BC44" s="425"/>
      <c r="BD44" s="425"/>
      <c r="BE44" s="425"/>
      <c r="BF44" s="425"/>
      <c r="BG44" s="425"/>
      <c r="BH44" s="425"/>
      <c r="BI44" s="425"/>
      <c r="BJ44" s="425"/>
      <c r="BK44" s="425"/>
      <c r="BL44" s="425"/>
      <c r="BM44" s="425"/>
      <c r="BN44" s="425"/>
      <c r="BO44" s="425"/>
      <c r="BP44" s="425"/>
      <c r="BQ44" s="425"/>
      <c r="BR44" s="425"/>
      <c r="BS44" s="425"/>
      <c r="BT44" s="425"/>
      <c r="BU44" s="425"/>
      <c r="BV44" s="425"/>
      <c r="BW44" s="425"/>
      <c r="BX44" s="425"/>
      <c r="BY44" s="425"/>
      <c r="BZ44" s="425"/>
      <c r="CA44" s="425"/>
      <c r="CB44" s="425"/>
      <c r="CC44" s="425"/>
      <c r="CD44" s="425"/>
      <c r="CE44" s="425"/>
      <c r="CF44" s="425"/>
      <c r="CG44" s="425"/>
      <c r="CH44" s="425"/>
      <c r="CI44" s="425"/>
      <c r="CJ44" s="425"/>
      <c r="CK44" s="425"/>
      <c r="CL44" s="425"/>
      <c r="CM44" s="425"/>
    </row>
    <row r="45" spans="1:91" s="352" customFormat="1" ht="16.5" customHeight="1">
      <c r="A45" s="322">
        <v>23</v>
      </c>
      <c r="B45" s="321" t="s">
        <v>232</v>
      </c>
      <c r="C45" s="428">
        <v>0</v>
      </c>
      <c r="D45" s="428">
        <v>0</v>
      </c>
      <c r="E45" s="428">
        <v>0</v>
      </c>
      <c r="F45" s="428">
        <v>10.230999999999998</v>
      </c>
      <c r="G45" s="428">
        <v>0</v>
      </c>
      <c r="H45" s="427">
        <v>10.230999999999998</v>
      </c>
      <c r="I45" s="946">
        <v>6.8993000000000002</v>
      </c>
      <c r="J45" s="429">
        <v>674.35245821522835</v>
      </c>
      <c r="K45" s="425"/>
      <c r="L45" s="425"/>
      <c r="M45" s="425"/>
      <c r="N45" s="425"/>
      <c r="O45" s="425"/>
      <c r="P45" s="425"/>
      <c r="Q45" s="425"/>
      <c r="R45" s="425"/>
      <c r="S45" s="425"/>
      <c r="T45" s="425"/>
      <c r="U45" s="425"/>
      <c r="V45" s="425"/>
      <c r="W45" s="425"/>
      <c r="X45" s="425"/>
      <c r="Y45" s="425"/>
      <c r="Z45" s="425"/>
      <c r="AA45" s="425"/>
      <c r="AB45" s="425"/>
      <c r="AC45" s="425"/>
      <c r="AD45" s="425"/>
      <c r="AE45" s="425"/>
      <c r="AF45" s="425"/>
      <c r="AG45" s="425"/>
      <c r="AH45" s="425"/>
      <c r="AI45" s="425"/>
      <c r="AJ45" s="425"/>
      <c r="AK45" s="425"/>
      <c r="AL45" s="425"/>
      <c r="AM45" s="425"/>
      <c r="AN45" s="425"/>
      <c r="AO45" s="425"/>
      <c r="AP45" s="425"/>
      <c r="AQ45" s="425"/>
      <c r="AR45" s="425"/>
      <c r="AS45" s="425"/>
      <c r="AT45" s="425"/>
      <c r="AU45" s="425"/>
      <c r="AV45" s="425"/>
      <c r="AW45" s="425"/>
      <c r="AX45" s="425"/>
      <c r="AY45" s="425"/>
      <c r="AZ45" s="425"/>
      <c r="BA45" s="425"/>
      <c r="BB45" s="425"/>
      <c r="BC45" s="425"/>
      <c r="BD45" s="425"/>
      <c r="BE45" s="425"/>
      <c r="BF45" s="425"/>
      <c r="BG45" s="425"/>
      <c r="BH45" s="425"/>
      <c r="BI45" s="425"/>
      <c r="BJ45" s="425"/>
      <c r="BK45" s="425"/>
      <c r="BL45" s="425"/>
      <c r="BM45" s="425"/>
      <c r="BN45" s="425"/>
      <c r="BO45" s="425"/>
      <c r="BP45" s="425"/>
      <c r="BQ45" s="425"/>
      <c r="BR45" s="425"/>
      <c r="BS45" s="425"/>
      <c r="BT45" s="425"/>
      <c r="BU45" s="425"/>
      <c r="BV45" s="425"/>
      <c r="BW45" s="425"/>
      <c r="BX45" s="425"/>
      <c r="BY45" s="425"/>
      <c r="BZ45" s="425"/>
      <c r="CA45" s="425"/>
      <c r="CB45" s="425"/>
      <c r="CC45" s="425"/>
      <c r="CD45" s="425"/>
      <c r="CE45" s="425"/>
      <c r="CF45" s="425"/>
      <c r="CG45" s="425"/>
      <c r="CH45" s="425"/>
      <c r="CI45" s="425"/>
      <c r="CJ45" s="425"/>
      <c r="CK45" s="425"/>
      <c r="CL45" s="425"/>
      <c r="CM45" s="425"/>
    </row>
    <row r="46" spans="1:91" s="352" customFormat="1" ht="16.5" customHeight="1">
      <c r="A46" s="322">
        <v>24</v>
      </c>
      <c r="B46" s="321" t="s">
        <v>128</v>
      </c>
      <c r="C46" s="428"/>
      <c r="D46" s="428"/>
      <c r="E46" s="428"/>
      <c r="F46" s="428"/>
      <c r="G46" s="428"/>
      <c r="H46" s="427"/>
      <c r="I46" s="423"/>
      <c r="J46" s="423"/>
      <c r="K46" s="425"/>
      <c r="L46" s="425"/>
      <c r="M46" s="425"/>
      <c r="N46" s="425"/>
      <c r="O46" s="425"/>
      <c r="P46" s="425"/>
      <c r="Q46" s="425"/>
      <c r="R46" s="425"/>
      <c r="S46" s="425"/>
      <c r="T46" s="425"/>
      <c r="U46" s="425"/>
      <c r="V46" s="425"/>
      <c r="W46" s="425"/>
      <c r="X46" s="425"/>
      <c r="Y46" s="425"/>
      <c r="Z46" s="425"/>
      <c r="AA46" s="425"/>
      <c r="AB46" s="425"/>
      <c r="AC46" s="425"/>
      <c r="AD46" s="425"/>
      <c r="AE46" s="425"/>
      <c r="AF46" s="425"/>
      <c r="AG46" s="425"/>
      <c r="AH46" s="425"/>
      <c r="AI46" s="425"/>
      <c r="AJ46" s="425"/>
      <c r="AK46" s="425"/>
      <c r="AL46" s="425"/>
      <c r="AM46" s="425"/>
      <c r="AN46" s="425"/>
      <c r="AO46" s="425"/>
      <c r="AP46" s="425"/>
      <c r="AQ46" s="425"/>
      <c r="AR46" s="425"/>
      <c r="AS46" s="425"/>
      <c r="AT46" s="425"/>
      <c r="AU46" s="425"/>
      <c r="AV46" s="425"/>
      <c r="AW46" s="425"/>
      <c r="AX46" s="425"/>
      <c r="AY46" s="425"/>
      <c r="AZ46" s="425"/>
      <c r="BA46" s="425"/>
      <c r="BB46" s="425"/>
      <c r="BC46" s="425"/>
      <c r="BD46" s="425"/>
      <c r="BE46" s="425"/>
      <c r="BF46" s="425"/>
      <c r="BG46" s="425"/>
      <c r="BH46" s="425"/>
      <c r="BI46" s="425"/>
      <c r="BJ46" s="425"/>
      <c r="BK46" s="425"/>
      <c r="BL46" s="425"/>
      <c r="BM46" s="425"/>
      <c r="BN46" s="425"/>
      <c r="BO46" s="425"/>
      <c r="BP46" s="425"/>
      <c r="BQ46" s="425"/>
      <c r="BR46" s="425"/>
      <c r="BS46" s="425"/>
      <c r="BT46" s="425"/>
      <c r="BU46" s="425"/>
      <c r="BV46" s="425"/>
      <c r="BW46" s="425"/>
      <c r="BX46" s="425"/>
      <c r="BY46" s="425"/>
      <c r="BZ46" s="425"/>
      <c r="CA46" s="425"/>
      <c r="CB46" s="425"/>
      <c r="CC46" s="425"/>
      <c r="CD46" s="425"/>
      <c r="CE46" s="425"/>
      <c r="CF46" s="425"/>
      <c r="CG46" s="425"/>
      <c r="CH46" s="425"/>
      <c r="CI46" s="425"/>
      <c r="CJ46" s="425"/>
      <c r="CK46" s="425"/>
      <c r="CL46" s="425"/>
      <c r="CM46" s="425"/>
    </row>
    <row r="47" spans="1:91" s="352" customFormat="1" ht="16.5" customHeight="1">
      <c r="A47" s="322">
        <v>25</v>
      </c>
      <c r="B47" s="321" t="s">
        <v>230</v>
      </c>
      <c r="C47" s="428"/>
      <c r="D47" s="428"/>
      <c r="E47" s="428"/>
      <c r="F47" s="428"/>
      <c r="G47" s="428"/>
      <c r="H47" s="427"/>
      <c r="I47" s="423"/>
      <c r="J47" s="423"/>
      <c r="K47" s="425"/>
      <c r="L47" s="425"/>
      <c r="M47" s="425"/>
      <c r="N47" s="425"/>
      <c r="O47" s="425"/>
      <c r="P47" s="425"/>
      <c r="Q47" s="425"/>
      <c r="R47" s="425"/>
      <c r="S47" s="425"/>
      <c r="T47" s="425"/>
      <c r="U47" s="425"/>
      <c r="V47" s="425"/>
      <c r="W47" s="425"/>
      <c r="X47" s="425"/>
      <c r="Y47" s="425"/>
      <c r="Z47" s="425"/>
      <c r="AA47" s="425"/>
      <c r="AB47" s="425"/>
      <c r="AC47" s="425"/>
      <c r="AD47" s="425"/>
      <c r="AE47" s="425"/>
      <c r="AF47" s="425"/>
      <c r="AG47" s="425"/>
      <c r="AH47" s="425"/>
      <c r="AI47" s="425"/>
      <c r="AJ47" s="425"/>
      <c r="AK47" s="425"/>
      <c r="AL47" s="425"/>
      <c r="AM47" s="425"/>
      <c r="AN47" s="425"/>
      <c r="AO47" s="425"/>
      <c r="AP47" s="425"/>
      <c r="AQ47" s="425"/>
      <c r="AR47" s="425"/>
      <c r="AS47" s="425"/>
      <c r="AT47" s="425"/>
      <c r="AU47" s="425"/>
      <c r="AV47" s="425"/>
      <c r="AW47" s="425"/>
      <c r="AX47" s="425"/>
      <c r="AY47" s="425"/>
      <c r="AZ47" s="425"/>
      <c r="BA47" s="425"/>
      <c r="BB47" s="425"/>
      <c r="BC47" s="425"/>
      <c r="BD47" s="425"/>
      <c r="BE47" s="425"/>
      <c r="BF47" s="425"/>
      <c r="BG47" s="425"/>
      <c r="BH47" s="425"/>
      <c r="BI47" s="425"/>
      <c r="BJ47" s="425"/>
      <c r="BK47" s="425"/>
      <c r="BL47" s="425"/>
      <c r="BM47" s="425"/>
      <c r="BN47" s="425"/>
      <c r="BO47" s="425"/>
      <c r="BP47" s="425"/>
      <c r="BQ47" s="425"/>
      <c r="BR47" s="425"/>
      <c r="BS47" s="425"/>
      <c r="BT47" s="425"/>
      <c r="BU47" s="425"/>
      <c r="BV47" s="425"/>
      <c r="BW47" s="425"/>
      <c r="BX47" s="425"/>
      <c r="BY47" s="425"/>
      <c r="BZ47" s="425"/>
      <c r="CA47" s="425"/>
      <c r="CB47" s="425"/>
      <c r="CC47" s="425"/>
      <c r="CD47" s="425"/>
      <c r="CE47" s="425"/>
      <c r="CF47" s="425"/>
      <c r="CG47" s="425"/>
      <c r="CH47" s="425"/>
      <c r="CI47" s="425"/>
      <c r="CJ47" s="425"/>
      <c r="CK47" s="425"/>
      <c r="CL47" s="425"/>
      <c r="CM47" s="425"/>
    </row>
    <row r="48" spans="1:91" s="352" customFormat="1" ht="16.5" customHeight="1">
      <c r="A48" s="322">
        <v>26</v>
      </c>
      <c r="B48" s="321" t="s">
        <v>1084</v>
      </c>
      <c r="C48" s="428">
        <v>0</v>
      </c>
      <c r="D48" s="428">
        <v>0</v>
      </c>
      <c r="E48" s="428">
        <v>0</v>
      </c>
      <c r="F48" s="428">
        <v>0</v>
      </c>
      <c r="G48" s="428">
        <v>1.6E-2</v>
      </c>
      <c r="H48" s="427">
        <v>1.6E-2</v>
      </c>
      <c r="I48" s="946">
        <v>1.235E-2</v>
      </c>
      <c r="J48" s="429">
        <v>771.875</v>
      </c>
      <c r="K48" s="425"/>
      <c r="L48" s="425"/>
      <c r="M48" s="425"/>
      <c r="N48" s="425"/>
      <c r="O48" s="425"/>
      <c r="P48" s="425"/>
      <c r="Q48" s="425"/>
      <c r="R48" s="425"/>
      <c r="S48" s="425"/>
      <c r="T48" s="425"/>
      <c r="U48" s="425"/>
      <c r="V48" s="425"/>
      <c r="W48" s="425"/>
      <c r="X48" s="425"/>
      <c r="Y48" s="425"/>
      <c r="Z48" s="425"/>
      <c r="AA48" s="425"/>
      <c r="AB48" s="425"/>
      <c r="AC48" s="425"/>
      <c r="AD48" s="425"/>
      <c r="AE48" s="425"/>
      <c r="AF48" s="425"/>
      <c r="AG48" s="425"/>
      <c r="AH48" s="425"/>
      <c r="AI48" s="425"/>
      <c r="AJ48" s="425"/>
      <c r="AK48" s="425"/>
      <c r="AL48" s="425"/>
      <c r="AM48" s="425"/>
      <c r="AN48" s="425"/>
      <c r="AO48" s="425"/>
      <c r="AP48" s="425"/>
      <c r="AQ48" s="425"/>
      <c r="AR48" s="425"/>
      <c r="AS48" s="425"/>
      <c r="AT48" s="425"/>
      <c r="AU48" s="425"/>
      <c r="AV48" s="425"/>
      <c r="AW48" s="425"/>
      <c r="AX48" s="425"/>
      <c r="AY48" s="425"/>
      <c r="AZ48" s="425"/>
      <c r="BA48" s="425"/>
      <c r="BB48" s="425"/>
      <c r="BC48" s="425"/>
      <c r="BD48" s="425"/>
      <c r="BE48" s="425"/>
      <c r="BF48" s="425"/>
      <c r="BG48" s="425"/>
      <c r="BH48" s="425"/>
      <c r="BI48" s="425"/>
      <c r="BJ48" s="425"/>
      <c r="BK48" s="425"/>
      <c r="BL48" s="425"/>
      <c r="BM48" s="425"/>
      <c r="BN48" s="425"/>
      <c r="BO48" s="425"/>
      <c r="BP48" s="425"/>
      <c r="BQ48" s="425"/>
      <c r="BR48" s="425"/>
      <c r="BS48" s="425"/>
      <c r="BT48" s="425"/>
      <c r="BU48" s="425"/>
      <c r="BV48" s="425"/>
      <c r="BW48" s="425"/>
      <c r="BX48" s="425"/>
      <c r="BY48" s="425"/>
      <c r="BZ48" s="425"/>
      <c r="CA48" s="425"/>
      <c r="CB48" s="425"/>
      <c r="CC48" s="425"/>
      <c r="CD48" s="425"/>
      <c r="CE48" s="425"/>
      <c r="CF48" s="425"/>
      <c r="CG48" s="425"/>
      <c r="CH48" s="425"/>
      <c r="CI48" s="425"/>
      <c r="CJ48" s="425"/>
      <c r="CK48" s="425"/>
      <c r="CL48" s="425"/>
      <c r="CM48" s="425"/>
    </row>
    <row r="49" spans="1:91" s="352" customFormat="1" ht="16.5" customHeight="1">
      <c r="A49" s="322">
        <v>27</v>
      </c>
      <c r="B49" s="321" t="s">
        <v>129</v>
      </c>
      <c r="C49" s="426"/>
      <c r="D49" s="426"/>
      <c r="E49" s="426"/>
      <c r="F49" s="426"/>
      <c r="G49" s="426"/>
      <c r="H49" s="427"/>
      <c r="I49" s="423"/>
      <c r="J49" s="423"/>
      <c r="K49" s="425"/>
      <c r="L49" s="425"/>
      <c r="M49" s="425"/>
      <c r="N49" s="425"/>
      <c r="O49" s="425"/>
      <c r="P49" s="425"/>
      <c r="Q49" s="425"/>
      <c r="R49" s="425"/>
      <c r="S49" s="425"/>
      <c r="T49" s="425"/>
      <c r="U49" s="425"/>
      <c r="V49" s="425"/>
      <c r="W49" s="425"/>
      <c r="X49" s="425"/>
      <c r="Y49" s="425"/>
      <c r="Z49" s="425"/>
      <c r="AA49" s="425"/>
      <c r="AB49" s="425"/>
      <c r="AC49" s="425"/>
      <c r="AD49" s="425"/>
      <c r="AE49" s="425"/>
      <c r="AF49" s="425"/>
      <c r="AG49" s="425"/>
      <c r="AH49" s="425"/>
      <c r="AI49" s="425"/>
      <c r="AJ49" s="425"/>
      <c r="AK49" s="425"/>
      <c r="AL49" s="425"/>
      <c r="AM49" s="425"/>
      <c r="AN49" s="425"/>
      <c r="AO49" s="425"/>
      <c r="AP49" s="425"/>
      <c r="AQ49" s="425"/>
      <c r="AR49" s="425"/>
      <c r="AS49" s="425"/>
      <c r="AT49" s="425"/>
      <c r="AU49" s="425"/>
      <c r="AV49" s="425"/>
      <c r="AW49" s="425"/>
      <c r="AX49" s="425"/>
      <c r="AY49" s="425"/>
      <c r="AZ49" s="425"/>
      <c r="BA49" s="425"/>
      <c r="BB49" s="425"/>
      <c r="BC49" s="425"/>
      <c r="BD49" s="425"/>
      <c r="BE49" s="425"/>
      <c r="BF49" s="425"/>
      <c r="BG49" s="425"/>
      <c r="BH49" s="425"/>
      <c r="BI49" s="425"/>
      <c r="BJ49" s="425"/>
      <c r="BK49" s="425"/>
      <c r="BL49" s="425"/>
      <c r="BM49" s="425"/>
      <c r="BN49" s="425"/>
      <c r="BO49" s="425"/>
      <c r="BP49" s="425"/>
      <c r="BQ49" s="425"/>
      <c r="BR49" s="425"/>
      <c r="BS49" s="425"/>
      <c r="BT49" s="425"/>
      <c r="BU49" s="425"/>
      <c r="BV49" s="425"/>
      <c r="BW49" s="425"/>
      <c r="BX49" s="425"/>
      <c r="BY49" s="425"/>
      <c r="BZ49" s="425"/>
      <c r="CA49" s="425"/>
      <c r="CB49" s="425"/>
      <c r="CC49" s="425"/>
      <c r="CD49" s="425"/>
      <c r="CE49" s="425"/>
      <c r="CF49" s="425"/>
      <c r="CG49" s="425"/>
      <c r="CH49" s="425"/>
      <c r="CI49" s="425"/>
      <c r="CJ49" s="425"/>
      <c r="CK49" s="425"/>
      <c r="CL49" s="425"/>
      <c r="CM49" s="425"/>
    </row>
    <row r="50" spans="1:91" s="352" customFormat="1" ht="16.5" customHeight="1">
      <c r="A50" s="322"/>
      <c r="B50" s="330" t="s">
        <v>1083</v>
      </c>
      <c r="C50" s="426">
        <v>97.792000000000002</v>
      </c>
      <c r="D50" s="426">
        <v>18.058</v>
      </c>
      <c r="E50" s="426">
        <v>20.766999999999999</v>
      </c>
      <c r="F50" s="426">
        <v>72.661000000000001</v>
      </c>
      <c r="G50" s="426">
        <v>110.628</v>
      </c>
      <c r="H50" s="426">
        <v>319.90600000000001</v>
      </c>
      <c r="I50" s="423">
        <v>215.42655000000002</v>
      </c>
      <c r="J50" s="429">
        <v>673.40578169837397</v>
      </c>
      <c r="K50" s="425"/>
      <c r="L50" s="425"/>
      <c r="M50" s="425"/>
      <c r="N50" s="425"/>
      <c r="O50" s="425"/>
      <c r="P50" s="425"/>
      <c r="Q50" s="425"/>
      <c r="R50" s="425"/>
      <c r="S50" s="425"/>
      <c r="T50" s="425"/>
      <c r="U50" s="425"/>
      <c r="V50" s="425"/>
      <c r="W50" s="425"/>
      <c r="X50" s="425"/>
      <c r="Y50" s="425"/>
      <c r="Z50" s="425"/>
      <c r="AA50" s="425"/>
      <c r="AB50" s="425"/>
      <c r="AC50" s="425"/>
      <c r="AD50" s="425"/>
      <c r="AE50" s="425"/>
      <c r="AF50" s="425"/>
      <c r="AG50" s="425"/>
      <c r="AH50" s="425"/>
      <c r="AI50" s="425"/>
      <c r="AJ50" s="425"/>
      <c r="AK50" s="425"/>
      <c r="AL50" s="425"/>
      <c r="AM50" s="425"/>
      <c r="AN50" s="425"/>
      <c r="AO50" s="425"/>
      <c r="AP50" s="425"/>
      <c r="AQ50" s="425"/>
      <c r="AR50" s="425"/>
      <c r="AS50" s="425"/>
      <c r="AT50" s="425"/>
      <c r="AU50" s="425"/>
      <c r="AV50" s="425"/>
      <c r="AW50" s="425"/>
      <c r="AX50" s="425"/>
      <c r="AY50" s="425"/>
      <c r="AZ50" s="425"/>
      <c r="BA50" s="425"/>
      <c r="BB50" s="425"/>
      <c r="BC50" s="425"/>
      <c r="BD50" s="425"/>
      <c r="BE50" s="425"/>
      <c r="BF50" s="425"/>
      <c r="BG50" s="425"/>
      <c r="BH50" s="425"/>
      <c r="BI50" s="425"/>
      <c r="BJ50" s="425"/>
      <c r="BK50" s="425"/>
      <c r="BL50" s="425"/>
      <c r="BM50" s="425"/>
      <c r="BN50" s="425"/>
      <c r="BO50" s="425"/>
      <c r="BP50" s="425"/>
      <c r="BQ50" s="425"/>
      <c r="BR50" s="425"/>
      <c r="BS50" s="425"/>
      <c r="BT50" s="425"/>
      <c r="BU50" s="425"/>
      <c r="BV50" s="425"/>
      <c r="BW50" s="425"/>
      <c r="BX50" s="425"/>
      <c r="BY50" s="425"/>
      <c r="BZ50" s="425"/>
      <c r="CA50" s="425"/>
      <c r="CB50" s="425"/>
      <c r="CC50" s="425"/>
      <c r="CD50" s="425"/>
      <c r="CE50" s="425"/>
      <c r="CF50" s="425"/>
      <c r="CG50" s="425"/>
      <c r="CH50" s="425"/>
      <c r="CI50" s="425"/>
      <c r="CJ50" s="425"/>
      <c r="CK50" s="425"/>
      <c r="CL50" s="425"/>
      <c r="CM50" s="425"/>
    </row>
    <row r="51" spans="1:91" s="352" customFormat="1" ht="16.5" customHeight="1">
      <c r="A51" s="321"/>
      <c r="B51" s="319" t="s">
        <v>130</v>
      </c>
      <c r="C51" s="426"/>
      <c r="D51" s="426"/>
      <c r="E51" s="426"/>
      <c r="F51" s="426"/>
      <c r="G51" s="426"/>
      <c r="H51" s="427"/>
      <c r="I51" s="423"/>
      <c r="J51" s="423"/>
      <c r="K51" s="425"/>
      <c r="L51" s="425"/>
      <c r="M51" s="425"/>
      <c r="N51" s="425"/>
      <c r="O51" s="425"/>
      <c r="P51" s="425"/>
      <c r="Q51" s="425"/>
      <c r="R51" s="425"/>
      <c r="S51" s="425"/>
      <c r="T51" s="425"/>
      <c r="U51" s="425"/>
      <c r="V51" s="425"/>
      <c r="W51" s="425"/>
      <c r="X51" s="425"/>
      <c r="Y51" s="425"/>
      <c r="Z51" s="425"/>
      <c r="AA51" s="425"/>
      <c r="AB51" s="425"/>
      <c r="AC51" s="425"/>
      <c r="AD51" s="425"/>
      <c r="AE51" s="425"/>
      <c r="AF51" s="425"/>
      <c r="AG51" s="425"/>
      <c r="AH51" s="425"/>
      <c r="AI51" s="425"/>
      <c r="AJ51" s="425"/>
      <c r="AK51" s="425"/>
      <c r="AL51" s="425"/>
      <c r="AM51" s="425"/>
      <c r="AN51" s="425"/>
      <c r="AO51" s="425"/>
      <c r="AP51" s="425"/>
      <c r="AQ51" s="425"/>
      <c r="AR51" s="425"/>
      <c r="AS51" s="425"/>
      <c r="AT51" s="425"/>
      <c r="AU51" s="425"/>
      <c r="AV51" s="425"/>
      <c r="AW51" s="425"/>
      <c r="AX51" s="425"/>
      <c r="AY51" s="425"/>
      <c r="AZ51" s="425"/>
      <c r="BA51" s="425"/>
      <c r="BB51" s="425"/>
      <c r="BC51" s="425"/>
      <c r="BD51" s="425"/>
      <c r="BE51" s="425"/>
      <c r="BF51" s="425"/>
      <c r="BG51" s="425"/>
      <c r="BH51" s="425"/>
      <c r="BI51" s="425"/>
      <c r="BJ51" s="425"/>
      <c r="BK51" s="425"/>
      <c r="BL51" s="425"/>
      <c r="BM51" s="425"/>
      <c r="BN51" s="425"/>
      <c r="BO51" s="425"/>
      <c r="BP51" s="425"/>
      <c r="BQ51" s="425"/>
      <c r="BR51" s="425"/>
      <c r="BS51" s="425"/>
      <c r="BT51" s="425"/>
      <c r="BU51" s="425"/>
      <c r="BV51" s="425"/>
      <c r="BW51" s="425"/>
      <c r="BX51" s="425"/>
      <c r="BY51" s="425"/>
      <c r="BZ51" s="425"/>
      <c r="CA51" s="425"/>
      <c r="CB51" s="425"/>
      <c r="CC51" s="425"/>
      <c r="CD51" s="425"/>
      <c r="CE51" s="425"/>
      <c r="CF51" s="425"/>
      <c r="CG51" s="425"/>
      <c r="CH51" s="425"/>
      <c r="CI51" s="425"/>
      <c r="CJ51" s="425"/>
      <c r="CK51" s="425"/>
      <c r="CL51" s="425"/>
      <c r="CM51" s="425"/>
    </row>
    <row r="52" spans="1:91" s="352" customFormat="1" ht="16.5" customHeight="1">
      <c r="A52" s="322">
        <v>28</v>
      </c>
      <c r="B52" s="321" t="s">
        <v>491</v>
      </c>
      <c r="C52" s="428">
        <v>0</v>
      </c>
      <c r="D52" s="428">
        <v>45.892000000000003</v>
      </c>
      <c r="E52" s="428">
        <v>0</v>
      </c>
      <c r="F52" s="428">
        <v>0</v>
      </c>
      <c r="G52" s="428">
        <v>0</v>
      </c>
      <c r="H52" s="427">
        <v>45.892000000000003</v>
      </c>
      <c r="I52" s="946">
        <v>28.892499999999995</v>
      </c>
      <c r="J52" s="429">
        <v>629.57596095179963</v>
      </c>
      <c r="K52" s="425"/>
      <c r="L52" s="425"/>
      <c r="M52" s="425"/>
      <c r="N52" s="425"/>
      <c r="O52" s="425"/>
      <c r="P52" s="425"/>
      <c r="Q52" s="425"/>
      <c r="R52" s="425"/>
      <c r="S52" s="425"/>
      <c r="T52" s="425"/>
      <c r="U52" s="425"/>
      <c r="V52" s="425"/>
      <c r="W52" s="425"/>
      <c r="X52" s="425"/>
      <c r="Y52" s="425"/>
      <c r="Z52" s="425"/>
      <c r="AA52" s="425"/>
      <c r="AB52" s="425"/>
      <c r="AC52" s="425"/>
      <c r="AD52" s="425"/>
      <c r="AE52" s="425"/>
      <c r="AF52" s="425"/>
      <c r="AG52" s="425"/>
      <c r="AH52" s="425"/>
      <c r="AI52" s="425"/>
      <c r="AJ52" s="425"/>
      <c r="AK52" s="425"/>
      <c r="AL52" s="425"/>
      <c r="AM52" s="425"/>
      <c r="AN52" s="425"/>
      <c r="AO52" s="425"/>
      <c r="AP52" s="425"/>
      <c r="AQ52" s="425"/>
      <c r="AR52" s="425"/>
      <c r="AS52" s="425"/>
      <c r="AT52" s="425"/>
      <c r="AU52" s="425"/>
      <c r="AV52" s="425"/>
      <c r="AW52" s="425"/>
      <c r="AX52" s="425"/>
      <c r="AY52" s="425"/>
      <c r="AZ52" s="425"/>
      <c r="BA52" s="425"/>
      <c r="BB52" s="425"/>
      <c r="BC52" s="425"/>
      <c r="BD52" s="425"/>
      <c r="BE52" s="425"/>
      <c r="BF52" s="425"/>
      <c r="BG52" s="425"/>
      <c r="BH52" s="425"/>
      <c r="BI52" s="425"/>
      <c r="BJ52" s="425"/>
      <c r="BK52" s="425"/>
      <c r="BL52" s="425"/>
      <c r="BM52" s="425"/>
      <c r="BN52" s="425"/>
      <c r="BO52" s="425"/>
      <c r="BP52" s="425"/>
      <c r="BQ52" s="425"/>
      <c r="BR52" s="425"/>
      <c r="BS52" s="425"/>
      <c r="BT52" s="425"/>
      <c r="BU52" s="425"/>
      <c r="BV52" s="425"/>
      <c r="BW52" s="425"/>
      <c r="BX52" s="425"/>
      <c r="BY52" s="425"/>
      <c r="BZ52" s="425"/>
      <c r="CA52" s="425"/>
      <c r="CB52" s="425"/>
      <c r="CC52" s="425"/>
      <c r="CD52" s="425"/>
      <c r="CE52" s="425"/>
      <c r="CF52" s="425"/>
      <c r="CG52" s="425"/>
      <c r="CH52" s="425"/>
      <c r="CI52" s="425"/>
      <c r="CJ52" s="425"/>
      <c r="CK52" s="425"/>
      <c r="CL52" s="425"/>
      <c r="CM52" s="425"/>
    </row>
    <row r="53" spans="1:91" s="352" customFormat="1" ht="16.5" customHeight="1">
      <c r="A53" s="322">
        <v>29</v>
      </c>
      <c r="B53" s="321" t="s">
        <v>229</v>
      </c>
      <c r="C53" s="428">
        <v>33.039000000000001</v>
      </c>
      <c r="D53" s="428">
        <v>0</v>
      </c>
      <c r="E53" s="428">
        <v>0</v>
      </c>
      <c r="F53" s="428">
        <v>507.00600000000003</v>
      </c>
      <c r="G53" s="428">
        <v>174.45499999999998</v>
      </c>
      <c r="H53" s="427">
        <v>714.5</v>
      </c>
      <c r="I53" s="946">
        <v>439.78980000000001</v>
      </c>
      <c r="J53" s="429">
        <v>615.52106368089574</v>
      </c>
      <c r="K53" s="425"/>
      <c r="L53" s="425"/>
      <c r="M53" s="425"/>
      <c r="N53" s="425"/>
      <c r="O53" s="425"/>
      <c r="P53" s="425"/>
      <c r="Q53" s="425"/>
      <c r="R53" s="425"/>
      <c r="S53" s="425"/>
      <c r="T53" s="425"/>
      <c r="U53" s="425"/>
      <c r="V53" s="425"/>
      <c r="W53" s="425"/>
      <c r="X53" s="425"/>
      <c r="Y53" s="425"/>
      <c r="Z53" s="425"/>
      <c r="AA53" s="425"/>
      <c r="AB53" s="425"/>
      <c r="AC53" s="425"/>
      <c r="AD53" s="425"/>
      <c r="AE53" s="425"/>
      <c r="AF53" s="425"/>
      <c r="AG53" s="425"/>
      <c r="AH53" s="425"/>
      <c r="AI53" s="425"/>
      <c r="AJ53" s="425"/>
      <c r="AK53" s="425"/>
      <c r="AL53" s="425"/>
      <c r="AM53" s="425"/>
      <c r="AN53" s="425"/>
      <c r="AO53" s="425"/>
      <c r="AP53" s="425"/>
      <c r="AQ53" s="425"/>
      <c r="AR53" s="425"/>
      <c r="AS53" s="425"/>
      <c r="AT53" s="425"/>
      <c r="AU53" s="425"/>
      <c r="AV53" s="425"/>
      <c r="AW53" s="425"/>
      <c r="AX53" s="425"/>
      <c r="AY53" s="425"/>
      <c r="AZ53" s="425"/>
      <c r="BA53" s="425"/>
      <c r="BB53" s="425"/>
      <c r="BC53" s="425"/>
      <c r="BD53" s="425"/>
      <c r="BE53" s="425"/>
      <c r="BF53" s="425"/>
      <c r="BG53" s="425"/>
      <c r="BH53" s="425"/>
      <c r="BI53" s="425"/>
      <c r="BJ53" s="425"/>
      <c r="BK53" s="425"/>
      <c r="BL53" s="425"/>
      <c r="BM53" s="425"/>
      <c r="BN53" s="425"/>
      <c r="BO53" s="425"/>
      <c r="BP53" s="425"/>
      <c r="BQ53" s="425"/>
      <c r="BR53" s="425"/>
      <c r="BS53" s="425"/>
      <c r="BT53" s="425"/>
      <c r="BU53" s="425"/>
      <c r="BV53" s="425"/>
      <c r="BW53" s="425"/>
      <c r="BX53" s="425"/>
      <c r="BY53" s="425"/>
      <c r="BZ53" s="425"/>
      <c r="CA53" s="425"/>
      <c r="CB53" s="425"/>
      <c r="CC53" s="425"/>
      <c r="CD53" s="425"/>
      <c r="CE53" s="425"/>
      <c r="CF53" s="425"/>
      <c r="CG53" s="425"/>
      <c r="CH53" s="425"/>
      <c r="CI53" s="425"/>
      <c r="CJ53" s="425"/>
      <c r="CK53" s="425"/>
      <c r="CL53" s="425"/>
      <c r="CM53" s="425"/>
    </row>
    <row r="54" spans="1:91" s="352" customFormat="1" ht="16.5" customHeight="1">
      <c r="A54" s="322">
        <v>30</v>
      </c>
      <c r="B54" s="321" t="s">
        <v>230</v>
      </c>
      <c r="C54" s="428">
        <v>61.478999999999999</v>
      </c>
      <c r="D54" s="428">
        <v>30.336999999999996</v>
      </c>
      <c r="E54" s="428">
        <v>0</v>
      </c>
      <c r="F54" s="428">
        <v>58.742000000000004</v>
      </c>
      <c r="G54" s="428">
        <v>86.395999999999987</v>
      </c>
      <c r="H54" s="427">
        <v>236.95399999999998</v>
      </c>
      <c r="I54" s="946">
        <v>159.73230000000001</v>
      </c>
      <c r="J54" s="429">
        <v>674.10678865940235</v>
      </c>
      <c r="K54" s="425"/>
      <c r="L54" s="425"/>
      <c r="M54" s="425"/>
      <c r="N54" s="425"/>
      <c r="O54" s="425"/>
      <c r="P54" s="425"/>
      <c r="Q54" s="425"/>
      <c r="R54" s="425"/>
      <c r="S54" s="425"/>
      <c r="T54" s="425"/>
      <c r="U54" s="425"/>
      <c r="V54" s="425"/>
      <c r="W54" s="425"/>
      <c r="X54" s="425"/>
      <c r="Y54" s="425"/>
      <c r="Z54" s="425"/>
      <c r="AA54" s="425"/>
      <c r="AB54" s="425"/>
      <c r="AC54" s="425"/>
      <c r="AD54" s="425"/>
      <c r="AE54" s="425"/>
      <c r="AF54" s="425"/>
      <c r="AG54" s="425"/>
      <c r="AH54" s="425"/>
      <c r="AI54" s="425"/>
      <c r="AJ54" s="425"/>
      <c r="AK54" s="425"/>
      <c r="AL54" s="425"/>
      <c r="AM54" s="425"/>
      <c r="AN54" s="425"/>
      <c r="AO54" s="425"/>
      <c r="AP54" s="425"/>
      <c r="AQ54" s="425"/>
      <c r="AR54" s="425"/>
      <c r="AS54" s="425"/>
      <c r="AT54" s="425"/>
      <c r="AU54" s="425"/>
      <c r="AV54" s="425"/>
      <c r="AW54" s="425"/>
      <c r="AX54" s="425"/>
      <c r="AY54" s="425"/>
      <c r="AZ54" s="425"/>
      <c r="BA54" s="425"/>
      <c r="BB54" s="425"/>
      <c r="BC54" s="425"/>
      <c r="BD54" s="425"/>
      <c r="BE54" s="425"/>
      <c r="BF54" s="425"/>
      <c r="BG54" s="425"/>
      <c r="BH54" s="425"/>
      <c r="BI54" s="425"/>
      <c r="BJ54" s="425"/>
      <c r="BK54" s="425"/>
      <c r="BL54" s="425"/>
      <c r="BM54" s="425"/>
      <c r="BN54" s="425"/>
      <c r="BO54" s="425"/>
      <c r="BP54" s="425"/>
      <c r="BQ54" s="425"/>
      <c r="BR54" s="425"/>
      <c r="BS54" s="425"/>
      <c r="BT54" s="425"/>
      <c r="BU54" s="425"/>
      <c r="BV54" s="425"/>
      <c r="BW54" s="425"/>
      <c r="BX54" s="425"/>
      <c r="BY54" s="425"/>
      <c r="BZ54" s="425"/>
      <c r="CA54" s="425"/>
      <c r="CB54" s="425"/>
      <c r="CC54" s="425"/>
      <c r="CD54" s="425"/>
      <c r="CE54" s="425"/>
      <c r="CF54" s="425"/>
      <c r="CG54" s="425"/>
      <c r="CH54" s="425"/>
      <c r="CI54" s="425"/>
      <c r="CJ54" s="425"/>
      <c r="CK54" s="425"/>
      <c r="CL54" s="425"/>
      <c r="CM54" s="425"/>
    </row>
    <row r="55" spans="1:91" s="352" customFormat="1" ht="16.5" customHeight="1">
      <c r="A55" s="322">
        <v>31</v>
      </c>
      <c r="B55" s="321" t="s">
        <v>231</v>
      </c>
      <c r="C55" s="428">
        <v>0</v>
      </c>
      <c r="D55" s="428">
        <v>0</v>
      </c>
      <c r="E55" s="428">
        <v>0</v>
      </c>
      <c r="F55" s="428">
        <v>0</v>
      </c>
      <c r="G55" s="428">
        <v>43.347000000000001</v>
      </c>
      <c r="H55" s="427">
        <v>43.347000000000001</v>
      </c>
      <c r="I55" s="946">
        <v>24.904699999999998</v>
      </c>
      <c r="J55" s="429">
        <v>574.54264424296946</v>
      </c>
      <c r="K55" s="425"/>
      <c r="L55" s="425"/>
      <c r="M55" s="425"/>
      <c r="N55" s="425"/>
      <c r="O55" s="425"/>
      <c r="P55" s="425"/>
      <c r="Q55" s="425"/>
      <c r="R55" s="425"/>
      <c r="S55" s="425"/>
      <c r="T55" s="425"/>
      <c r="U55" s="425"/>
      <c r="V55" s="425"/>
      <c r="W55" s="425"/>
      <c r="X55" s="425"/>
      <c r="Y55" s="425"/>
      <c r="Z55" s="425"/>
      <c r="AA55" s="425"/>
      <c r="AB55" s="425"/>
      <c r="AC55" s="425"/>
      <c r="AD55" s="425"/>
      <c r="AE55" s="425"/>
      <c r="AF55" s="425"/>
      <c r="AG55" s="425"/>
      <c r="AH55" s="425"/>
      <c r="AI55" s="425"/>
      <c r="AJ55" s="425"/>
      <c r="AK55" s="425"/>
      <c r="AL55" s="425"/>
      <c r="AM55" s="425"/>
      <c r="AN55" s="425"/>
      <c r="AO55" s="425"/>
      <c r="AP55" s="425"/>
      <c r="AQ55" s="425"/>
      <c r="AR55" s="425"/>
      <c r="AS55" s="425"/>
      <c r="AT55" s="425"/>
      <c r="AU55" s="425"/>
      <c r="AV55" s="425"/>
      <c r="AW55" s="425"/>
      <c r="AX55" s="425"/>
      <c r="AY55" s="425"/>
      <c r="AZ55" s="425"/>
      <c r="BA55" s="425"/>
      <c r="BB55" s="425"/>
      <c r="BC55" s="425"/>
      <c r="BD55" s="425"/>
      <c r="BE55" s="425"/>
      <c r="BF55" s="425"/>
      <c r="BG55" s="425"/>
      <c r="BH55" s="425"/>
      <c r="BI55" s="425"/>
      <c r="BJ55" s="425"/>
      <c r="BK55" s="425"/>
      <c r="BL55" s="425"/>
      <c r="BM55" s="425"/>
      <c r="BN55" s="425"/>
      <c r="BO55" s="425"/>
      <c r="BP55" s="425"/>
      <c r="BQ55" s="425"/>
      <c r="BR55" s="425"/>
      <c r="BS55" s="425"/>
      <c r="BT55" s="425"/>
      <c r="BU55" s="425"/>
      <c r="BV55" s="425"/>
      <c r="BW55" s="425"/>
      <c r="BX55" s="425"/>
      <c r="BY55" s="425"/>
      <c r="BZ55" s="425"/>
      <c r="CA55" s="425"/>
      <c r="CB55" s="425"/>
      <c r="CC55" s="425"/>
      <c r="CD55" s="425"/>
      <c r="CE55" s="425"/>
      <c r="CF55" s="425"/>
      <c r="CG55" s="425"/>
      <c r="CH55" s="425"/>
      <c r="CI55" s="425"/>
      <c r="CJ55" s="425"/>
      <c r="CK55" s="425"/>
      <c r="CL55" s="425"/>
      <c r="CM55" s="425"/>
    </row>
    <row r="56" spans="1:91" s="352" customFormat="1" ht="16.5" customHeight="1">
      <c r="A56" s="322">
        <v>32</v>
      </c>
      <c r="B56" s="321" t="s">
        <v>232</v>
      </c>
      <c r="C56" s="428">
        <v>0</v>
      </c>
      <c r="D56" s="428">
        <v>51.976999999999997</v>
      </c>
      <c r="E56" s="428">
        <v>0</v>
      </c>
      <c r="F56" s="428">
        <v>23.722999999999999</v>
      </c>
      <c r="G56" s="428">
        <v>19.177000000000003</v>
      </c>
      <c r="H56" s="427">
        <v>94.876999999999995</v>
      </c>
      <c r="I56" s="946">
        <v>55.7226</v>
      </c>
      <c r="J56" s="429">
        <v>587.31410141551703</v>
      </c>
      <c r="K56" s="425"/>
      <c r="L56" s="425"/>
      <c r="M56" s="425"/>
      <c r="N56" s="425"/>
      <c r="O56" s="425"/>
      <c r="P56" s="425"/>
      <c r="Q56" s="425"/>
      <c r="R56" s="425"/>
      <c r="S56" s="425"/>
      <c r="T56" s="425"/>
      <c r="U56" s="425"/>
      <c r="V56" s="425"/>
      <c r="W56" s="425"/>
      <c r="X56" s="425"/>
      <c r="Y56" s="425"/>
      <c r="Z56" s="425"/>
      <c r="AA56" s="425"/>
      <c r="AB56" s="425"/>
      <c r="AC56" s="425"/>
      <c r="AD56" s="425"/>
      <c r="AE56" s="425"/>
      <c r="AF56" s="425"/>
      <c r="AG56" s="425"/>
      <c r="AH56" s="425"/>
      <c r="AI56" s="425"/>
      <c r="AJ56" s="425"/>
      <c r="AK56" s="425"/>
      <c r="AL56" s="425"/>
      <c r="AM56" s="425"/>
      <c r="AN56" s="425"/>
      <c r="AO56" s="425"/>
      <c r="AP56" s="425"/>
      <c r="AQ56" s="425"/>
      <c r="AR56" s="425"/>
      <c r="AS56" s="425"/>
      <c r="AT56" s="425"/>
      <c r="AU56" s="425"/>
      <c r="AV56" s="425"/>
      <c r="AW56" s="425"/>
      <c r="AX56" s="425"/>
      <c r="AY56" s="425"/>
      <c r="AZ56" s="425"/>
      <c r="BA56" s="425"/>
      <c r="BB56" s="425"/>
      <c r="BC56" s="425"/>
      <c r="BD56" s="425"/>
      <c r="BE56" s="425"/>
      <c r="BF56" s="425"/>
      <c r="BG56" s="425"/>
      <c r="BH56" s="425"/>
      <c r="BI56" s="425"/>
      <c r="BJ56" s="425"/>
      <c r="BK56" s="425"/>
      <c r="BL56" s="425"/>
      <c r="BM56" s="425"/>
      <c r="BN56" s="425"/>
      <c r="BO56" s="425"/>
      <c r="BP56" s="425"/>
      <c r="BQ56" s="425"/>
      <c r="BR56" s="425"/>
      <c r="BS56" s="425"/>
      <c r="BT56" s="425"/>
      <c r="BU56" s="425"/>
      <c r="BV56" s="425"/>
      <c r="BW56" s="425"/>
      <c r="BX56" s="425"/>
      <c r="BY56" s="425"/>
      <c r="BZ56" s="425"/>
      <c r="CA56" s="425"/>
      <c r="CB56" s="425"/>
      <c r="CC56" s="425"/>
      <c r="CD56" s="425"/>
      <c r="CE56" s="425"/>
      <c r="CF56" s="425"/>
      <c r="CG56" s="425"/>
      <c r="CH56" s="425"/>
      <c r="CI56" s="425"/>
      <c r="CJ56" s="425"/>
      <c r="CK56" s="425"/>
      <c r="CL56" s="425"/>
      <c r="CM56" s="425"/>
    </row>
    <row r="57" spans="1:91" s="352" customFormat="1" ht="16.5" customHeight="1">
      <c r="A57" s="322">
        <v>33</v>
      </c>
      <c r="B57" s="321" t="s">
        <v>128</v>
      </c>
      <c r="C57" s="428"/>
      <c r="D57" s="428"/>
      <c r="E57" s="428"/>
      <c r="F57" s="428"/>
      <c r="G57" s="428"/>
      <c r="H57" s="427"/>
      <c r="I57" s="946"/>
      <c r="J57" s="423"/>
      <c r="K57" s="425"/>
      <c r="L57" s="425"/>
      <c r="M57" s="425"/>
      <c r="N57" s="425"/>
      <c r="O57" s="425"/>
      <c r="P57" s="425"/>
      <c r="Q57" s="425"/>
      <c r="R57" s="425"/>
      <c r="S57" s="425"/>
      <c r="T57" s="425"/>
      <c r="U57" s="425"/>
      <c r="V57" s="425"/>
      <c r="W57" s="425"/>
      <c r="X57" s="425"/>
      <c r="Y57" s="425"/>
      <c r="Z57" s="425"/>
      <c r="AA57" s="425"/>
      <c r="AB57" s="425"/>
      <c r="AC57" s="425"/>
      <c r="AD57" s="425"/>
      <c r="AE57" s="425"/>
      <c r="AF57" s="425"/>
      <c r="AG57" s="425"/>
      <c r="AH57" s="425"/>
      <c r="AI57" s="425"/>
      <c r="AJ57" s="425"/>
      <c r="AK57" s="425"/>
      <c r="AL57" s="425"/>
      <c r="AM57" s="425"/>
      <c r="AN57" s="425"/>
      <c r="AO57" s="425"/>
      <c r="AP57" s="425"/>
      <c r="AQ57" s="425"/>
      <c r="AR57" s="425"/>
      <c r="AS57" s="425"/>
      <c r="AT57" s="425"/>
      <c r="AU57" s="425"/>
      <c r="AV57" s="425"/>
      <c r="AW57" s="425"/>
      <c r="AX57" s="425"/>
      <c r="AY57" s="425"/>
      <c r="AZ57" s="425"/>
      <c r="BA57" s="425"/>
      <c r="BB57" s="425"/>
      <c r="BC57" s="425"/>
      <c r="BD57" s="425"/>
      <c r="BE57" s="425"/>
      <c r="BF57" s="425"/>
      <c r="BG57" s="425"/>
      <c r="BH57" s="425"/>
      <c r="BI57" s="425"/>
      <c r="BJ57" s="425"/>
      <c r="BK57" s="425"/>
      <c r="BL57" s="425"/>
      <c r="BM57" s="425"/>
      <c r="BN57" s="425"/>
      <c r="BO57" s="425"/>
      <c r="BP57" s="425"/>
      <c r="BQ57" s="425"/>
      <c r="BR57" s="425"/>
      <c r="BS57" s="425"/>
      <c r="BT57" s="425"/>
      <c r="BU57" s="425"/>
      <c r="BV57" s="425"/>
      <c r="BW57" s="425"/>
      <c r="BX57" s="425"/>
      <c r="BY57" s="425"/>
      <c r="BZ57" s="425"/>
      <c r="CA57" s="425"/>
      <c r="CB57" s="425"/>
      <c r="CC57" s="425"/>
      <c r="CD57" s="425"/>
      <c r="CE57" s="425"/>
      <c r="CF57" s="425"/>
      <c r="CG57" s="425"/>
      <c r="CH57" s="425"/>
      <c r="CI57" s="425"/>
      <c r="CJ57" s="425"/>
      <c r="CK57" s="425"/>
      <c r="CL57" s="425"/>
      <c r="CM57" s="425"/>
    </row>
    <row r="58" spans="1:91" s="352" customFormat="1" ht="16.5" customHeight="1">
      <c r="A58" s="322">
        <v>34</v>
      </c>
      <c r="B58" s="321" t="s">
        <v>131</v>
      </c>
      <c r="C58" s="428">
        <v>0</v>
      </c>
      <c r="D58" s="428">
        <v>0.69600000000000006</v>
      </c>
      <c r="E58" s="428">
        <v>0</v>
      </c>
      <c r="F58" s="428">
        <v>0</v>
      </c>
      <c r="G58" s="428">
        <v>2.8999999999999998E-2</v>
      </c>
      <c r="H58" s="427">
        <v>0.72500000000000009</v>
      </c>
      <c r="I58" s="946">
        <v>0.55269999999999997</v>
      </c>
      <c r="J58" s="429">
        <v>762.34482758620686</v>
      </c>
      <c r="K58" s="425"/>
      <c r="L58" s="425"/>
      <c r="M58" s="425"/>
      <c r="N58" s="425"/>
      <c r="O58" s="425"/>
      <c r="P58" s="425"/>
      <c r="Q58" s="425"/>
      <c r="R58" s="425"/>
      <c r="S58" s="425"/>
      <c r="T58" s="425"/>
      <c r="U58" s="425"/>
      <c r="V58" s="425"/>
      <c r="W58" s="425"/>
      <c r="X58" s="425"/>
      <c r="Y58" s="425"/>
      <c r="Z58" s="425"/>
      <c r="AA58" s="425"/>
      <c r="AB58" s="425"/>
      <c r="AC58" s="425"/>
      <c r="AD58" s="425"/>
      <c r="AE58" s="425"/>
      <c r="AF58" s="425"/>
      <c r="AG58" s="425"/>
      <c r="AH58" s="425"/>
      <c r="AI58" s="425"/>
      <c r="AJ58" s="425"/>
      <c r="AK58" s="425"/>
      <c r="AL58" s="425"/>
      <c r="AM58" s="425"/>
      <c r="AN58" s="425"/>
      <c r="AO58" s="425"/>
      <c r="AP58" s="425"/>
      <c r="AQ58" s="425"/>
      <c r="AR58" s="425"/>
      <c r="AS58" s="425"/>
      <c r="AT58" s="425"/>
      <c r="AU58" s="425"/>
      <c r="AV58" s="425"/>
      <c r="AW58" s="425"/>
      <c r="AX58" s="425"/>
      <c r="AY58" s="425"/>
      <c r="AZ58" s="425"/>
      <c r="BA58" s="425"/>
      <c r="BB58" s="425"/>
      <c r="BC58" s="425"/>
      <c r="BD58" s="425"/>
      <c r="BE58" s="425"/>
      <c r="BF58" s="425"/>
      <c r="BG58" s="425"/>
      <c r="BH58" s="425"/>
      <c r="BI58" s="425"/>
      <c r="BJ58" s="425"/>
      <c r="BK58" s="425"/>
      <c r="BL58" s="425"/>
      <c r="BM58" s="425"/>
      <c r="BN58" s="425"/>
      <c r="BO58" s="425"/>
      <c r="BP58" s="425"/>
      <c r="BQ58" s="425"/>
      <c r="BR58" s="425"/>
      <c r="BS58" s="425"/>
      <c r="BT58" s="425"/>
      <c r="BU58" s="425"/>
      <c r="BV58" s="425"/>
      <c r="BW58" s="425"/>
      <c r="BX58" s="425"/>
      <c r="BY58" s="425"/>
      <c r="BZ58" s="425"/>
      <c r="CA58" s="425"/>
      <c r="CB58" s="425"/>
      <c r="CC58" s="425"/>
      <c r="CD58" s="425"/>
      <c r="CE58" s="425"/>
      <c r="CF58" s="425"/>
      <c r="CG58" s="425"/>
      <c r="CH58" s="425"/>
      <c r="CI58" s="425"/>
      <c r="CJ58" s="425"/>
      <c r="CK58" s="425"/>
      <c r="CL58" s="425"/>
      <c r="CM58" s="425"/>
    </row>
    <row r="59" spans="1:91" s="352" customFormat="1" ht="16.5" customHeight="1">
      <c r="A59" s="322">
        <v>35</v>
      </c>
      <c r="B59" s="321" t="s">
        <v>129</v>
      </c>
      <c r="C59" s="428"/>
      <c r="D59" s="428"/>
      <c r="E59" s="428"/>
      <c r="F59" s="428"/>
      <c r="G59" s="428"/>
      <c r="H59" s="427"/>
      <c r="I59" s="428"/>
      <c r="J59" s="423"/>
      <c r="K59" s="425"/>
      <c r="L59" s="425"/>
      <c r="M59" s="425"/>
      <c r="N59" s="425"/>
      <c r="O59" s="425"/>
      <c r="P59" s="425"/>
      <c r="Q59" s="425"/>
      <c r="R59" s="425"/>
      <c r="S59" s="425"/>
      <c r="T59" s="425"/>
      <c r="U59" s="425"/>
      <c r="V59" s="425"/>
      <c r="W59" s="425"/>
      <c r="X59" s="425"/>
      <c r="Y59" s="425"/>
      <c r="Z59" s="425"/>
      <c r="AA59" s="425"/>
      <c r="AB59" s="425"/>
      <c r="AC59" s="425"/>
      <c r="AD59" s="425"/>
      <c r="AE59" s="425"/>
      <c r="AF59" s="425"/>
      <c r="AG59" s="425"/>
      <c r="AH59" s="425"/>
      <c r="AI59" s="425"/>
      <c r="AJ59" s="425"/>
      <c r="AK59" s="425"/>
      <c r="AL59" s="425"/>
      <c r="AM59" s="425"/>
      <c r="AN59" s="425"/>
      <c r="AO59" s="425"/>
      <c r="AP59" s="425"/>
      <c r="AQ59" s="425"/>
      <c r="AR59" s="425"/>
      <c r="AS59" s="425"/>
      <c r="AT59" s="425"/>
      <c r="AU59" s="425"/>
      <c r="AV59" s="425"/>
      <c r="AW59" s="425"/>
      <c r="AX59" s="425"/>
      <c r="AY59" s="425"/>
      <c r="AZ59" s="425"/>
      <c r="BA59" s="425"/>
      <c r="BB59" s="425"/>
      <c r="BC59" s="425"/>
      <c r="BD59" s="425"/>
      <c r="BE59" s="425"/>
      <c r="BF59" s="425"/>
      <c r="BG59" s="425"/>
      <c r="BH59" s="425"/>
      <c r="BI59" s="425"/>
      <c r="BJ59" s="425"/>
      <c r="BK59" s="425"/>
      <c r="BL59" s="425"/>
      <c r="BM59" s="425"/>
      <c r="BN59" s="425"/>
      <c r="BO59" s="425"/>
      <c r="BP59" s="425"/>
      <c r="BQ59" s="425"/>
      <c r="BR59" s="425"/>
      <c r="BS59" s="425"/>
      <c r="BT59" s="425"/>
      <c r="BU59" s="425"/>
      <c r="BV59" s="425"/>
      <c r="BW59" s="425"/>
      <c r="BX59" s="425"/>
      <c r="BY59" s="425"/>
      <c r="BZ59" s="425"/>
      <c r="CA59" s="425"/>
      <c r="CB59" s="425"/>
      <c r="CC59" s="425"/>
      <c r="CD59" s="425"/>
      <c r="CE59" s="425"/>
      <c r="CF59" s="425"/>
      <c r="CG59" s="425"/>
      <c r="CH59" s="425"/>
      <c r="CI59" s="425"/>
      <c r="CJ59" s="425"/>
      <c r="CK59" s="425"/>
      <c r="CL59" s="425"/>
      <c r="CM59" s="425"/>
    </row>
    <row r="60" spans="1:91" s="352" customFormat="1" ht="16.5" customHeight="1">
      <c r="A60" s="322"/>
      <c r="B60" s="330" t="s">
        <v>1083</v>
      </c>
      <c r="C60" s="426">
        <v>94.518000000000001</v>
      </c>
      <c r="D60" s="426">
        <v>128.90199999999999</v>
      </c>
      <c r="E60" s="426">
        <v>0</v>
      </c>
      <c r="F60" s="426">
        <v>589.471</v>
      </c>
      <c r="G60" s="426">
        <v>323.404</v>
      </c>
      <c r="H60" s="426">
        <v>1136.2949999999998</v>
      </c>
      <c r="I60" s="423">
        <v>709.59460000000013</v>
      </c>
      <c r="J60" s="429">
        <v>624.48096665038588</v>
      </c>
      <c r="K60" s="425"/>
      <c r="L60" s="425"/>
      <c r="M60" s="425"/>
      <c r="N60" s="425"/>
      <c r="O60" s="425"/>
      <c r="P60" s="425"/>
      <c r="Q60" s="425"/>
      <c r="R60" s="425"/>
      <c r="S60" s="425"/>
      <c r="T60" s="425"/>
      <c r="U60" s="425"/>
      <c r="V60" s="425"/>
      <c r="W60" s="425"/>
      <c r="X60" s="425"/>
      <c r="Y60" s="425"/>
      <c r="Z60" s="425"/>
      <c r="AA60" s="425"/>
      <c r="AB60" s="425"/>
      <c r="AC60" s="425"/>
      <c r="AD60" s="425"/>
      <c r="AE60" s="425"/>
      <c r="AF60" s="425"/>
      <c r="AG60" s="425"/>
      <c r="AH60" s="425"/>
      <c r="AI60" s="425"/>
      <c r="AJ60" s="425"/>
      <c r="AK60" s="425"/>
      <c r="AL60" s="425"/>
      <c r="AM60" s="425"/>
      <c r="AN60" s="425"/>
      <c r="AO60" s="425"/>
      <c r="AP60" s="425"/>
      <c r="AQ60" s="425"/>
      <c r="AR60" s="425"/>
      <c r="AS60" s="425"/>
      <c r="AT60" s="425"/>
      <c r="AU60" s="425"/>
      <c r="AV60" s="425"/>
      <c r="AW60" s="425"/>
      <c r="AX60" s="425"/>
      <c r="AY60" s="425"/>
      <c r="AZ60" s="425"/>
      <c r="BA60" s="425"/>
      <c r="BB60" s="425"/>
      <c r="BC60" s="425"/>
      <c r="BD60" s="425"/>
      <c r="BE60" s="425"/>
      <c r="BF60" s="425"/>
      <c r="BG60" s="425"/>
      <c r="BH60" s="425"/>
      <c r="BI60" s="425"/>
      <c r="BJ60" s="425"/>
      <c r="BK60" s="425"/>
      <c r="BL60" s="425"/>
      <c r="BM60" s="425"/>
      <c r="BN60" s="425"/>
      <c r="BO60" s="425"/>
      <c r="BP60" s="425"/>
      <c r="BQ60" s="425"/>
      <c r="BR60" s="425"/>
      <c r="BS60" s="425"/>
      <c r="BT60" s="425"/>
      <c r="BU60" s="425"/>
      <c r="BV60" s="425"/>
      <c r="BW60" s="425"/>
      <c r="BX60" s="425"/>
      <c r="BY60" s="425"/>
      <c r="BZ60" s="425"/>
      <c r="CA60" s="425"/>
      <c r="CB60" s="425"/>
      <c r="CC60" s="425"/>
      <c r="CD60" s="425"/>
      <c r="CE60" s="425"/>
      <c r="CF60" s="425"/>
      <c r="CG60" s="425"/>
      <c r="CH60" s="425"/>
      <c r="CI60" s="425"/>
      <c r="CJ60" s="425"/>
      <c r="CK60" s="425"/>
      <c r="CL60" s="425"/>
      <c r="CM60" s="425"/>
    </row>
    <row r="61" spans="1:91" s="352" customFormat="1" ht="16.5" customHeight="1">
      <c r="A61" s="322"/>
      <c r="B61" s="330"/>
      <c r="C61" s="426"/>
      <c r="D61" s="426"/>
      <c r="E61" s="426"/>
      <c r="F61" s="426"/>
      <c r="G61" s="426"/>
      <c r="H61" s="427"/>
      <c r="I61" s="423"/>
      <c r="J61" s="423"/>
      <c r="K61" s="425"/>
      <c r="L61" s="425"/>
      <c r="M61" s="425"/>
      <c r="N61" s="425"/>
      <c r="O61" s="425"/>
      <c r="P61" s="425"/>
      <c r="Q61" s="425"/>
      <c r="R61" s="425"/>
      <c r="S61" s="425"/>
      <c r="T61" s="425"/>
      <c r="U61" s="425"/>
      <c r="V61" s="425"/>
      <c r="W61" s="425"/>
      <c r="X61" s="425"/>
      <c r="Y61" s="425"/>
      <c r="Z61" s="425"/>
      <c r="AA61" s="425"/>
      <c r="AB61" s="425"/>
      <c r="AC61" s="425"/>
      <c r="AD61" s="425"/>
      <c r="AE61" s="425"/>
      <c r="AF61" s="425"/>
      <c r="AG61" s="425"/>
      <c r="AH61" s="425"/>
      <c r="AI61" s="425"/>
      <c r="AJ61" s="425"/>
      <c r="AK61" s="425"/>
      <c r="AL61" s="425"/>
      <c r="AM61" s="425"/>
      <c r="AN61" s="425"/>
      <c r="AO61" s="425"/>
      <c r="AP61" s="425"/>
      <c r="AQ61" s="425"/>
      <c r="AR61" s="425"/>
      <c r="AS61" s="425"/>
      <c r="AT61" s="425"/>
      <c r="AU61" s="425"/>
      <c r="AV61" s="425"/>
      <c r="AW61" s="425"/>
      <c r="AX61" s="425"/>
      <c r="AY61" s="425"/>
      <c r="AZ61" s="425"/>
      <c r="BA61" s="425"/>
      <c r="BB61" s="425"/>
      <c r="BC61" s="425"/>
      <c r="BD61" s="425"/>
      <c r="BE61" s="425"/>
      <c r="BF61" s="425"/>
      <c r="BG61" s="425"/>
      <c r="BH61" s="425"/>
      <c r="BI61" s="425"/>
      <c r="BJ61" s="425"/>
      <c r="BK61" s="425"/>
      <c r="BL61" s="425"/>
      <c r="BM61" s="425"/>
      <c r="BN61" s="425"/>
      <c r="BO61" s="425"/>
      <c r="BP61" s="425"/>
      <c r="BQ61" s="425"/>
      <c r="BR61" s="425"/>
      <c r="BS61" s="425"/>
      <c r="BT61" s="425"/>
      <c r="BU61" s="425"/>
      <c r="BV61" s="425"/>
      <c r="BW61" s="425"/>
      <c r="BX61" s="425"/>
      <c r="BY61" s="425"/>
      <c r="BZ61" s="425"/>
      <c r="CA61" s="425"/>
      <c r="CB61" s="425"/>
      <c r="CC61" s="425"/>
      <c r="CD61" s="425"/>
      <c r="CE61" s="425"/>
      <c r="CF61" s="425"/>
      <c r="CG61" s="425"/>
      <c r="CH61" s="425"/>
      <c r="CI61" s="425"/>
      <c r="CJ61" s="425"/>
      <c r="CK61" s="425"/>
      <c r="CL61" s="425"/>
      <c r="CM61" s="425"/>
    </row>
    <row r="62" spans="1:91" s="352" customFormat="1" ht="16.5" customHeight="1">
      <c r="A62" s="322"/>
      <c r="B62" s="319" t="s">
        <v>133</v>
      </c>
      <c r="C62" s="426">
        <v>563.52599999999995</v>
      </c>
      <c r="D62" s="426">
        <v>338.66699999999997</v>
      </c>
      <c r="E62" s="426">
        <v>277.42099999999999</v>
      </c>
      <c r="F62" s="426">
        <v>914.27699999999993</v>
      </c>
      <c r="G62" s="426">
        <v>631.39499999999998</v>
      </c>
      <c r="H62" s="426">
        <v>2725.2859999999996</v>
      </c>
      <c r="I62" s="423">
        <v>1552.94875</v>
      </c>
      <c r="J62" s="429">
        <v>569.82964356768434</v>
      </c>
      <c r="K62" s="425"/>
      <c r="L62" s="425"/>
      <c r="M62" s="425"/>
      <c r="N62" s="425"/>
      <c r="O62" s="425"/>
      <c r="P62" s="425"/>
      <c r="Q62" s="425"/>
      <c r="R62" s="425"/>
      <c r="S62" s="425"/>
      <c r="T62" s="425"/>
      <c r="U62" s="425"/>
      <c r="V62" s="425"/>
      <c r="W62" s="425"/>
      <c r="X62" s="425"/>
      <c r="Y62" s="425"/>
      <c r="Z62" s="425"/>
      <c r="AA62" s="425"/>
      <c r="AB62" s="425"/>
      <c r="AC62" s="425"/>
      <c r="AD62" s="425"/>
      <c r="AE62" s="425"/>
      <c r="AF62" s="425"/>
      <c r="AG62" s="425"/>
      <c r="AH62" s="425"/>
      <c r="AI62" s="425"/>
      <c r="AJ62" s="425"/>
      <c r="AK62" s="425"/>
      <c r="AL62" s="425"/>
      <c r="AM62" s="425"/>
      <c r="AN62" s="425"/>
      <c r="AO62" s="425"/>
      <c r="AP62" s="425"/>
      <c r="AQ62" s="425"/>
      <c r="AR62" s="425"/>
      <c r="AS62" s="425"/>
      <c r="AT62" s="425"/>
      <c r="AU62" s="425"/>
      <c r="AV62" s="425"/>
      <c r="AW62" s="425"/>
      <c r="AX62" s="425"/>
      <c r="AY62" s="425"/>
      <c r="AZ62" s="425"/>
      <c r="BA62" s="425"/>
      <c r="BB62" s="425"/>
      <c r="BC62" s="425"/>
      <c r="BD62" s="425"/>
      <c r="BE62" s="425"/>
      <c r="BF62" s="425"/>
      <c r="BG62" s="425"/>
      <c r="BH62" s="425"/>
      <c r="BI62" s="425"/>
      <c r="BJ62" s="425"/>
      <c r="BK62" s="425"/>
      <c r="BL62" s="425"/>
      <c r="BM62" s="425"/>
      <c r="BN62" s="425"/>
      <c r="BO62" s="425"/>
      <c r="BP62" s="425"/>
      <c r="BQ62" s="425"/>
      <c r="BR62" s="425"/>
      <c r="BS62" s="425"/>
      <c r="BT62" s="425"/>
      <c r="BU62" s="425"/>
      <c r="BV62" s="425"/>
      <c r="BW62" s="425"/>
      <c r="BX62" s="425"/>
      <c r="BY62" s="425"/>
      <c r="BZ62" s="425"/>
      <c r="CA62" s="425"/>
      <c r="CB62" s="425"/>
      <c r="CC62" s="425"/>
      <c r="CD62" s="425"/>
      <c r="CE62" s="425"/>
      <c r="CF62" s="425"/>
      <c r="CG62" s="425"/>
      <c r="CH62" s="425"/>
      <c r="CI62" s="425"/>
      <c r="CJ62" s="425"/>
      <c r="CK62" s="425"/>
      <c r="CL62" s="425"/>
      <c r="CM62" s="425"/>
    </row>
    <row r="63" spans="1:91" s="352" customFormat="1" ht="16.5" customHeight="1">
      <c r="A63" s="322">
        <v>36</v>
      </c>
      <c r="B63" s="321" t="s">
        <v>1082</v>
      </c>
      <c r="C63" s="423"/>
      <c r="D63" s="423"/>
      <c r="E63" s="423"/>
      <c r="F63" s="423"/>
      <c r="G63" s="423"/>
      <c r="H63" s="427">
        <v>3342.8629999999998</v>
      </c>
      <c r="I63" s="423"/>
      <c r="J63" s="423"/>
      <c r="K63" s="425"/>
      <c r="L63" s="425"/>
      <c r="M63" s="425"/>
      <c r="N63" s="425"/>
      <c r="O63" s="425"/>
      <c r="P63" s="425"/>
      <c r="Q63" s="425"/>
      <c r="R63" s="425"/>
      <c r="S63" s="425"/>
      <c r="T63" s="425"/>
      <c r="U63" s="425"/>
      <c r="V63" s="425"/>
      <c r="W63" s="425"/>
      <c r="X63" s="425"/>
      <c r="Y63" s="425"/>
      <c r="Z63" s="425"/>
      <c r="AA63" s="425"/>
      <c r="AB63" s="425"/>
      <c r="AC63" s="425"/>
      <c r="AD63" s="425"/>
      <c r="AE63" s="425"/>
      <c r="AF63" s="425"/>
      <c r="AG63" s="425"/>
      <c r="AH63" s="425"/>
      <c r="AI63" s="425"/>
      <c r="AJ63" s="425"/>
      <c r="AK63" s="425"/>
      <c r="AL63" s="425"/>
      <c r="AM63" s="425"/>
      <c r="AN63" s="425"/>
      <c r="AO63" s="425"/>
      <c r="AP63" s="425"/>
      <c r="AQ63" s="425"/>
      <c r="AR63" s="425"/>
      <c r="AS63" s="425"/>
      <c r="AT63" s="425"/>
      <c r="AU63" s="425"/>
      <c r="AV63" s="425"/>
      <c r="AW63" s="425"/>
      <c r="AX63" s="425"/>
      <c r="AY63" s="425"/>
      <c r="AZ63" s="425"/>
      <c r="BA63" s="425"/>
      <c r="BB63" s="425"/>
      <c r="BC63" s="425"/>
      <c r="BD63" s="425"/>
      <c r="BE63" s="425"/>
      <c r="BF63" s="425"/>
      <c r="BG63" s="425"/>
      <c r="BH63" s="425"/>
      <c r="BI63" s="425"/>
      <c r="BJ63" s="425"/>
      <c r="BK63" s="425"/>
      <c r="BL63" s="425"/>
      <c r="BM63" s="425"/>
      <c r="BN63" s="425"/>
      <c r="BO63" s="425"/>
      <c r="BP63" s="425"/>
      <c r="BQ63" s="425"/>
      <c r="BR63" s="425"/>
      <c r="BS63" s="425"/>
      <c r="BT63" s="425"/>
      <c r="BU63" s="425"/>
      <c r="BV63" s="425"/>
      <c r="BW63" s="425"/>
      <c r="BX63" s="425"/>
      <c r="BY63" s="425"/>
      <c r="BZ63" s="425"/>
      <c r="CA63" s="425"/>
      <c r="CB63" s="425"/>
      <c r="CC63" s="425"/>
      <c r="CD63" s="425"/>
      <c r="CE63" s="425"/>
      <c r="CF63" s="425"/>
      <c r="CG63" s="425"/>
      <c r="CH63" s="425"/>
      <c r="CI63" s="425"/>
      <c r="CJ63" s="425"/>
      <c r="CK63" s="425"/>
      <c r="CL63" s="425"/>
      <c r="CM63" s="425"/>
    </row>
    <row r="64" spans="1:91" s="352" customFormat="1" ht="16.5" customHeight="1">
      <c r="A64" s="322">
        <v>37</v>
      </c>
      <c r="B64" s="321" t="s">
        <v>1081</v>
      </c>
      <c r="C64" s="423"/>
      <c r="D64" s="423"/>
      <c r="E64" s="423"/>
      <c r="F64" s="423"/>
      <c r="G64" s="423"/>
      <c r="H64" s="427">
        <v>617.57700000000023</v>
      </c>
      <c r="I64" s="423"/>
      <c r="J64" s="423"/>
      <c r="K64" s="425"/>
      <c r="L64" s="425"/>
      <c r="M64" s="425"/>
      <c r="N64" s="425"/>
      <c r="O64" s="425"/>
      <c r="P64" s="425"/>
      <c r="Q64" s="425"/>
      <c r="R64" s="425"/>
      <c r="S64" s="425"/>
      <c r="T64" s="425"/>
      <c r="U64" s="425"/>
      <c r="V64" s="425"/>
      <c r="W64" s="425"/>
      <c r="X64" s="425"/>
      <c r="Y64" s="425"/>
      <c r="Z64" s="425"/>
      <c r="AA64" s="425"/>
      <c r="AB64" s="425"/>
      <c r="AC64" s="425"/>
      <c r="AD64" s="425"/>
      <c r="AE64" s="425"/>
      <c r="AF64" s="425"/>
      <c r="AG64" s="425"/>
      <c r="AH64" s="425"/>
      <c r="AI64" s="425"/>
      <c r="AJ64" s="425"/>
      <c r="AK64" s="425"/>
      <c r="AL64" s="425"/>
      <c r="AM64" s="425"/>
      <c r="AN64" s="425"/>
      <c r="AO64" s="425"/>
      <c r="AP64" s="425"/>
      <c r="AQ64" s="425"/>
      <c r="AR64" s="425"/>
      <c r="AS64" s="425"/>
      <c r="AT64" s="425"/>
      <c r="AU64" s="425"/>
      <c r="AV64" s="425"/>
      <c r="AW64" s="425"/>
      <c r="AX64" s="425"/>
      <c r="AY64" s="425"/>
      <c r="AZ64" s="425"/>
      <c r="BA64" s="425"/>
      <c r="BB64" s="425"/>
      <c r="BC64" s="425"/>
      <c r="BD64" s="425"/>
      <c r="BE64" s="425"/>
      <c r="BF64" s="425"/>
      <c r="BG64" s="425"/>
      <c r="BH64" s="425"/>
      <c r="BI64" s="425"/>
      <c r="BJ64" s="425"/>
      <c r="BK64" s="425"/>
      <c r="BL64" s="425"/>
      <c r="BM64" s="425"/>
      <c r="BN64" s="425"/>
      <c r="BO64" s="425"/>
      <c r="BP64" s="425"/>
      <c r="BQ64" s="425"/>
      <c r="BR64" s="425"/>
      <c r="BS64" s="425"/>
      <c r="BT64" s="425"/>
      <c r="BU64" s="425"/>
      <c r="BV64" s="425"/>
      <c r="BW64" s="425"/>
      <c r="BX64" s="425"/>
      <c r="BY64" s="425"/>
      <c r="BZ64" s="425"/>
      <c r="CA64" s="425"/>
      <c r="CB64" s="425"/>
      <c r="CC64" s="425"/>
      <c r="CD64" s="425"/>
      <c r="CE64" s="425"/>
      <c r="CF64" s="425"/>
      <c r="CG64" s="425"/>
      <c r="CH64" s="425"/>
      <c r="CI64" s="425"/>
      <c r="CJ64" s="425"/>
      <c r="CK64" s="425"/>
      <c r="CL64" s="425"/>
      <c r="CM64" s="425"/>
    </row>
    <row r="65" spans="1:91" s="352" customFormat="1" ht="16.5" customHeight="1">
      <c r="A65" s="322">
        <v>38</v>
      </c>
      <c r="B65" s="336" t="s">
        <v>1080</v>
      </c>
      <c r="C65" s="423"/>
      <c r="D65" s="423"/>
      <c r="E65" s="423"/>
      <c r="F65" s="423"/>
      <c r="G65" s="423"/>
      <c r="H65" s="209">
        <v>0.18474493271187012</v>
      </c>
      <c r="I65" s="423"/>
      <c r="J65" s="423"/>
      <c r="K65" s="425"/>
      <c r="L65" s="425"/>
      <c r="M65" s="425"/>
      <c r="N65" s="425"/>
      <c r="O65" s="425"/>
      <c r="P65" s="425"/>
      <c r="Q65" s="425"/>
      <c r="R65" s="425"/>
      <c r="S65" s="425"/>
      <c r="T65" s="425"/>
      <c r="U65" s="425"/>
      <c r="V65" s="425"/>
      <c r="W65" s="425"/>
      <c r="X65" s="425"/>
      <c r="Y65" s="425"/>
      <c r="Z65" s="425"/>
      <c r="AA65" s="425"/>
      <c r="AB65" s="425"/>
      <c r="AC65" s="425"/>
      <c r="AD65" s="425"/>
      <c r="AE65" s="425"/>
      <c r="AF65" s="425"/>
      <c r="AG65" s="425"/>
      <c r="AH65" s="425"/>
      <c r="AI65" s="425"/>
      <c r="AJ65" s="425"/>
      <c r="AK65" s="425"/>
      <c r="AL65" s="425"/>
      <c r="AM65" s="425"/>
      <c r="AN65" s="425"/>
      <c r="AO65" s="425"/>
      <c r="AP65" s="425"/>
      <c r="AQ65" s="425"/>
      <c r="AR65" s="425"/>
      <c r="AS65" s="425"/>
      <c r="AT65" s="425"/>
      <c r="AU65" s="425"/>
      <c r="AV65" s="425"/>
      <c r="AW65" s="425"/>
      <c r="AX65" s="425"/>
      <c r="AY65" s="425"/>
      <c r="AZ65" s="425"/>
      <c r="BA65" s="425"/>
      <c r="BB65" s="425"/>
      <c r="BC65" s="425"/>
      <c r="BD65" s="425"/>
      <c r="BE65" s="425"/>
      <c r="BF65" s="425"/>
      <c r="BG65" s="425"/>
      <c r="BH65" s="425"/>
      <c r="BI65" s="425"/>
      <c r="BJ65" s="425"/>
      <c r="BK65" s="425"/>
      <c r="BL65" s="425"/>
      <c r="BM65" s="425"/>
      <c r="BN65" s="425"/>
      <c r="BO65" s="425"/>
      <c r="BP65" s="425"/>
      <c r="BQ65" s="425"/>
      <c r="BR65" s="425"/>
      <c r="BS65" s="425"/>
      <c r="BT65" s="425"/>
      <c r="BU65" s="425"/>
      <c r="BV65" s="425"/>
      <c r="BW65" s="425"/>
      <c r="BX65" s="425"/>
      <c r="BY65" s="425"/>
      <c r="BZ65" s="425"/>
      <c r="CA65" s="425"/>
      <c r="CB65" s="425"/>
      <c r="CC65" s="425"/>
      <c r="CD65" s="425"/>
      <c r="CE65" s="425"/>
      <c r="CF65" s="425"/>
      <c r="CG65" s="425"/>
      <c r="CH65" s="425"/>
      <c r="CI65" s="425"/>
      <c r="CJ65" s="425"/>
      <c r="CK65" s="425"/>
      <c r="CL65" s="425"/>
      <c r="CM65" s="425"/>
    </row>
    <row r="66" spans="1:91" s="352" customFormat="1" ht="16.5" customHeight="1">
      <c r="A66" s="322">
        <v>39</v>
      </c>
      <c r="B66" s="321" t="s">
        <v>1079</v>
      </c>
      <c r="C66" s="423"/>
      <c r="D66" s="423"/>
      <c r="E66" s="423"/>
      <c r="F66" s="423"/>
      <c r="G66" s="423"/>
      <c r="H66" s="209">
        <v>0.98767105596372673</v>
      </c>
      <c r="I66" s="423"/>
      <c r="J66" s="423"/>
      <c r="K66" s="425"/>
      <c r="L66" s="425"/>
      <c r="M66" s="425"/>
      <c r="N66" s="425"/>
      <c r="O66" s="425"/>
      <c r="P66" s="425"/>
      <c r="Q66" s="425"/>
      <c r="R66" s="425"/>
      <c r="S66" s="425"/>
      <c r="T66" s="425"/>
      <c r="U66" s="425"/>
      <c r="V66" s="425"/>
      <c r="W66" s="425"/>
      <c r="X66" s="425"/>
      <c r="Y66" s="425"/>
      <c r="Z66" s="425"/>
      <c r="AA66" s="425"/>
      <c r="AB66" s="425"/>
      <c r="AC66" s="425"/>
      <c r="AD66" s="425"/>
      <c r="AE66" s="425"/>
      <c r="AF66" s="425"/>
      <c r="AG66" s="425"/>
      <c r="AH66" s="425"/>
      <c r="AI66" s="425"/>
      <c r="AJ66" s="425"/>
      <c r="AK66" s="425"/>
      <c r="AL66" s="425"/>
      <c r="AM66" s="425"/>
      <c r="AN66" s="425"/>
      <c r="AO66" s="425"/>
      <c r="AP66" s="425"/>
      <c r="AQ66" s="425"/>
      <c r="AR66" s="425"/>
      <c r="AS66" s="425"/>
      <c r="AT66" s="425"/>
      <c r="AU66" s="425"/>
      <c r="AV66" s="425"/>
      <c r="AW66" s="425"/>
      <c r="AX66" s="425"/>
      <c r="AY66" s="425"/>
      <c r="AZ66" s="425"/>
      <c r="BA66" s="425"/>
      <c r="BB66" s="425"/>
      <c r="BC66" s="425"/>
      <c r="BD66" s="425"/>
      <c r="BE66" s="425"/>
      <c r="BF66" s="425"/>
      <c r="BG66" s="425"/>
      <c r="BH66" s="425"/>
      <c r="BI66" s="425"/>
      <c r="BJ66" s="425"/>
      <c r="BK66" s="425"/>
      <c r="BL66" s="425"/>
      <c r="BM66" s="425"/>
      <c r="BN66" s="425"/>
      <c r="BO66" s="425"/>
      <c r="BP66" s="425"/>
      <c r="BQ66" s="425"/>
      <c r="BR66" s="425"/>
      <c r="BS66" s="425"/>
      <c r="BT66" s="425"/>
      <c r="BU66" s="425"/>
      <c r="BV66" s="425"/>
      <c r="BW66" s="425"/>
      <c r="BX66" s="425"/>
      <c r="BY66" s="425"/>
      <c r="BZ66" s="425"/>
      <c r="CA66" s="425"/>
      <c r="CB66" s="425"/>
      <c r="CC66" s="425"/>
      <c r="CD66" s="425"/>
      <c r="CE66" s="425"/>
      <c r="CF66" s="425"/>
      <c r="CG66" s="425"/>
      <c r="CH66" s="425"/>
      <c r="CI66" s="425"/>
      <c r="CJ66" s="425"/>
      <c r="CK66" s="425"/>
      <c r="CL66" s="425"/>
      <c r="CM66" s="425"/>
    </row>
    <row r="67" spans="1:91" s="352" customFormat="1" ht="16.5" customHeight="1">
      <c r="A67" s="322">
        <v>40</v>
      </c>
      <c r="B67" s="336" t="s">
        <v>1078</v>
      </c>
      <c r="C67" s="423"/>
      <c r="D67" s="423"/>
      <c r="E67" s="423"/>
      <c r="F67" s="423"/>
      <c r="G67" s="423"/>
      <c r="H67" s="209">
        <v>0.1947961668117536</v>
      </c>
      <c r="I67" s="423"/>
      <c r="J67" s="423"/>
      <c r="K67" s="425"/>
      <c r="L67" s="425"/>
      <c r="M67" s="425"/>
      <c r="N67" s="425"/>
      <c r="O67" s="425"/>
      <c r="P67" s="425"/>
      <c r="Q67" s="425"/>
      <c r="R67" s="425"/>
      <c r="S67" s="425"/>
      <c r="T67" s="425"/>
      <c r="U67" s="425"/>
      <c r="V67" s="425"/>
      <c r="W67" s="425"/>
      <c r="X67" s="425"/>
      <c r="Y67" s="425"/>
      <c r="Z67" s="425"/>
      <c r="AA67" s="425"/>
      <c r="AB67" s="425"/>
      <c r="AC67" s="425"/>
      <c r="AD67" s="425"/>
      <c r="AE67" s="425"/>
      <c r="AF67" s="425"/>
      <c r="AG67" s="425"/>
      <c r="AH67" s="425"/>
      <c r="AI67" s="425"/>
      <c r="AJ67" s="425"/>
      <c r="AK67" s="425"/>
      <c r="AL67" s="425"/>
      <c r="AM67" s="425"/>
      <c r="AN67" s="425"/>
      <c r="AO67" s="425"/>
      <c r="AP67" s="425"/>
      <c r="AQ67" s="425"/>
      <c r="AR67" s="425"/>
      <c r="AS67" s="425"/>
      <c r="AT67" s="425"/>
      <c r="AU67" s="425"/>
      <c r="AV67" s="425"/>
      <c r="AW67" s="425"/>
      <c r="AX67" s="425"/>
      <c r="AY67" s="425"/>
      <c r="AZ67" s="425"/>
      <c r="BA67" s="425"/>
      <c r="BB67" s="425"/>
      <c r="BC67" s="425"/>
      <c r="BD67" s="425"/>
      <c r="BE67" s="425"/>
      <c r="BF67" s="425"/>
      <c r="BG67" s="425"/>
      <c r="BH67" s="425"/>
      <c r="BI67" s="425"/>
      <c r="BJ67" s="425"/>
      <c r="BK67" s="425"/>
      <c r="BL67" s="425"/>
      <c r="BM67" s="425"/>
      <c r="BN67" s="425"/>
      <c r="BO67" s="425"/>
      <c r="BP67" s="425"/>
      <c r="BQ67" s="425"/>
      <c r="BR67" s="425"/>
      <c r="BS67" s="425"/>
      <c r="BT67" s="425"/>
      <c r="BU67" s="425"/>
      <c r="BV67" s="425"/>
      <c r="BW67" s="425"/>
      <c r="BX67" s="425"/>
      <c r="BY67" s="425"/>
      <c r="BZ67" s="425"/>
      <c r="CA67" s="425"/>
      <c r="CB67" s="425"/>
      <c r="CC67" s="425"/>
      <c r="CD67" s="425"/>
      <c r="CE67" s="425"/>
      <c r="CF67" s="425"/>
      <c r="CG67" s="425"/>
      <c r="CH67" s="425"/>
      <c r="CI67" s="425"/>
      <c r="CJ67" s="425"/>
      <c r="CK67" s="425"/>
      <c r="CL67" s="425"/>
      <c r="CM67" s="425"/>
    </row>
    <row r="68" spans="1:91" ht="20.100000000000001" customHeight="1">
      <c r="L68" s="425"/>
    </row>
    <row r="69" spans="1:91" ht="20.100000000000001" customHeight="1"/>
    <row r="70" spans="1:91" ht="20.100000000000001" customHeight="1">
      <c r="H70" s="342">
        <v>5548.2839999999997</v>
      </c>
      <c r="I70" s="379">
        <v>3081.8399961086061</v>
      </c>
    </row>
    <row r="71" spans="1:91" ht="20.100000000000001" customHeight="1"/>
    <row r="72" spans="1:91" ht="20.100000000000001" customHeight="1">
      <c r="H72" s="363">
        <v>8273.57</v>
      </c>
      <c r="I72" s="379">
        <v>4634.7887461086066</v>
      </c>
    </row>
    <row r="73" spans="1:91" ht="20.100000000000001" customHeight="1"/>
    <row r="74" spans="1:91" ht="20.100000000000001" customHeight="1"/>
    <row r="75" spans="1:91" ht="20.100000000000001" customHeight="1"/>
    <row r="76" spans="1:91" ht="20.100000000000001" customHeight="1"/>
    <row r="77" spans="1:91" ht="20.100000000000001" customHeight="1"/>
    <row r="78" spans="1:91" ht="20.100000000000001" customHeight="1"/>
    <row r="79" spans="1:91" ht="20.100000000000001" customHeight="1"/>
    <row r="80" spans="1:91"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sheetData>
  <mergeCells count="1">
    <mergeCell ref="A3:J3"/>
  </mergeCells>
  <printOptions horizontalCentered="1"/>
  <pageMargins left="0.23622047244094491" right="0.15748031496062992" top="0.43307086614173229" bottom="0.19685039370078741" header="0.39370078740157483" footer="0.15748031496062992"/>
  <pageSetup paperSize="9" scale="7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AE72"/>
  <sheetViews>
    <sheetView showOutlineSymbols="0" view="pageBreakPreview" zoomScaleNormal="87" zoomScaleSheetLayoutView="100" workbookViewId="0">
      <pane xSplit="2" ySplit="10" topLeftCell="C59" activePane="bottomRight" state="frozen"/>
      <selection activeCell="R55" sqref="R55:R62"/>
      <selection pane="topRight" activeCell="R55" sqref="R55:R62"/>
      <selection pane="bottomLeft" activeCell="R55" sqref="R55:R62"/>
      <selection pane="bottomRight" activeCell="E61" sqref="E61"/>
    </sheetView>
  </sheetViews>
  <sheetFormatPr defaultColWidth="14.7109375" defaultRowHeight="15"/>
  <cols>
    <col min="1" max="1" width="5" style="342" customWidth="1"/>
    <col min="2" max="2" width="38.7109375" style="342" customWidth="1"/>
    <col min="3" max="3" width="11" style="342" customWidth="1"/>
    <col min="4" max="4" width="20" style="342" customWidth="1"/>
    <col min="5" max="5" width="19.5703125" style="342" customWidth="1"/>
    <col min="6" max="6" width="13.28515625" style="342" customWidth="1"/>
    <col min="7" max="7" width="11.7109375" style="342" customWidth="1"/>
    <col min="8" max="8" width="12.85546875" style="342" customWidth="1"/>
    <col min="9" max="9" width="10.42578125" style="342" customWidth="1"/>
    <col min="10" max="10" width="10.28515625" style="342" customWidth="1"/>
    <col min="11" max="11" width="13.5703125" style="342" customWidth="1"/>
    <col min="12" max="12" width="11.85546875" style="342" customWidth="1"/>
    <col min="13" max="13" width="14" style="342" customWidth="1"/>
    <col min="14" max="14" width="12" style="342" customWidth="1"/>
    <col min="15" max="15" width="17.140625" style="342" customWidth="1"/>
    <col min="16" max="16" width="11.28515625" style="342" customWidth="1"/>
    <col min="17" max="17" width="12.28515625" style="342" customWidth="1"/>
    <col min="18" max="18" width="12.85546875" style="342" customWidth="1"/>
    <col min="19" max="19" width="17.85546875" style="342" customWidth="1"/>
    <col min="20" max="20" width="18.5703125" style="342" customWidth="1"/>
    <col min="21" max="21" width="13.7109375" style="342" customWidth="1"/>
    <col min="22" max="23" width="14.7109375" style="342" customWidth="1"/>
    <col min="24" max="24" width="16" style="342" customWidth="1"/>
    <col min="25" max="25" width="15" style="342" customWidth="1"/>
    <col min="26" max="26" width="14.7109375" style="342" customWidth="1"/>
    <col min="27" max="27" width="15" style="342" customWidth="1"/>
    <col min="28" max="28" width="11.28515625" style="342" customWidth="1"/>
    <col min="29" max="29" width="12" style="342" customWidth="1"/>
    <col min="30" max="30" width="16.28515625" style="342" customWidth="1"/>
    <col min="31" max="31" width="13.42578125" style="342" customWidth="1"/>
    <col min="32" max="16384" width="14.7109375" style="342"/>
  </cols>
  <sheetData>
    <row r="1" spans="1:31" s="430" customFormat="1">
      <c r="A1" s="1587" t="s">
        <v>1947</v>
      </c>
      <c r="B1" s="1587"/>
      <c r="O1" s="431" t="s">
        <v>139</v>
      </c>
      <c r="P1" s="430" t="s">
        <v>1243</v>
      </c>
      <c r="R1" s="432"/>
    </row>
    <row r="2" spans="1:31" ht="18" customHeight="1">
      <c r="A2" s="740" t="s">
        <v>1937</v>
      </c>
      <c r="B2" s="740"/>
      <c r="C2" s="740"/>
      <c r="E2" s="739" t="s">
        <v>1242</v>
      </c>
      <c r="F2" s="739"/>
      <c r="G2" s="433"/>
      <c r="H2" s="433"/>
      <c r="J2" s="433"/>
      <c r="K2" s="433"/>
      <c r="L2" s="433"/>
      <c r="M2" s="433"/>
      <c r="N2" s="433"/>
      <c r="O2" s="433"/>
      <c r="P2" s="433"/>
      <c r="Q2" s="433"/>
      <c r="R2" s="434"/>
      <c r="S2" s="433"/>
      <c r="T2" s="433"/>
      <c r="U2" s="433"/>
      <c r="V2" s="433"/>
      <c r="W2" s="433"/>
      <c r="X2" s="433"/>
      <c r="Y2" s="433"/>
      <c r="Z2" s="433"/>
      <c r="AA2" s="435"/>
      <c r="AB2" s="1572" t="s">
        <v>1241</v>
      </c>
      <c r="AC2" s="1571"/>
      <c r="AD2" s="1571"/>
      <c r="AE2" s="1571"/>
    </row>
    <row r="3" spans="1:31" ht="16.5" customHeight="1">
      <c r="B3" s="433"/>
      <c r="C3" s="433"/>
      <c r="D3" s="433"/>
      <c r="E3" s="433"/>
      <c r="F3" s="433"/>
      <c r="G3" s="433"/>
      <c r="H3" s="433"/>
      <c r="I3" s="433"/>
      <c r="J3" s="433"/>
      <c r="K3" s="436" t="s">
        <v>717</v>
      </c>
      <c r="L3" s="433"/>
      <c r="M3" s="433"/>
      <c r="N3" s="433"/>
      <c r="O3" s="433"/>
      <c r="P3" s="433"/>
      <c r="Q3" s="433"/>
      <c r="R3" s="434"/>
      <c r="S3" s="433"/>
      <c r="T3" s="433"/>
      <c r="U3" s="433"/>
      <c r="V3" s="433"/>
      <c r="W3" s="433"/>
      <c r="X3" s="433"/>
      <c r="Y3" s="433"/>
      <c r="Z3" s="433"/>
      <c r="AA3" s="435"/>
      <c r="AB3" s="435"/>
      <c r="AC3" s="435"/>
      <c r="AD3" s="435"/>
      <c r="AE3" s="435"/>
    </row>
    <row r="4" spans="1:31" ht="15" customHeight="1">
      <c r="A4" s="437" t="s">
        <v>891</v>
      </c>
      <c r="B4" s="438" t="s">
        <v>836</v>
      </c>
      <c r="C4" s="439" t="s">
        <v>1240</v>
      </c>
      <c r="D4" s="439" t="s">
        <v>1232</v>
      </c>
      <c r="E4" s="439" t="s">
        <v>1232</v>
      </c>
      <c r="F4" s="439" t="s">
        <v>1239</v>
      </c>
      <c r="G4" s="439" t="s">
        <v>1238</v>
      </c>
      <c r="H4" s="439" t="s">
        <v>1237</v>
      </c>
      <c r="I4" s="439" t="s">
        <v>1204</v>
      </c>
      <c r="J4" s="439" t="s">
        <v>1203</v>
      </c>
      <c r="K4" s="440" t="s">
        <v>1236</v>
      </c>
      <c r="L4" s="441" t="s">
        <v>1235</v>
      </c>
      <c r="M4" s="438"/>
      <c r="N4" s="438" t="s">
        <v>1234</v>
      </c>
      <c r="O4" s="439" t="s">
        <v>1233</v>
      </c>
      <c r="P4" s="439" t="s">
        <v>1230</v>
      </c>
      <c r="Q4" s="439" t="s">
        <v>1214</v>
      </c>
      <c r="R4" s="439" t="s">
        <v>1214</v>
      </c>
      <c r="S4" s="439" t="s">
        <v>1214</v>
      </c>
      <c r="T4" s="439" t="s">
        <v>1214</v>
      </c>
      <c r="U4" s="439" t="s">
        <v>457</v>
      </c>
      <c r="V4" s="439" t="s">
        <v>1188</v>
      </c>
      <c r="W4" s="439" t="s">
        <v>1230</v>
      </c>
      <c r="X4" s="442" t="s">
        <v>1232</v>
      </c>
      <c r="Y4" s="437" t="s">
        <v>1231</v>
      </c>
      <c r="Z4" s="438" t="s">
        <v>457</v>
      </c>
      <c r="AA4" s="439" t="s">
        <v>1230</v>
      </c>
      <c r="AB4" s="439" t="s">
        <v>1229</v>
      </c>
      <c r="AC4" s="439" t="s">
        <v>457</v>
      </c>
      <c r="AD4" s="439" t="s">
        <v>457</v>
      </c>
      <c r="AE4" s="443" t="s">
        <v>1228</v>
      </c>
    </row>
    <row r="5" spans="1:31" ht="15" customHeight="1">
      <c r="A5" s="444" t="s">
        <v>642</v>
      </c>
      <c r="B5" s="445"/>
      <c r="C5" s="446" t="s">
        <v>1227</v>
      </c>
      <c r="D5" s="446" t="s">
        <v>1226</v>
      </c>
      <c r="E5" s="446" t="s">
        <v>1226</v>
      </c>
      <c r="F5" s="446" t="s">
        <v>1225</v>
      </c>
      <c r="G5" s="446" t="s">
        <v>1204</v>
      </c>
      <c r="H5" s="446" t="s">
        <v>1224</v>
      </c>
      <c r="I5" s="446" t="s">
        <v>1179</v>
      </c>
      <c r="J5" s="446" t="s">
        <v>1179</v>
      </c>
      <c r="K5" s="447" t="s">
        <v>1223</v>
      </c>
      <c r="L5" s="448" t="s">
        <v>1222</v>
      </c>
      <c r="M5" s="449" t="s">
        <v>1221</v>
      </c>
      <c r="N5" s="445" t="s">
        <v>1201</v>
      </c>
      <c r="O5" s="446" t="s">
        <v>1220</v>
      </c>
      <c r="P5" s="446" t="s">
        <v>1179</v>
      </c>
      <c r="Q5" s="446" t="s">
        <v>1219</v>
      </c>
      <c r="R5" s="446" t="s">
        <v>1219</v>
      </c>
      <c r="S5" s="446" t="s">
        <v>1218</v>
      </c>
      <c r="T5" s="446" t="s">
        <v>1217</v>
      </c>
      <c r="U5" s="446" t="s">
        <v>1214</v>
      </c>
      <c r="V5" s="446"/>
      <c r="W5" s="446" t="s">
        <v>1179</v>
      </c>
      <c r="X5" s="450" t="s">
        <v>1216</v>
      </c>
      <c r="Y5" s="444" t="s">
        <v>1215</v>
      </c>
      <c r="Z5" s="445" t="s">
        <v>1214</v>
      </c>
      <c r="AA5" s="451" t="s">
        <v>1213</v>
      </c>
      <c r="AB5" s="446" t="s">
        <v>1212</v>
      </c>
      <c r="AC5" s="446" t="s">
        <v>1211</v>
      </c>
      <c r="AD5" s="446" t="s">
        <v>1210</v>
      </c>
      <c r="AE5" s="452" t="s">
        <v>1209</v>
      </c>
    </row>
    <row r="6" spans="1:31" ht="15" customHeight="1">
      <c r="A6" s="444" t="s">
        <v>734</v>
      </c>
      <c r="B6" s="445"/>
      <c r="C6" s="446"/>
      <c r="D6" s="446" t="s">
        <v>1208</v>
      </c>
      <c r="E6" s="446" t="s">
        <v>1208</v>
      </c>
      <c r="F6" s="446"/>
      <c r="G6" s="446" t="s">
        <v>457</v>
      </c>
      <c r="H6" s="446" t="s">
        <v>1207</v>
      </c>
      <c r="I6" s="446"/>
      <c r="J6" s="446"/>
      <c r="K6" s="453" t="s">
        <v>1206</v>
      </c>
      <c r="L6" s="446"/>
      <c r="M6" s="446"/>
      <c r="N6" s="446" t="s">
        <v>1179</v>
      </c>
      <c r="O6" s="446" t="s">
        <v>1205</v>
      </c>
      <c r="P6" s="446"/>
      <c r="Q6" s="446" t="s">
        <v>1204</v>
      </c>
      <c r="R6" s="446" t="s">
        <v>1203</v>
      </c>
      <c r="S6" s="446" t="s">
        <v>1202</v>
      </c>
      <c r="T6" s="446" t="s">
        <v>1201</v>
      </c>
      <c r="U6" s="446"/>
      <c r="V6" s="446"/>
      <c r="W6" s="446" t="s">
        <v>1198</v>
      </c>
      <c r="X6" s="451" t="s">
        <v>1200</v>
      </c>
      <c r="Y6" s="444" t="s">
        <v>1199</v>
      </c>
      <c r="Z6" s="445" t="s">
        <v>1198</v>
      </c>
      <c r="AA6" s="451" t="s">
        <v>1197</v>
      </c>
      <c r="AB6" s="446"/>
      <c r="AC6" s="446" t="s">
        <v>1196</v>
      </c>
      <c r="AD6" s="446" t="s">
        <v>1195</v>
      </c>
      <c r="AE6" s="452" t="s">
        <v>1194</v>
      </c>
    </row>
    <row r="7" spans="1:31" ht="15" customHeight="1">
      <c r="A7" s="444"/>
      <c r="B7" s="445"/>
      <c r="C7" s="446"/>
      <c r="D7" s="446" t="s">
        <v>457</v>
      </c>
      <c r="E7" s="446" t="s">
        <v>1193</v>
      </c>
      <c r="F7" s="446"/>
      <c r="G7" s="446"/>
      <c r="H7" s="446" t="s">
        <v>1192</v>
      </c>
      <c r="I7" s="446"/>
      <c r="J7" s="446"/>
      <c r="K7" s="454" t="s">
        <v>1191</v>
      </c>
      <c r="L7" s="446"/>
      <c r="M7" s="446"/>
      <c r="N7" s="446" t="s">
        <v>1190</v>
      </c>
      <c r="O7" s="446" t="s">
        <v>1179</v>
      </c>
      <c r="P7" s="446"/>
      <c r="Q7" s="446" t="s">
        <v>1179</v>
      </c>
      <c r="R7" s="446" t="s">
        <v>1179</v>
      </c>
      <c r="S7" s="446" t="s">
        <v>1189</v>
      </c>
      <c r="T7" s="446" t="s">
        <v>1179</v>
      </c>
      <c r="U7" s="446"/>
      <c r="V7" s="446"/>
      <c r="W7" s="446" t="s">
        <v>1188</v>
      </c>
      <c r="X7" s="455"/>
      <c r="Y7" s="456"/>
      <c r="Z7" s="445" t="s">
        <v>1188</v>
      </c>
      <c r="AA7" s="451" t="s">
        <v>1187</v>
      </c>
      <c r="AB7" s="446"/>
      <c r="AC7" s="446"/>
      <c r="AD7" s="446" t="s">
        <v>1186</v>
      </c>
      <c r="AE7" s="452" t="s">
        <v>1185</v>
      </c>
    </row>
    <row r="8" spans="1:31" ht="15" customHeight="1">
      <c r="A8" s="444"/>
      <c r="B8" s="445"/>
      <c r="C8" s="446"/>
      <c r="D8" s="446"/>
      <c r="E8" s="446" t="s">
        <v>1184</v>
      </c>
      <c r="F8" s="446"/>
      <c r="G8" s="446"/>
      <c r="H8" s="446" t="s">
        <v>1183</v>
      </c>
      <c r="I8" s="446"/>
      <c r="J8" s="446"/>
      <c r="K8" s="454" t="s">
        <v>1182</v>
      </c>
      <c r="L8" s="446"/>
      <c r="M8" s="446"/>
      <c r="N8" s="446" t="s">
        <v>1181</v>
      </c>
      <c r="O8" s="446" t="s">
        <v>1180</v>
      </c>
      <c r="P8" s="446"/>
      <c r="Q8" s="457"/>
      <c r="R8" s="457"/>
      <c r="S8" s="457" t="s">
        <v>1179</v>
      </c>
      <c r="T8" s="457"/>
      <c r="U8" s="446"/>
      <c r="V8" s="446"/>
      <c r="W8" s="446"/>
      <c r="X8" s="455"/>
      <c r="Y8" s="456"/>
      <c r="Z8" s="445"/>
      <c r="AA8" s="446" t="s">
        <v>1178</v>
      </c>
      <c r="AB8" s="446"/>
      <c r="AC8" s="446"/>
      <c r="AD8" s="454" t="s">
        <v>1177</v>
      </c>
      <c r="AE8" s="452"/>
    </row>
    <row r="9" spans="1:31" ht="15" customHeight="1">
      <c r="A9" s="458"/>
      <c r="B9" s="459"/>
      <c r="C9" s="460"/>
      <c r="D9" s="460" t="s">
        <v>723</v>
      </c>
      <c r="E9" s="460" t="s">
        <v>723</v>
      </c>
      <c r="F9" s="460"/>
      <c r="G9" s="460" t="s">
        <v>1393</v>
      </c>
      <c r="H9" s="460" t="s">
        <v>1394</v>
      </c>
      <c r="I9" s="460" t="s">
        <v>1175</v>
      </c>
      <c r="J9" s="460" t="s">
        <v>1392</v>
      </c>
      <c r="K9" s="460" t="s">
        <v>1392</v>
      </c>
      <c r="L9" s="460" t="s">
        <v>1174</v>
      </c>
      <c r="M9" s="460" t="s">
        <v>1174</v>
      </c>
      <c r="N9" s="460" t="s">
        <v>1174</v>
      </c>
      <c r="O9" s="460" t="s">
        <v>1173</v>
      </c>
      <c r="P9" s="460" t="s">
        <v>1172</v>
      </c>
      <c r="Q9" s="460" t="s">
        <v>1171</v>
      </c>
      <c r="R9" s="460" t="s">
        <v>1171</v>
      </c>
      <c r="S9" s="460" t="s">
        <v>1171</v>
      </c>
      <c r="T9" s="460" t="s">
        <v>1171</v>
      </c>
      <c r="U9" s="460" t="s">
        <v>1171</v>
      </c>
      <c r="V9" s="460" t="s">
        <v>1172</v>
      </c>
      <c r="W9" s="460" t="s">
        <v>1172</v>
      </c>
      <c r="X9" s="461" t="s">
        <v>723</v>
      </c>
      <c r="Y9" s="458" t="s">
        <v>1171</v>
      </c>
      <c r="Z9" s="459" t="s">
        <v>1171</v>
      </c>
      <c r="AA9" s="460" t="s">
        <v>722</v>
      </c>
      <c r="AB9" s="460" t="s">
        <v>1170</v>
      </c>
      <c r="AC9" s="460" t="s">
        <v>1169</v>
      </c>
      <c r="AD9" s="460" t="s">
        <v>1168</v>
      </c>
      <c r="AE9" s="462"/>
    </row>
    <row r="10" spans="1:31" ht="15.75" customHeight="1">
      <c r="A10" s="319">
        <v>1</v>
      </c>
      <c r="B10" s="319">
        <v>2</v>
      </c>
      <c r="C10" s="319">
        <v>3</v>
      </c>
      <c r="D10" s="319">
        <v>4</v>
      </c>
      <c r="E10" s="319">
        <v>5</v>
      </c>
      <c r="F10" s="319">
        <v>6</v>
      </c>
      <c r="G10" s="319">
        <v>7</v>
      </c>
      <c r="H10" s="319">
        <v>8</v>
      </c>
      <c r="I10" s="319">
        <v>9</v>
      </c>
      <c r="J10" s="319">
        <v>10</v>
      </c>
      <c r="K10" s="319">
        <v>11</v>
      </c>
      <c r="L10" s="319">
        <v>12</v>
      </c>
      <c r="M10" s="319">
        <v>13</v>
      </c>
      <c r="N10" s="319">
        <v>14</v>
      </c>
      <c r="O10" s="319">
        <v>15</v>
      </c>
      <c r="P10" s="319">
        <v>16</v>
      </c>
      <c r="Q10" s="319">
        <v>17</v>
      </c>
      <c r="R10" s="319">
        <v>18</v>
      </c>
      <c r="S10" s="319">
        <v>19</v>
      </c>
      <c r="T10" s="319">
        <v>20</v>
      </c>
      <c r="U10" s="319">
        <v>21</v>
      </c>
      <c r="V10" s="319">
        <v>22</v>
      </c>
      <c r="W10" s="319">
        <v>23</v>
      </c>
      <c r="X10" s="319">
        <v>24</v>
      </c>
      <c r="Y10" s="319">
        <v>25</v>
      </c>
      <c r="Z10" s="319">
        <v>26</v>
      </c>
      <c r="AA10" s="319">
        <v>27</v>
      </c>
      <c r="AB10" s="319">
        <v>28</v>
      </c>
      <c r="AC10" s="319">
        <v>29</v>
      </c>
      <c r="AD10" s="319">
        <v>30</v>
      </c>
      <c r="AE10" s="319">
        <v>31</v>
      </c>
    </row>
    <row r="11" spans="1:31" ht="15.75" customHeight="1">
      <c r="A11" s="321"/>
      <c r="B11" s="319" t="s">
        <v>453</v>
      </c>
      <c r="C11" s="322"/>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4"/>
      <c r="AC11" s="465"/>
      <c r="AD11" s="463"/>
      <c r="AE11" s="463"/>
    </row>
    <row r="12" spans="1:31" ht="15.75" customHeight="1">
      <c r="A12" s="322">
        <v>1</v>
      </c>
      <c r="B12" s="321" t="s">
        <v>724</v>
      </c>
      <c r="C12" s="322" t="s">
        <v>120</v>
      </c>
      <c r="D12" s="466"/>
      <c r="E12" s="466"/>
      <c r="F12" s="463"/>
      <c r="G12" s="463"/>
      <c r="H12" s="463"/>
      <c r="I12" s="463"/>
      <c r="J12" s="463"/>
      <c r="K12" s="463"/>
      <c r="L12" s="463"/>
      <c r="M12" s="463"/>
      <c r="N12" s="463"/>
      <c r="O12" s="463"/>
      <c r="P12" s="463"/>
      <c r="Q12" s="463"/>
      <c r="R12" s="463"/>
      <c r="S12" s="463"/>
      <c r="T12" s="463"/>
      <c r="U12" s="463"/>
      <c r="V12" s="467"/>
      <c r="W12" s="463"/>
      <c r="X12" s="463"/>
      <c r="Y12" s="463"/>
      <c r="Z12" s="463"/>
      <c r="AA12" s="463"/>
      <c r="AB12" s="464"/>
      <c r="AC12" s="465"/>
      <c r="AD12" s="463"/>
      <c r="AE12" s="463"/>
    </row>
    <row r="13" spans="1:31" ht="15.75" customHeight="1">
      <c r="A13" s="322"/>
      <c r="B13" s="322" t="s">
        <v>449</v>
      </c>
      <c r="C13" s="321"/>
      <c r="D13" s="466">
        <v>13.382000000000001</v>
      </c>
      <c r="E13" s="466"/>
      <c r="F13" s="463">
        <v>75673</v>
      </c>
      <c r="G13" s="463">
        <v>19738</v>
      </c>
      <c r="H13" s="463"/>
      <c r="I13" s="463">
        <v>80</v>
      </c>
      <c r="J13" s="463"/>
      <c r="K13" s="463"/>
      <c r="L13" s="463"/>
      <c r="M13" s="463"/>
      <c r="N13" s="463"/>
      <c r="O13" s="463"/>
      <c r="P13" s="468">
        <v>542.86414586758326</v>
      </c>
      <c r="Q13" s="463"/>
      <c r="R13" s="463"/>
      <c r="S13" s="467">
        <v>7.264608</v>
      </c>
      <c r="T13" s="463"/>
      <c r="U13" s="467">
        <v>7.264608</v>
      </c>
      <c r="V13" s="467"/>
      <c r="W13" s="468">
        <v>542.86414586758326</v>
      </c>
      <c r="X13" s="463"/>
      <c r="Y13" s="463"/>
      <c r="Z13" s="467">
        <v>7.264608</v>
      </c>
      <c r="AA13" s="463"/>
      <c r="AB13" s="464"/>
      <c r="AC13" s="465"/>
      <c r="AD13" s="468">
        <v>542.86414586758326</v>
      </c>
      <c r="AE13" s="463"/>
    </row>
    <row r="14" spans="1:31" ht="15.75" customHeight="1">
      <c r="A14" s="322"/>
      <c r="B14" s="322" t="s">
        <v>163</v>
      </c>
      <c r="C14" s="321"/>
      <c r="D14" s="466">
        <v>1602.164</v>
      </c>
      <c r="E14" s="466"/>
      <c r="F14" s="463">
        <v>1861176</v>
      </c>
      <c r="G14" s="463">
        <v>1834181</v>
      </c>
      <c r="H14" s="463">
        <v>368470</v>
      </c>
      <c r="I14" s="463"/>
      <c r="J14" s="463"/>
      <c r="K14" s="463"/>
      <c r="L14" s="463">
        <v>20</v>
      </c>
      <c r="M14" s="463">
        <v>20</v>
      </c>
      <c r="N14" s="463"/>
      <c r="O14" s="463"/>
      <c r="P14" s="463"/>
      <c r="Q14" s="463"/>
      <c r="R14" s="463"/>
      <c r="S14" s="467">
        <v>53.511504000000002</v>
      </c>
      <c r="T14" s="463"/>
      <c r="U14" s="467">
        <v>53.511504000000002</v>
      </c>
      <c r="V14" s="467">
        <v>0.1</v>
      </c>
      <c r="W14" s="467"/>
      <c r="X14" s="466">
        <v>889.20102000000009</v>
      </c>
      <c r="Y14" s="467">
        <v>8.8920102000000014</v>
      </c>
      <c r="Z14" s="467">
        <v>44.619493800000001</v>
      </c>
      <c r="AA14" s="463"/>
      <c r="AB14" s="464"/>
      <c r="AC14" s="465"/>
      <c r="AD14" s="463"/>
      <c r="AE14" s="463"/>
    </row>
    <row r="15" spans="1:31" ht="15.75" customHeight="1">
      <c r="A15" s="322"/>
      <c r="B15" s="322" t="s">
        <v>251</v>
      </c>
      <c r="C15" s="321"/>
      <c r="D15" s="466">
        <v>753.77483577279918</v>
      </c>
      <c r="E15" s="466"/>
      <c r="F15" s="463"/>
      <c r="G15" s="463"/>
      <c r="H15" s="463"/>
      <c r="I15" s="463"/>
      <c r="J15" s="467">
        <v>3</v>
      </c>
      <c r="K15" s="463"/>
      <c r="L15" s="463"/>
      <c r="M15" s="463"/>
      <c r="N15" s="463"/>
      <c r="O15" s="463"/>
      <c r="P15" s="463"/>
      <c r="Q15" s="463"/>
      <c r="R15" s="467">
        <v>226.13245073183975</v>
      </c>
      <c r="S15" s="463"/>
      <c r="T15" s="463"/>
      <c r="U15" s="467">
        <v>226.13245073183975</v>
      </c>
      <c r="V15" s="467"/>
      <c r="W15" s="467"/>
      <c r="X15" s="467"/>
      <c r="Y15" s="467"/>
      <c r="Z15" s="467">
        <v>226.13245073183975</v>
      </c>
      <c r="AA15" s="463"/>
      <c r="AB15" s="464"/>
      <c r="AC15" s="465"/>
      <c r="AD15" s="463"/>
      <c r="AE15" s="463"/>
    </row>
    <row r="16" spans="1:31" ht="15.75" customHeight="1">
      <c r="A16" s="322"/>
      <c r="B16" s="322" t="s">
        <v>1096</v>
      </c>
      <c r="C16" s="321"/>
      <c r="D16" s="466">
        <v>603.47270926906538</v>
      </c>
      <c r="E16" s="466"/>
      <c r="F16" s="463"/>
      <c r="G16" s="463"/>
      <c r="H16" s="463"/>
      <c r="I16" s="463"/>
      <c r="J16" s="467">
        <v>4.8</v>
      </c>
      <c r="K16" s="463"/>
      <c r="L16" s="463"/>
      <c r="M16" s="463"/>
      <c r="N16" s="463"/>
      <c r="O16" s="463"/>
      <c r="P16" s="463"/>
      <c r="Q16" s="463"/>
      <c r="R16" s="467">
        <v>289.66690044915134</v>
      </c>
      <c r="S16" s="463"/>
      <c r="T16" s="463"/>
      <c r="U16" s="467">
        <v>289.66690044915134</v>
      </c>
      <c r="V16" s="467"/>
      <c r="W16" s="467"/>
      <c r="X16" s="467"/>
      <c r="Y16" s="467"/>
      <c r="Z16" s="467">
        <v>289.66690044915134</v>
      </c>
      <c r="AA16" s="463"/>
      <c r="AB16" s="464"/>
      <c r="AC16" s="465"/>
      <c r="AD16" s="463"/>
      <c r="AE16" s="463"/>
    </row>
    <row r="17" spans="1:31" ht="15.75" customHeight="1">
      <c r="A17" s="322"/>
      <c r="B17" s="322" t="s">
        <v>1095</v>
      </c>
      <c r="C17" s="321"/>
      <c r="D17" s="466">
        <v>177.52513712604662</v>
      </c>
      <c r="E17" s="466"/>
      <c r="F17" s="463"/>
      <c r="G17" s="463"/>
      <c r="H17" s="463"/>
      <c r="I17" s="463"/>
      <c r="J17" s="467">
        <v>5.8</v>
      </c>
      <c r="K17" s="463"/>
      <c r="L17" s="463"/>
      <c r="M17" s="463"/>
      <c r="N17" s="463"/>
      <c r="O17" s="463"/>
      <c r="P17" s="463"/>
      <c r="Q17" s="463"/>
      <c r="R17" s="467">
        <v>102.96457953310703</v>
      </c>
      <c r="S17" s="463"/>
      <c r="T17" s="463"/>
      <c r="U17" s="467">
        <v>102.96457953310703</v>
      </c>
      <c r="V17" s="467"/>
      <c r="W17" s="467"/>
      <c r="X17" s="467"/>
      <c r="Y17" s="467"/>
      <c r="Z17" s="467">
        <v>102.96457953310703</v>
      </c>
      <c r="AA17" s="463"/>
      <c r="AB17" s="464"/>
      <c r="AC17" s="465"/>
      <c r="AD17" s="463"/>
      <c r="AE17" s="463"/>
    </row>
    <row r="18" spans="1:31" ht="15.75" customHeight="1">
      <c r="A18" s="322"/>
      <c r="B18" s="322" t="s">
        <v>252</v>
      </c>
      <c r="C18" s="321"/>
      <c r="D18" s="466">
        <v>67.391317832088703</v>
      </c>
      <c r="E18" s="466"/>
      <c r="F18" s="463"/>
      <c r="G18" s="463"/>
      <c r="H18" s="463"/>
      <c r="I18" s="463"/>
      <c r="J18" s="467">
        <v>6.2</v>
      </c>
      <c r="K18" s="463"/>
      <c r="L18" s="463"/>
      <c r="M18" s="463"/>
      <c r="N18" s="463"/>
      <c r="O18" s="463"/>
      <c r="P18" s="463"/>
      <c r="Q18" s="463"/>
      <c r="R18" s="467">
        <v>41.782617055894995</v>
      </c>
      <c r="S18" s="463"/>
      <c r="T18" s="463"/>
      <c r="U18" s="467">
        <v>41.782617055894995</v>
      </c>
      <c r="V18" s="467"/>
      <c r="W18" s="467"/>
      <c r="X18" s="467"/>
      <c r="Y18" s="467"/>
      <c r="Z18" s="467">
        <v>41.782617055894995</v>
      </c>
      <c r="AA18" s="463"/>
      <c r="AB18" s="464"/>
      <c r="AC18" s="465"/>
      <c r="AD18" s="463"/>
      <c r="AE18" s="463"/>
    </row>
    <row r="19" spans="1:31" s="388" customFormat="1" ht="15.75" customHeight="1">
      <c r="A19" s="329"/>
      <c r="B19" s="329"/>
      <c r="C19" s="330" t="s">
        <v>454</v>
      </c>
      <c r="D19" s="469">
        <v>1615.546</v>
      </c>
      <c r="E19" s="469"/>
      <c r="F19" s="470">
        <v>1936849</v>
      </c>
      <c r="G19" s="470">
        <v>1853919</v>
      </c>
      <c r="H19" s="471"/>
      <c r="I19" s="471"/>
      <c r="J19" s="472"/>
      <c r="K19" s="471"/>
      <c r="L19" s="471"/>
      <c r="M19" s="471"/>
      <c r="N19" s="471"/>
      <c r="O19" s="471"/>
      <c r="P19" s="468">
        <v>446.48846877154421</v>
      </c>
      <c r="Q19" s="472">
        <v>0</v>
      </c>
      <c r="R19" s="472">
        <v>660.54654776999314</v>
      </c>
      <c r="S19" s="472">
        <v>60.776112000000005</v>
      </c>
      <c r="T19" s="472">
        <v>0</v>
      </c>
      <c r="U19" s="472">
        <v>721.32265976999315</v>
      </c>
      <c r="V19" s="472"/>
      <c r="W19" s="468">
        <v>440.98444090728026</v>
      </c>
      <c r="X19" s="471"/>
      <c r="Y19" s="472">
        <v>8.8920102000000014</v>
      </c>
      <c r="Z19" s="472">
        <v>712.43064956999308</v>
      </c>
      <c r="AA19" s="471"/>
      <c r="AB19" s="260">
        <v>0.04</v>
      </c>
      <c r="AC19" s="473">
        <v>26.421861910799727</v>
      </c>
      <c r="AD19" s="468">
        <v>457.33919769588289</v>
      </c>
      <c r="AE19" s="471"/>
    </row>
    <row r="20" spans="1:31" ht="15.75" customHeight="1">
      <c r="A20" s="322">
        <v>2</v>
      </c>
      <c r="B20" s="321" t="s">
        <v>1094</v>
      </c>
      <c r="C20" s="322" t="s">
        <v>120</v>
      </c>
      <c r="D20" s="466">
        <v>374.09299999999996</v>
      </c>
      <c r="E20" s="466"/>
      <c r="F20" s="463">
        <v>97819</v>
      </c>
      <c r="G20" s="463">
        <v>268022</v>
      </c>
      <c r="H20" s="463">
        <v>170203</v>
      </c>
      <c r="I20" s="463"/>
      <c r="J20" s="467"/>
      <c r="K20" s="463"/>
      <c r="L20" s="463">
        <v>30</v>
      </c>
      <c r="M20" s="463">
        <v>30</v>
      </c>
      <c r="N20" s="463"/>
      <c r="O20" s="463"/>
      <c r="P20" s="463"/>
      <c r="Q20" s="463"/>
      <c r="R20" s="463"/>
      <c r="S20" s="467">
        <v>9.6487920000000003</v>
      </c>
      <c r="T20" s="463"/>
      <c r="U20" s="467">
        <v>9.6487920000000003</v>
      </c>
      <c r="V20" s="467">
        <v>0.1</v>
      </c>
      <c r="W20" s="463"/>
      <c r="X20" s="466">
        <v>243.16044999999997</v>
      </c>
      <c r="Y20" s="467">
        <v>2.4316044999999997</v>
      </c>
      <c r="Z20" s="467">
        <v>7.2171875000000005</v>
      </c>
      <c r="AA20" s="463"/>
      <c r="AB20" s="464"/>
      <c r="AC20" s="465"/>
      <c r="AD20" s="463"/>
      <c r="AE20" s="463"/>
    </row>
    <row r="21" spans="1:31" ht="15.75" customHeight="1">
      <c r="A21" s="322"/>
      <c r="B21" s="322" t="s">
        <v>910</v>
      </c>
      <c r="C21" s="322"/>
      <c r="D21" s="466">
        <v>74.208660883167227</v>
      </c>
      <c r="E21" s="466"/>
      <c r="F21" s="463"/>
      <c r="G21" s="463"/>
      <c r="H21" s="463"/>
      <c r="I21" s="463"/>
      <c r="J21" s="467">
        <v>5.9</v>
      </c>
      <c r="K21" s="463"/>
      <c r="L21" s="463"/>
      <c r="M21" s="463"/>
      <c r="N21" s="463"/>
      <c r="O21" s="463"/>
      <c r="P21" s="463"/>
      <c r="Q21" s="463"/>
      <c r="R21" s="467">
        <v>43.783109921068665</v>
      </c>
      <c r="S21" s="463"/>
      <c r="T21" s="463"/>
      <c r="U21" s="467">
        <v>43.783109921068665</v>
      </c>
      <c r="V21" s="467"/>
      <c r="W21" s="463"/>
      <c r="X21" s="463"/>
      <c r="Y21" s="463"/>
      <c r="Z21" s="467">
        <v>43.783109921068665</v>
      </c>
      <c r="AA21" s="463"/>
      <c r="AB21" s="464"/>
      <c r="AC21" s="465"/>
      <c r="AD21" s="463"/>
      <c r="AE21" s="463"/>
    </row>
    <row r="22" spans="1:31" ht="15.75" customHeight="1">
      <c r="A22" s="322"/>
      <c r="B22" s="322" t="s">
        <v>152</v>
      </c>
      <c r="C22" s="321"/>
      <c r="D22" s="466">
        <v>61.031606566894908</v>
      </c>
      <c r="E22" s="466"/>
      <c r="F22" s="463"/>
      <c r="G22" s="463"/>
      <c r="H22" s="463"/>
      <c r="I22" s="463"/>
      <c r="J22" s="467">
        <v>7</v>
      </c>
      <c r="K22" s="463"/>
      <c r="L22" s="463"/>
      <c r="M22" s="463"/>
      <c r="N22" s="463"/>
      <c r="O22" s="463"/>
      <c r="P22" s="463"/>
      <c r="Q22" s="467"/>
      <c r="R22" s="467">
        <v>42.72212459682644</v>
      </c>
      <c r="S22" s="467"/>
      <c r="T22" s="467"/>
      <c r="U22" s="467">
        <v>42.72212459682644</v>
      </c>
      <c r="V22" s="467"/>
      <c r="W22" s="467"/>
      <c r="X22" s="467"/>
      <c r="Y22" s="467"/>
      <c r="Z22" s="467">
        <v>42.72212459682644</v>
      </c>
      <c r="AA22" s="463"/>
      <c r="AB22" s="464"/>
      <c r="AC22" s="465"/>
      <c r="AD22" s="463"/>
      <c r="AE22" s="463"/>
    </row>
    <row r="23" spans="1:31" ht="15.75" customHeight="1">
      <c r="A23" s="322"/>
      <c r="B23" s="322" t="s">
        <v>153</v>
      </c>
      <c r="C23" s="322"/>
      <c r="D23" s="466">
        <v>238.85273254993783</v>
      </c>
      <c r="E23" s="466"/>
      <c r="F23" s="463"/>
      <c r="G23" s="463"/>
      <c r="H23" s="463"/>
      <c r="I23" s="463"/>
      <c r="J23" s="467">
        <v>7.6</v>
      </c>
      <c r="K23" s="463"/>
      <c r="L23" s="463"/>
      <c r="M23" s="463"/>
      <c r="N23" s="463"/>
      <c r="O23" s="463"/>
      <c r="P23" s="463"/>
      <c r="Q23" s="463"/>
      <c r="R23" s="467">
        <v>181.52807673795274</v>
      </c>
      <c r="S23" s="463"/>
      <c r="T23" s="463"/>
      <c r="U23" s="467">
        <v>181.52807673795274</v>
      </c>
      <c r="V23" s="467"/>
      <c r="W23" s="467"/>
      <c r="X23" s="467"/>
      <c r="Y23" s="467"/>
      <c r="Z23" s="467">
        <v>181.52807673795274</v>
      </c>
      <c r="AA23" s="463"/>
      <c r="AB23" s="464"/>
      <c r="AC23" s="465"/>
      <c r="AD23" s="463"/>
      <c r="AE23" s="463"/>
    </row>
    <row r="24" spans="1:31" ht="15.75" customHeight="1">
      <c r="A24" s="322"/>
      <c r="B24" s="322"/>
      <c r="C24" s="330" t="s">
        <v>454</v>
      </c>
      <c r="D24" s="469">
        <v>374.09299999999996</v>
      </c>
      <c r="E24" s="466"/>
      <c r="F24" s="463">
        <v>97819</v>
      </c>
      <c r="G24" s="463">
        <v>268022</v>
      </c>
      <c r="H24" s="463">
        <v>170203</v>
      </c>
      <c r="I24" s="463"/>
      <c r="J24" s="467"/>
      <c r="K24" s="463"/>
      <c r="L24" s="463"/>
      <c r="M24" s="463"/>
      <c r="N24" s="463"/>
      <c r="O24" s="463"/>
      <c r="P24" s="468">
        <v>742.28093884635075</v>
      </c>
      <c r="Q24" s="463"/>
      <c r="R24" s="472">
        <v>268.03331125584782</v>
      </c>
      <c r="S24" s="472">
        <v>9.6487920000000003</v>
      </c>
      <c r="T24" s="472">
        <v>0</v>
      </c>
      <c r="U24" s="472">
        <v>277.68210325584784</v>
      </c>
      <c r="V24" s="467"/>
      <c r="W24" s="468">
        <v>735.78093884635064</v>
      </c>
      <c r="X24" s="467"/>
      <c r="Y24" s="472">
        <v>2.4316044999999997</v>
      </c>
      <c r="Z24" s="472">
        <v>275.25049875584784</v>
      </c>
      <c r="AA24" s="463"/>
      <c r="AB24" s="260">
        <v>0.04</v>
      </c>
      <c r="AC24" s="473">
        <v>10.721332450233913</v>
      </c>
      <c r="AD24" s="468">
        <v>764.44047658224486</v>
      </c>
      <c r="AE24" s="463"/>
    </row>
    <row r="25" spans="1:31" ht="15.75" customHeight="1">
      <c r="A25" s="322">
        <v>3</v>
      </c>
      <c r="B25" s="321" t="s">
        <v>1090</v>
      </c>
      <c r="C25" s="322" t="s">
        <v>120</v>
      </c>
      <c r="D25" s="466">
        <v>141.84299999999999</v>
      </c>
      <c r="E25" s="466"/>
      <c r="F25" s="463">
        <v>26450</v>
      </c>
      <c r="G25" s="463">
        <v>107033</v>
      </c>
      <c r="H25" s="463">
        <v>80583</v>
      </c>
      <c r="I25" s="463"/>
      <c r="J25" s="467">
        <v>1.5</v>
      </c>
      <c r="K25" s="463"/>
      <c r="L25" s="463">
        <v>20</v>
      </c>
      <c r="M25" s="463">
        <v>10</v>
      </c>
      <c r="N25" s="463"/>
      <c r="O25" s="463"/>
      <c r="P25" s="468">
        <v>161.29273915526323</v>
      </c>
      <c r="Q25" s="463"/>
      <c r="R25" s="467">
        <v>21.276450000000001</v>
      </c>
      <c r="S25" s="467">
        <v>1.601796</v>
      </c>
      <c r="T25" s="463"/>
      <c r="U25" s="467">
        <v>22.878246000000001</v>
      </c>
      <c r="V25" s="467">
        <v>0.1</v>
      </c>
      <c r="W25" s="468">
        <v>159.49273915526325</v>
      </c>
      <c r="X25" s="466">
        <v>25.531739999999996</v>
      </c>
      <c r="Y25" s="467">
        <v>0.25531739999999997</v>
      </c>
      <c r="Z25" s="467">
        <v>22.622928600000002</v>
      </c>
      <c r="AA25" s="463"/>
      <c r="AB25" s="261">
        <v>0.02</v>
      </c>
      <c r="AC25" s="473">
        <v>0.42552900000000005</v>
      </c>
      <c r="AD25" s="468">
        <v>162.49273915526325</v>
      </c>
      <c r="AE25" s="463"/>
    </row>
    <row r="26" spans="1:31" ht="15.75" customHeight="1">
      <c r="A26" s="322">
        <v>4</v>
      </c>
      <c r="B26" s="321" t="s">
        <v>1089</v>
      </c>
      <c r="C26" s="322" t="s">
        <v>120</v>
      </c>
      <c r="D26" s="466">
        <v>35.173999999999999</v>
      </c>
      <c r="E26" s="466"/>
      <c r="F26" s="463">
        <v>1687</v>
      </c>
      <c r="G26" s="463">
        <v>24891</v>
      </c>
      <c r="H26" s="463">
        <v>23204</v>
      </c>
      <c r="I26" s="463"/>
      <c r="J26" s="467">
        <v>1.6</v>
      </c>
      <c r="K26" s="463"/>
      <c r="L26" s="463">
        <v>20</v>
      </c>
      <c r="M26" s="463">
        <v>10</v>
      </c>
      <c r="N26" s="463"/>
      <c r="O26" s="463"/>
      <c r="P26" s="468">
        <v>169.06737931426625</v>
      </c>
      <c r="Q26" s="463"/>
      <c r="R26" s="467">
        <v>5.6278400000000008</v>
      </c>
      <c r="S26" s="467">
        <v>0.318936</v>
      </c>
      <c r="T26" s="463"/>
      <c r="U26" s="467">
        <v>5.9467760000000007</v>
      </c>
      <c r="V26" s="467">
        <v>0.1</v>
      </c>
      <c r="W26" s="468">
        <v>162.46737931426625</v>
      </c>
      <c r="X26" s="466">
        <v>23.214840000000002</v>
      </c>
      <c r="Y26" s="467">
        <v>0.23214840000000003</v>
      </c>
      <c r="Z26" s="467">
        <v>5.7146276000000009</v>
      </c>
      <c r="AA26" s="463"/>
      <c r="AB26" s="261">
        <v>0.04</v>
      </c>
      <c r="AC26" s="473">
        <v>0.22511360000000002</v>
      </c>
      <c r="AD26" s="468">
        <v>168.86737931426626</v>
      </c>
      <c r="AE26" s="463"/>
    </row>
    <row r="27" spans="1:31" ht="15.75" customHeight="1">
      <c r="A27" s="322">
        <v>5</v>
      </c>
      <c r="B27" s="321" t="s">
        <v>708</v>
      </c>
      <c r="C27" s="322" t="s">
        <v>120</v>
      </c>
      <c r="D27" s="466">
        <v>1.1360000000000001</v>
      </c>
      <c r="E27" s="466"/>
      <c r="F27" s="463">
        <v>50</v>
      </c>
      <c r="G27" s="463">
        <v>743</v>
      </c>
      <c r="H27" s="463">
        <v>693</v>
      </c>
      <c r="I27" s="463"/>
      <c r="J27" s="467">
        <v>4.7</v>
      </c>
      <c r="K27" s="463"/>
      <c r="L27" s="463">
        <v>80</v>
      </c>
      <c r="M27" s="463">
        <v>50</v>
      </c>
      <c r="N27" s="463"/>
      <c r="O27" s="463"/>
      <c r="P27" s="468">
        <v>510.82746478873241</v>
      </c>
      <c r="Q27" s="463"/>
      <c r="R27" s="467">
        <v>0.53392000000000006</v>
      </c>
      <c r="S27" s="467">
        <v>4.6379999999999998E-2</v>
      </c>
      <c r="T27" s="463"/>
      <c r="U27" s="467">
        <v>0.58030000000000004</v>
      </c>
      <c r="V27" s="467"/>
      <c r="W27" s="468">
        <v>505.71919014084511</v>
      </c>
      <c r="X27" s="466"/>
      <c r="Y27" s="467">
        <v>5.8030000000000009E-3</v>
      </c>
      <c r="Z27" s="467">
        <v>0.57449700000000004</v>
      </c>
      <c r="AA27" s="463"/>
      <c r="AB27" s="261">
        <v>0.04</v>
      </c>
      <c r="AC27" s="473">
        <v>2.1356800000000002E-2</v>
      </c>
      <c r="AD27" s="468">
        <v>524.51919014084501</v>
      </c>
      <c r="AE27" s="463"/>
    </row>
    <row r="28" spans="1:31" ht="15.75" customHeight="1">
      <c r="A28" s="322">
        <v>6</v>
      </c>
      <c r="B28" s="321" t="s">
        <v>172</v>
      </c>
      <c r="C28" s="322" t="s">
        <v>120</v>
      </c>
      <c r="D28" s="466">
        <v>22.882999999999999</v>
      </c>
      <c r="E28" s="466"/>
      <c r="F28" s="463">
        <v>1311</v>
      </c>
      <c r="G28" s="463">
        <v>5870</v>
      </c>
      <c r="H28" s="463">
        <v>4559</v>
      </c>
      <c r="I28" s="463"/>
      <c r="J28" s="467">
        <v>6.2</v>
      </c>
      <c r="K28" s="463"/>
      <c r="L28" s="463">
        <v>20</v>
      </c>
      <c r="M28" s="463">
        <v>15</v>
      </c>
      <c r="N28" s="463"/>
      <c r="O28" s="463"/>
      <c r="P28" s="468">
        <v>624.96115019883746</v>
      </c>
      <c r="Q28" s="463"/>
      <c r="R28" s="467">
        <v>14.187459999999998</v>
      </c>
      <c r="S28" s="467">
        <v>0.113526</v>
      </c>
      <c r="T28" s="463"/>
      <c r="U28" s="467">
        <v>14.300985999999998</v>
      </c>
      <c r="V28" s="467"/>
      <c r="W28" s="468">
        <v>623.39874732334044</v>
      </c>
      <c r="X28" s="467"/>
      <c r="Y28" s="467">
        <v>3.5752464999999997E-2</v>
      </c>
      <c r="Z28" s="467">
        <v>14.265233534999998</v>
      </c>
      <c r="AA28" s="463"/>
      <c r="AB28" s="260">
        <v>0.04</v>
      </c>
      <c r="AC28" s="473">
        <v>0.56749839999999996</v>
      </c>
      <c r="AD28" s="468">
        <v>648.1987473233404</v>
      </c>
      <c r="AE28" s="463"/>
    </row>
    <row r="29" spans="1:31" ht="15.75" customHeight="1">
      <c r="A29" s="322">
        <v>7</v>
      </c>
      <c r="B29" s="321" t="s">
        <v>1093</v>
      </c>
      <c r="C29" s="322" t="s">
        <v>120</v>
      </c>
      <c r="D29" s="466">
        <v>23.176000000000002</v>
      </c>
      <c r="E29" s="466"/>
      <c r="F29" s="463">
        <v>4341</v>
      </c>
      <c r="G29" s="463">
        <v>40323</v>
      </c>
      <c r="H29" s="463">
        <v>35982</v>
      </c>
      <c r="I29" s="463"/>
      <c r="J29" s="467">
        <v>6.2</v>
      </c>
      <c r="K29" s="463"/>
      <c r="L29" s="463">
        <v>80</v>
      </c>
      <c r="M29" s="463">
        <v>35</v>
      </c>
      <c r="N29" s="463"/>
      <c r="O29" s="463"/>
      <c r="P29" s="468">
        <v>703.18864342423194</v>
      </c>
      <c r="Q29" s="463"/>
      <c r="R29" s="467">
        <v>14.369120000000001</v>
      </c>
      <c r="S29" s="467">
        <v>1.92798</v>
      </c>
      <c r="T29" s="463"/>
      <c r="U29" s="467">
        <v>16.2971</v>
      </c>
      <c r="V29" s="467">
        <v>0.1</v>
      </c>
      <c r="W29" s="468">
        <v>696.28864342423185</v>
      </c>
      <c r="X29" s="466">
        <v>15.991440000000001</v>
      </c>
      <c r="Y29" s="467">
        <v>0.15991440000000001</v>
      </c>
      <c r="Z29" s="467">
        <v>16.137185599999999</v>
      </c>
      <c r="AA29" s="463"/>
      <c r="AB29" s="260">
        <v>0.05</v>
      </c>
      <c r="AC29" s="473">
        <v>0.71845600000000009</v>
      </c>
      <c r="AD29" s="468">
        <v>727.28864342423185</v>
      </c>
      <c r="AE29" s="463"/>
    </row>
    <row r="30" spans="1:31" ht="15.75" customHeight="1">
      <c r="A30" s="322">
        <v>8</v>
      </c>
      <c r="B30" s="321" t="s">
        <v>1092</v>
      </c>
      <c r="C30" s="322" t="s">
        <v>120</v>
      </c>
      <c r="D30" s="466">
        <v>39.637999999999998</v>
      </c>
      <c r="E30" s="466"/>
      <c r="F30" s="463">
        <v>1084</v>
      </c>
      <c r="G30" s="463">
        <v>47725</v>
      </c>
      <c r="H30" s="463">
        <v>46641</v>
      </c>
      <c r="I30" s="463"/>
      <c r="J30" s="467">
        <v>6.2</v>
      </c>
      <c r="K30" s="463"/>
      <c r="L30" s="463">
        <v>100</v>
      </c>
      <c r="M30" s="463">
        <v>80</v>
      </c>
      <c r="N30" s="463"/>
      <c r="O30" s="463"/>
      <c r="P30" s="468">
        <v>736.24239366264703</v>
      </c>
      <c r="Q30" s="463"/>
      <c r="R30" s="467">
        <v>24.575559999999999</v>
      </c>
      <c r="S30" s="467">
        <v>4.6076160000000002</v>
      </c>
      <c r="T30" s="463"/>
      <c r="U30" s="467">
        <v>29.183176</v>
      </c>
      <c r="V30" s="467"/>
      <c r="W30" s="468">
        <v>729.61621211968304</v>
      </c>
      <c r="X30" s="467"/>
      <c r="Y30" s="467">
        <v>0.26264858400000002</v>
      </c>
      <c r="Z30" s="467">
        <v>28.920527415999999</v>
      </c>
      <c r="AA30" s="463"/>
      <c r="AB30" s="260">
        <v>0.08</v>
      </c>
      <c r="AC30" s="473">
        <v>1.9660447999999999</v>
      </c>
      <c r="AD30" s="468">
        <v>779.21621211968306</v>
      </c>
      <c r="AE30" s="463"/>
    </row>
    <row r="31" spans="1:31" ht="15.75" customHeight="1">
      <c r="A31" s="322">
        <v>9</v>
      </c>
      <c r="B31" s="321" t="s">
        <v>1088</v>
      </c>
      <c r="C31" s="322" t="s">
        <v>120</v>
      </c>
      <c r="D31" s="466">
        <v>36.83</v>
      </c>
      <c r="E31" s="466"/>
      <c r="F31" s="463">
        <v>14657</v>
      </c>
      <c r="G31" s="463">
        <v>30315</v>
      </c>
      <c r="H31" s="463">
        <v>15658</v>
      </c>
      <c r="I31" s="463"/>
      <c r="J31" s="467">
        <v>6.2</v>
      </c>
      <c r="K31" s="463"/>
      <c r="L31" s="463">
        <v>50</v>
      </c>
      <c r="M31" s="463">
        <v>50</v>
      </c>
      <c r="N31" s="463"/>
      <c r="O31" s="463"/>
      <c r="P31" s="468">
        <v>669.38636980722242</v>
      </c>
      <c r="Q31" s="463"/>
      <c r="R31" s="467">
        <v>22.834600000000002</v>
      </c>
      <c r="S31" s="467">
        <v>1.8189</v>
      </c>
      <c r="T31" s="463"/>
      <c r="U31" s="467">
        <v>24.653500000000001</v>
      </c>
      <c r="V31" s="467"/>
      <c r="W31" s="468">
        <v>665.70474477328264</v>
      </c>
      <c r="X31" s="467"/>
      <c r="Y31" s="467">
        <v>0.13559425</v>
      </c>
      <c r="Z31" s="467">
        <v>24.517905750000001</v>
      </c>
      <c r="AA31" s="463"/>
      <c r="AB31" s="260">
        <v>0.04</v>
      </c>
      <c r="AC31" s="473">
        <v>0.91338400000000008</v>
      </c>
      <c r="AD31" s="468">
        <v>690.50474477328271</v>
      </c>
      <c r="AE31" s="463"/>
    </row>
    <row r="32" spans="1:31" ht="15.75" customHeight="1">
      <c r="A32" s="322">
        <v>10</v>
      </c>
      <c r="B32" s="321" t="s">
        <v>911</v>
      </c>
      <c r="C32" s="322" t="s">
        <v>120</v>
      </c>
      <c r="D32" s="466">
        <v>52.123000000000005</v>
      </c>
      <c r="E32" s="466"/>
      <c r="F32" s="463">
        <v>4184</v>
      </c>
      <c r="G32" s="463">
        <v>27195</v>
      </c>
      <c r="H32" s="463">
        <v>23011</v>
      </c>
      <c r="I32" s="463"/>
      <c r="J32" s="467">
        <v>6.2</v>
      </c>
      <c r="K32" s="463"/>
      <c r="L32" s="463">
        <v>50</v>
      </c>
      <c r="M32" s="463">
        <v>50</v>
      </c>
      <c r="N32" s="463"/>
      <c r="O32" s="463"/>
      <c r="P32" s="468">
        <v>651.30479826564101</v>
      </c>
      <c r="Q32" s="463"/>
      <c r="R32" s="467">
        <v>32.316260000000007</v>
      </c>
      <c r="S32" s="467">
        <v>1.6316999999999999</v>
      </c>
      <c r="T32" s="463"/>
      <c r="U32" s="467">
        <v>33.947960000000009</v>
      </c>
      <c r="V32" s="467">
        <v>0.1</v>
      </c>
      <c r="W32" s="468">
        <v>648.80479826564101</v>
      </c>
      <c r="X32" s="466">
        <v>13.030750000000001</v>
      </c>
      <c r="Y32" s="467">
        <v>0.13030750000000002</v>
      </c>
      <c r="Z32" s="467">
        <v>33.817652500000008</v>
      </c>
      <c r="AA32" s="463"/>
      <c r="AB32" s="474"/>
      <c r="AC32" s="465"/>
      <c r="AD32" s="463"/>
      <c r="AE32" s="463"/>
    </row>
    <row r="33" spans="1:31" ht="15.75" customHeight="1">
      <c r="A33" s="322">
        <v>11</v>
      </c>
      <c r="B33" s="321" t="s">
        <v>1091</v>
      </c>
      <c r="C33" s="322" t="s">
        <v>120</v>
      </c>
      <c r="D33" s="466"/>
      <c r="E33" s="466"/>
      <c r="F33" s="463"/>
      <c r="G33" s="463"/>
      <c r="H33" s="463"/>
      <c r="I33" s="463">
        <v>200</v>
      </c>
      <c r="J33" s="467">
        <v>6.2</v>
      </c>
      <c r="K33" s="463"/>
      <c r="L33" s="463"/>
      <c r="M33" s="463"/>
      <c r="N33" s="463">
        <v>30</v>
      </c>
      <c r="O33" s="463"/>
      <c r="P33" s="468"/>
      <c r="Q33" s="463"/>
      <c r="R33" s="463"/>
      <c r="S33" s="463"/>
      <c r="T33" s="463"/>
      <c r="U33" s="467"/>
      <c r="V33" s="467"/>
      <c r="W33" s="467"/>
      <c r="X33" s="467"/>
      <c r="Y33" s="467"/>
      <c r="Z33" s="467"/>
      <c r="AA33" s="463"/>
      <c r="AB33" s="464"/>
      <c r="AC33" s="465"/>
      <c r="AD33" s="463"/>
      <c r="AE33" s="463"/>
    </row>
    <row r="34" spans="1:31" ht="15.75" customHeight="1">
      <c r="A34" s="322">
        <v>12</v>
      </c>
      <c r="B34" s="321" t="s">
        <v>1086</v>
      </c>
      <c r="C34" s="322" t="s">
        <v>120</v>
      </c>
      <c r="D34" s="466"/>
      <c r="E34" s="466"/>
      <c r="F34" s="463"/>
      <c r="G34" s="463"/>
      <c r="H34" s="463"/>
      <c r="I34" s="463">
        <v>200</v>
      </c>
      <c r="J34" s="467">
        <v>6.2</v>
      </c>
      <c r="K34" s="463"/>
      <c r="L34" s="463"/>
      <c r="M34" s="463"/>
      <c r="N34" s="463">
        <v>30</v>
      </c>
      <c r="O34" s="463"/>
      <c r="P34" s="468"/>
      <c r="Q34" s="463"/>
      <c r="R34" s="463"/>
      <c r="S34" s="463"/>
      <c r="T34" s="463"/>
      <c r="U34" s="467"/>
      <c r="V34" s="467"/>
      <c r="W34" s="467"/>
      <c r="X34" s="467"/>
      <c r="Y34" s="467"/>
      <c r="Z34" s="467"/>
      <c r="AA34" s="463"/>
      <c r="AB34" s="464"/>
      <c r="AC34" s="465"/>
      <c r="AD34" s="463"/>
      <c r="AE34" s="463"/>
    </row>
    <row r="35" spans="1:31" ht="15.75" customHeight="1">
      <c r="A35" s="322">
        <v>13</v>
      </c>
      <c r="B35" s="321" t="s">
        <v>229</v>
      </c>
      <c r="C35" s="322" t="s">
        <v>120</v>
      </c>
      <c r="D35" s="466"/>
      <c r="E35" s="466"/>
      <c r="F35" s="463"/>
      <c r="G35" s="463"/>
      <c r="H35" s="463"/>
      <c r="I35" s="463">
        <v>200</v>
      </c>
      <c r="J35" s="467">
        <v>6.2</v>
      </c>
      <c r="K35" s="463"/>
      <c r="L35" s="463"/>
      <c r="M35" s="463"/>
      <c r="N35" s="463">
        <v>30</v>
      </c>
      <c r="O35" s="463"/>
      <c r="P35" s="468"/>
      <c r="Q35" s="463"/>
      <c r="R35" s="463"/>
      <c r="S35" s="463"/>
      <c r="T35" s="463"/>
      <c r="U35" s="463"/>
      <c r="V35" s="467"/>
      <c r="W35" s="463"/>
      <c r="X35" s="463"/>
      <c r="Y35" s="463"/>
      <c r="Z35" s="463"/>
      <c r="AA35" s="463"/>
      <c r="AB35" s="464"/>
      <c r="AC35" s="465"/>
      <c r="AD35" s="463"/>
      <c r="AE35" s="463"/>
    </row>
    <row r="36" spans="1:31" ht="15.75" customHeight="1">
      <c r="A36" s="322"/>
      <c r="B36" s="330" t="s">
        <v>1083</v>
      </c>
      <c r="C36" s="330"/>
      <c r="D36" s="469">
        <v>2342.442</v>
      </c>
      <c r="E36" s="466"/>
      <c r="F36" s="470">
        <v>2088432</v>
      </c>
      <c r="G36" s="470">
        <v>2406036</v>
      </c>
      <c r="H36" s="470">
        <v>400534</v>
      </c>
      <c r="I36" s="463"/>
      <c r="J36" s="467"/>
      <c r="K36" s="463"/>
      <c r="L36" s="463"/>
      <c r="M36" s="463"/>
      <c r="N36" s="463"/>
      <c r="O36" s="463"/>
      <c r="P36" s="470">
        <v>489.571484385031</v>
      </c>
      <c r="Q36" s="472">
        <v>0</v>
      </c>
      <c r="R36" s="472">
        <v>1064.3010690258409</v>
      </c>
      <c r="S36" s="472">
        <v>82.491737999999998</v>
      </c>
      <c r="T36" s="472">
        <v>0</v>
      </c>
      <c r="U36" s="472">
        <v>1146.7928070258408</v>
      </c>
      <c r="V36" s="467"/>
      <c r="W36" s="470">
        <v>484.21762687265732</v>
      </c>
      <c r="X36" s="463"/>
      <c r="Y36" s="472">
        <v>12.541100699000001</v>
      </c>
      <c r="Z36" s="472">
        <v>1134.251706326841</v>
      </c>
      <c r="AA36" s="463"/>
      <c r="AB36" s="464"/>
      <c r="AC36" s="472">
        <v>41.980576961033634</v>
      </c>
      <c r="AD36" s="470">
        <v>502.13934145984172</v>
      </c>
      <c r="AE36" s="463"/>
    </row>
    <row r="37" spans="1:31" ht="15.75" customHeight="1">
      <c r="A37" s="321"/>
      <c r="B37" s="319" t="s">
        <v>697</v>
      </c>
      <c r="C37" s="322"/>
      <c r="D37" s="466"/>
      <c r="E37" s="466"/>
      <c r="F37" s="463"/>
      <c r="G37" s="463"/>
      <c r="H37" s="463"/>
      <c r="I37" s="463"/>
      <c r="J37" s="467"/>
      <c r="K37" s="463"/>
      <c r="L37" s="463"/>
      <c r="M37" s="463"/>
      <c r="N37" s="463"/>
      <c r="O37" s="463"/>
      <c r="P37" s="463"/>
      <c r="Q37" s="463"/>
      <c r="R37" s="463"/>
      <c r="S37" s="463"/>
      <c r="T37" s="463"/>
      <c r="U37" s="463"/>
      <c r="V37" s="467"/>
      <c r="W37" s="463"/>
      <c r="X37" s="463"/>
      <c r="Y37" s="463"/>
      <c r="Z37" s="463"/>
      <c r="AA37" s="463"/>
      <c r="AB37" s="262"/>
      <c r="AC37" s="465"/>
      <c r="AD37" s="463"/>
      <c r="AE37" s="463"/>
    </row>
    <row r="38" spans="1:31" ht="15.75" customHeight="1">
      <c r="A38" s="322">
        <v>13</v>
      </c>
      <c r="B38" s="321" t="s">
        <v>126</v>
      </c>
      <c r="C38" s="322" t="s">
        <v>55</v>
      </c>
      <c r="D38" s="466">
        <v>18.204999999999998</v>
      </c>
      <c r="E38" s="466">
        <v>9.1024999999999995E-2</v>
      </c>
      <c r="F38" s="463">
        <v>26</v>
      </c>
      <c r="G38" s="463">
        <v>10029</v>
      </c>
      <c r="H38" s="463"/>
      <c r="I38" s="463">
        <v>20</v>
      </c>
      <c r="J38" s="467">
        <v>4.9000000000000004</v>
      </c>
      <c r="K38" s="463"/>
      <c r="L38" s="463"/>
      <c r="M38" s="463"/>
      <c r="N38" s="463">
        <v>250</v>
      </c>
      <c r="O38" s="463"/>
      <c r="P38" s="468">
        <v>498.60559187036523</v>
      </c>
      <c r="Q38" s="467">
        <v>0.19255679999999997</v>
      </c>
      <c r="R38" s="467">
        <v>8.8767579999999988</v>
      </c>
      <c r="S38" s="463"/>
      <c r="T38" s="467">
        <v>7.7999999999999996E-3</v>
      </c>
      <c r="U38" s="467">
        <v>9.0771147999999986</v>
      </c>
      <c r="V38" s="467">
        <v>0.1</v>
      </c>
      <c r="W38" s="468">
        <v>489.00559187036527</v>
      </c>
      <c r="X38" s="466">
        <v>17.476799999999997</v>
      </c>
      <c r="Y38" s="467">
        <v>0.17476799999999998</v>
      </c>
      <c r="Z38" s="467">
        <v>8.9023467999999983</v>
      </c>
      <c r="AA38" s="463"/>
      <c r="AB38" s="262">
        <v>0.08</v>
      </c>
      <c r="AC38" s="473">
        <v>0.71014063999999988</v>
      </c>
      <c r="AD38" s="468">
        <v>528.01359187036519</v>
      </c>
      <c r="AE38" s="463"/>
    </row>
    <row r="39" spans="1:31" ht="15.75" customHeight="1">
      <c r="A39" s="322">
        <v>14</v>
      </c>
      <c r="B39" s="321" t="s">
        <v>1090</v>
      </c>
      <c r="C39" s="322" t="s">
        <v>55</v>
      </c>
      <c r="D39" s="466">
        <v>0.90400000000000003</v>
      </c>
      <c r="E39" s="466">
        <v>0</v>
      </c>
      <c r="F39" s="463">
        <v>3</v>
      </c>
      <c r="G39" s="463">
        <v>8814</v>
      </c>
      <c r="H39" s="463"/>
      <c r="I39" s="463">
        <v>0</v>
      </c>
      <c r="J39" s="467">
        <v>3.85</v>
      </c>
      <c r="K39" s="463"/>
      <c r="L39" s="463"/>
      <c r="M39" s="463"/>
      <c r="N39" s="463">
        <v>250</v>
      </c>
      <c r="O39" s="463"/>
      <c r="P39" s="468">
        <v>385.99557522123894</v>
      </c>
      <c r="Q39" s="467">
        <v>0</v>
      </c>
      <c r="R39" s="467">
        <v>0.34804000000000002</v>
      </c>
      <c r="S39" s="463"/>
      <c r="T39" s="467">
        <v>8.9999999999999998E-4</v>
      </c>
      <c r="U39" s="467">
        <v>0.34894000000000003</v>
      </c>
      <c r="V39" s="467">
        <v>0.1</v>
      </c>
      <c r="W39" s="468">
        <v>375.99557522123894</v>
      </c>
      <c r="X39" s="466">
        <v>0.90400000000000003</v>
      </c>
      <c r="Y39" s="467">
        <v>9.0400000000000012E-3</v>
      </c>
      <c r="Z39" s="467">
        <v>0.33990000000000004</v>
      </c>
      <c r="AA39" s="463"/>
      <c r="AB39" s="475">
        <v>0.02</v>
      </c>
      <c r="AC39" s="473">
        <v>6.9608000000000005E-3</v>
      </c>
      <c r="AD39" s="468">
        <v>383.69557522123893</v>
      </c>
      <c r="AE39" s="463"/>
    </row>
    <row r="40" spans="1:31" ht="15.75" customHeight="1">
      <c r="A40" s="322">
        <v>15</v>
      </c>
      <c r="B40" s="321" t="s">
        <v>1089</v>
      </c>
      <c r="C40" s="322" t="s">
        <v>55</v>
      </c>
      <c r="D40" s="466">
        <v>27.541</v>
      </c>
      <c r="E40" s="466">
        <v>0</v>
      </c>
      <c r="F40" s="463">
        <v>70</v>
      </c>
      <c r="G40" s="463">
        <v>17337</v>
      </c>
      <c r="H40" s="463"/>
      <c r="I40" s="463">
        <v>30</v>
      </c>
      <c r="J40" s="467">
        <v>1.5</v>
      </c>
      <c r="K40" s="463"/>
      <c r="L40" s="463"/>
      <c r="M40" s="463"/>
      <c r="N40" s="463">
        <v>250</v>
      </c>
      <c r="O40" s="463"/>
      <c r="P40" s="468">
        <v>161.29203732616827</v>
      </c>
      <c r="Q40" s="467">
        <v>0.49930560000000002</v>
      </c>
      <c r="R40" s="467">
        <v>3.9218383999999999</v>
      </c>
      <c r="S40" s="463"/>
      <c r="T40" s="467">
        <v>2.1000000000000001E-2</v>
      </c>
      <c r="U40" s="467">
        <v>4.4421439999999999</v>
      </c>
      <c r="V40" s="467">
        <v>0.1</v>
      </c>
      <c r="W40" s="468">
        <v>151.79203732616824</v>
      </c>
      <c r="X40" s="466">
        <v>26.16395</v>
      </c>
      <c r="Y40" s="467">
        <v>0.26163950000000002</v>
      </c>
      <c r="Z40" s="467">
        <v>4.1805044999999996</v>
      </c>
      <c r="AA40" s="463"/>
      <c r="AB40" s="475">
        <v>0.08</v>
      </c>
      <c r="AC40" s="473">
        <v>0.31374707200000002</v>
      </c>
      <c r="AD40" s="468">
        <v>163.18403732616824</v>
      </c>
      <c r="AE40" s="463"/>
    </row>
    <row r="41" spans="1:31" ht="15.75" customHeight="1">
      <c r="A41" s="322">
        <v>16</v>
      </c>
      <c r="B41" s="321" t="s">
        <v>708</v>
      </c>
      <c r="C41" s="322" t="s">
        <v>55</v>
      </c>
      <c r="D41" s="466">
        <v>40.107999999999997</v>
      </c>
      <c r="E41" s="466">
        <v>0.80215999999999998</v>
      </c>
      <c r="F41" s="463">
        <v>13</v>
      </c>
      <c r="G41" s="463">
        <v>8960</v>
      </c>
      <c r="H41" s="463"/>
      <c r="I41" s="463">
        <v>50</v>
      </c>
      <c r="J41" s="467">
        <v>4.5999999999999996</v>
      </c>
      <c r="K41" s="463"/>
      <c r="L41" s="463"/>
      <c r="M41" s="463"/>
      <c r="N41" s="463">
        <v>250</v>
      </c>
      <c r="O41" s="463"/>
      <c r="P41" s="468">
        <v>467.42028522987937</v>
      </c>
      <c r="Q41" s="467">
        <v>0.43007999999999996</v>
      </c>
      <c r="R41" s="467">
        <v>18.313312799999999</v>
      </c>
      <c r="S41" s="463"/>
      <c r="T41" s="467">
        <v>3.8999999999999998E-3</v>
      </c>
      <c r="U41" s="467">
        <v>18.7472928</v>
      </c>
      <c r="V41" s="467"/>
      <c r="W41" s="468">
        <v>462.97979252019547</v>
      </c>
      <c r="X41" s="463"/>
      <c r="Y41" s="467">
        <v>0.17809928159999999</v>
      </c>
      <c r="Z41" s="467">
        <v>18.569193518399999</v>
      </c>
      <c r="AA41" s="463"/>
      <c r="AB41" s="475">
        <v>0.08</v>
      </c>
      <c r="AC41" s="473">
        <v>1.4650650239999998</v>
      </c>
      <c r="AD41" s="468">
        <v>499.50779252019549</v>
      </c>
      <c r="AE41" s="463"/>
    </row>
    <row r="42" spans="1:31" ht="15.75" customHeight="1">
      <c r="A42" s="322">
        <v>17</v>
      </c>
      <c r="B42" s="321" t="s">
        <v>1088</v>
      </c>
      <c r="C42" s="322" t="s">
        <v>55</v>
      </c>
      <c r="D42" s="466">
        <v>14.250999999999999</v>
      </c>
      <c r="E42" s="466">
        <v>0.42752999999999997</v>
      </c>
      <c r="F42" s="463">
        <v>43</v>
      </c>
      <c r="G42" s="463">
        <v>11477</v>
      </c>
      <c r="H42" s="463"/>
      <c r="I42" s="463">
        <v>250</v>
      </c>
      <c r="J42" s="467">
        <v>5.85</v>
      </c>
      <c r="K42" s="463">
        <v>4.75</v>
      </c>
      <c r="L42" s="463"/>
      <c r="M42" s="463"/>
      <c r="N42" s="463">
        <v>250</v>
      </c>
      <c r="O42" s="463"/>
      <c r="P42" s="468">
        <v>772.48847800154385</v>
      </c>
      <c r="Q42" s="467">
        <v>2.75448</v>
      </c>
      <c r="R42" s="467">
        <v>8.2413533000000001</v>
      </c>
      <c r="S42" s="463"/>
      <c r="T42" s="467">
        <v>1.29E-2</v>
      </c>
      <c r="U42" s="467">
        <v>11.008733300000001</v>
      </c>
      <c r="V42" s="467"/>
      <c r="W42" s="468">
        <v>766.30857017753146</v>
      </c>
      <c r="X42" s="463"/>
      <c r="Y42" s="467">
        <v>8.8069866400000016E-2</v>
      </c>
      <c r="Z42" s="467">
        <v>10.920663433600001</v>
      </c>
      <c r="AA42" s="463"/>
      <c r="AB42" s="262">
        <v>0.08</v>
      </c>
      <c r="AC42" s="473">
        <v>0.65930826399999998</v>
      </c>
      <c r="AD42" s="468">
        <v>812.57257017753147</v>
      </c>
      <c r="AE42" s="463"/>
    </row>
    <row r="43" spans="1:31" ht="15.75" customHeight="1">
      <c r="A43" s="322">
        <v>18</v>
      </c>
      <c r="B43" s="321" t="s">
        <v>1087</v>
      </c>
      <c r="C43" s="322" t="s">
        <v>55</v>
      </c>
      <c r="D43" s="466"/>
      <c r="E43" s="466"/>
      <c r="F43" s="463"/>
      <c r="G43" s="463"/>
      <c r="H43" s="463"/>
      <c r="I43" s="463">
        <v>250</v>
      </c>
      <c r="J43" s="467">
        <v>5.85</v>
      </c>
      <c r="K43" s="463">
        <v>4.75</v>
      </c>
      <c r="L43" s="463"/>
      <c r="M43" s="463"/>
      <c r="N43" s="463">
        <v>250</v>
      </c>
      <c r="O43" s="463"/>
      <c r="P43" s="468" t="e">
        <v>#DIV/0!</v>
      </c>
      <c r="Q43" s="467">
        <v>0</v>
      </c>
      <c r="R43" s="463"/>
      <c r="S43" s="463"/>
      <c r="T43" s="467">
        <v>0</v>
      </c>
      <c r="U43" s="467">
        <v>0</v>
      </c>
      <c r="V43" s="467">
        <v>0.1</v>
      </c>
      <c r="W43" s="468" t="e">
        <v>#DIV/0!</v>
      </c>
      <c r="X43" s="466">
        <v>0</v>
      </c>
      <c r="Y43" s="467">
        <v>0</v>
      </c>
      <c r="Z43" s="467">
        <v>0</v>
      </c>
      <c r="AA43" s="463"/>
      <c r="AB43" s="262">
        <v>0.08</v>
      </c>
      <c r="AC43" s="473">
        <v>0</v>
      </c>
      <c r="AD43" s="468" t="e">
        <v>#DIV/0!</v>
      </c>
      <c r="AE43" s="463"/>
    </row>
    <row r="44" spans="1:31" ht="15.75" customHeight="1">
      <c r="A44" s="322">
        <v>19</v>
      </c>
      <c r="B44" s="321" t="s">
        <v>1086</v>
      </c>
      <c r="C44" s="322"/>
      <c r="D44" s="466">
        <v>61.761000000000003</v>
      </c>
      <c r="E44" s="466">
        <v>1.23522</v>
      </c>
      <c r="F44" s="463">
        <v>118</v>
      </c>
      <c r="G44" s="463">
        <v>33188</v>
      </c>
      <c r="H44" s="463"/>
      <c r="I44" s="463">
        <v>250</v>
      </c>
      <c r="J44" s="467">
        <v>5.85</v>
      </c>
      <c r="K44" s="463">
        <v>4.75</v>
      </c>
      <c r="L44" s="463"/>
      <c r="M44" s="463"/>
      <c r="N44" s="463">
        <v>250</v>
      </c>
      <c r="O44" s="463"/>
      <c r="P44" s="468">
        <v>716.20042745421858</v>
      </c>
      <c r="Q44" s="467">
        <v>8.4629399999999997</v>
      </c>
      <c r="R44" s="467">
        <v>35.734914600000003</v>
      </c>
      <c r="S44" s="463"/>
      <c r="T44" s="467">
        <v>3.5400000000000001E-2</v>
      </c>
      <c r="U44" s="467">
        <v>44.233254600000002</v>
      </c>
      <c r="V44" s="467"/>
      <c r="W44" s="468">
        <v>709.39652339340353</v>
      </c>
      <c r="X44" s="463"/>
      <c r="Y44" s="467">
        <v>0.42021591870000002</v>
      </c>
      <c r="Z44" s="467">
        <v>43.8130386813</v>
      </c>
      <c r="AA44" s="463"/>
      <c r="AB44" s="262">
        <v>0.08</v>
      </c>
      <c r="AC44" s="473">
        <v>2.8587931680000005</v>
      </c>
      <c r="AD44" s="468">
        <v>755.68452339340354</v>
      </c>
      <c r="AE44" s="463"/>
    </row>
    <row r="45" spans="1:31" ht="15.75" customHeight="1">
      <c r="A45" s="322">
        <v>20</v>
      </c>
      <c r="B45" s="321" t="s">
        <v>1085</v>
      </c>
      <c r="C45" s="322" t="s">
        <v>55</v>
      </c>
      <c r="D45" s="466"/>
      <c r="E45" s="466"/>
      <c r="F45" s="463"/>
      <c r="G45" s="463"/>
      <c r="H45" s="463"/>
      <c r="I45" s="463">
        <v>150</v>
      </c>
      <c r="J45" s="467">
        <v>5.85</v>
      </c>
      <c r="K45" s="463">
        <v>4.75</v>
      </c>
      <c r="L45" s="463"/>
      <c r="M45" s="463"/>
      <c r="N45" s="463">
        <v>250</v>
      </c>
      <c r="O45" s="463"/>
      <c r="P45" s="468" t="e">
        <v>#DIV/0!</v>
      </c>
      <c r="Q45" s="467">
        <v>0</v>
      </c>
      <c r="R45" s="463"/>
      <c r="S45" s="463"/>
      <c r="T45" s="467">
        <v>0</v>
      </c>
      <c r="U45" s="467">
        <v>0</v>
      </c>
      <c r="V45" s="467"/>
      <c r="W45" s="468" t="e">
        <v>#DIV/0!</v>
      </c>
      <c r="X45" s="467"/>
      <c r="Y45" s="467"/>
      <c r="Z45" s="467">
        <v>0</v>
      </c>
      <c r="AA45" s="463"/>
      <c r="AB45" s="262">
        <v>0.08</v>
      </c>
      <c r="AC45" s="473">
        <v>0</v>
      </c>
      <c r="AD45" s="468" t="e">
        <v>#DIV/0!</v>
      </c>
      <c r="AE45" s="463"/>
    </row>
    <row r="46" spans="1:31" ht="15.75" customHeight="1">
      <c r="A46" s="322">
        <v>21</v>
      </c>
      <c r="B46" s="321" t="s">
        <v>695</v>
      </c>
      <c r="C46" s="322" t="s">
        <v>55</v>
      </c>
      <c r="D46" s="466">
        <v>11.58</v>
      </c>
      <c r="E46" s="466">
        <v>0.1158</v>
      </c>
      <c r="F46" s="463">
        <v>19</v>
      </c>
      <c r="G46" s="463">
        <v>6218</v>
      </c>
      <c r="H46" s="463"/>
      <c r="I46" s="463">
        <v>250</v>
      </c>
      <c r="J46" s="467">
        <v>5.85</v>
      </c>
      <c r="K46" s="463">
        <v>4.75</v>
      </c>
      <c r="L46" s="463"/>
      <c r="M46" s="463"/>
      <c r="N46" s="463">
        <v>250</v>
      </c>
      <c r="O46" s="463"/>
      <c r="P46" s="468">
        <v>707.46269430051802</v>
      </c>
      <c r="Q46" s="467">
        <v>1.4923199999999999</v>
      </c>
      <c r="R46" s="467">
        <v>6.6943979999999996</v>
      </c>
      <c r="S46" s="463"/>
      <c r="T46" s="467">
        <v>5.7000000000000002E-3</v>
      </c>
      <c r="U46" s="467">
        <v>8.1924179999999982</v>
      </c>
      <c r="V46" s="467">
        <v>0.1</v>
      </c>
      <c r="W46" s="468">
        <v>698.46269430051802</v>
      </c>
      <c r="X46" s="466">
        <v>10.422000000000001</v>
      </c>
      <c r="Y46" s="467">
        <v>0.10422000000000001</v>
      </c>
      <c r="Z46" s="467">
        <v>8.0881979999999984</v>
      </c>
      <c r="AA46" s="463"/>
      <c r="AB46" s="473"/>
      <c r="AC46" s="465"/>
      <c r="AD46" s="463"/>
      <c r="AE46" s="463"/>
    </row>
    <row r="47" spans="1:31" ht="15.75" customHeight="1">
      <c r="A47" s="322">
        <v>22</v>
      </c>
      <c r="B47" s="321" t="s">
        <v>229</v>
      </c>
      <c r="C47" s="322" t="s">
        <v>55</v>
      </c>
      <c r="D47" s="466">
        <v>485.04300000000001</v>
      </c>
      <c r="E47" s="466">
        <v>46.079084999999999</v>
      </c>
      <c r="F47" s="463">
        <v>319</v>
      </c>
      <c r="G47" s="463">
        <v>166615</v>
      </c>
      <c r="H47" s="463"/>
      <c r="I47" s="463">
        <v>250</v>
      </c>
      <c r="J47" s="467">
        <v>5.85</v>
      </c>
      <c r="K47" s="463">
        <v>4.75</v>
      </c>
      <c r="L47" s="463"/>
      <c r="M47" s="463"/>
      <c r="N47" s="463">
        <v>250</v>
      </c>
      <c r="O47" s="463"/>
      <c r="P47" s="468">
        <v>658.14123706557973</v>
      </c>
      <c r="Q47" s="467">
        <v>42.486824999999996</v>
      </c>
      <c r="R47" s="467">
        <v>276.64427504999992</v>
      </c>
      <c r="S47" s="463"/>
      <c r="T47" s="467">
        <v>9.5699999999999993E-2</v>
      </c>
      <c r="U47" s="467">
        <v>319.22680004999995</v>
      </c>
      <c r="V47" s="467"/>
      <c r="W47" s="468">
        <v>652.41540830310907</v>
      </c>
      <c r="X47" s="467"/>
      <c r="Y47" s="467">
        <v>2.7772731604349996</v>
      </c>
      <c r="Z47" s="467">
        <v>316.44952688956494</v>
      </c>
      <c r="AA47" s="463"/>
      <c r="AB47" s="262">
        <v>0.08</v>
      </c>
      <c r="AC47" s="473">
        <v>22.131542003999993</v>
      </c>
      <c r="AD47" s="468">
        <v>698.04340830310912</v>
      </c>
      <c r="AE47" s="463"/>
    </row>
    <row r="48" spans="1:31" ht="15.75" customHeight="1">
      <c r="A48" s="322">
        <v>23</v>
      </c>
      <c r="B48" s="321" t="s">
        <v>232</v>
      </c>
      <c r="C48" s="322" t="s">
        <v>55</v>
      </c>
      <c r="D48" s="466">
        <v>15.057</v>
      </c>
      <c r="E48" s="466">
        <v>1.6562700000000001</v>
      </c>
      <c r="F48" s="463">
        <v>1</v>
      </c>
      <c r="G48" s="463">
        <v>555</v>
      </c>
      <c r="H48" s="463"/>
      <c r="I48" s="463">
        <v>250</v>
      </c>
      <c r="J48" s="467">
        <v>5.85</v>
      </c>
      <c r="K48" s="463">
        <v>4.75</v>
      </c>
      <c r="L48" s="463"/>
      <c r="M48" s="463"/>
      <c r="N48" s="463">
        <v>250</v>
      </c>
      <c r="O48" s="463"/>
      <c r="P48" s="468">
        <v>575.16630802948782</v>
      </c>
      <c r="Q48" s="467">
        <v>0.13320000000000001</v>
      </c>
      <c r="R48" s="467">
        <v>8.5267790999999988</v>
      </c>
      <c r="S48" s="463"/>
      <c r="T48" s="467">
        <v>2.9999999999999997E-4</v>
      </c>
      <c r="U48" s="467">
        <v>8.6602790999999986</v>
      </c>
      <c r="V48" s="467"/>
      <c r="W48" s="468">
        <v>569.41464494919296</v>
      </c>
      <c r="X48" s="467"/>
      <c r="Y48" s="467">
        <v>8.6602790999999985E-2</v>
      </c>
      <c r="Z48" s="467">
        <v>8.5736763089999979</v>
      </c>
      <c r="AA48" s="463"/>
      <c r="AB48" s="262">
        <v>0.08</v>
      </c>
      <c r="AC48" s="473">
        <v>0.68214232799999996</v>
      </c>
      <c r="AD48" s="468">
        <v>614.71864494919282</v>
      </c>
      <c r="AE48" s="463"/>
    </row>
    <row r="49" spans="1:31" ht="15.75" customHeight="1">
      <c r="A49" s="322">
        <v>24</v>
      </c>
      <c r="B49" s="321" t="s">
        <v>128</v>
      </c>
      <c r="C49" s="322" t="s">
        <v>55</v>
      </c>
      <c r="D49" s="466"/>
      <c r="E49" s="466"/>
      <c r="F49" s="463"/>
      <c r="G49" s="463"/>
      <c r="H49" s="463"/>
      <c r="I49" s="463">
        <v>250</v>
      </c>
      <c r="J49" s="467">
        <v>5.85</v>
      </c>
      <c r="K49" s="463">
        <v>4.75</v>
      </c>
      <c r="L49" s="463"/>
      <c r="M49" s="463"/>
      <c r="N49" s="463">
        <v>250</v>
      </c>
      <c r="O49" s="463"/>
      <c r="P49" s="468" t="e">
        <v>#DIV/0!</v>
      </c>
      <c r="Q49" s="467">
        <v>0</v>
      </c>
      <c r="R49" s="463"/>
      <c r="S49" s="463"/>
      <c r="T49" s="467">
        <v>0</v>
      </c>
      <c r="U49" s="467">
        <v>0</v>
      </c>
      <c r="V49" s="467"/>
      <c r="W49" s="468" t="e">
        <v>#DIV/0!</v>
      </c>
      <c r="X49" s="467"/>
      <c r="Y49" s="467"/>
      <c r="Z49" s="467">
        <v>0</v>
      </c>
      <c r="AA49" s="463"/>
      <c r="AB49" s="262">
        <v>0.08</v>
      </c>
      <c r="AC49" s="473">
        <v>0</v>
      </c>
      <c r="AD49" s="468" t="e">
        <v>#DIV/0!</v>
      </c>
      <c r="AE49" s="463"/>
    </row>
    <row r="50" spans="1:31" ht="15.75" customHeight="1">
      <c r="A50" s="322">
        <v>25</v>
      </c>
      <c r="B50" s="321" t="s">
        <v>230</v>
      </c>
      <c r="C50" s="322" t="s">
        <v>55</v>
      </c>
      <c r="D50" s="466"/>
      <c r="E50" s="466"/>
      <c r="F50" s="463"/>
      <c r="G50" s="463"/>
      <c r="H50" s="463"/>
      <c r="I50" s="463">
        <v>250</v>
      </c>
      <c r="J50" s="467">
        <v>5.85</v>
      </c>
      <c r="K50" s="463">
        <v>4.75</v>
      </c>
      <c r="L50" s="476"/>
      <c r="M50" s="476"/>
      <c r="N50" s="463">
        <v>250</v>
      </c>
      <c r="O50" s="463"/>
      <c r="P50" s="468" t="e">
        <v>#DIV/0!</v>
      </c>
      <c r="Q50" s="467">
        <v>0</v>
      </c>
      <c r="R50" s="463"/>
      <c r="S50" s="463"/>
      <c r="T50" s="467">
        <v>0</v>
      </c>
      <c r="U50" s="467">
        <v>0</v>
      </c>
      <c r="V50" s="467"/>
      <c r="W50" s="468" t="e">
        <v>#DIV/0!</v>
      </c>
      <c r="X50" s="467"/>
      <c r="Y50" s="467"/>
      <c r="Z50" s="467">
        <v>0</v>
      </c>
      <c r="AA50" s="463"/>
      <c r="AB50" s="477"/>
      <c r="AC50" s="465"/>
      <c r="AD50" s="463"/>
      <c r="AE50" s="463"/>
    </row>
    <row r="51" spans="1:31" ht="15.75" customHeight="1">
      <c r="A51" s="322">
        <v>26</v>
      </c>
      <c r="B51" s="321" t="s">
        <v>1084</v>
      </c>
      <c r="C51" s="322"/>
      <c r="D51" s="466">
        <v>2.5000000000000001E-2</v>
      </c>
      <c r="E51" s="466">
        <v>0</v>
      </c>
      <c r="F51" s="463">
        <v>2</v>
      </c>
      <c r="G51" s="463">
        <v>3100</v>
      </c>
      <c r="H51" s="463"/>
      <c r="I51" s="463"/>
      <c r="J51" s="467">
        <v>7.8</v>
      </c>
      <c r="K51" s="463"/>
      <c r="L51" s="463"/>
      <c r="M51" s="463"/>
      <c r="N51" s="463">
        <v>250</v>
      </c>
      <c r="O51" s="463"/>
      <c r="P51" s="468">
        <v>803.99999999999989</v>
      </c>
      <c r="Q51" s="467">
        <v>0</v>
      </c>
      <c r="R51" s="467">
        <v>1.95E-2</v>
      </c>
      <c r="S51" s="463"/>
      <c r="T51" s="467">
        <v>5.9999999999999995E-4</v>
      </c>
      <c r="U51" s="467">
        <v>2.01E-2</v>
      </c>
      <c r="V51" s="467"/>
      <c r="W51" s="468">
        <v>803.99999999999989</v>
      </c>
      <c r="X51" s="467"/>
      <c r="Y51" s="467"/>
      <c r="Z51" s="467">
        <v>2.01E-2</v>
      </c>
      <c r="AA51" s="463"/>
      <c r="AB51" s="262">
        <v>0.08</v>
      </c>
      <c r="AC51" s="473">
        <v>1.56E-3</v>
      </c>
      <c r="AD51" s="468">
        <v>866.4</v>
      </c>
      <c r="AE51" s="463"/>
    </row>
    <row r="52" spans="1:31" ht="15.75" customHeight="1">
      <c r="A52" s="322">
        <v>27</v>
      </c>
      <c r="B52" s="321" t="s">
        <v>129</v>
      </c>
      <c r="C52" s="322" t="s">
        <v>55</v>
      </c>
      <c r="D52" s="466"/>
      <c r="E52" s="466"/>
      <c r="F52" s="463"/>
      <c r="G52" s="463"/>
      <c r="H52" s="463"/>
      <c r="I52" s="463"/>
      <c r="J52" s="467">
        <v>4.9000000000000004</v>
      </c>
      <c r="K52" s="463"/>
      <c r="L52" s="463"/>
      <c r="M52" s="463"/>
      <c r="N52" s="463"/>
      <c r="O52" s="463"/>
      <c r="P52" s="468" t="e">
        <v>#DIV/0!</v>
      </c>
      <c r="Q52" s="467">
        <v>0</v>
      </c>
      <c r="R52" s="463"/>
      <c r="S52" s="463"/>
      <c r="T52" s="467">
        <v>0</v>
      </c>
      <c r="U52" s="467">
        <v>0</v>
      </c>
      <c r="V52" s="467"/>
      <c r="W52" s="468" t="e">
        <v>#DIV/0!</v>
      </c>
      <c r="X52" s="467"/>
      <c r="Y52" s="467"/>
      <c r="Z52" s="467">
        <v>0</v>
      </c>
      <c r="AA52" s="463"/>
      <c r="AB52" s="262">
        <v>0.08</v>
      </c>
      <c r="AC52" s="473">
        <v>0</v>
      </c>
      <c r="AD52" s="468" t="e">
        <v>#DIV/0!</v>
      </c>
      <c r="AE52" s="463"/>
    </row>
    <row r="53" spans="1:31" ht="15.75" customHeight="1">
      <c r="A53" s="322"/>
      <c r="B53" s="330" t="s">
        <v>1083</v>
      </c>
      <c r="C53" s="322"/>
      <c r="D53" s="466">
        <v>674.47500000000002</v>
      </c>
      <c r="E53" s="466">
        <v>50.407089999999997</v>
      </c>
      <c r="F53" s="468">
        <v>614</v>
      </c>
      <c r="G53" s="468">
        <v>266293</v>
      </c>
      <c r="H53" s="463"/>
      <c r="I53" s="463"/>
      <c r="J53" s="467"/>
      <c r="K53" s="463"/>
      <c r="L53" s="463"/>
      <c r="M53" s="463"/>
      <c r="N53" s="463"/>
      <c r="O53" s="463"/>
      <c r="P53" s="470">
        <v>628.57344845991327</v>
      </c>
      <c r="Q53" s="472">
        <v>56.451707399999997</v>
      </c>
      <c r="R53" s="472">
        <v>367.32116924999991</v>
      </c>
      <c r="S53" s="472">
        <v>0</v>
      </c>
      <c r="T53" s="472">
        <v>0.18419999999999997</v>
      </c>
      <c r="U53" s="472">
        <v>423.95707665000003</v>
      </c>
      <c r="V53" s="467"/>
      <c r="W53" s="470">
        <v>622.49475241019309</v>
      </c>
      <c r="X53" s="467"/>
      <c r="Y53" s="472">
        <v>4.0999285181349991</v>
      </c>
      <c r="Z53" s="472">
        <v>419.85714813186502</v>
      </c>
      <c r="AA53" s="463"/>
      <c r="AB53" s="465"/>
      <c r="AC53" s="472">
        <v>28.829259299999997</v>
      </c>
      <c r="AD53" s="470">
        <v>665.23801094460873</v>
      </c>
      <c r="AE53" s="463"/>
    </row>
    <row r="54" spans="1:31" ht="15.75" customHeight="1">
      <c r="A54" s="321"/>
      <c r="B54" s="319" t="s">
        <v>130</v>
      </c>
      <c r="C54" s="322"/>
      <c r="D54" s="466"/>
      <c r="E54" s="466"/>
      <c r="F54" s="463"/>
      <c r="G54" s="463"/>
      <c r="H54" s="463"/>
      <c r="I54" s="463"/>
      <c r="J54" s="467"/>
      <c r="K54" s="463"/>
      <c r="L54" s="463"/>
      <c r="M54" s="463"/>
      <c r="N54" s="463"/>
      <c r="O54" s="463"/>
      <c r="P54" s="463"/>
      <c r="Q54" s="463"/>
      <c r="R54" s="463"/>
      <c r="S54" s="463"/>
      <c r="T54" s="463"/>
      <c r="U54" s="467"/>
      <c r="V54" s="467"/>
      <c r="W54" s="467"/>
      <c r="X54" s="467"/>
      <c r="Y54" s="467"/>
      <c r="Z54" s="467"/>
      <c r="AA54" s="463"/>
      <c r="AB54" s="465"/>
      <c r="AC54" s="465"/>
      <c r="AD54" s="463"/>
      <c r="AE54" s="463"/>
    </row>
    <row r="55" spans="1:31" ht="15.75" customHeight="1">
      <c r="A55" s="322">
        <v>28</v>
      </c>
      <c r="B55" s="321" t="s">
        <v>491</v>
      </c>
      <c r="C55" s="322" t="s">
        <v>119</v>
      </c>
      <c r="D55" s="466">
        <v>87.504000000000005</v>
      </c>
      <c r="E55" s="466">
        <v>1.3125599999999999</v>
      </c>
      <c r="F55" s="463">
        <v>1</v>
      </c>
      <c r="G55" s="463">
        <v>20000</v>
      </c>
      <c r="H55" s="463"/>
      <c r="I55" s="463">
        <v>250</v>
      </c>
      <c r="J55" s="467">
        <v>5.8</v>
      </c>
      <c r="K55" s="463">
        <v>4.7</v>
      </c>
      <c r="L55" s="463"/>
      <c r="M55" s="463"/>
      <c r="N55" s="463">
        <v>700</v>
      </c>
      <c r="O55" s="463"/>
      <c r="P55" s="468">
        <v>629.21423477783856</v>
      </c>
      <c r="Q55" s="467">
        <v>4.8000000000000007</v>
      </c>
      <c r="R55" s="467">
        <v>50.257922399999998</v>
      </c>
      <c r="S55" s="463"/>
      <c r="T55" s="467">
        <v>8.4000000000000003E-4</v>
      </c>
      <c r="U55" s="467">
        <v>55.058762399999992</v>
      </c>
      <c r="V55" s="467"/>
      <c r="W55" s="468">
        <v>622.92209243006016</v>
      </c>
      <c r="X55" s="463"/>
      <c r="Y55" s="467">
        <v>0.55058762399999994</v>
      </c>
      <c r="Z55" s="467">
        <v>54.50817477599999</v>
      </c>
      <c r="AA55" s="463"/>
      <c r="AB55" s="475">
        <v>0.09</v>
      </c>
      <c r="AC55" s="473">
        <v>4.5232130159999997</v>
      </c>
      <c r="AD55" s="468">
        <v>674.61359243006018</v>
      </c>
      <c r="AE55" s="465"/>
    </row>
    <row r="56" spans="1:31" ht="15.75" customHeight="1">
      <c r="A56" s="322">
        <v>29</v>
      </c>
      <c r="B56" s="321" t="s">
        <v>229</v>
      </c>
      <c r="C56" s="322" t="s">
        <v>119</v>
      </c>
      <c r="D56" s="466">
        <v>1580.896</v>
      </c>
      <c r="E56" s="466">
        <v>398.30499999999995</v>
      </c>
      <c r="F56" s="463">
        <v>22</v>
      </c>
      <c r="G56" s="463">
        <v>372667.00000000006</v>
      </c>
      <c r="H56" s="463"/>
      <c r="I56" s="463">
        <v>250</v>
      </c>
      <c r="J56" s="467">
        <v>5.8</v>
      </c>
      <c r="K56" s="463">
        <v>4.7</v>
      </c>
      <c r="L56" s="463"/>
      <c r="M56" s="463"/>
      <c r="N56" s="463">
        <v>700</v>
      </c>
      <c r="O56" s="463"/>
      <c r="P56" s="468">
        <v>604.64604110580319</v>
      </c>
      <c r="Q56" s="467">
        <v>96.830085000000011</v>
      </c>
      <c r="R56" s="467">
        <v>859.03394279999986</v>
      </c>
      <c r="S56" s="467"/>
      <c r="T56" s="467">
        <v>1.848E-2</v>
      </c>
      <c r="U56" s="467">
        <v>955.88250779999987</v>
      </c>
      <c r="V56" s="467"/>
      <c r="W56" s="468">
        <v>598.9019037152982</v>
      </c>
      <c r="X56" s="467"/>
      <c r="Y56" s="467">
        <v>9.0808838240999972</v>
      </c>
      <c r="Z56" s="467">
        <v>946.80162397589993</v>
      </c>
      <c r="AA56" s="463"/>
      <c r="AB56" s="475">
        <v>0.09</v>
      </c>
      <c r="AC56" s="473">
        <v>77.313054851999979</v>
      </c>
      <c r="AD56" s="468">
        <v>647.8064836826079</v>
      </c>
      <c r="AE56" s="465"/>
    </row>
    <row r="57" spans="1:31" ht="15.75" customHeight="1">
      <c r="A57" s="322">
        <v>30</v>
      </c>
      <c r="B57" s="321" t="s">
        <v>230</v>
      </c>
      <c r="C57" s="322" t="s">
        <v>119</v>
      </c>
      <c r="D57" s="466">
        <v>485.245</v>
      </c>
      <c r="E57" s="466">
        <v>0</v>
      </c>
      <c r="F57" s="463">
        <v>8</v>
      </c>
      <c r="G57" s="463">
        <v>145000</v>
      </c>
      <c r="H57" s="463"/>
      <c r="I57" s="463">
        <v>250</v>
      </c>
      <c r="J57" s="467">
        <v>5.8</v>
      </c>
      <c r="K57" s="463">
        <v>4.7</v>
      </c>
      <c r="L57" s="463"/>
      <c r="M57" s="463"/>
      <c r="N57" s="463">
        <v>700</v>
      </c>
      <c r="O57" s="463"/>
      <c r="P57" s="468">
        <v>665.17701367350503</v>
      </c>
      <c r="Q57" s="467">
        <v>41.325000000000003</v>
      </c>
      <c r="R57" s="467">
        <v>281.44209999999998</v>
      </c>
      <c r="S57" s="467"/>
      <c r="T57" s="467">
        <v>6.7200000000000003E-3</v>
      </c>
      <c r="U57" s="467">
        <v>322.77381999999994</v>
      </c>
      <c r="V57" s="467"/>
      <c r="W57" s="468">
        <v>658.52524353676995</v>
      </c>
      <c r="X57" s="467"/>
      <c r="Y57" s="467">
        <v>3.2277381999999997</v>
      </c>
      <c r="Z57" s="467">
        <v>319.54608179999997</v>
      </c>
      <c r="AA57" s="463"/>
      <c r="AB57" s="475"/>
      <c r="AC57" s="465"/>
      <c r="AD57" s="463"/>
      <c r="AE57" s="465"/>
    </row>
    <row r="58" spans="1:31" ht="15.75" customHeight="1">
      <c r="A58" s="322">
        <v>31</v>
      </c>
      <c r="B58" s="321" t="s">
        <v>231</v>
      </c>
      <c r="C58" s="322" t="s">
        <v>119</v>
      </c>
      <c r="D58" s="466">
        <v>153.078</v>
      </c>
      <c r="E58" s="466">
        <v>86.007000000000005</v>
      </c>
      <c r="F58" s="463">
        <v>1</v>
      </c>
      <c r="G58" s="463">
        <v>16667</v>
      </c>
      <c r="H58" s="463"/>
      <c r="I58" s="463">
        <v>250</v>
      </c>
      <c r="J58" s="467">
        <v>5.8</v>
      </c>
      <c r="K58" s="463">
        <v>4.7</v>
      </c>
      <c r="L58" s="478"/>
      <c r="M58" s="478"/>
      <c r="N58" s="463">
        <v>700</v>
      </c>
      <c r="O58" s="463"/>
      <c r="P58" s="468">
        <v>529.04810096813378</v>
      </c>
      <c r="Q58" s="467">
        <v>4.7500800000000005</v>
      </c>
      <c r="R58" s="467">
        <v>76.234705199999993</v>
      </c>
      <c r="S58" s="467"/>
      <c r="T58" s="467">
        <v>8.4000000000000003E-4</v>
      </c>
      <c r="U58" s="467">
        <v>80.985625199999987</v>
      </c>
      <c r="V58" s="467"/>
      <c r="W58" s="468">
        <v>523.75761995845244</v>
      </c>
      <c r="X58" s="467"/>
      <c r="Y58" s="467">
        <v>0.80985625199999989</v>
      </c>
      <c r="Z58" s="467">
        <v>80.175768947999984</v>
      </c>
      <c r="AA58" s="463"/>
      <c r="AB58" s="475">
        <v>0.09</v>
      </c>
      <c r="AC58" s="473">
        <v>6.8611234679999988</v>
      </c>
      <c r="AD58" s="468">
        <v>568.57871422412097</v>
      </c>
      <c r="AE58" s="465"/>
    </row>
    <row r="59" spans="1:31" ht="15.75" customHeight="1">
      <c r="A59" s="322">
        <v>32</v>
      </c>
      <c r="B59" s="321" t="s">
        <v>232</v>
      </c>
      <c r="C59" s="322" t="s">
        <v>119</v>
      </c>
      <c r="D59" s="466">
        <v>223.62299999999999</v>
      </c>
      <c r="E59" s="466">
        <v>77.307000000000002</v>
      </c>
      <c r="F59" s="463">
        <v>3</v>
      </c>
      <c r="G59" s="463">
        <v>35000</v>
      </c>
      <c r="H59" s="463"/>
      <c r="I59" s="463">
        <v>250</v>
      </c>
      <c r="J59" s="467">
        <v>5.8</v>
      </c>
      <c r="K59" s="463">
        <v>4.7</v>
      </c>
      <c r="L59" s="478"/>
      <c r="M59" s="478"/>
      <c r="N59" s="463">
        <v>700</v>
      </c>
      <c r="O59" s="463"/>
      <c r="P59" s="468">
        <v>568.7761768691056</v>
      </c>
      <c r="Q59" s="467">
        <v>8.9849999999999994</v>
      </c>
      <c r="R59" s="467">
        <v>118.20391500000001</v>
      </c>
      <c r="S59" s="467"/>
      <c r="T59" s="467">
        <v>2.5200000000000001E-3</v>
      </c>
      <c r="U59" s="467">
        <v>127.19143500000001</v>
      </c>
      <c r="V59" s="467"/>
      <c r="W59" s="468">
        <v>563.08841510041464</v>
      </c>
      <c r="X59" s="467"/>
      <c r="Y59" s="467">
        <v>1.2719143500000001</v>
      </c>
      <c r="Z59" s="467">
        <v>125.91952065000001</v>
      </c>
      <c r="AA59" s="463"/>
      <c r="AB59" s="475">
        <v>0.09</v>
      </c>
      <c r="AC59" s="473">
        <v>10.63835235</v>
      </c>
      <c r="AD59" s="468">
        <v>610.66112609168113</v>
      </c>
      <c r="AE59" s="465"/>
    </row>
    <row r="60" spans="1:31" ht="15.75" customHeight="1">
      <c r="A60" s="322">
        <v>33</v>
      </c>
      <c r="B60" s="321" t="s">
        <v>128</v>
      </c>
      <c r="C60" s="322" t="s">
        <v>119</v>
      </c>
      <c r="D60" s="466"/>
      <c r="E60" s="466"/>
      <c r="F60" s="463"/>
      <c r="G60" s="463"/>
      <c r="H60" s="463"/>
      <c r="I60" s="463">
        <v>250</v>
      </c>
      <c r="J60" s="467">
        <v>5.8</v>
      </c>
      <c r="K60" s="463">
        <v>4.7</v>
      </c>
      <c r="L60" s="463"/>
      <c r="M60" s="463"/>
      <c r="N60" s="463">
        <v>700</v>
      </c>
      <c r="O60" s="463"/>
      <c r="P60" s="468" t="e">
        <v>#DIV/0!</v>
      </c>
      <c r="Q60" s="467">
        <v>0</v>
      </c>
      <c r="R60" s="467">
        <v>0</v>
      </c>
      <c r="S60" s="467"/>
      <c r="T60" s="467">
        <v>0</v>
      </c>
      <c r="U60" s="467">
        <v>0</v>
      </c>
      <c r="V60" s="467"/>
      <c r="W60" s="468" t="e">
        <v>#DIV/0!</v>
      </c>
      <c r="X60" s="467"/>
      <c r="Y60" s="467"/>
      <c r="Z60" s="467">
        <v>0</v>
      </c>
      <c r="AA60" s="463"/>
      <c r="AB60" s="475">
        <v>0.09</v>
      </c>
      <c r="AC60" s="473">
        <v>0</v>
      </c>
      <c r="AD60" s="468" t="e">
        <v>#DIV/0!</v>
      </c>
      <c r="AE60" s="465"/>
    </row>
    <row r="61" spans="1:31" ht="15.75" customHeight="1">
      <c r="A61" s="322">
        <v>34</v>
      </c>
      <c r="B61" s="321" t="s">
        <v>131</v>
      </c>
      <c r="C61" s="322" t="s">
        <v>119</v>
      </c>
      <c r="D61" s="466">
        <v>1.0209999999999999</v>
      </c>
      <c r="E61" s="466">
        <v>0</v>
      </c>
      <c r="F61" s="463">
        <v>2</v>
      </c>
      <c r="G61" s="463">
        <v>13333</v>
      </c>
      <c r="H61" s="463"/>
      <c r="I61" s="463"/>
      <c r="J61" s="467">
        <v>7.7</v>
      </c>
      <c r="K61" s="463"/>
      <c r="L61" s="463"/>
      <c r="M61" s="463"/>
      <c r="N61" s="463">
        <v>700</v>
      </c>
      <c r="O61" s="463"/>
      <c r="P61" s="468">
        <v>771.645445641528</v>
      </c>
      <c r="Q61" s="467"/>
      <c r="R61" s="467">
        <v>0.78617000000000004</v>
      </c>
      <c r="S61" s="467"/>
      <c r="T61" s="467">
        <v>1.6800000000000001E-3</v>
      </c>
      <c r="U61" s="467">
        <v>0.78785000000000005</v>
      </c>
      <c r="V61" s="467"/>
      <c r="W61" s="468">
        <v>763.92899118511275</v>
      </c>
      <c r="X61" s="467"/>
      <c r="Y61" s="467">
        <v>7.8785000000000001E-3</v>
      </c>
      <c r="Z61" s="467">
        <v>0.77997150000000004</v>
      </c>
      <c r="AA61" s="463"/>
      <c r="AB61" s="475">
        <v>0.09</v>
      </c>
      <c r="AC61" s="473">
        <v>7.0755300000000007E-2</v>
      </c>
      <c r="AD61" s="468">
        <v>833.2289911851127</v>
      </c>
      <c r="AE61" s="465"/>
    </row>
    <row r="62" spans="1:31" ht="15.75" customHeight="1">
      <c r="A62" s="322">
        <v>35</v>
      </c>
      <c r="B62" s="321" t="s">
        <v>129</v>
      </c>
      <c r="C62" s="322" t="s">
        <v>119</v>
      </c>
      <c r="D62" s="466"/>
      <c r="E62" s="466"/>
      <c r="F62" s="463"/>
      <c r="G62" s="463"/>
      <c r="H62" s="463"/>
      <c r="I62" s="463"/>
      <c r="J62" s="467">
        <v>4.8499999999999996</v>
      </c>
      <c r="K62" s="463"/>
      <c r="L62" s="478"/>
      <c r="M62" s="478"/>
      <c r="N62" s="478"/>
      <c r="O62" s="463"/>
      <c r="P62" s="468" t="e">
        <v>#DIV/0!</v>
      </c>
      <c r="Q62" s="467"/>
      <c r="R62" s="467"/>
      <c r="S62" s="467"/>
      <c r="T62" s="467"/>
      <c r="U62" s="467"/>
      <c r="V62" s="467"/>
      <c r="W62" s="467"/>
      <c r="X62" s="467"/>
      <c r="Y62" s="467"/>
      <c r="Z62" s="467"/>
      <c r="AA62" s="463"/>
      <c r="AB62" s="465"/>
      <c r="AC62" s="465"/>
      <c r="AD62" s="463"/>
      <c r="AE62" s="465"/>
    </row>
    <row r="63" spans="1:31" ht="15.75" customHeight="1">
      <c r="A63" s="322"/>
      <c r="B63" s="330" t="s">
        <v>1083</v>
      </c>
      <c r="C63" s="321"/>
      <c r="D63" s="466">
        <v>2531.3670000000002</v>
      </c>
      <c r="E63" s="466">
        <v>562.93155999999999</v>
      </c>
      <c r="F63" s="468">
        <v>37</v>
      </c>
      <c r="G63" s="468">
        <v>602667</v>
      </c>
      <c r="H63" s="463"/>
      <c r="I63" s="463"/>
      <c r="J63" s="463"/>
      <c r="K63" s="463"/>
      <c r="L63" s="463"/>
      <c r="M63" s="463"/>
      <c r="N63" s="463"/>
      <c r="O63" s="463"/>
      <c r="P63" s="470">
        <v>609.42565831031209</v>
      </c>
      <c r="Q63" s="472">
        <v>156.69016499999998</v>
      </c>
      <c r="R63" s="472">
        <v>1385.9587554</v>
      </c>
      <c r="S63" s="472">
        <v>0</v>
      </c>
      <c r="T63" s="472">
        <v>3.1080000000000003E-2</v>
      </c>
      <c r="U63" s="472">
        <v>1542.6800003999997</v>
      </c>
      <c r="V63" s="467"/>
      <c r="W63" s="470">
        <v>603.5202092979406</v>
      </c>
      <c r="X63" s="467"/>
      <c r="Y63" s="472">
        <v>14.948858750099996</v>
      </c>
      <c r="Z63" s="472">
        <v>1527.7311416499001</v>
      </c>
      <c r="AA63" s="463"/>
      <c r="AB63" s="465"/>
      <c r="AC63" s="472">
        <v>99.406498985999988</v>
      </c>
      <c r="AD63" s="468">
        <v>642.79009745955454</v>
      </c>
      <c r="AE63" s="463"/>
    </row>
    <row r="64" spans="1:31" ht="15.75" customHeight="1">
      <c r="A64" s="322"/>
      <c r="B64" s="330"/>
      <c r="C64" s="321"/>
      <c r="D64" s="466"/>
      <c r="E64" s="466"/>
      <c r="F64" s="463"/>
      <c r="G64" s="463"/>
      <c r="H64" s="463"/>
      <c r="I64" s="463"/>
      <c r="J64" s="463"/>
      <c r="K64" s="463"/>
      <c r="L64" s="463"/>
      <c r="M64" s="463"/>
      <c r="N64" s="463"/>
      <c r="O64" s="463"/>
      <c r="P64" s="463"/>
      <c r="Q64" s="467"/>
      <c r="R64" s="467"/>
      <c r="S64" s="467"/>
      <c r="T64" s="467"/>
      <c r="U64" s="467"/>
      <c r="V64" s="467"/>
      <c r="W64" s="472"/>
      <c r="X64" s="467"/>
      <c r="Y64" s="467"/>
      <c r="Z64" s="467"/>
      <c r="AA64" s="463"/>
      <c r="AB64" s="465"/>
      <c r="AC64" s="465"/>
      <c r="AD64" s="463"/>
      <c r="AE64" s="463"/>
    </row>
    <row r="65" spans="1:31" s="388" customFormat="1" ht="15.75" customHeight="1">
      <c r="A65" s="329"/>
      <c r="B65" s="319" t="s">
        <v>133</v>
      </c>
      <c r="C65" s="329"/>
      <c r="D65" s="469">
        <v>5548.2839999999997</v>
      </c>
      <c r="E65" s="469">
        <v>613.33865000000003</v>
      </c>
      <c r="F65" s="470">
        <v>2089083</v>
      </c>
      <c r="G65" s="470">
        <v>3274996</v>
      </c>
      <c r="H65" s="471"/>
      <c r="I65" s="463"/>
      <c r="J65" s="463"/>
      <c r="K65" s="463"/>
      <c r="L65" s="476"/>
      <c r="M65" s="476"/>
      <c r="N65" s="476"/>
      <c r="O65" s="471"/>
      <c r="P65" s="470">
        <v>561.15185957961785</v>
      </c>
      <c r="Q65" s="472">
        <v>213.14187239999998</v>
      </c>
      <c r="R65" s="472">
        <v>2817.5809936758405</v>
      </c>
      <c r="S65" s="472">
        <v>82.491737999999998</v>
      </c>
      <c r="T65" s="472">
        <v>0.21527999999999997</v>
      </c>
      <c r="U65" s="472">
        <v>3113.4298840758406</v>
      </c>
      <c r="V65" s="467"/>
      <c r="W65" s="470">
        <v>555.45822746431259</v>
      </c>
      <c r="X65" s="467"/>
      <c r="Y65" s="472">
        <v>31.589887967234993</v>
      </c>
      <c r="Z65" s="472">
        <v>3081.8399961086061</v>
      </c>
      <c r="AA65" s="463"/>
      <c r="AB65" s="465"/>
      <c r="AC65" s="472">
        <v>170.21633524703361</v>
      </c>
      <c r="AD65" s="468">
        <v>586.13732306342638</v>
      </c>
      <c r="AE65" s="471"/>
    </row>
    <row r="66" spans="1:31" ht="15.75">
      <c r="K66" s="471"/>
      <c r="AB66" s="377"/>
    </row>
    <row r="67" spans="1:31">
      <c r="D67" s="342">
        <v>0.57780784112709449</v>
      </c>
      <c r="Z67" s="379">
        <v>5.6315307469010918</v>
      </c>
    </row>
    <row r="69" spans="1:31">
      <c r="Q69" s="379"/>
      <c r="R69" s="379"/>
      <c r="S69" s="379"/>
      <c r="Z69" s="379">
        <v>1527.7311416499001</v>
      </c>
    </row>
    <row r="70" spans="1:31">
      <c r="D70" s="363"/>
      <c r="E70" s="363"/>
      <c r="F70" s="363"/>
      <c r="G70" s="363"/>
      <c r="Z70" s="379">
        <v>419.85714813186502</v>
      </c>
    </row>
    <row r="71" spans="1:31">
      <c r="Z71" s="379">
        <v>1134.251706326841</v>
      </c>
    </row>
    <row r="72" spans="1:31">
      <c r="Z72" s="379">
        <v>3081.8399961086061</v>
      </c>
    </row>
  </sheetData>
  <mergeCells count="2">
    <mergeCell ref="AB2:AE2"/>
    <mergeCell ref="A1:B1"/>
  </mergeCells>
  <printOptions horizontalCentered="1"/>
  <pageMargins left="0.15748031496062992" right="0.15748031496062992" top="0.43307086614173229" bottom="0.19685039370078741" header="0.23622047244094491" footer="0.15748031496062992"/>
  <pageSetup paperSize="9" scale="55" fitToWidth="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AE77"/>
  <sheetViews>
    <sheetView showOutlineSymbols="0" view="pageBreakPreview" zoomScaleNormal="87" zoomScaleSheetLayoutView="100" workbookViewId="0">
      <pane xSplit="2" ySplit="10" topLeftCell="U59" activePane="bottomRight" state="frozen"/>
      <selection activeCell="R55" sqref="R55:R62"/>
      <selection pane="topRight" activeCell="R55" sqref="R55:R62"/>
      <selection pane="bottomLeft" activeCell="R55" sqref="R55:R62"/>
      <selection pane="bottomRight" activeCell="AC60" sqref="AC60"/>
    </sheetView>
  </sheetViews>
  <sheetFormatPr defaultColWidth="14.7109375" defaultRowHeight="15"/>
  <cols>
    <col min="1" max="1" width="5.5703125" style="395" customWidth="1"/>
    <col min="2" max="2" width="39.28515625" style="395" customWidth="1"/>
    <col min="3" max="3" width="11" style="395" customWidth="1"/>
    <col min="4" max="4" width="20" style="395" customWidth="1"/>
    <col min="5" max="5" width="20.140625" style="395" customWidth="1"/>
    <col min="6" max="6" width="14.7109375" style="395" customWidth="1"/>
    <col min="7" max="7" width="13.7109375" style="395" customWidth="1"/>
    <col min="8" max="8" width="14.7109375" style="395" customWidth="1"/>
    <col min="9" max="10" width="11.140625" style="395" customWidth="1"/>
    <col min="11" max="11" width="13.5703125" style="395" customWidth="1"/>
    <col min="12" max="12" width="11.42578125" style="395" customWidth="1"/>
    <col min="13" max="13" width="13.42578125" style="395" customWidth="1"/>
    <col min="14" max="14" width="11.28515625" style="395" customWidth="1"/>
    <col min="15" max="15" width="16.5703125" style="395" customWidth="1"/>
    <col min="16" max="16" width="10.42578125" style="395" customWidth="1"/>
    <col min="17" max="17" width="12.28515625" style="395" customWidth="1"/>
    <col min="18" max="18" width="11.85546875" style="395" customWidth="1"/>
    <col min="19" max="19" width="16.140625" style="395" customWidth="1"/>
    <col min="20" max="20" width="17.42578125" style="395" customWidth="1"/>
    <col min="21" max="21" width="11.85546875" style="395" customWidth="1"/>
    <col min="22" max="22" width="9.5703125" style="395" customWidth="1"/>
    <col min="23" max="23" width="10.5703125" style="395" customWidth="1"/>
    <col min="24" max="24" width="14.140625" style="395" customWidth="1"/>
    <col min="25" max="25" width="12.7109375" style="395" customWidth="1"/>
    <col min="26" max="26" width="11.28515625" style="395" customWidth="1"/>
    <col min="27" max="27" width="15" style="395" customWidth="1"/>
    <col min="28" max="28" width="8.5703125" style="395" customWidth="1"/>
    <col min="29" max="29" width="11.28515625" style="395" customWidth="1"/>
    <col min="30" max="30" width="16.5703125" style="395" customWidth="1"/>
    <col min="31" max="31" width="13.42578125" style="395" customWidth="1"/>
    <col min="32" max="16384" width="14.7109375" style="395"/>
  </cols>
  <sheetData>
    <row r="1" spans="1:31" s="479" customFormat="1">
      <c r="A1" s="1588" t="s">
        <v>1947</v>
      </c>
      <c r="B1" s="1588"/>
      <c r="O1" s="480" t="s">
        <v>139</v>
      </c>
      <c r="P1" s="479" t="s">
        <v>1571</v>
      </c>
      <c r="R1" s="481"/>
    </row>
    <row r="2" spans="1:31" ht="21.75" customHeight="1">
      <c r="A2" s="1589" t="s">
        <v>1246</v>
      </c>
      <c r="B2" s="1589"/>
      <c r="C2" s="1589"/>
      <c r="D2" s="1590" t="s">
        <v>1242</v>
      </c>
      <c r="E2" s="1590"/>
      <c r="F2" s="1590"/>
      <c r="G2" s="482"/>
      <c r="H2" s="482"/>
      <c r="J2" s="482"/>
      <c r="K2" s="482"/>
      <c r="L2" s="482"/>
      <c r="M2" s="482"/>
      <c r="N2" s="482"/>
      <c r="O2" s="482"/>
      <c r="P2" s="482"/>
      <c r="Q2" s="482"/>
      <c r="R2" s="483"/>
      <c r="S2" s="482"/>
      <c r="T2" s="482"/>
      <c r="U2" s="482"/>
      <c r="V2" s="482"/>
      <c r="W2" s="482"/>
      <c r="X2" s="482"/>
      <c r="Y2" s="482"/>
      <c r="Z2" s="482"/>
      <c r="AA2" s="484"/>
      <c r="AB2" s="1591" t="s">
        <v>1245</v>
      </c>
      <c r="AC2" s="1592"/>
      <c r="AD2" s="1592"/>
      <c r="AE2" s="1592"/>
    </row>
    <row r="3" spans="1:31" ht="16.5" customHeight="1">
      <c r="B3" s="482"/>
      <c r="C3" s="482"/>
      <c r="D3" s="482"/>
      <c r="E3" s="482"/>
      <c r="F3" s="482"/>
      <c r="G3" s="482"/>
      <c r="H3" s="482"/>
      <c r="I3" s="482"/>
      <c r="J3" s="482"/>
      <c r="K3" s="485" t="s">
        <v>717</v>
      </c>
      <c r="L3" s="482"/>
      <c r="M3" s="482"/>
      <c r="N3" s="482"/>
      <c r="O3" s="482"/>
      <c r="P3" s="482"/>
      <c r="Q3" s="482"/>
      <c r="R3" s="483"/>
      <c r="S3" s="482"/>
      <c r="T3" s="482"/>
      <c r="U3" s="482"/>
      <c r="V3" s="482"/>
      <c r="W3" s="482"/>
      <c r="X3" s="482"/>
      <c r="Y3" s="482"/>
      <c r="Z3" s="482"/>
      <c r="AA3" s="484"/>
      <c r="AB3" s="484"/>
      <c r="AC3" s="484"/>
      <c r="AD3" s="484"/>
      <c r="AE3" s="484"/>
    </row>
    <row r="4" spans="1:31" ht="15" customHeight="1">
      <c r="A4" s="486" t="s">
        <v>891</v>
      </c>
      <c r="B4" s="487" t="s">
        <v>836</v>
      </c>
      <c r="C4" s="487" t="s">
        <v>1240</v>
      </c>
      <c r="D4" s="487" t="s">
        <v>1232</v>
      </c>
      <c r="E4" s="487" t="s">
        <v>1232</v>
      </c>
      <c r="F4" s="487" t="s">
        <v>1239</v>
      </c>
      <c r="G4" s="487" t="s">
        <v>1238</v>
      </c>
      <c r="H4" s="487" t="s">
        <v>1237</v>
      </c>
      <c r="I4" s="487" t="s">
        <v>1204</v>
      </c>
      <c r="J4" s="487" t="s">
        <v>1203</v>
      </c>
      <c r="K4" s="488" t="s">
        <v>1236</v>
      </c>
      <c r="L4" s="489" t="s">
        <v>1235</v>
      </c>
      <c r="M4" s="490"/>
      <c r="N4" s="490" t="s">
        <v>1234</v>
      </c>
      <c r="O4" s="487" t="s">
        <v>1233</v>
      </c>
      <c r="P4" s="487" t="s">
        <v>1230</v>
      </c>
      <c r="Q4" s="487" t="s">
        <v>1214</v>
      </c>
      <c r="R4" s="487" t="s">
        <v>1214</v>
      </c>
      <c r="S4" s="487" t="s">
        <v>1214</v>
      </c>
      <c r="T4" s="487" t="s">
        <v>1214</v>
      </c>
      <c r="U4" s="487" t="s">
        <v>457</v>
      </c>
      <c r="V4" s="487" t="s">
        <v>1188</v>
      </c>
      <c r="W4" s="487" t="s">
        <v>1230</v>
      </c>
      <c r="X4" s="491" t="s">
        <v>1232</v>
      </c>
      <c r="Y4" s="492" t="s">
        <v>1231</v>
      </c>
      <c r="Z4" s="490" t="s">
        <v>457</v>
      </c>
      <c r="AA4" s="487" t="s">
        <v>1230</v>
      </c>
      <c r="AB4" s="487" t="s">
        <v>1229</v>
      </c>
      <c r="AC4" s="487" t="s">
        <v>457</v>
      </c>
      <c r="AD4" s="487" t="s">
        <v>457</v>
      </c>
      <c r="AE4" s="493" t="s">
        <v>1228</v>
      </c>
    </row>
    <row r="5" spans="1:31" ht="15" customHeight="1">
      <c r="A5" s="494" t="s">
        <v>642</v>
      </c>
      <c r="B5" s="495"/>
      <c r="C5" s="495" t="s">
        <v>1227</v>
      </c>
      <c r="D5" s="495" t="s">
        <v>1226</v>
      </c>
      <c r="E5" s="495" t="s">
        <v>1226</v>
      </c>
      <c r="F5" s="495" t="s">
        <v>1225</v>
      </c>
      <c r="G5" s="495" t="s">
        <v>1204</v>
      </c>
      <c r="H5" s="495" t="s">
        <v>1224</v>
      </c>
      <c r="I5" s="495" t="s">
        <v>1179</v>
      </c>
      <c r="J5" s="495" t="s">
        <v>1179</v>
      </c>
      <c r="K5" s="496" t="s">
        <v>1223</v>
      </c>
      <c r="L5" s="497" t="s">
        <v>1222</v>
      </c>
      <c r="M5" s="498" t="s">
        <v>1221</v>
      </c>
      <c r="N5" s="499" t="s">
        <v>1201</v>
      </c>
      <c r="O5" s="495" t="s">
        <v>1220</v>
      </c>
      <c r="P5" s="495" t="s">
        <v>1179</v>
      </c>
      <c r="Q5" s="495" t="s">
        <v>1219</v>
      </c>
      <c r="R5" s="495" t="s">
        <v>1219</v>
      </c>
      <c r="S5" s="495" t="s">
        <v>1218</v>
      </c>
      <c r="T5" s="495" t="s">
        <v>1217</v>
      </c>
      <c r="U5" s="495" t="s">
        <v>1214</v>
      </c>
      <c r="V5" s="495"/>
      <c r="W5" s="495" t="s">
        <v>1179</v>
      </c>
      <c r="X5" s="500" t="s">
        <v>1216</v>
      </c>
      <c r="Y5" s="501" t="s">
        <v>1215</v>
      </c>
      <c r="Z5" s="499" t="s">
        <v>1214</v>
      </c>
      <c r="AA5" s="502" t="s">
        <v>1213</v>
      </c>
      <c r="AB5" s="495" t="s">
        <v>1212</v>
      </c>
      <c r="AC5" s="495" t="s">
        <v>1211</v>
      </c>
      <c r="AD5" s="495" t="s">
        <v>1210</v>
      </c>
      <c r="AE5" s="503" t="s">
        <v>1209</v>
      </c>
    </row>
    <row r="6" spans="1:31" ht="15" customHeight="1">
      <c r="A6" s="494" t="s">
        <v>734</v>
      </c>
      <c r="B6" s="495"/>
      <c r="C6" s="495"/>
      <c r="D6" s="495" t="s">
        <v>1244</v>
      </c>
      <c r="E6" s="495" t="s">
        <v>1244</v>
      </c>
      <c r="F6" s="495"/>
      <c r="G6" s="495" t="s">
        <v>457</v>
      </c>
      <c r="H6" s="495" t="s">
        <v>1207</v>
      </c>
      <c r="I6" s="495"/>
      <c r="J6" s="495"/>
      <c r="K6" s="504" t="s">
        <v>1206</v>
      </c>
      <c r="L6" s="495"/>
      <c r="M6" s="495"/>
      <c r="N6" s="495" t="s">
        <v>1179</v>
      </c>
      <c r="O6" s="495" t="s">
        <v>1205</v>
      </c>
      <c r="P6" s="495"/>
      <c r="Q6" s="495" t="s">
        <v>1204</v>
      </c>
      <c r="R6" s="495" t="s">
        <v>1203</v>
      </c>
      <c r="S6" s="495" t="s">
        <v>1202</v>
      </c>
      <c r="T6" s="495" t="s">
        <v>1201</v>
      </c>
      <c r="U6" s="495"/>
      <c r="V6" s="495"/>
      <c r="W6" s="495" t="s">
        <v>1198</v>
      </c>
      <c r="X6" s="502" t="s">
        <v>1200</v>
      </c>
      <c r="Y6" s="501" t="s">
        <v>1199</v>
      </c>
      <c r="Z6" s="499" t="s">
        <v>1198</v>
      </c>
      <c r="AA6" s="502" t="s">
        <v>1197</v>
      </c>
      <c r="AB6" s="495"/>
      <c r="AC6" s="495" t="s">
        <v>1196</v>
      </c>
      <c r="AD6" s="495" t="s">
        <v>1195</v>
      </c>
      <c r="AE6" s="503" t="s">
        <v>1194</v>
      </c>
    </row>
    <row r="7" spans="1:31" ht="15" customHeight="1">
      <c r="A7" s="494"/>
      <c r="B7" s="495"/>
      <c r="C7" s="495"/>
      <c r="D7" s="495" t="s">
        <v>457</v>
      </c>
      <c r="E7" s="495" t="s">
        <v>1193</v>
      </c>
      <c r="F7" s="495"/>
      <c r="G7" s="495"/>
      <c r="H7" s="495" t="s">
        <v>1192</v>
      </c>
      <c r="I7" s="495"/>
      <c r="J7" s="495"/>
      <c r="K7" s="505" t="s">
        <v>1191</v>
      </c>
      <c r="L7" s="495"/>
      <c r="M7" s="495"/>
      <c r="N7" s="495" t="s">
        <v>1190</v>
      </c>
      <c r="O7" s="495" t="s">
        <v>1179</v>
      </c>
      <c r="P7" s="495"/>
      <c r="Q7" s="495" t="s">
        <v>1179</v>
      </c>
      <c r="R7" s="495" t="s">
        <v>1179</v>
      </c>
      <c r="S7" s="495" t="s">
        <v>1189</v>
      </c>
      <c r="T7" s="495" t="s">
        <v>1179</v>
      </c>
      <c r="U7" s="495"/>
      <c r="V7" s="495"/>
      <c r="W7" s="495" t="s">
        <v>1188</v>
      </c>
      <c r="X7" s="506"/>
      <c r="Y7" s="507"/>
      <c r="Z7" s="499" t="s">
        <v>1188</v>
      </c>
      <c r="AA7" s="502" t="s">
        <v>1187</v>
      </c>
      <c r="AB7" s="495"/>
      <c r="AC7" s="495"/>
      <c r="AD7" s="495" t="s">
        <v>1186</v>
      </c>
      <c r="AE7" s="503" t="s">
        <v>1185</v>
      </c>
    </row>
    <row r="8" spans="1:31" ht="15" customHeight="1">
      <c r="A8" s="494"/>
      <c r="B8" s="495"/>
      <c r="C8" s="495"/>
      <c r="D8" s="495"/>
      <c r="E8" s="495" t="s">
        <v>1184</v>
      </c>
      <c r="F8" s="495"/>
      <c r="G8" s="495"/>
      <c r="H8" s="495" t="s">
        <v>1183</v>
      </c>
      <c r="I8" s="495"/>
      <c r="J8" s="495"/>
      <c r="K8" s="505" t="s">
        <v>1182</v>
      </c>
      <c r="L8" s="495"/>
      <c r="M8" s="495"/>
      <c r="N8" s="495" t="s">
        <v>1181</v>
      </c>
      <c r="O8" s="495" t="s">
        <v>1180</v>
      </c>
      <c r="P8" s="495"/>
      <c r="Q8" s="508"/>
      <c r="R8" s="508"/>
      <c r="S8" s="508" t="s">
        <v>1179</v>
      </c>
      <c r="T8" s="508"/>
      <c r="U8" s="495"/>
      <c r="V8" s="495"/>
      <c r="W8" s="495"/>
      <c r="X8" s="506"/>
      <c r="Y8" s="507"/>
      <c r="Z8" s="499"/>
      <c r="AA8" s="495" t="s">
        <v>1178</v>
      </c>
      <c r="AB8" s="495"/>
      <c r="AC8" s="495"/>
      <c r="AD8" s="505" t="s">
        <v>1177</v>
      </c>
      <c r="AE8" s="503"/>
    </row>
    <row r="9" spans="1:31" ht="15" customHeight="1">
      <c r="A9" s="509"/>
      <c r="B9" s="510"/>
      <c r="C9" s="510"/>
      <c r="D9" s="510" t="s">
        <v>723</v>
      </c>
      <c r="E9" s="510" t="s">
        <v>723</v>
      </c>
      <c r="F9" s="510"/>
      <c r="G9" s="510" t="s">
        <v>1176</v>
      </c>
      <c r="H9" s="510" t="s">
        <v>1176</v>
      </c>
      <c r="I9" s="510" t="s">
        <v>1175</v>
      </c>
      <c r="J9" s="510" t="s">
        <v>1172</v>
      </c>
      <c r="K9" s="510" t="s">
        <v>1172</v>
      </c>
      <c r="L9" s="510" t="s">
        <v>1174</v>
      </c>
      <c r="M9" s="510" t="s">
        <v>1174</v>
      </c>
      <c r="N9" s="510" t="s">
        <v>1174</v>
      </c>
      <c r="O9" s="510" t="s">
        <v>1173</v>
      </c>
      <c r="P9" s="510" t="s">
        <v>1172</v>
      </c>
      <c r="Q9" s="510" t="s">
        <v>1171</v>
      </c>
      <c r="R9" s="510" t="s">
        <v>1171</v>
      </c>
      <c r="S9" s="510" t="s">
        <v>1171</v>
      </c>
      <c r="T9" s="510" t="s">
        <v>1171</v>
      </c>
      <c r="U9" s="510" t="s">
        <v>1171</v>
      </c>
      <c r="V9" s="510" t="s">
        <v>1172</v>
      </c>
      <c r="W9" s="510" t="s">
        <v>1172</v>
      </c>
      <c r="X9" s="511" t="s">
        <v>723</v>
      </c>
      <c r="Y9" s="512" t="s">
        <v>1171</v>
      </c>
      <c r="Z9" s="513" t="s">
        <v>1171</v>
      </c>
      <c r="AA9" s="510" t="s">
        <v>722</v>
      </c>
      <c r="AB9" s="510" t="s">
        <v>1170</v>
      </c>
      <c r="AC9" s="510" t="s">
        <v>1169</v>
      </c>
      <c r="AD9" s="510" t="s">
        <v>1168</v>
      </c>
      <c r="AE9" s="514"/>
    </row>
    <row r="10" spans="1:31" ht="15.75" customHeight="1">
      <c r="A10" s="515">
        <v>1</v>
      </c>
      <c r="B10" s="515">
        <v>2</v>
      </c>
      <c r="C10" s="515">
        <v>3</v>
      </c>
      <c r="D10" s="515">
        <v>4</v>
      </c>
      <c r="E10" s="515">
        <v>5</v>
      </c>
      <c r="F10" s="515">
        <v>6</v>
      </c>
      <c r="G10" s="515">
        <v>7</v>
      </c>
      <c r="H10" s="515">
        <v>8</v>
      </c>
      <c r="I10" s="515">
        <v>9</v>
      </c>
      <c r="J10" s="515">
        <v>10</v>
      </c>
      <c r="K10" s="515">
        <v>11</v>
      </c>
      <c r="L10" s="515">
        <v>12</v>
      </c>
      <c r="M10" s="515">
        <v>13</v>
      </c>
      <c r="N10" s="515">
        <v>14</v>
      </c>
      <c r="O10" s="515">
        <v>15</v>
      </c>
      <c r="P10" s="515">
        <v>16</v>
      </c>
      <c r="Q10" s="515">
        <v>17</v>
      </c>
      <c r="R10" s="515">
        <v>18</v>
      </c>
      <c r="S10" s="515">
        <v>19</v>
      </c>
      <c r="T10" s="515">
        <v>20</v>
      </c>
      <c r="U10" s="515">
        <v>21</v>
      </c>
      <c r="V10" s="515">
        <v>22</v>
      </c>
      <c r="W10" s="515">
        <v>23</v>
      </c>
      <c r="X10" s="515">
        <v>24</v>
      </c>
      <c r="Y10" s="515">
        <v>25</v>
      </c>
      <c r="Z10" s="515">
        <v>26</v>
      </c>
      <c r="AA10" s="515">
        <v>27</v>
      </c>
      <c r="AB10" s="515">
        <v>28</v>
      </c>
      <c r="AC10" s="515">
        <v>29</v>
      </c>
      <c r="AD10" s="515">
        <v>30</v>
      </c>
      <c r="AE10" s="515">
        <v>31</v>
      </c>
    </row>
    <row r="11" spans="1:31" ht="15.75" customHeight="1">
      <c r="A11" s="322"/>
      <c r="B11" s="319" t="s">
        <v>453</v>
      </c>
      <c r="C11" s="322"/>
      <c r="D11" s="516"/>
      <c r="E11" s="516"/>
      <c r="F11" s="516"/>
      <c r="G11" s="409"/>
      <c r="H11" s="409"/>
      <c r="I11" s="409"/>
      <c r="J11" s="463"/>
      <c r="K11" s="463"/>
      <c r="L11" s="516"/>
      <c r="M11" s="516"/>
      <c r="N11" s="516"/>
      <c r="O11" s="409"/>
      <c r="P11" s="409"/>
      <c r="Q11" s="409"/>
      <c r="R11" s="409"/>
      <c r="S11" s="409"/>
      <c r="T11" s="409"/>
      <c r="U11" s="409"/>
      <c r="V11" s="409"/>
      <c r="W11" s="409"/>
      <c r="X11" s="463"/>
      <c r="Y11" s="463"/>
      <c r="Z11" s="409"/>
      <c r="AA11" s="409"/>
      <c r="AB11" s="517"/>
      <c r="AC11" s="518"/>
      <c r="AD11" s="409"/>
      <c r="AE11" s="409"/>
    </row>
    <row r="12" spans="1:31" ht="15.75" customHeight="1">
      <c r="A12" s="322">
        <v>1</v>
      </c>
      <c r="B12" s="321" t="s">
        <v>724</v>
      </c>
      <c r="C12" s="322" t="s">
        <v>120</v>
      </c>
      <c r="D12" s="519"/>
      <c r="E12" s="519"/>
      <c r="F12" s="516"/>
      <c r="G12" s="409"/>
      <c r="H12" s="409"/>
      <c r="I12" s="409"/>
      <c r="J12" s="463"/>
      <c r="K12" s="463"/>
      <c r="L12" s="516"/>
      <c r="M12" s="516"/>
      <c r="N12" s="516"/>
      <c r="O12" s="409"/>
      <c r="P12" s="409"/>
      <c r="Q12" s="409"/>
      <c r="R12" s="409"/>
      <c r="S12" s="409"/>
      <c r="T12" s="409"/>
      <c r="U12" s="409"/>
      <c r="V12" s="520"/>
      <c r="W12" s="409"/>
      <c r="X12" s="463"/>
      <c r="Y12" s="463"/>
      <c r="Z12" s="409"/>
      <c r="AA12" s="409"/>
      <c r="AB12" s="464"/>
      <c r="AC12" s="518"/>
      <c r="AD12" s="409"/>
      <c r="AE12" s="409"/>
    </row>
    <row r="13" spans="1:31" ht="15.75" customHeight="1">
      <c r="A13" s="322"/>
      <c r="B13" s="322" t="s">
        <v>449</v>
      </c>
      <c r="C13" s="321"/>
      <c r="D13" s="519">
        <v>26.087</v>
      </c>
      <c r="E13" s="519"/>
      <c r="F13" s="516">
        <v>49780</v>
      </c>
      <c r="G13" s="516">
        <v>12984</v>
      </c>
      <c r="H13" s="409"/>
      <c r="I13" s="463">
        <v>80</v>
      </c>
      <c r="J13" s="463"/>
      <c r="K13" s="463"/>
      <c r="L13" s="463"/>
      <c r="M13" s="463"/>
      <c r="N13" s="463"/>
      <c r="O13" s="409"/>
      <c r="P13" s="521">
        <v>183.19009468317554</v>
      </c>
      <c r="Q13" s="409"/>
      <c r="R13" s="409"/>
      <c r="S13" s="520">
        <v>4.77888</v>
      </c>
      <c r="T13" s="409"/>
      <c r="U13" s="520">
        <v>4.77888</v>
      </c>
      <c r="V13" s="520"/>
      <c r="W13" s="521">
        <v>183.19009468317554</v>
      </c>
      <c r="X13" s="463"/>
      <c r="Y13" s="463"/>
      <c r="Z13" s="520">
        <v>4.77888</v>
      </c>
      <c r="AA13" s="409"/>
      <c r="AB13" s="464"/>
      <c r="AC13" s="518"/>
      <c r="AD13" s="521">
        <v>183.19009468317554</v>
      </c>
      <c r="AE13" s="409"/>
    </row>
    <row r="14" spans="1:31" ht="15.75" customHeight="1">
      <c r="A14" s="322"/>
      <c r="B14" s="322" t="s">
        <v>163</v>
      </c>
      <c r="C14" s="321"/>
      <c r="D14" s="519">
        <v>1760.105</v>
      </c>
      <c r="E14" s="519"/>
      <c r="F14" s="516">
        <v>1954762</v>
      </c>
      <c r="G14" s="516">
        <v>1926410</v>
      </c>
      <c r="H14" s="409">
        <v>377458</v>
      </c>
      <c r="I14" s="463"/>
      <c r="J14" s="463"/>
      <c r="K14" s="463"/>
      <c r="L14" s="463">
        <v>20</v>
      </c>
      <c r="M14" s="463">
        <v>20</v>
      </c>
      <c r="N14" s="463"/>
      <c r="O14" s="409"/>
      <c r="P14" s="409"/>
      <c r="Q14" s="409"/>
      <c r="R14" s="409"/>
      <c r="S14" s="520">
        <v>55.973280000000003</v>
      </c>
      <c r="T14" s="409"/>
      <c r="U14" s="520">
        <v>55.973280000000003</v>
      </c>
      <c r="V14" s="520">
        <v>0.1</v>
      </c>
      <c r="W14" s="520"/>
      <c r="X14" s="466">
        <v>1152.8687750000001</v>
      </c>
      <c r="Y14" s="467">
        <v>11.528687750000001</v>
      </c>
      <c r="Z14" s="520">
        <v>44.444592249999999</v>
      </c>
      <c r="AA14" s="409"/>
      <c r="AB14" s="464"/>
      <c r="AC14" s="518"/>
      <c r="AD14" s="516"/>
      <c r="AE14" s="409"/>
    </row>
    <row r="15" spans="1:31" ht="15.75" customHeight="1">
      <c r="A15" s="322"/>
      <c r="B15" s="322" t="s">
        <v>251</v>
      </c>
      <c r="C15" s="321"/>
      <c r="D15" s="519">
        <v>828.08180518216784</v>
      </c>
      <c r="E15" s="519"/>
      <c r="F15" s="409"/>
      <c r="G15" s="409"/>
      <c r="H15" s="409"/>
      <c r="I15" s="463"/>
      <c r="J15" s="467">
        <v>3</v>
      </c>
      <c r="K15" s="463"/>
      <c r="L15" s="463"/>
      <c r="M15" s="463"/>
      <c r="N15" s="463"/>
      <c r="O15" s="409"/>
      <c r="P15" s="409"/>
      <c r="Q15" s="409"/>
      <c r="R15" s="520">
        <v>248.42454155465035</v>
      </c>
      <c r="S15" s="409"/>
      <c r="T15" s="409"/>
      <c r="U15" s="520">
        <v>248.42454155465035</v>
      </c>
      <c r="V15" s="520"/>
      <c r="W15" s="520"/>
      <c r="X15" s="467"/>
      <c r="Y15" s="467"/>
      <c r="Z15" s="520">
        <v>248.42454155465035</v>
      </c>
      <c r="AA15" s="409"/>
      <c r="AB15" s="464"/>
      <c r="AC15" s="518"/>
      <c r="AD15" s="516"/>
      <c r="AE15" s="409"/>
    </row>
    <row r="16" spans="1:31" ht="15.75" customHeight="1">
      <c r="A16" s="322"/>
      <c r="B16" s="322" t="s">
        <v>1096</v>
      </c>
      <c r="C16" s="321"/>
      <c r="D16" s="519">
        <v>662.96292573546043</v>
      </c>
      <c r="E16" s="519"/>
      <c r="F16" s="409"/>
      <c r="G16" s="409"/>
      <c r="H16" s="409"/>
      <c r="I16" s="463"/>
      <c r="J16" s="467">
        <v>4.8</v>
      </c>
      <c r="K16" s="463"/>
      <c r="L16" s="463"/>
      <c r="M16" s="463"/>
      <c r="N16" s="463"/>
      <c r="O16" s="409"/>
      <c r="P16" s="409"/>
      <c r="Q16" s="409"/>
      <c r="R16" s="520">
        <v>318.22220435302103</v>
      </c>
      <c r="S16" s="409"/>
      <c r="T16" s="409"/>
      <c r="U16" s="520">
        <v>318.22220435302103</v>
      </c>
      <c r="V16" s="520"/>
      <c r="W16" s="520"/>
      <c r="X16" s="467"/>
      <c r="Y16" s="467"/>
      <c r="Z16" s="520">
        <v>318.22220435302103</v>
      </c>
      <c r="AA16" s="409"/>
      <c r="AB16" s="464"/>
      <c r="AC16" s="518"/>
      <c r="AD16" s="516"/>
      <c r="AE16" s="409"/>
    </row>
    <row r="17" spans="1:31" ht="15.75" customHeight="1">
      <c r="A17" s="322"/>
      <c r="B17" s="322" t="s">
        <v>1095</v>
      </c>
      <c r="C17" s="321"/>
      <c r="D17" s="519">
        <v>195.02552889794069</v>
      </c>
      <c r="E17" s="519"/>
      <c r="F17" s="409"/>
      <c r="G17" s="409"/>
      <c r="H17" s="409"/>
      <c r="I17" s="463"/>
      <c r="J17" s="467">
        <v>5.8</v>
      </c>
      <c r="K17" s="463"/>
      <c r="L17" s="463"/>
      <c r="M17" s="463"/>
      <c r="N17" s="463"/>
      <c r="O17" s="409"/>
      <c r="P17" s="409"/>
      <c r="Q17" s="409"/>
      <c r="R17" s="520">
        <v>113.11480676080559</v>
      </c>
      <c r="S17" s="409"/>
      <c r="T17" s="409"/>
      <c r="U17" s="520">
        <v>113.11480676080559</v>
      </c>
      <c r="V17" s="520"/>
      <c r="W17" s="520"/>
      <c r="X17" s="467"/>
      <c r="Y17" s="467"/>
      <c r="Z17" s="520">
        <v>113.11480676080559</v>
      </c>
      <c r="AA17" s="409"/>
      <c r="AB17" s="464"/>
      <c r="AC17" s="518"/>
      <c r="AD17" s="516"/>
      <c r="AE17" s="409"/>
    </row>
    <row r="18" spans="1:31" ht="15.75" customHeight="1">
      <c r="A18" s="322"/>
      <c r="B18" s="322" t="s">
        <v>252</v>
      </c>
      <c r="C18" s="321"/>
      <c r="D18" s="519">
        <v>74.034740184430859</v>
      </c>
      <c r="E18" s="519"/>
      <c r="F18" s="409"/>
      <c r="G18" s="409"/>
      <c r="H18" s="409"/>
      <c r="I18" s="463"/>
      <c r="J18" s="467">
        <v>6.2</v>
      </c>
      <c r="K18" s="463"/>
      <c r="L18" s="463"/>
      <c r="M18" s="463"/>
      <c r="N18" s="463"/>
      <c r="O18" s="409"/>
      <c r="P18" s="409"/>
      <c r="Q18" s="409"/>
      <c r="R18" s="520">
        <v>45.901538914347135</v>
      </c>
      <c r="S18" s="409"/>
      <c r="T18" s="409"/>
      <c r="U18" s="520">
        <v>45.901538914347135</v>
      </c>
      <c r="V18" s="520"/>
      <c r="W18" s="520"/>
      <c r="X18" s="467"/>
      <c r="Y18" s="467"/>
      <c r="Z18" s="520">
        <v>45.901538914347135</v>
      </c>
      <c r="AA18" s="409"/>
      <c r="AB18" s="464"/>
      <c r="AC18" s="518"/>
      <c r="AD18" s="516"/>
      <c r="AE18" s="409"/>
    </row>
    <row r="19" spans="1:31" s="397" customFormat="1" ht="15.75" customHeight="1">
      <c r="A19" s="329"/>
      <c r="B19" s="329"/>
      <c r="C19" s="330" t="s">
        <v>454</v>
      </c>
      <c r="D19" s="522">
        <v>1786.192</v>
      </c>
      <c r="E19" s="522"/>
      <c r="F19" s="523">
        <v>2004542</v>
      </c>
      <c r="G19" s="523">
        <v>1939394</v>
      </c>
      <c r="H19" s="524"/>
      <c r="I19" s="471"/>
      <c r="J19" s="472"/>
      <c r="K19" s="471"/>
      <c r="L19" s="471"/>
      <c r="M19" s="471"/>
      <c r="N19" s="471"/>
      <c r="O19" s="524"/>
      <c r="P19" s="521">
        <v>440.27475858296538</v>
      </c>
      <c r="Q19" s="525">
        <v>0</v>
      </c>
      <c r="R19" s="525">
        <v>725.66309158282411</v>
      </c>
      <c r="S19" s="525">
        <v>60.752160000000003</v>
      </c>
      <c r="T19" s="525">
        <v>0</v>
      </c>
      <c r="U19" s="525">
        <v>786.41525158282411</v>
      </c>
      <c r="V19" s="525"/>
      <c r="W19" s="521">
        <v>433.82042010759432</v>
      </c>
      <c r="X19" s="471"/>
      <c r="Y19" s="472">
        <v>11.528687750000001</v>
      </c>
      <c r="Z19" s="525">
        <v>774.88656383282409</v>
      </c>
      <c r="AA19" s="524"/>
      <c r="AB19" s="260">
        <v>0.04</v>
      </c>
      <c r="AC19" s="526">
        <v>29.026523663312965</v>
      </c>
      <c r="AD19" s="521">
        <v>450.07092602370693</v>
      </c>
      <c r="AE19" s="524"/>
    </row>
    <row r="20" spans="1:31" ht="15.75" customHeight="1">
      <c r="A20" s="322">
        <v>2</v>
      </c>
      <c r="B20" s="321" t="s">
        <v>1094</v>
      </c>
      <c r="C20" s="322" t="s">
        <v>120</v>
      </c>
      <c r="D20" s="519">
        <v>422.25200000000001</v>
      </c>
      <c r="E20" s="519"/>
      <c r="F20" s="516">
        <v>112945</v>
      </c>
      <c r="G20" s="516">
        <v>309467</v>
      </c>
      <c r="H20" s="409">
        <v>196522</v>
      </c>
      <c r="I20" s="463"/>
      <c r="J20" s="467"/>
      <c r="K20" s="463"/>
      <c r="L20" s="463">
        <v>30</v>
      </c>
      <c r="M20" s="463">
        <v>30</v>
      </c>
      <c r="N20" s="463"/>
      <c r="O20" s="409"/>
      <c r="P20" s="409"/>
      <c r="Q20" s="409"/>
      <c r="R20" s="409"/>
      <c r="S20" s="520">
        <v>11.140812</v>
      </c>
      <c r="T20" s="409"/>
      <c r="U20" s="520">
        <v>11.140812</v>
      </c>
      <c r="V20" s="520">
        <v>0.1</v>
      </c>
      <c r="W20" s="409"/>
      <c r="X20" s="466">
        <v>337.80160000000001</v>
      </c>
      <c r="Y20" s="467">
        <v>3.3780160000000001</v>
      </c>
      <c r="Z20" s="520">
        <v>7.7627959999999998</v>
      </c>
      <c r="AA20" s="409"/>
      <c r="AB20" s="464"/>
      <c r="AC20" s="518"/>
      <c r="AD20" s="516"/>
      <c r="AE20" s="409"/>
    </row>
    <row r="21" spans="1:31" ht="15.75" customHeight="1">
      <c r="A21" s="322"/>
      <c r="B21" s="322" t="s">
        <v>910</v>
      </c>
      <c r="C21" s="322"/>
      <c r="D21" s="519">
        <v>83.761940146538777</v>
      </c>
      <c r="E21" s="519"/>
      <c r="F21" s="516"/>
      <c r="G21" s="516"/>
      <c r="H21" s="409"/>
      <c r="I21" s="463"/>
      <c r="J21" s="467">
        <v>5.9</v>
      </c>
      <c r="K21" s="463"/>
      <c r="L21" s="463"/>
      <c r="M21" s="463"/>
      <c r="N21" s="463"/>
      <c r="O21" s="409"/>
      <c r="P21" s="409"/>
      <c r="Q21" s="409"/>
      <c r="R21" s="520">
        <v>49.419544686457883</v>
      </c>
      <c r="S21" s="409"/>
      <c r="T21" s="409"/>
      <c r="U21" s="520">
        <v>49.419544686457883</v>
      </c>
      <c r="V21" s="520"/>
      <c r="W21" s="409"/>
      <c r="X21" s="463"/>
      <c r="Y21" s="463"/>
      <c r="Z21" s="520">
        <v>49.419544686457883</v>
      </c>
      <c r="AA21" s="409"/>
      <c r="AB21" s="464"/>
      <c r="AC21" s="518"/>
      <c r="AD21" s="516"/>
      <c r="AE21" s="409"/>
    </row>
    <row r="22" spans="1:31" ht="15.75" customHeight="1">
      <c r="A22" s="322"/>
      <c r="B22" s="322" t="s">
        <v>152</v>
      </c>
      <c r="C22" s="321"/>
      <c r="D22" s="519">
        <v>68.888532894452752</v>
      </c>
      <c r="E22" s="519"/>
      <c r="F22" s="516"/>
      <c r="G22" s="516"/>
      <c r="H22" s="409"/>
      <c r="I22" s="463"/>
      <c r="J22" s="467">
        <v>7</v>
      </c>
      <c r="K22" s="463"/>
      <c r="L22" s="463"/>
      <c r="M22" s="463"/>
      <c r="N22" s="463"/>
      <c r="O22" s="409"/>
      <c r="P22" s="409"/>
      <c r="Q22" s="520"/>
      <c r="R22" s="520">
        <v>48.221973026116927</v>
      </c>
      <c r="S22" s="520"/>
      <c r="T22" s="520"/>
      <c r="U22" s="520">
        <v>48.221973026116927</v>
      </c>
      <c r="V22" s="520"/>
      <c r="W22" s="520"/>
      <c r="X22" s="467"/>
      <c r="Y22" s="467"/>
      <c r="Z22" s="520">
        <v>48.221973026116927</v>
      </c>
      <c r="AA22" s="409"/>
      <c r="AB22" s="464"/>
      <c r="AC22" s="518"/>
      <c r="AD22" s="516"/>
      <c r="AE22" s="409"/>
    </row>
    <row r="23" spans="1:31" ht="15.75" customHeight="1">
      <c r="A23" s="322"/>
      <c r="B23" s="322" t="s">
        <v>153</v>
      </c>
      <c r="C23" s="322"/>
      <c r="D23" s="519">
        <v>269.60152695900848</v>
      </c>
      <c r="E23" s="519"/>
      <c r="F23" s="516"/>
      <c r="G23" s="516"/>
      <c r="H23" s="409"/>
      <c r="I23" s="463"/>
      <c r="J23" s="467">
        <v>7.6</v>
      </c>
      <c r="K23" s="463"/>
      <c r="L23" s="463"/>
      <c r="M23" s="463"/>
      <c r="N23" s="463"/>
      <c r="O23" s="409"/>
      <c r="P23" s="409"/>
      <c r="Q23" s="409"/>
      <c r="R23" s="520">
        <v>204.89716048884642</v>
      </c>
      <c r="S23" s="409"/>
      <c r="T23" s="409"/>
      <c r="U23" s="520">
        <v>204.89716048884642</v>
      </c>
      <c r="V23" s="520"/>
      <c r="W23" s="520"/>
      <c r="X23" s="467"/>
      <c r="Y23" s="467"/>
      <c r="Z23" s="520">
        <v>204.89716048884642</v>
      </c>
      <c r="AA23" s="409"/>
      <c r="AB23" s="464"/>
      <c r="AC23" s="518"/>
      <c r="AD23" s="516"/>
      <c r="AE23" s="409"/>
    </row>
    <row r="24" spans="1:31" ht="15.75" customHeight="1">
      <c r="A24" s="322"/>
      <c r="B24" s="322"/>
      <c r="C24" s="330" t="s">
        <v>454</v>
      </c>
      <c r="D24" s="522">
        <v>422.25200000000001</v>
      </c>
      <c r="E24" s="519"/>
      <c r="F24" s="516">
        <v>112945</v>
      </c>
      <c r="G24" s="516">
        <v>309467</v>
      </c>
      <c r="H24" s="409"/>
      <c r="I24" s="463"/>
      <c r="J24" s="467"/>
      <c r="K24" s="463"/>
      <c r="L24" s="463"/>
      <c r="M24" s="463"/>
      <c r="N24" s="463"/>
      <c r="O24" s="409"/>
      <c r="P24" s="521">
        <v>742.87271629600627</v>
      </c>
      <c r="Q24" s="409"/>
      <c r="R24" s="525">
        <v>302.53867820142125</v>
      </c>
      <c r="S24" s="525">
        <v>11.140812</v>
      </c>
      <c r="T24" s="525">
        <v>0</v>
      </c>
      <c r="U24" s="525">
        <v>313.67949020142123</v>
      </c>
      <c r="V24" s="520"/>
      <c r="W24" s="521">
        <v>734.87271629600627</v>
      </c>
      <c r="X24" s="467"/>
      <c r="Y24" s="472">
        <v>3.3780160000000001</v>
      </c>
      <c r="Z24" s="525">
        <v>310.30147420142123</v>
      </c>
      <c r="AA24" s="409"/>
      <c r="AB24" s="260">
        <v>0.04</v>
      </c>
      <c r="AC24" s="526">
        <v>12.101547128056851</v>
      </c>
      <c r="AD24" s="521">
        <v>763.53225403190049</v>
      </c>
      <c r="AE24" s="409"/>
    </row>
    <row r="25" spans="1:31" ht="15.75" customHeight="1">
      <c r="A25" s="322">
        <v>3</v>
      </c>
      <c r="B25" s="321" t="s">
        <v>1090</v>
      </c>
      <c r="C25" s="322" t="s">
        <v>120</v>
      </c>
      <c r="D25" s="519">
        <v>166.78800000000001</v>
      </c>
      <c r="E25" s="519"/>
      <c r="F25" s="516">
        <v>30579</v>
      </c>
      <c r="G25" s="516">
        <v>123741</v>
      </c>
      <c r="H25" s="409">
        <v>93162</v>
      </c>
      <c r="I25" s="463"/>
      <c r="J25" s="467">
        <v>1.5</v>
      </c>
      <c r="K25" s="463"/>
      <c r="L25" s="463">
        <v>20</v>
      </c>
      <c r="M25" s="463">
        <v>10</v>
      </c>
      <c r="N25" s="463"/>
      <c r="O25" s="409"/>
      <c r="P25" s="521">
        <v>161.10295704726957</v>
      </c>
      <c r="Q25" s="409"/>
      <c r="R25" s="520">
        <v>25.0182</v>
      </c>
      <c r="S25" s="520">
        <v>1.8518399999999999</v>
      </c>
      <c r="T25" s="409"/>
      <c r="U25" s="520">
        <v>26.870039999999999</v>
      </c>
      <c r="V25" s="520">
        <v>0.1</v>
      </c>
      <c r="W25" s="521">
        <v>156.60295704726957</v>
      </c>
      <c r="X25" s="466">
        <v>75.054600000000008</v>
      </c>
      <c r="Y25" s="467">
        <v>0.75054600000000016</v>
      </c>
      <c r="Z25" s="520">
        <v>26.119494</v>
      </c>
      <c r="AA25" s="409"/>
      <c r="AB25" s="261">
        <v>0.02</v>
      </c>
      <c r="AC25" s="526">
        <v>0.50036400000000003</v>
      </c>
      <c r="AD25" s="521">
        <v>159.6029570472696</v>
      </c>
      <c r="AE25" s="409"/>
    </row>
    <row r="26" spans="1:31" ht="15.75" customHeight="1">
      <c r="A26" s="322">
        <v>4</v>
      </c>
      <c r="B26" s="321" t="s">
        <v>1089</v>
      </c>
      <c r="C26" s="322" t="s">
        <v>120</v>
      </c>
      <c r="D26" s="519">
        <v>39.621000000000002</v>
      </c>
      <c r="E26" s="519"/>
      <c r="F26" s="516">
        <v>2586</v>
      </c>
      <c r="G26" s="516">
        <v>38155</v>
      </c>
      <c r="H26" s="409">
        <v>35569</v>
      </c>
      <c r="I26" s="463"/>
      <c r="J26" s="467">
        <v>1.6</v>
      </c>
      <c r="K26" s="463"/>
      <c r="L26" s="463">
        <v>20</v>
      </c>
      <c r="M26" s="463">
        <v>10</v>
      </c>
      <c r="N26" s="463"/>
      <c r="O26" s="409"/>
      <c r="P26" s="521">
        <v>172.33921405315363</v>
      </c>
      <c r="Q26" s="409"/>
      <c r="R26" s="520">
        <v>6.339360000000001</v>
      </c>
      <c r="S26" s="520">
        <v>0.48889199999999999</v>
      </c>
      <c r="T26" s="409"/>
      <c r="U26" s="520">
        <v>6.8282520000000009</v>
      </c>
      <c r="V26" s="520">
        <v>0.1</v>
      </c>
      <c r="W26" s="521">
        <v>163.33921405315365</v>
      </c>
      <c r="X26" s="466">
        <v>35.658900000000003</v>
      </c>
      <c r="Y26" s="467">
        <v>0.35658900000000004</v>
      </c>
      <c r="Z26" s="520">
        <v>6.4716630000000013</v>
      </c>
      <c r="AA26" s="409"/>
      <c r="AB26" s="261">
        <v>0.04</v>
      </c>
      <c r="AC26" s="526">
        <v>0.25357440000000003</v>
      </c>
      <c r="AD26" s="521">
        <v>169.73921405315366</v>
      </c>
      <c r="AE26" s="409"/>
    </row>
    <row r="27" spans="1:31" ht="15.75" customHeight="1">
      <c r="A27" s="322">
        <v>5</v>
      </c>
      <c r="B27" s="321" t="s">
        <v>708</v>
      </c>
      <c r="C27" s="322" t="s">
        <v>120</v>
      </c>
      <c r="D27" s="519">
        <v>1.323</v>
      </c>
      <c r="E27" s="519"/>
      <c r="F27" s="516">
        <v>60</v>
      </c>
      <c r="G27" s="516">
        <v>892</v>
      </c>
      <c r="H27" s="409">
        <v>832</v>
      </c>
      <c r="I27" s="463"/>
      <c r="J27" s="467">
        <v>4.7</v>
      </c>
      <c r="K27" s="463"/>
      <c r="L27" s="463">
        <v>80</v>
      </c>
      <c r="M27" s="463">
        <v>50</v>
      </c>
      <c r="N27" s="463"/>
      <c r="O27" s="409"/>
      <c r="P27" s="521">
        <v>512.0861678004535</v>
      </c>
      <c r="Q27" s="409"/>
      <c r="R27" s="520">
        <v>0.62180999999999997</v>
      </c>
      <c r="S27" s="520">
        <v>5.568E-2</v>
      </c>
      <c r="T27" s="409"/>
      <c r="U27" s="520">
        <v>0.67748999999999993</v>
      </c>
      <c r="V27" s="520"/>
      <c r="W27" s="521">
        <v>506.96530612244896</v>
      </c>
      <c r="X27" s="466"/>
      <c r="Y27" s="467">
        <v>6.7748999999999995E-3</v>
      </c>
      <c r="Z27" s="520">
        <v>0.6707150999999999</v>
      </c>
      <c r="AA27" s="409"/>
      <c r="AB27" s="261">
        <v>0.04</v>
      </c>
      <c r="AC27" s="526">
        <v>2.4872399999999999E-2</v>
      </c>
      <c r="AD27" s="521">
        <v>525.76530612244903</v>
      </c>
      <c r="AE27" s="409"/>
    </row>
    <row r="28" spans="1:31" ht="15.75" customHeight="1">
      <c r="A28" s="322">
        <v>6</v>
      </c>
      <c r="B28" s="321" t="s">
        <v>172</v>
      </c>
      <c r="C28" s="322" t="s">
        <v>120</v>
      </c>
      <c r="D28" s="519">
        <v>25.634</v>
      </c>
      <c r="E28" s="519"/>
      <c r="F28" s="516">
        <v>1604</v>
      </c>
      <c r="G28" s="516">
        <v>7182</v>
      </c>
      <c r="H28" s="409">
        <v>5578</v>
      </c>
      <c r="I28" s="463"/>
      <c r="J28" s="467">
        <v>6.2</v>
      </c>
      <c r="K28" s="463"/>
      <c r="L28" s="463">
        <v>20</v>
      </c>
      <c r="M28" s="463">
        <v>15</v>
      </c>
      <c r="N28" s="463"/>
      <c r="O28" s="409"/>
      <c r="P28" s="521">
        <v>625.41858469220563</v>
      </c>
      <c r="Q28" s="409"/>
      <c r="R28" s="520">
        <v>15.893080000000001</v>
      </c>
      <c r="S28" s="520">
        <v>0.1389</v>
      </c>
      <c r="T28" s="409"/>
      <c r="U28" s="520">
        <v>16.031980000000001</v>
      </c>
      <c r="V28" s="520"/>
      <c r="W28" s="527">
        <v>623.54232893812912</v>
      </c>
      <c r="X28" s="467"/>
      <c r="Y28" s="467">
        <v>4.8095939999999997E-2</v>
      </c>
      <c r="Z28" s="520">
        <v>15.983884060000001</v>
      </c>
      <c r="AA28" s="409"/>
      <c r="AB28" s="260">
        <v>0.04</v>
      </c>
      <c r="AC28" s="526">
        <v>0.63572320000000004</v>
      </c>
      <c r="AD28" s="521">
        <v>648.34232893812919</v>
      </c>
      <c r="AE28" s="409"/>
    </row>
    <row r="29" spans="1:31" ht="15.75" customHeight="1">
      <c r="A29" s="322">
        <v>7</v>
      </c>
      <c r="B29" s="321" t="s">
        <v>1093</v>
      </c>
      <c r="C29" s="322" t="s">
        <v>120</v>
      </c>
      <c r="D29" s="519">
        <v>25.021999999999998</v>
      </c>
      <c r="E29" s="519"/>
      <c r="F29" s="516">
        <v>4408</v>
      </c>
      <c r="G29" s="516">
        <v>40945</v>
      </c>
      <c r="H29" s="409">
        <v>36537</v>
      </c>
      <c r="I29" s="463"/>
      <c r="J29" s="467">
        <v>6.2</v>
      </c>
      <c r="K29" s="463"/>
      <c r="L29" s="463">
        <v>80</v>
      </c>
      <c r="M29" s="463">
        <v>35</v>
      </c>
      <c r="N29" s="463"/>
      <c r="O29" s="409"/>
      <c r="P29" s="521">
        <v>698.24002877467831</v>
      </c>
      <c r="Q29" s="409"/>
      <c r="R29" s="520">
        <v>15.513640000000001</v>
      </c>
      <c r="S29" s="520">
        <v>1.957722</v>
      </c>
      <c r="T29" s="409"/>
      <c r="U29" s="520">
        <v>17.471361999999999</v>
      </c>
      <c r="V29" s="520">
        <v>0.1</v>
      </c>
      <c r="W29" s="527">
        <v>689.74002877467831</v>
      </c>
      <c r="X29" s="466">
        <v>21.268699999999999</v>
      </c>
      <c r="Y29" s="467">
        <v>0.21268699999999999</v>
      </c>
      <c r="Z29" s="520">
        <v>17.258675</v>
      </c>
      <c r="AA29" s="409"/>
      <c r="AB29" s="260">
        <v>0.05</v>
      </c>
      <c r="AC29" s="526">
        <v>0.77568200000000009</v>
      </c>
      <c r="AD29" s="521">
        <v>720.74002877467831</v>
      </c>
      <c r="AE29" s="409"/>
    </row>
    <row r="30" spans="1:31" ht="15.75" customHeight="1">
      <c r="A30" s="322">
        <v>8</v>
      </c>
      <c r="B30" s="321" t="s">
        <v>1092</v>
      </c>
      <c r="C30" s="322" t="s">
        <v>120</v>
      </c>
      <c r="D30" s="519">
        <v>43.183999999999997</v>
      </c>
      <c r="E30" s="519"/>
      <c r="F30" s="516">
        <v>1142</v>
      </c>
      <c r="G30" s="516">
        <v>50279</v>
      </c>
      <c r="H30" s="409">
        <v>49137</v>
      </c>
      <c r="I30" s="463"/>
      <c r="J30" s="467">
        <v>6.2</v>
      </c>
      <c r="K30" s="463"/>
      <c r="L30" s="463">
        <v>100</v>
      </c>
      <c r="M30" s="463">
        <v>80</v>
      </c>
      <c r="N30" s="463"/>
      <c r="O30" s="409"/>
      <c r="P30" s="521">
        <v>732.40718784735088</v>
      </c>
      <c r="Q30" s="409"/>
      <c r="R30" s="520">
        <v>26.774079999999998</v>
      </c>
      <c r="S30" s="520">
        <v>4.8541920000000003</v>
      </c>
      <c r="T30" s="409"/>
      <c r="U30" s="520">
        <v>31.628271999999999</v>
      </c>
      <c r="V30" s="520"/>
      <c r="W30" s="527">
        <v>725.81552315672468</v>
      </c>
      <c r="X30" s="467"/>
      <c r="Y30" s="467">
        <v>0.284654448</v>
      </c>
      <c r="Z30" s="520">
        <v>31.343617551999998</v>
      </c>
      <c r="AA30" s="409"/>
      <c r="AB30" s="260">
        <v>0.08</v>
      </c>
      <c r="AC30" s="526">
        <v>2.1419264</v>
      </c>
      <c r="AD30" s="521">
        <v>775.41552315672482</v>
      </c>
      <c r="AE30" s="409"/>
    </row>
    <row r="31" spans="1:31" ht="15.75" customHeight="1">
      <c r="A31" s="322">
        <v>9</v>
      </c>
      <c r="B31" s="321" t="s">
        <v>1088</v>
      </c>
      <c r="C31" s="322" t="s">
        <v>120</v>
      </c>
      <c r="D31" s="519">
        <v>41.576000000000001</v>
      </c>
      <c r="E31" s="519"/>
      <c r="F31" s="516">
        <v>16052</v>
      </c>
      <c r="G31" s="516">
        <v>33200</v>
      </c>
      <c r="H31" s="409">
        <v>17148</v>
      </c>
      <c r="I31" s="463"/>
      <c r="J31" s="467">
        <v>6.2</v>
      </c>
      <c r="K31" s="463"/>
      <c r="L31" s="463">
        <v>50</v>
      </c>
      <c r="M31" s="463">
        <v>50</v>
      </c>
      <c r="N31" s="463"/>
      <c r="O31" s="409"/>
      <c r="P31" s="521">
        <v>667.91225707138744</v>
      </c>
      <c r="Q31" s="409"/>
      <c r="R31" s="520">
        <v>25.777120000000004</v>
      </c>
      <c r="S31" s="520">
        <v>1.992</v>
      </c>
      <c r="T31" s="409"/>
      <c r="U31" s="520">
        <v>27.769120000000004</v>
      </c>
      <c r="V31" s="520"/>
      <c r="W31" s="527">
        <v>663.57082740042335</v>
      </c>
      <c r="X31" s="467"/>
      <c r="Y31" s="467">
        <v>0.18049928000000004</v>
      </c>
      <c r="Z31" s="520">
        <v>27.588620720000005</v>
      </c>
      <c r="AA31" s="409"/>
      <c r="AB31" s="260">
        <v>0.04</v>
      </c>
      <c r="AC31" s="526">
        <v>1.0310848000000001</v>
      </c>
      <c r="AD31" s="521">
        <v>688.37082740042342</v>
      </c>
      <c r="AE31" s="409"/>
    </row>
    <row r="32" spans="1:31" ht="15.75" customHeight="1">
      <c r="A32" s="322">
        <v>10</v>
      </c>
      <c r="B32" s="321" t="s">
        <v>911</v>
      </c>
      <c r="C32" s="322" t="s">
        <v>120</v>
      </c>
      <c r="D32" s="519">
        <v>56.167000000000002</v>
      </c>
      <c r="E32" s="519"/>
      <c r="F32" s="516">
        <v>4593</v>
      </c>
      <c r="G32" s="516">
        <v>29853</v>
      </c>
      <c r="H32" s="409">
        <v>25260</v>
      </c>
      <c r="I32" s="463"/>
      <c r="J32" s="467">
        <v>6.2</v>
      </c>
      <c r="K32" s="463"/>
      <c r="L32" s="463">
        <v>50</v>
      </c>
      <c r="M32" s="463">
        <v>50</v>
      </c>
      <c r="N32" s="463"/>
      <c r="O32" s="409"/>
      <c r="P32" s="521">
        <v>651.89025584417891</v>
      </c>
      <c r="Q32" s="409"/>
      <c r="R32" s="520">
        <v>34.823540000000001</v>
      </c>
      <c r="S32" s="520">
        <v>1.79118</v>
      </c>
      <c r="T32" s="409"/>
      <c r="U32" s="520">
        <v>36.614719999999998</v>
      </c>
      <c r="V32" s="520">
        <v>0.1</v>
      </c>
      <c r="W32" s="521">
        <v>647.89025584417891</v>
      </c>
      <c r="X32" s="466">
        <v>22.466800000000003</v>
      </c>
      <c r="Y32" s="467">
        <v>0.22466800000000003</v>
      </c>
      <c r="Z32" s="520">
        <v>36.390051999999997</v>
      </c>
      <c r="AA32" s="409"/>
      <c r="AB32" s="474"/>
      <c r="AC32" s="518"/>
      <c r="AD32" s="516"/>
      <c r="AE32" s="409"/>
    </row>
    <row r="33" spans="1:31" ht="15.75" customHeight="1">
      <c r="A33" s="322">
        <v>11</v>
      </c>
      <c r="B33" s="321" t="s">
        <v>1091</v>
      </c>
      <c r="C33" s="322" t="s">
        <v>120</v>
      </c>
      <c r="D33" s="519"/>
      <c r="E33" s="519"/>
      <c r="F33" s="516"/>
      <c r="G33" s="516"/>
      <c r="H33" s="409"/>
      <c r="I33" s="463">
        <v>200</v>
      </c>
      <c r="J33" s="467">
        <v>6.2</v>
      </c>
      <c r="K33" s="463"/>
      <c r="L33" s="463"/>
      <c r="M33" s="463"/>
      <c r="N33" s="463">
        <v>30</v>
      </c>
      <c r="O33" s="409"/>
      <c r="P33" s="521"/>
      <c r="Q33" s="409"/>
      <c r="R33" s="409"/>
      <c r="S33" s="409"/>
      <c r="T33" s="409"/>
      <c r="U33" s="520"/>
      <c r="V33" s="520"/>
      <c r="W33" s="520"/>
      <c r="X33" s="467"/>
      <c r="Y33" s="467"/>
      <c r="Z33" s="520"/>
      <c r="AA33" s="409"/>
      <c r="AB33" s="464"/>
      <c r="AC33" s="518"/>
      <c r="AD33" s="516"/>
      <c r="AE33" s="409"/>
    </row>
    <row r="34" spans="1:31" ht="15.75" customHeight="1">
      <c r="A34" s="322">
        <v>12</v>
      </c>
      <c r="B34" s="321" t="s">
        <v>1086</v>
      </c>
      <c r="C34" s="322" t="s">
        <v>120</v>
      </c>
      <c r="D34" s="519"/>
      <c r="E34" s="519"/>
      <c r="F34" s="516"/>
      <c r="G34" s="516"/>
      <c r="H34" s="409"/>
      <c r="I34" s="463">
        <v>200</v>
      </c>
      <c r="J34" s="467">
        <v>6.2</v>
      </c>
      <c r="K34" s="463"/>
      <c r="L34" s="463"/>
      <c r="M34" s="463"/>
      <c r="N34" s="463">
        <v>30</v>
      </c>
      <c r="O34" s="409"/>
      <c r="P34" s="521"/>
      <c r="Q34" s="409"/>
      <c r="R34" s="409"/>
      <c r="S34" s="409"/>
      <c r="T34" s="409"/>
      <c r="U34" s="520"/>
      <c r="V34" s="520"/>
      <c r="W34" s="520"/>
      <c r="X34" s="467"/>
      <c r="Y34" s="467"/>
      <c r="Z34" s="520"/>
      <c r="AA34" s="409"/>
      <c r="AB34" s="464"/>
      <c r="AC34" s="518"/>
      <c r="AD34" s="516"/>
      <c r="AE34" s="409"/>
    </row>
    <row r="35" spans="1:31" ht="15.75" customHeight="1">
      <c r="A35" s="322">
        <v>13</v>
      </c>
      <c r="B35" s="321" t="s">
        <v>229</v>
      </c>
      <c r="C35" s="322" t="s">
        <v>120</v>
      </c>
      <c r="D35" s="519"/>
      <c r="E35" s="519"/>
      <c r="F35" s="409"/>
      <c r="G35" s="409"/>
      <c r="H35" s="409"/>
      <c r="I35" s="463">
        <v>200</v>
      </c>
      <c r="J35" s="467">
        <v>6.2</v>
      </c>
      <c r="K35" s="463"/>
      <c r="L35" s="463"/>
      <c r="M35" s="463"/>
      <c r="N35" s="463">
        <v>30</v>
      </c>
      <c r="O35" s="409"/>
      <c r="P35" s="521"/>
      <c r="Q35" s="409"/>
      <c r="R35" s="409"/>
      <c r="S35" s="409"/>
      <c r="T35" s="409"/>
      <c r="U35" s="409"/>
      <c r="V35" s="520"/>
      <c r="W35" s="409"/>
      <c r="X35" s="463"/>
      <c r="Y35" s="463"/>
      <c r="Z35" s="409"/>
      <c r="AA35" s="409"/>
      <c r="AB35" s="464"/>
      <c r="AC35" s="518"/>
      <c r="AD35" s="516"/>
      <c r="AE35" s="409"/>
    </row>
    <row r="36" spans="1:31" ht="15.75" customHeight="1">
      <c r="A36" s="322"/>
      <c r="B36" s="330" t="s">
        <v>1083</v>
      </c>
      <c r="C36" s="330"/>
      <c r="D36" s="522">
        <v>2607.759</v>
      </c>
      <c r="E36" s="519"/>
      <c r="F36" s="528">
        <v>2178511</v>
      </c>
      <c r="G36" s="528">
        <v>2573108</v>
      </c>
      <c r="H36" s="409"/>
      <c r="I36" s="463"/>
      <c r="J36" s="467"/>
      <c r="K36" s="463"/>
      <c r="L36" s="463"/>
      <c r="M36" s="463"/>
      <c r="N36" s="463"/>
      <c r="O36" s="409"/>
      <c r="P36" s="529">
        <v>484.70199040028058</v>
      </c>
      <c r="Q36" s="530">
        <v>0</v>
      </c>
      <c r="R36" s="530">
        <v>1178.9625997842452</v>
      </c>
      <c r="S36" s="530">
        <v>85.023378000000008</v>
      </c>
      <c r="T36" s="530">
        <v>0</v>
      </c>
      <c r="U36" s="530">
        <v>1263.9859777842453</v>
      </c>
      <c r="V36" s="520"/>
      <c r="W36" s="529">
        <v>478.19402002495065</v>
      </c>
      <c r="X36" s="463"/>
      <c r="Y36" s="472">
        <v>16.971218318000002</v>
      </c>
      <c r="Z36" s="530">
        <v>1247.0147594662453</v>
      </c>
      <c r="AA36" s="409"/>
      <c r="AB36" s="464"/>
      <c r="AC36" s="530">
        <v>46.491297991369819</v>
      </c>
      <c r="AD36" s="529">
        <v>496.0220854218565</v>
      </c>
      <c r="AE36" s="409"/>
    </row>
    <row r="37" spans="1:31" ht="15.75" customHeight="1">
      <c r="A37" s="322"/>
      <c r="B37" s="319" t="s">
        <v>697</v>
      </c>
      <c r="C37" s="322"/>
      <c r="D37" s="519"/>
      <c r="E37" s="519"/>
      <c r="F37" s="516"/>
      <c r="G37" s="516"/>
      <c r="H37" s="409"/>
      <c r="I37" s="463"/>
      <c r="J37" s="467"/>
      <c r="K37" s="463"/>
      <c r="L37" s="463"/>
      <c r="M37" s="463"/>
      <c r="N37" s="463"/>
      <c r="O37" s="409"/>
      <c r="P37" s="409"/>
      <c r="Q37" s="409"/>
      <c r="R37" s="409"/>
      <c r="S37" s="409"/>
      <c r="T37" s="409"/>
      <c r="U37" s="409"/>
      <c r="V37" s="520"/>
      <c r="W37" s="409"/>
      <c r="X37" s="463"/>
      <c r="Y37" s="463"/>
      <c r="Z37" s="409"/>
      <c r="AA37" s="409"/>
      <c r="AB37" s="262"/>
      <c r="AC37" s="518"/>
      <c r="AD37" s="516"/>
      <c r="AE37" s="409"/>
    </row>
    <row r="38" spans="1:31" ht="15.75" customHeight="1">
      <c r="A38" s="322">
        <v>13</v>
      </c>
      <c r="B38" s="321" t="s">
        <v>126</v>
      </c>
      <c r="C38" s="322" t="s">
        <v>55</v>
      </c>
      <c r="D38" s="519">
        <v>20.463000000000001</v>
      </c>
      <c r="E38" s="466">
        <v>0.12277800000000001</v>
      </c>
      <c r="F38" s="516">
        <v>27</v>
      </c>
      <c r="G38" s="516">
        <v>10229</v>
      </c>
      <c r="H38" s="409"/>
      <c r="I38" s="463">
        <v>20</v>
      </c>
      <c r="J38" s="467">
        <v>4.9000000000000004</v>
      </c>
      <c r="K38" s="463"/>
      <c r="L38" s="463"/>
      <c r="M38" s="463"/>
      <c r="N38" s="463">
        <v>250</v>
      </c>
      <c r="O38" s="409"/>
      <c r="P38" s="521">
        <v>497.19349069051464</v>
      </c>
      <c r="Q38" s="520">
        <v>0.19639679999999998</v>
      </c>
      <c r="R38" s="467">
        <v>9.9695736000000004</v>
      </c>
      <c r="S38" s="409"/>
      <c r="T38" s="520">
        <v>8.0999999999999996E-3</v>
      </c>
      <c r="U38" s="520">
        <v>10.174070400000002</v>
      </c>
      <c r="V38" s="520">
        <v>0.1</v>
      </c>
      <c r="W38" s="521">
        <v>487.59349069051461</v>
      </c>
      <c r="X38" s="466">
        <v>19.644480000000001</v>
      </c>
      <c r="Y38" s="467">
        <v>0.19644480000000003</v>
      </c>
      <c r="Z38" s="520">
        <v>9.9776256000000014</v>
      </c>
      <c r="AA38" s="409"/>
      <c r="AB38" s="262">
        <v>0.08</v>
      </c>
      <c r="AC38" s="526">
        <v>0.79756588800000006</v>
      </c>
      <c r="AD38" s="521">
        <v>526.56949069051461</v>
      </c>
      <c r="AE38" s="409"/>
    </row>
    <row r="39" spans="1:31" ht="15.75" customHeight="1">
      <c r="A39" s="322">
        <v>14</v>
      </c>
      <c r="B39" s="321" t="s">
        <v>1090</v>
      </c>
      <c r="C39" s="322" t="s">
        <v>55</v>
      </c>
      <c r="D39" s="519">
        <v>2.3650000000000002</v>
      </c>
      <c r="E39" s="466">
        <v>0</v>
      </c>
      <c r="F39" s="516">
        <v>6</v>
      </c>
      <c r="G39" s="516">
        <v>21662</v>
      </c>
      <c r="H39" s="409"/>
      <c r="I39" s="463">
        <v>30</v>
      </c>
      <c r="J39" s="467">
        <v>1.4</v>
      </c>
      <c r="K39" s="463"/>
      <c r="L39" s="463"/>
      <c r="M39" s="463"/>
      <c r="N39" s="463">
        <v>250</v>
      </c>
      <c r="O39" s="409"/>
      <c r="P39" s="521">
        <v>404.55205073995768</v>
      </c>
      <c r="Q39" s="520">
        <v>0.62386560000000002</v>
      </c>
      <c r="R39" s="467">
        <v>0.33110000000000001</v>
      </c>
      <c r="S39" s="409"/>
      <c r="T39" s="520">
        <v>1.8E-3</v>
      </c>
      <c r="U39" s="520">
        <v>0.95676559999999999</v>
      </c>
      <c r="V39" s="520">
        <v>0.1</v>
      </c>
      <c r="W39" s="521">
        <v>394.55205073995768</v>
      </c>
      <c r="X39" s="466">
        <v>2.3650000000000002</v>
      </c>
      <c r="Y39" s="467">
        <v>2.3650000000000004E-2</v>
      </c>
      <c r="Z39" s="520">
        <v>0.93311560000000005</v>
      </c>
      <c r="AA39" s="409"/>
      <c r="AB39" s="475">
        <v>0.02</v>
      </c>
      <c r="AC39" s="526">
        <v>6.6220000000000003E-3</v>
      </c>
      <c r="AD39" s="521">
        <v>397.35205073995769</v>
      </c>
      <c r="AE39" s="409"/>
    </row>
    <row r="40" spans="1:31" ht="15.75" customHeight="1">
      <c r="A40" s="322">
        <v>15</v>
      </c>
      <c r="B40" s="321" t="s">
        <v>1089</v>
      </c>
      <c r="C40" s="322" t="s">
        <v>55</v>
      </c>
      <c r="D40" s="519">
        <v>31.097000000000001</v>
      </c>
      <c r="E40" s="466">
        <v>0</v>
      </c>
      <c r="F40" s="516">
        <v>76</v>
      </c>
      <c r="G40" s="516">
        <v>18877</v>
      </c>
      <c r="H40" s="409"/>
      <c r="I40" s="463">
        <v>30</v>
      </c>
      <c r="J40" s="467">
        <v>1.5</v>
      </c>
      <c r="K40" s="463"/>
      <c r="L40" s="463"/>
      <c r="M40" s="463"/>
      <c r="N40" s="463">
        <v>250</v>
      </c>
      <c r="O40" s="409"/>
      <c r="P40" s="521">
        <v>160.4158278933659</v>
      </c>
      <c r="Q40" s="520">
        <v>0.54365759999999996</v>
      </c>
      <c r="R40" s="467">
        <v>4.4219933999999999</v>
      </c>
      <c r="S40" s="409"/>
      <c r="T40" s="520">
        <v>2.2800000000000001E-2</v>
      </c>
      <c r="U40" s="520">
        <v>4.9884509999999995</v>
      </c>
      <c r="V40" s="520">
        <v>0.1</v>
      </c>
      <c r="W40" s="521">
        <v>150.9158278933659</v>
      </c>
      <c r="X40" s="466">
        <v>29.542149999999999</v>
      </c>
      <c r="Y40" s="467">
        <v>0.2954215</v>
      </c>
      <c r="Z40" s="520">
        <v>4.6930294999999997</v>
      </c>
      <c r="AA40" s="409"/>
      <c r="AB40" s="475">
        <v>0.08</v>
      </c>
      <c r="AC40" s="526">
        <v>0.35375947200000002</v>
      </c>
      <c r="AD40" s="521">
        <v>162.29182789336591</v>
      </c>
      <c r="AE40" s="409"/>
    </row>
    <row r="41" spans="1:31" ht="15.75" customHeight="1">
      <c r="A41" s="322">
        <v>16</v>
      </c>
      <c r="B41" s="321" t="s">
        <v>708</v>
      </c>
      <c r="C41" s="322" t="s">
        <v>55</v>
      </c>
      <c r="D41" s="519">
        <v>44.783999999999999</v>
      </c>
      <c r="E41" s="466">
        <v>1.074816</v>
      </c>
      <c r="F41" s="516"/>
      <c r="G41" s="516"/>
      <c r="H41" s="409"/>
      <c r="I41" s="463">
        <v>50</v>
      </c>
      <c r="J41" s="467">
        <v>4.5999999999999996</v>
      </c>
      <c r="K41" s="463"/>
      <c r="L41" s="463"/>
      <c r="M41" s="463"/>
      <c r="N41" s="463">
        <v>250</v>
      </c>
      <c r="O41" s="409"/>
      <c r="P41" s="521">
        <v>455.99999999999994</v>
      </c>
      <c r="Q41" s="520">
        <v>0</v>
      </c>
      <c r="R41" s="467">
        <v>20.421503999999999</v>
      </c>
      <c r="S41" s="409"/>
      <c r="T41" s="520">
        <v>0</v>
      </c>
      <c r="U41" s="520">
        <v>20.421503999999999</v>
      </c>
      <c r="V41" s="520"/>
      <c r="W41" s="521">
        <v>451.66800000000001</v>
      </c>
      <c r="X41" s="463"/>
      <c r="Y41" s="467">
        <v>0.19400428799999997</v>
      </c>
      <c r="Z41" s="520">
        <v>20.227499712</v>
      </c>
      <c r="AA41" s="409"/>
      <c r="AB41" s="475">
        <v>0.08</v>
      </c>
      <c r="AC41" s="526">
        <v>1.6337203199999999</v>
      </c>
      <c r="AD41" s="521">
        <v>488.14799999999997</v>
      </c>
      <c r="AE41" s="409"/>
    </row>
    <row r="42" spans="1:31" ht="15.75" customHeight="1">
      <c r="A42" s="322">
        <v>17</v>
      </c>
      <c r="B42" s="321" t="s">
        <v>1088</v>
      </c>
      <c r="C42" s="322" t="s">
        <v>55</v>
      </c>
      <c r="D42" s="519">
        <v>16.366</v>
      </c>
      <c r="E42" s="466">
        <v>0.50734599999999996</v>
      </c>
      <c r="F42" s="516">
        <v>46</v>
      </c>
      <c r="G42" s="516">
        <v>12411</v>
      </c>
      <c r="H42" s="409"/>
      <c r="I42" s="463">
        <v>250</v>
      </c>
      <c r="J42" s="467">
        <v>5.85</v>
      </c>
      <c r="K42" s="463">
        <v>4.75</v>
      </c>
      <c r="L42" s="463"/>
      <c r="M42" s="463"/>
      <c r="N42" s="463">
        <v>250</v>
      </c>
      <c r="O42" s="409"/>
      <c r="P42" s="521">
        <v>760.43492240009766</v>
      </c>
      <c r="Q42" s="520">
        <v>2.97864</v>
      </c>
      <c r="R42" s="467">
        <v>9.4528379399999984</v>
      </c>
      <c r="S42" s="409"/>
      <c r="T42" s="520">
        <v>1.38E-2</v>
      </c>
      <c r="U42" s="520">
        <v>12.445277939999999</v>
      </c>
      <c r="V42" s="520"/>
      <c r="W42" s="521">
        <v>753.9712255596969</v>
      </c>
      <c r="X42" s="463"/>
      <c r="Y42" s="467">
        <v>0.10578486248999999</v>
      </c>
      <c r="Z42" s="520">
        <v>12.339493077509999</v>
      </c>
      <c r="AA42" s="409"/>
      <c r="AB42" s="262">
        <v>0.08</v>
      </c>
      <c r="AC42" s="526">
        <v>0.7562270351999999</v>
      </c>
      <c r="AD42" s="521">
        <v>800.17842555969685</v>
      </c>
      <c r="AE42" s="409"/>
    </row>
    <row r="43" spans="1:31" ht="15.75" customHeight="1">
      <c r="A43" s="322">
        <v>18</v>
      </c>
      <c r="B43" s="321" t="s">
        <v>1087</v>
      </c>
      <c r="C43" s="322" t="s">
        <v>55</v>
      </c>
      <c r="D43" s="519"/>
      <c r="E43" s="466"/>
      <c r="F43" s="516"/>
      <c r="G43" s="516"/>
      <c r="H43" s="409"/>
      <c r="I43" s="463">
        <v>250</v>
      </c>
      <c r="J43" s="467">
        <v>5.85</v>
      </c>
      <c r="K43" s="463">
        <v>4.75</v>
      </c>
      <c r="L43" s="463"/>
      <c r="M43" s="463"/>
      <c r="N43" s="463">
        <v>250</v>
      </c>
      <c r="O43" s="409"/>
      <c r="P43" s="521" t="e">
        <v>#DIV/0!</v>
      </c>
      <c r="Q43" s="520">
        <v>0</v>
      </c>
      <c r="R43" s="463"/>
      <c r="S43" s="409"/>
      <c r="T43" s="520">
        <v>0</v>
      </c>
      <c r="U43" s="520">
        <v>0</v>
      </c>
      <c r="V43" s="520">
        <v>0.1</v>
      </c>
      <c r="W43" s="521" t="e">
        <v>#DIV/0!</v>
      </c>
      <c r="X43" s="466">
        <v>0</v>
      </c>
      <c r="Y43" s="467">
        <v>0</v>
      </c>
      <c r="Z43" s="520">
        <v>0</v>
      </c>
      <c r="AA43" s="409"/>
      <c r="AB43" s="262">
        <v>0.08</v>
      </c>
      <c r="AC43" s="526">
        <v>0</v>
      </c>
      <c r="AD43" s="521" t="e">
        <v>#DIV/0!</v>
      </c>
      <c r="AE43" s="409"/>
    </row>
    <row r="44" spans="1:31" ht="15.75" customHeight="1">
      <c r="A44" s="322">
        <v>19</v>
      </c>
      <c r="B44" s="321" t="s">
        <v>1086</v>
      </c>
      <c r="C44" s="322"/>
      <c r="D44" s="519">
        <v>68.388999999999996</v>
      </c>
      <c r="E44" s="466">
        <v>1.6413359999999999</v>
      </c>
      <c r="F44" s="516">
        <v>129</v>
      </c>
      <c r="G44" s="516">
        <v>35975</v>
      </c>
      <c r="H44" s="409"/>
      <c r="I44" s="463">
        <v>250</v>
      </c>
      <c r="J44" s="467">
        <v>5.85</v>
      </c>
      <c r="K44" s="463">
        <v>4.75</v>
      </c>
      <c r="L44" s="463"/>
      <c r="M44" s="463"/>
      <c r="N44" s="463">
        <v>250</v>
      </c>
      <c r="O44" s="409"/>
      <c r="P44" s="521">
        <v>712.46477708403404</v>
      </c>
      <c r="Q44" s="520">
        <v>9.1736250000000013</v>
      </c>
      <c r="R44" s="467">
        <v>39.512428639999996</v>
      </c>
      <c r="S44" s="409"/>
      <c r="T44" s="520">
        <v>3.8699999999999998E-2</v>
      </c>
      <c r="U44" s="520">
        <v>48.724753639999996</v>
      </c>
      <c r="V44" s="520"/>
      <c r="W44" s="521">
        <v>705.69636170173567</v>
      </c>
      <c r="X44" s="463"/>
      <c r="Y44" s="467">
        <v>0.46288515957999993</v>
      </c>
      <c r="Z44" s="520">
        <v>48.261868480419999</v>
      </c>
      <c r="AA44" s="409"/>
      <c r="AB44" s="262">
        <v>0.08</v>
      </c>
      <c r="AC44" s="526">
        <v>3.1609942911999998</v>
      </c>
      <c r="AD44" s="521">
        <v>751.91716170173561</v>
      </c>
      <c r="AE44" s="409"/>
    </row>
    <row r="45" spans="1:31" ht="15.75" customHeight="1">
      <c r="A45" s="322">
        <v>20</v>
      </c>
      <c r="B45" s="321" t="s">
        <v>1085</v>
      </c>
      <c r="C45" s="322" t="s">
        <v>55</v>
      </c>
      <c r="D45" s="519"/>
      <c r="E45" s="466"/>
      <c r="F45" s="516"/>
      <c r="G45" s="516"/>
      <c r="H45" s="409"/>
      <c r="I45" s="463">
        <v>150</v>
      </c>
      <c r="J45" s="467">
        <v>5.85</v>
      </c>
      <c r="K45" s="463">
        <v>4.75</v>
      </c>
      <c r="L45" s="463"/>
      <c r="M45" s="463"/>
      <c r="N45" s="463">
        <v>250</v>
      </c>
      <c r="O45" s="409"/>
      <c r="P45" s="521" t="e">
        <v>#DIV/0!</v>
      </c>
      <c r="Q45" s="520">
        <v>0</v>
      </c>
      <c r="R45" s="463"/>
      <c r="S45" s="409"/>
      <c r="T45" s="520">
        <v>0</v>
      </c>
      <c r="U45" s="520">
        <v>0</v>
      </c>
      <c r="V45" s="520"/>
      <c r="W45" s="521" t="e">
        <v>#DIV/0!</v>
      </c>
      <c r="X45" s="467"/>
      <c r="Y45" s="467"/>
      <c r="Z45" s="520">
        <v>0</v>
      </c>
      <c r="AA45" s="409"/>
      <c r="AB45" s="262">
        <v>0.08</v>
      </c>
      <c r="AC45" s="526">
        <v>0</v>
      </c>
      <c r="AD45" s="521" t="e">
        <v>#DIV/0!</v>
      </c>
      <c r="AE45" s="409"/>
    </row>
    <row r="46" spans="1:31" ht="15.75" customHeight="1">
      <c r="A46" s="322">
        <v>21</v>
      </c>
      <c r="B46" s="321" t="s">
        <v>695</v>
      </c>
      <c r="C46" s="322" t="s">
        <v>55</v>
      </c>
      <c r="D46" s="519">
        <v>16.094000000000001</v>
      </c>
      <c r="E46" s="466">
        <v>0.19312800000000002</v>
      </c>
      <c r="F46" s="516">
        <v>19</v>
      </c>
      <c r="G46" s="516">
        <v>6218</v>
      </c>
      <c r="H46" s="409"/>
      <c r="I46" s="463">
        <v>250</v>
      </c>
      <c r="J46" s="467">
        <v>5.85</v>
      </c>
      <c r="K46" s="463">
        <v>4.75</v>
      </c>
      <c r="L46" s="463"/>
      <c r="M46" s="463"/>
      <c r="N46" s="463">
        <v>250</v>
      </c>
      <c r="O46" s="409"/>
      <c r="P46" s="521">
        <v>670.75940847520815</v>
      </c>
      <c r="Q46" s="520">
        <v>1.4923199999999999</v>
      </c>
      <c r="R46" s="467">
        <v>9.2971819200000017</v>
      </c>
      <c r="S46" s="409"/>
      <c r="T46" s="520">
        <v>5.7000000000000002E-3</v>
      </c>
      <c r="U46" s="520">
        <v>10.79520192</v>
      </c>
      <c r="V46" s="520">
        <v>0.1</v>
      </c>
      <c r="W46" s="521">
        <v>661.75940847520815</v>
      </c>
      <c r="X46" s="466">
        <v>14.484600000000002</v>
      </c>
      <c r="Y46" s="467">
        <v>0.14484600000000003</v>
      </c>
      <c r="Z46" s="520">
        <v>10.650355920000001</v>
      </c>
      <c r="AA46" s="409"/>
      <c r="AB46" s="473"/>
      <c r="AC46" s="518"/>
      <c r="AD46" s="516"/>
      <c r="AE46" s="409"/>
    </row>
    <row r="47" spans="1:31" ht="15.75" customHeight="1">
      <c r="A47" s="322">
        <v>22</v>
      </c>
      <c r="B47" s="321" t="s">
        <v>229</v>
      </c>
      <c r="C47" s="322" t="s">
        <v>55</v>
      </c>
      <c r="D47" s="519">
        <v>507.00299999999999</v>
      </c>
      <c r="E47" s="466">
        <v>53.235315</v>
      </c>
      <c r="F47" s="516">
        <v>345</v>
      </c>
      <c r="G47" s="516">
        <v>186547</v>
      </c>
      <c r="H47" s="409"/>
      <c r="I47" s="463">
        <v>250</v>
      </c>
      <c r="J47" s="467">
        <v>5.85</v>
      </c>
      <c r="K47" s="463">
        <v>4.75</v>
      </c>
      <c r="L47" s="463"/>
      <c r="M47" s="463"/>
      <c r="N47" s="463">
        <v>250</v>
      </c>
      <c r="O47" s="409"/>
      <c r="P47" s="521">
        <v>662.87899982840338</v>
      </c>
      <c r="Q47" s="520">
        <v>47.569485</v>
      </c>
      <c r="R47" s="467">
        <v>288.40865654999999</v>
      </c>
      <c r="S47" s="409"/>
      <c r="T47" s="520">
        <v>0.10349999999999999</v>
      </c>
      <c r="U47" s="520">
        <v>336.08164154999997</v>
      </c>
      <c r="V47" s="520"/>
      <c r="W47" s="521">
        <v>656.9130888299477</v>
      </c>
      <c r="X47" s="467"/>
      <c r="Y47" s="467">
        <v>3.0247347739499997</v>
      </c>
      <c r="Z47" s="520">
        <v>333.05690677604997</v>
      </c>
      <c r="AA47" s="409"/>
      <c r="AB47" s="262">
        <v>0.08</v>
      </c>
      <c r="AC47" s="526">
        <v>23.072692524000001</v>
      </c>
      <c r="AD47" s="521">
        <v>702.42108882994773</v>
      </c>
      <c r="AE47" s="409"/>
    </row>
    <row r="48" spans="1:31" ht="15.75" customHeight="1">
      <c r="A48" s="322">
        <v>23</v>
      </c>
      <c r="B48" s="321" t="s">
        <v>232</v>
      </c>
      <c r="C48" s="322" t="s">
        <v>55</v>
      </c>
      <c r="D48" s="519">
        <v>23.253</v>
      </c>
      <c r="E48" s="466">
        <v>2.7903599999999997</v>
      </c>
      <c r="F48" s="516">
        <v>1</v>
      </c>
      <c r="G48" s="516">
        <v>555</v>
      </c>
      <c r="H48" s="409"/>
      <c r="I48" s="463">
        <v>250</v>
      </c>
      <c r="J48" s="467">
        <v>5.85</v>
      </c>
      <c r="K48" s="463">
        <v>4.75</v>
      </c>
      <c r="L48" s="463"/>
      <c r="M48" s="463"/>
      <c r="N48" s="463">
        <v>250</v>
      </c>
      <c r="O48" s="409"/>
      <c r="P48" s="521">
        <v>570.94119468455676</v>
      </c>
      <c r="Q48" s="520">
        <v>0.13320000000000001</v>
      </c>
      <c r="R48" s="467">
        <v>13.142595599999998</v>
      </c>
      <c r="S48" s="409"/>
      <c r="T48" s="520">
        <v>2.9999999999999997E-4</v>
      </c>
      <c r="U48" s="520">
        <v>13.276095599999998</v>
      </c>
      <c r="V48" s="520"/>
      <c r="W48" s="521">
        <v>565.23178273771111</v>
      </c>
      <c r="X48" s="467"/>
      <c r="Y48" s="467">
        <v>0.13276095599999999</v>
      </c>
      <c r="Z48" s="520">
        <v>13.143334643999998</v>
      </c>
      <c r="AA48" s="409"/>
      <c r="AB48" s="262">
        <v>0.08</v>
      </c>
      <c r="AC48" s="526">
        <v>1.0514076479999999</v>
      </c>
      <c r="AD48" s="521">
        <v>610.44778273771112</v>
      </c>
      <c r="AE48" s="409"/>
    </row>
    <row r="49" spans="1:31" ht="15.75" customHeight="1">
      <c r="A49" s="322">
        <v>24</v>
      </c>
      <c r="B49" s="321" t="s">
        <v>128</v>
      </c>
      <c r="C49" s="322" t="s">
        <v>55</v>
      </c>
      <c r="D49" s="519"/>
      <c r="E49" s="466"/>
      <c r="F49" s="516"/>
      <c r="G49" s="516"/>
      <c r="H49" s="409"/>
      <c r="I49" s="463">
        <v>250</v>
      </c>
      <c r="J49" s="467">
        <v>5.85</v>
      </c>
      <c r="K49" s="463">
        <v>4.75</v>
      </c>
      <c r="L49" s="463"/>
      <c r="M49" s="463"/>
      <c r="N49" s="463">
        <v>250</v>
      </c>
      <c r="O49" s="409"/>
      <c r="P49" s="521" t="e">
        <v>#DIV/0!</v>
      </c>
      <c r="Q49" s="520">
        <v>0</v>
      </c>
      <c r="R49" s="463"/>
      <c r="S49" s="409"/>
      <c r="T49" s="520">
        <v>0</v>
      </c>
      <c r="U49" s="520">
        <v>0</v>
      </c>
      <c r="V49" s="520"/>
      <c r="W49" s="521" t="e">
        <v>#DIV/0!</v>
      </c>
      <c r="X49" s="467"/>
      <c r="Y49" s="467"/>
      <c r="Z49" s="520">
        <v>0</v>
      </c>
      <c r="AA49" s="409"/>
      <c r="AB49" s="262">
        <v>0.08</v>
      </c>
      <c r="AC49" s="526">
        <v>0</v>
      </c>
      <c r="AD49" s="521" t="e">
        <v>#DIV/0!</v>
      </c>
      <c r="AE49" s="409"/>
    </row>
    <row r="50" spans="1:31" ht="15.75" customHeight="1">
      <c r="A50" s="322">
        <v>25</v>
      </c>
      <c r="B50" s="321" t="s">
        <v>230</v>
      </c>
      <c r="C50" s="322" t="s">
        <v>55</v>
      </c>
      <c r="D50" s="519"/>
      <c r="E50" s="466"/>
      <c r="F50" s="516"/>
      <c r="G50" s="516"/>
      <c r="H50" s="409"/>
      <c r="I50" s="463">
        <v>250</v>
      </c>
      <c r="J50" s="467">
        <v>5.85</v>
      </c>
      <c r="K50" s="463">
        <v>4.75</v>
      </c>
      <c r="L50" s="476"/>
      <c r="M50" s="476"/>
      <c r="N50" s="463">
        <v>250</v>
      </c>
      <c r="O50" s="409"/>
      <c r="P50" s="521" t="e">
        <v>#DIV/0!</v>
      </c>
      <c r="Q50" s="520">
        <v>0</v>
      </c>
      <c r="R50" s="463"/>
      <c r="S50" s="409"/>
      <c r="T50" s="520">
        <v>0</v>
      </c>
      <c r="U50" s="520">
        <v>0</v>
      </c>
      <c r="V50" s="520"/>
      <c r="W50" s="521" t="e">
        <v>#DIV/0!</v>
      </c>
      <c r="X50" s="467"/>
      <c r="Y50" s="467"/>
      <c r="Z50" s="520">
        <v>0</v>
      </c>
      <c r="AA50" s="409"/>
      <c r="AB50" s="477"/>
      <c r="AC50" s="518"/>
      <c r="AD50" s="516"/>
      <c r="AE50" s="409"/>
    </row>
    <row r="51" spans="1:31" ht="15.75" customHeight="1">
      <c r="A51" s="322">
        <v>26</v>
      </c>
      <c r="B51" s="321" t="s">
        <v>1084</v>
      </c>
      <c r="C51" s="322"/>
      <c r="D51" s="519">
        <v>1.2999999999999999E-2</v>
      </c>
      <c r="E51" s="466">
        <v>0</v>
      </c>
      <c r="F51" s="516">
        <v>2</v>
      </c>
      <c r="G51" s="516">
        <v>3100</v>
      </c>
      <c r="H51" s="409"/>
      <c r="I51" s="463"/>
      <c r="J51" s="467">
        <v>7.8</v>
      </c>
      <c r="K51" s="463"/>
      <c r="L51" s="463"/>
      <c r="M51" s="463"/>
      <c r="N51" s="463">
        <v>250</v>
      </c>
      <c r="O51" s="409"/>
      <c r="P51" s="521">
        <v>826.15384615384608</v>
      </c>
      <c r="Q51" s="520">
        <v>0</v>
      </c>
      <c r="R51" s="467">
        <v>1.014E-2</v>
      </c>
      <c r="S51" s="409"/>
      <c r="T51" s="520">
        <v>5.9999999999999995E-4</v>
      </c>
      <c r="U51" s="520">
        <v>1.074E-2</v>
      </c>
      <c r="V51" s="520"/>
      <c r="W51" s="521">
        <v>826.15384615384608</v>
      </c>
      <c r="X51" s="467"/>
      <c r="Y51" s="467"/>
      <c r="Z51" s="520">
        <v>1.074E-2</v>
      </c>
      <c r="AA51" s="409"/>
      <c r="AB51" s="262">
        <v>0.08</v>
      </c>
      <c r="AC51" s="526">
        <v>8.1119999999999999E-4</v>
      </c>
      <c r="AD51" s="521">
        <v>888.55384615384617</v>
      </c>
      <c r="AE51" s="409"/>
    </row>
    <row r="52" spans="1:31" ht="15.75" customHeight="1">
      <c r="A52" s="322">
        <v>27</v>
      </c>
      <c r="B52" s="321" t="s">
        <v>129</v>
      </c>
      <c r="C52" s="322" t="s">
        <v>55</v>
      </c>
      <c r="D52" s="519"/>
      <c r="E52" s="466"/>
      <c r="F52" s="516"/>
      <c r="G52" s="516"/>
      <c r="H52" s="409"/>
      <c r="I52" s="463"/>
      <c r="J52" s="467">
        <v>4.9000000000000004</v>
      </c>
      <c r="K52" s="463"/>
      <c r="L52" s="463"/>
      <c r="M52" s="463"/>
      <c r="N52" s="463"/>
      <c r="O52" s="409"/>
      <c r="P52" s="521" t="e">
        <v>#DIV/0!</v>
      </c>
      <c r="Q52" s="520">
        <v>0</v>
      </c>
      <c r="R52" s="463"/>
      <c r="S52" s="409"/>
      <c r="T52" s="520">
        <v>0</v>
      </c>
      <c r="U52" s="520">
        <v>0</v>
      </c>
      <c r="V52" s="520"/>
      <c r="W52" s="521" t="e">
        <v>#DIV/0!</v>
      </c>
      <c r="X52" s="467"/>
      <c r="Y52" s="467"/>
      <c r="Z52" s="520">
        <v>0</v>
      </c>
      <c r="AA52" s="409"/>
      <c r="AB52" s="262">
        <v>0.08</v>
      </c>
      <c r="AC52" s="526">
        <v>0</v>
      </c>
      <c r="AD52" s="521" t="e">
        <v>#DIV/0!</v>
      </c>
      <c r="AE52" s="409"/>
    </row>
    <row r="53" spans="1:31" ht="15.75" customHeight="1">
      <c r="A53" s="322"/>
      <c r="B53" s="330" t="s">
        <v>1083</v>
      </c>
      <c r="C53" s="322"/>
      <c r="D53" s="519">
        <v>729.827</v>
      </c>
      <c r="E53" s="466">
        <v>59.565078999999997</v>
      </c>
      <c r="F53" s="521">
        <v>651</v>
      </c>
      <c r="G53" s="521">
        <v>295574</v>
      </c>
      <c r="H53" s="409"/>
      <c r="I53" s="463"/>
      <c r="J53" s="467"/>
      <c r="K53" s="463"/>
      <c r="L53" s="463"/>
      <c r="M53" s="463"/>
      <c r="N53" s="463"/>
      <c r="O53" s="409"/>
      <c r="P53" s="529">
        <v>627.37402377549745</v>
      </c>
      <c r="Q53" s="525">
        <v>62.711190000000002</v>
      </c>
      <c r="R53" s="472">
        <v>394.96801164999994</v>
      </c>
      <c r="S53" s="525">
        <v>0</v>
      </c>
      <c r="T53" s="525">
        <v>0.19529999999999997</v>
      </c>
      <c r="U53" s="525">
        <v>457.87450164999996</v>
      </c>
      <c r="V53" s="520"/>
      <c r="W53" s="529">
        <v>621.09783456898685</v>
      </c>
      <c r="X53" s="467"/>
      <c r="Y53" s="472">
        <v>4.5805323400199995</v>
      </c>
      <c r="Z53" s="525">
        <v>453.29396930997996</v>
      </c>
      <c r="AA53" s="409"/>
      <c r="AB53" s="465"/>
      <c r="AC53" s="525">
        <v>30.833800378400003</v>
      </c>
      <c r="AD53" s="521">
        <v>663.34592949888111</v>
      </c>
      <c r="AE53" s="409"/>
    </row>
    <row r="54" spans="1:31" ht="15.75" customHeight="1">
      <c r="A54" s="322"/>
      <c r="B54" s="319" t="s">
        <v>130</v>
      </c>
      <c r="C54" s="322"/>
      <c r="D54" s="519"/>
      <c r="E54" s="466"/>
      <c r="F54" s="516"/>
      <c r="G54" s="516"/>
      <c r="H54" s="409"/>
      <c r="I54" s="463"/>
      <c r="J54" s="467"/>
      <c r="K54" s="463"/>
      <c r="L54" s="463"/>
      <c r="M54" s="463"/>
      <c r="N54" s="463"/>
      <c r="O54" s="409"/>
      <c r="P54" s="409"/>
      <c r="Q54" s="409"/>
      <c r="R54" s="463"/>
      <c r="S54" s="409"/>
      <c r="T54" s="409"/>
      <c r="U54" s="520"/>
      <c r="V54" s="520"/>
      <c r="W54" s="520"/>
      <c r="X54" s="467"/>
      <c r="Y54" s="467"/>
      <c r="Z54" s="520"/>
      <c r="AA54" s="409"/>
      <c r="AB54" s="465"/>
      <c r="AC54" s="518"/>
      <c r="AD54" s="516"/>
      <c r="AE54" s="409"/>
    </row>
    <row r="55" spans="1:31" ht="15.75" customHeight="1">
      <c r="A55" s="322">
        <v>28</v>
      </c>
      <c r="B55" s="321" t="s">
        <v>491</v>
      </c>
      <c r="C55" s="322" t="s">
        <v>119</v>
      </c>
      <c r="D55" s="519">
        <v>73.099999999999994</v>
      </c>
      <c r="E55" s="466">
        <v>1.462</v>
      </c>
      <c r="F55" s="516">
        <v>1</v>
      </c>
      <c r="G55" s="516">
        <v>20000</v>
      </c>
      <c r="H55" s="409"/>
      <c r="I55" s="463">
        <v>250</v>
      </c>
      <c r="J55" s="467">
        <v>5.8</v>
      </c>
      <c r="K55" s="463">
        <v>4.7</v>
      </c>
      <c r="L55" s="463"/>
      <c r="M55" s="463"/>
      <c r="N55" s="463">
        <v>700</v>
      </c>
      <c r="O55" s="409"/>
      <c r="P55" s="521">
        <v>639.27496580027355</v>
      </c>
      <c r="Q55" s="520">
        <v>4.8000000000000007</v>
      </c>
      <c r="R55" s="467">
        <v>41.930159999999994</v>
      </c>
      <c r="S55" s="409"/>
      <c r="T55" s="520">
        <v>8.4000000000000003E-4</v>
      </c>
      <c r="U55" s="520">
        <v>46.730999999999995</v>
      </c>
      <c r="V55" s="520"/>
      <c r="W55" s="521">
        <v>632.88221614227086</v>
      </c>
      <c r="X55" s="463"/>
      <c r="Y55" s="467">
        <v>0.46730999999999995</v>
      </c>
      <c r="Z55" s="520">
        <v>46.263689999999997</v>
      </c>
      <c r="AA55" s="409"/>
      <c r="AB55" s="475">
        <v>0.09</v>
      </c>
      <c r="AC55" s="526">
        <v>3.7737143999999994</v>
      </c>
      <c r="AD55" s="521">
        <v>684.50621614227089</v>
      </c>
      <c r="AE55" s="409"/>
    </row>
    <row r="56" spans="1:31" ht="15.75" customHeight="1">
      <c r="A56" s="322">
        <v>29</v>
      </c>
      <c r="B56" s="321" t="s">
        <v>229</v>
      </c>
      <c r="C56" s="322" t="s">
        <v>119</v>
      </c>
      <c r="D56" s="519">
        <v>1950.309</v>
      </c>
      <c r="E56" s="466">
        <v>469.92700000000002</v>
      </c>
      <c r="F56" s="516">
        <v>28</v>
      </c>
      <c r="G56" s="516">
        <v>463167</v>
      </c>
      <c r="H56" s="409"/>
      <c r="I56" s="463">
        <v>250</v>
      </c>
      <c r="J56" s="467">
        <v>5.8</v>
      </c>
      <c r="K56" s="463">
        <v>4.7</v>
      </c>
      <c r="L56" s="463"/>
      <c r="M56" s="463"/>
      <c r="N56" s="463">
        <v>700</v>
      </c>
      <c r="O56" s="409"/>
      <c r="P56" s="521">
        <v>606.24377060250458</v>
      </c>
      <c r="Q56" s="520">
        <v>121.29708600000001</v>
      </c>
      <c r="R56" s="467">
        <v>1061.042076</v>
      </c>
      <c r="S56" s="520"/>
      <c r="T56" s="520">
        <v>2.3519999999999999E-2</v>
      </c>
      <c r="U56" s="520">
        <v>1182.3626819999999</v>
      </c>
      <c r="V56" s="520"/>
      <c r="W56" s="521">
        <v>600.48445478178064</v>
      </c>
      <c r="X56" s="467"/>
      <c r="Y56" s="467">
        <v>11.232445478999999</v>
      </c>
      <c r="Z56" s="520">
        <v>1171.1302365209999</v>
      </c>
      <c r="AA56" s="409"/>
      <c r="AB56" s="475">
        <v>0.09</v>
      </c>
      <c r="AC56" s="526">
        <v>95.493786839999999</v>
      </c>
      <c r="AD56" s="521">
        <v>649.44786870234407</v>
      </c>
      <c r="AE56" s="409"/>
    </row>
    <row r="57" spans="1:31" ht="15.75" customHeight="1">
      <c r="A57" s="322">
        <v>30</v>
      </c>
      <c r="B57" s="321" t="s">
        <v>230</v>
      </c>
      <c r="C57" s="322" t="s">
        <v>119</v>
      </c>
      <c r="D57" s="519">
        <v>506.74400000000003</v>
      </c>
      <c r="E57" s="466">
        <v>0</v>
      </c>
      <c r="F57" s="516">
        <v>8</v>
      </c>
      <c r="G57" s="516">
        <v>149000</v>
      </c>
      <c r="H57" s="409"/>
      <c r="I57" s="463">
        <v>250</v>
      </c>
      <c r="J57" s="467">
        <v>5.8</v>
      </c>
      <c r="K57" s="463">
        <v>4.7</v>
      </c>
      <c r="L57" s="463"/>
      <c r="M57" s="463"/>
      <c r="N57" s="463">
        <v>700</v>
      </c>
      <c r="O57" s="409"/>
      <c r="P57" s="521">
        <v>663.81297065184776</v>
      </c>
      <c r="Q57" s="520">
        <v>42.464999999999996</v>
      </c>
      <c r="R57" s="467">
        <v>293.91152</v>
      </c>
      <c r="S57" s="520"/>
      <c r="T57" s="520">
        <v>6.7200000000000003E-3</v>
      </c>
      <c r="U57" s="520">
        <v>336.38323999999994</v>
      </c>
      <c r="V57" s="520"/>
      <c r="W57" s="521">
        <v>657.17484094532927</v>
      </c>
      <c r="X57" s="467"/>
      <c r="Y57" s="467">
        <v>3.3638323999999997</v>
      </c>
      <c r="Z57" s="520">
        <v>333.01940759999997</v>
      </c>
      <c r="AA57" s="409"/>
      <c r="AB57" s="475"/>
      <c r="AC57" s="518"/>
      <c r="AD57" s="516"/>
      <c r="AE57" s="409"/>
    </row>
    <row r="58" spans="1:31" ht="15.75" customHeight="1">
      <c r="A58" s="322">
        <v>31</v>
      </c>
      <c r="B58" s="321" t="s">
        <v>231</v>
      </c>
      <c r="C58" s="322" t="s">
        <v>119</v>
      </c>
      <c r="D58" s="519">
        <v>215.06200000000001</v>
      </c>
      <c r="E58" s="466">
        <v>127.46</v>
      </c>
      <c r="F58" s="516">
        <v>1</v>
      </c>
      <c r="G58" s="516">
        <v>16677</v>
      </c>
      <c r="H58" s="409"/>
      <c r="I58" s="463">
        <v>250</v>
      </c>
      <c r="J58" s="467">
        <v>5.8</v>
      </c>
      <c r="K58" s="463">
        <v>4.7</v>
      </c>
      <c r="L58" s="478"/>
      <c r="M58" s="478"/>
      <c r="N58" s="463">
        <v>700</v>
      </c>
      <c r="O58" s="409"/>
      <c r="P58" s="521">
        <v>517.26897731816871</v>
      </c>
      <c r="Q58" s="520">
        <v>5.0024800000000003</v>
      </c>
      <c r="R58" s="467">
        <v>106.24158079999999</v>
      </c>
      <c r="S58" s="520"/>
      <c r="T58" s="520">
        <v>8.4000000000000003E-4</v>
      </c>
      <c r="U58" s="520">
        <v>111.2449008</v>
      </c>
      <c r="V58" s="520"/>
      <c r="W58" s="521">
        <v>512.09628754498704</v>
      </c>
      <c r="X58" s="467"/>
      <c r="Y58" s="467">
        <v>1.112449008</v>
      </c>
      <c r="Z58" s="520">
        <v>110.132451792</v>
      </c>
      <c r="AA58" s="409"/>
      <c r="AB58" s="475">
        <v>0.09</v>
      </c>
      <c r="AC58" s="526">
        <v>9.5617422719999983</v>
      </c>
      <c r="AD58" s="521">
        <v>556.55668627651551</v>
      </c>
      <c r="AE58" s="409"/>
    </row>
    <row r="59" spans="1:31" ht="15.75" customHeight="1">
      <c r="A59" s="322">
        <v>32</v>
      </c>
      <c r="B59" s="321" t="s">
        <v>232</v>
      </c>
      <c r="C59" s="322" t="s">
        <v>119</v>
      </c>
      <c r="D59" s="519">
        <v>257.714</v>
      </c>
      <c r="E59" s="466">
        <v>102.51</v>
      </c>
      <c r="F59" s="516">
        <v>3</v>
      </c>
      <c r="G59" s="516">
        <v>35000</v>
      </c>
      <c r="H59" s="409"/>
      <c r="I59" s="463">
        <v>250</v>
      </c>
      <c r="J59" s="467">
        <v>5.8</v>
      </c>
      <c r="K59" s="463">
        <v>4.7</v>
      </c>
      <c r="L59" s="478"/>
      <c r="M59" s="478"/>
      <c r="N59" s="463">
        <v>700</v>
      </c>
      <c r="O59" s="409"/>
      <c r="P59" s="521">
        <v>556.952075556625</v>
      </c>
      <c r="Q59" s="520">
        <v>9.1799999999999979</v>
      </c>
      <c r="R59" s="467">
        <v>134.35182720000003</v>
      </c>
      <c r="S59" s="520"/>
      <c r="T59" s="520">
        <v>2.5200000000000001E-3</v>
      </c>
      <c r="U59" s="520">
        <v>143.53434720000004</v>
      </c>
      <c r="V59" s="520"/>
      <c r="W59" s="521">
        <v>551.38255480105863</v>
      </c>
      <c r="X59" s="467"/>
      <c r="Y59" s="467">
        <v>1.4353434720000005</v>
      </c>
      <c r="Z59" s="520">
        <v>142.09900372800004</v>
      </c>
      <c r="AA59" s="409"/>
      <c r="AB59" s="475">
        <v>0.09</v>
      </c>
      <c r="AC59" s="526">
        <v>12.091664448000003</v>
      </c>
      <c r="AD59" s="521">
        <v>598.30148217015778</v>
      </c>
      <c r="AE59" s="409"/>
    </row>
    <row r="60" spans="1:31" ht="15.75" customHeight="1">
      <c r="A60" s="322">
        <v>33</v>
      </c>
      <c r="B60" s="321" t="s">
        <v>128</v>
      </c>
      <c r="C60" s="322" t="s">
        <v>119</v>
      </c>
      <c r="D60" s="519"/>
      <c r="E60" s="466"/>
      <c r="F60" s="516"/>
      <c r="G60" s="516"/>
      <c r="H60" s="409"/>
      <c r="I60" s="463">
        <v>250</v>
      </c>
      <c r="J60" s="467">
        <v>5.8</v>
      </c>
      <c r="K60" s="463">
        <v>4.7</v>
      </c>
      <c r="L60" s="463"/>
      <c r="M60" s="463"/>
      <c r="N60" s="463">
        <v>700</v>
      </c>
      <c r="O60" s="409"/>
      <c r="P60" s="521" t="e">
        <v>#DIV/0!</v>
      </c>
      <c r="Q60" s="520">
        <v>0</v>
      </c>
      <c r="R60" s="467">
        <v>0</v>
      </c>
      <c r="S60" s="520"/>
      <c r="T60" s="520">
        <v>0</v>
      </c>
      <c r="U60" s="520">
        <v>0</v>
      </c>
      <c r="V60" s="520"/>
      <c r="W60" s="521" t="e">
        <v>#DIV/0!</v>
      </c>
      <c r="X60" s="467"/>
      <c r="Y60" s="467"/>
      <c r="Z60" s="520">
        <v>0</v>
      </c>
      <c r="AA60" s="409"/>
      <c r="AB60" s="475">
        <v>0.09</v>
      </c>
      <c r="AC60" s="526">
        <v>0</v>
      </c>
      <c r="AD60" s="521" t="e">
        <v>#DIV/0!</v>
      </c>
      <c r="AE60" s="409"/>
    </row>
    <row r="61" spans="1:31" ht="15.75" customHeight="1">
      <c r="A61" s="322">
        <v>34</v>
      </c>
      <c r="B61" s="321" t="s">
        <v>131</v>
      </c>
      <c r="C61" s="322" t="s">
        <v>119</v>
      </c>
      <c r="D61" s="519">
        <v>0.24299999999999999</v>
      </c>
      <c r="E61" s="466">
        <v>0</v>
      </c>
      <c r="F61" s="516">
        <v>2</v>
      </c>
      <c r="G61" s="516">
        <v>13333</v>
      </c>
      <c r="H61" s="409"/>
      <c r="I61" s="463"/>
      <c r="J61" s="467">
        <v>7.7</v>
      </c>
      <c r="K61" s="463"/>
      <c r="L61" s="463"/>
      <c r="M61" s="463"/>
      <c r="N61" s="463">
        <v>700</v>
      </c>
      <c r="O61" s="409"/>
      <c r="P61" s="521">
        <v>776.91358024691363</v>
      </c>
      <c r="Q61" s="520"/>
      <c r="R61" s="467">
        <v>0.18711</v>
      </c>
      <c r="S61" s="520"/>
      <c r="T61" s="520">
        <v>1.6800000000000001E-3</v>
      </c>
      <c r="U61" s="520">
        <v>0.18878999999999999</v>
      </c>
      <c r="V61" s="520"/>
      <c r="W61" s="521">
        <v>769.14444444444439</v>
      </c>
      <c r="X61" s="467"/>
      <c r="Y61" s="467">
        <v>1.8878999999999999E-3</v>
      </c>
      <c r="Z61" s="520">
        <v>0.18690209999999999</v>
      </c>
      <c r="AA61" s="409"/>
      <c r="AB61" s="475">
        <v>0.09</v>
      </c>
      <c r="AC61" s="526">
        <v>1.6839899999999998E-2</v>
      </c>
      <c r="AD61" s="521">
        <v>838.44444444444434</v>
      </c>
      <c r="AE61" s="409"/>
    </row>
    <row r="62" spans="1:31" ht="15.75" customHeight="1">
      <c r="A62" s="322">
        <v>35</v>
      </c>
      <c r="B62" s="321" t="s">
        <v>129</v>
      </c>
      <c r="C62" s="322" t="s">
        <v>119</v>
      </c>
      <c r="D62" s="519"/>
      <c r="E62" s="466"/>
      <c r="F62" s="516"/>
      <c r="G62" s="516"/>
      <c r="H62" s="409"/>
      <c r="I62" s="463"/>
      <c r="J62" s="467">
        <v>4.8499999999999996</v>
      </c>
      <c r="K62" s="463"/>
      <c r="L62" s="478"/>
      <c r="M62" s="478"/>
      <c r="N62" s="478"/>
      <c r="O62" s="409"/>
      <c r="P62" s="521" t="e">
        <v>#DIV/0!</v>
      </c>
      <c r="Q62" s="520"/>
      <c r="R62" s="467"/>
      <c r="S62" s="520"/>
      <c r="T62" s="520"/>
      <c r="U62" s="520"/>
      <c r="V62" s="520"/>
      <c r="W62" s="520"/>
      <c r="X62" s="467"/>
      <c r="Y62" s="467"/>
      <c r="Z62" s="520"/>
      <c r="AA62" s="409"/>
      <c r="AB62" s="465"/>
      <c r="AC62" s="518"/>
      <c r="AD62" s="516"/>
      <c r="AE62" s="409"/>
    </row>
    <row r="63" spans="1:31" ht="15.75" customHeight="1">
      <c r="A63" s="322"/>
      <c r="B63" s="330" t="s">
        <v>1083</v>
      </c>
      <c r="C63" s="321"/>
      <c r="D63" s="519">
        <v>3003.1719999999996</v>
      </c>
      <c r="E63" s="466">
        <v>701.35900000000004</v>
      </c>
      <c r="F63" s="521">
        <v>43</v>
      </c>
      <c r="G63" s="521">
        <v>697177</v>
      </c>
      <c r="H63" s="409"/>
      <c r="I63" s="463"/>
      <c r="J63" s="463"/>
      <c r="K63" s="463"/>
      <c r="L63" s="463"/>
      <c r="M63" s="463"/>
      <c r="N63" s="463"/>
      <c r="O63" s="409"/>
      <c r="P63" s="529">
        <v>606.17405862867668</v>
      </c>
      <c r="Q63" s="525">
        <v>182.74456599999999</v>
      </c>
      <c r="R63" s="472">
        <v>1637.664274</v>
      </c>
      <c r="S63" s="525">
        <v>0</v>
      </c>
      <c r="T63" s="525">
        <v>3.6119999999999999E-2</v>
      </c>
      <c r="U63" s="525">
        <v>1820.4449599999998</v>
      </c>
      <c r="V63" s="520"/>
      <c r="W63" s="529">
        <v>600.30917035088237</v>
      </c>
      <c r="X63" s="467"/>
      <c r="Y63" s="472">
        <v>17.613268258999998</v>
      </c>
      <c r="Z63" s="525">
        <v>1802.831691741</v>
      </c>
      <c r="AA63" s="409"/>
      <c r="AB63" s="465"/>
      <c r="AC63" s="525">
        <v>120.93774786</v>
      </c>
      <c r="AD63" s="521">
        <v>640.57917415352836</v>
      </c>
      <c r="AE63" s="409"/>
    </row>
    <row r="64" spans="1:31" ht="15.75" customHeight="1">
      <c r="A64" s="322"/>
      <c r="B64" s="330"/>
      <c r="C64" s="321"/>
      <c r="D64" s="519"/>
      <c r="E64" s="466"/>
      <c r="F64" s="516"/>
      <c r="G64" s="516"/>
      <c r="H64" s="409"/>
      <c r="I64" s="463"/>
      <c r="J64" s="463"/>
      <c r="K64" s="463"/>
      <c r="L64" s="463"/>
      <c r="M64" s="463"/>
      <c r="N64" s="463"/>
      <c r="O64" s="409"/>
      <c r="P64" s="409"/>
      <c r="Q64" s="520"/>
      <c r="R64" s="520"/>
      <c r="S64" s="520"/>
      <c r="T64" s="520"/>
      <c r="U64" s="520"/>
      <c r="V64" s="520"/>
      <c r="W64" s="525"/>
      <c r="X64" s="467"/>
      <c r="Y64" s="467"/>
      <c r="Z64" s="520"/>
      <c r="AA64" s="409"/>
      <c r="AB64" s="465"/>
      <c r="AC64" s="518"/>
      <c r="AD64" s="516"/>
      <c r="AE64" s="409"/>
    </row>
    <row r="65" spans="1:31" ht="15.75" customHeight="1">
      <c r="A65" s="322"/>
      <c r="B65" s="319" t="s">
        <v>133</v>
      </c>
      <c r="C65" s="322"/>
      <c r="D65" s="519">
        <v>6340.7579999999998</v>
      </c>
      <c r="E65" s="466">
        <v>760.92407900000001</v>
      </c>
      <c r="F65" s="531">
        <v>2179205</v>
      </c>
      <c r="G65" s="531">
        <v>3565859</v>
      </c>
      <c r="H65" s="409"/>
      <c r="I65" s="409"/>
      <c r="J65" s="463"/>
      <c r="K65" s="463"/>
      <c r="L65" s="532"/>
      <c r="M65" s="532"/>
      <c r="N65" s="532"/>
      <c r="O65" s="409"/>
      <c r="P65" s="529">
        <v>558.65646338091528</v>
      </c>
      <c r="Q65" s="525">
        <v>245.45575600000001</v>
      </c>
      <c r="R65" s="525">
        <v>3211.594885434245</v>
      </c>
      <c r="S65" s="525">
        <v>85.023378000000008</v>
      </c>
      <c r="T65" s="525">
        <v>0.23141999999999996</v>
      </c>
      <c r="U65" s="525">
        <v>3542.3054394342453</v>
      </c>
      <c r="V65" s="520"/>
      <c r="W65" s="529">
        <v>552.47975407943738</v>
      </c>
      <c r="X65" s="467"/>
      <c r="Y65" s="472">
        <v>39.165018917019999</v>
      </c>
      <c r="Z65" s="525">
        <v>3503.1404205172253</v>
      </c>
      <c r="AA65" s="409"/>
      <c r="AB65" s="465"/>
      <c r="AC65" s="525">
        <v>198.26284622976982</v>
      </c>
      <c r="AD65" s="521">
        <v>583.74775803571049</v>
      </c>
      <c r="AE65" s="409"/>
    </row>
    <row r="66" spans="1:31">
      <c r="D66" s="557">
        <v>94.114999999999782</v>
      </c>
      <c r="Q66" s="342"/>
      <c r="Z66" s="342"/>
      <c r="AB66" s="417"/>
    </row>
    <row r="67" spans="1:31">
      <c r="Q67" s="342"/>
      <c r="Z67" s="342"/>
      <c r="AB67" s="776"/>
    </row>
    <row r="68" spans="1:31">
      <c r="Q68" s="342"/>
      <c r="Z68" s="342"/>
      <c r="AB68" s="776"/>
    </row>
    <row r="69" spans="1:31">
      <c r="E69" s="557"/>
      <c r="Q69" s="342"/>
      <c r="Z69" s="379"/>
      <c r="AA69" s="790"/>
      <c r="AB69" s="776"/>
    </row>
    <row r="70" spans="1:31">
      <c r="Q70" s="342"/>
      <c r="Z70" s="379"/>
      <c r="AA70" s="790"/>
      <c r="AB70" s="776"/>
    </row>
    <row r="71" spans="1:31">
      <c r="Q71" s="342"/>
      <c r="Z71" s="379"/>
      <c r="AA71" s="790"/>
      <c r="AB71" s="776"/>
    </row>
    <row r="72" spans="1:31" ht="15.75">
      <c r="Q72" s="342"/>
      <c r="Z72" s="379"/>
      <c r="AA72" s="899"/>
      <c r="AB72" s="776"/>
    </row>
    <row r="73" spans="1:31">
      <c r="Q73" s="342"/>
      <c r="AB73" s="417"/>
    </row>
    <row r="74" spans="1:31">
      <c r="Q74" s="342"/>
      <c r="R74" s="412"/>
    </row>
    <row r="75" spans="1:31">
      <c r="Q75" s="379"/>
    </row>
    <row r="76" spans="1:31">
      <c r="Q76" s="342"/>
    </row>
    <row r="77" spans="1:31">
      <c r="D77" s="557"/>
      <c r="E77" s="557"/>
      <c r="F77" s="557"/>
      <c r="G77" s="557"/>
      <c r="Q77" s="342"/>
    </row>
  </sheetData>
  <mergeCells count="4">
    <mergeCell ref="A1:B1"/>
    <mergeCell ref="A2:C2"/>
    <mergeCell ref="D2:F2"/>
    <mergeCell ref="AB2:AE2"/>
  </mergeCells>
  <printOptions horizontalCentered="1"/>
  <pageMargins left="0.27559055118110237" right="0.15748031496062992" top="0.43307086614173229" bottom="0.19685039370078741" header="0.23622047244094491" footer="0.15748031496062992"/>
  <pageSetup paperSize="9" scale="55" fitToWidth="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CE77"/>
  <sheetViews>
    <sheetView showOutlineSymbols="0" view="pageBreakPreview" zoomScaleNormal="87" zoomScaleSheetLayoutView="100" workbookViewId="0">
      <pane xSplit="3" ySplit="10" topLeftCell="AY11" activePane="bottomRight" state="frozen"/>
      <selection activeCell="R13" sqref="R13"/>
      <selection pane="topRight" activeCell="R13" sqref="R13"/>
      <selection pane="bottomLeft" activeCell="R13" sqref="R13"/>
      <selection pane="bottomRight" activeCell="BE13" sqref="BE13"/>
    </sheetView>
  </sheetViews>
  <sheetFormatPr defaultColWidth="14.7109375" defaultRowHeight="15" customHeight="1"/>
  <cols>
    <col min="1" max="1" width="7.28515625" style="395" customWidth="1"/>
    <col min="2" max="2" width="31.7109375" style="395" customWidth="1"/>
    <col min="3" max="3" width="12.140625" style="395" customWidth="1"/>
    <col min="4" max="5" width="18.7109375" style="395" customWidth="1"/>
    <col min="6" max="6" width="12.85546875" style="395" customWidth="1"/>
    <col min="7" max="7" width="11.5703125" style="395" customWidth="1"/>
    <col min="8" max="8" width="15" style="395" customWidth="1"/>
    <col min="9" max="9" width="14.5703125" style="395" customWidth="1"/>
    <col min="10" max="10" width="12.7109375" style="395" customWidth="1"/>
    <col min="11" max="11" width="15" style="395" customWidth="1"/>
    <col min="12" max="12" width="17.5703125" style="395" customWidth="1"/>
    <col min="13" max="13" width="13.7109375" style="395" customWidth="1"/>
    <col min="14" max="14" width="16.5703125" style="395" customWidth="1"/>
    <col min="15" max="15" width="16.42578125" style="395" customWidth="1"/>
    <col min="16" max="16" width="20.140625" style="395" customWidth="1"/>
    <col min="17" max="17" width="13.7109375" style="395" customWidth="1"/>
    <col min="18" max="18" width="15" style="395" customWidth="1"/>
    <col min="19" max="19" width="16.140625" style="395" customWidth="1"/>
    <col min="20" max="21" width="15" style="395" customWidth="1"/>
    <col min="22" max="24" width="13.7109375" style="395" customWidth="1"/>
    <col min="25" max="25" width="14.7109375" style="395" customWidth="1"/>
    <col min="26" max="26" width="13.7109375" style="395" customWidth="1"/>
    <col min="27" max="27" width="13.140625" style="395" customWidth="1"/>
    <col min="28" max="28" width="12.85546875" style="395" customWidth="1"/>
    <col min="29" max="32" width="14.7109375" style="395" customWidth="1"/>
    <col min="33" max="33" width="16.28515625" style="395" customWidth="1"/>
    <col min="34" max="36" width="14.7109375" style="395" customWidth="1"/>
    <col min="37" max="37" width="17.42578125" style="395" customWidth="1"/>
    <col min="38" max="38" width="15" style="395" customWidth="1"/>
    <col min="39" max="49" width="14.7109375" style="395" customWidth="1"/>
    <col min="50" max="50" width="14.7109375" style="541" customWidth="1"/>
    <col min="51" max="53" width="14.7109375" style="395" customWidth="1"/>
    <col min="54" max="54" width="16.140625" style="395" customWidth="1"/>
    <col min="55" max="55" width="14.7109375" style="395"/>
    <col min="56" max="56" width="14.85546875" style="395" bestFit="1" customWidth="1"/>
    <col min="57" max="16384" width="14.7109375" style="395"/>
  </cols>
  <sheetData>
    <row r="1" spans="1:83" s="535" customFormat="1" ht="15" customHeight="1">
      <c r="A1" s="533"/>
      <c r="B1" s="534" t="s">
        <v>1947</v>
      </c>
      <c r="C1" s="533"/>
      <c r="D1" s="533"/>
      <c r="E1" s="533"/>
      <c r="F1" s="533"/>
      <c r="G1" s="533"/>
      <c r="H1" s="533"/>
      <c r="I1" s="533"/>
      <c r="J1" s="533"/>
      <c r="K1" s="533"/>
      <c r="L1" s="533"/>
      <c r="M1" s="533"/>
      <c r="N1" s="533"/>
      <c r="Q1" s="533"/>
      <c r="R1" s="533"/>
      <c r="S1" s="533"/>
      <c r="T1" s="533"/>
      <c r="U1" s="533"/>
      <c r="V1" s="533"/>
      <c r="W1" s="533"/>
      <c r="X1" s="533"/>
      <c r="Y1" s="533"/>
      <c r="Z1" s="533"/>
      <c r="AA1" s="533"/>
      <c r="AB1" s="533"/>
      <c r="AC1" s="533"/>
      <c r="AD1" s="536" t="s">
        <v>139</v>
      </c>
      <c r="AE1" s="535" t="s">
        <v>813</v>
      </c>
      <c r="AG1" s="533"/>
      <c r="AH1" s="533"/>
      <c r="AI1" s="533"/>
      <c r="AJ1" s="533"/>
      <c r="AK1" s="533"/>
      <c r="AL1" s="533"/>
      <c r="AM1" s="533"/>
      <c r="AN1" s="533"/>
      <c r="AO1" s="533"/>
      <c r="AP1" s="533"/>
      <c r="AQ1" s="533"/>
      <c r="AR1" s="536" t="s">
        <v>139</v>
      </c>
      <c r="AS1" s="535" t="s">
        <v>813</v>
      </c>
      <c r="AV1" s="533"/>
      <c r="AW1" s="533"/>
      <c r="AX1" s="270"/>
      <c r="AY1" s="533"/>
      <c r="AZ1" s="533"/>
      <c r="BA1" s="533"/>
      <c r="BB1" s="533"/>
      <c r="BC1" s="533"/>
      <c r="BD1" s="533"/>
      <c r="BE1" s="536" t="s">
        <v>139</v>
      </c>
      <c r="BF1" s="535" t="s">
        <v>813</v>
      </c>
      <c r="BG1" s="533"/>
      <c r="BH1" s="533"/>
      <c r="BI1" s="533"/>
      <c r="BJ1" s="533"/>
      <c r="BK1" s="533"/>
      <c r="BL1" s="533"/>
      <c r="BM1" s="533"/>
      <c r="BN1" s="533"/>
      <c r="BO1" s="533"/>
      <c r="BP1" s="533"/>
      <c r="BQ1" s="533"/>
      <c r="BR1" s="533"/>
      <c r="BS1" s="533"/>
      <c r="BT1" s="533"/>
      <c r="BU1" s="533"/>
      <c r="BV1" s="533"/>
      <c r="BW1" s="533"/>
      <c r="BX1" s="533"/>
      <c r="BY1" s="533"/>
      <c r="BZ1" s="533"/>
      <c r="CA1" s="533"/>
      <c r="CB1" s="533"/>
      <c r="CC1" s="533"/>
      <c r="CD1" s="533"/>
      <c r="CE1" s="533"/>
    </row>
    <row r="2" spans="1:83" ht="24" customHeight="1">
      <c r="A2" s="537" t="s">
        <v>1273</v>
      </c>
      <c r="B2" s="538"/>
      <c r="C2" s="538"/>
      <c r="D2" s="538"/>
      <c r="E2" s="538"/>
      <c r="F2" s="538"/>
      <c r="G2" s="538"/>
      <c r="H2" s="538"/>
      <c r="I2" s="538"/>
      <c r="J2" s="538"/>
      <c r="K2" s="538"/>
      <c r="L2" s="538"/>
      <c r="M2" s="538"/>
      <c r="N2" s="538"/>
      <c r="O2" s="396" t="s">
        <v>139</v>
      </c>
      <c r="P2" s="397" t="s">
        <v>813</v>
      </c>
      <c r="Q2" s="539"/>
      <c r="R2" s="538"/>
      <c r="S2" s="538"/>
      <c r="T2" s="538"/>
      <c r="U2" s="538"/>
      <c r="V2" s="538"/>
      <c r="W2" s="538"/>
      <c r="X2" s="538"/>
      <c r="Y2" s="538"/>
      <c r="Z2" s="538"/>
      <c r="AA2" s="538"/>
      <c r="AB2" s="538"/>
      <c r="AC2" s="538"/>
      <c r="AD2" s="538"/>
      <c r="AE2" s="399"/>
      <c r="AF2" s="539"/>
      <c r="AG2" s="538"/>
      <c r="AH2" s="538"/>
      <c r="AI2" s="538"/>
      <c r="AJ2" s="538"/>
      <c r="AK2" s="538"/>
      <c r="AL2" s="538"/>
      <c r="AM2" s="538"/>
      <c r="AN2" s="538"/>
      <c r="AO2" s="538"/>
      <c r="AP2" s="538"/>
      <c r="AQ2" s="538"/>
      <c r="AR2" s="538"/>
      <c r="AS2" s="538"/>
      <c r="AT2" s="539"/>
      <c r="AU2" s="538"/>
      <c r="AV2" s="538"/>
      <c r="AW2" s="538"/>
      <c r="AX2" s="263"/>
      <c r="AY2" s="538"/>
      <c r="AZ2" s="538"/>
      <c r="BA2" s="538"/>
      <c r="BB2" s="538"/>
      <c r="BC2" s="538"/>
      <c r="BD2" s="538"/>
      <c r="BE2" s="538"/>
      <c r="BF2" s="538"/>
    </row>
    <row r="3" spans="1:83" ht="15" customHeight="1">
      <c r="A3" s="540" t="s">
        <v>734</v>
      </c>
    </row>
    <row r="4" spans="1:83" ht="15" customHeight="1">
      <c r="A4" s="486" t="s">
        <v>891</v>
      </c>
      <c r="B4" s="487" t="s">
        <v>836</v>
      </c>
      <c r="C4" s="487" t="s">
        <v>1240</v>
      </c>
      <c r="D4" s="487" t="s">
        <v>1232</v>
      </c>
      <c r="E4" s="487" t="s">
        <v>1232</v>
      </c>
      <c r="F4" s="487" t="s">
        <v>1239</v>
      </c>
      <c r="G4" s="487" t="s">
        <v>1238</v>
      </c>
      <c r="H4" s="487" t="s">
        <v>1237</v>
      </c>
      <c r="I4" s="487" t="s">
        <v>1204</v>
      </c>
      <c r="J4" s="487" t="s">
        <v>1203</v>
      </c>
      <c r="K4" s="488" t="s">
        <v>1236</v>
      </c>
      <c r="L4" s="489" t="s">
        <v>1235</v>
      </c>
      <c r="M4" s="490"/>
      <c r="N4" s="490" t="s">
        <v>1234</v>
      </c>
      <c r="O4" s="487" t="s">
        <v>1233</v>
      </c>
      <c r="P4" s="487" t="s">
        <v>1230</v>
      </c>
      <c r="Q4" s="487" t="s">
        <v>1214</v>
      </c>
      <c r="R4" s="487" t="s">
        <v>1214</v>
      </c>
      <c r="S4" s="487" t="s">
        <v>1214</v>
      </c>
      <c r="T4" s="487" t="s">
        <v>1214</v>
      </c>
      <c r="U4" s="487" t="s">
        <v>457</v>
      </c>
      <c r="V4" s="487" t="s">
        <v>1188</v>
      </c>
      <c r="W4" s="487" t="s">
        <v>1230</v>
      </c>
      <c r="X4" s="491" t="s">
        <v>1232</v>
      </c>
      <c r="Y4" s="542" t="s">
        <v>1214</v>
      </c>
      <c r="Z4" s="487" t="s">
        <v>457</v>
      </c>
      <c r="AA4" s="487" t="s">
        <v>1204</v>
      </c>
      <c r="AB4" s="487" t="s">
        <v>1203</v>
      </c>
      <c r="AC4" s="488" t="s">
        <v>1236</v>
      </c>
      <c r="AD4" s="489" t="s">
        <v>1235</v>
      </c>
      <c r="AE4" s="490"/>
      <c r="AF4" s="490" t="s">
        <v>1234</v>
      </c>
      <c r="AG4" s="487" t="s">
        <v>1233</v>
      </c>
      <c r="AH4" s="487" t="s">
        <v>1230</v>
      </c>
      <c r="AI4" s="487" t="s">
        <v>1214</v>
      </c>
      <c r="AJ4" s="487" t="s">
        <v>1214</v>
      </c>
      <c r="AK4" s="487" t="s">
        <v>1214</v>
      </c>
      <c r="AL4" s="487" t="s">
        <v>1214</v>
      </c>
      <c r="AM4" s="487" t="s">
        <v>457</v>
      </c>
      <c r="AN4" s="487" t="s">
        <v>1188</v>
      </c>
      <c r="AO4" s="487" t="s">
        <v>1230</v>
      </c>
      <c r="AP4" s="491" t="s">
        <v>1232</v>
      </c>
      <c r="AQ4" s="487" t="s">
        <v>1214</v>
      </c>
      <c r="AR4" s="487" t="s">
        <v>457</v>
      </c>
      <c r="AS4" s="487" t="s">
        <v>457</v>
      </c>
      <c r="AT4" s="487" t="s">
        <v>1272</v>
      </c>
      <c r="AU4" s="487" t="s">
        <v>1271</v>
      </c>
      <c r="AV4" s="487" t="s">
        <v>1271</v>
      </c>
      <c r="AW4" s="487" t="s">
        <v>1270</v>
      </c>
      <c r="AX4" s="264" t="s">
        <v>1252</v>
      </c>
      <c r="AY4" s="487" t="s">
        <v>1251</v>
      </c>
      <c r="AZ4" s="487" t="s">
        <v>1229</v>
      </c>
      <c r="BA4" s="487" t="s">
        <v>457</v>
      </c>
      <c r="BB4" s="487" t="s">
        <v>457</v>
      </c>
      <c r="BC4" s="487" t="s">
        <v>1228</v>
      </c>
      <c r="BD4" s="487" t="s">
        <v>457</v>
      </c>
      <c r="BE4" s="487" t="s">
        <v>1269</v>
      </c>
      <c r="BF4" s="493" t="s">
        <v>1269</v>
      </c>
    </row>
    <row r="5" spans="1:83" ht="15" customHeight="1">
      <c r="A5" s="494" t="s">
        <v>642</v>
      </c>
      <c r="B5" s="495"/>
      <c r="C5" s="495" t="s">
        <v>1227</v>
      </c>
      <c r="D5" s="495" t="s">
        <v>1226</v>
      </c>
      <c r="E5" s="495" t="s">
        <v>1226</v>
      </c>
      <c r="F5" s="495" t="s">
        <v>1225</v>
      </c>
      <c r="G5" s="495" t="s">
        <v>1204</v>
      </c>
      <c r="H5" s="495" t="s">
        <v>1224</v>
      </c>
      <c r="I5" s="495" t="s">
        <v>1179</v>
      </c>
      <c r="J5" s="495" t="s">
        <v>1179</v>
      </c>
      <c r="K5" s="496" t="s">
        <v>1223</v>
      </c>
      <c r="L5" s="497" t="s">
        <v>1222</v>
      </c>
      <c r="M5" s="498" t="s">
        <v>1221</v>
      </c>
      <c r="N5" s="499" t="s">
        <v>1201</v>
      </c>
      <c r="O5" s="495" t="s">
        <v>1220</v>
      </c>
      <c r="P5" s="495" t="s">
        <v>1179</v>
      </c>
      <c r="Q5" s="495" t="s">
        <v>1219</v>
      </c>
      <c r="R5" s="495" t="s">
        <v>1219</v>
      </c>
      <c r="S5" s="495" t="s">
        <v>1218</v>
      </c>
      <c r="T5" s="495" t="s">
        <v>1217</v>
      </c>
      <c r="U5" s="495" t="s">
        <v>1214</v>
      </c>
      <c r="V5" s="495"/>
      <c r="W5" s="495" t="s">
        <v>1179</v>
      </c>
      <c r="X5" s="495" t="s">
        <v>1216</v>
      </c>
      <c r="Y5" s="495" t="s">
        <v>1267</v>
      </c>
      <c r="Z5" s="495" t="s">
        <v>1214</v>
      </c>
      <c r="AA5" s="495" t="s">
        <v>1179</v>
      </c>
      <c r="AB5" s="495" t="s">
        <v>1179</v>
      </c>
      <c r="AC5" s="496" t="s">
        <v>1268</v>
      </c>
      <c r="AD5" s="497" t="s">
        <v>1222</v>
      </c>
      <c r="AE5" s="498" t="s">
        <v>1221</v>
      </c>
      <c r="AF5" s="499" t="s">
        <v>1201</v>
      </c>
      <c r="AG5" s="495" t="s">
        <v>1220</v>
      </c>
      <c r="AH5" s="495" t="s">
        <v>1179</v>
      </c>
      <c r="AI5" s="495" t="s">
        <v>1219</v>
      </c>
      <c r="AJ5" s="495" t="s">
        <v>1219</v>
      </c>
      <c r="AK5" s="495" t="s">
        <v>1218</v>
      </c>
      <c r="AL5" s="495" t="s">
        <v>1217</v>
      </c>
      <c r="AM5" s="495" t="s">
        <v>1214</v>
      </c>
      <c r="AN5" s="495"/>
      <c r="AO5" s="495" t="s">
        <v>1179</v>
      </c>
      <c r="AP5" s="495" t="s">
        <v>1216</v>
      </c>
      <c r="AQ5" s="495" t="s">
        <v>1267</v>
      </c>
      <c r="AR5" s="495" t="s">
        <v>1214</v>
      </c>
      <c r="AS5" s="495" t="s">
        <v>1214</v>
      </c>
      <c r="AT5" s="495" t="s">
        <v>1214</v>
      </c>
      <c r="AU5" s="495" t="s">
        <v>1204</v>
      </c>
      <c r="AV5" s="495" t="s">
        <v>1203</v>
      </c>
      <c r="AW5" s="495" t="s">
        <v>1266</v>
      </c>
      <c r="AX5" s="265" t="s">
        <v>1213</v>
      </c>
      <c r="AY5" s="495" t="s">
        <v>1213</v>
      </c>
      <c r="AZ5" s="495" t="s">
        <v>1212</v>
      </c>
      <c r="BA5" s="495" t="s">
        <v>1211</v>
      </c>
      <c r="BB5" s="495" t="s">
        <v>1210</v>
      </c>
      <c r="BC5" s="495" t="s">
        <v>1209</v>
      </c>
      <c r="BD5" s="495" t="s">
        <v>1247</v>
      </c>
      <c r="BE5" s="495"/>
      <c r="BF5" s="503"/>
    </row>
    <row r="6" spans="1:83" ht="15" customHeight="1">
      <c r="A6" s="494" t="s">
        <v>734</v>
      </c>
      <c r="B6" s="495"/>
      <c r="C6" s="495"/>
      <c r="D6" s="495" t="s">
        <v>1244</v>
      </c>
      <c r="E6" s="495" t="s">
        <v>1244</v>
      </c>
      <c r="F6" s="495"/>
      <c r="G6" s="495" t="s">
        <v>457</v>
      </c>
      <c r="H6" s="495" t="s">
        <v>1207</v>
      </c>
      <c r="I6" s="495"/>
      <c r="J6" s="495"/>
      <c r="K6" s="504" t="s">
        <v>1206</v>
      </c>
      <c r="L6" s="495"/>
      <c r="M6" s="495" t="s">
        <v>1264</v>
      </c>
      <c r="N6" s="495" t="s">
        <v>1179</v>
      </c>
      <c r="O6" s="495" t="s">
        <v>1205</v>
      </c>
      <c r="P6" s="495"/>
      <c r="Q6" s="495" t="s">
        <v>1204</v>
      </c>
      <c r="R6" s="495" t="s">
        <v>1203</v>
      </c>
      <c r="S6" s="495" t="s">
        <v>1202</v>
      </c>
      <c r="T6" s="495" t="s">
        <v>1201</v>
      </c>
      <c r="U6" s="495"/>
      <c r="V6" s="495"/>
      <c r="W6" s="495" t="s">
        <v>1198</v>
      </c>
      <c r="X6" s="502" t="s">
        <v>1200</v>
      </c>
      <c r="Y6" s="500" t="s">
        <v>1254</v>
      </c>
      <c r="Z6" s="495" t="s">
        <v>1198</v>
      </c>
      <c r="AA6" s="495"/>
      <c r="AB6" s="495"/>
      <c r="AC6" s="504" t="s">
        <v>1265</v>
      </c>
      <c r="AD6" s="495"/>
      <c r="AE6" s="495" t="s">
        <v>1264</v>
      </c>
      <c r="AF6" s="495" t="s">
        <v>1179</v>
      </c>
      <c r="AG6" s="495" t="s">
        <v>1205</v>
      </c>
      <c r="AH6" s="495"/>
      <c r="AI6" s="495" t="s">
        <v>1204</v>
      </c>
      <c r="AJ6" s="495" t="s">
        <v>1203</v>
      </c>
      <c r="AK6" s="495" t="s">
        <v>1202</v>
      </c>
      <c r="AL6" s="495" t="s">
        <v>1201</v>
      </c>
      <c r="AM6" s="495"/>
      <c r="AN6" s="495"/>
      <c r="AO6" s="495" t="s">
        <v>1198</v>
      </c>
      <c r="AP6" s="502" t="s">
        <v>1200</v>
      </c>
      <c r="AQ6" s="495" t="s">
        <v>1254</v>
      </c>
      <c r="AR6" s="495" t="s">
        <v>1263</v>
      </c>
      <c r="AS6" s="495" t="s">
        <v>1263</v>
      </c>
      <c r="AT6" s="495" t="s">
        <v>1254</v>
      </c>
      <c r="AU6" s="495" t="s">
        <v>1179</v>
      </c>
      <c r="AV6" s="495" t="s">
        <v>1179</v>
      </c>
      <c r="AW6" s="495" t="s">
        <v>1262</v>
      </c>
      <c r="AX6" s="266" t="s">
        <v>1261</v>
      </c>
      <c r="AY6" s="543" t="s">
        <v>1261</v>
      </c>
      <c r="AZ6" s="495"/>
      <c r="BA6" s="495" t="s">
        <v>1196</v>
      </c>
      <c r="BB6" s="495" t="s">
        <v>1260</v>
      </c>
      <c r="BC6" s="495" t="s">
        <v>1194</v>
      </c>
      <c r="BD6" s="495" t="s">
        <v>1259</v>
      </c>
      <c r="BE6" s="495"/>
      <c r="BF6" s="503"/>
    </row>
    <row r="7" spans="1:83" ht="15" customHeight="1">
      <c r="A7" s="494"/>
      <c r="B7" s="495"/>
      <c r="C7" s="495"/>
      <c r="D7" s="495" t="s">
        <v>457</v>
      </c>
      <c r="E7" s="495" t="s">
        <v>1193</v>
      </c>
      <c r="F7" s="495"/>
      <c r="G7" s="495"/>
      <c r="H7" s="495" t="s">
        <v>1192</v>
      </c>
      <c r="I7" s="495"/>
      <c r="J7" s="495"/>
      <c r="K7" s="505" t="s">
        <v>1191</v>
      </c>
      <c r="L7" s="495"/>
      <c r="M7" s="495"/>
      <c r="N7" s="495" t="s">
        <v>1258</v>
      </c>
      <c r="O7" s="495" t="s">
        <v>1256</v>
      </c>
      <c r="P7" s="495"/>
      <c r="Q7" s="495" t="s">
        <v>1179</v>
      </c>
      <c r="R7" s="495" t="s">
        <v>1179</v>
      </c>
      <c r="S7" s="495" t="s">
        <v>1255</v>
      </c>
      <c r="T7" s="495" t="s">
        <v>1179</v>
      </c>
      <c r="U7" s="495"/>
      <c r="V7" s="495"/>
      <c r="W7" s="495" t="s">
        <v>1188</v>
      </c>
      <c r="X7" s="506"/>
      <c r="Y7" s="500" t="s">
        <v>1188</v>
      </c>
      <c r="Z7" s="495" t="s">
        <v>1188</v>
      </c>
      <c r="AA7" s="495"/>
      <c r="AB7" s="495"/>
      <c r="AC7" s="505" t="s">
        <v>1182</v>
      </c>
      <c r="AD7" s="495"/>
      <c r="AE7" s="495"/>
      <c r="AF7" s="495" t="s">
        <v>1257</v>
      </c>
      <c r="AG7" s="495" t="s">
        <v>1256</v>
      </c>
      <c r="AH7" s="495"/>
      <c r="AI7" s="495" t="s">
        <v>1179</v>
      </c>
      <c r="AJ7" s="495" t="s">
        <v>1179</v>
      </c>
      <c r="AK7" s="495" t="s">
        <v>1255</v>
      </c>
      <c r="AL7" s="495" t="s">
        <v>1179</v>
      </c>
      <c r="AM7" s="495"/>
      <c r="AN7" s="495"/>
      <c r="AO7" s="495" t="s">
        <v>1188</v>
      </c>
      <c r="AP7" s="506"/>
      <c r="AQ7" s="495" t="s">
        <v>1188</v>
      </c>
      <c r="AR7" s="495" t="s">
        <v>1188</v>
      </c>
      <c r="AS7" s="495" t="s">
        <v>1188</v>
      </c>
      <c r="AT7" s="495" t="s">
        <v>1250</v>
      </c>
      <c r="AU7" s="495" t="s">
        <v>1254</v>
      </c>
      <c r="AV7" s="495" t="s">
        <v>1254</v>
      </c>
      <c r="AW7" s="495" t="s">
        <v>1253</v>
      </c>
      <c r="AX7" s="265" t="s">
        <v>1227</v>
      </c>
      <c r="AY7" s="495" t="s">
        <v>1227</v>
      </c>
      <c r="AZ7" s="495"/>
      <c r="BA7" s="495"/>
      <c r="BB7" s="495" t="s">
        <v>1186</v>
      </c>
      <c r="BC7" s="495" t="s">
        <v>1185</v>
      </c>
      <c r="BD7" s="495"/>
      <c r="BE7" s="495"/>
      <c r="BF7" s="503"/>
      <c r="BK7" s="395" t="s">
        <v>734</v>
      </c>
      <c r="BL7" s="395" t="s">
        <v>734</v>
      </c>
      <c r="BM7" s="395" t="s">
        <v>734</v>
      </c>
    </row>
    <row r="8" spans="1:83" ht="15" customHeight="1">
      <c r="A8" s="494"/>
      <c r="B8" s="495"/>
      <c r="C8" s="495"/>
      <c r="D8" s="495"/>
      <c r="E8" s="495" t="s">
        <v>1184</v>
      </c>
      <c r="F8" s="495"/>
      <c r="G8" s="495"/>
      <c r="H8" s="495" t="s">
        <v>1183</v>
      </c>
      <c r="I8" s="495" t="s">
        <v>1252</v>
      </c>
      <c r="J8" s="495" t="s">
        <v>1252</v>
      </c>
      <c r="K8" s="505" t="s">
        <v>1182</v>
      </c>
      <c r="L8" s="495" t="s">
        <v>1252</v>
      </c>
      <c r="M8" s="495" t="s">
        <v>1252</v>
      </c>
      <c r="N8" s="495" t="s">
        <v>1252</v>
      </c>
      <c r="O8" s="495" t="s">
        <v>1252</v>
      </c>
      <c r="P8" s="495" t="s">
        <v>1252</v>
      </c>
      <c r="Q8" s="495" t="s">
        <v>1252</v>
      </c>
      <c r="R8" s="495" t="s">
        <v>1252</v>
      </c>
      <c r="S8" s="495" t="s">
        <v>1252</v>
      </c>
      <c r="T8" s="495" t="s">
        <v>1252</v>
      </c>
      <c r="U8" s="495" t="s">
        <v>1252</v>
      </c>
      <c r="V8" s="495" t="s">
        <v>1252</v>
      </c>
      <c r="W8" s="495" t="s">
        <v>1252</v>
      </c>
      <c r="X8" s="495" t="s">
        <v>1252</v>
      </c>
      <c r="Y8" s="495" t="s">
        <v>1252</v>
      </c>
      <c r="Z8" s="495" t="s">
        <v>1252</v>
      </c>
      <c r="AA8" s="495" t="s">
        <v>1251</v>
      </c>
      <c r="AB8" s="495" t="s">
        <v>1251</v>
      </c>
      <c r="AC8" s="495" t="s">
        <v>1251</v>
      </c>
      <c r="AD8" s="495" t="s">
        <v>1251</v>
      </c>
      <c r="AE8" s="495" t="s">
        <v>1251</v>
      </c>
      <c r="AF8" s="495" t="s">
        <v>1251</v>
      </c>
      <c r="AG8" s="495" t="s">
        <v>1251</v>
      </c>
      <c r="AH8" s="495" t="s">
        <v>1251</v>
      </c>
      <c r="AI8" s="495" t="s">
        <v>1251</v>
      </c>
      <c r="AJ8" s="495" t="s">
        <v>1251</v>
      </c>
      <c r="AK8" s="495" t="s">
        <v>1251</v>
      </c>
      <c r="AL8" s="495" t="s">
        <v>1251</v>
      </c>
      <c r="AM8" s="495" t="s">
        <v>1251</v>
      </c>
      <c r="AN8" s="495" t="s">
        <v>1251</v>
      </c>
      <c r="AO8" s="495" t="s">
        <v>1251</v>
      </c>
      <c r="AP8" s="495" t="s">
        <v>1251</v>
      </c>
      <c r="AQ8" s="495" t="s">
        <v>1251</v>
      </c>
      <c r="AR8" s="495" t="s">
        <v>1251</v>
      </c>
      <c r="AS8" s="495" t="s">
        <v>1252</v>
      </c>
      <c r="AT8" s="495" t="s">
        <v>1251</v>
      </c>
      <c r="AU8" s="495" t="s">
        <v>1250</v>
      </c>
      <c r="AV8" s="495" t="s">
        <v>1250</v>
      </c>
      <c r="AW8" s="495" t="s">
        <v>1250</v>
      </c>
      <c r="AX8" s="265"/>
      <c r="AY8" s="495"/>
      <c r="AZ8" s="495"/>
      <c r="BA8" s="495"/>
      <c r="BB8" s="399"/>
      <c r="BC8" s="495"/>
      <c r="BD8" s="495"/>
      <c r="BE8" s="495"/>
      <c r="BF8" s="503"/>
    </row>
    <row r="9" spans="1:83" ht="15" customHeight="1">
      <c r="A9" s="509"/>
      <c r="B9" s="510"/>
      <c r="C9" s="510"/>
      <c r="D9" s="510" t="s">
        <v>723</v>
      </c>
      <c r="E9" s="510" t="s">
        <v>723</v>
      </c>
      <c r="F9" s="510"/>
      <c r="G9" s="510" t="s">
        <v>1176</v>
      </c>
      <c r="H9" s="510" t="s">
        <v>1176</v>
      </c>
      <c r="I9" s="510" t="s">
        <v>1175</v>
      </c>
      <c r="J9" s="510" t="s">
        <v>1172</v>
      </c>
      <c r="K9" s="510" t="s">
        <v>1172</v>
      </c>
      <c r="L9" s="510" t="s">
        <v>1174</v>
      </c>
      <c r="M9" s="510" t="s">
        <v>1174</v>
      </c>
      <c r="N9" s="510" t="s">
        <v>1174</v>
      </c>
      <c r="O9" s="510"/>
      <c r="P9" s="510" t="s">
        <v>1172</v>
      </c>
      <c r="Q9" s="510" t="s">
        <v>1171</v>
      </c>
      <c r="R9" s="510" t="s">
        <v>1171</v>
      </c>
      <c r="S9" s="510" t="s">
        <v>1171</v>
      </c>
      <c r="T9" s="510" t="s">
        <v>1171</v>
      </c>
      <c r="U9" s="510" t="s">
        <v>1171</v>
      </c>
      <c r="V9" s="510" t="s">
        <v>1172</v>
      </c>
      <c r="W9" s="510" t="s">
        <v>1172</v>
      </c>
      <c r="X9" s="510" t="s">
        <v>723</v>
      </c>
      <c r="Y9" s="510" t="s">
        <v>1171</v>
      </c>
      <c r="Z9" s="510" t="s">
        <v>1171</v>
      </c>
      <c r="AA9" s="510" t="s">
        <v>1175</v>
      </c>
      <c r="AB9" s="510" t="s">
        <v>1172</v>
      </c>
      <c r="AC9" s="510" t="s">
        <v>1172</v>
      </c>
      <c r="AD9" s="510" t="s">
        <v>1174</v>
      </c>
      <c r="AE9" s="510" t="s">
        <v>1174</v>
      </c>
      <c r="AF9" s="510" t="s">
        <v>1174</v>
      </c>
      <c r="AG9" s="510"/>
      <c r="AH9" s="510" t="s">
        <v>1172</v>
      </c>
      <c r="AI9" s="510" t="s">
        <v>1171</v>
      </c>
      <c r="AJ9" s="510" t="s">
        <v>1171</v>
      </c>
      <c r="AK9" s="510" t="s">
        <v>1171</v>
      </c>
      <c r="AL9" s="510" t="s">
        <v>1171</v>
      </c>
      <c r="AM9" s="510" t="s">
        <v>1171</v>
      </c>
      <c r="AN9" s="510" t="s">
        <v>1172</v>
      </c>
      <c r="AO9" s="510" t="s">
        <v>1172</v>
      </c>
      <c r="AP9" s="510" t="s">
        <v>723</v>
      </c>
      <c r="AQ9" s="510" t="s">
        <v>1171</v>
      </c>
      <c r="AR9" s="510" t="s">
        <v>1171</v>
      </c>
      <c r="AS9" s="510" t="s">
        <v>1171</v>
      </c>
      <c r="AT9" s="510" t="s">
        <v>1171</v>
      </c>
      <c r="AU9" s="510" t="s">
        <v>1175</v>
      </c>
      <c r="AV9" s="510" t="s">
        <v>1249</v>
      </c>
      <c r="AW9" s="510" t="s">
        <v>722</v>
      </c>
      <c r="AX9" s="267" t="s">
        <v>722</v>
      </c>
      <c r="AY9" s="510" t="s">
        <v>722</v>
      </c>
      <c r="AZ9" s="510" t="s">
        <v>1248</v>
      </c>
      <c r="BA9" s="510" t="s">
        <v>1171</v>
      </c>
      <c r="BB9" s="510"/>
      <c r="BC9" s="510"/>
      <c r="BD9" s="510" t="s">
        <v>1171</v>
      </c>
      <c r="BE9" s="510" t="s">
        <v>1171</v>
      </c>
      <c r="BF9" s="514" t="s">
        <v>1172</v>
      </c>
    </row>
    <row r="10" spans="1:83" ht="15" customHeight="1">
      <c r="A10" s="515">
        <v>1</v>
      </c>
      <c r="B10" s="515">
        <v>2</v>
      </c>
      <c r="C10" s="515">
        <v>3</v>
      </c>
      <c r="D10" s="515">
        <v>4</v>
      </c>
      <c r="E10" s="515">
        <v>5</v>
      </c>
      <c r="F10" s="515">
        <v>6</v>
      </c>
      <c r="G10" s="515">
        <v>7</v>
      </c>
      <c r="H10" s="515">
        <v>8</v>
      </c>
      <c r="I10" s="515">
        <v>9</v>
      </c>
      <c r="J10" s="515">
        <v>10</v>
      </c>
      <c r="K10" s="515">
        <v>11</v>
      </c>
      <c r="L10" s="515">
        <v>12</v>
      </c>
      <c r="M10" s="515">
        <v>13</v>
      </c>
      <c r="N10" s="515">
        <v>14</v>
      </c>
      <c r="O10" s="515">
        <v>15</v>
      </c>
      <c r="P10" s="515">
        <v>16</v>
      </c>
      <c r="Q10" s="515">
        <v>17</v>
      </c>
      <c r="R10" s="515">
        <v>18</v>
      </c>
      <c r="S10" s="515">
        <v>19</v>
      </c>
      <c r="T10" s="515">
        <v>20</v>
      </c>
      <c r="U10" s="515">
        <v>21</v>
      </c>
      <c r="V10" s="515">
        <v>22</v>
      </c>
      <c r="W10" s="515">
        <v>23</v>
      </c>
      <c r="X10" s="515">
        <v>24</v>
      </c>
      <c r="Y10" s="515">
        <v>25</v>
      </c>
      <c r="Z10" s="515">
        <v>26</v>
      </c>
      <c r="AA10" s="515">
        <v>27</v>
      </c>
      <c r="AB10" s="515">
        <v>28</v>
      </c>
      <c r="AC10" s="515">
        <v>29</v>
      </c>
      <c r="AD10" s="515">
        <v>30</v>
      </c>
      <c r="AE10" s="515">
        <v>31</v>
      </c>
      <c r="AF10" s="515">
        <v>32</v>
      </c>
      <c r="AG10" s="515">
        <v>33</v>
      </c>
      <c r="AH10" s="515">
        <v>34</v>
      </c>
      <c r="AI10" s="515">
        <v>35</v>
      </c>
      <c r="AJ10" s="515">
        <v>36</v>
      </c>
      <c r="AK10" s="515">
        <v>37</v>
      </c>
      <c r="AL10" s="515">
        <v>38</v>
      </c>
      <c r="AM10" s="515">
        <v>39</v>
      </c>
      <c r="AN10" s="515">
        <v>40</v>
      </c>
      <c r="AO10" s="515">
        <v>41</v>
      </c>
      <c r="AP10" s="515">
        <v>42</v>
      </c>
      <c r="AQ10" s="515">
        <v>43</v>
      </c>
      <c r="AR10" s="515">
        <v>44</v>
      </c>
      <c r="AS10" s="515">
        <v>45</v>
      </c>
      <c r="AT10" s="515">
        <v>46</v>
      </c>
      <c r="AU10" s="515">
        <v>47</v>
      </c>
      <c r="AV10" s="515">
        <v>48</v>
      </c>
      <c r="AW10" s="515">
        <v>49</v>
      </c>
      <c r="AX10" s="515">
        <v>50</v>
      </c>
      <c r="AY10" s="515">
        <v>51</v>
      </c>
      <c r="AZ10" s="515">
        <v>52</v>
      </c>
      <c r="BA10" s="515">
        <v>53</v>
      </c>
      <c r="BB10" s="515">
        <v>54</v>
      </c>
      <c r="BC10" s="515">
        <v>55</v>
      </c>
      <c r="BD10" s="515">
        <v>56</v>
      </c>
      <c r="BE10" s="515">
        <v>57</v>
      </c>
      <c r="BF10" s="515">
        <v>58</v>
      </c>
    </row>
    <row r="11" spans="1:83" ht="15" customHeight="1">
      <c r="A11" s="515"/>
      <c r="B11" s="319" t="s">
        <v>453</v>
      </c>
      <c r="C11" s="515"/>
      <c r="D11" s="515"/>
      <c r="E11" s="515"/>
      <c r="F11" s="515"/>
      <c r="G11" s="515"/>
      <c r="H11" s="515"/>
      <c r="I11" s="515"/>
      <c r="J11" s="463"/>
      <c r="K11" s="463"/>
      <c r="L11" s="515"/>
      <c r="M11" s="515"/>
      <c r="N11" s="515"/>
      <c r="O11" s="515"/>
      <c r="P11" s="515"/>
      <c r="Q11" s="515"/>
      <c r="R11" s="515"/>
      <c r="S11" s="515"/>
      <c r="T11" s="515"/>
      <c r="U11" s="515"/>
      <c r="V11" s="515"/>
      <c r="W11" s="515"/>
      <c r="X11" s="515"/>
      <c r="Y11" s="515"/>
      <c r="Z11" s="515"/>
      <c r="AA11" s="515"/>
      <c r="AB11" s="463"/>
      <c r="AC11" s="463"/>
      <c r="AD11" s="515"/>
      <c r="AE11" s="515"/>
      <c r="AF11" s="515"/>
      <c r="AG11" s="515"/>
      <c r="AH11" s="515"/>
      <c r="AI11" s="515"/>
      <c r="AJ11" s="515"/>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row>
    <row r="12" spans="1:83" ht="15.75" customHeight="1">
      <c r="A12" s="322">
        <v>1</v>
      </c>
      <c r="B12" s="321" t="s">
        <v>724</v>
      </c>
      <c r="C12" s="322" t="s">
        <v>120</v>
      </c>
      <c r="D12" s="544"/>
      <c r="E12" s="544"/>
      <c r="F12" s="544"/>
      <c r="G12" s="544"/>
      <c r="H12" s="544"/>
      <c r="I12" s="544"/>
      <c r="J12" s="463"/>
      <c r="K12" s="463"/>
      <c r="L12" s="544"/>
      <c r="M12" s="544"/>
      <c r="N12" s="544"/>
      <c r="O12" s="544"/>
      <c r="P12" s="544"/>
      <c r="Q12" s="544"/>
      <c r="R12" s="544"/>
      <c r="S12" s="544"/>
      <c r="T12" s="544"/>
      <c r="U12" s="544"/>
      <c r="V12" s="544"/>
      <c r="W12" s="544"/>
      <c r="X12" s="544"/>
      <c r="Y12" s="544"/>
      <c r="Z12" s="544"/>
      <c r="AA12" s="544"/>
      <c r="AB12" s="463"/>
      <c r="AC12" s="463"/>
      <c r="AD12" s="544"/>
      <c r="AE12" s="544"/>
      <c r="AF12" s="544"/>
      <c r="AG12" s="544"/>
      <c r="AH12" s="544"/>
      <c r="AI12" s="544"/>
      <c r="AJ12" s="544"/>
      <c r="AK12" s="544"/>
      <c r="AL12" s="544"/>
      <c r="AM12" s="544"/>
      <c r="AN12" s="544"/>
      <c r="AO12" s="544"/>
      <c r="AP12" s="544"/>
      <c r="AQ12" s="544"/>
      <c r="AR12" s="544"/>
      <c r="AS12" s="544"/>
      <c r="AT12" s="544"/>
      <c r="AU12" s="544"/>
      <c r="AV12" s="544"/>
      <c r="AW12" s="544"/>
      <c r="AX12" s="268"/>
      <c r="AY12" s="544"/>
      <c r="AZ12" s="544"/>
      <c r="BA12" s="544"/>
      <c r="BB12" s="544"/>
      <c r="BC12" s="544"/>
      <c r="BD12" s="544"/>
      <c r="BE12" s="544"/>
      <c r="BF12" s="544"/>
    </row>
    <row r="13" spans="1:83" ht="15.75" customHeight="1">
      <c r="A13" s="322"/>
      <c r="B13" s="322" t="s">
        <v>449</v>
      </c>
      <c r="C13" s="321"/>
      <c r="D13" s="546">
        <v>26.087</v>
      </c>
      <c r="E13" s="547"/>
      <c r="F13" s="548">
        <v>49780</v>
      </c>
      <c r="G13" s="548">
        <v>12984</v>
      </c>
      <c r="H13" s="547">
        <v>0</v>
      </c>
      <c r="I13" s="463">
        <v>80</v>
      </c>
      <c r="J13" s="463"/>
      <c r="K13" s="463"/>
      <c r="L13" s="463"/>
      <c r="M13" s="463"/>
      <c r="N13" s="463"/>
      <c r="O13" s="547"/>
      <c r="P13" s="548">
        <v>183.19009468317554</v>
      </c>
      <c r="Q13" s="549">
        <v>0</v>
      </c>
      <c r="R13" s="549">
        <v>0</v>
      </c>
      <c r="S13" s="549">
        <v>4.77888</v>
      </c>
      <c r="T13" s="549">
        <v>0</v>
      </c>
      <c r="U13" s="549">
        <v>4.77888</v>
      </c>
      <c r="V13" s="550"/>
      <c r="W13" s="548">
        <v>183.19009468317554</v>
      </c>
      <c r="X13" s="546">
        <v>0</v>
      </c>
      <c r="Y13" s="547">
        <v>0</v>
      </c>
      <c r="Z13" s="549">
        <v>4.77888</v>
      </c>
      <c r="AA13" s="463">
        <v>80</v>
      </c>
      <c r="AB13" s="463"/>
      <c r="AC13" s="463"/>
      <c r="AD13" s="463"/>
      <c r="AE13" s="463"/>
      <c r="AF13" s="463"/>
      <c r="AG13" s="547"/>
      <c r="AH13" s="548">
        <v>183.19009468317554</v>
      </c>
      <c r="AI13" s="545"/>
      <c r="AJ13" s="547"/>
      <c r="AK13" s="549">
        <v>4.77888</v>
      </c>
      <c r="AL13" s="547"/>
      <c r="AM13" s="549">
        <v>4.77888</v>
      </c>
      <c r="AN13" s="550"/>
      <c r="AO13" s="548">
        <v>183.19009468317554</v>
      </c>
      <c r="AP13" s="546"/>
      <c r="AQ13" s="549"/>
      <c r="AR13" s="549">
        <v>4.77888</v>
      </c>
      <c r="AS13" s="549">
        <v>4.77888</v>
      </c>
      <c r="AT13" s="549">
        <v>0</v>
      </c>
      <c r="AU13" s="549">
        <v>0</v>
      </c>
      <c r="AV13" s="549">
        <v>0</v>
      </c>
      <c r="AW13" s="547"/>
      <c r="AX13" s="269">
        <v>0.19776431568871256</v>
      </c>
      <c r="AY13" s="269">
        <v>0.19776431568871256</v>
      </c>
      <c r="AZ13" s="551"/>
      <c r="BA13" s="547"/>
      <c r="BB13" s="549">
        <v>4.77888</v>
      </c>
      <c r="BC13" s="547"/>
      <c r="BD13" s="549">
        <v>24.164521204736005</v>
      </c>
      <c r="BE13" s="549">
        <v>19.385641204736004</v>
      </c>
      <c r="BF13" s="548">
        <v>743.11500765653409</v>
      </c>
    </row>
    <row r="14" spans="1:83" ht="15.75" customHeight="1">
      <c r="A14" s="322"/>
      <c r="B14" s="322" t="s">
        <v>163</v>
      </c>
      <c r="C14" s="321"/>
      <c r="D14" s="546">
        <v>1760.105</v>
      </c>
      <c r="E14" s="547"/>
      <c r="F14" s="548">
        <v>1954762</v>
      </c>
      <c r="G14" s="548">
        <v>1926410</v>
      </c>
      <c r="H14" s="547">
        <v>377458</v>
      </c>
      <c r="I14" s="463"/>
      <c r="J14" s="463"/>
      <c r="K14" s="463"/>
      <c r="L14" s="463">
        <v>20</v>
      </c>
      <c r="M14" s="463">
        <v>20</v>
      </c>
      <c r="N14" s="463"/>
      <c r="O14" s="547"/>
      <c r="P14" s="547"/>
      <c r="Q14" s="549">
        <v>0</v>
      </c>
      <c r="R14" s="549">
        <v>0</v>
      </c>
      <c r="S14" s="549">
        <v>55.973280000000003</v>
      </c>
      <c r="T14" s="549">
        <v>0</v>
      </c>
      <c r="U14" s="549">
        <v>55.973280000000003</v>
      </c>
      <c r="V14" s="550">
        <v>0.1</v>
      </c>
      <c r="W14" s="547"/>
      <c r="X14" s="546">
        <v>1152.8687750000001</v>
      </c>
      <c r="Y14" s="549">
        <v>11.528687750000001</v>
      </c>
      <c r="Z14" s="549">
        <v>44.444592249999999</v>
      </c>
      <c r="AA14" s="463"/>
      <c r="AB14" s="463"/>
      <c r="AC14" s="463"/>
      <c r="AD14" s="463">
        <v>20</v>
      </c>
      <c r="AE14" s="463">
        <v>20</v>
      </c>
      <c r="AF14" s="463"/>
      <c r="AG14" s="547"/>
      <c r="AH14" s="547"/>
      <c r="AI14" s="549">
        <v>0</v>
      </c>
      <c r="AJ14" s="549"/>
      <c r="AK14" s="549">
        <v>55.973280000000003</v>
      </c>
      <c r="AL14" s="547"/>
      <c r="AM14" s="549">
        <v>55.973280000000003</v>
      </c>
      <c r="AN14" s="550">
        <v>0.1</v>
      </c>
      <c r="AO14" s="547"/>
      <c r="AP14" s="546">
        <v>1152.8687750000001</v>
      </c>
      <c r="AQ14" s="549">
        <v>11.528687750000001</v>
      </c>
      <c r="AR14" s="549">
        <v>44.444592249999999</v>
      </c>
      <c r="AS14" s="549">
        <v>44.444592249999999</v>
      </c>
      <c r="AT14" s="549">
        <v>0</v>
      </c>
      <c r="AU14" s="549">
        <v>0</v>
      </c>
      <c r="AV14" s="549">
        <v>0</v>
      </c>
      <c r="AW14" s="547"/>
      <c r="AX14" s="269">
        <v>0</v>
      </c>
      <c r="AY14" s="269">
        <v>0</v>
      </c>
      <c r="AZ14" s="551"/>
      <c r="BA14" s="547"/>
      <c r="BB14" s="549">
        <v>44.444592249999999</v>
      </c>
      <c r="BC14" s="547"/>
      <c r="BD14" s="549">
        <v>1630.3942421536347</v>
      </c>
      <c r="BE14" s="549"/>
      <c r="BF14" s="548"/>
    </row>
    <row r="15" spans="1:83" ht="15.75" customHeight="1">
      <c r="A15" s="322"/>
      <c r="B15" s="322" t="s">
        <v>251</v>
      </c>
      <c r="C15" s="321"/>
      <c r="D15" s="546">
        <v>828.08180518216784</v>
      </c>
      <c r="E15" s="552"/>
      <c r="F15" s="548"/>
      <c r="G15" s="548"/>
      <c r="H15" s="547"/>
      <c r="I15" s="463"/>
      <c r="J15" s="467">
        <v>3</v>
      </c>
      <c r="K15" s="463"/>
      <c r="L15" s="463"/>
      <c r="M15" s="463"/>
      <c r="N15" s="463"/>
      <c r="O15" s="547"/>
      <c r="P15" s="547"/>
      <c r="Q15" s="549">
        <v>0</v>
      </c>
      <c r="R15" s="549">
        <v>248.42454155465035</v>
      </c>
      <c r="S15" s="549">
        <v>0</v>
      </c>
      <c r="T15" s="549">
        <v>0</v>
      </c>
      <c r="U15" s="549">
        <v>248.42454155465035</v>
      </c>
      <c r="V15" s="550"/>
      <c r="W15" s="549"/>
      <c r="X15" s="546">
        <v>0</v>
      </c>
      <c r="Y15" s="549">
        <v>0</v>
      </c>
      <c r="Z15" s="549">
        <v>248.42454155465035</v>
      </c>
      <c r="AA15" s="463"/>
      <c r="AB15" s="467">
        <v>3</v>
      </c>
      <c r="AC15" s="463"/>
      <c r="AD15" s="463"/>
      <c r="AE15" s="463"/>
      <c r="AF15" s="463"/>
      <c r="AG15" s="549"/>
      <c r="AH15" s="549"/>
      <c r="AI15" s="549">
        <v>0</v>
      </c>
      <c r="AJ15" s="549">
        <v>248.42454155465035</v>
      </c>
      <c r="AK15" s="549"/>
      <c r="AL15" s="549"/>
      <c r="AM15" s="549">
        <v>248.42454155465035</v>
      </c>
      <c r="AN15" s="550"/>
      <c r="AO15" s="549"/>
      <c r="AP15" s="546">
        <v>0</v>
      </c>
      <c r="AQ15" s="549">
        <v>0</v>
      </c>
      <c r="AR15" s="549">
        <v>248.42454155465035</v>
      </c>
      <c r="AS15" s="549">
        <v>248.42454155465035</v>
      </c>
      <c r="AT15" s="549">
        <v>0</v>
      </c>
      <c r="AU15" s="549">
        <v>0</v>
      </c>
      <c r="AV15" s="549">
        <v>0</v>
      </c>
      <c r="AW15" s="549"/>
      <c r="AX15" s="269">
        <v>0</v>
      </c>
      <c r="AY15" s="269">
        <v>0</v>
      </c>
      <c r="AZ15" s="551"/>
      <c r="BA15" s="549"/>
      <c r="BB15" s="549">
        <v>248.42454155465035</v>
      </c>
      <c r="BC15" s="549"/>
      <c r="BD15" s="549"/>
      <c r="BE15" s="549"/>
      <c r="BF15" s="548"/>
    </row>
    <row r="16" spans="1:83" ht="15.75" customHeight="1">
      <c r="A16" s="322"/>
      <c r="B16" s="322" t="s">
        <v>1096</v>
      </c>
      <c r="C16" s="321"/>
      <c r="D16" s="546">
        <v>662.96292573546043</v>
      </c>
      <c r="E16" s="552"/>
      <c r="F16" s="548"/>
      <c r="G16" s="548"/>
      <c r="H16" s="547"/>
      <c r="I16" s="463"/>
      <c r="J16" s="467">
        <v>4.8</v>
      </c>
      <c r="K16" s="463"/>
      <c r="L16" s="463"/>
      <c r="M16" s="463"/>
      <c r="N16" s="463"/>
      <c r="O16" s="547"/>
      <c r="P16" s="547"/>
      <c r="Q16" s="549">
        <v>0</v>
      </c>
      <c r="R16" s="549">
        <v>318.22220435302103</v>
      </c>
      <c r="S16" s="549">
        <v>0</v>
      </c>
      <c r="T16" s="549">
        <v>0</v>
      </c>
      <c r="U16" s="549">
        <v>318.22220435302103</v>
      </c>
      <c r="V16" s="550"/>
      <c r="W16" s="549"/>
      <c r="X16" s="546">
        <v>0</v>
      </c>
      <c r="Y16" s="549">
        <v>0</v>
      </c>
      <c r="Z16" s="549">
        <v>318.22220435302103</v>
      </c>
      <c r="AA16" s="463"/>
      <c r="AB16" s="467">
        <v>4.8</v>
      </c>
      <c r="AC16" s="463"/>
      <c r="AD16" s="463"/>
      <c r="AE16" s="463"/>
      <c r="AF16" s="463"/>
      <c r="AG16" s="549"/>
      <c r="AH16" s="549"/>
      <c r="AI16" s="549">
        <v>0</v>
      </c>
      <c r="AJ16" s="549">
        <v>318.22220435302103</v>
      </c>
      <c r="AK16" s="549"/>
      <c r="AL16" s="549"/>
      <c r="AM16" s="549">
        <v>318.22220435302103</v>
      </c>
      <c r="AN16" s="550"/>
      <c r="AO16" s="549"/>
      <c r="AP16" s="546">
        <v>0</v>
      </c>
      <c r="AQ16" s="549">
        <v>0</v>
      </c>
      <c r="AR16" s="549">
        <v>318.22220435302103</v>
      </c>
      <c r="AS16" s="549">
        <v>318.22220435302103</v>
      </c>
      <c r="AT16" s="549">
        <v>0</v>
      </c>
      <c r="AU16" s="549">
        <v>0</v>
      </c>
      <c r="AV16" s="549">
        <v>0</v>
      </c>
      <c r="AW16" s="549"/>
      <c r="AX16" s="269">
        <v>0</v>
      </c>
      <c r="AY16" s="269">
        <v>0</v>
      </c>
      <c r="AZ16" s="551"/>
      <c r="BA16" s="549"/>
      <c r="BB16" s="549">
        <v>318.22220435302103</v>
      </c>
      <c r="BC16" s="549"/>
      <c r="BD16" s="549"/>
      <c r="BE16" s="549"/>
      <c r="BF16" s="548"/>
    </row>
    <row r="17" spans="1:58" ht="15.75" customHeight="1">
      <c r="A17" s="322"/>
      <c r="B17" s="322" t="s">
        <v>1095</v>
      </c>
      <c r="C17" s="321"/>
      <c r="D17" s="546">
        <v>195.02552889794069</v>
      </c>
      <c r="E17" s="552"/>
      <c r="F17" s="548"/>
      <c r="G17" s="548"/>
      <c r="H17" s="547"/>
      <c r="I17" s="463"/>
      <c r="J17" s="467">
        <v>5.8</v>
      </c>
      <c r="K17" s="463"/>
      <c r="L17" s="463"/>
      <c r="M17" s="463"/>
      <c r="N17" s="463"/>
      <c r="O17" s="547"/>
      <c r="P17" s="547"/>
      <c r="Q17" s="549">
        <v>0</v>
      </c>
      <c r="R17" s="549">
        <v>113.11480676080559</v>
      </c>
      <c r="S17" s="549">
        <v>0</v>
      </c>
      <c r="T17" s="549">
        <v>0</v>
      </c>
      <c r="U17" s="549">
        <v>113.11480676080559</v>
      </c>
      <c r="V17" s="550"/>
      <c r="W17" s="549"/>
      <c r="X17" s="546">
        <v>0</v>
      </c>
      <c r="Y17" s="549">
        <v>0</v>
      </c>
      <c r="Z17" s="549">
        <v>113.11480676080559</v>
      </c>
      <c r="AA17" s="463"/>
      <c r="AB17" s="467">
        <v>5.8</v>
      </c>
      <c r="AC17" s="463"/>
      <c r="AD17" s="463"/>
      <c r="AE17" s="463"/>
      <c r="AF17" s="463"/>
      <c r="AG17" s="549"/>
      <c r="AH17" s="549"/>
      <c r="AI17" s="549">
        <v>0</v>
      </c>
      <c r="AJ17" s="549">
        <v>113.11480676080559</v>
      </c>
      <c r="AK17" s="549"/>
      <c r="AL17" s="549"/>
      <c r="AM17" s="549">
        <v>113.11480676080559</v>
      </c>
      <c r="AN17" s="550"/>
      <c r="AO17" s="549"/>
      <c r="AP17" s="546">
        <v>0</v>
      </c>
      <c r="AQ17" s="549">
        <v>0</v>
      </c>
      <c r="AR17" s="549">
        <v>113.11480676080559</v>
      </c>
      <c r="AS17" s="549">
        <v>113.11480676080559</v>
      </c>
      <c r="AT17" s="549">
        <v>0</v>
      </c>
      <c r="AU17" s="549">
        <v>0</v>
      </c>
      <c r="AV17" s="549">
        <v>0</v>
      </c>
      <c r="AW17" s="549"/>
      <c r="AX17" s="269">
        <v>0</v>
      </c>
      <c r="AY17" s="269">
        <v>0</v>
      </c>
      <c r="AZ17" s="551"/>
      <c r="BA17" s="549"/>
      <c r="BB17" s="549">
        <v>113.11480676080559</v>
      </c>
      <c r="BC17" s="549"/>
      <c r="BD17" s="549"/>
      <c r="BE17" s="549"/>
      <c r="BF17" s="548"/>
    </row>
    <row r="18" spans="1:58" ht="15.75" customHeight="1">
      <c r="A18" s="322"/>
      <c r="B18" s="322" t="s">
        <v>252</v>
      </c>
      <c r="C18" s="321"/>
      <c r="D18" s="546">
        <v>74.034740184430859</v>
      </c>
      <c r="E18" s="552"/>
      <c r="F18" s="548"/>
      <c r="G18" s="548"/>
      <c r="H18" s="547"/>
      <c r="I18" s="463"/>
      <c r="J18" s="467">
        <v>6.2</v>
      </c>
      <c r="K18" s="463"/>
      <c r="L18" s="463"/>
      <c r="M18" s="463"/>
      <c r="N18" s="463"/>
      <c r="O18" s="547"/>
      <c r="P18" s="547"/>
      <c r="Q18" s="549">
        <v>0</v>
      </c>
      <c r="R18" s="549">
        <v>45.901538914347135</v>
      </c>
      <c r="S18" s="549">
        <v>0</v>
      </c>
      <c r="T18" s="549">
        <v>0</v>
      </c>
      <c r="U18" s="549">
        <v>45.901538914347135</v>
      </c>
      <c r="V18" s="550"/>
      <c r="W18" s="549"/>
      <c r="X18" s="546">
        <v>0</v>
      </c>
      <c r="Y18" s="549">
        <v>0</v>
      </c>
      <c r="Z18" s="549">
        <v>45.901538914347135</v>
      </c>
      <c r="AA18" s="463"/>
      <c r="AB18" s="467">
        <v>6.2</v>
      </c>
      <c r="AC18" s="463"/>
      <c r="AD18" s="463"/>
      <c r="AE18" s="463"/>
      <c r="AF18" s="463"/>
      <c r="AG18" s="549"/>
      <c r="AH18" s="548"/>
      <c r="AI18" s="549">
        <v>0</v>
      </c>
      <c r="AJ18" s="549">
        <v>45.901538914347135</v>
      </c>
      <c r="AK18" s="549"/>
      <c r="AL18" s="549"/>
      <c r="AM18" s="549">
        <v>45.901538914347135</v>
      </c>
      <c r="AN18" s="550"/>
      <c r="AO18" s="549"/>
      <c r="AP18" s="546">
        <v>0</v>
      </c>
      <c r="AQ18" s="549">
        <v>0</v>
      </c>
      <c r="AR18" s="549">
        <v>45.901538914347135</v>
      </c>
      <c r="AS18" s="549">
        <v>45.901538914347135</v>
      </c>
      <c r="AT18" s="549">
        <v>0</v>
      </c>
      <c r="AU18" s="549">
        <v>0</v>
      </c>
      <c r="AV18" s="549">
        <v>0</v>
      </c>
      <c r="AW18" s="549"/>
      <c r="AX18" s="269">
        <v>0</v>
      </c>
      <c r="AY18" s="269">
        <v>0</v>
      </c>
      <c r="AZ18" s="551"/>
      <c r="BA18" s="549"/>
      <c r="BB18" s="549">
        <v>45.901538914347135</v>
      </c>
      <c r="BC18" s="549"/>
      <c r="BD18" s="549"/>
      <c r="BE18" s="549"/>
      <c r="BF18" s="548"/>
    </row>
    <row r="19" spans="1:58" ht="15.75" customHeight="1">
      <c r="A19" s="322"/>
      <c r="B19" s="321"/>
      <c r="C19" s="330" t="s">
        <v>454</v>
      </c>
      <c r="D19" s="546">
        <v>1786.192</v>
      </c>
      <c r="E19" s="547"/>
      <c r="F19" s="548">
        <v>2004542</v>
      </c>
      <c r="G19" s="548">
        <v>1939394</v>
      </c>
      <c r="H19" s="548">
        <v>377458</v>
      </c>
      <c r="I19" s="471"/>
      <c r="J19" s="472"/>
      <c r="K19" s="471"/>
      <c r="L19" s="471"/>
      <c r="M19" s="471"/>
      <c r="N19" s="471"/>
      <c r="O19" s="547"/>
      <c r="P19" s="548">
        <v>440.27475858296538</v>
      </c>
      <c r="Q19" s="553">
        <v>0</v>
      </c>
      <c r="R19" s="553">
        <v>725.66309158282411</v>
      </c>
      <c r="S19" s="553">
        <v>60.752160000000003</v>
      </c>
      <c r="T19" s="553">
        <v>0</v>
      </c>
      <c r="U19" s="553">
        <v>786.41525158282411</v>
      </c>
      <c r="V19" s="530"/>
      <c r="W19" s="548">
        <v>433.82042010759432</v>
      </c>
      <c r="X19" s="546"/>
      <c r="Y19" s="553">
        <v>11.528687750000001</v>
      </c>
      <c r="Z19" s="553">
        <v>774.88656383282409</v>
      </c>
      <c r="AA19" s="471"/>
      <c r="AB19" s="472"/>
      <c r="AC19" s="471"/>
      <c r="AD19" s="471"/>
      <c r="AE19" s="471"/>
      <c r="AF19" s="471"/>
      <c r="AG19" s="547"/>
      <c r="AH19" s="548">
        <v>440.27475858296538</v>
      </c>
      <c r="AI19" s="553">
        <v>0</v>
      </c>
      <c r="AJ19" s="553">
        <v>725.66309158282411</v>
      </c>
      <c r="AK19" s="553">
        <v>55.973280000000003</v>
      </c>
      <c r="AL19" s="554"/>
      <c r="AM19" s="553">
        <v>786.41525158282411</v>
      </c>
      <c r="AN19" s="530"/>
      <c r="AO19" s="548">
        <v>433.82042010759432</v>
      </c>
      <c r="AP19" s="546"/>
      <c r="AQ19" s="553">
        <v>11.528687750000001</v>
      </c>
      <c r="AR19" s="553">
        <v>774.88656383282409</v>
      </c>
      <c r="AS19" s="553">
        <v>774.88656383282409</v>
      </c>
      <c r="AT19" s="553">
        <v>0</v>
      </c>
      <c r="AU19" s="549">
        <v>0</v>
      </c>
      <c r="AV19" s="549">
        <v>0</v>
      </c>
      <c r="AW19" s="547"/>
      <c r="AX19" s="269">
        <v>0.46833426590421245</v>
      </c>
      <c r="AY19" s="269">
        <v>0.46833426590421245</v>
      </c>
      <c r="AZ19" s="260">
        <v>0.04</v>
      </c>
      <c r="BA19" s="549">
        <v>29.026523663312965</v>
      </c>
      <c r="BB19" s="553">
        <v>803.91308749613711</v>
      </c>
      <c r="BC19" s="547"/>
      <c r="BD19" s="549">
        <v>1654.5587633583705</v>
      </c>
      <c r="BE19" s="549">
        <v>879.67219952554638</v>
      </c>
      <c r="BF19" s="548">
        <v>492.48468223211523</v>
      </c>
    </row>
    <row r="20" spans="1:58" ht="15.75" customHeight="1">
      <c r="A20" s="322">
        <v>2</v>
      </c>
      <c r="B20" s="321" t="s">
        <v>1094</v>
      </c>
      <c r="C20" s="322" t="s">
        <v>120</v>
      </c>
      <c r="D20" s="546">
        <v>422.25200000000001</v>
      </c>
      <c r="E20" s="547"/>
      <c r="F20" s="548">
        <v>112945</v>
      </c>
      <c r="G20" s="548">
        <v>309467</v>
      </c>
      <c r="H20" s="547">
        <v>196522</v>
      </c>
      <c r="I20" s="463"/>
      <c r="J20" s="467"/>
      <c r="K20" s="463"/>
      <c r="L20" s="463">
        <v>30</v>
      </c>
      <c r="M20" s="463">
        <v>30</v>
      </c>
      <c r="N20" s="463"/>
      <c r="O20" s="547"/>
      <c r="P20" s="547"/>
      <c r="Q20" s="549">
        <v>0</v>
      </c>
      <c r="R20" s="549">
        <v>0</v>
      </c>
      <c r="S20" s="549">
        <v>11.140812</v>
      </c>
      <c r="T20" s="549">
        <v>0</v>
      </c>
      <c r="U20" s="549">
        <v>11.140812</v>
      </c>
      <c r="V20" s="550">
        <v>0.1</v>
      </c>
      <c r="W20" s="547"/>
      <c r="X20" s="546">
        <v>337.80160000000001</v>
      </c>
      <c r="Y20" s="549">
        <v>3.3780160000000001</v>
      </c>
      <c r="Z20" s="549">
        <v>7.7627959999999998</v>
      </c>
      <c r="AA20" s="463"/>
      <c r="AB20" s="467"/>
      <c r="AC20" s="463"/>
      <c r="AD20" s="463">
        <v>30</v>
      </c>
      <c r="AE20" s="463">
        <v>30</v>
      </c>
      <c r="AF20" s="463"/>
      <c r="AG20" s="547"/>
      <c r="AH20" s="547"/>
      <c r="AI20" s="549">
        <v>0</v>
      </c>
      <c r="AJ20" s="549">
        <v>0</v>
      </c>
      <c r="AK20" s="549">
        <v>11.140812</v>
      </c>
      <c r="AL20" s="547"/>
      <c r="AM20" s="549">
        <v>11.140812</v>
      </c>
      <c r="AN20" s="550">
        <v>0.1</v>
      </c>
      <c r="AO20" s="547"/>
      <c r="AP20" s="546">
        <v>337.80160000000001</v>
      </c>
      <c r="AQ20" s="549">
        <v>3.3780160000000001</v>
      </c>
      <c r="AR20" s="549">
        <v>7.7627959999999998</v>
      </c>
      <c r="AS20" s="549">
        <v>7.7627959999999998</v>
      </c>
      <c r="AT20" s="549">
        <v>0</v>
      </c>
      <c r="AU20" s="549">
        <v>0</v>
      </c>
      <c r="AV20" s="549">
        <v>0</v>
      </c>
      <c r="AW20" s="547"/>
      <c r="AX20" s="269">
        <v>0</v>
      </c>
      <c r="AY20" s="269">
        <v>0</v>
      </c>
      <c r="AZ20" s="464"/>
      <c r="BA20" s="547"/>
      <c r="BB20" s="549">
        <v>7.7627959999999998</v>
      </c>
      <c r="BC20" s="547"/>
      <c r="BD20" s="549"/>
      <c r="BE20" s="549"/>
      <c r="BF20" s="548"/>
    </row>
    <row r="21" spans="1:58" ht="15.75" customHeight="1">
      <c r="A21" s="322"/>
      <c r="B21" s="322" t="s">
        <v>910</v>
      </c>
      <c r="C21" s="322"/>
      <c r="D21" s="546">
        <v>83.761940146538777</v>
      </c>
      <c r="E21" s="547"/>
      <c r="F21" s="548"/>
      <c r="G21" s="548"/>
      <c r="H21" s="547"/>
      <c r="I21" s="463"/>
      <c r="J21" s="467">
        <v>5.9</v>
      </c>
      <c r="K21" s="463"/>
      <c r="L21" s="463"/>
      <c r="M21" s="463"/>
      <c r="N21" s="463"/>
      <c r="O21" s="547"/>
      <c r="P21" s="547"/>
      <c r="Q21" s="549">
        <v>0</v>
      </c>
      <c r="R21" s="549">
        <v>49.419544686457883</v>
      </c>
      <c r="S21" s="549">
        <v>0</v>
      </c>
      <c r="T21" s="549">
        <v>0</v>
      </c>
      <c r="U21" s="549">
        <v>49.419544686457883</v>
      </c>
      <c r="V21" s="550"/>
      <c r="W21" s="547"/>
      <c r="X21" s="546">
        <v>0</v>
      </c>
      <c r="Y21" s="549">
        <v>0</v>
      </c>
      <c r="Z21" s="549">
        <v>49.419544686457883</v>
      </c>
      <c r="AA21" s="463"/>
      <c r="AB21" s="467">
        <v>5.9</v>
      </c>
      <c r="AC21" s="463"/>
      <c r="AD21" s="463"/>
      <c r="AE21" s="463"/>
      <c r="AF21" s="463"/>
      <c r="AG21" s="547"/>
      <c r="AH21" s="547"/>
      <c r="AI21" s="549">
        <v>0</v>
      </c>
      <c r="AJ21" s="549">
        <v>49.419544686457883</v>
      </c>
      <c r="AK21" s="547"/>
      <c r="AL21" s="547"/>
      <c r="AM21" s="549">
        <v>49.419544686457883</v>
      </c>
      <c r="AN21" s="550"/>
      <c r="AO21" s="547"/>
      <c r="AP21" s="546">
        <v>0</v>
      </c>
      <c r="AQ21" s="549">
        <v>0</v>
      </c>
      <c r="AR21" s="549">
        <v>49.419544686457883</v>
      </c>
      <c r="AS21" s="549">
        <v>49.419544686457883</v>
      </c>
      <c r="AT21" s="549">
        <v>0</v>
      </c>
      <c r="AU21" s="549">
        <v>0</v>
      </c>
      <c r="AV21" s="549">
        <v>0</v>
      </c>
      <c r="AW21" s="547"/>
      <c r="AX21" s="269">
        <v>0</v>
      </c>
      <c r="AY21" s="269">
        <v>0</v>
      </c>
      <c r="AZ21" s="464"/>
      <c r="BA21" s="547"/>
      <c r="BB21" s="549">
        <v>49.419544686457883</v>
      </c>
      <c r="BC21" s="547"/>
      <c r="BD21" s="549"/>
      <c r="BE21" s="549"/>
      <c r="BF21" s="548"/>
    </row>
    <row r="22" spans="1:58" ht="15.75" customHeight="1">
      <c r="A22" s="322"/>
      <c r="B22" s="322" t="s">
        <v>152</v>
      </c>
      <c r="C22" s="321"/>
      <c r="D22" s="546">
        <v>68.888532894452752</v>
      </c>
      <c r="E22" s="547"/>
      <c r="F22" s="548"/>
      <c r="G22" s="548"/>
      <c r="H22" s="547"/>
      <c r="I22" s="463"/>
      <c r="J22" s="467">
        <v>7</v>
      </c>
      <c r="K22" s="463"/>
      <c r="L22" s="463"/>
      <c r="M22" s="463"/>
      <c r="N22" s="463"/>
      <c r="O22" s="547"/>
      <c r="P22" s="547"/>
      <c r="Q22" s="549">
        <v>0</v>
      </c>
      <c r="R22" s="549">
        <v>48.221973026116927</v>
      </c>
      <c r="S22" s="549">
        <v>0</v>
      </c>
      <c r="T22" s="549">
        <v>0</v>
      </c>
      <c r="U22" s="549">
        <v>48.221973026116927</v>
      </c>
      <c r="V22" s="550"/>
      <c r="W22" s="547"/>
      <c r="X22" s="546">
        <v>0</v>
      </c>
      <c r="Y22" s="549">
        <v>0</v>
      </c>
      <c r="Z22" s="549">
        <v>48.221973026116927</v>
      </c>
      <c r="AA22" s="463"/>
      <c r="AB22" s="467">
        <v>7</v>
      </c>
      <c r="AC22" s="463"/>
      <c r="AD22" s="463"/>
      <c r="AE22" s="463"/>
      <c r="AF22" s="463"/>
      <c r="AG22" s="547"/>
      <c r="AH22" s="547"/>
      <c r="AI22" s="549">
        <v>0</v>
      </c>
      <c r="AJ22" s="549">
        <v>48.221973026116927</v>
      </c>
      <c r="AK22" s="547"/>
      <c r="AL22" s="547"/>
      <c r="AM22" s="549">
        <v>48.221973026116927</v>
      </c>
      <c r="AN22" s="550"/>
      <c r="AO22" s="547"/>
      <c r="AP22" s="546">
        <v>0</v>
      </c>
      <c r="AQ22" s="549">
        <v>0</v>
      </c>
      <c r="AR22" s="549">
        <v>48.221973026116927</v>
      </c>
      <c r="AS22" s="549">
        <v>48.221973026116927</v>
      </c>
      <c r="AT22" s="549">
        <v>0</v>
      </c>
      <c r="AU22" s="549">
        <v>0</v>
      </c>
      <c r="AV22" s="549">
        <v>0</v>
      </c>
      <c r="AW22" s="547"/>
      <c r="AX22" s="269">
        <v>0</v>
      </c>
      <c r="AY22" s="269">
        <v>0</v>
      </c>
      <c r="AZ22" s="464"/>
      <c r="BA22" s="547"/>
      <c r="BB22" s="549">
        <v>48.221973026116927</v>
      </c>
      <c r="BC22" s="547"/>
      <c r="BD22" s="549"/>
      <c r="BE22" s="549"/>
      <c r="BF22" s="548"/>
    </row>
    <row r="23" spans="1:58" ht="15.75" customHeight="1">
      <c r="A23" s="322"/>
      <c r="B23" s="322" t="s">
        <v>153</v>
      </c>
      <c r="C23" s="322"/>
      <c r="D23" s="546">
        <v>269.60152695900848</v>
      </c>
      <c r="E23" s="547"/>
      <c r="F23" s="548"/>
      <c r="G23" s="548"/>
      <c r="H23" s="547"/>
      <c r="I23" s="463"/>
      <c r="J23" s="467">
        <v>7.6</v>
      </c>
      <c r="K23" s="463"/>
      <c r="L23" s="463"/>
      <c r="M23" s="463"/>
      <c r="N23" s="463"/>
      <c r="O23" s="549"/>
      <c r="P23" s="549"/>
      <c r="Q23" s="549">
        <v>0</v>
      </c>
      <c r="R23" s="549">
        <v>204.89716048884642</v>
      </c>
      <c r="S23" s="549">
        <v>0</v>
      </c>
      <c r="T23" s="549">
        <v>0</v>
      </c>
      <c r="U23" s="549">
        <v>204.89716048884642</v>
      </c>
      <c r="V23" s="550"/>
      <c r="W23" s="549"/>
      <c r="X23" s="546">
        <v>0</v>
      </c>
      <c r="Y23" s="549">
        <v>0</v>
      </c>
      <c r="Z23" s="549">
        <v>204.89716048884642</v>
      </c>
      <c r="AA23" s="463"/>
      <c r="AB23" s="467">
        <v>7.6</v>
      </c>
      <c r="AC23" s="463"/>
      <c r="AD23" s="463"/>
      <c r="AE23" s="463"/>
      <c r="AF23" s="463"/>
      <c r="AG23" s="549"/>
      <c r="AH23" s="549"/>
      <c r="AI23" s="549">
        <v>0</v>
      </c>
      <c r="AJ23" s="549">
        <v>204.89716048884642</v>
      </c>
      <c r="AK23" s="549"/>
      <c r="AL23" s="549"/>
      <c r="AM23" s="549">
        <v>204.89716048884642</v>
      </c>
      <c r="AN23" s="550"/>
      <c r="AO23" s="549"/>
      <c r="AP23" s="546">
        <v>0</v>
      </c>
      <c r="AQ23" s="549">
        <v>0</v>
      </c>
      <c r="AR23" s="549">
        <v>204.89716048884642</v>
      </c>
      <c r="AS23" s="549">
        <v>204.89716048884642</v>
      </c>
      <c r="AT23" s="549">
        <v>0</v>
      </c>
      <c r="AU23" s="549">
        <v>0</v>
      </c>
      <c r="AV23" s="549">
        <v>0</v>
      </c>
      <c r="AW23" s="549"/>
      <c r="AX23" s="269">
        <v>0</v>
      </c>
      <c r="AY23" s="269">
        <v>0</v>
      </c>
      <c r="AZ23" s="464"/>
      <c r="BA23" s="549"/>
      <c r="BB23" s="549">
        <v>204.89716048884642</v>
      </c>
      <c r="BC23" s="549"/>
      <c r="BD23" s="549"/>
      <c r="BE23" s="549"/>
      <c r="BF23" s="548"/>
    </row>
    <row r="24" spans="1:58" ht="15.75" customHeight="1">
      <c r="A24" s="322"/>
      <c r="B24" s="321"/>
      <c r="C24" s="330" t="s">
        <v>454</v>
      </c>
      <c r="D24" s="546">
        <v>422.25200000000001</v>
      </c>
      <c r="E24" s="547"/>
      <c r="F24" s="548">
        <v>112945</v>
      </c>
      <c r="G24" s="548">
        <v>309467</v>
      </c>
      <c r="H24" s="548">
        <v>196522</v>
      </c>
      <c r="I24" s="463"/>
      <c r="J24" s="467"/>
      <c r="K24" s="463"/>
      <c r="L24" s="463"/>
      <c r="M24" s="463"/>
      <c r="N24" s="463"/>
      <c r="O24" s="547"/>
      <c r="P24" s="548">
        <v>742.87271629600627</v>
      </c>
      <c r="Q24" s="553">
        <v>0</v>
      </c>
      <c r="R24" s="553">
        <v>302.53867820142125</v>
      </c>
      <c r="S24" s="553">
        <v>11.140812</v>
      </c>
      <c r="T24" s="553">
        <v>0</v>
      </c>
      <c r="U24" s="553">
        <v>313.67949020142123</v>
      </c>
      <c r="V24" s="550"/>
      <c r="W24" s="548">
        <v>734.87271629600627</v>
      </c>
      <c r="X24" s="555">
        <v>337.80160000000001</v>
      </c>
      <c r="Y24" s="553">
        <v>3.3780160000000001</v>
      </c>
      <c r="Z24" s="553">
        <v>310.30147420142123</v>
      </c>
      <c r="AA24" s="463"/>
      <c r="AB24" s="467"/>
      <c r="AC24" s="463"/>
      <c r="AD24" s="463"/>
      <c r="AE24" s="463"/>
      <c r="AF24" s="463"/>
      <c r="AG24" s="549"/>
      <c r="AH24" s="548">
        <v>742.87271629600627</v>
      </c>
      <c r="AI24" s="549">
        <v>0</v>
      </c>
      <c r="AJ24" s="553">
        <v>302.53867820142125</v>
      </c>
      <c r="AK24" s="553">
        <v>11.140812</v>
      </c>
      <c r="AL24" s="553">
        <v>0</v>
      </c>
      <c r="AM24" s="553">
        <v>313.67949020142123</v>
      </c>
      <c r="AN24" s="550"/>
      <c r="AO24" s="548">
        <v>734.87271629600627</v>
      </c>
      <c r="AP24" s="546"/>
      <c r="AQ24" s="553">
        <v>3.3780160000000001</v>
      </c>
      <c r="AR24" s="553">
        <v>310.30147420142123</v>
      </c>
      <c r="AS24" s="553">
        <v>310.30147420142123</v>
      </c>
      <c r="AT24" s="553">
        <v>0</v>
      </c>
      <c r="AU24" s="549">
        <v>0</v>
      </c>
      <c r="AV24" s="549">
        <v>0</v>
      </c>
      <c r="AW24" s="549"/>
      <c r="AX24" s="269">
        <v>0.7933376534792117</v>
      </c>
      <c r="AY24" s="269">
        <v>0.7933376534792117</v>
      </c>
      <c r="AZ24" s="260">
        <v>0.04</v>
      </c>
      <c r="BA24" s="549">
        <v>12.101547128056851</v>
      </c>
      <c r="BB24" s="553">
        <v>322.40302132947807</v>
      </c>
      <c r="BC24" s="549"/>
      <c r="BD24" s="549">
        <v>391.13418207314709</v>
      </c>
      <c r="BE24" s="549">
        <v>80.832707871725859</v>
      </c>
      <c r="BF24" s="548">
        <v>191.43238604370342</v>
      </c>
    </row>
    <row r="25" spans="1:58" ht="15.75" customHeight="1">
      <c r="A25" s="322">
        <v>3</v>
      </c>
      <c r="B25" s="321" t="s">
        <v>1090</v>
      </c>
      <c r="C25" s="322" t="s">
        <v>120</v>
      </c>
      <c r="D25" s="546">
        <v>166.78800000000001</v>
      </c>
      <c r="E25" s="547"/>
      <c r="F25" s="548">
        <v>30579</v>
      </c>
      <c r="G25" s="548">
        <v>123741</v>
      </c>
      <c r="H25" s="547">
        <v>93162</v>
      </c>
      <c r="I25" s="463"/>
      <c r="J25" s="467">
        <v>1.5</v>
      </c>
      <c r="K25" s="463"/>
      <c r="L25" s="463">
        <v>20</v>
      </c>
      <c r="M25" s="463">
        <v>10</v>
      </c>
      <c r="N25" s="463"/>
      <c r="O25" s="547"/>
      <c r="P25" s="548">
        <v>161.10295704726957</v>
      </c>
      <c r="Q25" s="549">
        <v>0</v>
      </c>
      <c r="R25" s="549">
        <v>25.0182</v>
      </c>
      <c r="S25" s="549">
        <v>1.8518399999999999</v>
      </c>
      <c r="T25" s="549">
        <v>0</v>
      </c>
      <c r="U25" s="549">
        <v>26.870039999999999</v>
      </c>
      <c r="V25" s="550">
        <v>0.1</v>
      </c>
      <c r="W25" s="548">
        <v>156.60295704726957</v>
      </c>
      <c r="X25" s="546">
        <v>75.054600000000008</v>
      </c>
      <c r="Y25" s="549">
        <v>0.75054600000000016</v>
      </c>
      <c r="Z25" s="549">
        <v>26.119494</v>
      </c>
      <c r="AA25" s="463"/>
      <c r="AB25" s="467">
        <v>1.5</v>
      </c>
      <c r="AC25" s="463"/>
      <c r="AD25" s="463">
        <v>20</v>
      </c>
      <c r="AE25" s="463">
        <v>10</v>
      </c>
      <c r="AF25" s="463"/>
      <c r="AG25" s="549"/>
      <c r="AH25" s="548">
        <v>161.10295704726957</v>
      </c>
      <c r="AI25" s="549">
        <v>0</v>
      </c>
      <c r="AJ25" s="549">
        <v>25.0182</v>
      </c>
      <c r="AK25" s="549">
        <v>1.8518399999999999</v>
      </c>
      <c r="AL25" s="549"/>
      <c r="AM25" s="549">
        <v>26.870039999999999</v>
      </c>
      <c r="AN25" s="550">
        <v>0.1</v>
      </c>
      <c r="AO25" s="548">
        <v>156.60295704726957</v>
      </c>
      <c r="AP25" s="546">
        <v>75.054600000000008</v>
      </c>
      <c r="AQ25" s="549">
        <v>0.75054600000000016</v>
      </c>
      <c r="AR25" s="549">
        <v>26.119494</v>
      </c>
      <c r="AS25" s="549">
        <v>26.119494</v>
      </c>
      <c r="AT25" s="549">
        <v>0</v>
      </c>
      <c r="AU25" s="549">
        <v>0</v>
      </c>
      <c r="AV25" s="549">
        <v>0</v>
      </c>
      <c r="AW25" s="549"/>
      <c r="AX25" s="269">
        <v>0.16906196095834264</v>
      </c>
      <c r="AY25" s="269">
        <v>0.16906196095834264</v>
      </c>
      <c r="AZ25" s="261">
        <v>0.02</v>
      </c>
      <c r="BA25" s="549">
        <v>0.50036400000000003</v>
      </c>
      <c r="BB25" s="549">
        <v>26.619858000000001</v>
      </c>
      <c r="BC25" s="549"/>
      <c r="BD25" s="549">
        <v>154.4965754090355</v>
      </c>
      <c r="BE25" s="549">
        <v>128.3770814090355</v>
      </c>
      <c r="BF25" s="548">
        <v>769.70214529244004</v>
      </c>
    </row>
    <row r="26" spans="1:58" ht="15.75" customHeight="1">
      <c r="A26" s="322">
        <v>4</v>
      </c>
      <c r="B26" s="321" t="s">
        <v>1089</v>
      </c>
      <c r="C26" s="322" t="s">
        <v>120</v>
      </c>
      <c r="D26" s="546">
        <v>39.621000000000002</v>
      </c>
      <c r="E26" s="552"/>
      <c r="F26" s="548">
        <v>2586</v>
      </c>
      <c r="G26" s="548">
        <v>38155</v>
      </c>
      <c r="H26" s="547">
        <v>35569</v>
      </c>
      <c r="I26" s="463"/>
      <c r="J26" s="467">
        <v>1.6</v>
      </c>
      <c r="K26" s="463"/>
      <c r="L26" s="463">
        <v>20</v>
      </c>
      <c r="M26" s="463">
        <v>10</v>
      </c>
      <c r="N26" s="463"/>
      <c r="O26" s="547"/>
      <c r="P26" s="548">
        <v>172.33921405315363</v>
      </c>
      <c r="Q26" s="549">
        <v>0</v>
      </c>
      <c r="R26" s="549">
        <v>6.339360000000001</v>
      </c>
      <c r="S26" s="549">
        <v>0.48889199999999999</v>
      </c>
      <c r="T26" s="549">
        <v>0</v>
      </c>
      <c r="U26" s="549">
        <v>6.8282520000000009</v>
      </c>
      <c r="V26" s="550">
        <v>0.1</v>
      </c>
      <c r="W26" s="548">
        <v>163.33921405315365</v>
      </c>
      <c r="X26" s="546">
        <v>35.658900000000003</v>
      </c>
      <c r="Y26" s="549">
        <v>0.35658900000000004</v>
      </c>
      <c r="Z26" s="549">
        <v>6.4716630000000013</v>
      </c>
      <c r="AA26" s="463"/>
      <c r="AB26" s="467">
        <v>1.6</v>
      </c>
      <c r="AC26" s="463"/>
      <c r="AD26" s="463">
        <v>20</v>
      </c>
      <c r="AE26" s="463">
        <v>10</v>
      </c>
      <c r="AF26" s="463"/>
      <c r="AG26" s="549"/>
      <c r="AH26" s="548">
        <v>172.33921405315363</v>
      </c>
      <c r="AI26" s="549">
        <v>0</v>
      </c>
      <c r="AJ26" s="549">
        <v>6.339360000000001</v>
      </c>
      <c r="AK26" s="549">
        <v>0.48889199999999999</v>
      </c>
      <c r="AL26" s="549"/>
      <c r="AM26" s="549">
        <v>6.8282520000000009</v>
      </c>
      <c r="AN26" s="550">
        <v>0.1</v>
      </c>
      <c r="AO26" s="548">
        <v>163.33921405315365</v>
      </c>
      <c r="AP26" s="546">
        <v>35.658900000000003</v>
      </c>
      <c r="AQ26" s="549">
        <v>0.35658900000000004</v>
      </c>
      <c r="AR26" s="549">
        <v>6.4716630000000013</v>
      </c>
      <c r="AS26" s="549">
        <v>6.4716630000000013</v>
      </c>
      <c r="AT26" s="549">
        <v>0</v>
      </c>
      <c r="AU26" s="549">
        <v>0</v>
      </c>
      <c r="AV26" s="549">
        <v>0</v>
      </c>
      <c r="AW26" s="549"/>
      <c r="AX26" s="269">
        <v>0.17633414049062554</v>
      </c>
      <c r="AY26" s="269">
        <v>0.17633414049062554</v>
      </c>
      <c r="AZ26" s="261">
        <v>0.04</v>
      </c>
      <c r="BA26" s="549">
        <v>0.25357440000000003</v>
      </c>
      <c r="BB26" s="549">
        <v>6.725237400000001</v>
      </c>
      <c r="BC26" s="549"/>
      <c r="BD26" s="549">
        <v>36.701134459801636</v>
      </c>
      <c r="BE26" s="549">
        <v>30.229471459801637</v>
      </c>
      <c r="BF26" s="548">
        <v>762.96588828655604</v>
      </c>
    </row>
    <row r="27" spans="1:58" ht="15.75" customHeight="1">
      <c r="A27" s="322">
        <v>5</v>
      </c>
      <c r="B27" s="321" t="s">
        <v>708</v>
      </c>
      <c r="C27" s="322" t="s">
        <v>120</v>
      </c>
      <c r="D27" s="546">
        <v>1.323</v>
      </c>
      <c r="E27" s="547"/>
      <c r="F27" s="548">
        <v>60</v>
      </c>
      <c r="G27" s="548">
        <v>892</v>
      </c>
      <c r="H27" s="547">
        <v>832</v>
      </c>
      <c r="I27" s="463"/>
      <c r="J27" s="467">
        <v>4.7</v>
      </c>
      <c r="K27" s="463"/>
      <c r="L27" s="463">
        <v>80</v>
      </c>
      <c r="M27" s="463">
        <v>50</v>
      </c>
      <c r="N27" s="463"/>
      <c r="O27" s="547"/>
      <c r="P27" s="548">
        <v>512.0861678004535</v>
      </c>
      <c r="Q27" s="549">
        <v>0</v>
      </c>
      <c r="R27" s="549">
        <v>0.62180999999999997</v>
      </c>
      <c r="S27" s="549">
        <v>5.568E-2</v>
      </c>
      <c r="T27" s="549">
        <v>0</v>
      </c>
      <c r="U27" s="549">
        <v>0.67748999999999993</v>
      </c>
      <c r="V27" s="550"/>
      <c r="W27" s="548">
        <v>506.96530612244896</v>
      </c>
      <c r="X27" s="546">
        <v>0</v>
      </c>
      <c r="Y27" s="549">
        <v>6.7748999999999995E-3</v>
      </c>
      <c r="Z27" s="549">
        <v>0.6707150999999999</v>
      </c>
      <c r="AA27" s="463"/>
      <c r="AB27" s="467">
        <v>4.7</v>
      </c>
      <c r="AC27" s="463"/>
      <c r="AD27" s="463">
        <v>80</v>
      </c>
      <c r="AE27" s="463">
        <v>50</v>
      </c>
      <c r="AF27" s="463"/>
      <c r="AG27" s="549"/>
      <c r="AH27" s="548">
        <v>512.0861678004535</v>
      </c>
      <c r="AI27" s="549">
        <v>0</v>
      </c>
      <c r="AJ27" s="549">
        <v>0.62180999999999997</v>
      </c>
      <c r="AK27" s="549">
        <v>5.568E-2</v>
      </c>
      <c r="AL27" s="549"/>
      <c r="AM27" s="549">
        <v>0.67748999999999993</v>
      </c>
      <c r="AN27" s="550"/>
      <c r="AO27" s="548">
        <v>506.96530612244896</v>
      </c>
      <c r="AP27" s="546">
        <v>0</v>
      </c>
      <c r="AQ27" s="549">
        <v>6.7748999999999995E-3</v>
      </c>
      <c r="AR27" s="549">
        <v>0.6707150999999999</v>
      </c>
      <c r="AS27" s="549">
        <v>0.6707150999999999</v>
      </c>
      <c r="AT27" s="549">
        <v>0</v>
      </c>
      <c r="AU27" s="549">
        <v>0</v>
      </c>
      <c r="AV27" s="549">
        <v>0</v>
      </c>
      <c r="AW27" s="549"/>
      <c r="AX27" s="269">
        <v>0.54729840615357683</v>
      </c>
      <c r="AY27" s="269">
        <v>0.54729840615357683</v>
      </c>
      <c r="AZ27" s="261">
        <v>0.04</v>
      </c>
      <c r="BA27" s="549">
        <v>2.4872399999999999E-2</v>
      </c>
      <c r="BB27" s="549">
        <v>0.69558749999999991</v>
      </c>
      <c r="BC27" s="549"/>
      <c r="BD27" s="549">
        <v>1.2255016503954359</v>
      </c>
      <c r="BE27" s="549">
        <v>0.55478655039543601</v>
      </c>
      <c r="BF27" s="548">
        <v>419.33979621726081</v>
      </c>
    </row>
    <row r="28" spans="1:58" ht="15.75" customHeight="1">
      <c r="A28" s="322">
        <v>6</v>
      </c>
      <c r="B28" s="321" t="s">
        <v>172</v>
      </c>
      <c r="C28" s="322" t="s">
        <v>120</v>
      </c>
      <c r="D28" s="546">
        <v>25.634</v>
      </c>
      <c r="E28" s="547"/>
      <c r="F28" s="548">
        <v>1604</v>
      </c>
      <c r="G28" s="548">
        <v>7182</v>
      </c>
      <c r="H28" s="547">
        <v>5578</v>
      </c>
      <c r="I28" s="463"/>
      <c r="J28" s="467">
        <v>6.2</v>
      </c>
      <c r="K28" s="463"/>
      <c r="L28" s="463">
        <v>20</v>
      </c>
      <c r="M28" s="463">
        <v>15</v>
      </c>
      <c r="N28" s="463"/>
      <c r="O28" s="547"/>
      <c r="P28" s="548">
        <v>625.41858469220563</v>
      </c>
      <c r="Q28" s="549">
        <v>0</v>
      </c>
      <c r="R28" s="549">
        <v>15.893080000000001</v>
      </c>
      <c r="S28" s="549">
        <v>0.1389</v>
      </c>
      <c r="T28" s="549">
        <v>0</v>
      </c>
      <c r="U28" s="549">
        <v>16.031980000000001</v>
      </c>
      <c r="V28" s="550"/>
      <c r="W28" s="548">
        <v>623.54232893812912</v>
      </c>
      <c r="X28" s="546">
        <v>0</v>
      </c>
      <c r="Y28" s="549">
        <v>4.8095939999999997E-2</v>
      </c>
      <c r="Z28" s="549">
        <v>15.983884060000001</v>
      </c>
      <c r="AA28" s="463"/>
      <c r="AB28" s="467">
        <v>6.2</v>
      </c>
      <c r="AC28" s="463"/>
      <c r="AD28" s="463">
        <v>20</v>
      </c>
      <c r="AE28" s="463">
        <v>15</v>
      </c>
      <c r="AF28" s="463"/>
      <c r="AG28" s="549"/>
      <c r="AH28" s="548">
        <v>625.41858469220563</v>
      </c>
      <c r="AI28" s="549">
        <v>0</v>
      </c>
      <c r="AJ28" s="549">
        <v>15.893080000000001</v>
      </c>
      <c r="AK28" s="549">
        <v>0.1389</v>
      </c>
      <c r="AL28" s="549"/>
      <c r="AM28" s="549">
        <v>16.031980000000001</v>
      </c>
      <c r="AN28" s="550"/>
      <c r="AO28" s="548">
        <v>623.54232893812912</v>
      </c>
      <c r="AP28" s="546">
        <v>0</v>
      </c>
      <c r="AQ28" s="549">
        <v>4.8095939999999997E-2</v>
      </c>
      <c r="AR28" s="549">
        <v>15.983884060000001</v>
      </c>
      <c r="AS28" s="549">
        <v>15.983884060000001</v>
      </c>
      <c r="AT28" s="549">
        <v>0</v>
      </c>
      <c r="AU28" s="549">
        <v>0</v>
      </c>
      <c r="AV28" s="549">
        <v>0</v>
      </c>
      <c r="AW28" s="549"/>
      <c r="AX28" s="269">
        <v>0.6731500532202116</v>
      </c>
      <c r="AY28" s="269">
        <v>0.6731500532202116</v>
      </c>
      <c r="AZ28" s="260">
        <v>0.04</v>
      </c>
      <c r="BA28" s="549">
        <v>0.63572320000000004</v>
      </c>
      <c r="BB28" s="549">
        <v>16.619607260000002</v>
      </c>
      <c r="BC28" s="549"/>
      <c r="BD28" s="549">
        <v>23.744904993376117</v>
      </c>
      <c r="BE28" s="549">
        <v>7.7610209333761162</v>
      </c>
      <c r="BF28" s="548">
        <v>302.7627734015806</v>
      </c>
    </row>
    <row r="29" spans="1:58" ht="15.75" customHeight="1">
      <c r="A29" s="322">
        <v>7</v>
      </c>
      <c r="B29" s="321" t="s">
        <v>1093</v>
      </c>
      <c r="C29" s="322" t="s">
        <v>120</v>
      </c>
      <c r="D29" s="546">
        <v>25.021999999999998</v>
      </c>
      <c r="E29" s="547"/>
      <c r="F29" s="548">
        <v>4408</v>
      </c>
      <c r="G29" s="548">
        <v>40945</v>
      </c>
      <c r="H29" s="547">
        <v>36537</v>
      </c>
      <c r="I29" s="463"/>
      <c r="J29" s="467">
        <v>6.2</v>
      </c>
      <c r="K29" s="463"/>
      <c r="L29" s="463">
        <v>80</v>
      </c>
      <c r="M29" s="463">
        <v>35</v>
      </c>
      <c r="N29" s="463"/>
      <c r="O29" s="547"/>
      <c r="P29" s="548">
        <v>698.24002877467831</v>
      </c>
      <c r="Q29" s="549">
        <v>0</v>
      </c>
      <c r="R29" s="549">
        <v>15.513640000000001</v>
      </c>
      <c r="S29" s="549">
        <v>1.957722</v>
      </c>
      <c r="T29" s="549">
        <v>0</v>
      </c>
      <c r="U29" s="549">
        <v>17.471361999999999</v>
      </c>
      <c r="V29" s="550">
        <v>0.1</v>
      </c>
      <c r="W29" s="548">
        <v>689.74002877467831</v>
      </c>
      <c r="X29" s="546">
        <v>21.268699999999999</v>
      </c>
      <c r="Y29" s="549">
        <v>0.21268699999999999</v>
      </c>
      <c r="Z29" s="549">
        <v>17.258675</v>
      </c>
      <c r="AA29" s="463"/>
      <c r="AB29" s="467">
        <v>6.2</v>
      </c>
      <c r="AC29" s="463"/>
      <c r="AD29" s="463">
        <v>80</v>
      </c>
      <c r="AE29" s="463">
        <v>35</v>
      </c>
      <c r="AF29" s="463"/>
      <c r="AG29" s="549"/>
      <c r="AH29" s="548">
        <v>698.24002877467831</v>
      </c>
      <c r="AI29" s="549">
        <v>0</v>
      </c>
      <c r="AJ29" s="549">
        <v>15.513640000000001</v>
      </c>
      <c r="AK29" s="549">
        <v>1.957722</v>
      </c>
      <c r="AL29" s="549"/>
      <c r="AM29" s="549">
        <v>17.471361999999999</v>
      </c>
      <c r="AN29" s="550">
        <v>0.1</v>
      </c>
      <c r="AO29" s="548">
        <v>689.74002877467831</v>
      </c>
      <c r="AP29" s="546">
        <v>21.268699999999999</v>
      </c>
      <c r="AQ29" s="549">
        <v>0.21268699999999999</v>
      </c>
      <c r="AR29" s="549">
        <v>17.258675</v>
      </c>
      <c r="AS29" s="549">
        <v>17.258675</v>
      </c>
      <c r="AT29" s="549">
        <v>0</v>
      </c>
      <c r="AU29" s="549">
        <v>0</v>
      </c>
      <c r="AV29" s="549">
        <v>0</v>
      </c>
      <c r="AW29" s="549"/>
      <c r="AX29" s="269">
        <v>0.74461430368082504</v>
      </c>
      <c r="AY29" s="269">
        <v>0.74461430368082504</v>
      </c>
      <c r="AZ29" s="260">
        <v>0.05</v>
      </c>
      <c r="BA29" s="549">
        <v>0.77568200000000009</v>
      </c>
      <c r="BB29" s="549">
        <v>18.034357</v>
      </c>
      <c r="BC29" s="549"/>
      <c r="BD29" s="549">
        <v>23.178006270744213</v>
      </c>
      <c r="BE29" s="549">
        <v>5.9193312707442125</v>
      </c>
      <c r="BF29" s="548">
        <v>236.5650735650313</v>
      </c>
    </row>
    <row r="30" spans="1:58" ht="15.75" customHeight="1">
      <c r="A30" s="322">
        <v>8</v>
      </c>
      <c r="B30" s="321" t="s">
        <v>1092</v>
      </c>
      <c r="C30" s="322" t="s">
        <v>120</v>
      </c>
      <c r="D30" s="546">
        <v>43.183999999999997</v>
      </c>
      <c r="E30" s="552"/>
      <c r="F30" s="548">
        <v>1142</v>
      </c>
      <c r="G30" s="548">
        <v>50279</v>
      </c>
      <c r="H30" s="547">
        <v>49137</v>
      </c>
      <c r="I30" s="463"/>
      <c r="J30" s="467">
        <v>6.2</v>
      </c>
      <c r="K30" s="463"/>
      <c r="L30" s="463">
        <v>100</v>
      </c>
      <c r="M30" s="463">
        <v>80</v>
      </c>
      <c r="N30" s="463"/>
      <c r="O30" s="547"/>
      <c r="P30" s="548">
        <v>732.40718784735088</v>
      </c>
      <c r="Q30" s="549">
        <v>0</v>
      </c>
      <c r="R30" s="549">
        <v>26.774079999999998</v>
      </c>
      <c r="S30" s="549">
        <v>4.8541920000000003</v>
      </c>
      <c r="T30" s="549">
        <v>0</v>
      </c>
      <c r="U30" s="549">
        <v>31.628271999999999</v>
      </c>
      <c r="V30" s="550"/>
      <c r="W30" s="548">
        <v>725.81552315672468</v>
      </c>
      <c r="X30" s="546">
        <v>0</v>
      </c>
      <c r="Y30" s="549">
        <v>0.284654448</v>
      </c>
      <c r="Z30" s="549">
        <v>31.343617551999998</v>
      </c>
      <c r="AA30" s="463"/>
      <c r="AB30" s="467">
        <v>6.2</v>
      </c>
      <c r="AC30" s="463"/>
      <c r="AD30" s="463">
        <v>100</v>
      </c>
      <c r="AE30" s="463">
        <v>80</v>
      </c>
      <c r="AF30" s="463"/>
      <c r="AG30" s="549"/>
      <c r="AH30" s="548">
        <v>732.40718784735088</v>
      </c>
      <c r="AI30" s="549">
        <v>0</v>
      </c>
      <c r="AJ30" s="549">
        <v>26.774079999999998</v>
      </c>
      <c r="AK30" s="549">
        <v>4.8541920000000003</v>
      </c>
      <c r="AL30" s="549"/>
      <c r="AM30" s="549">
        <v>31.628271999999999</v>
      </c>
      <c r="AN30" s="550"/>
      <c r="AO30" s="548">
        <v>725.81552315672468</v>
      </c>
      <c r="AP30" s="546">
        <v>0</v>
      </c>
      <c r="AQ30" s="549">
        <v>0.284654448</v>
      </c>
      <c r="AR30" s="549">
        <v>31.343617551999998</v>
      </c>
      <c r="AS30" s="549">
        <v>31.343617551999998</v>
      </c>
      <c r="AT30" s="549">
        <v>0</v>
      </c>
      <c r="AU30" s="549">
        <v>0</v>
      </c>
      <c r="AV30" s="549">
        <v>0</v>
      </c>
      <c r="AW30" s="549"/>
      <c r="AX30" s="269">
        <v>0.78355988898627682</v>
      </c>
      <c r="AY30" s="269">
        <v>0.78355988898627682</v>
      </c>
      <c r="AZ30" s="260">
        <v>0.08</v>
      </c>
      <c r="BA30" s="549">
        <v>2.1419264</v>
      </c>
      <c r="BB30" s="549">
        <v>33.485543952</v>
      </c>
      <c r="BC30" s="549"/>
      <c r="BD30" s="549">
        <v>40.00155953943802</v>
      </c>
      <c r="BE30" s="549">
        <v>8.6579419874380221</v>
      </c>
      <c r="BF30" s="548">
        <v>200.48957918298495</v>
      </c>
    </row>
    <row r="31" spans="1:58" ht="15.75" customHeight="1">
      <c r="A31" s="322">
        <v>9</v>
      </c>
      <c r="B31" s="321" t="s">
        <v>1088</v>
      </c>
      <c r="C31" s="322" t="s">
        <v>120</v>
      </c>
      <c r="D31" s="546">
        <v>41.576000000000001</v>
      </c>
      <c r="E31" s="547"/>
      <c r="F31" s="548">
        <v>16052</v>
      </c>
      <c r="G31" s="548">
        <v>33200</v>
      </c>
      <c r="H31" s="547">
        <v>17148</v>
      </c>
      <c r="I31" s="463"/>
      <c r="J31" s="467">
        <v>6.2</v>
      </c>
      <c r="K31" s="463"/>
      <c r="L31" s="463">
        <v>50</v>
      </c>
      <c r="M31" s="463">
        <v>50</v>
      </c>
      <c r="N31" s="463"/>
      <c r="O31" s="547"/>
      <c r="P31" s="548">
        <v>667.91225707138744</v>
      </c>
      <c r="Q31" s="549">
        <v>0</v>
      </c>
      <c r="R31" s="549">
        <v>25.777120000000004</v>
      </c>
      <c r="S31" s="549">
        <v>1.992</v>
      </c>
      <c r="T31" s="549">
        <v>0</v>
      </c>
      <c r="U31" s="549">
        <v>27.769120000000004</v>
      </c>
      <c r="V31" s="550"/>
      <c r="W31" s="548">
        <v>663.57082740042335</v>
      </c>
      <c r="X31" s="546">
        <v>0</v>
      </c>
      <c r="Y31" s="549">
        <v>0.18049928000000004</v>
      </c>
      <c r="Z31" s="549">
        <v>27.588620720000005</v>
      </c>
      <c r="AA31" s="463"/>
      <c r="AB31" s="467">
        <v>6.2</v>
      </c>
      <c r="AC31" s="463"/>
      <c r="AD31" s="463">
        <v>50</v>
      </c>
      <c r="AE31" s="463">
        <v>50</v>
      </c>
      <c r="AF31" s="463"/>
      <c r="AG31" s="549"/>
      <c r="AH31" s="548">
        <v>667.91225707138744</v>
      </c>
      <c r="AI31" s="549">
        <v>0</v>
      </c>
      <c r="AJ31" s="549">
        <v>25.777120000000004</v>
      </c>
      <c r="AK31" s="549">
        <v>1.992</v>
      </c>
      <c r="AL31" s="549"/>
      <c r="AM31" s="549">
        <v>27.769120000000004</v>
      </c>
      <c r="AN31" s="550"/>
      <c r="AO31" s="548">
        <v>663.57082740042335</v>
      </c>
      <c r="AP31" s="546">
        <v>0</v>
      </c>
      <c r="AQ31" s="549">
        <v>0.18049928000000004</v>
      </c>
      <c r="AR31" s="549">
        <v>27.588620720000005</v>
      </c>
      <c r="AS31" s="549">
        <v>27.588620720000005</v>
      </c>
      <c r="AT31" s="549">
        <v>0</v>
      </c>
      <c r="AU31" s="549">
        <v>0</v>
      </c>
      <c r="AV31" s="549">
        <v>0</v>
      </c>
      <c r="AW31" s="549"/>
      <c r="AX31" s="269">
        <v>0.7163631353474591</v>
      </c>
      <c r="AY31" s="269">
        <v>0.7163631353474591</v>
      </c>
      <c r="AZ31" s="260">
        <v>0.04</v>
      </c>
      <c r="BA31" s="549">
        <v>1.0310848000000001</v>
      </c>
      <c r="BB31" s="549">
        <v>28.619705520000004</v>
      </c>
      <c r="BC31" s="549"/>
      <c r="BD31" s="549">
        <v>38.51206093487577</v>
      </c>
      <c r="BE31" s="549">
        <v>10.923440214875765</v>
      </c>
      <c r="BF31" s="548">
        <v>262.73427493928625</v>
      </c>
    </row>
    <row r="32" spans="1:58" ht="15.75" customHeight="1">
      <c r="A32" s="322">
        <v>10</v>
      </c>
      <c r="B32" s="321" t="s">
        <v>911</v>
      </c>
      <c r="C32" s="322" t="s">
        <v>120</v>
      </c>
      <c r="D32" s="546">
        <v>56.167000000000002</v>
      </c>
      <c r="E32" s="547"/>
      <c r="F32" s="548">
        <v>4593</v>
      </c>
      <c r="G32" s="548">
        <v>29853</v>
      </c>
      <c r="H32" s="547">
        <v>25260</v>
      </c>
      <c r="I32" s="463"/>
      <c r="J32" s="467">
        <v>6.2</v>
      </c>
      <c r="K32" s="463"/>
      <c r="L32" s="463">
        <v>50</v>
      </c>
      <c r="M32" s="463">
        <v>50</v>
      </c>
      <c r="N32" s="463"/>
      <c r="O32" s="547"/>
      <c r="P32" s="548">
        <v>651.89025584417891</v>
      </c>
      <c r="Q32" s="549">
        <v>0</v>
      </c>
      <c r="R32" s="549">
        <v>34.823540000000001</v>
      </c>
      <c r="S32" s="549">
        <v>1.79118</v>
      </c>
      <c r="T32" s="549">
        <v>0</v>
      </c>
      <c r="U32" s="549">
        <v>36.614719999999998</v>
      </c>
      <c r="V32" s="550">
        <v>0.1</v>
      </c>
      <c r="W32" s="548">
        <v>647.89025584417891</v>
      </c>
      <c r="X32" s="546">
        <v>22.466800000000003</v>
      </c>
      <c r="Y32" s="549">
        <v>0.22466800000000003</v>
      </c>
      <c r="Z32" s="549">
        <v>36.390051999999997</v>
      </c>
      <c r="AA32" s="463"/>
      <c r="AB32" s="467">
        <v>6.2</v>
      </c>
      <c r="AC32" s="463"/>
      <c r="AD32" s="463">
        <v>50</v>
      </c>
      <c r="AE32" s="463">
        <v>50</v>
      </c>
      <c r="AF32" s="463"/>
      <c r="AG32" s="549"/>
      <c r="AH32" s="548">
        <v>651.89025584417891</v>
      </c>
      <c r="AI32" s="549">
        <v>0</v>
      </c>
      <c r="AJ32" s="549">
        <v>34.823540000000001</v>
      </c>
      <c r="AK32" s="549">
        <v>1.79118</v>
      </c>
      <c r="AL32" s="549"/>
      <c r="AM32" s="549">
        <v>36.614719999999998</v>
      </c>
      <c r="AN32" s="550">
        <v>0.1</v>
      </c>
      <c r="AO32" s="548">
        <v>647.89025584417891</v>
      </c>
      <c r="AP32" s="546">
        <v>22.466800000000003</v>
      </c>
      <c r="AQ32" s="549">
        <v>0.22466800000000003</v>
      </c>
      <c r="AR32" s="549">
        <v>36.390051999999997</v>
      </c>
      <c r="AS32" s="549">
        <v>36.390051999999997</v>
      </c>
      <c r="AT32" s="549">
        <v>0</v>
      </c>
      <c r="AU32" s="549">
        <v>0</v>
      </c>
      <c r="AV32" s="549">
        <v>0</v>
      </c>
      <c r="AW32" s="549"/>
      <c r="AX32" s="269">
        <v>0.69943505029574382</v>
      </c>
      <c r="AY32" s="269">
        <v>0.69943505029574382</v>
      </c>
      <c r="AZ32" s="474"/>
      <c r="BA32" s="549">
        <v>0</v>
      </c>
      <c r="BB32" s="549">
        <v>36.390051999999997</v>
      </c>
      <c r="BC32" s="549"/>
      <c r="BD32" s="549">
        <v>52.027778683114477</v>
      </c>
      <c r="BE32" s="549">
        <v>15.637726683114479</v>
      </c>
      <c r="BF32" s="548">
        <v>278.41484649553081</v>
      </c>
    </row>
    <row r="33" spans="1:58" ht="15.75" customHeight="1">
      <c r="A33" s="322">
        <v>11</v>
      </c>
      <c r="B33" s="321" t="s">
        <v>1091</v>
      </c>
      <c r="C33" s="322" t="s">
        <v>120</v>
      </c>
      <c r="D33" s="546">
        <v>0</v>
      </c>
      <c r="E33" s="547"/>
      <c r="F33" s="548">
        <v>0</v>
      </c>
      <c r="G33" s="548">
        <v>0</v>
      </c>
      <c r="H33" s="547">
        <v>0</v>
      </c>
      <c r="I33" s="463">
        <v>200</v>
      </c>
      <c r="J33" s="467">
        <v>6.2</v>
      </c>
      <c r="K33" s="463"/>
      <c r="L33" s="463"/>
      <c r="M33" s="463"/>
      <c r="N33" s="463">
        <v>30</v>
      </c>
      <c r="O33" s="547"/>
      <c r="P33" s="548">
        <v>0</v>
      </c>
      <c r="Q33" s="549">
        <v>0</v>
      </c>
      <c r="R33" s="549">
        <v>0</v>
      </c>
      <c r="S33" s="549">
        <v>0</v>
      </c>
      <c r="T33" s="549">
        <v>0</v>
      </c>
      <c r="U33" s="549">
        <v>0</v>
      </c>
      <c r="V33" s="550"/>
      <c r="W33" s="548">
        <v>0</v>
      </c>
      <c r="X33" s="546">
        <v>0</v>
      </c>
      <c r="Y33" s="549">
        <v>0</v>
      </c>
      <c r="Z33" s="549">
        <v>0</v>
      </c>
      <c r="AA33" s="463">
        <v>200</v>
      </c>
      <c r="AB33" s="467">
        <v>6.2</v>
      </c>
      <c r="AC33" s="463"/>
      <c r="AD33" s="463"/>
      <c r="AE33" s="463"/>
      <c r="AF33" s="463">
        <v>30</v>
      </c>
      <c r="AG33" s="549"/>
      <c r="AH33" s="548" t="e">
        <v>#DIV/0!</v>
      </c>
      <c r="AI33" s="549">
        <v>0</v>
      </c>
      <c r="AJ33" s="549">
        <v>0</v>
      </c>
      <c r="AK33" s="549">
        <v>0</v>
      </c>
      <c r="AL33" s="549"/>
      <c r="AM33" s="549">
        <v>0</v>
      </c>
      <c r="AN33" s="550"/>
      <c r="AO33" s="548" t="e">
        <v>#DIV/0!</v>
      </c>
      <c r="AP33" s="546">
        <v>0</v>
      </c>
      <c r="AQ33" s="549">
        <v>0</v>
      </c>
      <c r="AR33" s="549">
        <v>0</v>
      </c>
      <c r="AS33" s="549">
        <v>0</v>
      </c>
      <c r="AT33" s="549">
        <v>0</v>
      </c>
      <c r="AU33" s="549">
        <v>0</v>
      </c>
      <c r="AV33" s="549">
        <v>0</v>
      </c>
      <c r="AW33" s="549"/>
      <c r="AX33" s="269">
        <v>0</v>
      </c>
      <c r="AY33" s="269" t="e">
        <v>#DIV/0!</v>
      </c>
      <c r="AZ33" s="464"/>
      <c r="BA33" s="549">
        <v>0</v>
      </c>
      <c r="BB33" s="549">
        <v>0</v>
      </c>
      <c r="BC33" s="549"/>
      <c r="BD33" s="549">
        <v>0</v>
      </c>
      <c r="BE33" s="549">
        <v>0</v>
      </c>
      <c r="BF33" s="548" t="e">
        <v>#DIV/0!</v>
      </c>
    </row>
    <row r="34" spans="1:58" ht="15.75" customHeight="1">
      <c r="A34" s="322">
        <v>12</v>
      </c>
      <c r="B34" s="321" t="s">
        <v>1086</v>
      </c>
      <c r="C34" s="322" t="s">
        <v>120</v>
      </c>
      <c r="D34" s="546">
        <v>0</v>
      </c>
      <c r="E34" s="552"/>
      <c r="F34" s="548">
        <v>0</v>
      </c>
      <c r="G34" s="548">
        <v>0</v>
      </c>
      <c r="H34" s="547">
        <v>0</v>
      </c>
      <c r="I34" s="463">
        <v>200</v>
      </c>
      <c r="J34" s="467">
        <v>6.2</v>
      </c>
      <c r="K34" s="463"/>
      <c r="L34" s="463"/>
      <c r="M34" s="463"/>
      <c r="N34" s="463">
        <v>30</v>
      </c>
      <c r="O34" s="547"/>
      <c r="P34" s="548">
        <v>0</v>
      </c>
      <c r="Q34" s="549">
        <v>0</v>
      </c>
      <c r="R34" s="549">
        <v>0</v>
      </c>
      <c r="S34" s="549">
        <v>0</v>
      </c>
      <c r="T34" s="549">
        <v>0</v>
      </c>
      <c r="U34" s="549">
        <v>0</v>
      </c>
      <c r="V34" s="550"/>
      <c r="W34" s="548">
        <v>0</v>
      </c>
      <c r="X34" s="546">
        <v>0</v>
      </c>
      <c r="Y34" s="549">
        <v>0</v>
      </c>
      <c r="Z34" s="549">
        <v>0</v>
      </c>
      <c r="AA34" s="463">
        <v>200</v>
      </c>
      <c r="AB34" s="467">
        <v>6.2</v>
      </c>
      <c r="AC34" s="463"/>
      <c r="AD34" s="463"/>
      <c r="AE34" s="463"/>
      <c r="AF34" s="463">
        <v>30</v>
      </c>
      <c r="AG34" s="547"/>
      <c r="AH34" s="548" t="e">
        <v>#DIV/0!</v>
      </c>
      <c r="AI34" s="549">
        <v>0</v>
      </c>
      <c r="AJ34" s="549">
        <v>0</v>
      </c>
      <c r="AK34" s="549">
        <v>0</v>
      </c>
      <c r="AL34" s="547"/>
      <c r="AM34" s="549">
        <v>0</v>
      </c>
      <c r="AN34" s="550"/>
      <c r="AO34" s="548" t="e">
        <v>#DIV/0!</v>
      </c>
      <c r="AP34" s="546">
        <v>0</v>
      </c>
      <c r="AQ34" s="549">
        <v>0</v>
      </c>
      <c r="AR34" s="549">
        <v>0</v>
      </c>
      <c r="AS34" s="549">
        <v>0</v>
      </c>
      <c r="AT34" s="549">
        <v>0</v>
      </c>
      <c r="AU34" s="549">
        <v>0</v>
      </c>
      <c r="AV34" s="549">
        <v>0</v>
      </c>
      <c r="AW34" s="547"/>
      <c r="AX34" s="269">
        <v>0</v>
      </c>
      <c r="AY34" s="269" t="e">
        <v>#DIV/0!</v>
      </c>
      <c r="AZ34" s="464"/>
      <c r="BA34" s="549">
        <v>0</v>
      </c>
      <c r="BB34" s="549">
        <v>0</v>
      </c>
      <c r="BC34" s="547"/>
      <c r="BD34" s="549">
        <v>0</v>
      </c>
      <c r="BE34" s="549">
        <v>0</v>
      </c>
      <c r="BF34" s="548" t="e">
        <v>#DIV/0!</v>
      </c>
    </row>
    <row r="35" spans="1:58" ht="15.75" customHeight="1">
      <c r="A35" s="322">
        <v>13</v>
      </c>
      <c r="B35" s="321" t="s">
        <v>229</v>
      </c>
      <c r="C35" s="322" t="s">
        <v>120</v>
      </c>
      <c r="D35" s="546">
        <v>0</v>
      </c>
      <c r="E35" s="552"/>
      <c r="F35" s="548">
        <v>0</v>
      </c>
      <c r="G35" s="548">
        <v>0</v>
      </c>
      <c r="H35" s="547">
        <v>0</v>
      </c>
      <c r="I35" s="463">
        <v>200</v>
      </c>
      <c r="J35" s="467">
        <v>6.2</v>
      </c>
      <c r="K35" s="463"/>
      <c r="L35" s="463"/>
      <c r="M35" s="463"/>
      <c r="N35" s="463">
        <v>30</v>
      </c>
      <c r="O35" s="547"/>
      <c r="P35" s="548">
        <v>0</v>
      </c>
      <c r="Q35" s="549">
        <v>0</v>
      </c>
      <c r="R35" s="549">
        <v>0</v>
      </c>
      <c r="S35" s="549">
        <v>0</v>
      </c>
      <c r="T35" s="549">
        <v>0</v>
      </c>
      <c r="U35" s="549">
        <v>0</v>
      </c>
      <c r="V35" s="550"/>
      <c r="W35" s="548">
        <v>0</v>
      </c>
      <c r="X35" s="546">
        <v>0</v>
      </c>
      <c r="Y35" s="549">
        <v>0</v>
      </c>
      <c r="Z35" s="549">
        <v>0</v>
      </c>
      <c r="AA35" s="463">
        <v>200</v>
      </c>
      <c r="AB35" s="467">
        <v>6.2</v>
      </c>
      <c r="AC35" s="463"/>
      <c r="AD35" s="463"/>
      <c r="AE35" s="463"/>
      <c r="AF35" s="463">
        <v>30</v>
      </c>
      <c r="AG35" s="547"/>
      <c r="AH35" s="548" t="e">
        <v>#DIV/0!</v>
      </c>
      <c r="AI35" s="549">
        <v>0</v>
      </c>
      <c r="AJ35" s="549">
        <v>0</v>
      </c>
      <c r="AK35" s="549">
        <v>0</v>
      </c>
      <c r="AL35" s="547"/>
      <c r="AM35" s="549">
        <v>0</v>
      </c>
      <c r="AN35" s="550"/>
      <c r="AO35" s="548" t="e">
        <v>#DIV/0!</v>
      </c>
      <c r="AP35" s="546">
        <v>0</v>
      </c>
      <c r="AQ35" s="549">
        <v>0</v>
      </c>
      <c r="AR35" s="549">
        <v>0</v>
      </c>
      <c r="AS35" s="549">
        <v>0</v>
      </c>
      <c r="AT35" s="549">
        <v>0</v>
      </c>
      <c r="AU35" s="549">
        <v>0</v>
      </c>
      <c r="AV35" s="549">
        <v>0</v>
      </c>
      <c r="AW35" s="547"/>
      <c r="AX35" s="269">
        <v>0</v>
      </c>
      <c r="AY35" s="269" t="e">
        <v>#DIV/0!</v>
      </c>
      <c r="AZ35" s="464"/>
      <c r="BA35" s="549">
        <v>0</v>
      </c>
      <c r="BB35" s="549">
        <v>0</v>
      </c>
      <c r="BC35" s="547"/>
      <c r="BD35" s="549">
        <v>0</v>
      </c>
      <c r="BE35" s="549">
        <v>0</v>
      </c>
      <c r="BF35" s="548" t="e">
        <v>#DIV/0!</v>
      </c>
    </row>
    <row r="36" spans="1:58" ht="15.75" customHeight="1">
      <c r="A36" s="322"/>
      <c r="B36" s="330" t="s">
        <v>1083</v>
      </c>
      <c r="C36" s="330"/>
      <c r="D36" s="546">
        <v>2607.759</v>
      </c>
      <c r="E36" s="547"/>
      <c r="F36" s="548">
        <v>2178511</v>
      </c>
      <c r="G36" s="548">
        <v>2573108</v>
      </c>
      <c r="H36" s="547"/>
      <c r="I36" s="463"/>
      <c r="J36" s="467"/>
      <c r="K36" s="463"/>
      <c r="L36" s="463"/>
      <c r="M36" s="463"/>
      <c r="N36" s="463"/>
      <c r="O36" s="547"/>
      <c r="P36" s="548">
        <v>484.70199040028058</v>
      </c>
      <c r="Q36" s="553">
        <v>0</v>
      </c>
      <c r="R36" s="553">
        <v>1178.9625997842454</v>
      </c>
      <c r="S36" s="553">
        <v>85.023377999999994</v>
      </c>
      <c r="T36" s="553">
        <v>0</v>
      </c>
      <c r="U36" s="553">
        <v>1263.9859777842453</v>
      </c>
      <c r="V36" s="550"/>
      <c r="W36" s="548">
        <v>478.19402002495065</v>
      </c>
      <c r="X36" s="546"/>
      <c r="Y36" s="553">
        <v>16.971218318000002</v>
      </c>
      <c r="Z36" s="553">
        <v>1247.0147594662453</v>
      </c>
      <c r="AA36" s="463"/>
      <c r="AB36" s="467"/>
      <c r="AC36" s="463"/>
      <c r="AD36" s="463"/>
      <c r="AE36" s="463"/>
      <c r="AF36" s="463"/>
      <c r="AG36" s="547"/>
      <c r="AH36" s="548">
        <v>484.70199040028058</v>
      </c>
      <c r="AI36" s="553">
        <v>0</v>
      </c>
      <c r="AJ36" s="553">
        <v>1178.9625997842454</v>
      </c>
      <c r="AK36" s="553">
        <v>80.244498000000007</v>
      </c>
      <c r="AL36" s="553">
        <v>0</v>
      </c>
      <c r="AM36" s="553">
        <v>1263.9859777842453</v>
      </c>
      <c r="AN36" s="550"/>
      <c r="AO36" s="548">
        <v>478.19402002495065</v>
      </c>
      <c r="AP36" s="546"/>
      <c r="AQ36" s="553">
        <v>16.971218318000002</v>
      </c>
      <c r="AR36" s="553">
        <v>1247.0147594662453</v>
      </c>
      <c r="AS36" s="553">
        <v>1247.0147594662453</v>
      </c>
      <c r="AT36" s="553">
        <v>0</v>
      </c>
      <c r="AU36" s="549">
        <v>0</v>
      </c>
      <c r="AV36" s="549">
        <v>0</v>
      </c>
      <c r="AW36" s="547"/>
      <c r="AX36" s="269">
        <v>0.51623813667559781</v>
      </c>
      <c r="AY36" s="269">
        <v>0.51623813667559781</v>
      </c>
      <c r="AZ36" s="464"/>
      <c r="BA36" s="553">
        <v>46.491297991369819</v>
      </c>
      <c r="BB36" s="553">
        <v>1293.506057457615</v>
      </c>
      <c r="BC36" s="547"/>
      <c r="BD36" s="553">
        <v>2415.5804673722987</v>
      </c>
      <c r="BE36" s="553">
        <v>1168.5657079060534</v>
      </c>
      <c r="BF36" s="556">
        <v>448.1110823147589</v>
      </c>
    </row>
    <row r="37" spans="1:58" ht="15.75" customHeight="1">
      <c r="A37" s="321"/>
      <c r="B37" s="319" t="s">
        <v>697</v>
      </c>
      <c r="C37" s="322"/>
      <c r="D37" s="547"/>
      <c r="E37" s="547"/>
      <c r="F37" s="548"/>
      <c r="G37" s="548"/>
      <c r="H37" s="547"/>
      <c r="I37" s="463"/>
      <c r="J37" s="467"/>
      <c r="K37" s="463"/>
      <c r="L37" s="463"/>
      <c r="M37" s="463"/>
      <c r="N37" s="463"/>
      <c r="O37" s="547"/>
      <c r="P37" s="547"/>
      <c r="Q37" s="549"/>
      <c r="R37" s="549"/>
      <c r="S37" s="549"/>
      <c r="T37" s="549"/>
      <c r="U37" s="549"/>
      <c r="V37" s="550"/>
      <c r="W37" s="547"/>
      <c r="X37" s="546">
        <v>0</v>
      </c>
      <c r="Y37" s="549">
        <v>0</v>
      </c>
      <c r="Z37" s="549"/>
      <c r="AA37" s="463"/>
      <c r="AB37" s="467"/>
      <c r="AC37" s="463"/>
      <c r="AD37" s="463"/>
      <c r="AE37" s="463"/>
      <c r="AF37" s="463"/>
      <c r="AG37" s="547"/>
      <c r="AH37" s="547"/>
      <c r="AI37" s="547"/>
      <c r="AJ37" s="547"/>
      <c r="AK37" s="547"/>
      <c r="AL37" s="547"/>
      <c r="AM37" s="547"/>
      <c r="AN37" s="550"/>
      <c r="AO37" s="547"/>
      <c r="AP37" s="546"/>
      <c r="AQ37" s="549"/>
      <c r="AR37" s="547"/>
      <c r="AS37" s="549"/>
      <c r="AT37" s="549"/>
      <c r="AU37" s="549"/>
      <c r="AV37" s="549"/>
      <c r="AW37" s="547"/>
      <c r="AX37" s="269"/>
      <c r="AY37" s="547"/>
      <c r="AZ37" s="262"/>
      <c r="BA37" s="547"/>
      <c r="BB37" s="549">
        <v>0</v>
      </c>
      <c r="BC37" s="547"/>
      <c r="BD37" s="547"/>
      <c r="BE37" s="547"/>
      <c r="BF37" s="547"/>
    </row>
    <row r="38" spans="1:58" ht="15.75" customHeight="1">
      <c r="A38" s="322">
        <v>13</v>
      </c>
      <c r="B38" s="321" t="s">
        <v>126</v>
      </c>
      <c r="C38" s="322" t="s">
        <v>55</v>
      </c>
      <c r="D38" s="546">
        <v>20.463000000000001</v>
      </c>
      <c r="E38" s="546">
        <v>0.12277800000000001</v>
      </c>
      <c r="F38" s="548">
        <v>27</v>
      </c>
      <c r="G38" s="548">
        <v>10229</v>
      </c>
      <c r="H38" s="547"/>
      <c r="I38" s="463">
        <v>20</v>
      </c>
      <c r="J38" s="467">
        <v>4.9000000000000004</v>
      </c>
      <c r="K38" s="463"/>
      <c r="L38" s="463"/>
      <c r="M38" s="463"/>
      <c r="N38" s="463">
        <v>250</v>
      </c>
      <c r="O38" s="547"/>
      <c r="P38" s="548">
        <v>497.19349069051464</v>
      </c>
      <c r="Q38" s="549">
        <v>0.19639679999999998</v>
      </c>
      <c r="R38" s="549">
        <v>9.9695736000000004</v>
      </c>
      <c r="S38" s="549">
        <v>0</v>
      </c>
      <c r="T38" s="549">
        <v>8.0999999999999996E-3</v>
      </c>
      <c r="U38" s="549">
        <v>10.174070400000002</v>
      </c>
      <c r="V38" s="550">
        <v>0.1</v>
      </c>
      <c r="W38" s="548">
        <v>487.59349069051461</v>
      </c>
      <c r="X38" s="546">
        <v>19.644480000000001</v>
      </c>
      <c r="Y38" s="549">
        <v>0.19644480000000003</v>
      </c>
      <c r="Z38" s="549">
        <v>9.9776256000000014</v>
      </c>
      <c r="AA38" s="463">
        <v>20</v>
      </c>
      <c r="AB38" s="467">
        <v>4.9000000000000004</v>
      </c>
      <c r="AC38" s="463"/>
      <c r="AD38" s="463"/>
      <c r="AE38" s="463"/>
      <c r="AF38" s="463">
        <v>250</v>
      </c>
      <c r="AG38" s="547"/>
      <c r="AH38" s="548">
        <v>497.19349069051464</v>
      </c>
      <c r="AI38" s="549">
        <v>0.19639679999999998</v>
      </c>
      <c r="AJ38" s="549">
        <v>9.9695736000000004</v>
      </c>
      <c r="AK38" s="549">
        <v>0</v>
      </c>
      <c r="AL38" s="549">
        <v>8.0999999999999996E-3</v>
      </c>
      <c r="AM38" s="549">
        <v>10.174070400000002</v>
      </c>
      <c r="AN38" s="550">
        <v>0.1</v>
      </c>
      <c r="AO38" s="548">
        <v>487.59349069051461</v>
      </c>
      <c r="AP38" s="546">
        <v>19.644480000000001</v>
      </c>
      <c r="AQ38" s="549">
        <v>0.19644480000000003</v>
      </c>
      <c r="AR38" s="549">
        <v>9.9776256000000014</v>
      </c>
      <c r="AS38" s="549">
        <v>9.9776256000000014</v>
      </c>
      <c r="AT38" s="549">
        <v>0</v>
      </c>
      <c r="AU38" s="549">
        <v>0</v>
      </c>
      <c r="AV38" s="549">
        <v>0</v>
      </c>
      <c r="AW38" s="547"/>
      <c r="AX38" s="269">
        <v>0.95797225137649167</v>
      </c>
      <c r="AY38" s="269">
        <v>0.95797225137649167</v>
      </c>
      <c r="AZ38" s="262">
        <v>0.08</v>
      </c>
      <c r="BA38" s="549">
        <v>0.79756588800000006</v>
      </c>
      <c r="BB38" s="549">
        <v>10.775191488000001</v>
      </c>
      <c r="BC38" s="547"/>
      <c r="BD38" s="549">
        <v>10.050926471858215</v>
      </c>
      <c r="BE38" s="549">
        <v>7.3300871858213767E-2</v>
      </c>
      <c r="BF38" s="548">
        <v>3.7120003979446885</v>
      </c>
    </row>
    <row r="39" spans="1:58" ht="15.75" customHeight="1">
      <c r="A39" s="322">
        <v>14</v>
      </c>
      <c r="B39" s="321" t="s">
        <v>1090</v>
      </c>
      <c r="C39" s="322" t="s">
        <v>55</v>
      </c>
      <c r="D39" s="546">
        <v>2.3650000000000002</v>
      </c>
      <c r="E39" s="546">
        <v>0</v>
      </c>
      <c r="F39" s="548">
        <v>6</v>
      </c>
      <c r="G39" s="548">
        <v>21662</v>
      </c>
      <c r="H39" s="547"/>
      <c r="I39" s="463">
        <v>30</v>
      </c>
      <c r="J39" s="467">
        <v>1.4</v>
      </c>
      <c r="K39" s="463"/>
      <c r="L39" s="463"/>
      <c r="M39" s="463"/>
      <c r="N39" s="463">
        <v>250</v>
      </c>
      <c r="O39" s="547"/>
      <c r="P39" s="548">
        <v>404.55205073995768</v>
      </c>
      <c r="Q39" s="549">
        <v>0.62386560000000002</v>
      </c>
      <c r="R39" s="549">
        <v>0.33110000000000001</v>
      </c>
      <c r="S39" s="549">
        <v>0</v>
      </c>
      <c r="T39" s="549">
        <v>1.8E-3</v>
      </c>
      <c r="U39" s="549">
        <v>0.95676559999999999</v>
      </c>
      <c r="V39" s="550">
        <v>0.1</v>
      </c>
      <c r="W39" s="548">
        <v>394.55205073995768</v>
      </c>
      <c r="X39" s="546">
        <v>2.3650000000000002</v>
      </c>
      <c r="Y39" s="549">
        <v>2.3650000000000004E-2</v>
      </c>
      <c r="Z39" s="549">
        <v>0.93311560000000005</v>
      </c>
      <c r="AA39" s="463">
        <v>30</v>
      </c>
      <c r="AB39" s="467">
        <v>1.4</v>
      </c>
      <c r="AC39" s="463"/>
      <c r="AD39" s="463"/>
      <c r="AE39" s="463"/>
      <c r="AF39" s="463">
        <v>250</v>
      </c>
      <c r="AG39" s="547"/>
      <c r="AH39" s="548">
        <v>404.55205073995768</v>
      </c>
      <c r="AI39" s="549">
        <v>0.62386560000000002</v>
      </c>
      <c r="AJ39" s="549">
        <v>0.33110000000000001</v>
      </c>
      <c r="AK39" s="549">
        <v>0</v>
      </c>
      <c r="AL39" s="549">
        <v>1.8E-3</v>
      </c>
      <c r="AM39" s="549">
        <v>0.95676559999999999</v>
      </c>
      <c r="AN39" s="550">
        <v>0.1</v>
      </c>
      <c r="AO39" s="548">
        <v>394.55205073995768</v>
      </c>
      <c r="AP39" s="546">
        <v>2.3650000000000002</v>
      </c>
      <c r="AQ39" s="549">
        <v>2.3650000000000004E-2</v>
      </c>
      <c r="AR39" s="549">
        <v>0.93311560000000005</v>
      </c>
      <c r="AS39" s="549">
        <v>0.93311560000000005</v>
      </c>
      <c r="AT39" s="549">
        <v>0</v>
      </c>
      <c r="AU39" s="549">
        <v>0</v>
      </c>
      <c r="AV39" s="549">
        <v>0</v>
      </c>
      <c r="AW39" s="547"/>
      <c r="AX39" s="269">
        <v>0.77517424565553539</v>
      </c>
      <c r="AY39" s="269">
        <v>0.77517424565553539</v>
      </c>
      <c r="AZ39" s="475">
        <v>0.02</v>
      </c>
      <c r="BA39" s="549">
        <v>6.6220000000000003E-3</v>
      </c>
      <c r="BB39" s="549">
        <v>0.93973760000000006</v>
      </c>
      <c r="BC39" s="547"/>
      <c r="BD39" s="549">
        <v>2.4650142757486875</v>
      </c>
      <c r="BE39" s="549">
        <v>1.5318986757486874</v>
      </c>
      <c r="BF39" s="548">
        <v>316.31192974368935</v>
      </c>
    </row>
    <row r="40" spans="1:58" ht="15.75" customHeight="1">
      <c r="A40" s="322">
        <v>15</v>
      </c>
      <c r="B40" s="321" t="s">
        <v>1089</v>
      </c>
      <c r="C40" s="322" t="s">
        <v>55</v>
      </c>
      <c r="D40" s="546">
        <v>31.097000000000001</v>
      </c>
      <c r="E40" s="546">
        <v>0</v>
      </c>
      <c r="F40" s="548">
        <v>76</v>
      </c>
      <c r="G40" s="548">
        <v>18877</v>
      </c>
      <c r="H40" s="547"/>
      <c r="I40" s="463">
        <v>30</v>
      </c>
      <c r="J40" s="467">
        <v>1.5</v>
      </c>
      <c r="K40" s="463"/>
      <c r="L40" s="463"/>
      <c r="M40" s="463"/>
      <c r="N40" s="463">
        <v>250</v>
      </c>
      <c r="O40" s="547"/>
      <c r="P40" s="548">
        <v>160.4158278933659</v>
      </c>
      <c r="Q40" s="549">
        <v>0.54365759999999996</v>
      </c>
      <c r="R40" s="549">
        <v>4.4219933999999999</v>
      </c>
      <c r="S40" s="549">
        <v>0</v>
      </c>
      <c r="T40" s="549">
        <v>2.2800000000000001E-2</v>
      </c>
      <c r="U40" s="549">
        <v>4.9884509999999995</v>
      </c>
      <c r="V40" s="550">
        <v>0.1</v>
      </c>
      <c r="W40" s="548">
        <v>150.9158278933659</v>
      </c>
      <c r="X40" s="546">
        <v>29.542149999999999</v>
      </c>
      <c r="Y40" s="549">
        <v>0.2954215</v>
      </c>
      <c r="Z40" s="549">
        <v>4.6930294999999997</v>
      </c>
      <c r="AA40" s="463">
        <v>30</v>
      </c>
      <c r="AB40" s="467">
        <v>1.5</v>
      </c>
      <c r="AC40" s="463"/>
      <c r="AD40" s="463"/>
      <c r="AE40" s="463"/>
      <c r="AF40" s="463">
        <v>250</v>
      </c>
      <c r="AG40" s="547"/>
      <c r="AH40" s="548">
        <v>160.4158278933659</v>
      </c>
      <c r="AI40" s="549">
        <v>0.54365759999999996</v>
      </c>
      <c r="AJ40" s="549">
        <v>4.4219933999999999</v>
      </c>
      <c r="AK40" s="549">
        <v>0</v>
      </c>
      <c r="AL40" s="549">
        <v>2.2800000000000001E-2</v>
      </c>
      <c r="AM40" s="549">
        <v>4.9884509999999995</v>
      </c>
      <c r="AN40" s="550">
        <v>0.1</v>
      </c>
      <c r="AO40" s="548">
        <v>150.9158278933659</v>
      </c>
      <c r="AP40" s="546">
        <v>29.542149999999999</v>
      </c>
      <c r="AQ40" s="549">
        <v>0.2954215</v>
      </c>
      <c r="AR40" s="549">
        <v>4.6930294999999997</v>
      </c>
      <c r="AS40" s="549">
        <v>4.6930294999999997</v>
      </c>
      <c r="AT40" s="549">
        <v>0</v>
      </c>
      <c r="AU40" s="549">
        <v>0</v>
      </c>
      <c r="AV40" s="549">
        <v>0</v>
      </c>
      <c r="AW40" s="547"/>
      <c r="AX40" s="269">
        <v>0.29650349763819622</v>
      </c>
      <c r="AY40" s="269">
        <v>0.29650349763819622</v>
      </c>
      <c r="AZ40" s="475">
        <v>0.08</v>
      </c>
      <c r="BA40" s="549">
        <v>0.35375947200000002</v>
      </c>
      <c r="BB40" s="549">
        <v>5.0467889719999999</v>
      </c>
      <c r="BC40" s="547"/>
      <c r="BD40" s="549">
        <v>12.642169023548607</v>
      </c>
      <c r="BE40" s="549">
        <v>7.9491395235486078</v>
      </c>
      <c r="BF40" s="548">
        <v>320.03943649040212</v>
      </c>
    </row>
    <row r="41" spans="1:58" ht="15.75" customHeight="1">
      <c r="A41" s="322">
        <v>16</v>
      </c>
      <c r="B41" s="321" t="s">
        <v>708</v>
      </c>
      <c r="C41" s="322" t="s">
        <v>55</v>
      </c>
      <c r="D41" s="546">
        <v>44.783999999999999</v>
      </c>
      <c r="E41" s="546">
        <v>1.074816</v>
      </c>
      <c r="F41" s="548">
        <v>14</v>
      </c>
      <c r="G41" s="548">
        <v>9860</v>
      </c>
      <c r="H41" s="547"/>
      <c r="I41" s="463">
        <v>50</v>
      </c>
      <c r="J41" s="467">
        <v>4.5999999999999996</v>
      </c>
      <c r="K41" s="463"/>
      <c r="L41" s="463"/>
      <c r="M41" s="463"/>
      <c r="N41" s="463">
        <v>250</v>
      </c>
      <c r="O41" s="547"/>
      <c r="P41" s="548">
        <v>455.99999999999994</v>
      </c>
      <c r="Q41" s="549">
        <v>0</v>
      </c>
      <c r="R41" s="549">
        <v>20.421503999999999</v>
      </c>
      <c r="S41" s="549">
        <v>0</v>
      </c>
      <c r="T41" s="549">
        <v>0</v>
      </c>
      <c r="U41" s="549">
        <v>20.421503999999999</v>
      </c>
      <c r="V41" s="550"/>
      <c r="W41" s="548">
        <v>451.66800000000001</v>
      </c>
      <c r="X41" s="546">
        <v>0</v>
      </c>
      <c r="Y41" s="549">
        <v>0.19400428799999997</v>
      </c>
      <c r="Z41" s="549">
        <v>20.227499712</v>
      </c>
      <c r="AA41" s="463">
        <v>50</v>
      </c>
      <c r="AB41" s="467">
        <v>4.5999999999999996</v>
      </c>
      <c r="AC41" s="463"/>
      <c r="AD41" s="463"/>
      <c r="AE41" s="463"/>
      <c r="AF41" s="463">
        <v>250</v>
      </c>
      <c r="AG41" s="547"/>
      <c r="AH41" s="548">
        <v>455.99999999999994</v>
      </c>
      <c r="AI41" s="549">
        <v>0</v>
      </c>
      <c r="AJ41" s="549">
        <v>20.421503999999999</v>
      </c>
      <c r="AK41" s="549">
        <v>0</v>
      </c>
      <c r="AL41" s="549">
        <v>0</v>
      </c>
      <c r="AM41" s="549">
        <v>20.421503999999999</v>
      </c>
      <c r="AN41" s="550"/>
      <c r="AO41" s="548">
        <v>451.66800000000001</v>
      </c>
      <c r="AP41" s="546">
        <v>0</v>
      </c>
      <c r="AQ41" s="549">
        <v>0.19400428799999997</v>
      </c>
      <c r="AR41" s="549">
        <v>20.227499712</v>
      </c>
      <c r="AS41" s="549">
        <v>20.227499712</v>
      </c>
      <c r="AT41" s="549">
        <v>0</v>
      </c>
      <c r="AU41" s="549">
        <v>0</v>
      </c>
      <c r="AV41" s="549">
        <v>0</v>
      </c>
      <c r="AW41" s="547"/>
      <c r="AX41" s="269">
        <v>0.88738963726107511</v>
      </c>
      <c r="AY41" s="269">
        <v>0.88738963726107511</v>
      </c>
      <c r="AZ41" s="475">
        <v>0.08</v>
      </c>
      <c r="BA41" s="549">
        <v>1.6337203199999999</v>
      </c>
      <c r="BB41" s="549">
        <v>21.861220031999999</v>
      </c>
      <c r="BC41" s="547"/>
      <c r="BD41" s="549">
        <v>22.071624830387382</v>
      </c>
      <c r="BE41" s="549">
        <v>1.8441251183873817</v>
      </c>
      <c r="BF41" s="548">
        <v>42.526637726855959</v>
      </c>
    </row>
    <row r="42" spans="1:58" ht="15.75" customHeight="1">
      <c r="A42" s="322">
        <v>17</v>
      </c>
      <c r="B42" s="321" t="s">
        <v>1088</v>
      </c>
      <c r="C42" s="322" t="s">
        <v>55</v>
      </c>
      <c r="D42" s="546">
        <v>16.366</v>
      </c>
      <c r="E42" s="546">
        <v>0.50734599999999996</v>
      </c>
      <c r="F42" s="548">
        <v>46</v>
      </c>
      <c r="G42" s="548">
        <v>12411</v>
      </c>
      <c r="H42" s="547"/>
      <c r="I42" s="463">
        <v>250</v>
      </c>
      <c r="J42" s="467">
        <v>5.85</v>
      </c>
      <c r="K42" s="463">
        <v>4.75</v>
      </c>
      <c r="L42" s="463"/>
      <c r="M42" s="463"/>
      <c r="N42" s="463">
        <v>250</v>
      </c>
      <c r="O42" s="547"/>
      <c r="P42" s="548">
        <v>760.43492240009766</v>
      </c>
      <c r="Q42" s="549">
        <v>2.97864</v>
      </c>
      <c r="R42" s="549">
        <v>9.4528379399999984</v>
      </c>
      <c r="S42" s="549">
        <v>0</v>
      </c>
      <c r="T42" s="549">
        <v>1.38E-2</v>
      </c>
      <c r="U42" s="549">
        <v>12.445277939999999</v>
      </c>
      <c r="V42" s="550"/>
      <c r="W42" s="548">
        <v>753.9712255596969</v>
      </c>
      <c r="X42" s="546">
        <v>0</v>
      </c>
      <c r="Y42" s="549">
        <v>0.10578486248999999</v>
      </c>
      <c r="Z42" s="549">
        <v>12.339493077509999</v>
      </c>
      <c r="AA42" s="463">
        <v>250</v>
      </c>
      <c r="AB42" s="467">
        <v>5.85</v>
      </c>
      <c r="AC42" s="463">
        <v>4.75</v>
      </c>
      <c r="AD42" s="463"/>
      <c r="AE42" s="463"/>
      <c r="AF42" s="463">
        <v>250</v>
      </c>
      <c r="AG42" s="549"/>
      <c r="AH42" s="548">
        <v>760.43492240009766</v>
      </c>
      <c r="AI42" s="549">
        <v>2.97864</v>
      </c>
      <c r="AJ42" s="549">
        <v>9.4528379399999984</v>
      </c>
      <c r="AK42" s="549">
        <v>0</v>
      </c>
      <c r="AL42" s="549">
        <v>1.38E-2</v>
      </c>
      <c r="AM42" s="549">
        <v>12.445277939999999</v>
      </c>
      <c r="AN42" s="550"/>
      <c r="AO42" s="548">
        <v>753.9712255596969</v>
      </c>
      <c r="AP42" s="546">
        <v>0</v>
      </c>
      <c r="AQ42" s="549">
        <v>0.10578486248999999</v>
      </c>
      <c r="AR42" s="549">
        <v>12.339493077509999</v>
      </c>
      <c r="AS42" s="549">
        <v>12.339493077509999</v>
      </c>
      <c r="AT42" s="549">
        <v>0</v>
      </c>
      <c r="AU42" s="549">
        <v>0</v>
      </c>
      <c r="AV42" s="549">
        <v>0</v>
      </c>
      <c r="AW42" s="549"/>
      <c r="AX42" s="269">
        <v>1.4813231230786943</v>
      </c>
      <c r="AY42" s="269">
        <v>1.4813231230786943</v>
      </c>
      <c r="AZ42" s="262">
        <v>0.08</v>
      </c>
      <c r="BA42" s="549">
        <v>0.7562270351999999</v>
      </c>
      <c r="BB42" s="549">
        <v>13.09572011271</v>
      </c>
      <c r="BC42" s="549"/>
      <c r="BD42" s="549">
        <v>8.274059893985271</v>
      </c>
      <c r="BE42" s="549">
        <v>-4.0654331835247284</v>
      </c>
      <c r="BF42" s="548">
        <v>-250.08816335659006</v>
      </c>
    </row>
    <row r="43" spans="1:58" ht="15.75" customHeight="1">
      <c r="A43" s="322">
        <v>18</v>
      </c>
      <c r="B43" s="321" t="s">
        <v>1087</v>
      </c>
      <c r="C43" s="322" t="s">
        <v>55</v>
      </c>
      <c r="D43" s="546">
        <v>0</v>
      </c>
      <c r="E43" s="546">
        <v>0</v>
      </c>
      <c r="F43" s="548">
        <v>0</v>
      </c>
      <c r="G43" s="548">
        <v>0</v>
      </c>
      <c r="H43" s="547"/>
      <c r="I43" s="463">
        <v>250</v>
      </c>
      <c r="J43" s="467">
        <v>5.85</v>
      </c>
      <c r="K43" s="463">
        <v>4.75</v>
      </c>
      <c r="L43" s="463"/>
      <c r="M43" s="463"/>
      <c r="N43" s="463">
        <v>250</v>
      </c>
      <c r="O43" s="547"/>
      <c r="P43" s="548" t="e">
        <v>#DIV/0!</v>
      </c>
      <c r="Q43" s="549">
        <v>0</v>
      </c>
      <c r="R43" s="549">
        <v>0</v>
      </c>
      <c r="S43" s="549">
        <v>0</v>
      </c>
      <c r="T43" s="549">
        <v>0</v>
      </c>
      <c r="U43" s="549">
        <v>0</v>
      </c>
      <c r="V43" s="550">
        <v>0.1</v>
      </c>
      <c r="W43" s="548" t="e">
        <v>#DIV/0!</v>
      </c>
      <c r="X43" s="546">
        <v>0</v>
      </c>
      <c r="Y43" s="549">
        <v>0</v>
      </c>
      <c r="Z43" s="549">
        <v>0</v>
      </c>
      <c r="AA43" s="463">
        <v>250</v>
      </c>
      <c r="AB43" s="467">
        <v>5.85</v>
      </c>
      <c r="AC43" s="463">
        <v>4.75</v>
      </c>
      <c r="AD43" s="463"/>
      <c r="AE43" s="463"/>
      <c r="AF43" s="463">
        <v>250</v>
      </c>
      <c r="AG43" s="549"/>
      <c r="AH43" s="548" t="e">
        <v>#DIV/0!</v>
      </c>
      <c r="AI43" s="549">
        <v>0</v>
      </c>
      <c r="AJ43" s="549">
        <v>0</v>
      </c>
      <c r="AK43" s="549">
        <v>0</v>
      </c>
      <c r="AL43" s="549">
        <v>0</v>
      </c>
      <c r="AM43" s="549">
        <v>0</v>
      </c>
      <c r="AN43" s="550">
        <v>0.1</v>
      </c>
      <c r="AO43" s="548" t="e">
        <v>#DIV/0!</v>
      </c>
      <c r="AP43" s="546">
        <v>0</v>
      </c>
      <c r="AQ43" s="549">
        <v>0</v>
      </c>
      <c r="AR43" s="549">
        <v>0</v>
      </c>
      <c r="AS43" s="549">
        <v>0</v>
      </c>
      <c r="AT43" s="549">
        <v>0</v>
      </c>
      <c r="AU43" s="549">
        <v>0</v>
      </c>
      <c r="AV43" s="549">
        <v>0</v>
      </c>
      <c r="AW43" s="549"/>
      <c r="AX43" s="269" t="e">
        <v>#DIV/0!</v>
      </c>
      <c r="AY43" s="269" t="e">
        <v>#DIV/0!</v>
      </c>
      <c r="AZ43" s="262">
        <v>0.08</v>
      </c>
      <c r="BA43" s="549">
        <v>0</v>
      </c>
      <c r="BB43" s="549">
        <v>0</v>
      </c>
      <c r="BC43" s="549"/>
      <c r="BD43" s="549">
        <v>0</v>
      </c>
      <c r="BE43" s="549">
        <v>0</v>
      </c>
      <c r="BF43" s="548" t="e">
        <v>#DIV/0!</v>
      </c>
    </row>
    <row r="44" spans="1:58" ht="15.75" customHeight="1">
      <c r="A44" s="322">
        <v>19</v>
      </c>
      <c r="B44" s="321" t="s">
        <v>1086</v>
      </c>
      <c r="C44" s="322"/>
      <c r="D44" s="546">
        <v>68.388999999999996</v>
      </c>
      <c r="E44" s="546">
        <v>1.6413359999999999</v>
      </c>
      <c r="F44" s="548">
        <v>129</v>
      </c>
      <c r="G44" s="548">
        <v>35975</v>
      </c>
      <c r="H44" s="547"/>
      <c r="I44" s="463">
        <v>250</v>
      </c>
      <c r="J44" s="467">
        <v>5.85</v>
      </c>
      <c r="K44" s="463">
        <v>4.75</v>
      </c>
      <c r="L44" s="463"/>
      <c r="M44" s="463"/>
      <c r="N44" s="463">
        <v>250</v>
      </c>
      <c r="O44" s="547"/>
      <c r="P44" s="548">
        <v>712.46477708403404</v>
      </c>
      <c r="Q44" s="549">
        <v>9.1736250000000013</v>
      </c>
      <c r="R44" s="549">
        <v>39.512428639999996</v>
      </c>
      <c r="S44" s="549">
        <v>0</v>
      </c>
      <c r="T44" s="549">
        <v>3.8699999999999998E-2</v>
      </c>
      <c r="U44" s="549">
        <v>48.724753639999996</v>
      </c>
      <c r="V44" s="550"/>
      <c r="W44" s="548">
        <v>705.69636170173567</v>
      </c>
      <c r="X44" s="546">
        <v>0</v>
      </c>
      <c r="Y44" s="549">
        <v>0.46288515957999993</v>
      </c>
      <c r="Z44" s="549">
        <v>48.261868480419999</v>
      </c>
      <c r="AA44" s="463">
        <v>250</v>
      </c>
      <c r="AB44" s="467">
        <v>5.85</v>
      </c>
      <c r="AC44" s="463">
        <v>4.75</v>
      </c>
      <c r="AD44" s="463"/>
      <c r="AE44" s="463"/>
      <c r="AF44" s="463">
        <v>250</v>
      </c>
      <c r="AG44" s="549"/>
      <c r="AH44" s="548">
        <v>712.46477708403404</v>
      </c>
      <c r="AI44" s="549">
        <v>9.1736250000000013</v>
      </c>
      <c r="AJ44" s="549">
        <v>39.512428639999996</v>
      </c>
      <c r="AK44" s="549">
        <v>0</v>
      </c>
      <c r="AL44" s="549">
        <v>3.8699999999999998E-2</v>
      </c>
      <c r="AM44" s="549">
        <v>48.724753639999996</v>
      </c>
      <c r="AN44" s="550"/>
      <c r="AO44" s="548">
        <v>705.69636170173567</v>
      </c>
      <c r="AP44" s="546">
        <v>0</v>
      </c>
      <c r="AQ44" s="549">
        <v>0.46288515957999993</v>
      </c>
      <c r="AR44" s="549">
        <v>48.261868480419999</v>
      </c>
      <c r="AS44" s="549">
        <v>48.261868480419999</v>
      </c>
      <c r="AT44" s="549">
        <v>0</v>
      </c>
      <c r="AU44" s="549">
        <v>0</v>
      </c>
      <c r="AV44" s="549">
        <v>0</v>
      </c>
      <c r="AW44" s="549"/>
      <c r="AX44" s="269">
        <v>1.386477763372574</v>
      </c>
      <c r="AY44" s="269">
        <v>1.386477763372574</v>
      </c>
      <c r="AZ44" s="262">
        <v>0.08</v>
      </c>
      <c r="BA44" s="549">
        <v>3.1609942911999998</v>
      </c>
      <c r="BB44" s="549">
        <v>51.422862771619997</v>
      </c>
      <c r="BC44" s="549"/>
      <c r="BD44" s="549">
        <v>33.025999648199324</v>
      </c>
      <c r="BE44" s="549">
        <v>-15.235868832220675</v>
      </c>
      <c r="BF44" s="548">
        <v>-234.80980230281841</v>
      </c>
    </row>
    <row r="45" spans="1:58" ht="15.75" customHeight="1">
      <c r="A45" s="322">
        <v>20</v>
      </c>
      <c r="B45" s="321" t="s">
        <v>1085</v>
      </c>
      <c r="C45" s="322" t="s">
        <v>55</v>
      </c>
      <c r="D45" s="546">
        <v>0</v>
      </c>
      <c r="E45" s="546">
        <v>0</v>
      </c>
      <c r="F45" s="548">
        <v>0</v>
      </c>
      <c r="G45" s="548">
        <v>0</v>
      </c>
      <c r="H45" s="547"/>
      <c r="I45" s="463">
        <v>150</v>
      </c>
      <c r="J45" s="467">
        <v>5.85</v>
      </c>
      <c r="K45" s="463">
        <v>4.75</v>
      </c>
      <c r="L45" s="463"/>
      <c r="M45" s="463"/>
      <c r="N45" s="463">
        <v>250</v>
      </c>
      <c r="O45" s="547"/>
      <c r="P45" s="548" t="e">
        <v>#DIV/0!</v>
      </c>
      <c r="Q45" s="549">
        <v>0</v>
      </c>
      <c r="R45" s="549">
        <v>0</v>
      </c>
      <c r="S45" s="549">
        <v>0</v>
      </c>
      <c r="T45" s="549">
        <v>0</v>
      </c>
      <c r="U45" s="549">
        <v>0</v>
      </c>
      <c r="V45" s="550"/>
      <c r="W45" s="548" t="e">
        <v>#DIV/0!</v>
      </c>
      <c r="X45" s="546">
        <v>0</v>
      </c>
      <c r="Y45" s="549">
        <v>0</v>
      </c>
      <c r="Z45" s="549">
        <v>0</v>
      </c>
      <c r="AA45" s="463">
        <v>150</v>
      </c>
      <c r="AB45" s="467">
        <v>5.85</v>
      </c>
      <c r="AC45" s="463">
        <v>4.75</v>
      </c>
      <c r="AD45" s="463"/>
      <c r="AE45" s="463"/>
      <c r="AF45" s="463">
        <v>250</v>
      </c>
      <c r="AG45" s="549"/>
      <c r="AH45" s="548" t="e">
        <v>#DIV/0!</v>
      </c>
      <c r="AI45" s="549">
        <v>0</v>
      </c>
      <c r="AJ45" s="549">
        <v>0</v>
      </c>
      <c r="AK45" s="549">
        <v>0</v>
      </c>
      <c r="AL45" s="549">
        <v>0</v>
      </c>
      <c r="AM45" s="549">
        <v>0</v>
      </c>
      <c r="AN45" s="550"/>
      <c r="AO45" s="548" t="e">
        <v>#DIV/0!</v>
      </c>
      <c r="AP45" s="546">
        <v>0</v>
      </c>
      <c r="AQ45" s="549">
        <v>0</v>
      </c>
      <c r="AR45" s="549">
        <v>0</v>
      </c>
      <c r="AS45" s="549">
        <v>0</v>
      </c>
      <c r="AT45" s="549">
        <v>0</v>
      </c>
      <c r="AU45" s="549">
        <v>0</v>
      </c>
      <c r="AV45" s="549">
        <v>0</v>
      </c>
      <c r="AW45" s="549"/>
      <c r="AX45" s="269" t="e">
        <v>#DIV/0!</v>
      </c>
      <c r="AY45" s="269" t="e">
        <v>#DIV/0!</v>
      </c>
      <c r="AZ45" s="262">
        <v>0.08</v>
      </c>
      <c r="BA45" s="549">
        <v>0</v>
      </c>
      <c r="BB45" s="549">
        <v>0</v>
      </c>
      <c r="BC45" s="549"/>
      <c r="BD45" s="549">
        <v>0</v>
      </c>
      <c r="BE45" s="549">
        <v>0</v>
      </c>
      <c r="BF45" s="548" t="e">
        <v>#DIV/0!</v>
      </c>
    </row>
    <row r="46" spans="1:58" ht="15.75" customHeight="1">
      <c r="A46" s="322">
        <v>21</v>
      </c>
      <c r="B46" s="321" t="s">
        <v>695</v>
      </c>
      <c r="C46" s="322" t="s">
        <v>55</v>
      </c>
      <c r="D46" s="546">
        <v>16.094000000000001</v>
      </c>
      <c r="E46" s="546">
        <v>0.19312800000000002</v>
      </c>
      <c r="F46" s="548">
        <v>19</v>
      </c>
      <c r="G46" s="548">
        <v>6218</v>
      </c>
      <c r="H46" s="547"/>
      <c r="I46" s="463">
        <v>250</v>
      </c>
      <c r="J46" s="467">
        <v>5.85</v>
      </c>
      <c r="K46" s="463">
        <v>4.75</v>
      </c>
      <c r="L46" s="463"/>
      <c r="M46" s="463"/>
      <c r="N46" s="463">
        <v>250</v>
      </c>
      <c r="O46" s="547"/>
      <c r="P46" s="548">
        <v>670.75940847520815</v>
      </c>
      <c r="Q46" s="549">
        <v>1.4923199999999999</v>
      </c>
      <c r="R46" s="549">
        <v>9.2971819200000017</v>
      </c>
      <c r="S46" s="549">
        <v>0</v>
      </c>
      <c r="T46" s="549">
        <v>5.7000000000000002E-3</v>
      </c>
      <c r="U46" s="549">
        <v>10.79520192</v>
      </c>
      <c r="V46" s="550">
        <v>0.1</v>
      </c>
      <c r="W46" s="548">
        <v>661.75940847520815</v>
      </c>
      <c r="X46" s="546">
        <v>14.484600000000002</v>
      </c>
      <c r="Y46" s="549">
        <v>0.14484600000000003</v>
      </c>
      <c r="Z46" s="549">
        <v>10.650355920000001</v>
      </c>
      <c r="AA46" s="463">
        <v>250</v>
      </c>
      <c r="AB46" s="467">
        <v>5.85</v>
      </c>
      <c r="AC46" s="463">
        <v>4.75</v>
      </c>
      <c r="AD46" s="463"/>
      <c r="AE46" s="463"/>
      <c r="AF46" s="463">
        <v>250</v>
      </c>
      <c r="AG46" s="549"/>
      <c r="AH46" s="548">
        <v>670.75940847520815</v>
      </c>
      <c r="AI46" s="549">
        <v>1.4923199999999999</v>
      </c>
      <c r="AJ46" s="549">
        <v>9.2971819200000017</v>
      </c>
      <c r="AK46" s="549">
        <v>0</v>
      </c>
      <c r="AL46" s="549">
        <v>5.7000000000000002E-3</v>
      </c>
      <c r="AM46" s="549">
        <v>10.79520192</v>
      </c>
      <c r="AN46" s="550">
        <v>0.1</v>
      </c>
      <c r="AO46" s="548">
        <v>661.75940847520815</v>
      </c>
      <c r="AP46" s="546">
        <v>14.484600000000002</v>
      </c>
      <c r="AQ46" s="549">
        <v>0.14484600000000003</v>
      </c>
      <c r="AR46" s="549">
        <v>10.650355920000001</v>
      </c>
      <c r="AS46" s="549">
        <v>10.650355920000001</v>
      </c>
      <c r="AT46" s="549">
        <v>0</v>
      </c>
      <c r="AU46" s="549">
        <v>0</v>
      </c>
      <c r="AV46" s="549">
        <v>0</v>
      </c>
      <c r="AW46" s="549"/>
      <c r="AX46" s="269">
        <v>1.3001550728431475</v>
      </c>
      <c r="AY46" s="269">
        <v>1.3001550728431475</v>
      </c>
      <c r="AZ46" s="473"/>
      <c r="BA46" s="549"/>
      <c r="BB46" s="549">
        <v>10.650355920000001</v>
      </c>
      <c r="BC46" s="549"/>
      <c r="BD46" s="549">
        <v>7.3894439924260684</v>
      </c>
      <c r="BE46" s="549">
        <v>-3.2609119275739324</v>
      </c>
      <c r="BF46" s="548">
        <v>-224.61164950915639</v>
      </c>
    </row>
    <row r="47" spans="1:58" ht="15.75" customHeight="1">
      <c r="A47" s="322">
        <v>22</v>
      </c>
      <c r="B47" s="321" t="s">
        <v>229</v>
      </c>
      <c r="C47" s="322" t="s">
        <v>55</v>
      </c>
      <c r="D47" s="546">
        <v>507.00299999999999</v>
      </c>
      <c r="E47" s="546">
        <v>53.235315</v>
      </c>
      <c r="F47" s="548">
        <v>345</v>
      </c>
      <c r="G47" s="548">
        <v>186547</v>
      </c>
      <c r="H47" s="547"/>
      <c r="I47" s="463">
        <v>250</v>
      </c>
      <c r="J47" s="467">
        <v>5.85</v>
      </c>
      <c r="K47" s="463">
        <v>4.75</v>
      </c>
      <c r="L47" s="463"/>
      <c r="M47" s="463"/>
      <c r="N47" s="463">
        <v>250</v>
      </c>
      <c r="O47" s="547"/>
      <c r="P47" s="548">
        <v>662.87899982840338</v>
      </c>
      <c r="Q47" s="549">
        <v>47.569485</v>
      </c>
      <c r="R47" s="549">
        <v>288.40865654999999</v>
      </c>
      <c r="S47" s="549">
        <v>0</v>
      </c>
      <c r="T47" s="549">
        <v>0.10349999999999999</v>
      </c>
      <c r="U47" s="549">
        <v>336.08164154999997</v>
      </c>
      <c r="V47" s="550"/>
      <c r="W47" s="548">
        <v>656.9130888299477</v>
      </c>
      <c r="X47" s="546">
        <v>0</v>
      </c>
      <c r="Y47" s="549">
        <v>3.0247347739499997</v>
      </c>
      <c r="Z47" s="549">
        <v>333.05690677604997</v>
      </c>
      <c r="AA47" s="463">
        <v>250</v>
      </c>
      <c r="AB47" s="467">
        <v>5.85</v>
      </c>
      <c r="AC47" s="463">
        <v>4.75</v>
      </c>
      <c r="AD47" s="463"/>
      <c r="AE47" s="463"/>
      <c r="AF47" s="463">
        <v>250</v>
      </c>
      <c r="AG47" s="549"/>
      <c r="AH47" s="548">
        <v>662.87899982840338</v>
      </c>
      <c r="AI47" s="549">
        <v>47.569485</v>
      </c>
      <c r="AJ47" s="549">
        <v>288.40865654999999</v>
      </c>
      <c r="AK47" s="549">
        <v>0</v>
      </c>
      <c r="AL47" s="549">
        <v>0.10349999999999999</v>
      </c>
      <c r="AM47" s="549">
        <v>336.08164154999997</v>
      </c>
      <c r="AN47" s="550"/>
      <c r="AO47" s="548">
        <v>656.9130888299477</v>
      </c>
      <c r="AP47" s="546">
        <v>0</v>
      </c>
      <c r="AQ47" s="549">
        <v>3.0247347739499997</v>
      </c>
      <c r="AR47" s="549">
        <v>333.05690677604997</v>
      </c>
      <c r="AS47" s="549">
        <v>333.05690677604997</v>
      </c>
      <c r="AT47" s="549">
        <v>0</v>
      </c>
      <c r="AU47" s="549">
        <v>0</v>
      </c>
      <c r="AV47" s="549">
        <v>0</v>
      </c>
      <c r="AW47" s="549"/>
      <c r="AX47" s="269">
        <v>1.2906335352711722</v>
      </c>
      <c r="AY47" s="269">
        <v>1.2906335352711722</v>
      </c>
      <c r="AZ47" s="262">
        <v>0.08</v>
      </c>
      <c r="BA47" s="549">
        <v>23.072692524000001</v>
      </c>
      <c r="BB47" s="549">
        <v>356.12959930004996</v>
      </c>
      <c r="BC47" s="549"/>
      <c r="BD47" s="549">
        <v>242.11397701592728</v>
      </c>
      <c r="BE47" s="549">
        <v>-90.942929760122695</v>
      </c>
      <c r="BF47" s="548">
        <v>-191.18510292659496</v>
      </c>
    </row>
    <row r="48" spans="1:58" ht="15.75" customHeight="1">
      <c r="A48" s="322">
        <v>23</v>
      </c>
      <c r="B48" s="321" t="s">
        <v>232</v>
      </c>
      <c r="C48" s="322" t="s">
        <v>55</v>
      </c>
      <c r="D48" s="546">
        <v>23.253</v>
      </c>
      <c r="E48" s="546">
        <v>2.7903599999999997</v>
      </c>
      <c r="F48" s="548">
        <v>1</v>
      </c>
      <c r="G48" s="548">
        <v>555</v>
      </c>
      <c r="H48" s="547"/>
      <c r="I48" s="463">
        <v>250</v>
      </c>
      <c r="J48" s="467">
        <v>5.85</v>
      </c>
      <c r="K48" s="463">
        <v>4.75</v>
      </c>
      <c r="L48" s="463"/>
      <c r="M48" s="463"/>
      <c r="N48" s="463">
        <v>250</v>
      </c>
      <c r="O48" s="547"/>
      <c r="P48" s="548">
        <v>570.94119468455676</v>
      </c>
      <c r="Q48" s="549">
        <v>0.13320000000000001</v>
      </c>
      <c r="R48" s="549">
        <v>13.142595599999998</v>
      </c>
      <c r="S48" s="549">
        <v>0</v>
      </c>
      <c r="T48" s="549">
        <v>2.9999999999999997E-4</v>
      </c>
      <c r="U48" s="549">
        <v>13.276095599999998</v>
      </c>
      <c r="V48" s="550"/>
      <c r="W48" s="548">
        <v>565.23178273771111</v>
      </c>
      <c r="X48" s="546">
        <v>0</v>
      </c>
      <c r="Y48" s="549">
        <v>0.13276095599999999</v>
      </c>
      <c r="Z48" s="549">
        <v>13.143334643999998</v>
      </c>
      <c r="AA48" s="463">
        <v>250</v>
      </c>
      <c r="AB48" s="467">
        <v>5.85</v>
      </c>
      <c r="AC48" s="463">
        <v>4.75</v>
      </c>
      <c r="AD48" s="463"/>
      <c r="AE48" s="463"/>
      <c r="AF48" s="463">
        <v>250</v>
      </c>
      <c r="AG48" s="549"/>
      <c r="AH48" s="548">
        <v>570.94119468455676</v>
      </c>
      <c r="AI48" s="549">
        <v>0.13320000000000001</v>
      </c>
      <c r="AJ48" s="549">
        <v>13.142595599999998</v>
      </c>
      <c r="AK48" s="549">
        <v>0</v>
      </c>
      <c r="AL48" s="549">
        <v>2.9999999999999997E-4</v>
      </c>
      <c r="AM48" s="549">
        <v>13.276095599999998</v>
      </c>
      <c r="AN48" s="550"/>
      <c r="AO48" s="548">
        <v>565.23178273771111</v>
      </c>
      <c r="AP48" s="546">
        <v>0</v>
      </c>
      <c r="AQ48" s="549">
        <v>0.13276095599999999</v>
      </c>
      <c r="AR48" s="549">
        <v>13.143334643999998</v>
      </c>
      <c r="AS48" s="549">
        <v>13.143334643999998</v>
      </c>
      <c r="AT48" s="549">
        <v>0</v>
      </c>
      <c r="AU48" s="549">
        <v>0</v>
      </c>
      <c r="AV48" s="549">
        <v>0</v>
      </c>
      <c r="AW48" s="549"/>
      <c r="AX48" s="269">
        <v>1.1105077770664478</v>
      </c>
      <c r="AY48" s="269">
        <v>1.1105077770664478</v>
      </c>
      <c r="AZ48" s="262">
        <v>0.08</v>
      </c>
      <c r="BA48" s="549">
        <v>1.0514076479999999</v>
      </c>
      <c r="BB48" s="549">
        <v>14.194742291999997</v>
      </c>
      <c r="BC48" s="549"/>
      <c r="BD48" s="549">
        <v>10.912129064170166</v>
      </c>
      <c r="BE48" s="549">
        <v>-2.2312055798298314</v>
      </c>
      <c r="BF48" s="548">
        <v>-104.07227854983121</v>
      </c>
    </row>
    <row r="49" spans="1:59" ht="15.75" customHeight="1">
      <c r="A49" s="322">
        <v>24</v>
      </c>
      <c r="B49" s="321" t="s">
        <v>128</v>
      </c>
      <c r="C49" s="322" t="s">
        <v>55</v>
      </c>
      <c r="D49" s="546">
        <v>0</v>
      </c>
      <c r="E49" s="546">
        <v>0</v>
      </c>
      <c r="F49" s="548">
        <v>0</v>
      </c>
      <c r="G49" s="548">
        <v>0</v>
      </c>
      <c r="H49" s="547"/>
      <c r="I49" s="463">
        <v>250</v>
      </c>
      <c r="J49" s="467">
        <v>5.85</v>
      </c>
      <c r="K49" s="463">
        <v>4.75</v>
      </c>
      <c r="L49" s="463"/>
      <c r="M49" s="463"/>
      <c r="N49" s="463">
        <v>250</v>
      </c>
      <c r="O49" s="547"/>
      <c r="P49" s="548" t="e">
        <v>#DIV/0!</v>
      </c>
      <c r="Q49" s="549">
        <v>0</v>
      </c>
      <c r="R49" s="549">
        <v>0</v>
      </c>
      <c r="S49" s="549">
        <v>0</v>
      </c>
      <c r="T49" s="549">
        <v>0</v>
      </c>
      <c r="U49" s="549">
        <v>0</v>
      </c>
      <c r="V49" s="550"/>
      <c r="W49" s="548" t="e">
        <v>#DIV/0!</v>
      </c>
      <c r="X49" s="546">
        <v>0</v>
      </c>
      <c r="Y49" s="549">
        <v>0</v>
      </c>
      <c r="Z49" s="549">
        <v>0</v>
      </c>
      <c r="AA49" s="463">
        <v>250</v>
      </c>
      <c r="AB49" s="467">
        <v>5.85</v>
      </c>
      <c r="AC49" s="463">
        <v>4.75</v>
      </c>
      <c r="AD49" s="463"/>
      <c r="AE49" s="463"/>
      <c r="AF49" s="463">
        <v>250</v>
      </c>
      <c r="AG49" s="549"/>
      <c r="AH49" s="548" t="e">
        <v>#DIV/0!</v>
      </c>
      <c r="AI49" s="549">
        <v>0</v>
      </c>
      <c r="AJ49" s="549">
        <v>0</v>
      </c>
      <c r="AK49" s="549">
        <v>0</v>
      </c>
      <c r="AL49" s="549">
        <v>0</v>
      </c>
      <c r="AM49" s="549">
        <v>0</v>
      </c>
      <c r="AN49" s="550"/>
      <c r="AO49" s="548" t="e">
        <v>#DIV/0!</v>
      </c>
      <c r="AP49" s="546">
        <v>0</v>
      </c>
      <c r="AQ49" s="549">
        <v>0</v>
      </c>
      <c r="AR49" s="549">
        <v>0</v>
      </c>
      <c r="AS49" s="549">
        <v>0</v>
      </c>
      <c r="AT49" s="549">
        <v>0</v>
      </c>
      <c r="AU49" s="549">
        <v>0</v>
      </c>
      <c r="AV49" s="549">
        <v>0</v>
      </c>
      <c r="AW49" s="549"/>
      <c r="AX49" s="269" t="e">
        <v>#DIV/0!</v>
      </c>
      <c r="AY49" s="269" t="e">
        <v>#DIV/0!</v>
      </c>
      <c r="AZ49" s="262">
        <v>0.08</v>
      </c>
      <c r="BA49" s="549">
        <v>0</v>
      </c>
      <c r="BB49" s="549">
        <v>0</v>
      </c>
      <c r="BC49" s="549"/>
      <c r="BD49" s="549">
        <v>0</v>
      </c>
      <c r="BE49" s="549">
        <v>0</v>
      </c>
      <c r="BF49" s="548" t="e">
        <v>#DIV/0!</v>
      </c>
    </row>
    <row r="50" spans="1:59" ht="15.75" customHeight="1">
      <c r="A50" s="322">
        <v>25</v>
      </c>
      <c r="B50" s="321" t="s">
        <v>230</v>
      </c>
      <c r="C50" s="322" t="s">
        <v>55</v>
      </c>
      <c r="D50" s="546">
        <v>0</v>
      </c>
      <c r="E50" s="546">
        <v>0</v>
      </c>
      <c r="F50" s="548">
        <v>0</v>
      </c>
      <c r="G50" s="548">
        <v>0</v>
      </c>
      <c r="H50" s="547"/>
      <c r="I50" s="463">
        <v>250</v>
      </c>
      <c r="J50" s="467">
        <v>5.85</v>
      </c>
      <c r="K50" s="463">
        <v>4.75</v>
      </c>
      <c r="L50" s="476"/>
      <c r="M50" s="476"/>
      <c r="N50" s="463">
        <v>250</v>
      </c>
      <c r="O50" s="547"/>
      <c r="P50" s="548" t="e">
        <v>#DIV/0!</v>
      </c>
      <c r="Q50" s="549">
        <v>0</v>
      </c>
      <c r="R50" s="549">
        <v>0</v>
      </c>
      <c r="S50" s="549">
        <v>0</v>
      </c>
      <c r="T50" s="549">
        <v>0</v>
      </c>
      <c r="U50" s="549">
        <v>0</v>
      </c>
      <c r="V50" s="550"/>
      <c r="W50" s="548" t="e">
        <v>#DIV/0!</v>
      </c>
      <c r="X50" s="546">
        <v>0</v>
      </c>
      <c r="Y50" s="549">
        <v>0</v>
      </c>
      <c r="Z50" s="549">
        <v>0</v>
      </c>
      <c r="AA50" s="463">
        <v>250</v>
      </c>
      <c r="AB50" s="467">
        <v>5.85</v>
      </c>
      <c r="AC50" s="463">
        <v>4.75</v>
      </c>
      <c r="AD50" s="476"/>
      <c r="AE50" s="476"/>
      <c r="AF50" s="463">
        <v>250</v>
      </c>
      <c r="AG50" s="547"/>
      <c r="AH50" s="548" t="e">
        <v>#DIV/0!</v>
      </c>
      <c r="AI50" s="549">
        <v>0</v>
      </c>
      <c r="AJ50" s="549">
        <v>0</v>
      </c>
      <c r="AK50" s="549">
        <v>0</v>
      </c>
      <c r="AL50" s="549">
        <v>0</v>
      </c>
      <c r="AM50" s="549">
        <v>0</v>
      </c>
      <c r="AN50" s="550"/>
      <c r="AO50" s="548" t="e">
        <v>#DIV/0!</v>
      </c>
      <c r="AP50" s="546">
        <v>0</v>
      </c>
      <c r="AQ50" s="549">
        <v>0</v>
      </c>
      <c r="AR50" s="549">
        <v>0</v>
      </c>
      <c r="AS50" s="549">
        <v>0</v>
      </c>
      <c r="AT50" s="549">
        <v>0</v>
      </c>
      <c r="AU50" s="549">
        <v>0</v>
      </c>
      <c r="AV50" s="549">
        <v>0</v>
      </c>
      <c r="AW50" s="547"/>
      <c r="AX50" s="269" t="e">
        <v>#DIV/0!</v>
      </c>
      <c r="AY50" s="269" t="e">
        <v>#DIV/0!</v>
      </c>
      <c r="AZ50" s="477"/>
      <c r="BA50" s="547"/>
      <c r="BB50" s="549">
        <v>0</v>
      </c>
      <c r="BC50" s="547"/>
      <c r="BD50" s="549">
        <v>0</v>
      </c>
      <c r="BE50" s="549">
        <v>0</v>
      </c>
      <c r="BF50" s="548" t="e">
        <v>#DIV/0!</v>
      </c>
    </row>
    <row r="51" spans="1:59" ht="15.75" customHeight="1">
      <c r="A51" s="322">
        <v>26</v>
      </c>
      <c r="B51" s="321" t="s">
        <v>1084</v>
      </c>
      <c r="C51" s="322"/>
      <c r="D51" s="546">
        <v>1.2999999999999999E-2</v>
      </c>
      <c r="E51" s="546">
        <v>0</v>
      </c>
      <c r="F51" s="548">
        <v>2</v>
      </c>
      <c r="G51" s="548">
        <v>3100</v>
      </c>
      <c r="H51" s="547"/>
      <c r="I51" s="463"/>
      <c r="J51" s="467">
        <v>7.8</v>
      </c>
      <c r="K51" s="463"/>
      <c r="L51" s="463"/>
      <c r="M51" s="463"/>
      <c r="N51" s="463">
        <v>250</v>
      </c>
      <c r="O51" s="549"/>
      <c r="P51" s="548">
        <v>826.15384615384608</v>
      </c>
      <c r="Q51" s="549">
        <v>0</v>
      </c>
      <c r="R51" s="549">
        <v>1.014E-2</v>
      </c>
      <c r="S51" s="549">
        <v>0</v>
      </c>
      <c r="T51" s="549">
        <v>5.9999999999999995E-4</v>
      </c>
      <c r="U51" s="549">
        <v>1.074E-2</v>
      </c>
      <c r="V51" s="550"/>
      <c r="W51" s="548">
        <v>826.15384615384608</v>
      </c>
      <c r="X51" s="546">
        <v>0</v>
      </c>
      <c r="Y51" s="549">
        <v>0</v>
      </c>
      <c r="Z51" s="549">
        <v>1.074E-2</v>
      </c>
      <c r="AA51" s="463"/>
      <c r="AB51" s="467">
        <v>7.8</v>
      </c>
      <c r="AC51" s="463"/>
      <c r="AD51" s="463"/>
      <c r="AE51" s="463"/>
      <c r="AF51" s="463">
        <v>250</v>
      </c>
      <c r="AG51" s="549"/>
      <c r="AH51" s="548">
        <v>826.15384615384608</v>
      </c>
      <c r="AI51" s="549">
        <v>0</v>
      </c>
      <c r="AJ51" s="549">
        <v>1.014E-2</v>
      </c>
      <c r="AK51" s="549">
        <v>0</v>
      </c>
      <c r="AL51" s="549">
        <v>5.9999999999999995E-4</v>
      </c>
      <c r="AM51" s="549">
        <v>1.074E-2</v>
      </c>
      <c r="AN51" s="550"/>
      <c r="AO51" s="548">
        <v>826.15384615384608</v>
      </c>
      <c r="AP51" s="546">
        <v>0</v>
      </c>
      <c r="AQ51" s="549">
        <v>0</v>
      </c>
      <c r="AR51" s="549">
        <v>1.074E-2</v>
      </c>
      <c r="AS51" s="549">
        <v>1.074E-2</v>
      </c>
      <c r="AT51" s="549">
        <v>0</v>
      </c>
      <c r="AU51" s="549">
        <v>0</v>
      </c>
      <c r="AV51" s="549">
        <v>0</v>
      </c>
      <c r="AW51" s="549"/>
      <c r="AX51" s="269">
        <v>1.6231399210488757</v>
      </c>
      <c r="AY51" s="269">
        <v>1.6231399210488757</v>
      </c>
      <c r="AZ51" s="262">
        <v>0.08</v>
      </c>
      <c r="BA51" s="549">
        <v>8.1119999999999999E-4</v>
      </c>
      <c r="BB51" s="549">
        <v>1.1551199999999999E-2</v>
      </c>
      <c r="BC51" s="549"/>
      <c r="BD51" s="549">
        <v>6.6168047872667644E-3</v>
      </c>
      <c r="BE51" s="549">
        <v>-4.1231952127332352E-3</v>
      </c>
      <c r="BF51" s="548">
        <v>-317.16886251794119</v>
      </c>
    </row>
    <row r="52" spans="1:59" ht="15.75" customHeight="1">
      <c r="A52" s="322">
        <v>27</v>
      </c>
      <c r="B52" s="321" t="s">
        <v>129</v>
      </c>
      <c r="C52" s="322" t="s">
        <v>55</v>
      </c>
      <c r="D52" s="546">
        <v>0</v>
      </c>
      <c r="E52" s="546">
        <v>0</v>
      </c>
      <c r="F52" s="548">
        <v>0</v>
      </c>
      <c r="G52" s="548">
        <v>0</v>
      </c>
      <c r="H52" s="547"/>
      <c r="I52" s="463"/>
      <c r="J52" s="467">
        <v>4.9000000000000004</v>
      </c>
      <c r="K52" s="463"/>
      <c r="L52" s="463"/>
      <c r="M52" s="463"/>
      <c r="N52" s="463"/>
      <c r="O52" s="549"/>
      <c r="P52" s="548" t="e">
        <v>#DIV/0!</v>
      </c>
      <c r="Q52" s="549">
        <v>0</v>
      </c>
      <c r="R52" s="549">
        <v>0</v>
      </c>
      <c r="S52" s="549">
        <v>0</v>
      </c>
      <c r="T52" s="549">
        <v>0</v>
      </c>
      <c r="U52" s="549">
        <v>0</v>
      </c>
      <c r="V52" s="550"/>
      <c r="W52" s="548" t="e">
        <v>#DIV/0!</v>
      </c>
      <c r="X52" s="546">
        <v>0</v>
      </c>
      <c r="Y52" s="549">
        <v>0</v>
      </c>
      <c r="Z52" s="549">
        <v>0</v>
      </c>
      <c r="AA52" s="463"/>
      <c r="AB52" s="467">
        <v>4.9000000000000004</v>
      </c>
      <c r="AC52" s="463"/>
      <c r="AD52" s="463"/>
      <c r="AE52" s="463"/>
      <c r="AF52" s="463"/>
      <c r="AG52" s="549"/>
      <c r="AH52" s="548" t="e">
        <v>#DIV/0!</v>
      </c>
      <c r="AI52" s="549">
        <v>0</v>
      </c>
      <c r="AJ52" s="549">
        <v>0</v>
      </c>
      <c r="AK52" s="549">
        <v>0</v>
      </c>
      <c r="AL52" s="549">
        <v>0</v>
      </c>
      <c r="AM52" s="549">
        <v>0</v>
      </c>
      <c r="AN52" s="550"/>
      <c r="AO52" s="548" t="e">
        <v>#DIV/0!</v>
      </c>
      <c r="AP52" s="546">
        <v>0</v>
      </c>
      <c r="AQ52" s="549">
        <v>0</v>
      </c>
      <c r="AR52" s="549">
        <v>0</v>
      </c>
      <c r="AS52" s="549">
        <v>0</v>
      </c>
      <c r="AT52" s="549">
        <v>0</v>
      </c>
      <c r="AU52" s="549">
        <v>0</v>
      </c>
      <c r="AV52" s="549">
        <v>0</v>
      </c>
      <c r="AW52" s="549"/>
      <c r="AX52" s="269" t="e">
        <v>#DIV/0!</v>
      </c>
      <c r="AY52" s="269" t="e">
        <v>#DIV/0!</v>
      </c>
      <c r="AZ52" s="262">
        <v>0.08</v>
      </c>
      <c r="BA52" s="549">
        <v>0</v>
      </c>
      <c r="BB52" s="549">
        <v>0</v>
      </c>
      <c r="BC52" s="549"/>
      <c r="BD52" s="549">
        <v>0</v>
      </c>
      <c r="BE52" s="549">
        <v>0</v>
      </c>
      <c r="BF52" s="548" t="e">
        <v>#DIV/0!</v>
      </c>
    </row>
    <row r="53" spans="1:59" ht="15.75" customHeight="1">
      <c r="A53" s="322"/>
      <c r="B53" s="330" t="s">
        <v>1083</v>
      </c>
      <c r="C53" s="322"/>
      <c r="D53" s="555">
        <v>729.827</v>
      </c>
      <c r="E53" s="555">
        <v>59.565078999999997</v>
      </c>
      <c r="F53" s="556">
        <v>665</v>
      </c>
      <c r="G53" s="556">
        <v>305434</v>
      </c>
      <c r="H53" s="547"/>
      <c r="I53" s="463"/>
      <c r="J53" s="467"/>
      <c r="K53" s="463"/>
      <c r="L53" s="463"/>
      <c r="M53" s="463"/>
      <c r="N53" s="463"/>
      <c r="O53" s="549"/>
      <c r="P53" s="548">
        <v>627.37402377549745</v>
      </c>
      <c r="Q53" s="553">
        <v>62.711190000000002</v>
      </c>
      <c r="R53" s="553">
        <v>394.96801164999994</v>
      </c>
      <c r="S53" s="553">
        <v>0</v>
      </c>
      <c r="T53" s="553">
        <v>0.19529999999999997</v>
      </c>
      <c r="U53" s="553">
        <v>457.87450164999996</v>
      </c>
      <c r="V53" s="550"/>
      <c r="W53" s="548">
        <v>621.09783456898685</v>
      </c>
      <c r="X53" s="546"/>
      <c r="Y53" s="553">
        <v>4.5805323400199995</v>
      </c>
      <c r="Z53" s="553">
        <v>453.29396930997996</v>
      </c>
      <c r="AA53" s="463"/>
      <c r="AB53" s="467"/>
      <c r="AC53" s="463"/>
      <c r="AD53" s="463"/>
      <c r="AE53" s="463"/>
      <c r="AF53" s="463"/>
      <c r="AG53" s="549"/>
      <c r="AH53" s="548">
        <v>627.37402377549745</v>
      </c>
      <c r="AI53" s="553">
        <v>62.711190000000002</v>
      </c>
      <c r="AJ53" s="553">
        <v>394.96801164999994</v>
      </c>
      <c r="AK53" s="553">
        <v>0</v>
      </c>
      <c r="AL53" s="553">
        <v>0.19529999999999997</v>
      </c>
      <c r="AM53" s="553">
        <v>457.87450164999996</v>
      </c>
      <c r="AN53" s="550"/>
      <c r="AO53" s="548">
        <v>621.09783456898685</v>
      </c>
      <c r="AP53" s="553"/>
      <c r="AQ53" s="553">
        <v>4.5805323400199995</v>
      </c>
      <c r="AR53" s="553">
        <v>453.29396930997996</v>
      </c>
      <c r="AS53" s="553">
        <v>453.29396930997996</v>
      </c>
      <c r="AT53" s="553">
        <v>0</v>
      </c>
      <c r="AU53" s="549">
        <v>0</v>
      </c>
      <c r="AV53" s="549">
        <v>0</v>
      </c>
      <c r="AW53" s="549"/>
      <c r="AX53" s="269">
        <v>1.2202675020630476</v>
      </c>
      <c r="AY53" s="269">
        <v>1.2202675020630476</v>
      </c>
      <c r="AZ53" s="465"/>
      <c r="BA53" s="553">
        <v>30.833800378400003</v>
      </c>
      <c r="BB53" s="553">
        <v>484.12776968837994</v>
      </c>
      <c r="BC53" s="549"/>
      <c r="BD53" s="549">
        <v>348.9519610210383</v>
      </c>
      <c r="BE53" s="553">
        <v>-104.34200828894166</v>
      </c>
      <c r="BF53" s="556">
        <v>-152.19434568038585</v>
      </c>
      <c r="BG53" s="395">
        <v>3489.5196102103828</v>
      </c>
    </row>
    <row r="54" spans="1:59" ht="15.75" customHeight="1">
      <c r="A54" s="321"/>
      <c r="B54" s="319" t="s">
        <v>130</v>
      </c>
      <c r="C54" s="322"/>
      <c r="D54" s="547"/>
      <c r="E54" s="547"/>
      <c r="F54" s="548"/>
      <c r="G54" s="548"/>
      <c r="H54" s="547"/>
      <c r="I54" s="463"/>
      <c r="J54" s="467"/>
      <c r="K54" s="463"/>
      <c r="L54" s="463"/>
      <c r="M54" s="463"/>
      <c r="N54" s="463"/>
      <c r="O54" s="549"/>
      <c r="P54" s="549"/>
      <c r="Q54" s="549"/>
      <c r="R54" s="549"/>
      <c r="S54" s="549"/>
      <c r="T54" s="549"/>
      <c r="U54" s="549"/>
      <c r="V54" s="550"/>
      <c r="W54" s="549"/>
      <c r="X54" s="549"/>
      <c r="Y54" s="549"/>
      <c r="Z54" s="549"/>
      <c r="AA54" s="463"/>
      <c r="AB54" s="467"/>
      <c r="AC54" s="463"/>
      <c r="AD54" s="463"/>
      <c r="AE54" s="463"/>
      <c r="AF54" s="463"/>
      <c r="AG54" s="549"/>
      <c r="AH54" s="549"/>
      <c r="AI54" s="549"/>
      <c r="AJ54" s="549"/>
      <c r="AK54" s="549"/>
      <c r="AL54" s="549"/>
      <c r="AM54" s="549"/>
      <c r="AN54" s="550"/>
      <c r="AO54" s="549"/>
      <c r="AP54" s="546"/>
      <c r="AQ54" s="549"/>
      <c r="AR54" s="549"/>
      <c r="AS54" s="549"/>
      <c r="AT54" s="549">
        <v>0</v>
      </c>
      <c r="AU54" s="549">
        <v>0</v>
      </c>
      <c r="AV54" s="549">
        <v>0</v>
      </c>
      <c r="AW54" s="549"/>
      <c r="AX54" s="269"/>
      <c r="AY54" s="549"/>
      <c r="AZ54" s="465"/>
      <c r="BA54" s="549"/>
      <c r="BB54" s="549">
        <v>0</v>
      </c>
      <c r="BC54" s="549"/>
      <c r="BD54" s="549"/>
      <c r="BE54" s="549"/>
      <c r="BF54" s="549"/>
    </row>
    <row r="55" spans="1:59" ht="15.75" customHeight="1">
      <c r="A55" s="322">
        <v>28</v>
      </c>
      <c r="B55" s="321" t="s">
        <v>491</v>
      </c>
      <c r="C55" s="322" t="s">
        <v>119</v>
      </c>
      <c r="D55" s="546">
        <v>73.099999999999994</v>
      </c>
      <c r="E55" s="546">
        <v>1.462</v>
      </c>
      <c r="F55" s="548">
        <v>1</v>
      </c>
      <c r="G55" s="548">
        <v>20000</v>
      </c>
      <c r="H55" s="547"/>
      <c r="I55" s="463">
        <v>250</v>
      </c>
      <c r="J55" s="467">
        <v>5.8</v>
      </c>
      <c r="K55" s="463">
        <v>4.7</v>
      </c>
      <c r="L55" s="463"/>
      <c r="M55" s="463"/>
      <c r="N55" s="463">
        <v>700</v>
      </c>
      <c r="O55" s="549"/>
      <c r="P55" s="548">
        <v>639.27496580027355</v>
      </c>
      <c r="Q55" s="549">
        <v>4.8000000000000007</v>
      </c>
      <c r="R55" s="549">
        <v>41.930159999999994</v>
      </c>
      <c r="S55" s="549">
        <v>0</v>
      </c>
      <c r="T55" s="549">
        <v>8.4000000000000003E-4</v>
      </c>
      <c r="U55" s="549">
        <v>46.730999999999995</v>
      </c>
      <c r="V55" s="550"/>
      <c r="W55" s="548">
        <v>632.88221614227086</v>
      </c>
      <c r="X55" s="546">
        <v>0</v>
      </c>
      <c r="Y55" s="549">
        <v>0.46730999999999995</v>
      </c>
      <c r="Z55" s="549">
        <v>46.263689999999997</v>
      </c>
      <c r="AA55" s="463">
        <v>250</v>
      </c>
      <c r="AB55" s="467">
        <v>5.8</v>
      </c>
      <c r="AC55" s="463">
        <v>4.7</v>
      </c>
      <c r="AD55" s="463"/>
      <c r="AE55" s="463"/>
      <c r="AF55" s="463">
        <v>700</v>
      </c>
      <c r="AG55" s="549"/>
      <c r="AH55" s="548">
        <v>639.27496580027355</v>
      </c>
      <c r="AI55" s="549">
        <v>4.8000000000000007</v>
      </c>
      <c r="AJ55" s="549">
        <v>41.930159999999994</v>
      </c>
      <c r="AK55" s="549">
        <v>0</v>
      </c>
      <c r="AL55" s="549">
        <v>8.4000000000000003E-4</v>
      </c>
      <c r="AM55" s="549">
        <v>46.730999999999995</v>
      </c>
      <c r="AN55" s="550"/>
      <c r="AO55" s="548">
        <v>632.88221614227086</v>
      </c>
      <c r="AP55" s="546">
        <v>0</v>
      </c>
      <c r="AQ55" s="549">
        <v>0.46730999999999995</v>
      </c>
      <c r="AR55" s="549">
        <v>46.263689999999997</v>
      </c>
      <c r="AS55" s="549">
        <v>46.263689999999997</v>
      </c>
      <c r="AT55" s="549">
        <v>0</v>
      </c>
      <c r="AU55" s="549">
        <v>0</v>
      </c>
      <c r="AV55" s="549">
        <v>0</v>
      </c>
      <c r="AW55" s="549"/>
      <c r="AX55" s="269">
        <v>1.6491866844763456</v>
      </c>
      <c r="AY55" s="269">
        <v>1.6491866844763456</v>
      </c>
      <c r="AZ55" s="475">
        <v>0.09</v>
      </c>
      <c r="BA55" s="549">
        <v>3.7737143999999994</v>
      </c>
      <c r="BB55" s="549">
        <v>50.0374044</v>
      </c>
      <c r="BC55" s="549"/>
      <c r="BD55" s="549">
        <v>28.014052146592157</v>
      </c>
      <c r="BE55" s="549">
        <v>-18.24963785340784</v>
      </c>
      <c r="BF55" s="548">
        <v>-249.99503908777865</v>
      </c>
    </row>
    <row r="56" spans="1:59" ht="15.75" customHeight="1">
      <c r="A56" s="322">
        <v>29</v>
      </c>
      <c r="B56" s="321" t="s">
        <v>229</v>
      </c>
      <c r="C56" s="322" t="s">
        <v>119</v>
      </c>
      <c r="D56" s="546">
        <v>1950.309</v>
      </c>
      <c r="E56" s="546">
        <v>469.92700000000002</v>
      </c>
      <c r="F56" s="548">
        <v>28</v>
      </c>
      <c r="G56" s="548">
        <v>463167</v>
      </c>
      <c r="H56" s="547"/>
      <c r="I56" s="463">
        <v>250</v>
      </c>
      <c r="J56" s="467">
        <v>5.8</v>
      </c>
      <c r="K56" s="463">
        <v>4.7</v>
      </c>
      <c r="L56" s="463"/>
      <c r="M56" s="463"/>
      <c r="N56" s="463">
        <v>700</v>
      </c>
      <c r="O56" s="549"/>
      <c r="P56" s="548">
        <v>606.24377060250458</v>
      </c>
      <c r="Q56" s="549">
        <v>121.29708600000001</v>
      </c>
      <c r="R56" s="549">
        <v>1061.042076</v>
      </c>
      <c r="S56" s="549">
        <v>0</v>
      </c>
      <c r="T56" s="549">
        <v>2.3519999999999999E-2</v>
      </c>
      <c r="U56" s="549">
        <v>1182.3626819999999</v>
      </c>
      <c r="V56" s="550"/>
      <c r="W56" s="548">
        <v>600.48445478178064</v>
      </c>
      <c r="X56" s="546">
        <v>0</v>
      </c>
      <c r="Y56" s="549">
        <v>11.232445478999999</v>
      </c>
      <c r="Z56" s="549">
        <v>1171.1302365209999</v>
      </c>
      <c r="AA56" s="463">
        <v>250</v>
      </c>
      <c r="AB56" s="467">
        <v>5.8</v>
      </c>
      <c r="AC56" s="463">
        <v>4.7</v>
      </c>
      <c r="AD56" s="463"/>
      <c r="AE56" s="463"/>
      <c r="AF56" s="463">
        <v>700</v>
      </c>
      <c r="AG56" s="549"/>
      <c r="AH56" s="548">
        <v>606.24377060250458</v>
      </c>
      <c r="AI56" s="549">
        <v>121.29708600000001</v>
      </c>
      <c r="AJ56" s="549">
        <v>1061.042076</v>
      </c>
      <c r="AK56" s="549">
        <v>0</v>
      </c>
      <c r="AL56" s="549">
        <v>2.3519999999999999E-2</v>
      </c>
      <c r="AM56" s="549">
        <v>1182.3626819999999</v>
      </c>
      <c r="AN56" s="550"/>
      <c r="AO56" s="548">
        <v>600.48445478178064</v>
      </c>
      <c r="AP56" s="546">
        <v>0</v>
      </c>
      <c r="AQ56" s="549">
        <v>11.232445478999999</v>
      </c>
      <c r="AR56" s="549">
        <v>1171.1302365209999</v>
      </c>
      <c r="AS56" s="549">
        <v>1171.1302365209999</v>
      </c>
      <c r="AT56" s="549">
        <v>0</v>
      </c>
      <c r="AU56" s="549">
        <v>0</v>
      </c>
      <c r="AV56" s="549">
        <v>0</v>
      </c>
      <c r="AW56" s="549"/>
      <c r="AX56" s="269">
        <v>1.5647634611975425</v>
      </c>
      <c r="AY56" s="269">
        <v>1.5647634611975425</v>
      </c>
      <c r="AZ56" s="475">
        <v>0.09</v>
      </c>
      <c r="BA56" s="549">
        <v>95.493786839999999</v>
      </c>
      <c r="BB56" s="549">
        <v>1266.6240233609999</v>
      </c>
      <c r="BC56" s="549"/>
      <c r="BD56" s="549">
        <v>735.79944099199588</v>
      </c>
      <c r="BE56" s="549">
        <v>-435.33079552900404</v>
      </c>
      <c r="BF56" s="548">
        <v>-227.04555794546079</v>
      </c>
    </row>
    <row r="57" spans="1:59" ht="15.75" customHeight="1">
      <c r="A57" s="322">
        <v>30</v>
      </c>
      <c r="B57" s="321" t="s">
        <v>230</v>
      </c>
      <c r="C57" s="322" t="s">
        <v>119</v>
      </c>
      <c r="D57" s="546">
        <v>506.74400000000003</v>
      </c>
      <c r="E57" s="546">
        <v>0</v>
      </c>
      <c r="F57" s="548">
        <v>8</v>
      </c>
      <c r="G57" s="548">
        <v>149000</v>
      </c>
      <c r="H57" s="547"/>
      <c r="I57" s="463">
        <v>250</v>
      </c>
      <c r="J57" s="467">
        <v>5.8</v>
      </c>
      <c r="K57" s="463">
        <v>4.7</v>
      </c>
      <c r="L57" s="463"/>
      <c r="M57" s="463"/>
      <c r="N57" s="463">
        <v>700</v>
      </c>
      <c r="O57" s="549"/>
      <c r="P57" s="548">
        <v>663.81297065184776</v>
      </c>
      <c r="Q57" s="549">
        <v>42.464999999999996</v>
      </c>
      <c r="R57" s="549">
        <v>293.91152</v>
      </c>
      <c r="S57" s="549">
        <v>0</v>
      </c>
      <c r="T57" s="549">
        <v>6.7200000000000003E-3</v>
      </c>
      <c r="U57" s="549">
        <v>336.38323999999994</v>
      </c>
      <c r="V57" s="550"/>
      <c r="W57" s="548">
        <v>657.17484094532927</v>
      </c>
      <c r="X57" s="546">
        <v>0</v>
      </c>
      <c r="Y57" s="549">
        <v>3.3638323999999997</v>
      </c>
      <c r="Z57" s="549">
        <v>333.01940759999997</v>
      </c>
      <c r="AA57" s="463">
        <v>250</v>
      </c>
      <c r="AB57" s="467">
        <v>5.8</v>
      </c>
      <c r="AC57" s="463">
        <v>4.7</v>
      </c>
      <c r="AD57" s="463"/>
      <c r="AE57" s="463"/>
      <c r="AF57" s="463">
        <v>700</v>
      </c>
      <c r="AG57" s="549"/>
      <c r="AH57" s="548">
        <v>663.81297065184776</v>
      </c>
      <c r="AI57" s="549">
        <v>42.464999999999996</v>
      </c>
      <c r="AJ57" s="549">
        <v>293.91152</v>
      </c>
      <c r="AK57" s="549">
        <v>0</v>
      </c>
      <c r="AL57" s="549">
        <v>6.7200000000000003E-3</v>
      </c>
      <c r="AM57" s="549">
        <v>336.38323999999994</v>
      </c>
      <c r="AN57" s="550"/>
      <c r="AO57" s="548">
        <v>657.17484094532927</v>
      </c>
      <c r="AP57" s="546">
        <v>0</v>
      </c>
      <c r="AQ57" s="549">
        <v>3.3638323999999997</v>
      </c>
      <c r="AR57" s="549">
        <v>333.01940759999997</v>
      </c>
      <c r="AS57" s="549">
        <v>333.01940759999997</v>
      </c>
      <c r="AT57" s="549">
        <v>0</v>
      </c>
      <c r="AU57" s="549">
        <v>0</v>
      </c>
      <c r="AV57" s="549">
        <v>0</v>
      </c>
      <c r="AW57" s="549"/>
      <c r="AX57" s="269">
        <v>1.7124892585325231</v>
      </c>
      <c r="AY57" s="269">
        <v>1.7124892585325231</v>
      </c>
      <c r="AZ57" s="475"/>
      <c r="BA57" s="549"/>
      <c r="BB57" s="549">
        <v>333.01940759999997</v>
      </c>
      <c r="BC57" s="549"/>
      <c r="BD57" s="549">
        <v>190.08839145535359</v>
      </c>
      <c r="BE57" s="549">
        <v>-142.93101614464638</v>
      </c>
      <c r="BF57" s="548">
        <v>-288.55191322437037</v>
      </c>
    </row>
    <row r="58" spans="1:59" ht="15.75" customHeight="1">
      <c r="A58" s="322">
        <v>31</v>
      </c>
      <c r="B58" s="321" t="s">
        <v>231</v>
      </c>
      <c r="C58" s="322" t="s">
        <v>119</v>
      </c>
      <c r="D58" s="546">
        <v>215.06200000000001</v>
      </c>
      <c r="E58" s="546">
        <v>127.46</v>
      </c>
      <c r="F58" s="548">
        <v>1</v>
      </c>
      <c r="G58" s="548">
        <v>16677</v>
      </c>
      <c r="H58" s="547"/>
      <c r="I58" s="463">
        <v>250</v>
      </c>
      <c r="J58" s="467">
        <v>5.8</v>
      </c>
      <c r="K58" s="463">
        <v>4.7</v>
      </c>
      <c r="L58" s="478"/>
      <c r="M58" s="478"/>
      <c r="N58" s="463">
        <v>700</v>
      </c>
      <c r="O58" s="549"/>
      <c r="P58" s="548">
        <v>517.26897731816871</v>
      </c>
      <c r="Q58" s="549">
        <v>5.0024800000000003</v>
      </c>
      <c r="R58" s="549">
        <v>106.24158079999999</v>
      </c>
      <c r="S58" s="549">
        <v>0</v>
      </c>
      <c r="T58" s="549">
        <v>8.4000000000000003E-4</v>
      </c>
      <c r="U58" s="549">
        <v>111.2449008</v>
      </c>
      <c r="V58" s="550"/>
      <c r="W58" s="548">
        <v>512.09628754498704</v>
      </c>
      <c r="X58" s="546">
        <v>0</v>
      </c>
      <c r="Y58" s="549">
        <v>1.112449008</v>
      </c>
      <c r="Z58" s="549">
        <v>110.132451792</v>
      </c>
      <c r="AA58" s="463">
        <v>250</v>
      </c>
      <c r="AB58" s="467">
        <v>5.8</v>
      </c>
      <c r="AC58" s="463">
        <v>4.7</v>
      </c>
      <c r="AD58" s="478"/>
      <c r="AE58" s="478"/>
      <c r="AF58" s="463">
        <v>700</v>
      </c>
      <c r="AG58" s="549"/>
      <c r="AH58" s="548">
        <v>517.26897731816871</v>
      </c>
      <c r="AI58" s="549">
        <v>5.0024800000000003</v>
      </c>
      <c r="AJ58" s="549">
        <v>106.24158079999999</v>
      </c>
      <c r="AK58" s="549">
        <v>0</v>
      </c>
      <c r="AL58" s="549">
        <v>8.4000000000000003E-4</v>
      </c>
      <c r="AM58" s="549">
        <v>111.2449008</v>
      </c>
      <c r="AN58" s="550"/>
      <c r="AO58" s="548">
        <v>512.09628754498704</v>
      </c>
      <c r="AP58" s="546">
        <v>0</v>
      </c>
      <c r="AQ58" s="549">
        <v>1.112449008</v>
      </c>
      <c r="AR58" s="549">
        <v>110.132451792</v>
      </c>
      <c r="AS58" s="549">
        <v>110.132451792</v>
      </c>
      <c r="AT58" s="549">
        <v>0</v>
      </c>
      <c r="AU58" s="549">
        <v>0</v>
      </c>
      <c r="AV58" s="549">
        <v>0</v>
      </c>
      <c r="AW58" s="549"/>
      <c r="AX58" s="269">
        <v>1.334438473776155</v>
      </c>
      <c r="AY58" s="269">
        <v>1.334438473776155</v>
      </c>
      <c r="AZ58" s="475">
        <v>0.09</v>
      </c>
      <c r="BA58" s="549">
        <v>9.5617422719999983</v>
      </c>
      <c r="BB58" s="549">
        <v>119.694194064</v>
      </c>
      <c r="BC58" s="549"/>
      <c r="BD58" s="549">
        <v>80.916478977666969</v>
      </c>
      <c r="BE58" s="549">
        <v>-29.215972814333028</v>
      </c>
      <c r="BF58" s="548">
        <v>-138.55954477879601</v>
      </c>
    </row>
    <row r="59" spans="1:59" ht="15.75" customHeight="1">
      <c r="A59" s="322">
        <v>32</v>
      </c>
      <c r="B59" s="321" t="s">
        <v>232</v>
      </c>
      <c r="C59" s="322" t="s">
        <v>119</v>
      </c>
      <c r="D59" s="546">
        <v>257.714</v>
      </c>
      <c r="E59" s="546">
        <v>102.51</v>
      </c>
      <c r="F59" s="548">
        <v>3</v>
      </c>
      <c r="G59" s="548">
        <v>35000</v>
      </c>
      <c r="H59" s="547"/>
      <c r="I59" s="463">
        <v>250</v>
      </c>
      <c r="J59" s="467">
        <v>5.8</v>
      </c>
      <c r="K59" s="463">
        <v>4.7</v>
      </c>
      <c r="L59" s="478"/>
      <c r="M59" s="478"/>
      <c r="N59" s="463">
        <v>700</v>
      </c>
      <c r="O59" s="549"/>
      <c r="P59" s="548">
        <v>556.952075556625</v>
      </c>
      <c r="Q59" s="549">
        <v>9.1799999999999979</v>
      </c>
      <c r="R59" s="549">
        <v>134.35182720000003</v>
      </c>
      <c r="S59" s="549">
        <v>0</v>
      </c>
      <c r="T59" s="549">
        <v>2.5200000000000001E-3</v>
      </c>
      <c r="U59" s="549">
        <v>143.53434720000004</v>
      </c>
      <c r="V59" s="550"/>
      <c r="W59" s="548">
        <v>551.38255480105863</v>
      </c>
      <c r="X59" s="546">
        <v>0</v>
      </c>
      <c r="Y59" s="549">
        <v>1.4353434720000005</v>
      </c>
      <c r="Z59" s="549">
        <v>142.09900372800004</v>
      </c>
      <c r="AA59" s="463">
        <v>250</v>
      </c>
      <c r="AB59" s="467">
        <v>5.8</v>
      </c>
      <c r="AC59" s="463">
        <v>4.7</v>
      </c>
      <c r="AD59" s="478"/>
      <c r="AE59" s="478"/>
      <c r="AF59" s="463">
        <v>700</v>
      </c>
      <c r="AG59" s="549"/>
      <c r="AH59" s="548">
        <v>556.952075556625</v>
      </c>
      <c r="AI59" s="549">
        <v>9.1799999999999979</v>
      </c>
      <c r="AJ59" s="549">
        <v>134.35182720000003</v>
      </c>
      <c r="AK59" s="549">
        <v>0</v>
      </c>
      <c r="AL59" s="549">
        <v>2.5200000000000001E-3</v>
      </c>
      <c r="AM59" s="549">
        <v>143.53434720000004</v>
      </c>
      <c r="AN59" s="550"/>
      <c r="AO59" s="548">
        <v>551.38255480105863</v>
      </c>
      <c r="AP59" s="546">
        <v>0</v>
      </c>
      <c r="AQ59" s="549">
        <v>1.4353434720000005</v>
      </c>
      <c r="AR59" s="549">
        <v>142.09900372800004</v>
      </c>
      <c r="AS59" s="549">
        <v>142.09900372800004</v>
      </c>
      <c r="AT59" s="549">
        <v>0</v>
      </c>
      <c r="AU59" s="549">
        <v>0</v>
      </c>
      <c r="AV59" s="549">
        <v>0</v>
      </c>
      <c r="AW59" s="549"/>
      <c r="AX59" s="269">
        <v>1.4368120074115629</v>
      </c>
      <c r="AY59" s="269">
        <v>1.4368120074115629</v>
      </c>
      <c r="AZ59" s="475">
        <v>0.09</v>
      </c>
      <c r="BA59" s="549">
        <v>12.091664448000003</v>
      </c>
      <c r="BB59" s="549">
        <v>154.19066817600003</v>
      </c>
      <c r="BC59" s="549"/>
      <c r="BD59" s="549">
        <v>98.429482864816009</v>
      </c>
      <c r="BE59" s="549">
        <v>-43.669520863184033</v>
      </c>
      <c r="BF59" s="548">
        <v>-170.25751727422809</v>
      </c>
    </row>
    <row r="60" spans="1:59" ht="15.75" customHeight="1">
      <c r="A60" s="322">
        <v>33</v>
      </c>
      <c r="B60" s="321" t="s">
        <v>128</v>
      </c>
      <c r="C60" s="322" t="s">
        <v>119</v>
      </c>
      <c r="D60" s="546">
        <v>0</v>
      </c>
      <c r="E60" s="546">
        <v>0</v>
      </c>
      <c r="F60" s="548">
        <v>0</v>
      </c>
      <c r="G60" s="548">
        <v>0</v>
      </c>
      <c r="H60" s="547"/>
      <c r="I60" s="463">
        <v>250</v>
      </c>
      <c r="J60" s="467">
        <v>5.8</v>
      </c>
      <c r="K60" s="463">
        <v>4.7</v>
      </c>
      <c r="L60" s="463"/>
      <c r="M60" s="463"/>
      <c r="N60" s="463">
        <v>700</v>
      </c>
      <c r="O60" s="549"/>
      <c r="P60" s="548" t="e">
        <v>#DIV/0!</v>
      </c>
      <c r="Q60" s="549">
        <v>0</v>
      </c>
      <c r="R60" s="549">
        <v>0</v>
      </c>
      <c r="S60" s="549">
        <v>0</v>
      </c>
      <c r="T60" s="549">
        <v>0</v>
      </c>
      <c r="U60" s="549">
        <v>0</v>
      </c>
      <c r="V60" s="550"/>
      <c r="W60" s="548" t="e">
        <v>#DIV/0!</v>
      </c>
      <c r="X60" s="546">
        <v>0</v>
      </c>
      <c r="Y60" s="549">
        <v>0</v>
      </c>
      <c r="Z60" s="549">
        <v>0</v>
      </c>
      <c r="AA60" s="463">
        <v>250</v>
      </c>
      <c r="AB60" s="467">
        <v>5.8</v>
      </c>
      <c r="AC60" s="463">
        <v>4.7</v>
      </c>
      <c r="AD60" s="463"/>
      <c r="AE60" s="463"/>
      <c r="AF60" s="463">
        <v>700</v>
      </c>
      <c r="AG60" s="549"/>
      <c r="AH60" s="548" t="e">
        <v>#DIV/0!</v>
      </c>
      <c r="AI60" s="549">
        <v>0</v>
      </c>
      <c r="AJ60" s="549">
        <v>0</v>
      </c>
      <c r="AK60" s="549">
        <v>0</v>
      </c>
      <c r="AL60" s="549">
        <v>0</v>
      </c>
      <c r="AM60" s="549">
        <v>0</v>
      </c>
      <c r="AN60" s="550"/>
      <c r="AO60" s="548" t="e">
        <v>#DIV/0!</v>
      </c>
      <c r="AP60" s="546">
        <v>0</v>
      </c>
      <c r="AQ60" s="549">
        <v>0</v>
      </c>
      <c r="AR60" s="549">
        <v>0</v>
      </c>
      <c r="AS60" s="549">
        <v>0</v>
      </c>
      <c r="AT60" s="549">
        <v>0</v>
      </c>
      <c r="AU60" s="549">
        <v>0</v>
      </c>
      <c r="AV60" s="549">
        <v>0</v>
      </c>
      <c r="AW60" s="549"/>
      <c r="AX60" s="269" t="e">
        <v>#DIV/0!</v>
      </c>
      <c r="AY60" s="269" t="e">
        <v>#DIV/0!</v>
      </c>
      <c r="AZ60" s="475">
        <v>0.09</v>
      </c>
      <c r="BA60" s="549">
        <v>0</v>
      </c>
      <c r="BB60" s="549">
        <v>0</v>
      </c>
      <c r="BC60" s="549"/>
      <c r="BD60" s="549">
        <v>0</v>
      </c>
      <c r="BE60" s="549">
        <v>0</v>
      </c>
      <c r="BF60" s="548" t="e">
        <v>#DIV/0!</v>
      </c>
    </row>
    <row r="61" spans="1:59" ht="15.75" customHeight="1">
      <c r="A61" s="322">
        <v>34</v>
      </c>
      <c r="B61" s="321" t="s">
        <v>131</v>
      </c>
      <c r="C61" s="322" t="s">
        <v>119</v>
      </c>
      <c r="D61" s="546">
        <v>0.24299999999999999</v>
      </c>
      <c r="E61" s="546">
        <v>0</v>
      </c>
      <c r="F61" s="548">
        <v>2</v>
      </c>
      <c r="G61" s="548">
        <v>13333</v>
      </c>
      <c r="H61" s="547"/>
      <c r="I61" s="463"/>
      <c r="J61" s="467">
        <v>7.7</v>
      </c>
      <c r="K61" s="463"/>
      <c r="L61" s="463"/>
      <c r="M61" s="463"/>
      <c r="N61" s="463">
        <v>700</v>
      </c>
      <c r="O61" s="549"/>
      <c r="P61" s="548">
        <v>776.91358024691363</v>
      </c>
      <c r="Q61" s="549">
        <v>0</v>
      </c>
      <c r="R61" s="549">
        <v>0.18711</v>
      </c>
      <c r="S61" s="549">
        <v>0</v>
      </c>
      <c r="T61" s="549">
        <v>1.6800000000000001E-3</v>
      </c>
      <c r="U61" s="549">
        <v>0.18878999999999999</v>
      </c>
      <c r="V61" s="550"/>
      <c r="W61" s="548">
        <v>769.14444444444439</v>
      </c>
      <c r="X61" s="546">
        <v>0</v>
      </c>
      <c r="Y61" s="549">
        <v>1.8878999999999999E-3</v>
      </c>
      <c r="Z61" s="549">
        <v>0.18690209999999999</v>
      </c>
      <c r="AA61" s="463"/>
      <c r="AB61" s="467">
        <v>7.7</v>
      </c>
      <c r="AC61" s="463"/>
      <c r="AD61" s="463"/>
      <c r="AE61" s="463"/>
      <c r="AF61" s="463">
        <v>700</v>
      </c>
      <c r="AG61" s="549"/>
      <c r="AH61" s="548">
        <v>776.91358024691363</v>
      </c>
      <c r="AI61" s="549">
        <v>0</v>
      </c>
      <c r="AJ61" s="549">
        <v>0.18711</v>
      </c>
      <c r="AK61" s="549">
        <v>0</v>
      </c>
      <c r="AL61" s="549">
        <v>1.6800000000000001E-3</v>
      </c>
      <c r="AM61" s="549">
        <v>0.18878999999999999</v>
      </c>
      <c r="AN61" s="550"/>
      <c r="AO61" s="548">
        <v>769.14444444444439</v>
      </c>
      <c r="AP61" s="546">
        <v>0</v>
      </c>
      <c r="AQ61" s="549">
        <v>1.8878999999999999E-3</v>
      </c>
      <c r="AR61" s="549">
        <v>0.18690209999999999</v>
      </c>
      <c r="AS61" s="549">
        <v>0.18690209999999999</v>
      </c>
      <c r="AT61" s="549">
        <v>0</v>
      </c>
      <c r="AU61" s="549">
        <v>0</v>
      </c>
      <c r="AV61" s="549">
        <v>0</v>
      </c>
      <c r="AW61" s="549"/>
      <c r="AX61" s="269">
        <v>2.0042635799574842</v>
      </c>
      <c r="AY61" s="269">
        <v>2.0042635799574842</v>
      </c>
      <c r="AZ61" s="475">
        <v>0.09</v>
      </c>
      <c r="BA61" s="549">
        <v>1.6839899999999998E-2</v>
      </c>
      <c r="BB61" s="549">
        <v>0.20374199999999998</v>
      </c>
      <c r="BC61" s="549"/>
      <c r="BD61" s="549">
        <v>9.3252255775642376E-2</v>
      </c>
      <c r="BE61" s="549">
        <v>-9.3649844224357612E-2</v>
      </c>
      <c r="BF61" s="548">
        <v>-385.39030545003135</v>
      </c>
    </row>
    <row r="62" spans="1:59" ht="15.75" customHeight="1">
      <c r="A62" s="322">
        <v>35</v>
      </c>
      <c r="B62" s="321" t="s">
        <v>129</v>
      </c>
      <c r="C62" s="322" t="s">
        <v>119</v>
      </c>
      <c r="D62" s="546">
        <v>0</v>
      </c>
      <c r="E62" s="546">
        <v>0</v>
      </c>
      <c r="F62" s="548">
        <v>0</v>
      </c>
      <c r="G62" s="548">
        <v>0</v>
      </c>
      <c r="H62" s="547"/>
      <c r="I62" s="463"/>
      <c r="J62" s="467">
        <v>4.8499999999999996</v>
      </c>
      <c r="K62" s="463"/>
      <c r="L62" s="478"/>
      <c r="M62" s="478"/>
      <c r="N62" s="478"/>
      <c r="O62" s="549"/>
      <c r="P62" s="548" t="e">
        <v>#DIV/0!</v>
      </c>
      <c r="Q62" s="549">
        <v>0</v>
      </c>
      <c r="R62" s="549">
        <v>0</v>
      </c>
      <c r="S62" s="549">
        <v>0</v>
      </c>
      <c r="T62" s="549">
        <v>0</v>
      </c>
      <c r="U62" s="549">
        <v>0</v>
      </c>
      <c r="V62" s="550"/>
      <c r="W62" s="548">
        <v>0</v>
      </c>
      <c r="X62" s="546">
        <v>0</v>
      </c>
      <c r="Y62" s="549">
        <v>0</v>
      </c>
      <c r="Z62" s="549">
        <v>0</v>
      </c>
      <c r="AA62" s="463"/>
      <c r="AB62" s="467">
        <v>4.8499999999999996</v>
      </c>
      <c r="AC62" s="463"/>
      <c r="AD62" s="478"/>
      <c r="AE62" s="478"/>
      <c r="AF62" s="478"/>
      <c r="AG62" s="549"/>
      <c r="AH62" s="548" t="e">
        <v>#DIV/0!</v>
      </c>
      <c r="AI62" s="549">
        <v>0</v>
      </c>
      <c r="AJ62" s="549">
        <v>0</v>
      </c>
      <c r="AK62" s="549">
        <v>0</v>
      </c>
      <c r="AL62" s="549">
        <v>0</v>
      </c>
      <c r="AM62" s="549">
        <v>0</v>
      </c>
      <c r="AN62" s="550"/>
      <c r="AO62" s="548" t="e">
        <v>#DIV/0!</v>
      </c>
      <c r="AP62" s="546">
        <v>0</v>
      </c>
      <c r="AQ62" s="549">
        <v>0</v>
      </c>
      <c r="AR62" s="549">
        <v>0</v>
      </c>
      <c r="AS62" s="549">
        <v>0</v>
      </c>
      <c r="AT62" s="549">
        <v>0</v>
      </c>
      <c r="AU62" s="549">
        <v>0</v>
      </c>
      <c r="AV62" s="549">
        <v>0</v>
      </c>
      <c r="AW62" s="549"/>
      <c r="AX62" s="269">
        <v>0</v>
      </c>
      <c r="AY62" s="269" t="e">
        <v>#DIV/0!</v>
      </c>
      <c r="AZ62" s="465"/>
      <c r="BA62" s="549"/>
      <c r="BB62" s="549"/>
      <c r="BC62" s="549"/>
      <c r="BD62" s="549">
        <v>0</v>
      </c>
      <c r="BE62" s="549">
        <v>0</v>
      </c>
      <c r="BF62" s="548" t="e">
        <v>#DIV/0!</v>
      </c>
    </row>
    <row r="63" spans="1:59" ht="15.75" customHeight="1">
      <c r="A63" s="322"/>
      <c r="B63" s="330" t="s">
        <v>1083</v>
      </c>
      <c r="C63" s="321"/>
      <c r="D63" s="555">
        <v>3003.1719999999996</v>
      </c>
      <c r="E63" s="555">
        <v>701.35900000000004</v>
      </c>
      <c r="F63" s="556">
        <v>43</v>
      </c>
      <c r="G63" s="556">
        <v>697177</v>
      </c>
      <c r="H63" s="547"/>
      <c r="I63" s="463"/>
      <c r="J63" s="463"/>
      <c r="K63" s="463"/>
      <c r="L63" s="463"/>
      <c r="M63" s="463"/>
      <c r="N63" s="463"/>
      <c r="O63" s="549"/>
      <c r="P63" s="548">
        <v>606.17405862867668</v>
      </c>
      <c r="Q63" s="553">
        <v>182.74456599999999</v>
      </c>
      <c r="R63" s="553">
        <v>1637.664274</v>
      </c>
      <c r="S63" s="553">
        <v>0</v>
      </c>
      <c r="T63" s="553">
        <v>3.6119999999999999E-2</v>
      </c>
      <c r="U63" s="553">
        <v>1820.4449599999998</v>
      </c>
      <c r="V63" s="550"/>
      <c r="W63" s="548">
        <v>600.30917035088237</v>
      </c>
      <c r="X63" s="549"/>
      <c r="Y63" s="553">
        <v>17.613268258999998</v>
      </c>
      <c r="Z63" s="553">
        <v>1802.831691741</v>
      </c>
      <c r="AA63" s="463"/>
      <c r="AB63" s="463"/>
      <c r="AC63" s="463"/>
      <c r="AD63" s="463"/>
      <c r="AE63" s="463"/>
      <c r="AF63" s="463"/>
      <c r="AG63" s="549"/>
      <c r="AH63" s="548">
        <v>606.17405862867668</v>
      </c>
      <c r="AI63" s="553">
        <v>182.74456599999999</v>
      </c>
      <c r="AJ63" s="553">
        <v>1637.664274</v>
      </c>
      <c r="AK63" s="553">
        <v>0</v>
      </c>
      <c r="AL63" s="553">
        <v>3.6119999999999999E-2</v>
      </c>
      <c r="AM63" s="553">
        <v>1820.4449599999998</v>
      </c>
      <c r="AN63" s="550"/>
      <c r="AO63" s="548">
        <v>600.30917035088237</v>
      </c>
      <c r="AP63" s="546"/>
      <c r="AQ63" s="553">
        <v>17.613268258999998</v>
      </c>
      <c r="AR63" s="553">
        <v>1802.831691741</v>
      </c>
      <c r="AS63" s="553">
        <v>1802.831691741</v>
      </c>
      <c r="AT63" s="553">
        <v>0</v>
      </c>
      <c r="AU63" s="553">
        <v>0</v>
      </c>
      <c r="AV63" s="553">
        <v>0</v>
      </c>
      <c r="AW63" s="549"/>
      <c r="AX63" s="269">
        <v>1.5643066988773819</v>
      </c>
      <c r="AY63" s="269">
        <v>1.5643066988773819</v>
      </c>
      <c r="AZ63" s="465"/>
      <c r="BA63" s="553">
        <v>120.93774786</v>
      </c>
      <c r="BB63" s="553">
        <v>1923.7694396009999</v>
      </c>
      <c r="BC63" s="549"/>
      <c r="BD63" s="553">
        <v>1133.3410986922001</v>
      </c>
      <c r="BE63" s="553">
        <v>-669.49059304879984</v>
      </c>
      <c r="BF63" s="556">
        <v>-226.6923756641045</v>
      </c>
      <c r="BG63" s="395">
        <v>11333.410986922003</v>
      </c>
    </row>
    <row r="64" spans="1:59" ht="15.75" customHeight="1">
      <c r="A64" s="322"/>
      <c r="B64" s="330"/>
      <c r="C64" s="322"/>
      <c r="D64" s="547"/>
      <c r="E64" s="547"/>
      <c r="F64" s="548"/>
      <c r="G64" s="548"/>
      <c r="H64" s="547"/>
      <c r="I64" s="463"/>
      <c r="J64" s="463"/>
      <c r="K64" s="463"/>
      <c r="L64" s="463"/>
      <c r="M64" s="463"/>
      <c r="N64" s="463"/>
      <c r="O64" s="549"/>
      <c r="P64" s="549"/>
      <c r="Q64" s="549"/>
      <c r="R64" s="549"/>
      <c r="S64" s="549"/>
      <c r="T64" s="549"/>
      <c r="U64" s="549"/>
      <c r="V64" s="550"/>
      <c r="W64" s="549"/>
      <c r="X64" s="549"/>
      <c r="Y64" s="549"/>
      <c r="Z64" s="549"/>
      <c r="AA64" s="463"/>
      <c r="AB64" s="463"/>
      <c r="AC64" s="463"/>
      <c r="AD64" s="463"/>
      <c r="AE64" s="463"/>
      <c r="AF64" s="463"/>
      <c r="AG64" s="549"/>
      <c r="AH64" s="549"/>
      <c r="AI64" s="549"/>
      <c r="AJ64" s="549"/>
      <c r="AK64" s="549"/>
      <c r="AL64" s="549"/>
      <c r="AM64" s="549"/>
      <c r="AN64" s="550"/>
      <c r="AO64" s="549"/>
      <c r="AP64" s="549"/>
      <c r="AQ64" s="549"/>
      <c r="AR64" s="549"/>
      <c r="AS64" s="549"/>
      <c r="AT64" s="549"/>
      <c r="AU64" s="549"/>
      <c r="AV64" s="549"/>
      <c r="AW64" s="549"/>
      <c r="AX64" s="269"/>
      <c r="AY64" s="549"/>
      <c r="AZ64" s="465"/>
      <c r="BA64" s="549"/>
      <c r="BB64" s="549"/>
      <c r="BC64" s="549"/>
      <c r="BD64" s="549"/>
      <c r="BE64" s="549"/>
      <c r="BF64" s="549"/>
    </row>
    <row r="65" spans="1:58" ht="15.75" customHeight="1">
      <c r="A65" s="322"/>
      <c r="B65" s="319" t="s">
        <v>133</v>
      </c>
      <c r="C65" s="322"/>
      <c r="D65" s="546">
        <v>6340.7579999999998</v>
      </c>
      <c r="E65" s="546">
        <v>760.92407900000001</v>
      </c>
      <c r="F65" s="548">
        <v>2179219</v>
      </c>
      <c r="G65" s="548">
        <v>3575719</v>
      </c>
      <c r="H65" s="547"/>
      <c r="I65" s="409"/>
      <c r="J65" s="463"/>
      <c r="K65" s="463"/>
      <c r="L65" s="476"/>
      <c r="M65" s="476"/>
      <c r="N65" s="476"/>
      <c r="O65" s="549"/>
      <c r="P65" s="548">
        <v>558.65646338091528</v>
      </c>
      <c r="Q65" s="553">
        <v>245.45575600000001</v>
      </c>
      <c r="R65" s="553">
        <v>3211.594885434245</v>
      </c>
      <c r="S65" s="553">
        <v>85.023377999999994</v>
      </c>
      <c r="T65" s="553">
        <v>0.23141999999999996</v>
      </c>
      <c r="U65" s="553">
        <v>3542.3054394342453</v>
      </c>
      <c r="V65" s="550"/>
      <c r="W65" s="548">
        <v>552.47975407943738</v>
      </c>
      <c r="X65" s="549"/>
      <c r="Y65" s="553">
        <v>39.165018917019999</v>
      </c>
      <c r="Z65" s="553">
        <v>3503.1404205172253</v>
      </c>
      <c r="AA65" s="409"/>
      <c r="AB65" s="463"/>
      <c r="AC65" s="463"/>
      <c r="AD65" s="476"/>
      <c r="AE65" s="476"/>
      <c r="AF65" s="476"/>
      <c r="AG65" s="549"/>
      <c r="AH65" s="548">
        <v>558.65646338091528</v>
      </c>
      <c r="AI65" s="553">
        <v>245.45575600000001</v>
      </c>
      <c r="AJ65" s="553">
        <v>3211.594885434245</v>
      </c>
      <c r="AK65" s="553">
        <v>80.244498000000007</v>
      </c>
      <c r="AL65" s="553">
        <v>0.23141999999999996</v>
      </c>
      <c r="AM65" s="553">
        <v>3542.3054394342453</v>
      </c>
      <c r="AN65" s="550"/>
      <c r="AO65" s="556">
        <v>552.47975407943738</v>
      </c>
      <c r="AP65" s="549"/>
      <c r="AQ65" s="553">
        <v>39.165018917019999</v>
      </c>
      <c r="AR65" s="553">
        <v>3503.1404205172253</v>
      </c>
      <c r="AS65" s="553">
        <v>3503.1404205172253</v>
      </c>
      <c r="AT65" s="553">
        <v>0</v>
      </c>
      <c r="AU65" s="553">
        <v>0</v>
      </c>
      <c r="AV65" s="553">
        <v>0</v>
      </c>
      <c r="AW65" s="549"/>
      <c r="AX65" s="269">
        <v>0.88539142290808981</v>
      </c>
      <c r="AY65" s="269">
        <v>0.88539142290808981</v>
      </c>
      <c r="AZ65" s="465"/>
      <c r="BA65" s="553">
        <v>198.26284622976982</v>
      </c>
      <c r="BB65" s="553">
        <v>3701.4032667469946</v>
      </c>
      <c r="BC65" s="549"/>
      <c r="BD65" s="553">
        <v>3897.8735270855368</v>
      </c>
      <c r="BE65" s="553">
        <v>394.73310656831154</v>
      </c>
      <c r="BF65" s="556">
        <v>63.191238328861047</v>
      </c>
    </row>
    <row r="67" spans="1:58" ht="15" customHeight="1">
      <c r="D67" s="417"/>
      <c r="E67" s="419"/>
      <c r="AR67" s="412"/>
      <c r="BB67" s="412"/>
    </row>
    <row r="68" spans="1:58" ht="15" customHeight="1">
      <c r="B68" s="419"/>
      <c r="C68" s="419"/>
      <c r="D68" s="557"/>
      <c r="E68" s="412"/>
      <c r="F68" s="419"/>
      <c r="G68" s="790"/>
      <c r="AS68" s="412"/>
    </row>
    <row r="69" spans="1:58" ht="15" customHeight="1">
      <c r="B69" s="419"/>
      <c r="C69" s="419"/>
      <c r="D69" s="557"/>
      <c r="E69" s="412"/>
      <c r="F69" s="419"/>
      <c r="G69" s="790"/>
      <c r="BD69" s="978"/>
    </row>
    <row r="70" spans="1:58" ht="15" customHeight="1">
      <c r="B70" s="419"/>
      <c r="C70" s="419"/>
      <c r="D70" s="557"/>
      <c r="E70" s="412"/>
      <c r="F70" s="419"/>
      <c r="G70" s="790"/>
      <c r="Q70" s="412"/>
      <c r="R70" s="412"/>
      <c r="S70" s="412"/>
      <c r="T70" s="412"/>
      <c r="U70" s="412"/>
      <c r="BD70" s="557"/>
    </row>
    <row r="71" spans="1:58" ht="15" customHeight="1">
      <c r="B71" s="419"/>
      <c r="C71" s="419"/>
      <c r="D71" s="558"/>
      <c r="E71" s="789"/>
      <c r="F71" s="419"/>
      <c r="G71" s="791"/>
      <c r="AI71" s="412"/>
      <c r="AJ71" s="412"/>
      <c r="AK71" s="412"/>
      <c r="AL71" s="412"/>
      <c r="AM71" s="412"/>
    </row>
    <row r="77" spans="1:58" ht="15" customHeight="1">
      <c r="D77" s="557"/>
      <c r="E77" s="557"/>
      <c r="F77" s="557"/>
      <c r="G77" s="557"/>
    </row>
  </sheetData>
  <printOptions horizontalCentered="1"/>
  <pageMargins left="0.27559055118110237" right="0.19685039370078741" top="0.39370078740157483" bottom="0.19685039370078741" header="0.35433070866141736" footer="0.15748031496062992"/>
  <pageSetup paperSize="9" scale="5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H83"/>
  <sheetViews>
    <sheetView showZeros="0" workbookViewId="0">
      <selection sqref="A1:IV65536"/>
    </sheetView>
  </sheetViews>
  <sheetFormatPr defaultRowHeight="12.75"/>
  <cols>
    <col min="2" max="2" width="30.85546875" customWidth="1"/>
  </cols>
  <sheetData>
    <row r="1" spans="1:8">
      <c r="A1" t="s">
        <v>408</v>
      </c>
    </row>
    <row r="2" spans="1:8" ht="13.5" thickBot="1"/>
    <row r="3" spans="1:8" ht="51.75" thickBot="1">
      <c r="A3" t="s">
        <v>820</v>
      </c>
      <c r="B3" s="51" t="s">
        <v>115</v>
      </c>
      <c r="C3" s="52" t="s">
        <v>116</v>
      </c>
      <c r="D3" s="52" t="s">
        <v>117</v>
      </c>
      <c r="E3" s="52" t="s">
        <v>522</v>
      </c>
      <c r="F3" s="52" t="s">
        <v>523</v>
      </c>
      <c r="G3" s="52" t="s">
        <v>524</v>
      </c>
      <c r="H3" s="52" t="s">
        <v>525</v>
      </c>
    </row>
    <row r="5" spans="1:8" ht="15">
      <c r="A5" s="40">
        <v>1</v>
      </c>
      <c r="B5" s="19" t="s">
        <v>724</v>
      </c>
      <c r="C5" s="1593" t="e">
        <f>#REF!</f>
        <v>#REF!</v>
      </c>
      <c r="D5" s="3" t="e">
        <f>#REF!</f>
        <v>#REF!</v>
      </c>
      <c r="E5" s="53" t="e">
        <f>#REF!/#REF!</f>
        <v>#REF!</v>
      </c>
    </row>
    <row r="6" spans="1:8" ht="15">
      <c r="A6" s="41"/>
      <c r="B6" s="19"/>
      <c r="C6" s="1594"/>
    </row>
    <row r="7" spans="1:8" ht="15">
      <c r="A7" s="40">
        <v>2</v>
      </c>
      <c r="B7" s="19" t="s">
        <v>725</v>
      </c>
      <c r="C7" s="1594"/>
      <c r="D7" s="3" t="e">
        <f>#REF!</f>
        <v>#REF!</v>
      </c>
      <c r="E7" s="53" t="e">
        <f>#REF!/#REF!</f>
        <v>#REF!</v>
      </c>
    </row>
    <row r="8" spans="1:8" ht="15">
      <c r="A8" s="40"/>
      <c r="B8" s="19"/>
      <c r="C8" s="1594"/>
    </row>
    <row r="9" spans="1:8" ht="15">
      <c r="A9" s="40"/>
      <c r="B9" s="19"/>
      <c r="C9" s="1594"/>
    </row>
    <row r="10" spans="1:8" ht="15">
      <c r="A10" s="40">
        <v>3</v>
      </c>
      <c r="B10" s="19" t="s">
        <v>726</v>
      </c>
      <c r="C10" s="1594"/>
      <c r="D10" s="3" t="e">
        <f>#REF!</f>
        <v>#REF!</v>
      </c>
      <c r="E10" s="53" t="e">
        <f>#REF!/#REF!</f>
        <v>#REF!</v>
      </c>
    </row>
    <row r="11" spans="1:8" ht="15">
      <c r="A11" s="40">
        <v>4</v>
      </c>
      <c r="B11" s="19" t="s">
        <v>487</v>
      </c>
      <c r="C11" s="1594"/>
      <c r="D11" s="3" t="e">
        <f>#REF!</f>
        <v>#REF!</v>
      </c>
    </row>
    <row r="12" spans="1:8" ht="15">
      <c r="A12" s="40">
        <v>5</v>
      </c>
      <c r="B12" s="19" t="s">
        <v>488</v>
      </c>
      <c r="C12" s="1594"/>
      <c r="D12" s="3" t="e">
        <f>#REF!</f>
        <v>#REF!</v>
      </c>
    </row>
    <row r="13" spans="1:8" ht="15">
      <c r="A13" s="39"/>
      <c r="B13" s="29"/>
      <c r="C13" s="1594"/>
    </row>
    <row r="14" spans="1:8" ht="15">
      <c r="A14" s="40">
        <v>6</v>
      </c>
      <c r="B14" s="30" t="s">
        <v>489</v>
      </c>
      <c r="C14" s="1594"/>
      <c r="D14" s="3" t="e">
        <f>#REF!</f>
        <v>#REF!</v>
      </c>
    </row>
    <row r="15" spans="1:8" ht="15">
      <c r="A15" s="40"/>
      <c r="B15" s="29"/>
      <c r="C15" s="1594"/>
      <c r="D15" s="3" t="e">
        <f>#REF!</f>
        <v>#REF!</v>
      </c>
    </row>
    <row r="16" spans="1:8" ht="15">
      <c r="A16" s="40">
        <v>7</v>
      </c>
      <c r="B16" s="19" t="s">
        <v>412</v>
      </c>
      <c r="C16" s="1594"/>
      <c r="D16" s="3" t="e">
        <f>#REF!</f>
        <v>#REF!</v>
      </c>
    </row>
    <row r="17" spans="1:4" ht="15">
      <c r="A17" s="40"/>
      <c r="B17" s="19"/>
      <c r="C17" s="1594"/>
      <c r="D17" s="3" t="e">
        <f>#REF!</f>
        <v>#REF!</v>
      </c>
    </row>
    <row r="18" spans="1:4" ht="15">
      <c r="A18" s="40">
        <v>8</v>
      </c>
      <c r="B18" s="19" t="s">
        <v>162</v>
      </c>
      <c r="C18" s="1594"/>
      <c r="D18" s="3" t="e">
        <f>#REF!</f>
        <v>#REF!</v>
      </c>
    </row>
    <row r="19" spans="1:4" ht="15">
      <c r="A19" s="40">
        <v>9</v>
      </c>
      <c r="B19" s="19" t="s">
        <v>911</v>
      </c>
      <c r="C19" s="1594"/>
      <c r="D19" s="3" t="e">
        <f>#REF!</f>
        <v>#REF!</v>
      </c>
    </row>
    <row r="20" spans="1:4" ht="15">
      <c r="A20" s="40">
        <v>10</v>
      </c>
      <c r="B20" s="19" t="s">
        <v>852</v>
      </c>
      <c r="C20" s="1594"/>
      <c r="D20" s="3" t="e">
        <f>#REF!</f>
        <v>#REF!</v>
      </c>
    </row>
    <row r="21" spans="1:4" ht="15">
      <c r="A21" s="40">
        <v>11</v>
      </c>
      <c r="B21" s="19" t="s">
        <v>229</v>
      </c>
      <c r="C21" s="1594"/>
      <c r="D21" s="3" t="e">
        <f>#REF!</f>
        <v>#REF!</v>
      </c>
    </row>
    <row r="22" spans="1:4" ht="15">
      <c r="A22" s="40"/>
      <c r="B22" s="19"/>
      <c r="D22" s="3" t="e">
        <f>#REF!</f>
        <v>#REF!</v>
      </c>
    </row>
    <row r="23" spans="1:4" ht="15.75">
      <c r="A23" s="42"/>
      <c r="B23" s="18"/>
    </row>
    <row r="24" spans="1:4" ht="15.75">
      <c r="A24" s="29"/>
      <c r="B24" s="20" t="s">
        <v>696</v>
      </c>
      <c r="D24" s="3" t="e">
        <f>#REF!</f>
        <v>#REF!</v>
      </c>
    </row>
    <row r="25" spans="1:4" ht="15.75">
      <c r="A25" s="19"/>
      <c r="B25" s="20" t="s">
        <v>697</v>
      </c>
    </row>
    <row r="26" spans="1:4" ht="15">
      <c r="A26" s="43">
        <v>13</v>
      </c>
      <c r="B26" s="19" t="s">
        <v>126</v>
      </c>
      <c r="D26" s="3" t="e">
        <f>#REF!</f>
        <v>#REF!</v>
      </c>
    </row>
    <row r="27" spans="1:4" ht="15">
      <c r="A27" s="40"/>
      <c r="B27" s="19"/>
      <c r="D27" s="3" t="e">
        <f>#REF!</f>
        <v>#REF!</v>
      </c>
    </row>
    <row r="28" spans="1:4" ht="15">
      <c r="A28" s="40">
        <v>14</v>
      </c>
      <c r="B28" s="19" t="s">
        <v>486</v>
      </c>
      <c r="D28" s="3"/>
    </row>
    <row r="29" spans="1:4" ht="15">
      <c r="A29" s="40"/>
      <c r="B29" s="19"/>
      <c r="D29" s="3" t="e">
        <f>#REF!</f>
        <v>#REF!</v>
      </c>
    </row>
    <row r="30" spans="1:4" ht="15">
      <c r="A30" s="40">
        <v>15</v>
      </c>
      <c r="B30" s="19" t="s">
        <v>490</v>
      </c>
      <c r="D30" s="3" t="e">
        <f>#REF!</f>
        <v>#REF!</v>
      </c>
    </row>
    <row r="31" spans="1:4" ht="15">
      <c r="A31" s="40"/>
      <c r="B31" s="19"/>
      <c r="D31" s="3" t="e">
        <f>#REF!</f>
        <v>#REF!</v>
      </c>
    </row>
    <row r="32" spans="1:4" ht="15">
      <c r="A32" s="40">
        <v>16</v>
      </c>
      <c r="B32" s="19" t="s">
        <v>127</v>
      </c>
      <c r="D32" s="3" t="e">
        <f>#REF!</f>
        <v>#REF!</v>
      </c>
    </row>
    <row r="33" spans="1:4" ht="15">
      <c r="A33" s="40"/>
      <c r="B33" s="19"/>
      <c r="D33" s="3" t="e">
        <f>#REF!</f>
        <v>#REF!</v>
      </c>
    </row>
    <row r="34" spans="1:4" ht="15">
      <c r="A34" s="40">
        <v>17</v>
      </c>
      <c r="B34" s="19" t="s">
        <v>489</v>
      </c>
      <c r="D34" s="3" t="e">
        <f>#REF!</f>
        <v>#REF!</v>
      </c>
    </row>
    <row r="35" spans="1:4" ht="15">
      <c r="A35" s="40"/>
      <c r="B35" s="19"/>
      <c r="D35" s="3" t="e">
        <f>#REF!</f>
        <v>#REF!</v>
      </c>
    </row>
    <row r="36" spans="1:4" ht="15">
      <c r="A36" s="40">
        <v>18</v>
      </c>
      <c r="B36" s="19" t="s">
        <v>491</v>
      </c>
      <c r="D36" s="3" t="e">
        <f>#REF!</f>
        <v>#REF!</v>
      </c>
    </row>
    <row r="37" spans="1:4" ht="15">
      <c r="A37" s="40"/>
      <c r="B37" s="19"/>
      <c r="D37" s="3" t="e">
        <f>#REF!</f>
        <v>#REF!</v>
      </c>
    </row>
    <row r="38" spans="1:4" ht="15">
      <c r="A38" s="40">
        <v>19</v>
      </c>
      <c r="B38" s="19" t="s">
        <v>695</v>
      </c>
      <c r="D38" s="3" t="e">
        <f>#REF!</f>
        <v>#REF!</v>
      </c>
    </row>
    <row r="39" spans="1:4" ht="15">
      <c r="A39" s="40"/>
      <c r="B39" s="19"/>
      <c r="D39" s="3" t="e">
        <f>#REF!</f>
        <v>#REF!</v>
      </c>
    </row>
    <row r="40" spans="1:4" ht="15">
      <c r="A40" s="40">
        <v>20</v>
      </c>
      <c r="B40" s="19" t="s">
        <v>229</v>
      </c>
      <c r="D40" s="3" t="e">
        <f>#REF!</f>
        <v>#REF!</v>
      </c>
    </row>
    <row r="41" spans="1:4" ht="15">
      <c r="A41" s="40"/>
      <c r="B41" s="19"/>
      <c r="D41" s="3" t="e">
        <f>#REF!</f>
        <v>#REF!</v>
      </c>
    </row>
    <row r="42" spans="1:4" ht="15">
      <c r="A42" s="40">
        <v>21</v>
      </c>
      <c r="B42" s="19" t="s">
        <v>232</v>
      </c>
      <c r="D42" s="3" t="e">
        <f>#REF!</f>
        <v>#REF!</v>
      </c>
    </row>
    <row r="43" spans="1:4" ht="15">
      <c r="A43" s="40"/>
      <c r="B43" s="19"/>
      <c r="D43" s="3" t="e">
        <f>#REF!</f>
        <v>#REF!</v>
      </c>
    </row>
    <row r="44" spans="1:4" ht="15">
      <c r="A44" s="40">
        <v>22</v>
      </c>
      <c r="B44" s="19" t="s">
        <v>128</v>
      </c>
      <c r="D44" s="3" t="e">
        <f>#REF!</f>
        <v>#REF!</v>
      </c>
    </row>
    <row r="45" spans="1:4" ht="15">
      <c r="A45" s="40"/>
      <c r="B45" s="19"/>
      <c r="D45" s="3" t="e">
        <f>#REF!</f>
        <v>#REF!</v>
      </c>
    </row>
    <row r="46" spans="1:4" ht="15">
      <c r="A46" s="40">
        <v>23</v>
      </c>
      <c r="B46" s="19" t="s">
        <v>230</v>
      </c>
      <c r="D46" s="3" t="e">
        <f>#REF!</f>
        <v>#REF!</v>
      </c>
    </row>
    <row r="47" spans="1:4" ht="15">
      <c r="A47" s="40"/>
      <c r="B47" s="19"/>
      <c r="D47" s="3" t="e">
        <f>#REF!</f>
        <v>#REF!</v>
      </c>
    </row>
    <row r="48" spans="1:4" ht="15">
      <c r="A48" s="40"/>
      <c r="B48" s="19" t="s">
        <v>131</v>
      </c>
      <c r="D48" s="3" t="e">
        <f>#REF!</f>
        <v>#REF!</v>
      </c>
    </row>
    <row r="49" spans="1:4" ht="15">
      <c r="A49" s="40"/>
      <c r="B49" s="19"/>
      <c r="D49" s="3" t="e">
        <f>#REF!</f>
        <v>#REF!</v>
      </c>
    </row>
    <row r="50" spans="1:4" ht="15">
      <c r="A50" s="40">
        <v>24</v>
      </c>
      <c r="B50" s="19" t="s">
        <v>129</v>
      </c>
      <c r="D50" s="3" t="e">
        <f>#REF!</f>
        <v>#REF!</v>
      </c>
    </row>
    <row r="51" spans="1:4" ht="15">
      <c r="A51" s="40"/>
      <c r="B51" s="19"/>
    </row>
    <row r="52" spans="1:4" ht="15.75">
      <c r="A52" s="40"/>
      <c r="B52" s="18" t="s">
        <v>849</v>
      </c>
      <c r="D52" s="3" t="e">
        <f>#REF!</f>
        <v>#REF!</v>
      </c>
    </row>
    <row r="53" spans="1:4" ht="15">
      <c r="A53" s="42"/>
      <c r="B53" s="19"/>
      <c r="D53" s="3" t="e">
        <f>#REF!</f>
        <v>#REF!</v>
      </c>
    </row>
    <row r="54" spans="1:4" ht="15.75">
      <c r="A54" s="19"/>
      <c r="B54" s="20" t="s">
        <v>130</v>
      </c>
      <c r="D54" s="3" t="e">
        <f>#REF!</f>
        <v>#REF!</v>
      </c>
    </row>
    <row r="55" spans="1:4" ht="15">
      <c r="A55" s="43">
        <v>25</v>
      </c>
      <c r="B55" s="19" t="s">
        <v>491</v>
      </c>
      <c r="D55" s="3" t="e">
        <f>#REF!</f>
        <v>#REF!</v>
      </c>
    </row>
    <row r="56" spans="1:4" ht="15">
      <c r="A56" s="40"/>
      <c r="B56" s="19"/>
      <c r="D56" s="3" t="e">
        <f>#REF!</f>
        <v>#REF!</v>
      </c>
    </row>
    <row r="57" spans="1:4" ht="15">
      <c r="A57" s="40">
        <v>26</v>
      </c>
      <c r="B57" s="19" t="s">
        <v>229</v>
      </c>
      <c r="D57" s="3" t="e">
        <f>#REF!</f>
        <v>#REF!</v>
      </c>
    </row>
    <row r="58" spans="1:4" ht="15">
      <c r="A58" s="40"/>
      <c r="B58" s="19"/>
      <c r="D58" s="3" t="e">
        <f>#REF!</f>
        <v>#REF!</v>
      </c>
    </row>
    <row r="59" spans="1:4" ht="15">
      <c r="A59" s="40">
        <v>27</v>
      </c>
      <c r="B59" s="19" t="s">
        <v>230</v>
      </c>
      <c r="D59" s="3" t="e">
        <f>#REF!</f>
        <v>#REF!</v>
      </c>
    </row>
    <row r="60" spans="1:4" ht="15">
      <c r="A60" s="40"/>
      <c r="B60" s="19"/>
      <c r="D60" s="3" t="e">
        <f>#REF!</f>
        <v>#REF!</v>
      </c>
    </row>
    <row r="61" spans="1:4" ht="15">
      <c r="A61" s="40">
        <v>28</v>
      </c>
      <c r="B61" s="19" t="s">
        <v>231</v>
      </c>
      <c r="D61" s="3" t="e">
        <f>#REF!</f>
        <v>#REF!</v>
      </c>
    </row>
    <row r="62" spans="1:4" ht="15">
      <c r="A62" s="40"/>
      <c r="B62" s="19"/>
      <c r="D62" s="3" t="e">
        <f>#REF!</f>
        <v>#REF!</v>
      </c>
    </row>
    <row r="63" spans="1:4" ht="15">
      <c r="A63" s="40">
        <v>29</v>
      </c>
      <c r="B63" s="19" t="s">
        <v>232</v>
      </c>
      <c r="D63" s="3" t="e">
        <f>#REF!</f>
        <v>#REF!</v>
      </c>
    </row>
    <row r="64" spans="1:4" ht="15">
      <c r="A64" s="40"/>
      <c r="B64" s="19"/>
      <c r="D64" s="3" t="e">
        <f>#REF!</f>
        <v>#REF!</v>
      </c>
    </row>
    <row r="65" spans="1:4" ht="15">
      <c r="A65" s="40">
        <v>29</v>
      </c>
      <c r="B65" s="19" t="s">
        <v>897</v>
      </c>
      <c r="D65" s="3" t="e">
        <f>#REF!</f>
        <v>#REF!</v>
      </c>
    </row>
    <row r="66" spans="1:4" ht="15">
      <c r="A66" s="40"/>
      <c r="B66" s="19"/>
      <c r="D66" s="3" t="e">
        <f>#REF!</f>
        <v>#REF!</v>
      </c>
    </row>
    <row r="67" spans="1:4" ht="15">
      <c r="A67" s="40">
        <v>30</v>
      </c>
      <c r="B67" s="19" t="s">
        <v>128</v>
      </c>
      <c r="D67" s="3" t="e">
        <f>#REF!</f>
        <v>#REF!</v>
      </c>
    </row>
    <row r="68" spans="1:4" ht="15">
      <c r="A68" s="40"/>
      <c r="B68" s="19"/>
      <c r="D68" s="3" t="e">
        <f>#REF!</f>
        <v>#REF!</v>
      </c>
    </row>
    <row r="69" spans="1:4" ht="15">
      <c r="A69" s="40">
        <v>31</v>
      </c>
      <c r="B69" s="19" t="s">
        <v>131</v>
      </c>
      <c r="D69" s="3" t="e">
        <f>#REF!</f>
        <v>#REF!</v>
      </c>
    </row>
    <row r="70" spans="1:4" ht="15">
      <c r="A70" s="40"/>
      <c r="B70" s="19"/>
      <c r="D70" s="3" t="e">
        <f>#REF!</f>
        <v>#REF!</v>
      </c>
    </row>
    <row r="71" spans="1:4" ht="15">
      <c r="A71" s="40">
        <v>32</v>
      </c>
      <c r="B71" s="19" t="s">
        <v>129</v>
      </c>
      <c r="D71" s="3"/>
    </row>
    <row r="72" spans="1:4" ht="15">
      <c r="A72" s="40"/>
      <c r="B72" s="19"/>
      <c r="D72" s="3"/>
    </row>
    <row r="73" spans="1:4" ht="15.75">
      <c r="A73" s="40"/>
      <c r="B73" s="18" t="s">
        <v>850</v>
      </c>
      <c r="D73" s="3" t="e">
        <f>#REF!</f>
        <v>#REF!</v>
      </c>
    </row>
    <row r="74" spans="1:4" ht="15">
      <c r="A74" s="40"/>
      <c r="B74" s="19"/>
    </row>
    <row r="75" spans="1:4" ht="15.75">
      <c r="A75" s="42">
        <v>33</v>
      </c>
      <c r="B75" s="20" t="s">
        <v>132</v>
      </c>
    </row>
    <row r="76" spans="1:4" ht="15">
      <c r="A76" s="42"/>
      <c r="B76" s="19"/>
    </row>
    <row r="77" spans="1:4" ht="15">
      <c r="A77" s="40" t="s">
        <v>883</v>
      </c>
      <c r="B77" s="19" t="s">
        <v>485</v>
      </c>
    </row>
    <row r="78" spans="1:4" ht="15">
      <c r="A78" s="40" t="s">
        <v>884</v>
      </c>
      <c r="B78" s="19" t="s">
        <v>127</v>
      </c>
    </row>
    <row r="79" spans="1:4" ht="15">
      <c r="A79" s="40" t="s">
        <v>447</v>
      </c>
      <c r="B79" s="19" t="s">
        <v>488</v>
      </c>
    </row>
    <row r="80" spans="1:4" ht="15">
      <c r="A80" s="40"/>
      <c r="B80" s="19"/>
    </row>
    <row r="81" spans="1:4" ht="15.75">
      <c r="A81" s="40"/>
      <c r="B81" s="18" t="s">
        <v>454</v>
      </c>
    </row>
    <row r="82" spans="1:4" ht="15.75">
      <c r="A82" s="40"/>
      <c r="B82" s="18"/>
    </row>
    <row r="83" spans="1:4" ht="15.75">
      <c r="A83" s="40"/>
      <c r="B83" s="20" t="s">
        <v>133</v>
      </c>
      <c r="D83" s="3" t="e">
        <f>#REF!</f>
        <v>#REF!</v>
      </c>
    </row>
  </sheetData>
  <mergeCells count="1">
    <mergeCell ref="C5:C21"/>
  </mergeCells>
  <phoneticPr fontId="0"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R100"/>
  <sheetViews>
    <sheetView topLeftCell="D1" workbookViewId="0">
      <selection activeCell="O14" sqref="O14"/>
    </sheetView>
  </sheetViews>
  <sheetFormatPr defaultRowHeight="12.75"/>
  <cols>
    <col min="2" max="2" width="50.7109375" customWidth="1"/>
    <col min="3" max="3" width="16.140625" customWidth="1"/>
    <col min="8" max="8" width="11.85546875" customWidth="1"/>
    <col min="9" max="9" width="12.5703125" customWidth="1"/>
    <col min="11" max="11" width="15.28515625" customWidth="1"/>
    <col min="12" max="12" width="12.85546875" customWidth="1"/>
    <col min="13" max="13" width="12" customWidth="1"/>
    <col min="14" max="14" width="12.5703125" customWidth="1"/>
    <col min="15" max="15" width="12.7109375" customWidth="1"/>
    <col min="17" max="17" width="12.28515625" customWidth="1"/>
    <col min="18" max="18" width="11.42578125" customWidth="1"/>
  </cols>
  <sheetData>
    <row r="1" spans="1:18" ht="18.75">
      <c r="A1" s="792" t="s">
        <v>2007</v>
      </c>
      <c r="B1" s="569"/>
      <c r="C1" s="569"/>
      <c r="D1" s="569"/>
      <c r="E1" s="569"/>
      <c r="F1" s="569"/>
      <c r="G1" s="569"/>
      <c r="H1" s="569"/>
      <c r="I1" s="569"/>
      <c r="J1" s="569"/>
      <c r="K1" s="793" t="s">
        <v>1287</v>
      </c>
      <c r="L1" s="569"/>
      <c r="M1" s="793"/>
      <c r="N1" s="793" t="s">
        <v>1287</v>
      </c>
      <c r="O1" s="569"/>
      <c r="P1" s="794"/>
      <c r="Q1" s="569"/>
      <c r="R1" s="793" t="s">
        <v>1287</v>
      </c>
    </row>
    <row r="2" spans="1:18" ht="15">
      <c r="A2" s="795" t="s">
        <v>1286</v>
      </c>
      <c r="B2" s="569"/>
      <c r="C2" s="569"/>
      <c r="D2" s="569"/>
      <c r="E2" s="569"/>
      <c r="F2" s="569"/>
      <c r="G2" s="569"/>
      <c r="H2" s="569"/>
      <c r="I2" s="569"/>
      <c r="J2" s="569"/>
      <c r="K2" s="569"/>
      <c r="L2" s="569"/>
      <c r="M2" s="569"/>
      <c r="N2" s="569"/>
      <c r="O2" s="569"/>
      <c r="P2" s="794"/>
      <c r="Q2" s="569"/>
      <c r="R2" s="569"/>
    </row>
    <row r="3" spans="1:18" ht="63.75">
      <c r="A3" s="796" t="s">
        <v>1285</v>
      </c>
      <c r="B3" s="796" t="s">
        <v>1284</v>
      </c>
      <c r="C3" s="797" t="s">
        <v>1283</v>
      </c>
      <c r="D3" s="797" t="s">
        <v>1785</v>
      </c>
      <c r="E3" s="797" t="s">
        <v>1884</v>
      </c>
      <c r="F3" s="797" t="s">
        <v>1627</v>
      </c>
      <c r="G3" s="797" t="s">
        <v>1282</v>
      </c>
      <c r="H3" s="798">
        <v>44652</v>
      </c>
      <c r="I3" s="798">
        <v>44682</v>
      </c>
      <c r="J3" s="798">
        <v>44713</v>
      </c>
      <c r="K3" s="798">
        <v>44743</v>
      </c>
      <c r="L3" s="798">
        <v>44774</v>
      </c>
      <c r="M3" s="798">
        <v>44805</v>
      </c>
      <c r="N3" s="798">
        <v>44835</v>
      </c>
      <c r="O3" s="797" t="s">
        <v>1281</v>
      </c>
      <c r="P3" s="799" t="s">
        <v>1683</v>
      </c>
      <c r="Q3" s="797" t="s">
        <v>1280</v>
      </c>
      <c r="R3" s="800" t="s">
        <v>1684</v>
      </c>
    </row>
    <row r="4" spans="1:18" ht="15">
      <c r="A4" s="947">
        <v>1</v>
      </c>
      <c r="B4" s="948" t="s">
        <v>741</v>
      </c>
      <c r="C4" s="36" t="s">
        <v>2190</v>
      </c>
      <c r="D4" s="949" t="s">
        <v>2008</v>
      </c>
      <c r="E4" s="36">
        <v>5555</v>
      </c>
      <c r="F4" s="36"/>
      <c r="G4" s="950">
        <v>5555</v>
      </c>
      <c r="H4" s="12">
        <v>15360</v>
      </c>
      <c r="I4" s="12">
        <v>31680</v>
      </c>
      <c r="J4" s="12">
        <v>256800</v>
      </c>
      <c r="K4" s="12">
        <v>231120</v>
      </c>
      <c r="L4" s="12">
        <v>143040</v>
      </c>
      <c r="M4" s="12">
        <v>18240</v>
      </c>
      <c r="N4" s="12">
        <v>183360</v>
      </c>
      <c r="O4" s="961">
        <v>929600</v>
      </c>
      <c r="P4" s="962">
        <v>0.95219537542218757</v>
      </c>
      <c r="Q4" s="961">
        <v>121664</v>
      </c>
      <c r="R4" s="961">
        <v>404440</v>
      </c>
    </row>
    <row r="5" spans="1:18" ht="15">
      <c r="A5" s="947">
        <v>2</v>
      </c>
      <c r="B5" s="948" t="s">
        <v>676</v>
      </c>
      <c r="C5" s="36" t="s">
        <v>2190</v>
      </c>
      <c r="D5" s="949" t="s">
        <v>2009</v>
      </c>
      <c r="E5" s="36">
        <v>7778</v>
      </c>
      <c r="F5" s="36"/>
      <c r="G5" s="950">
        <v>7778</v>
      </c>
      <c r="H5" s="12">
        <v>15000</v>
      </c>
      <c r="I5" s="12">
        <v>0</v>
      </c>
      <c r="J5" s="12">
        <v>11400</v>
      </c>
      <c r="K5" s="12">
        <v>2400</v>
      </c>
      <c r="L5" s="12">
        <v>600</v>
      </c>
      <c r="M5" s="12">
        <v>0</v>
      </c>
      <c r="N5" s="12">
        <v>0</v>
      </c>
      <c r="O5" s="961">
        <v>40400</v>
      </c>
      <c r="P5" s="962">
        <v>0.81666666666666665</v>
      </c>
      <c r="Q5" s="961">
        <v>121664</v>
      </c>
      <c r="R5" s="961">
        <v>18600</v>
      </c>
    </row>
    <row r="6" spans="1:18" ht="15">
      <c r="A6" s="947">
        <v>3</v>
      </c>
      <c r="B6" s="948" t="s">
        <v>612</v>
      </c>
      <c r="C6" s="36" t="s">
        <v>1333</v>
      </c>
      <c r="D6" s="949" t="s">
        <v>2008</v>
      </c>
      <c r="E6" s="36">
        <v>20000</v>
      </c>
      <c r="F6" s="36"/>
      <c r="G6" s="950">
        <v>20000</v>
      </c>
      <c r="H6" s="12">
        <v>8106000</v>
      </c>
      <c r="I6" s="12">
        <v>8035285</v>
      </c>
      <c r="J6" s="12">
        <v>7133423</v>
      </c>
      <c r="K6" s="12">
        <v>6960847</v>
      </c>
      <c r="L6" s="12">
        <v>8331437</v>
      </c>
      <c r="M6" s="12">
        <v>7325796</v>
      </c>
      <c r="N6" s="12">
        <v>6575912</v>
      </c>
      <c r="O6" s="961">
        <v>87468700</v>
      </c>
      <c r="P6" s="962">
        <v>0.99932607147284014</v>
      </c>
      <c r="Q6" s="961">
        <v>73000000</v>
      </c>
      <c r="R6" s="961">
        <v>45466708</v>
      </c>
    </row>
    <row r="7" spans="1:18" ht="15">
      <c r="A7" s="947">
        <v>4</v>
      </c>
      <c r="B7" s="980" t="s">
        <v>621</v>
      </c>
      <c r="C7" s="36" t="s">
        <v>2010</v>
      </c>
      <c r="D7" s="949" t="s">
        <v>2009</v>
      </c>
      <c r="E7" s="36">
        <v>16667</v>
      </c>
      <c r="F7" s="36"/>
      <c r="G7" s="950">
        <v>16667</v>
      </c>
      <c r="H7" s="12">
        <v>2120979</v>
      </c>
      <c r="I7" s="12">
        <v>2569312</v>
      </c>
      <c r="J7" s="12">
        <v>2517863</v>
      </c>
      <c r="K7" s="12">
        <v>1362767</v>
      </c>
      <c r="L7" s="12">
        <v>17445124</v>
      </c>
      <c r="M7" s="12">
        <v>17330567</v>
      </c>
      <c r="N7" s="12">
        <v>19430404</v>
      </c>
      <c r="O7" s="961">
        <v>150007538</v>
      </c>
      <c r="P7" s="962">
        <v>0.9792475293376024</v>
      </c>
      <c r="Q7" s="961">
        <v>210855235</v>
      </c>
      <c r="R7" s="961">
        <v>32656352</v>
      </c>
    </row>
    <row r="8" spans="1:18" ht="15">
      <c r="A8" s="947">
        <v>5</v>
      </c>
      <c r="B8" s="948" t="s">
        <v>24</v>
      </c>
      <c r="C8" s="36" t="s">
        <v>2011</v>
      </c>
      <c r="D8" s="949" t="s">
        <v>2008</v>
      </c>
      <c r="E8" s="36">
        <v>2000</v>
      </c>
      <c r="F8" s="36"/>
      <c r="G8" s="950">
        <v>2000</v>
      </c>
      <c r="H8" s="12">
        <v>193900</v>
      </c>
      <c r="I8" s="12">
        <v>184800</v>
      </c>
      <c r="J8" s="12">
        <v>173400</v>
      </c>
      <c r="K8" s="12">
        <v>176600</v>
      </c>
      <c r="L8" s="12">
        <v>174200</v>
      </c>
      <c r="M8" s="12">
        <v>159100</v>
      </c>
      <c r="N8" s="12">
        <v>165100</v>
      </c>
      <c r="O8" s="961">
        <v>2118000</v>
      </c>
      <c r="P8" s="962">
        <v>1</v>
      </c>
      <c r="Q8" s="961">
        <v>2147414</v>
      </c>
      <c r="R8" s="961">
        <v>2696600</v>
      </c>
    </row>
    <row r="9" spans="1:18" ht="15">
      <c r="A9" s="947">
        <v>6</v>
      </c>
      <c r="B9" s="948" t="s">
        <v>391</v>
      </c>
      <c r="C9" s="36" t="s">
        <v>2011</v>
      </c>
      <c r="D9" s="949" t="s">
        <v>2008</v>
      </c>
      <c r="E9" s="36">
        <v>10000</v>
      </c>
      <c r="F9" s="36"/>
      <c r="G9" s="950">
        <v>10000</v>
      </c>
      <c r="H9" s="12">
        <v>5072880</v>
      </c>
      <c r="I9" s="12">
        <v>6269604</v>
      </c>
      <c r="J9" s="12">
        <v>6215844</v>
      </c>
      <c r="K9" s="12">
        <v>4973920</v>
      </c>
      <c r="L9" s="12">
        <v>4871565</v>
      </c>
      <c r="M9" s="12">
        <v>4563715</v>
      </c>
      <c r="N9" s="12">
        <v>4625707</v>
      </c>
      <c r="O9" s="961">
        <v>63410436</v>
      </c>
      <c r="P9" s="962">
        <v>0.98085646797818915</v>
      </c>
      <c r="Q9" s="961">
        <v>64291136</v>
      </c>
      <c r="R9" s="961">
        <v>14966418</v>
      </c>
    </row>
    <row r="10" spans="1:18" ht="15">
      <c r="A10" s="947">
        <v>7</v>
      </c>
      <c r="B10" s="948" t="s">
        <v>2191</v>
      </c>
      <c r="C10" s="36" t="s">
        <v>2011</v>
      </c>
      <c r="D10" s="949" t="s">
        <v>2008</v>
      </c>
      <c r="E10" s="36">
        <v>7000</v>
      </c>
      <c r="F10" s="36">
        <v>8000</v>
      </c>
      <c r="G10" s="950">
        <v>15000</v>
      </c>
      <c r="H10" s="12"/>
      <c r="I10" s="12"/>
      <c r="J10" s="12"/>
      <c r="K10" s="12"/>
      <c r="L10" s="12"/>
      <c r="M10" s="12">
        <v>9120</v>
      </c>
      <c r="N10" s="12">
        <v>109680</v>
      </c>
      <c r="O10" s="961">
        <v>8118800</v>
      </c>
      <c r="P10" s="962">
        <v>0.73224852071005919</v>
      </c>
      <c r="Q10" s="961">
        <v>43274400</v>
      </c>
      <c r="R10" s="961">
        <v>1137600</v>
      </c>
    </row>
    <row r="11" spans="1:18" ht="15">
      <c r="A11" s="947">
        <v>8</v>
      </c>
      <c r="B11" s="948" t="s">
        <v>782</v>
      </c>
      <c r="C11" s="36" t="s">
        <v>2011</v>
      </c>
      <c r="D11" s="949" t="s">
        <v>2008</v>
      </c>
      <c r="E11" s="36">
        <v>10000</v>
      </c>
      <c r="F11" s="36"/>
      <c r="G11" s="950">
        <v>10000</v>
      </c>
      <c r="H11" s="12">
        <v>6583700</v>
      </c>
      <c r="I11" s="12">
        <v>6855400</v>
      </c>
      <c r="J11" s="12">
        <v>6320500</v>
      </c>
      <c r="K11" s="12">
        <v>6880600</v>
      </c>
      <c r="L11" s="12">
        <v>6666400</v>
      </c>
      <c r="M11" s="12">
        <v>6458100</v>
      </c>
      <c r="N11" s="12">
        <v>6152600</v>
      </c>
      <c r="O11" s="961">
        <v>79275465</v>
      </c>
      <c r="P11" s="962">
        <v>0.99724395254994114</v>
      </c>
      <c r="Q11" s="961">
        <v>80376519</v>
      </c>
      <c r="R11" s="961">
        <v>75874700</v>
      </c>
    </row>
    <row r="12" spans="1:18" ht="15">
      <c r="A12" s="947">
        <v>9</v>
      </c>
      <c r="B12" s="980" t="s">
        <v>783</v>
      </c>
      <c r="C12" s="36" t="s">
        <v>2011</v>
      </c>
      <c r="D12" s="949" t="s">
        <v>2009</v>
      </c>
      <c r="E12" s="36">
        <v>22000</v>
      </c>
      <c r="F12" s="36">
        <v>28000</v>
      </c>
      <c r="G12" s="950">
        <v>50000</v>
      </c>
      <c r="H12" s="12">
        <v>6212845</v>
      </c>
      <c r="I12" s="12">
        <v>7256964</v>
      </c>
      <c r="J12" s="12">
        <v>22814000</v>
      </c>
      <c r="K12" s="12">
        <v>22703082</v>
      </c>
      <c r="L12" s="12">
        <v>20114735</v>
      </c>
      <c r="M12" s="12">
        <v>19417384</v>
      </c>
      <c r="N12" s="12">
        <v>22338677</v>
      </c>
      <c r="O12" s="961">
        <v>224645019</v>
      </c>
      <c r="P12" s="962">
        <v>0.99649816455640994</v>
      </c>
      <c r="Q12" s="961">
        <v>272476664</v>
      </c>
      <c r="R12" s="961">
        <v>83803635</v>
      </c>
    </row>
    <row r="13" spans="1:18" ht="15">
      <c r="A13" s="947">
        <v>10</v>
      </c>
      <c r="B13" s="948" t="s">
        <v>694</v>
      </c>
      <c r="C13" s="36" t="s">
        <v>2011</v>
      </c>
      <c r="D13" s="949" t="s">
        <v>2009</v>
      </c>
      <c r="E13" s="36">
        <v>55000</v>
      </c>
      <c r="F13" s="36"/>
      <c r="G13" s="950">
        <v>55000</v>
      </c>
      <c r="H13" s="12">
        <v>152100</v>
      </c>
      <c r="I13" s="12">
        <v>290700</v>
      </c>
      <c r="J13" s="12">
        <v>1008000</v>
      </c>
      <c r="K13" s="12">
        <v>5881500</v>
      </c>
      <c r="L13" s="12">
        <v>10754100</v>
      </c>
      <c r="M13" s="12">
        <v>13846800</v>
      </c>
      <c r="N13" s="12">
        <v>17766300</v>
      </c>
      <c r="O13" s="961">
        <v>120770168</v>
      </c>
      <c r="P13" s="962">
        <v>0.96803692990913603</v>
      </c>
      <c r="Q13" s="961">
        <v>171793336</v>
      </c>
      <c r="R13" s="961">
        <v>230155800</v>
      </c>
    </row>
    <row r="14" spans="1:18" ht="15">
      <c r="A14" s="947">
        <v>11</v>
      </c>
      <c r="B14" s="980" t="s">
        <v>966</v>
      </c>
      <c r="C14" s="36" t="s">
        <v>2011</v>
      </c>
      <c r="D14" s="949" t="s">
        <v>2009</v>
      </c>
      <c r="E14" s="36">
        <v>18000</v>
      </c>
      <c r="F14" s="36"/>
      <c r="G14" s="950">
        <v>18000</v>
      </c>
      <c r="H14" s="12">
        <v>5921100</v>
      </c>
      <c r="I14" s="12">
        <v>12566400</v>
      </c>
      <c r="J14" s="12">
        <v>23432400</v>
      </c>
      <c r="K14" s="12">
        <v>20758200</v>
      </c>
      <c r="L14" s="12">
        <v>13916700</v>
      </c>
      <c r="M14" s="12">
        <v>20823300</v>
      </c>
      <c r="N14" s="12">
        <v>25842000</v>
      </c>
      <c r="O14" s="961">
        <v>224903232</v>
      </c>
      <c r="P14" s="962">
        <v>0.99870199634906087</v>
      </c>
      <c r="Q14" s="961">
        <v>245693664</v>
      </c>
      <c r="R14" s="961">
        <v>60190116</v>
      </c>
    </row>
    <row r="15" spans="1:18" ht="15">
      <c r="A15" s="947">
        <v>12</v>
      </c>
      <c r="B15" s="948" t="s">
        <v>305</v>
      </c>
      <c r="C15" s="36" t="s">
        <v>2011</v>
      </c>
      <c r="D15" s="949" t="s">
        <v>2008</v>
      </c>
      <c r="E15" s="36">
        <v>16000</v>
      </c>
      <c r="F15" s="36"/>
      <c r="G15" s="950">
        <v>16000</v>
      </c>
      <c r="H15" s="12">
        <v>4441200</v>
      </c>
      <c r="I15" s="12">
        <v>4666500</v>
      </c>
      <c r="J15" s="12">
        <v>4828860</v>
      </c>
      <c r="K15" s="12">
        <v>4826880</v>
      </c>
      <c r="L15" s="12">
        <v>4610700</v>
      </c>
      <c r="M15" s="12">
        <v>4653720</v>
      </c>
      <c r="N15" s="12">
        <v>7787700</v>
      </c>
      <c r="O15" s="961">
        <v>59327819</v>
      </c>
      <c r="P15" s="962">
        <v>0.9968088144186148</v>
      </c>
      <c r="Q15" s="961">
        <v>60151821</v>
      </c>
      <c r="R15" s="961">
        <v>50642760</v>
      </c>
    </row>
    <row r="16" spans="1:18" ht="15">
      <c r="A16" s="947">
        <v>13</v>
      </c>
      <c r="B16" s="948" t="s">
        <v>618</v>
      </c>
      <c r="C16" s="36" t="s">
        <v>2011</v>
      </c>
      <c r="D16" s="949" t="s">
        <v>2008</v>
      </c>
      <c r="E16" s="36">
        <v>22222</v>
      </c>
      <c r="F16" s="36"/>
      <c r="G16" s="950">
        <v>22222</v>
      </c>
      <c r="H16" s="12">
        <v>11117640</v>
      </c>
      <c r="I16" s="12">
        <v>9988200</v>
      </c>
      <c r="J16" s="12">
        <v>8003880</v>
      </c>
      <c r="K16" s="12">
        <v>9465120</v>
      </c>
      <c r="L16" s="12">
        <v>8325240</v>
      </c>
      <c r="M16" s="12">
        <v>10578600</v>
      </c>
      <c r="N16" s="12">
        <v>10033560</v>
      </c>
      <c r="O16" s="961">
        <v>115730466</v>
      </c>
      <c r="P16" s="962">
        <v>0.9980911087535792</v>
      </c>
      <c r="Q16" s="961">
        <v>117337843</v>
      </c>
      <c r="R16" s="961">
        <v>116016720</v>
      </c>
    </row>
    <row r="17" spans="1:18" ht="15">
      <c r="A17" s="947">
        <v>14</v>
      </c>
      <c r="B17" s="948" t="s">
        <v>1278</v>
      </c>
      <c r="C17" s="36" t="s">
        <v>2011</v>
      </c>
      <c r="D17" s="949" t="s">
        <v>2192</v>
      </c>
      <c r="E17" s="36">
        <v>110000</v>
      </c>
      <c r="F17" s="36"/>
      <c r="G17" s="950">
        <v>110000</v>
      </c>
      <c r="H17" s="12">
        <v>17436456</v>
      </c>
      <c r="I17" s="12">
        <v>14600429</v>
      </c>
      <c r="J17" s="12">
        <v>19599967</v>
      </c>
      <c r="K17" s="12">
        <v>14418453</v>
      </c>
      <c r="L17" s="12">
        <v>19449472</v>
      </c>
      <c r="M17" s="12">
        <v>13972346</v>
      </c>
      <c r="N17" s="12">
        <v>18980439</v>
      </c>
      <c r="O17" s="961">
        <v>201907819</v>
      </c>
      <c r="P17" s="962">
        <v>0.99998391010839249</v>
      </c>
      <c r="Q17" s="961">
        <v>204712099</v>
      </c>
      <c r="R17" s="961">
        <v>118362587.5</v>
      </c>
    </row>
    <row r="18" spans="1:18" ht="15">
      <c r="A18" s="947">
        <v>15</v>
      </c>
      <c r="B18" s="948" t="s">
        <v>2193</v>
      </c>
      <c r="C18" s="36" t="s">
        <v>2011</v>
      </c>
      <c r="D18" s="949" t="s">
        <v>2009</v>
      </c>
      <c r="E18" s="36">
        <v>13000</v>
      </c>
      <c r="F18" s="36"/>
      <c r="G18" s="950">
        <v>13000</v>
      </c>
      <c r="H18" s="12">
        <v>3686400</v>
      </c>
      <c r="I18" s="12">
        <v>3919800</v>
      </c>
      <c r="J18" s="12">
        <v>3527700</v>
      </c>
      <c r="K18" s="12">
        <v>2980800</v>
      </c>
      <c r="L18" s="12">
        <v>2158200</v>
      </c>
      <c r="M18" s="12">
        <v>2525620</v>
      </c>
      <c r="N18" s="12">
        <v>1870539</v>
      </c>
      <c r="O18" s="961">
        <v>31665815</v>
      </c>
      <c r="P18" s="962">
        <v>0.99569202686554303</v>
      </c>
      <c r="Q18" s="961">
        <v>26581562</v>
      </c>
      <c r="R18" s="961">
        <v>37244004</v>
      </c>
    </row>
    <row r="19" spans="1:18" ht="15">
      <c r="A19" s="947">
        <v>16</v>
      </c>
      <c r="B19" s="948" t="s">
        <v>1783</v>
      </c>
      <c r="C19" s="36" t="s">
        <v>2011</v>
      </c>
      <c r="D19" s="949" t="s">
        <v>2008</v>
      </c>
      <c r="E19" s="36">
        <v>8000</v>
      </c>
      <c r="F19" s="36"/>
      <c r="G19" s="950">
        <v>8000</v>
      </c>
      <c r="H19" s="12">
        <v>1548720</v>
      </c>
      <c r="I19" s="12">
        <v>1723948</v>
      </c>
      <c r="J19" s="12">
        <v>1390896</v>
      </c>
      <c r="K19" s="12">
        <v>1298636</v>
      </c>
      <c r="L19" s="12">
        <v>1111128</v>
      </c>
      <c r="M19" s="12">
        <v>1274117</v>
      </c>
      <c r="N19" s="12">
        <v>936492</v>
      </c>
      <c r="O19" s="961">
        <v>16286518</v>
      </c>
      <c r="P19" s="962">
        <v>0.99451353453836966</v>
      </c>
      <c r="Q19" s="961">
        <v>16512719</v>
      </c>
      <c r="R19" s="961">
        <v>14835780.73</v>
      </c>
    </row>
    <row r="20" spans="1:18" ht="15">
      <c r="A20" s="947">
        <v>17</v>
      </c>
      <c r="B20" s="948" t="s">
        <v>2194</v>
      </c>
      <c r="C20" s="36" t="s">
        <v>2011</v>
      </c>
      <c r="D20" s="949" t="s">
        <v>2009</v>
      </c>
      <c r="E20" s="36">
        <v>4000</v>
      </c>
      <c r="F20" s="36"/>
      <c r="G20" s="950">
        <v>4000</v>
      </c>
      <c r="H20" s="12">
        <v>1424100</v>
      </c>
      <c r="I20" s="12">
        <v>768000</v>
      </c>
      <c r="J20" s="12">
        <v>641700</v>
      </c>
      <c r="K20" s="12">
        <v>836400</v>
      </c>
      <c r="L20" s="12">
        <v>669900</v>
      </c>
      <c r="M20" s="12">
        <v>22800</v>
      </c>
      <c r="N20" s="12">
        <v>60000</v>
      </c>
      <c r="O20" s="961">
        <v>8082887</v>
      </c>
      <c r="P20" s="962">
        <v>0.974808251785242</v>
      </c>
      <c r="Q20" s="961">
        <v>8195147</v>
      </c>
      <c r="R20" s="961">
        <v>2167500</v>
      </c>
    </row>
    <row r="21" spans="1:18" ht="15">
      <c r="A21" s="947">
        <v>18</v>
      </c>
      <c r="B21" s="948" t="s">
        <v>2195</v>
      </c>
      <c r="C21" s="36" t="s">
        <v>2011</v>
      </c>
      <c r="D21" s="949" t="s">
        <v>2008</v>
      </c>
      <c r="E21" s="36">
        <v>5000</v>
      </c>
      <c r="F21" s="36"/>
      <c r="G21" s="950">
        <v>5000</v>
      </c>
      <c r="H21" s="12"/>
      <c r="I21" s="12"/>
      <c r="J21" s="12">
        <v>419040</v>
      </c>
      <c r="K21" s="12">
        <v>1613280</v>
      </c>
      <c r="L21" s="12">
        <v>446700</v>
      </c>
      <c r="M21" s="12">
        <v>504600</v>
      </c>
      <c r="N21" s="12">
        <v>1552500</v>
      </c>
      <c r="O21" s="961">
        <v>8290510</v>
      </c>
      <c r="P21" s="962">
        <v>0.92274080945174042</v>
      </c>
      <c r="Q21" s="961">
        <v>9918193</v>
      </c>
      <c r="R21" s="961">
        <v>0</v>
      </c>
    </row>
    <row r="22" spans="1:18" ht="15">
      <c r="A22" s="947">
        <v>19</v>
      </c>
      <c r="B22" s="948" t="s">
        <v>2196</v>
      </c>
      <c r="C22" s="36" t="s">
        <v>2011</v>
      </c>
      <c r="D22" s="949" t="s">
        <v>2009</v>
      </c>
      <c r="E22" s="36">
        <v>50000</v>
      </c>
      <c r="F22" s="36"/>
      <c r="G22" s="950">
        <v>50000</v>
      </c>
      <c r="H22" s="12"/>
      <c r="I22" s="12"/>
      <c r="J22" s="12"/>
      <c r="K22" s="12"/>
      <c r="L22" s="12"/>
      <c r="M22" s="12">
        <v>703500</v>
      </c>
      <c r="N22" s="12">
        <v>5571900</v>
      </c>
      <c r="O22" s="961">
        <v>22068490</v>
      </c>
      <c r="P22" s="962">
        <v>0.91305106940200786</v>
      </c>
      <c r="Q22" s="961">
        <v>38175350</v>
      </c>
      <c r="R22" s="961">
        <v>0</v>
      </c>
    </row>
    <row r="23" spans="1:18" ht="15">
      <c r="A23" s="947">
        <v>20</v>
      </c>
      <c r="B23" s="948" t="s">
        <v>1885</v>
      </c>
      <c r="C23" s="36" t="s">
        <v>2011</v>
      </c>
      <c r="D23" s="949" t="s">
        <v>2008</v>
      </c>
      <c r="E23" s="36">
        <v>7500</v>
      </c>
      <c r="F23" s="36"/>
      <c r="G23" s="950">
        <v>7500</v>
      </c>
      <c r="H23" s="12">
        <v>3253600</v>
      </c>
      <c r="I23" s="12">
        <v>3614600</v>
      </c>
      <c r="J23" s="12">
        <v>3446000</v>
      </c>
      <c r="K23" s="12">
        <v>2888400</v>
      </c>
      <c r="L23" s="12">
        <v>2828000</v>
      </c>
      <c r="M23" s="12">
        <v>3160000</v>
      </c>
      <c r="N23" s="12">
        <v>3681800</v>
      </c>
      <c r="O23" s="961">
        <v>38971178</v>
      </c>
      <c r="P23" s="962">
        <v>0.99687935843793585</v>
      </c>
      <c r="Q23" s="961">
        <v>39512440</v>
      </c>
      <c r="R23" s="961">
        <v>28697228</v>
      </c>
    </row>
    <row r="24" spans="1:18" ht="15">
      <c r="A24" s="947">
        <v>21</v>
      </c>
      <c r="B24" s="948" t="s">
        <v>39</v>
      </c>
      <c r="C24" s="36" t="s">
        <v>2011</v>
      </c>
      <c r="D24" s="949" t="s">
        <v>2008</v>
      </c>
      <c r="E24" s="36">
        <v>14000</v>
      </c>
      <c r="F24" s="36"/>
      <c r="G24" s="950">
        <v>14000</v>
      </c>
      <c r="H24" s="12">
        <v>6098520</v>
      </c>
      <c r="I24" s="12">
        <v>7138440</v>
      </c>
      <c r="J24" s="12">
        <v>7045200</v>
      </c>
      <c r="K24" s="12">
        <v>8150040</v>
      </c>
      <c r="L24" s="12">
        <v>6844800</v>
      </c>
      <c r="M24" s="12">
        <v>7189680</v>
      </c>
      <c r="N24" s="12">
        <v>6020100</v>
      </c>
      <c r="O24" s="961">
        <v>84111606</v>
      </c>
      <c r="P24" s="962">
        <v>0.94414437781056892</v>
      </c>
      <c r="Q24" s="961">
        <v>85279826</v>
      </c>
      <c r="R24" s="961">
        <v>19947841</v>
      </c>
    </row>
    <row r="25" spans="1:18" ht="15">
      <c r="A25" s="947">
        <v>22</v>
      </c>
      <c r="B25" s="948" t="s">
        <v>58</v>
      </c>
      <c r="C25" s="36" t="s">
        <v>2011</v>
      </c>
      <c r="D25" s="949" t="s">
        <v>2008</v>
      </c>
      <c r="E25" s="36">
        <v>5500</v>
      </c>
      <c r="F25" s="36"/>
      <c r="G25" s="950">
        <v>5500</v>
      </c>
      <c r="H25" s="12">
        <v>1847040</v>
      </c>
      <c r="I25" s="12">
        <v>1948800</v>
      </c>
      <c r="J25" s="12">
        <v>1874640</v>
      </c>
      <c r="K25" s="12">
        <v>1937040</v>
      </c>
      <c r="L25" s="12">
        <v>1920000</v>
      </c>
      <c r="M25" s="12">
        <v>1828800</v>
      </c>
      <c r="N25" s="12">
        <v>1758480</v>
      </c>
      <c r="O25" s="961">
        <v>22641492</v>
      </c>
      <c r="P25" s="962">
        <v>0.95513179053345454</v>
      </c>
      <c r="Q25" s="961">
        <v>22955957</v>
      </c>
      <c r="R25" s="961">
        <v>21904080</v>
      </c>
    </row>
    <row r="26" spans="1:18" ht="15">
      <c r="A26" s="947">
        <v>23</v>
      </c>
      <c r="B26" s="948" t="s">
        <v>671</v>
      </c>
      <c r="C26" s="36" t="s">
        <v>2011</v>
      </c>
      <c r="D26" s="949" t="s">
        <v>2008</v>
      </c>
      <c r="E26" s="36">
        <v>12500</v>
      </c>
      <c r="F26" s="36"/>
      <c r="G26" s="950">
        <v>12500</v>
      </c>
      <c r="H26" s="12">
        <v>4581120</v>
      </c>
      <c r="I26" s="12">
        <v>844800</v>
      </c>
      <c r="J26" s="12">
        <v>2381760</v>
      </c>
      <c r="K26" s="12">
        <v>5311320</v>
      </c>
      <c r="L26" s="12">
        <v>4779120</v>
      </c>
      <c r="M26" s="12">
        <v>4929240</v>
      </c>
      <c r="N26" s="12">
        <v>3846660</v>
      </c>
      <c r="O26" s="961">
        <v>45823640</v>
      </c>
      <c r="P26" s="962">
        <v>0.99531410916580842</v>
      </c>
      <c r="Q26" s="961">
        <v>46460084</v>
      </c>
      <c r="R26" s="961">
        <v>54286320</v>
      </c>
    </row>
    <row r="27" spans="1:18" ht="15">
      <c r="A27" s="947">
        <v>24</v>
      </c>
      <c r="B27" s="948" t="s">
        <v>618</v>
      </c>
      <c r="C27" s="36" t="s">
        <v>2011</v>
      </c>
      <c r="D27" s="949" t="s">
        <v>2008</v>
      </c>
      <c r="E27" s="36">
        <v>13000</v>
      </c>
      <c r="F27" s="36"/>
      <c r="G27" s="950">
        <v>13000</v>
      </c>
      <c r="H27" s="12">
        <v>5300640</v>
      </c>
      <c r="I27" s="12">
        <v>5000880</v>
      </c>
      <c r="J27" s="12">
        <v>5765280</v>
      </c>
      <c r="K27" s="12">
        <v>6722160</v>
      </c>
      <c r="L27" s="12">
        <v>5430720</v>
      </c>
      <c r="M27" s="12">
        <v>5803680</v>
      </c>
      <c r="N27" s="12">
        <v>6120480</v>
      </c>
      <c r="O27" s="961">
        <v>68685660</v>
      </c>
      <c r="P27" s="962">
        <v>0.99554799004844829</v>
      </c>
      <c r="Q27" s="961">
        <v>69639631</v>
      </c>
      <c r="R27" s="961">
        <v>70137360</v>
      </c>
    </row>
    <row r="28" spans="1:18" ht="15">
      <c r="A28" s="947">
        <v>25</v>
      </c>
      <c r="B28" s="948" t="s">
        <v>1624</v>
      </c>
      <c r="C28" s="36" t="s">
        <v>2011</v>
      </c>
      <c r="D28" s="949" t="s">
        <v>2008</v>
      </c>
      <c r="E28" s="36">
        <v>2500</v>
      </c>
      <c r="F28" s="36"/>
      <c r="G28" s="950">
        <v>2500</v>
      </c>
      <c r="H28" s="12">
        <v>50640</v>
      </c>
      <c r="I28" s="12">
        <v>231783</v>
      </c>
      <c r="J28" s="12">
        <v>26280</v>
      </c>
      <c r="K28" s="12">
        <v>37560</v>
      </c>
      <c r="L28" s="12">
        <v>85560</v>
      </c>
      <c r="M28" s="12">
        <v>405195</v>
      </c>
      <c r="N28" s="12">
        <v>164640</v>
      </c>
      <c r="O28" s="961">
        <v>1703823</v>
      </c>
      <c r="P28" s="962">
        <v>0.90851767633936464</v>
      </c>
      <c r="Q28" s="961">
        <v>1727497</v>
      </c>
      <c r="R28" s="961">
        <v>1527821</v>
      </c>
    </row>
    <row r="29" spans="1:18" ht="15">
      <c r="A29" s="947">
        <v>26</v>
      </c>
      <c r="B29" s="948" t="s">
        <v>2197</v>
      </c>
      <c r="C29" s="36" t="s">
        <v>2011</v>
      </c>
      <c r="D29" s="949" t="s">
        <v>2008</v>
      </c>
      <c r="E29" s="36">
        <v>23000</v>
      </c>
      <c r="F29" s="36"/>
      <c r="G29" s="950">
        <v>23000</v>
      </c>
      <c r="H29" s="12">
        <v>11809920</v>
      </c>
      <c r="I29" s="12">
        <v>11776080</v>
      </c>
      <c r="J29" s="12">
        <v>6335040</v>
      </c>
      <c r="K29" s="12">
        <v>6295680</v>
      </c>
      <c r="L29" s="12">
        <v>6668400</v>
      </c>
      <c r="M29" s="12">
        <v>4960440</v>
      </c>
      <c r="N29" s="12">
        <v>4704840</v>
      </c>
      <c r="O29" s="961">
        <v>76231428</v>
      </c>
      <c r="P29" s="962">
        <v>0.99198789463073411</v>
      </c>
      <c r="Q29" s="961">
        <v>57242220</v>
      </c>
      <c r="R29" s="961">
        <v>93256702</v>
      </c>
    </row>
    <row r="30" spans="1:18" ht="15">
      <c r="A30" s="947">
        <v>27</v>
      </c>
      <c r="B30" s="948" t="s">
        <v>1745</v>
      </c>
      <c r="C30" s="36" t="s">
        <v>2011</v>
      </c>
      <c r="D30" s="949" t="s">
        <v>2009</v>
      </c>
      <c r="E30" s="36">
        <v>10000</v>
      </c>
      <c r="F30" s="36">
        <v>20000</v>
      </c>
      <c r="G30" s="950">
        <v>30000</v>
      </c>
      <c r="H30" s="12">
        <v>1476048</v>
      </c>
      <c r="I30" s="12">
        <v>1599220</v>
      </c>
      <c r="J30" s="12">
        <v>1564490</v>
      </c>
      <c r="K30" s="12">
        <v>1278013</v>
      </c>
      <c r="L30" s="12">
        <v>1571439</v>
      </c>
      <c r="M30" s="12">
        <v>1313981</v>
      </c>
      <c r="N30" s="12">
        <v>1353255</v>
      </c>
      <c r="O30" s="961">
        <v>17541349</v>
      </c>
      <c r="P30" s="962">
        <v>0.98673916167189957</v>
      </c>
      <c r="Q30" s="961">
        <v>43704990</v>
      </c>
      <c r="R30" s="961">
        <v>10939096</v>
      </c>
    </row>
    <row r="31" spans="1:18" ht="15">
      <c r="A31" s="947">
        <v>28</v>
      </c>
      <c r="B31" s="948" t="s">
        <v>2012</v>
      </c>
      <c r="C31" s="36" t="s">
        <v>2011</v>
      </c>
      <c r="D31" s="949" t="s">
        <v>2008</v>
      </c>
      <c r="E31" s="36">
        <v>4445</v>
      </c>
      <c r="F31" s="36"/>
      <c r="G31" s="950">
        <v>4445</v>
      </c>
      <c r="H31" s="12">
        <v>326640</v>
      </c>
      <c r="I31" s="12">
        <v>423720</v>
      </c>
      <c r="J31" s="12">
        <v>514560</v>
      </c>
      <c r="K31" s="12">
        <v>135720</v>
      </c>
      <c r="L31" s="12">
        <v>236520</v>
      </c>
      <c r="M31" s="12">
        <v>197580</v>
      </c>
      <c r="N31" s="12">
        <v>3480</v>
      </c>
      <c r="O31" s="961">
        <v>2341552</v>
      </c>
      <c r="P31" s="962">
        <v>0.72711522487243385</v>
      </c>
      <c r="Q31" s="961">
        <v>2374079</v>
      </c>
      <c r="R31" s="961">
        <v>1509000</v>
      </c>
    </row>
    <row r="32" spans="1:18" ht="15">
      <c r="A32" s="947">
        <v>29</v>
      </c>
      <c r="B32" s="948" t="s">
        <v>2198</v>
      </c>
      <c r="C32" s="36" t="s">
        <v>2011</v>
      </c>
      <c r="D32" s="949" t="s">
        <v>2008</v>
      </c>
      <c r="E32" s="36">
        <v>6500</v>
      </c>
      <c r="F32" s="36"/>
      <c r="G32" s="950">
        <v>6500</v>
      </c>
      <c r="H32" s="12">
        <v>870240</v>
      </c>
      <c r="I32" s="12">
        <v>738720</v>
      </c>
      <c r="J32" s="12">
        <v>1257240</v>
      </c>
      <c r="K32" s="12">
        <v>769680</v>
      </c>
      <c r="L32" s="12">
        <v>466800</v>
      </c>
      <c r="M32" s="12">
        <v>356520</v>
      </c>
      <c r="N32" s="12">
        <v>422040</v>
      </c>
      <c r="O32" s="961">
        <v>8622012</v>
      </c>
      <c r="P32" s="962">
        <v>0.95913699599151148</v>
      </c>
      <c r="Q32" s="961">
        <v>11364287</v>
      </c>
      <c r="R32" s="961">
        <v>2290440</v>
      </c>
    </row>
    <row r="33" spans="1:18" ht="15">
      <c r="A33" s="947">
        <v>30</v>
      </c>
      <c r="B33" s="980" t="s">
        <v>273</v>
      </c>
      <c r="C33" s="36" t="s">
        <v>2049</v>
      </c>
      <c r="D33" s="949" t="s">
        <v>2008</v>
      </c>
      <c r="E33" s="36">
        <v>13000</v>
      </c>
      <c r="F33" s="36"/>
      <c r="G33" s="950">
        <v>13000</v>
      </c>
      <c r="H33" s="12">
        <v>3390000</v>
      </c>
      <c r="I33" s="12">
        <v>6487560</v>
      </c>
      <c r="J33" s="12">
        <v>14916402</v>
      </c>
      <c r="K33" s="12">
        <v>305160</v>
      </c>
      <c r="L33" s="12">
        <v>11603276</v>
      </c>
      <c r="M33" s="12">
        <v>15275095</v>
      </c>
      <c r="N33" s="12">
        <v>15111173</v>
      </c>
      <c r="O33" s="961">
        <v>137537785</v>
      </c>
      <c r="P33" s="962">
        <v>0.9974278368391486</v>
      </c>
      <c r="Q33" s="961">
        <v>170290917</v>
      </c>
      <c r="R33" s="961">
        <v>17184960</v>
      </c>
    </row>
    <row r="34" spans="1:18" ht="15">
      <c r="A34" s="947">
        <v>31</v>
      </c>
      <c r="B34" s="948" t="s">
        <v>274</v>
      </c>
      <c r="C34" s="36" t="s">
        <v>2049</v>
      </c>
      <c r="D34" s="949" t="s">
        <v>2008</v>
      </c>
      <c r="E34" s="36">
        <v>12000</v>
      </c>
      <c r="F34" s="36"/>
      <c r="G34" s="950">
        <v>12000</v>
      </c>
      <c r="H34" s="12">
        <v>6582686</v>
      </c>
      <c r="I34" s="12">
        <v>4568176</v>
      </c>
      <c r="J34" s="12">
        <v>3224213</v>
      </c>
      <c r="K34" s="12">
        <v>2557997</v>
      </c>
      <c r="L34" s="12">
        <v>4066600</v>
      </c>
      <c r="M34" s="12">
        <v>2722521</v>
      </c>
      <c r="N34" s="12">
        <v>3251387</v>
      </c>
      <c r="O34" s="961">
        <v>46873865</v>
      </c>
      <c r="P34" s="962">
        <v>0.99213631269192504</v>
      </c>
      <c r="Q34" s="961">
        <v>47524897</v>
      </c>
      <c r="R34" s="961">
        <v>28851215.66</v>
      </c>
    </row>
    <row r="35" spans="1:18" ht="15">
      <c r="A35" s="947">
        <v>32</v>
      </c>
      <c r="B35" s="948" t="s">
        <v>276</v>
      </c>
      <c r="C35" s="36" t="s">
        <v>2049</v>
      </c>
      <c r="D35" s="949" t="s">
        <v>2008</v>
      </c>
      <c r="E35" s="36">
        <v>10000</v>
      </c>
      <c r="F35" s="36"/>
      <c r="G35" s="950">
        <v>10000</v>
      </c>
      <c r="H35" s="12">
        <v>3801613</v>
      </c>
      <c r="I35" s="12">
        <v>2857034</v>
      </c>
      <c r="J35" s="12">
        <v>2647343</v>
      </c>
      <c r="K35" s="12">
        <v>2840794</v>
      </c>
      <c r="L35" s="12">
        <v>3836116</v>
      </c>
      <c r="M35" s="12">
        <v>3193573</v>
      </c>
      <c r="N35" s="12">
        <v>2882284</v>
      </c>
      <c r="O35" s="961">
        <v>38145688</v>
      </c>
      <c r="P35" s="962">
        <v>0.99249003550893922</v>
      </c>
      <c r="Q35" s="961">
        <v>38675495</v>
      </c>
      <c r="R35" s="961">
        <v>16713997</v>
      </c>
    </row>
    <row r="36" spans="1:18" ht="15">
      <c r="A36" s="947">
        <v>33</v>
      </c>
      <c r="B36" s="948" t="s">
        <v>282</v>
      </c>
      <c r="C36" s="36" t="s">
        <v>1340</v>
      </c>
      <c r="D36" s="949" t="s">
        <v>2008</v>
      </c>
      <c r="E36" s="36">
        <v>15000</v>
      </c>
      <c r="F36" s="36"/>
      <c r="G36" s="950">
        <v>15000</v>
      </c>
      <c r="H36" s="12">
        <v>5224800</v>
      </c>
      <c r="I36" s="12">
        <v>5128800</v>
      </c>
      <c r="J36" s="12">
        <v>4536000</v>
      </c>
      <c r="K36" s="12">
        <v>5155200</v>
      </c>
      <c r="L36" s="12">
        <v>5349600</v>
      </c>
      <c r="M36" s="12">
        <v>4941600</v>
      </c>
      <c r="N36" s="12">
        <v>5078400</v>
      </c>
      <c r="O36" s="961">
        <v>60862932</v>
      </c>
      <c r="P36" s="962">
        <v>0.98841181592872929</v>
      </c>
      <c r="Q36" s="961">
        <v>63559497</v>
      </c>
      <c r="R36" s="961">
        <v>60297600</v>
      </c>
    </row>
    <row r="37" spans="1:18" ht="15">
      <c r="A37" s="947">
        <v>34</v>
      </c>
      <c r="B37" s="948" t="s">
        <v>283</v>
      </c>
      <c r="C37" s="36" t="s">
        <v>1340</v>
      </c>
      <c r="D37" s="949" t="s">
        <v>2008</v>
      </c>
      <c r="E37" s="36">
        <v>18000</v>
      </c>
      <c r="F37" s="36"/>
      <c r="G37" s="950">
        <v>18000</v>
      </c>
      <c r="H37" s="12">
        <v>5362360</v>
      </c>
      <c r="I37" s="12">
        <v>5205740</v>
      </c>
      <c r="J37" s="12">
        <v>4858610</v>
      </c>
      <c r="K37" s="12">
        <v>5269930</v>
      </c>
      <c r="L37" s="12">
        <v>5675370</v>
      </c>
      <c r="M37" s="12">
        <v>5206390</v>
      </c>
      <c r="N37" s="12">
        <v>5547390</v>
      </c>
      <c r="O37" s="961">
        <v>63616562</v>
      </c>
      <c r="P37" s="962">
        <v>0.96640999536913996</v>
      </c>
      <c r="Q37" s="961">
        <v>66435134</v>
      </c>
      <c r="R37" s="961">
        <v>57519170</v>
      </c>
    </row>
    <row r="38" spans="1:18" ht="15">
      <c r="A38" s="947">
        <v>35</v>
      </c>
      <c r="B38" s="948" t="s">
        <v>602</v>
      </c>
      <c r="C38" s="36" t="s">
        <v>1340</v>
      </c>
      <c r="D38" s="949" t="s">
        <v>2008</v>
      </c>
      <c r="E38" s="36">
        <v>16500</v>
      </c>
      <c r="F38" s="36"/>
      <c r="G38" s="950">
        <v>16500</v>
      </c>
      <c r="H38" s="12">
        <v>5144880</v>
      </c>
      <c r="I38" s="12">
        <v>4926720</v>
      </c>
      <c r="J38" s="12">
        <v>4434360</v>
      </c>
      <c r="K38" s="12">
        <v>5156640</v>
      </c>
      <c r="L38" s="12">
        <v>5360760</v>
      </c>
      <c r="M38" s="12">
        <v>4876680</v>
      </c>
      <c r="N38" s="12">
        <v>5065800</v>
      </c>
      <c r="O38" s="961">
        <v>60048650</v>
      </c>
      <c r="P38" s="962">
        <v>0.97105322793500137</v>
      </c>
      <c r="Q38" s="961">
        <v>62709142</v>
      </c>
      <c r="R38" s="961">
        <v>55020960</v>
      </c>
    </row>
    <row r="39" spans="1:18" ht="15">
      <c r="A39" s="947">
        <v>36</v>
      </c>
      <c r="B39" s="948" t="s">
        <v>603</v>
      </c>
      <c r="C39" s="36" t="s">
        <v>1340</v>
      </c>
      <c r="D39" s="949" t="s">
        <v>2008</v>
      </c>
      <c r="E39" s="36">
        <v>22000</v>
      </c>
      <c r="F39" s="36"/>
      <c r="G39" s="950">
        <v>22000</v>
      </c>
      <c r="H39" s="12">
        <v>7182300</v>
      </c>
      <c r="I39" s="12">
        <v>7116000</v>
      </c>
      <c r="J39" s="12">
        <v>7005500</v>
      </c>
      <c r="K39" s="12">
        <v>7364800</v>
      </c>
      <c r="L39" s="12">
        <v>7641500</v>
      </c>
      <c r="M39" s="12">
        <v>7396000</v>
      </c>
      <c r="N39" s="12">
        <v>7774300</v>
      </c>
      <c r="O39" s="961">
        <v>88144963</v>
      </c>
      <c r="P39" s="962">
        <v>0.97271212252903183</v>
      </c>
      <c r="Q39" s="961">
        <v>92050278</v>
      </c>
      <c r="R39" s="961">
        <v>85881700</v>
      </c>
    </row>
    <row r="40" spans="1:18" ht="15">
      <c r="A40" s="947">
        <v>37</v>
      </c>
      <c r="B40" s="948" t="s">
        <v>1279</v>
      </c>
      <c r="C40" s="36" t="s">
        <v>1340</v>
      </c>
      <c r="D40" s="949" t="s">
        <v>2008</v>
      </c>
      <c r="E40" s="36">
        <v>17500</v>
      </c>
      <c r="F40" s="36"/>
      <c r="G40" s="950">
        <v>17500</v>
      </c>
      <c r="H40" s="12">
        <v>3306720</v>
      </c>
      <c r="I40" s="12">
        <v>2943120</v>
      </c>
      <c r="J40" s="12">
        <v>1838880</v>
      </c>
      <c r="K40" s="12">
        <v>2234400</v>
      </c>
      <c r="L40" s="12">
        <v>2406960</v>
      </c>
      <c r="M40" s="12">
        <v>2306640</v>
      </c>
      <c r="N40" s="12">
        <v>2320080</v>
      </c>
      <c r="O40" s="961">
        <v>29970936</v>
      </c>
      <c r="P40" s="962">
        <v>0.9852592572409471</v>
      </c>
      <c r="Q40" s="961">
        <v>31298810</v>
      </c>
      <c r="R40" s="961">
        <v>25621304</v>
      </c>
    </row>
    <row r="41" spans="1:18" ht="15">
      <c r="A41" s="947">
        <v>38</v>
      </c>
      <c r="B41" s="948" t="s">
        <v>771</v>
      </c>
      <c r="C41" s="36" t="s">
        <v>1340</v>
      </c>
      <c r="D41" s="949" t="s">
        <v>2008</v>
      </c>
      <c r="E41" s="36">
        <v>22000</v>
      </c>
      <c r="F41" s="36"/>
      <c r="G41" s="950">
        <v>22000</v>
      </c>
      <c r="H41" s="12">
        <v>3509280</v>
      </c>
      <c r="I41" s="12">
        <v>4227840</v>
      </c>
      <c r="J41" s="12">
        <v>4008720</v>
      </c>
      <c r="K41" s="12">
        <v>4595520</v>
      </c>
      <c r="L41" s="12">
        <v>5139840</v>
      </c>
      <c r="M41" s="12">
        <v>4859040</v>
      </c>
      <c r="N41" s="12">
        <v>4976880</v>
      </c>
      <c r="O41" s="961">
        <v>53413656</v>
      </c>
      <c r="P41" s="962">
        <v>0.98090627537059871</v>
      </c>
      <c r="Q41" s="961">
        <v>55780173</v>
      </c>
      <c r="R41" s="961">
        <v>53667360</v>
      </c>
    </row>
    <row r="42" spans="1:18" ht="15">
      <c r="A42" s="947">
        <v>39</v>
      </c>
      <c r="B42" s="948" t="s">
        <v>624</v>
      </c>
      <c r="C42" s="36" t="s">
        <v>1340</v>
      </c>
      <c r="D42" s="949" t="s">
        <v>2008</v>
      </c>
      <c r="E42" s="36">
        <v>19000</v>
      </c>
      <c r="F42" s="36"/>
      <c r="G42" s="950">
        <v>19000</v>
      </c>
      <c r="H42" s="12">
        <v>5660400</v>
      </c>
      <c r="I42" s="12">
        <v>6040800</v>
      </c>
      <c r="J42" s="12">
        <v>5013600</v>
      </c>
      <c r="K42" s="12">
        <v>5565120</v>
      </c>
      <c r="L42" s="12">
        <v>5555040</v>
      </c>
      <c r="M42" s="12">
        <v>5222640</v>
      </c>
      <c r="N42" s="12">
        <v>2619840</v>
      </c>
      <c r="O42" s="961">
        <v>63409092</v>
      </c>
      <c r="P42" s="962">
        <v>0.97903055848261322</v>
      </c>
      <c r="Q42" s="961">
        <v>66218467</v>
      </c>
      <c r="R42" s="961">
        <v>27559920</v>
      </c>
    </row>
    <row r="43" spans="1:18" ht="15">
      <c r="A43" s="947">
        <v>40</v>
      </c>
      <c r="B43" s="948" t="s">
        <v>1625</v>
      </c>
      <c r="C43" s="36" t="s">
        <v>1340</v>
      </c>
      <c r="D43" s="949" t="s">
        <v>2008</v>
      </c>
      <c r="E43" s="36">
        <v>19000</v>
      </c>
      <c r="F43" s="36"/>
      <c r="G43" s="950">
        <v>19000</v>
      </c>
      <c r="H43" s="12">
        <v>4476000</v>
      </c>
      <c r="I43" s="12">
        <v>4573680</v>
      </c>
      <c r="J43" s="12">
        <v>3923520</v>
      </c>
      <c r="K43" s="12">
        <v>4600560</v>
      </c>
      <c r="L43" s="12">
        <v>5047680</v>
      </c>
      <c r="M43" s="12">
        <v>4376640</v>
      </c>
      <c r="N43" s="12">
        <v>5210160</v>
      </c>
      <c r="O43" s="961">
        <v>54856628</v>
      </c>
      <c r="P43" s="962">
        <v>0.98648191708321087</v>
      </c>
      <c r="Q43" s="961">
        <v>57287091</v>
      </c>
      <c r="R43" s="961">
        <v>56127120</v>
      </c>
    </row>
    <row r="44" spans="1:18" ht="15">
      <c r="A44" s="947">
        <v>41</v>
      </c>
      <c r="B44" s="948" t="s">
        <v>2199</v>
      </c>
      <c r="C44" s="36" t="s">
        <v>2011</v>
      </c>
      <c r="D44" s="949" t="s">
        <v>2008</v>
      </c>
      <c r="E44" s="36"/>
      <c r="F44" s="950">
        <v>60000</v>
      </c>
      <c r="G44" s="950">
        <v>60000</v>
      </c>
      <c r="H44" s="12"/>
      <c r="I44" s="12"/>
      <c r="J44" s="12"/>
      <c r="K44" s="12"/>
      <c r="L44" s="12"/>
      <c r="M44" s="12"/>
      <c r="N44" s="12"/>
      <c r="O44" s="36">
        <v>8618400</v>
      </c>
      <c r="P44" s="962">
        <v>0.95</v>
      </c>
      <c r="Q44" s="36">
        <v>155158560</v>
      </c>
      <c r="R44" s="961">
        <v>0</v>
      </c>
    </row>
    <row r="45" spans="1:18">
      <c r="A45" s="947">
        <v>42</v>
      </c>
      <c r="B45" s="36" t="s">
        <v>2200</v>
      </c>
      <c r="C45" s="36" t="s">
        <v>2011</v>
      </c>
      <c r="D45" s="949" t="s">
        <v>2008</v>
      </c>
      <c r="E45" s="950"/>
      <c r="F45" s="950">
        <v>45000</v>
      </c>
      <c r="G45" s="950">
        <v>45000</v>
      </c>
      <c r="H45" s="961"/>
      <c r="I45" s="961"/>
      <c r="J45" s="961"/>
      <c r="K45" s="961"/>
      <c r="L45" s="961"/>
      <c r="M45" s="961"/>
      <c r="N45" s="961"/>
      <c r="O45" s="961"/>
      <c r="P45" s="962">
        <v>0.95</v>
      </c>
      <c r="Q45" s="36">
        <v>13851000</v>
      </c>
      <c r="R45" s="961">
        <v>0</v>
      </c>
    </row>
    <row r="46" spans="1:18">
      <c r="A46" s="947">
        <v>43</v>
      </c>
      <c r="B46" s="36" t="s">
        <v>2201</v>
      </c>
      <c r="C46" s="36" t="s">
        <v>2011</v>
      </c>
      <c r="D46" s="949" t="s">
        <v>2008</v>
      </c>
      <c r="E46" s="950"/>
      <c r="F46" s="950">
        <v>21000</v>
      </c>
      <c r="G46" s="950">
        <v>21000</v>
      </c>
      <c r="H46" s="961"/>
      <c r="I46" s="961"/>
      <c r="J46" s="961"/>
      <c r="K46" s="961"/>
      <c r="L46" s="961"/>
      <c r="M46" s="961"/>
      <c r="N46" s="961"/>
      <c r="O46" s="961"/>
      <c r="P46" s="962">
        <v>0.95</v>
      </c>
      <c r="Q46" s="36">
        <v>6463800</v>
      </c>
      <c r="R46" s="961">
        <v>0</v>
      </c>
    </row>
    <row r="47" spans="1:18" ht="15">
      <c r="A47" s="951">
        <v>43</v>
      </c>
      <c r="B47" s="1595" t="s">
        <v>1746</v>
      </c>
      <c r="C47" s="1596"/>
      <c r="D47" s="1597"/>
      <c r="E47" s="801">
        <v>685167</v>
      </c>
      <c r="F47" s="801">
        <v>182000</v>
      </c>
      <c r="G47" s="801">
        <v>867167</v>
      </c>
      <c r="H47" s="801">
        <v>163303827</v>
      </c>
      <c r="I47" s="801">
        <v>167119535</v>
      </c>
      <c r="J47" s="801">
        <v>194913311</v>
      </c>
      <c r="K47" s="801">
        <v>184542339</v>
      </c>
      <c r="L47" s="801">
        <v>211703342</v>
      </c>
      <c r="M47" s="801">
        <v>214709360</v>
      </c>
      <c r="N47" s="801">
        <v>237896339</v>
      </c>
      <c r="O47" s="801">
        <v>2497220579</v>
      </c>
      <c r="P47" s="802">
        <v>96.91</v>
      </c>
      <c r="Q47" s="801">
        <v>2953300702</v>
      </c>
      <c r="R47" s="801">
        <v>1675581515.8900001</v>
      </c>
    </row>
    <row r="48" spans="1:18" ht="15">
      <c r="A48" s="952">
        <v>1</v>
      </c>
      <c r="B48" s="948" t="s">
        <v>1726</v>
      </c>
      <c r="C48" s="36" t="s">
        <v>2202</v>
      </c>
      <c r="D48" s="949" t="s">
        <v>2013</v>
      </c>
      <c r="E48" s="36">
        <v>1000</v>
      </c>
      <c r="F48" s="953"/>
      <c r="G48" s="950">
        <v>1000</v>
      </c>
      <c r="H48" s="12">
        <v>232452</v>
      </c>
      <c r="I48" s="12">
        <v>324492</v>
      </c>
      <c r="J48" s="12">
        <v>352239</v>
      </c>
      <c r="K48" s="12">
        <v>363888</v>
      </c>
      <c r="L48" s="12">
        <v>330255</v>
      </c>
      <c r="M48" s="12">
        <v>311400</v>
      </c>
      <c r="N48" s="12">
        <v>321912</v>
      </c>
      <c r="O48" s="961">
        <v>3842879</v>
      </c>
      <c r="P48" s="962">
        <v>0.99361884174247739</v>
      </c>
      <c r="Q48" s="961">
        <v>4285878</v>
      </c>
      <c r="R48" s="961">
        <v>2850642</v>
      </c>
    </row>
    <row r="49" spans="1:18" ht="15">
      <c r="A49" s="952">
        <v>2</v>
      </c>
      <c r="B49" s="948" t="s">
        <v>1665</v>
      </c>
      <c r="C49" s="36" t="s">
        <v>2202</v>
      </c>
      <c r="D49" s="949" t="s">
        <v>2013</v>
      </c>
      <c r="E49" s="36">
        <v>3000</v>
      </c>
      <c r="F49" s="953"/>
      <c r="G49" s="950">
        <v>3000</v>
      </c>
      <c r="H49" s="12">
        <v>1214640</v>
      </c>
      <c r="I49" s="12">
        <v>1428120</v>
      </c>
      <c r="J49" s="12">
        <v>1290960</v>
      </c>
      <c r="K49" s="12">
        <v>1339230</v>
      </c>
      <c r="L49" s="12">
        <v>1139970</v>
      </c>
      <c r="M49" s="12">
        <v>1074840</v>
      </c>
      <c r="N49" s="12">
        <v>1022010</v>
      </c>
      <c r="O49" s="961">
        <v>14791170</v>
      </c>
      <c r="P49" s="962">
        <v>0.98906536027476066</v>
      </c>
      <c r="Q49" s="961">
        <v>16496270</v>
      </c>
      <c r="R49" s="961">
        <v>11549100</v>
      </c>
    </row>
    <row r="50" spans="1:18" ht="15">
      <c r="A50" s="952">
        <v>3</v>
      </c>
      <c r="B50" s="948" t="s">
        <v>729</v>
      </c>
      <c r="C50" s="36" t="s">
        <v>2050</v>
      </c>
      <c r="D50" s="949" t="s">
        <v>2013</v>
      </c>
      <c r="E50" s="36">
        <v>1236</v>
      </c>
      <c r="F50" s="953"/>
      <c r="G50" s="950">
        <v>1236</v>
      </c>
      <c r="H50" s="12">
        <v>423450</v>
      </c>
      <c r="I50" s="12">
        <v>434760</v>
      </c>
      <c r="J50" s="12">
        <v>422595</v>
      </c>
      <c r="K50" s="12">
        <v>444315</v>
      </c>
      <c r="L50" s="12">
        <v>459525</v>
      </c>
      <c r="M50" s="12">
        <v>438090</v>
      </c>
      <c r="N50" s="12">
        <v>431460</v>
      </c>
      <c r="O50" s="961">
        <v>5254381</v>
      </c>
      <c r="P50" s="962">
        <v>0.97455128511941802</v>
      </c>
      <c r="Q50" s="961">
        <v>5860111</v>
      </c>
      <c r="R50" s="961">
        <v>5140320</v>
      </c>
    </row>
    <row r="51" spans="1:18" ht="15">
      <c r="A51" s="952">
        <v>4</v>
      </c>
      <c r="B51" s="948" t="s">
        <v>700</v>
      </c>
      <c r="C51" s="36" t="s">
        <v>2190</v>
      </c>
      <c r="D51" s="949" t="s">
        <v>2013</v>
      </c>
      <c r="E51" s="36">
        <v>1600</v>
      </c>
      <c r="F51" s="953"/>
      <c r="G51" s="950">
        <v>1600</v>
      </c>
      <c r="H51" s="12">
        <v>615</v>
      </c>
      <c r="I51" s="12">
        <v>3405</v>
      </c>
      <c r="J51" s="12">
        <v>6210</v>
      </c>
      <c r="K51" s="12">
        <v>1320</v>
      </c>
      <c r="L51" s="12">
        <v>1875</v>
      </c>
      <c r="M51" s="12">
        <v>525</v>
      </c>
      <c r="N51" s="12">
        <v>2280</v>
      </c>
      <c r="O51" s="961">
        <v>21230</v>
      </c>
      <c r="P51" s="962">
        <v>0.86077963404932378</v>
      </c>
      <c r="Q51" s="961">
        <v>12000</v>
      </c>
      <c r="R51" s="961">
        <v>936000</v>
      </c>
    </row>
    <row r="52" spans="1:18" ht="15">
      <c r="A52" s="952">
        <v>5</v>
      </c>
      <c r="B52" s="948" t="s">
        <v>381</v>
      </c>
      <c r="C52" s="36" t="s">
        <v>2190</v>
      </c>
      <c r="D52" s="949" t="s">
        <v>2013</v>
      </c>
      <c r="E52" s="36">
        <v>1500</v>
      </c>
      <c r="F52" s="953"/>
      <c r="G52" s="950">
        <v>1500</v>
      </c>
      <c r="H52" s="12">
        <v>0</v>
      </c>
      <c r="I52" s="12">
        <v>120</v>
      </c>
      <c r="J52" s="12">
        <v>480</v>
      </c>
      <c r="K52" s="12">
        <v>0</v>
      </c>
      <c r="L52" s="12">
        <v>0</v>
      </c>
      <c r="M52" s="12">
        <v>0</v>
      </c>
      <c r="N52" s="12">
        <v>0</v>
      </c>
      <c r="O52" s="961">
        <v>1102</v>
      </c>
      <c r="P52" s="962">
        <v>0.7142857142857143</v>
      </c>
      <c r="Q52" s="961">
        <v>1200</v>
      </c>
      <c r="R52" s="961">
        <v>350280</v>
      </c>
    </row>
    <row r="53" spans="1:18" ht="15">
      <c r="A53" s="952">
        <v>6</v>
      </c>
      <c r="B53" s="948" t="s">
        <v>496</v>
      </c>
      <c r="C53" s="36" t="s">
        <v>2203</v>
      </c>
      <c r="D53" s="949" t="s">
        <v>2013</v>
      </c>
      <c r="E53" s="36">
        <v>3000</v>
      </c>
      <c r="F53" s="953"/>
      <c r="G53" s="950">
        <v>3000</v>
      </c>
      <c r="H53" s="12">
        <v>841080</v>
      </c>
      <c r="I53" s="12">
        <v>932760</v>
      </c>
      <c r="J53" s="12">
        <v>961740</v>
      </c>
      <c r="K53" s="12">
        <v>866700</v>
      </c>
      <c r="L53" s="12">
        <v>841950</v>
      </c>
      <c r="M53" s="12">
        <v>899220</v>
      </c>
      <c r="N53" s="12">
        <v>696750</v>
      </c>
      <c r="O53" s="961">
        <v>10298633</v>
      </c>
      <c r="P53" s="962">
        <v>0.99014234464172868</v>
      </c>
      <c r="Q53" s="961">
        <v>10754935</v>
      </c>
      <c r="R53" s="961">
        <v>7845540</v>
      </c>
    </row>
    <row r="54" spans="1:18" ht="15">
      <c r="A54" s="952">
        <v>7</v>
      </c>
      <c r="B54" s="948" t="s">
        <v>278</v>
      </c>
      <c r="C54" s="36" t="s">
        <v>2203</v>
      </c>
      <c r="D54" s="949" t="s">
        <v>2013</v>
      </c>
      <c r="E54" s="36">
        <v>1200</v>
      </c>
      <c r="F54" s="953"/>
      <c r="G54" s="950">
        <v>1200</v>
      </c>
      <c r="H54" s="12">
        <v>791712</v>
      </c>
      <c r="I54" s="12">
        <v>664650</v>
      </c>
      <c r="J54" s="12">
        <v>373041</v>
      </c>
      <c r="K54" s="12">
        <v>582390</v>
      </c>
      <c r="L54" s="12">
        <v>650025</v>
      </c>
      <c r="M54" s="12">
        <v>554085</v>
      </c>
      <c r="N54" s="12">
        <v>696519</v>
      </c>
      <c r="O54" s="961">
        <v>7194097</v>
      </c>
      <c r="P54" s="962">
        <v>0.96225547391018829</v>
      </c>
      <c r="Q54" s="961">
        <v>7512843</v>
      </c>
      <c r="R54" s="961">
        <v>0</v>
      </c>
    </row>
    <row r="55" spans="1:18" ht="15">
      <c r="A55" s="952">
        <v>8</v>
      </c>
      <c r="B55" s="948" t="s">
        <v>664</v>
      </c>
      <c r="C55" s="36" t="s">
        <v>2011</v>
      </c>
      <c r="D55" s="949" t="s">
        <v>2013</v>
      </c>
      <c r="E55" s="36">
        <v>1450</v>
      </c>
      <c r="F55" s="954"/>
      <c r="G55" s="950">
        <v>1450</v>
      </c>
      <c r="H55" s="12">
        <v>578160</v>
      </c>
      <c r="I55" s="12">
        <v>613359</v>
      </c>
      <c r="J55" s="12">
        <v>592767</v>
      </c>
      <c r="K55" s="12">
        <v>591381</v>
      </c>
      <c r="L55" s="12">
        <v>517248</v>
      </c>
      <c r="M55" s="12">
        <v>644625</v>
      </c>
      <c r="N55" s="12">
        <v>572958</v>
      </c>
      <c r="O55" s="961">
        <v>7078101</v>
      </c>
      <c r="P55" s="963">
        <v>0.99575727977534945</v>
      </c>
      <c r="Q55" s="961">
        <v>7176408</v>
      </c>
      <c r="R55" s="961">
        <v>6567678</v>
      </c>
    </row>
    <row r="56" spans="1:18" ht="15">
      <c r="A56" s="952">
        <v>9</v>
      </c>
      <c r="B56" s="948" t="s">
        <v>1277</v>
      </c>
      <c r="C56" s="36" t="s">
        <v>2011</v>
      </c>
      <c r="D56" s="949" t="s">
        <v>2013</v>
      </c>
      <c r="E56" s="36">
        <v>1350</v>
      </c>
      <c r="F56" s="950"/>
      <c r="G56" s="950">
        <v>1350</v>
      </c>
      <c r="H56" s="12">
        <v>391392</v>
      </c>
      <c r="I56" s="12">
        <v>521658</v>
      </c>
      <c r="J56" s="12">
        <v>376119</v>
      </c>
      <c r="K56" s="12">
        <v>509427</v>
      </c>
      <c r="L56" s="12">
        <v>577350</v>
      </c>
      <c r="M56" s="12">
        <v>490194</v>
      </c>
      <c r="N56" s="12">
        <v>473373</v>
      </c>
      <c r="O56" s="961">
        <v>5743886</v>
      </c>
      <c r="P56" s="962">
        <v>0.96494736513616408</v>
      </c>
      <c r="Q56" s="961">
        <v>5823659</v>
      </c>
      <c r="R56" s="961">
        <v>1256976</v>
      </c>
    </row>
    <row r="57" spans="1:18" ht="15">
      <c r="A57" s="952">
        <v>10</v>
      </c>
      <c r="B57" s="948" t="s">
        <v>1727</v>
      </c>
      <c r="C57" s="36" t="s">
        <v>2011</v>
      </c>
      <c r="D57" s="949" t="s">
        <v>2013</v>
      </c>
      <c r="E57" s="36">
        <v>5911</v>
      </c>
      <c r="F57" s="950"/>
      <c r="G57" s="950">
        <v>5911</v>
      </c>
      <c r="H57" s="12">
        <v>1490400</v>
      </c>
      <c r="I57" s="12">
        <v>660360</v>
      </c>
      <c r="J57" s="12">
        <v>3150600</v>
      </c>
      <c r="K57" s="12">
        <v>1565640</v>
      </c>
      <c r="L57" s="12">
        <v>789360</v>
      </c>
      <c r="M57" s="12">
        <v>1743060</v>
      </c>
      <c r="N57" s="12">
        <v>1517580</v>
      </c>
      <c r="O57" s="961">
        <v>18802069</v>
      </c>
      <c r="P57" s="962">
        <v>0.88703308275075321</v>
      </c>
      <c r="Q57" s="961">
        <v>19063208</v>
      </c>
      <c r="R57" s="961">
        <v>3345000</v>
      </c>
    </row>
    <row r="58" spans="1:18" ht="15">
      <c r="A58" s="952">
        <v>11</v>
      </c>
      <c r="B58" s="948" t="s">
        <v>379</v>
      </c>
      <c r="C58" s="36" t="s">
        <v>2011</v>
      </c>
      <c r="D58" s="949" t="s">
        <v>2013</v>
      </c>
      <c r="E58" s="36">
        <v>1200</v>
      </c>
      <c r="F58" s="950"/>
      <c r="G58" s="950">
        <v>1200</v>
      </c>
      <c r="H58" s="12">
        <v>372303</v>
      </c>
      <c r="I58" s="12">
        <v>329931</v>
      </c>
      <c r="J58" s="12">
        <v>345321</v>
      </c>
      <c r="K58" s="12">
        <v>355311</v>
      </c>
      <c r="L58" s="12">
        <v>254430</v>
      </c>
      <c r="M58" s="12">
        <v>245484</v>
      </c>
      <c r="N58" s="12">
        <v>200889</v>
      </c>
      <c r="O58" s="961">
        <v>3699890</v>
      </c>
      <c r="P58" s="962">
        <v>0.9870527475961437</v>
      </c>
      <c r="Q58" s="961">
        <v>3751272</v>
      </c>
      <c r="R58" s="961">
        <v>3227436</v>
      </c>
    </row>
    <row r="59" spans="1:18" ht="15">
      <c r="A59" s="952">
        <v>12</v>
      </c>
      <c r="B59" s="948" t="s">
        <v>1791</v>
      </c>
      <c r="C59" s="36" t="s">
        <v>2011</v>
      </c>
      <c r="D59" s="949" t="s">
        <v>2013</v>
      </c>
      <c r="E59" s="36">
        <v>1000</v>
      </c>
      <c r="F59" s="950"/>
      <c r="G59" s="950">
        <v>1000</v>
      </c>
      <c r="H59" s="12">
        <v>380737</v>
      </c>
      <c r="I59" s="12">
        <v>421905</v>
      </c>
      <c r="J59" s="12">
        <v>401813</v>
      </c>
      <c r="K59" s="12">
        <v>387638</v>
      </c>
      <c r="L59" s="12">
        <v>211193</v>
      </c>
      <c r="M59" s="12">
        <v>206512</v>
      </c>
      <c r="N59" s="12">
        <v>335550</v>
      </c>
      <c r="O59" s="961">
        <v>4031345</v>
      </c>
      <c r="P59" s="962">
        <v>0.99919181849359573</v>
      </c>
      <c r="Q59" s="961">
        <v>4087342</v>
      </c>
      <c r="R59" s="961">
        <v>3697027</v>
      </c>
    </row>
    <row r="60" spans="1:18" ht="15">
      <c r="A60" s="952">
        <v>13</v>
      </c>
      <c r="B60" s="948" t="s">
        <v>364</v>
      </c>
      <c r="C60" s="36" t="s">
        <v>2011</v>
      </c>
      <c r="D60" s="949" t="s">
        <v>2013</v>
      </c>
      <c r="E60" s="36">
        <v>2000</v>
      </c>
      <c r="F60" s="950"/>
      <c r="G60" s="950">
        <v>2000</v>
      </c>
      <c r="H60" s="12">
        <v>332025</v>
      </c>
      <c r="I60" s="12">
        <v>293610</v>
      </c>
      <c r="J60" s="12">
        <v>353655</v>
      </c>
      <c r="K60" s="12">
        <v>282510</v>
      </c>
      <c r="L60" s="12">
        <v>400335</v>
      </c>
      <c r="M60" s="12">
        <v>189525</v>
      </c>
      <c r="N60" s="12">
        <v>261330</v>
      </c>
      <c r="O60" s="961">
        <v>3666327</v>
      </c>
      <c r="P60" s="962">
        <v>0.8579189378482901</v>
      </c>
      <c r="Q60" s="961">
        <v>3717255</v>
      </c>
      <c r="R60" s="961">
        <v>3390585</v>
      </c>
    </row>
    <row r="61" spans="1:18" ht="15">
      <c r="A61" s="952">
        <v>14</v>
      </c>
      <c r="B61" s="948" t="s">
        <v>1623</v>
      </c>
      <c r="C61" s="36" t="s">
        <v>2011</v>
      </c>
      <c r="D61" s="949" t="s">
        <v>2013</v>
      </c>
      <c r="E61" s="36">
        <v>2000</v>
      </c>
      <c r="F61" s="950"/>
      <c r="G61" s="950">
        <v>2000</v>
      </c>
      <c r="H61" s="12">
        <v>184900</v>
      </c>
      <c r="I61" s="12">
        <v>179350</v>
      </c>
      <c r="J61" s="12">
        <v>354300</v>
      </c>
      <c r="K61" s="12">
        <v>411300</v>
      </c>
      <c r="L61" s="12">
        <v>444050</v>
      </c>
      <c r="M61" s="12">
        <v>347100</v>
      </c>
      <c r="N61" s="12">
        <v>265500</v>
      </c>
      <c r="O61" s="961">
        <v>3798007</v>
      </c>
      <c r="P61" s="962">
        <v>0.93159498093351223</v>
      </c>
      <c r="Q61" s="961">
        <v>3850762</v>
      </c>
      <c r="R61" s="961">
        <v>3636750</v>
      </c>
    </row>
    <row r="62" spans="1:18" ht="15">
      <c r="A62" s="952">
        <v>15</v>
      </c>
      <c r="B62" s="948" t="s">
        <v>255</v>
      </c>
      <c r="C62" s="36" t="s">
        <v>2011</v>
      </c>
      <c r="D62" s="949" t="s">
        <v>2013</v>
      </c>
      <c r="E62" s="36">
        <v>1750</v>
      </c>
      <c r="F62" s="950"/>
      <c r="G62" s="950">
        <v>1750</v>
      </c>
      <c r="H62" s="12">
        <v>331020</v>
      </c>
      <c r="I62" s="12">
        <v>368160</v>
      </c>
      <c r="J62" s="12">
        <v>340200</v>
      </c>
      <c r="K62" s="12">
        <v>259920</v>
      </c>
      <c r="L62" s="12">
        <v>245220</v>
      </c>
      <c r="M62" s="12">
        <v>276480</v>
      </c>
      <c r="N62" s="12">
        <v>312120</v>
      </c>
      <c r="O62" s="961">
        <v>3660738</v>
      </c>
      <c r="P62" s="962">
        <v>0.99855351299731765</v>
      </c>
      <c r="Q62" s="961">
        <v>3711590</v>
      </c>
      <c r="R62" s="961">
        <v>3851310</v>
      </c>
    </row>
    <row r="63" spans="1:18" ht="15">
      <c r="A63" s="952">
        <v>16</v>
      </c>
      <c r="B63" s="948" t="s">
        <v>1694</v>
      </c>
      <c r="C63" s="36" t="s">
        <v>2011</v>
      </c>
      <c r="D63" s="949" t="s">
        <v>2013</v>
      </c>
      <c r="E63" s="36">
        <v>1450</v>
      </c>
      <c r="F63" s="950"/>
      <c r="G63" s="950">
        <v>1450</v>
      </c>
      <c r="H63" s="12">
        <v>880200</v>
      </c>
      <c r="I63" s="12">
        <v>736947</v>
      </c>
      <c r="J63" s="12">
        <v>656766</v>
      </c>
      <c r="K63" s="12">
        <v>720324</v>
      </c>
      <c r="L63" s="12">
        <v>586179</v>
      </c>
      <c r="M63" s="12">
        <v>295011</v>
      </c>
      <c r="N63" s="12">
        <v>265617</v>
      </c>
      <c r="O63" s="961">
        <v>7392099</v>
      </c>
      <c r="P63" s="962">
        <v>0.9844538300576402</v>
      </c>
      <c r="Q63" s="961">
        <v>7494779</v>
      </c>
      <c r="R63" s="961">
        <v>4416489</v>
      </c>
    </row>
    <row r="64" spans="1:18" ht="15">
      <c r="A64" s="952">
        <v>17</v>
      </c>
      <c r="B64" s="948" t="s">
        <v>1780</v>
      </c>
      <c r="C64" s="36" t="s">
        <v>2011</v>
      </c>
      <c r="D64" s="949" t="s">
        <v>2013</v>
      </c>
      <c r="E64" s="36">
        <v>1000</v>
      </c>
      <c r="F64" s="950"/>
      <c r="G64" s="950">
        <v>1000</v>
      </c>
      <c r="H64" s="12">
        <v>456960</v>
      </c>
      <c r="I64" s="12">
        <v>361590</v>
      </c>
      <c r="J64" s="12">
        <v>336492</v>
      </c>
      <c r="K64" s="12">
        <v>258546</v>
      </c>
      <c r="L64" s="12">
        <v>399186</v>
      </c>
      <c r="M64" s="12">
        <v>179334</v>
      </c>
      <c r="N64" s="12">
        <v>124740</v>
      </c>
      <c r="O64" s="961">
        <v>3788004</v>
      </c>
      <c r="P64" s="962">
        <v>0.99516251413871593</v>
      </c>
      <c r="Q64" s="961">
        <v>3840614</v>
      </c>
      <c r="R64" s="961">
        <v>3458940</v>
      </c>
    </row>
    <row r="65" spans="1:18" ht="15">
      <c r="A65" s="952">
        <v>18</v>
      </c>
      <c r="B65" s="948" t="s">
        <v>1792</v>
      </c>
      <c r="C65" s="36" t="s">
        <v>2011</v>
      </c>
      <c r="D65" s="949" t="s">
        <v>2013</v>
      </c>
      <c r="E65" s="36">
        <v>2223</v>
      </c>
      <c r="F65" s="950"/>
      <c r="G65" s="950">
        <v>2223</v>
      </c>
      <c r="H65" s="12">
        <v>728910</v>
      </c>
      <c r="I65" s="12">
        <v>655230</v>
      </c>
      <c r="J65" s="12">
        <v>700380</v>
      </c>
      <c r="K65" s="12">
        <v>811545</v>
      </c>
      <c r="L65" s="12">
        <v>813030</v>
      </c>
      <c r="M65" s="12">
        <v>736590</v>
      </c>
      <c r="N65" s="12">
        <v>814995</v>
      </c>
      <c r="O65" s="961">
        <v>8990117</v>
      </c>
      <c r="P65" s="962">
        <v>0.99396612071726353</v>
      </c>
      <c r="Q65" s="961">
        <v>9114990</v>
      </c>
      <c r="R65" s="961">
        <v>7567065</v>
      </c>
    </row>
    <row r="66" spans="1:18" ht="15">
      <c r="A66" s="952">
        <v>19</v>
      </c>
      <c r="B66" s="948" t="s">
        <v>1907</v>
      </c>
      <c r="C66" s="36" t="s">
        <v>2011</v>
      </c>
      <c r="D66" s="949" t="s">
        <v>2013</v>
      </c>
      <c r="E66" s="36">
        <v>8000</v>
      </c>
      <c r="F66" s="950"/>
      <c r="G66" s="950">
        <v>8000</v>
      </c>
      <c r="H66" s="12">
        <v>545520</v>
      </c>
      <c r="I66" s="12">
        <v>447720</v>
      </c>
      <c r="J66" s="12">
        <v>655440</v>
      </c>
      <c r="K66" s="12">
        <v>521160</v>
      </c>
      <c r="L66" s="12">
        <v>456840</v>
      </c>
      <c r="M66" s="12">
        <v>735780</v>
      </c>
      <c r="N66" s="12">
        <v>671700</v>
      </c>
      <c r="O66" s="961">
        <v>6854889</v>
      </c>
      <c r="P66" s="962">
        <v>0.99389495779686321</v>
      </c>
      <c r="Q66" s="961">
        <v>6950096</v>
      </c>
      <c r="R66" s="961">
        <v>1554534</v>
      </c>
    </row>
    <row r="67" spans="1:18" ht="15">
      <c r="A67" s="952">
        <v>20</v>
      </c>
      <c r="B67" s="948" t="s">
        <v>1747</v>
      </c>
      <c r="C67" s="36" t="s">
        <v>2011</v>
      </c>
      <c r="D67" s="949" t="s">
        <v>2013</v>
      </c>
      <c r="E67" s="36">
        <v>4400</v>
      </c>
      <c r="F67" s="950"/>
      <c r="G67" s="950">
        <v>4400</v>
      </c>
      <c r="H67" s="12">
        <v>2575410</v>
      </c>
      <c r="I67" s="12">
        <v>2612490</v>
      </c>
      <c r="J67" s="12">
        <v>2618340</v>
      </c>
      <c r="K67" s="12">
        <v>2775090</v>
      </c>
      <c r="L67" s="12">
        <v>2779890</v>
      </c>
      <c r="M67" s="12">
        <v>2784780</v>
      </c>
      <c r="N67" s="12">
        <v>2809320</v>
      </c>
      <c r="O67" s="961">
        <v>32500020</v>
      </c>
      <c r="P67" s="962">
        <v>0.99496254584335231</v>
      </c>
      <c r="Q67" s="961">
        <v>32951410</v>
      </c>
      <c r="R67" s="961">
        <v>0</v>
      </c>
    </row>
    <row r="68" spans="1:18" ht="15">
      <c r="A68" s="952">
        <v>21</v>
      </c>
      <c r="B68" s="948" t="s">
        <v>2204</v>
      </c>
      <c r="C68" s="36" t="s">
        <v>2011</v>
      </c>
      <c r="D68" s="949" t="s">
        <v>2013</v>
      </c>
      <c r="E68" s="36">
        <v>4200</v>
      </c>
      <c r="F68" s="950"/>
      <c r="G68" s="950">
        <v>4200</v>
      </c>
      <c r="H68" s="12">
        <v>1858860</v>
      </c>
      <c r="I68" s="12">
        <v>2580600</v>
      </c>
      <c r="J68" s="12">
        <v>2707320</v>
      </c>
      <c r="K68" s="12">
        <v>2225640</v>
      </c>
      <c r="L68" s="12">
        <v>1490520</v>
      </c>
      <c r="M68" s="12">
        <v>399870</v>
      </c>
      <c r="N68" s="12">
        <v>2771160</v>
      </c>
      <c r="O68" s="961">
        <v>23482216</v>
      </c>
      <c r="P68" s="962">
        <v>0.95470157858753657</v>
      </c>
      <c r="Q68" s="961">
        <v>23808363</v>
      </c>
      <c r="R68" s="961">
        <v>29969340</v>
      </c>
    </row>
    <row r="69" spans="1:18" ht="15">
      <c r="A69" s="952">
        <v>22</v>
      </c>
      <c r="B69" s="948" t="s">
        <v>1697</v>
      </c>
      <c r="C69" s="36" t="s">
        <v>2011</v>
      </c>
      <c r="D69" s="949" t="s">
        <v>2013</v>
      </c>
      <c r="E69" s="36">
        <v>4500</v>
      </c>
      <c r="F69" s="950"/>
      <c r="G69" s="950">
        <v>4500</v>
      </c>
      <c r="H69" s="12">
        <v>3268620</v>
      </c>
      <c r="I69" s="12">
        <v>2978520</v>
      </c>
      <c r="J69" s="12">
        <v>2843940</v>
      </c>
      <c r="K69" s="12">
        <v>2984580</v>
      </c>
      <c r="L69" s="12">
        <v>2751600</v>
      </c>
      <c r="M69" s="12">
        <v>2648700</v>
      </c>
      <c r="N69" s="12">
        <v>2789280</v>
      </c>
      <c r="O69" s="961">
        <v>34925630</v>
      </c>
      <c r="P69" s="962">
        <v>0.95654735101119526</v>
      </c>
      <c r="Q69" s="961">
        <v>35410709</v>
      </c>
      <c r="R69" s="961">
        <v>27325857</v>
      </c>
    </row>
    <row r="70" spans="1:18" ht="15">
      <c r="A70" s="952">
        <v>23</v>
      </c>
      <c r="B70" s="948" t="s">
        <v>1753</v>
      </c>
      <c r="C70" s="36" t="s">
        <v>2011</v>
      </c>
      <c r="D70" s="949" t="s">
        <v>2013</v>
      </c>
      <c r="E70" s="36">
        <v>2039</v>
      </c>
      <c r="F70" s="950"/>
      <c r="G70" s="950">
        <v>2039</v>
      </c>
      <c r="H70" s="12">
        <v>34845</v>
      </c>
      <c r="I70" s="12">
        <v>29190</v>
      </c>
      <c r="J70" s="12">
        <v>25605</v>
      </c>
      <c r="K70" s="12">
        <v>12855</v>
      </c>
      <c r="L70" s="12">
        <v>0</v>
      </c>
      <c r="M70" s="12">
        <v>0</v>
      </c>
      <c r="N70" s="12">
        <v>0</v>
      </c>
      <c r="O70" s="961">
        <v>188478</v>
      </c>
      <c r="P70" s="962">
        <v>0.91374699117411073</v>
      </c>
      <c r="Q70" s="961">
        <v>191105</v>
      </c>
      <c r="R70" s="961">
        <v>534975</v>
      </c>
    </row>
    <row r="71" spans="1:18" ht="15">
      <c r="A71" s="952">
        <v>24</v>
      </c>
      <c r="B71" s="948" t="s">
        <v>10</v>
      </c>
      <c r="C71" s="36" t="s">
        <v>2011</v>
      </c>
      <c r="D71" s="949" t="s">
        <v>2014</v>
      </c>
      <c r="E71" s="36">
        <v>1300</v>
      </c>
      <c r="F71" s="950"/>
      <c r="G71" s="950">
        <v>1300</v>
      </c>
      <c r="H71" s="12">
        <v>564650</v>
      </c>
      <c r="I71" s="12">
        <v>554640</v>
      </c>
      <c r="J71" s="12">
        <v>424880</v>
      </c>
      <c r="K71" s="12">
        <v>624000</v>
      </c>
      <c r="L71" s="12">
        <v>428590</v>
      </c>
      <c r="M71" s="12">
        <v>683012</v>
      </c>
      <c r="N71" s="12">
        <v>652908</v>
      </c>
      <c r="O71" s="961">
        <v>6684046</v>
      </c>
      <c r="P71" s="962">
        <v>0.95917714294634027</v>
      </c>
      <c r="Q71" s="961">
        <v>6776883</v>
      </c>
      <c r="R71" s="961">
        <v>7225284</v>
      </c>
    </row>
    <row r="72" spans="1:18" ht="15">
      <c r="A72" s="952">
        <v>25</v>
      </c>
      <c r="B72" s="948" t="s">
        <v>2205</v>
      </c>
      <c r="C72" s="36" t="s">
        <v>2011</v>
      </c>
      <c r="D72" s="949" t="s">
        <v>2013</v>
      </c>
      <c r="E72" s="36">
        <v>1200</v>
      </c>
      <c r="F72" s="950"/>
      <c r="G72" s="950">
        <v>1200</v>
      </c>
      <c r="H72" s="12">
        <v>325170</v>
      </c>
      <c r="I72" s="12">
        <v>268185</v>
      </c>
      <c r="J72" s="12">
        <v>345120</v>
      </c>
      <c r="K72" s="12">
        <v>648660</v>
      </c>
      <c r="L72" s="12">
        <v>790935</v>
      </c>
      <c r="M72" s="12">
        <v>657255</v>
      </c>
      <c r="N72" s="12">
        <v>484665</v>
      </c>
      <c r="O72" s="961">
        <v>6066293</v>
      </c>
      <c r="P72" s="962">
        <v>0.98465527876033787</v>
      </c>
      <c r="Q72" s="961">
        <v>6150555</v>
      </c>
      <c r="R72" s="961">
        <v>3864290</v>
      </c>
    </row>
    <row r="73" spans="1:18" ht="15">
      <c r="A73" s="952">
        <v>26</v>
      </c>
      <c r="B73" s="948" t="s">
        <v>410</v>
      </c>
      <c r="C73" s="36" t="s">
        <v>2011</v>
      </c>
      <c r="D73" s="949" t="s">
        <v>2013</v>
      </c>
      <c r="E73" s="36">
        <v>2000</v>
      </c>
      <c r="F73" s="950"/>
      <c r="G73" s="950">
        <v>2000</v>
      </c>
      <c r="H73" s="12">
        <v>409230</v>
      </c>
      <c r="I73" s="12">
        <v>446550</v>
      </c>
      <c r="J73" s="12">
        <v>361830</v>
      </c>
      <c r="K73" s="12">
        <v>385710</v>
      </c>
      <c r="L73" s="12">
        <v>364470</v>
      </c>
      <c r="M73" s="12">
        <v>347670</v>
      </c>
      <c r="N73" s="12">
        <v>338550</v>
      </c>
      <c r="O73" s="961">
        <v>4596425</v>
      </c>
      <c r="P73" s="962">
        <v>1.1687760925857422</v>
      </c>
      <c r="Q73" s="961">
        <v>4660272</v>
      </c>
      <c r="R73" s="961">
        <v>5295762</v>
      </c>
    </row>
    <row r="74" spans="1:18" ht="15">
      <c r="A74" s="952">
        <v>27</v>
      </c>
      <c r="B74" s="948" t="s">
        <v>2206</v>
      </c>
      <c r="C74" s="36" t="s">
        <v>2011</v>
      </c>
      <c r="D74" s="949" t="s">
        <v>2013</v>
      </c>
      <c r="E74" s="36">
        <v>1000</v>
      </c>
      <c r="F74" s="950"/>
      <c r="G74" s="950">
        <v>1000</v>
      </c>
      <c r="H74" s="12">
        <v>238905</v>
      </c>
      <c r="I74" s="12">
        <v>349389</v>
      </c>
      <c r="J74" s="12">
        <v>287595</v>
      </c>
      <c r="K74" s="12">
        <v>180621</v>
      </c>
      <c r="L74" s="12">
        <v>168039</v>
      </c>
      <c r="M74" s="12">
        <v>337115</v>
      </c>
      <c r="N74" s="12">
        <v>261682</v>
      </c>
      <c r="O74" s="961">
        <v>3133407</v>
      </c>
      <c r="P74" s="962">
        <v>0.89648475527611216</v>
      </c>
      <c r="Q74" s="961">
        <v>3176924</v>
      </c>
      <c r="R74" s="961">
        <v>2822580</v>
      </c>
    </row>
    <row r="75" spans="1:18" ht="15">
      <c r="A75" s="952">
        <v>28</v>
      </c>
      <c r="B75" s="948" t="s">
        <v>1275</v>
      </c>
      <c r="C75" s="36" t="s">
        <v>2011</v>
      </c>
      <c r="D75" s="949" t="s">
        <v>2014</v>
      </c>
      <c r="E75" s="36">
        <v>1500</v>
      </c>
      <c r="F75" s="950"/>
      <c r="G75" s="950">
        <v>1500</v>
      </c>
      <c r="H75" s="12">
        <v>6000</v>
      </c>
      <c r="I75" s="12">
        <v>4800</v>
      </c>
      <c r="J75" s="12">
        <v>5400</v>
      </c>
      <c r="K75" s="12">
        <v>3600</v>
      </c>
      <c r="L75" s="12">
        <v>3800</v>
      </c>
      <c r="M75" s="12">
        <v>20600</v>
      </c>
      <c r="N75" s="12">
        <v>24800</v>
      </c>
      <c r="O75" s="961">
        <v>106082</v>
      </c>
      <c r="P75" s="962">
        <v>0.78587699316628701</v>
      </c>
      <c r="Q75" s="961">
        <v>107568</v>
      </c>
      <c r="R75" s="961">
        <v>58400</v>
      </c>
    </row>
    <row r="76" spans="1:18" ht="15">
      <c r="A76" s="952">
        <v>29</v>
      </c>
      <c r="B76" s="948" t="s">
        <v>1609</v>
      </c>
      <c r="C76" s="36" t="s">
        <v>2011</v>
      </c>
      <c r="D76" s="949" t="s">
        <v>2013</v>
      </c>
      <c r="E76" s="36">
        <v>2222</v>
      </c>
      <c r="F76" s="950"/>
      <c r="G76" s="950">
        <v>2222</v>
      </c>
      <c r="H76" s="12">
        <v>287130</v>
      </c>
      <c r="I76" s="12">
        <v>257430</v>
      </c>
      <c r="J76" s="12">
        <v>281880</v>
      </c>
      <c r="K76" s="12">
        <v>200130</v>
      </c>
      <c r="L76" s="12">
        <v>248430</v>
      </c>
      <c r="M76" s="12">
        <v>226350</v>
      </c>
      <c r="N76" s="12">
        <v>283830</v>
      </c>
      <c r="O76" s="961">
        <v>3044646</v>
      </c>
      <c r="P76" s="962">
        <v>0.93969206474536127</v>
      </c>
      <c r="Q76" s="961">
        <v>3086936</v>
      </c>
      <c r="R76" s="961">
        <v>2963160</v>
      </c>
    </row>
    <row r="77" spans="1:18" ht="15">
      <c r="A77" s="952">
        <v>30</v>
      </c>
      <c r="B77" s="948" t="s">
        <v>2207</v>
      </c>
      <c r="C77" s="36" t="s">
        <v>2011</v>
      </c>
      <c r="D77" s="949" t="s">
        <v>2013</v>
      </c>
      <c r="E77" s="36">
        <v>12000</v>
      </c>
      <c r="F77" s="950"/>
      <c r="G77" s="950">
        <v>12000</v>
      </c>
      <c r="H77" s="12">
        <v>1993320</v>
      </c>
      <c r="I77" s="12">
        <v>3630360</v>
      </c>
      <c r="J77" s="12">
        <v>2254920</v>
      </c>
      <c r="K77" s="12">
        <v>2252520</v>
      </c>
      <c r="L77" s="12">
        <v>3197520</v>
      </c>
      <c r="M77" s="12">
        <v>2377920</v>
      </c>
      <c r="N77" s="12">
        <v>3748680</v>
      </c>
      <c r="O77" s="961">
        <v>32631300</v>
      </c>
      <c r="P77" s="962">
        <v>0.89429643113243973</v>
      </c>
      <c r="Q77" s="961">
        <v>33084516</v>
      </c>
      <c r="R77" s="961">
        <v>4430160</v>
      </c>
    </row>
    <row r="78" spans="1:18" ht="15">
      <c r="A78" s="952">
        <v>31</v>
      </c>
      <c r="B78" s="948" t="s">
        <v>1697</v>
      </c>
      <c r="C78" s="36" t="s">
        <v>2011</v>
      </c>
      <c r="D78" s="949" t="s">
        <v>2013</v>
      </c>
      <c r="E78" s="36">
        <v>7000</v>
      </c>
      <c r="F78" s="950"/>
      <c r="G78" s="950">
        <v>7000</v>
      </c>
      <c r="H78" s="12">
        <v>2950140</v>
      </c>
      <c r="I78" s="12">
        <v>3354000</v>
      </c>
      <c r="J78" s="12">
        <v>3680820</v>
      </c>
      <c r="K78" s="12">
        <v>2819940</v>
      </c>
      <c r="L78" s="12">
        <v>3032760</v>
      </c>
      <c r="M78" s="12">
        <v>3141120</v>
      </c>
      <c r="N78" s="12">
        <v>3247260</v>
      </c>
      <c r="O78" s="961">
        <v>38147129</v>
      </c>
      <c r="P78" s="962">
        <v>0.88369418971917135</v>
      </c>
      <c r="Q78" s="961">
        <v>38676955</v>
      </c>
      <c r="R78" s="961">
        <v>23475074</v>
      </c>
    </row>
    <row r="79" spans="1:18" ht="15">
      <c r="A79" s="952">
        <v>32</v>
      </c>
      <c r="B79" s="948" t="s">
        <v>2208</v>
      </c>
      <c r="C79" s="36" t="s">
        <v>2011</v>
      </c>
      <c r="D79" s="949" t="s">
        <v>2013</v>
      </c>
      <c r="E79" s="36">
        <v>1000</v>
      </c>
      <c r="F79" s="950"/>
      <c r="G79" s="950">
        <v>1000</v>
      </c>
      <c r="H79" s="12"/>
      <c r="I79" s="12"/>
      <c r="J79" s="12">
        <v>1605</v>
      </c>
      <c r="K79" s="12">
        <v>19035</v>
      </c>
      <c r="L79" s="12">
        <v>20070</v>
      </c>
      <c r="M79" s="12">
        <v>24285</v>
      </c>
      <c r="N79" s="12">
        <v>21735</v>
      </c>
      <c r="O79" s="961">
        <v>168518</v>
      </c>
      <c r="P79" s="962">
        <v>0.94276862872982226</v>
      </c>
      <c r="Q79" s="961">
        <v>203813</v>
      </c>
      <c r="R79" s="961">
        <v>0</v>
      </c>
    </row>
    <row r="80" spans="1:18" ht="15">
      <c r="A80" s="952">
        <v>33</v>
      </c>
      <c r="B80" s="948" t="s">
        <v>2209</v>
      </c>
      <c r="C80" s="36" t="s">
        <v>2210</v>
      </c>
      <c r="D80" s="949" t="s">
        <v>2013</v>
      </c>
      <c r="E80" s="36">
        <v>3629</v>
      </c>
      <c r="F80" s="950"/>
      <c r="G80" s="950">
        <v>3629</v>
      </c>
      <c r="H80" s="12"/>
      <c r="I80" s="12">
        <v>4800</v>
      </c>
      <c r="J80" s="12">
        <v>6990</v>
      </c>
      <c r="K80" s="12">
        <v>9810</v>
      </c>
      <c r="L80" s="12">
        <v>19980</v>
      </c>
      <c r="M80" s="12">
        <v>19590</v>
      </c>
      <c r="N80" s="12">
        <v>11190</v>
      </c>
      <c r="O80" s="961">
        <v>123675</v>
      </c>
      <c r="P80" s="962">
        <v>0.97479489701068289</v>
      </c>
      <c r="Q80" s="961">
        <v>150475</v>
      </c>
      <c r="R80" s="961">
        <v>0</v>
      </c>
    </row>
    <row r="81" spans="1:18" ht="15">
      <c r="A81" s="952">
        <v>34</v>
      </c>
      <c r="B81" s="948" t="s">
        <v>2016</v>
      </c>
      <c r="C81" s="36" t="s">
        <v>2210</v>
      </c>
      <c r="D81" s="949" t="s">
        <v>2013</v>
      </c>
      <c r="E81" s="36">
        <v>2033.49</v>
      </c>
      <c r="F81" s="950"/>
      <c r="G81" s="950">
        <v>2033.49</v>
      </c>
      <c r="H81" s="12">
        <v>1908</v>
      </c>
      <c r="I81" s="12">
        <v>1629</v>
      </c>
      <c r="J81" s="12">
        <v>1800</v>
      </c>
      <c r="K81" s="12">
        <v>2340</v>
      </c>
      <c r="L81" s="12">
        <v>11637</v>
      </c>
      <c r="M81" s="12">
        <v>1710</v>
      </c>
      <c r="N81" s="12">
        <v>6138</v>
      </c>
      <c r="O81" s="961">
        <v>44799</v>
      </c>
      <c r="P81" s="962">
        <v>0.95055118110236225</v>
      </c>
      <c r="Q81" s="961">
        <v>54516</v>
      </c>
      <c r="R81" s="961">
        <v>1161</v>
      </c>
    </row>
    <row r="82" spans="1:18" ht="15">
      <c r="A82" s="952">
        <v>35</v>
      </c>
      <c r="B82" s="948" t="s">
        <v>2211</v>
      </c>
      <c r="C82" s="36" t="s">
        <v>2210</v>
      </c>
      <c r="D82" s="949" t="s">
        <v>2013</v>
      </c>
      <c r="E82" s="36">
        <v>8319</v>
      </c>
      <c r="F82" s="950"/>
      <c r="G82" s="950">
        <v>8319</v>
      </c>
      <c r="H82" s="12"/>
      <c r="I82" s="12"/>
      <c r="J82" s="12"/>
      <c r="K82" s="12"/>
      <c r="L82" s="12"/>
      <c r="M82" s="12">
        <v>0</v>
      </c>
      <c r="N82" s="12">
        <v>2655</v>
      </c>
      <c r="O82" s="961">
        <v>2655</v>
      </c>
      <c r="P82" s="962">
        <v>0.98333333333333328</v>
      </c>
      <c r="Q82" s="961">
        <v>3237</v>
      </c>
      <c r="R82" s="961">
        <v>0</v>
      </c>
    </row>
    <row r="83" spans="1:18" ht="15">
      <c r="A83" s="952">
        <v>36</v>
      </c>
      <c r="B83" s="948" t="s">
        <v>1793</v>
      </c>
      <c r="C83" s="36" t="s">
        <v>2210</v>
      </c>
      <c r="D83" s="949" t="s">
        <v>2013</v>
      </c>
      <c r="E83" s="36">
        <v>5092</v>
      </c>
      <c r="F83" s="950"/>
      <c r="G83" s="950">
        <v>5092</v>
      </c>
      <c r="H83" s="12">
        <v>19500</v>
      </c>
      <c r="I83" s="12">
        <v>12090</v>
      </c>
      <c r="J83" s="12">
        <v>9750</v>
      </c>
      <c r="K83" s="12">
        <v>70860</v>
      </c>
      <c r="L83" s="12">
        <v>80250</v>
      </c>
      <c r="M83" s="12">
        <v>104010</v>
      </c>
      <c r="N83" s="12">
        <v>26760</v>
      </c>
      <c r="O83" s="961">
        <v>571917</v>
      </c>
      <c r="P83" s="962">
        <v>0.98419658353886907</v>
      </c>
      <c r="Q83" s="961">
        <v>695833</v>
      </c>
      <c r="R83" s="961">
        <v>370410</v>
      </c>
    </row>
    <row r="84" spans="1:18" ht="15">
      <c r="A84" s="952">
        <v>37</v>
      </c>
      <c r="B84" s="948" t="s">
        <v>2212</v>
      </c>
      <c r="C84" s="36" t="s">
        <v>2210</v>
      </c>
      <c r="D84" s="949" t="s">
        <v>2013</v>
      </c>
      <c r="E84" s="36">
        <v>1689</v>
      </c>
      <c r="F84" s="950"/>
      <c r="G84" s="950">
        <v>1689</v>
      </c>
      <c r="H84" s="12">
        <v>870</v>
      </c>
      <c r="I84" s="12">
        <v>0</v>
      </c>
      <c r="J84" s="12">
        <v>0</v>
      </c>
      <c r="K84" s="12">
        <v>1230</v>
      </c>
      <c r="L84" s="12">
        <v>16275</v>
      </c>
      <c r="M84" s="12">
        <v>34605</v>
      </c>
      <c r="N84" s="12">
        <v>14010</v>
      </c>
      <c r="O84" s="961">
        <v>111433</v>
      </c>
      <c r="P84" s="962">
        <v>0.79735761471165867</v>
      </c>
      <c r="Q84" s="961">
        <v>135570</v>
      </c>
      <c r="R84" s="961">
        <v>10320</v>
      </c>
    </row>
    <row r="85" spans="1:18" ht="15">
      <c r="A85" s="952">
        <v>38</v>
      </c>
      <c r="B85" s="948" t="s">
        <v>1794</v>
      </c>
      <c r="C85" s="36" t="s">
        <v>2213</v>
      </c>
      <c r="D85" s="949" t="s">
        <v>2013</v>
      </c>
      <c r="E85" s="36">
        <v>1150</v>
      </c>
      <c r="F85" s="950"/>
      <c r="G85" s="950">
        <v>1150</v>
      </c>
      <c r="H85" s="12">
        <v>77067</v>
      </c>
      <c r="I85" s="12">
        <v>91017</v>
      </c>
      <c r="J85" s="12">
        <v>72225</v>
      </c>
      <c r="K85" s="12">
        <v>70749</v>
      </c>
      <c r="L85" s="12">
        <v>48672</v>
      </c>
      <c r="M85" s="12">
        <v>65304</v>
      </c>
      <c r="N85" s="12">
        <v>78858</v>
      </c>
      <c r="O85" s="961">
        <v>878275</v>
      </c>
      <c r="P85" s="962">
        <v>0.79399835493660831</v>
      </c>
      <c r="Q85" s="961">
        <v>979529</v>
      </c>
      <c r="R85" s="961">
        <v>862389</v>
      </c>
    </row>
    <row r="86" spans="1:18" ht="15">
      <c r="A86" s="952">
        <v>39</v>
      </c>
      <c r="B86" s="948" t="s">
        <v>2015</v>
      </c>
      <c r="C86" s="36" t="s">
        <v>2214</v>
      </c>
      <c r="D86" s="949" t="s">
        <v>2013</v>
      </c>
      <c r="E86" s="36">
        <v>2000</v>
      </c>
      <c r="F86" s="950"/>
      <c r="G86" s="950">
        <v>2000</v>
      </c>
      <c r="H86" s="12">
        <v>28950</v>
      </c>
      <c r="I86" s="12">
        <v>26775</v>
      </c>
      <c r="J86" s="12">
        <v>33690</v>
      </c>
      <c r="K86" s="12">
        <v>23805</v>
      </c>
      <c r="L86" s="12">
        <v>26775</v>
      </c>
      <c r="M86" s="12">
        <v>30435</v>
      </c>
      <c r="N86" s="12">
        <v>22605</v>
      </c>
      <c r="O86" s="961">
        <v>328858</v>
      </c>
      <c r="P86" s="962">
        <v>0.87158821537419573</v>
      </c>
      <c r="Q86" s="961">
        <v>343429</v>
      </c>
      <c r="R86" s="961">
        <v>411720</v>
      </c>
    </row>
    <row r="87" spans="1:18" ht="15">
      <c r="A87" s="952">
        <v>40</v>
      </c>
      <c r="B87" s="948" t="s">
        <v>2215</v>
      </c>
      <c r="C87" s="36" t="s">
        <v>2062</v>
      </c>
      <c r="D87" s="949" t="s">
        <v>2013</v>
      </c>
      <c r="E87" s="36">
        <v>5000</v>
      </c>
      <c r="F87" s="950"/>
      <c r="G87" s="950">
        <v>5000</v>
      </c>
      <c r="H87" s="12">
        <v>278991</v>
      </c>
      <c r="I87" s="12">
        <v>389580</v>
      </c>
      <c r="J87" s="12">
        <v>301410</v>
      </c>
      <c r="K87" s="12">
        <v>402090</v>
      </c>
      <c r="L87" s="12">
        <v>478860</v>
      </c>
      <c r="M87" s="12">
        <v>630720</v>
      </c>
      <c r="N87" s="12"/>
      <c r="O87" s="961">
        <v>4563483</v>
      </c>
      <c r="P87" s="962">
        <v>0.86875659666976479</v>
      </c>
      <c r="Q87" s="961">
        <v>4626871</v>
      </c>
      <c r="R87" s="961">
        <v>96681</v>
      </c>
    </row>
    <row r="88" spans="1:18" ht="23.25" customHeight="1">
      <c r="A88" s="952">
        <v>41</v>
      </c>
      <c r="B88" s="955" t="s">
        <v>2216</v>
      </c>
      <c r="C88" s="36" t="s">
        <v>2203</v>
      </c>
      <c r="D88" s="949" t="s">
        <v>2013</v>
      </c>
      <c r="E88" s="956"/>
      <c r="F88" s="956">
        <v>1027</v>
      </c>
      <c r="G88" s="950">
        <v>1027</v>
      </c>
      <c r="H88" s="36"/>
      <c r="I88" s="36"/>
      <c r="J88" s="36"/>
      <c r="K88" s="36"/>
      <c r="L88" s="36"/>
      <c r="M88" s="36"/>
      <c r="N88" s="36"/>
      <c r="O88" s="36">
        <v>130881</v>
      </c>
      <c r="P88" s="962">
        <v>0.9</v>
      </c>
      <c r="Q88" s="961">
        <v>820083</v>
      </c>
      <c r="R88" s="961">
        <v>0</v>
      </c>
    </row>
    <row r="89" spans="1:18" ht="27.75" customHeight="1">
      <c r="A89" s="952">
        <v>42</v>
      </c>
      <c r="B89" s="957" t="s">
        <v>2217</v>
      </c>
      <c r="C89" s="36" t="s">
        <v>2011</v>
      </c>
      <c r="D89" s="949" t="s">
        <v>2013</v>
      </c>
      <c r="E89" s="956"/>
      <c r="F89" s="956">
        <v>3500</v>
      </c>
      <c r="G89" s="950">
        <v>3500</v>
      </c>
      <c r="H89" s="36"/>
      <c r="I89" s="36"/>
      <c r="J89" s="36"/>
      <c r="K89" s="36"/>
      <c r="L89" s="36"/>
      <c r="M89" s="36"/>
      <c r="N89" s="36"/>
      <c r="O89" s="36">
        <v>234360</v>
      </c>
      <c r="P89" s="962">
        <v>0.9</v>
      </c>
      <c r="Q89" s="961">
        <v>2851380</v>
      </c>
      <c r="R89" s="961">
        <v>0</v>
      </c>
    </row>
    <row r="90" spans="1:18" ht="24" customHeight="1">
      <c r="A90" s="952">
        <v>43</v>
      </c>
      <c r="B90" s="957" t="s">
        <v>2218</v>
      </c>
      <c r="C90" s="36" t="s">
        <v>2203</v>
      </c>
      <c r="D90" s="949" t="s">
        <v>2013</v>
      </c>
      <c r="E90" s="956"/>
      <c r="F90" s="950">
        <v>2000</v>
      </c>
      <c r="G90" s="950">
        <v>2000</v>
      </c>
      <c r="H90" s="36"/>
      <c r="I90" s="36"/>
      <c r="J90" s="36"/>
      <c r="K90" s="36"/>
      <c r="L90" s="36"/>
      <c r="M90" s="36"/>
      <c r="N90" s="36"/>
      <c r="O90" s="36"/>
      <c r="P90" s="962">
        <v>0.9</v>
      </c>
      <c r="Q90" s="36">
        <v>786240</v>
      </c>
      <c r="R90" s="961">
        <v>0</v>
      </c>
    </row>
    <row r="91" spans="1:18" ht="21.75" customHeight="1">
      <c r="A91" s="952">
        <v>44</v>
      </c>
      <c r="B91" s="957" t="s">
        <v>2219</v>
      </c>
      <c r="C91" s="36" t="s">
        <v>2011</v>
      </c>
      <c r="D91" s="949" t="s">
        <v>2013</v>
      </c>
      <c r="E91" s="958"/>
      <c r="F91" s="953">
        <v>2000</v>
      </c>
      <c r="G91" s="950">
        <v>2000</v>
      </c>
      <c r="H91" s="36"/>
      <c r="I91" s="36"/>
      <c r="J91" s="36"/>
      <c r="K91" s="36"/>
      <c r="L91" s="36"/>
      <c r="M91" s="36"/>
      <c r="N91" s="36"/>
      <c r="O91" s="36"/>
      <c r="P91" s="962">
        <v>0.9</v>
      </c>
      <c r="Q91" s="36">
        <v>1183680</v>
      </c>
      <c r="R91" s="961">
        <v>0</v>
      </c>
    </row>
    <row r="92" spans="1:18" ht="30" customHeight="1">
      <c r="A92" s="952">
        <v>45</v>
      </c>
      <c r="B92" s="957" t="s">
        <v>2220</v>
      </c>
      <c r="C92" s="36" t="s">
        <v>2011</v>
      </c>
      <c r="D92" s="949" t="s">
        <v>2013</v>
      </c>
      <c r="E92" s="958"/>
      <c r="F92" s="953">
        <v>1500</v>
      </c>
      <c r="G92" s="950">
        <v>1500</v>
      </c>
      <c r="H92" s="36"/>
      <c r="I92" s="36"/>
      <c r="J92" s="36"/>
      <c r="K92" s="36"/>
      <c r="L92" s="36"/>
      <c r="M92" s="36"/>
      <c r="N92" s="36"/>
      <c r="O92" s="36"/>
      <c r="P92" s="962">
        <v>0.9</v>
      </c>
      <c r="Q92" s="36">
        <v>887760</v>
      </c>
      <c r="R92" s="961">
        <v>0</v>
      </c>
    </row>
    <row r="93" spans="1:18" ht="28.5" customHeight="1">
      <c r="A93" s="952">
        <v>46</v>
      </c>
      <c r="B93" s="957" t="s">
        <v>2221</v>
      </c>
      <c r="C93" s="36" t="s">
        <v>2011</v>
      </c>
      <c r="D93" s="949" t="s">
        <v>2013</v>
      </c>
      <c r="E93" s="958"/>
      <c r="F93" s="953">
        <v>4000</v>
      </c>
      <c r="G93" s="950">
        <v>4000</v>
      </c>
      <c r="H93" s="36"/>
      <c r="I93" s="36"/>
      <c r="J93" s="36"/>
      <c r="K93" s="36"/>
      <c r="L93" s="36"/>
      <c r="M93" s="36"/>
      <c r="N93" s="36"/>
      <c r="O93" s="36"/>
      <c r="P93" s="962">
        <v>0.9</v>
      </c>
      <c r="Q93" s="36">
        <v>2367360</v>
      </c>
      <c r="R93" s="961">
        <v>0</v>
      </c>
    </row>
    <row r="94" spans="1:18" ht="15">
      <c r="A94" s="952">
        <v>47</v>
      </c>
      <c r="B94" s="957" t="s">
        <v>2222</v>
      </c>
      <c r="C94" s="36" t="s">
        <v>2011</v>
      </c>
      <c r="D94" s="949" t="s">
        <v>2013</v>
      </c>
      <c r="E94" s="958"/>
      <c r="F94" s="959">
        <v>1500</v>
      </c>
      <c r="G94" s="950">
        <v>1500</v>
      </c>
      <c r="H94" s="36"/>
      <c r="I94" s="36"/>
      <c r="J94" s="36"/>
      <c r="K94" s="36"/>
      <c r="L94" s="36"/>
      <c r="M94" s="36"/>
      <c r="N94" s="36"/>
      <c r="O94" s="36"/>
      <c r="P94" s="962">
        <v>0.9</v>
      </c>
      <c r="Q94" s="36">
        <v>589680</v>
      </c>
      <c r="R94" s="961">
        <v>0</v>
      </c>
    </row>
    <row r="95" spans="1:18" ht="28.5" customHeight="1">
      <c r="A95" s="952">
        <v>48</v>
      </c>
      <c r="B95" s="957" t="s">
        <v>2209</v>
      </c>
      <c r="C95" s="955" t="s">
        <v>2223</v>
      </c>
      <c r="D95" s="949" t="s">
        <v>2013</v>
      </c>
      <c r="E95" s="958"/>
      <c r="F95" s="958">
        <v>3535</v>
      </c>
      <c r="G95" s="950">
        <v>3535</v>
      </c>
      <c r="H95" s="36"/>
      <c r="I95" s="36"/>
      <c r="J95" s="36"/>
      <c r="K95" s="36"/>
      <c r="L95" s="36"/>
      <c r="M95" s="36"/>
      <c r="N95" s="36"/>
      <c r="O95" s="36"/>
      <c r="P95" s="962">
        <v>0.9</v>
      </c>
      <c r="Q95" s="36">
        <v>1389681</v>
      </c>
      <c r="R95" s="961">
        <v>0</v>
      </c>
    </row>
    <row r="96" spans="1:18" ht="25.5" customHeight="1">
      <c r="A96" s="952">
        <v>49</v>
      </c>
      <c r="B96" s="957" t="s">
        <v>2224</v>
      </c>
      <c r="C96" s="955" t="s">
        <v>2223</v>
      </c>
      <c r="D96" s="949" t="s">
        <v>2013</v>
      </c>
      <c r="E96" s="958"/>
      <c r="F96" s="960">
        <v>1920</v>
      </c>
      <c r="G96" s="950">
        <v>1920</v>
      </c>
      <c r="H96" s="36"/>
      <c r="I96" s="36"/>
      <c r="J96" s="36"/>
      <c r="K96" s="36"/>
      <c r="L96" s="36"/>
      <c r="M96" s="36"/>
      <c r="N96" s="36"/>
      <c r="O96" s="36"/>
      <c r="P96" s="962">
        <v>0.9</v>
      </c>
      <c r="Q96" s="36">
        <v>754790</v>
      </c>
      <c r="R96" s="961">
        <v>0</v>
      </c>
    </row>
    <row r="97" spans="1:18" ht="43.5" customHeight="1">
      <c r="A97" s="952">
        <v>50</v>
      </c>
      <c r="B97" s="957" t="s">
        <v>2225</v>
      </c>
      <c r="C97" s="955" t="s">
        <v>2223</v>
      </c>
      <c r="D97" s="949" t="s">
        <v>2013</v>
      </c>
      <c r="E97" s="958"/>
      <c r="F97" s="960">
        <v>4206</v>
      </c>
      <c r="G97" s="950">
        <v>4206</v>
      </c>
      <c r="H97" s="36"/>
      <c r="I97" s="36"/>
      <c r="J97" s="36"/>
      <c r="K97" s="36"/>
      <c r="L97" s="36"/>
      <c r="M97" s="36"/>
      <c r="N97" s="36"/>
      <c r="O97" s="36"/>
      <c r="P97" s="962">
        <v>0.9</v>
      </c>
      <c r="Q97" s="36">
        <v>1653464</v>
      </c>
      <c r="R97" s="961">
        <v>0</v>
      </c>
    </row>
    <row r="98" spans="1:18" ht="30" customHeight="1">
      <c r="A98" s="952">
        <v>51</v>
      </c>
      <c r="B98" s="957" t="s">
        <v>2226</v>
      </c>
      <c r="C98" s="36" t="s">
        <v>2213</v>
      </c>
      <c r="D98" s="949" t="s">
        <v>2013</v>
      </c>
      <c r="E98" s="958"/>
      <c r="F98" s="960">
        <v>1440</v>
      </c>
      <c r="G98" s="950">
        <v>1440</v>
      </c>
      <c r="H98" s="36"/>
      <c r="I98" s="36"/>
      <c r="J98" s="36"/>
      <c r="K98" s="36"/>
      <c r="L98" s="36"/>
      <c r="M98" s="36"/>
      <c r="N98" s="36"/>
      <c r="O98" s="36"/>
      <c r="P98" s="962">
        <v>0.9</v>
      </c>
      <c r="Q98" s="36">
        <v>946944</v>
      </c>
      <c r="R98" s="961">
        <v>0</v>
      </c>
    </row>
    <row r="99" spans="1:18" ht="15">
      <c r="A99" s="801">
        <v>51</v>
      </c>
      <c r="B99" s="803" t="s">
        <v>1748</v>
      </c>
      <c r="C99" s="801"/>
      <c r="D99" s="801"/>
      <c r="E99" s="801">
        <v>115143.49</v>
      </c>
      <c r="F99" s="801">
        <v>26628</v>
      </c>
      <c r="G99" s="801">
        <v>141771.49</v>
      </c>
      <c r="H99" s="801">
        <v>25096042</v>
      </c>
      <c r="I99" s="801">
        <v>26970172</v>
      </c>
      <c r="J99" s="801">
        <v>27936238</v>
      </c>
      <c r="K99" s="801">
        <v>25985810</v>
      </c>
      <c r="L99" s="801">
        <v>25077094</v>
      </c>
      <c r="M99" s="801">
        <v>23902906</v>
      </c>
      <c r="N99" s="801">
        <v>26583369</v>
      </c>
      <c r="O99" s="801">
        <v>311573490</v>
      </c>
      <c r="P99" s="802">
        <v>87.95</v>
      </c>
      <c r="Q99" s="801">
        <v>333011743</v>
      </c>
      <c r="R99" s="801">
        <v>184359235</v>
      </c>
    </row>
    <row r="100" spans="1:18" ht="15">
      <c r="A100" s="801">
        <v>94</v>
      </c>
      <c r="B100" s="803" t="s">
        <v>133</v>
      </c>
      <c r="C100" s="801"/>
      <c r="D100" s="801"/>
      <c r="E100" s="801">
        <v>800310.49</v>
      </c>
      <c r="F100" s="801">
        <v>208628</v>
      </c>
      <c r="G100" s="801">
        <v>1008938.49</v>
      </c>
      <c r="H100" s="801">
        <v>188399869</v>
      </c>
      <c r="I100" s="801">
        <v>194089707</v>
      </c>
      <c r="J100" s="801">
        <v>222849549</v>
      </c>
      <c r="K100" s="801">
        <v>210528149</v>
      </c>
      <c r="L100" s="801">
        <v>236780436</v>
      </c>
      <c r="M100" s="801">
        <v>238612266</v>
      </c>
      <c r="N100" s="801">
        <v>264479708</v>
      </c>
      <c r="O100" s="801">
        <v>2808794069</v>
      </c>
      <c r="P100" s="802">
        <v>92.43</v>
      </c>
      <c r="Q100" s="801">
        <v>3286312445</v>
      </c>
      <c r="R100" s="801">
        <v>1859940750.8900001</v>
      </c>
    </row>
  </sheetData>
  <mergeCells count="1">
    <mergeCell ref="B47:D47"/>
  </mergeCells>
  <pageMargins left="0.70866141732283472" right="0.70866141732283472" top="0.74803149606299213" bottom="0.74803149606299213" header="0.31496062992125984" footer="0.31496062992125984"/>
  <pageSetup paperSize="9" orientation="landscape"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N66"/>
  <sheetViews>
    <sheetView showGridLines="0" zoomScale="90" zoomScaleNormal="90" zoomScaleSheetLayoutView="80" workbookViewId="0">
      <selection activeCell="G7" sqref="G7"/>
    </sheetView>
  </sheetViews>
  <sheetFormatPr defaultColWidth="14.7109375" defaultRowHeight="12.75"/>
  <cols>
    <col min="1" max="1" width="6.28515625" style="1436" customWidth="1"/>
    <col min="2" max="2" width="39.5703125" style="1436" customWidth="1"/>
    <col min="3" max="3" width="18.85546875" style="1436" customWidth="1"/>
    <col min="4" max="4" width="19" style="1436" customWidth="1"/>
    <col min="5" max="5" width="17.42578125" style="1436" customWidth="1"/>
    <col min="6" max="6" width="16.28515625" style="1436" hidden="1" customWidth="1"/>
    <col min="7" max="8" width="14.7109375" style="1436"/>
    <col min="9" max="9" width="63.28515625" style="1436" bestFit="1" customWidth="1"/>
    <col min="10" max="10" width="15.28515625" style="1436" bestFit="1" customWidth="1"/>
    <col min="11" max="11" width="17.85546875" style="1436" customWidth="1"/>
    <col min="12" max="12" width="23.85546875" style="1436" bestFit="1" customWidth="1"/>
    <col min="13" max="13" width="15.42578125" style="1436" customWidth="1"/>
    <col min="14" max="256" width="14.7109375" style="1436"/>
    <col min="257" max="257" width="6.28515625" style="1436" customWidth="1"/>
    <col min="258" max="258" width="39.5703125" style="1436" customWidth="1"/>
    <col min="259" max="259" width="18.85546875" style="1436" customWidth="1"/>
    <col min="260" max="260" width="19" style="1436" customWidth="1"/>
    <col min="261" max="261" width="17.42578125" style="1436" customWidth="1"/>
    <col min="262" max="262" width="0" style="1436" hidden="1" customWidth="1"/>
    <col min="263" max="264" width="14.7109375" style="1436"/>
    <col min="265" max="265" width="63.28515625" style="1436" bestFit="1" customWidth="1"/>
    <col min="266" max="266" width="15.28515625" style="1436" bestFit="1" customWidth="1"/>
    <col min="267" max="267" width="17.85546875" style="1436" customWidth="1"/>
    <col min="268" max="268" width="23.85546875" style="1436" bestFit="1" customWidth="1"/>
    <col min="269" max="269" width="15.42578125" style="1436" customWidth="1"/>
    <col min="270" max="512" width="14.7109375" style="1436"/>
    <col min="513" max="513" width="6.28515625" style="1436" customWidth="1"/>
    <col min="514" max="514" width="39.5703125" style="1436" customWidth="1"/>
    <col min="515" max="515" width="18.85546875" style="1436" customWidth="1"/>
    <col min="516" max="516" width="19" style="1436" customWidth="1"/>
    <col min="517" max="517" width="17.42578125" style="1436" customWidth="1"/>
    <col min="518" max="518" width="0" style="1436" hidden="1" customWidth="1"/>
    <col min="519" max="520" width="14.7109375" style="1436"/>
    <col min="521" max="521" width="63.28515625" style="1436" bestFit="1" customWidth="1"/>
    <col min="522" max="522" width="15.28515625" style="1436" bestFit="1" customWidth="1"/>
    <col min="523" max="523" width="17.85546875" style="1436" customWidth="1"/>
    <col min="524" max="524" width="23.85546875" style="1436" bestFit="1" customWidth="1"/>
    <col min="525" max="525" width="15.42578125" style="1436" customWidth="1"/>
    <col min="526" max="768" width="14.7109375" style="1436"/>
    <col min="769" max="769" width="6.28515625" style="1436" customWidth="1"/>
    <col min="770" max="770" width="39.5703125" style="1436" customWidth="1"/>
    <col min="771" max="771" width="18.85546875" style="1436" customWidth="1"/>
    <col min="772" max="772" width="19" style="1436" customWidth="1"/>
    <col min="773" max="773" width="17.42578125" style="1436" customWidth="1"/>
    <col min="774" max="774" width="0" style="1436" hidden="1" customWidth="1"/>
    <col min="775" max="776" width="14.7109375" style="1436"/>
    <col min="777" max="777" width="63.28515625" style="1436" bestFit="1" customWidth="1"/>
    <col min="778" max="778" width="15.28515625" style="1436" bestFit="1" customWidth="1"/>
    <col min="779" max="779" width="17.85546875" style="1436" customWidth="1"/>
    <col min="780" max="780" width="23.85546875" style="1436" bestFit="1" customWidth="1"/>
    <col min="781" max="781" width="15.42578125" style="1436" customWidth="1"/>
    <col min="782" max="1024" width="14.7109375" style="1436"/>
    <col min="1025" max="1025" width="6.28515625" style="1436" customWidth="1"/>
    <col min="1026" max="1026" width="39.5703125" style="1436" customWidth="1"/>
    <col min="1027" max="1027" width="18.85546875" style="1436" customWidth="1"/>
    <col min="1028" max="1028" width="19" style="1436" customWidth="1"/>
    <col min="1029" max="1029" width="17.42578125" style="1436" customWidth="1"/>
    <col min="1030" max="1030" width="0" style="1436" hidden="1" customWidth="1"/>
    <col min="1031" max="1032" width="14.7109375" style="1436"/>
    <col min="1033" max="1033" width="63.28515625" style="1436" bestFit="1" customWidth="1"/>
    <col min="1034" max="1034" width="15.28515625" style="1436" bestFit="1" customWidth="1"/>
    <col min="1035" max="1035" width="17.85546875" style="1436" customWidth="1"/>
    <col min="1036" max="1036" width="23.85546875" style="1436" bestFit="1" customWidth="1"/>
    <col min="1037" max="1037" width="15.42578125" style="1436" customWidth="1"/>
    <col min="1038" max="1280" width="14.7109375" style="1436"/>
    <col min="1281" max="1281" width="6.28515625" style="1436" customWidth="1"/>
    <col min="1282" max="1282" width="39.5703125" style="1436" customWidth="1"/>
    <col min="1283" max="1283" width="18.85546875" style="1436" customWidth="1"/>
    <col min="1284" max="1284" width="19" style="1436" customWidth="1"/>
    <col min="1285" max="1285" width="17.42578125" style="1436" customWidth="1"/>
    <col min="1286" max="1286" width="0" style="1436" hidden="1" customWidth="1"/>
    <col min="1287" max="1288" width="14.7109375" style="1436"/>
    <col min="1289" max="1289" width="63.28515625" style="1436" bestFit="1" customWidth="1"/>
    <col min="1290" max="1290" width="15.28515625" style="1436" bestFit="1" customWidth="1"/>
    <col min="1291" max="1291" width="17.85546875" style="1436" customWidth="1"/>
    <col min="1292" max="1292" width="23.85546875" style="1436" bestFit="1" customWidth="1"/>
    <col min="1293" max="1293" width="15.42578125" style="1436" customWidth="1"/>
    <col min="1294" max="1536" width="14.7109375" style="1436"/>
    <col min="1537" max="1537" width="6.28515625" style="1436" customWidth="1"/>
    <col min="1538" max="1538" width="39.5703125" style="1436" customWidth="1"/>
    <col min="1539" max="1539" width="18.85546875" style="1436" customWidth="1"/>
    <col min="1540" max="1540" width="19" style="1436" customWidth="1"/>
    <col min="1541" max="1541" width="17.42578125" style="1436" customWidth="1"/>
    <col min="1542" max="1542" width="0" style="1436" hidden="1" customWidth="1"/>
    <col min="1543" max="1544" width="14.7109375" style="1436"/>
    <col min="1545" max="1545" width="63.28515625" style="1436" bestFit="1" customWidth="1"/>
    <col min="1546" max="1546" width="15.28515625" style="1436" bestFit="1" customWidth="1"/>
    <col min="1547" max="1547" width="17.85546875" style="1436" customWidth="1"/>
    <col min="1548" max="1548" width="23.85546875" style="1436" bestFit="1" customWidth="1"/>
    <col min="1549" max="1549" width="15.42578125" style="1436" customWidth="1"/>
    <col min="1550" max="1792" width="14.7109375" style="1436"/>
    <col min="1793" max="1793" width="6.28515625" style="1436" customWidth="1"/>
    <col min="1794" max="1794" width="39.5703125" style="1436" customWidth="1"/>
    <col min="1795" max="1795" width="18.85546875" style="1436" customWidth="1"/>
    <col min="1796" max="1796" width="19" style="1436" customWidth="1"/>
    <col min="1797" max="1797" width="17.42578125" style="1436" customWidth="1"/>
    <col min="1798" max="1798" width="0" style="1436" hidden="1" customWidth="1"/>
    <col min="1799" max="1800" width="14.7109375" style="1436"/>
    <col min="1801" max="1801" width="63.28515625" style="1436" bestFit="1" customWidth="1"/>
    <col min="1802" max="1802" width="15.28515625" style="1436" bestFit="1" customWidth="1"/>
    <col min="1803" max="1803" width="17.85546875" style="1436" customWidth="1"/>
    <col min="1804" max="1804" width="23.85546875" style="1436" bestFit="1" customWidth="1"/>
    <col min="1805" max="1805" width="15.42578125" style="1436" customWidth="1"/>
    <col min="1806" max="2048" width="14.7109375" style="1436"/>
    <col min="2049" max="2049" width="6.28515625" style="1436" customWidth="1"/>
    <col min="2050" max="2050" width="39.5703125" style="1436" customWidth="1"/>
    <col min="2051" max="2051" width="18.85546875" style="1436" customWidth="1"/>
    <col min="2052" max="2052" width="19" style="1436" customWidth="1"/>
    <col min="2053" max="2053" width="17.42578125" style="1436" customWidth="1"/>
    <col min="2054" max="2054" width="0" style="1436" hidden="1" customWidth="1"/>
    <col min="2055" max="2056" width="14.7109375" style="1436"/>
    <col min="2057" max="2057" width="63.28515625" style="1436" bestFit="1" customWidth="1"/>
    <col min="2058" max="2058" width="15.28515625" style="1436" bestFit="1" customWidth="1"/>
    <col min="2059" max="2059" width="17.85546875" style="1436" customWidth="1"/>
    <col min="2060" max="2060" width="23.85546875" style="1436" bestFit="1" customWidth="1"/>
    <col min="2061" max="2061" width="15.42578125" style="1436" customWidth="1"/>
    <col min="2062" max="2304" width="14.7109375" style="1436"/>
    <col min="2305" max="2305" width="6.28515625" style="1436" customWidth="1"/>
    <col min="2306" max="2306" width="39.5703125" style="1436" customWidth="1"/>
    <col min="2307" max="2307" width="18.85546875" style="1436" customWidth="1"/>
    <col min="2308" max="2308" width="19" style="1436" customWidth="1"/>
    <col min="2309" max="2309" width="17.42578125" style="1436" customWidth="1"/>
    <col min="2310" max="2310" width="0" style="1436" hidden="1" customWidth="1"/>
    <col min="2311" max="2312" width="14.7109375" style="1436"/>
    <col min="2313" max="2313" width="63.28515625" style="1436" bestFit="1" customWidth="1"/>
    <col min="2314" max="2314" width="15.28515625" style="1436" bestFit="1" customWidth="1"/>
    <col min="2315" max="2315" width="17.85546875" style="1436" customWidth="1"/>
    <col min="2316" max="2316" width="23.85546875" style="1436" bestFit="1" customWidth="1"/>
    <col min="2317" max="2317" width="15.42578125" style="1436" customWidth="1"/>
    <col min="2318" max="2560" width="14.7109375" style="1436"/>
    <col min="2561" max="2561" width="6.28515625" style="1436" customWidth="1"/>
    <col min="2562" max="2562" width="39.5703125" style="1436" customWidth="1"/>
    <col min="2563" max="2563" width="18.85546875" style="1436" customWidth="1"/>
    <col min="2564" max="2564" width="19" style="1436" customWidth="1"/>
    <col min="2565" max="2565" width="17.42578125" style="1436" customWidth="1"/>
    <col min="2566" max="2566" width="0" style="1436" hidden="1" customWidth="1"/>
    <col min="2567" max="2568" width="14.7109375" style="1436"/>
    <col min="2569" max="2569" width="63.28515625" style="1436" bestFit="1" customWidth="1"/>
    <col min="2570" max="2570" width="15.28515625" style="1436" bestFit="1" customWidth="1"/>
    <col min="2571" max="2571" width="17.85546875" style="1436" customWidth="1"/>
    <col min="2572" max="2572" width="23.85546875" style="1436" bestFit="1" customWidth="1"/>
    <col min="2573" max="2573" width="15.42578125" style="1436" customWidth="1"/>
    <col min="2574" max="2816" width="14.7109375" style="1436"/>
    <col min="2817" max="2817" width="6.28515625" style="1436" customWidth="1"/>
    <col min="2818" max="2818" width="39.5703125" style="1436" customWidth="1"/>
    <col min="2819" max="2819" width="18.85546875" style="1436" customWidth="1"/>
    <col min="2820" max="2820" width="19" style="1436" customWidth="1"/>
    <col min="2821" max="2821" width="17.42578125" style="1436" customWidth="1"/>
    <col min="2822" max="2822" width="0" style="1436" hidden="1" customWidth="1"/>
    <col min="2823" max="2824" width="14.7109375" style="1436"/>
    <col min="2825" max="2825" width="63.28515625" style="1436" bestFit="1" customWidth="1"/>
    <col min="2826" max="2826" width="15.28515625" style="1436" bestFit="1" customWidth="1"/>
    <col min="2827" max="2827" width="17.85546875" style="1436" customWidth="1"/>
    <col min="2828" max="2828" width="23.85546875" style="1436" bestFit="1" customWidth="1"/>
    <col min="2829" max="2829" width="15.42578125" style="1436" customWidth="1"/>
    <col min="2830" max="3072" width="14.7109375" style="1436"/>
    <col min="3073" max="3073" width="6.28515625" style="1436" customWidth="1"/>
    <col min="3074" max="3074" width="39.5703125" style="1436" customWidth="1"/>
    <col min="3075" max="3075" width="18.85546875" style="1436" customWidth="1"/>
    <col min="3076" max="3076" width="19" style="1436" customWidth="1"/>
    <col min="3077" max="3077" width="17.42578125" style="1436" customWidth="1"/>
    <col min="3078" max="3078" width="0" style="1436" hidden="1" customWidth="1"/>
    <col min="3079" max="3080" width="14.7109375" style="1436"/>
    <col min="3081" max="3081" width="63.28515625" style="1436" bestFit="1" customWidth="1"/>
    <col min="3082" max="3082" width="15.28515625" style="1436" bestFit="1" customWidth="1"/>
    <col min="3083" max="3083" width="17.85546875" style="1436" customWidth="1"/>
    <col min="3084" max="3084" width="23.85546875" style="1436" bestFit="1" customWidth="1"/>
    <col min="3085" max="3085" width="15.42578125" style="1436" customWidth="1"/>
    <col min="3086" max="3328" width="14.7109375" style="1436"/>
    <col min="3329" max="3329" width="6.28515625" style="1436" customWidth="1"/>
    <col min="3330" max="3330" width="39.5703125" style="1436" customWidth="1"/>
    <col min="3331" max="3331" width="18.85546875" style="1436" customWidth="1"/>
    <col min="3332" max="3332" width="19" style="1436" customWidth="1"/>
    <col min="3333" max="3333" width="17.42578125" style="1436" customWidth="1"/>
    <col min="3334" max="3334" width="0" style="1436" hidden="1" customWidth="1"/>
    <col min="3335" max="3336" width="14.7109375" style="1436"/>
    <col min="3337" max="3337" width="63.28515625" style="1436" bestFit="1" customWidth="1"/>
    <col min="3338" max="3338" width="15.28515625" style="1436" bestFit="1" customWidth="1"/>
    <col min="3339" max="3339" width="17.85546875" style="1436" customWidth="1"/>
    <col min="3340" max="3340" width="23.85546875" style="1436" bestFit="1" customWidth="1"/>
    <col min="3341" max="3341" width="15.42578125" style="1436" customWidth="1"/>
    <col min="3342" max="3584" width="14.7109375" style="1436"/>
    <col min="3585" max="3585" width="6.28515625" style="1436" customWidth="1"/>
    <col min="3586" max="3586" width="39.5703125" style="1436" customWidth="1"/>
    <col min="3587" max="3587" width="18.85546875" style="1436" customWidth="1"/>
    <col min="3588" max="3588" width="19" style="1436" customWidth="1"/>
    <col min="3589" max="3589" width="17.42578125" style="1436" customWidth="1"/>
    <col min="3590" max="3590" width="0" style="1436" hidden="1" customWidth="1"/>
    <col min="3591" max="3592" width="14.7109375" style="1436"/>
    <col min="3593" max="3593" width="63.28515625" style="1436" bestFit="1" customWidth="1"/>
    <col min="3594" max="3594" width="15.28515625" style="1436" bestFit="1" customWidth="1"/>
    <col min="3595" max="3595" width="17.85546875" style="1436" customWidth="1"/>
    <col min="3596" max="3596" width="23.85546875" style="1436" bestFit="1" customWidth="1"/>
    <col min="3597" max="3597" width="15.42578125" style="1436" customWidth="1"/>
    <col min="3598" max="3840" width="14.7109375" style="1436"/>
    <col min="3841" max="3841" width="6.28515625" style="1436" customWidth="1"/>
    <col min="3842" max="3842" width="39.5703125" style="1436" customWidth="1"/>
    <col min="3843" max="3843" width="18.85546875" style="1436" customWidth="1"/>
    <col min="3844" max="3844" width="19" style="1436" customWidth="1"/>
    <col min="3845" max="3845" width="17.42578125" style="1436" customWidth="1"/>
    <col min="3846" max="3846" width="0" style="1436" hidden="1" customWidth="1"/>
    <col min="3847" max="3848" width="14.7109375" style="1436"/>
    <col min="3849" max="3849" width="63.28515625" style="1436" bestFit="1" customWidth="1"/>
    <col min="3850" max="3850" width="15.28515625" style="1436" bestFit="1" customWidth="1"/>
    <col min="3851" max="3851" width="17.85546875" style="1436" customWidth="1"/>
    <col min="3852" max="3852" width="23.85546875" style="1436" bestFit="1" customWidth="1"/>
    <col min="3853" max="3853" width="15.42578125" style="1436" customWidth="1"/>
    <col min="3854" max="4096" width="14.7109375" style="1436"/>
    <col min="4097" max="4097" width="6.28515625" style="1436" customWidth="1"/>
    <col min="4098" max="4098" width="39.5703125" style="1436" customWidth="1"/>
    <col min="4099" max="4099" width="18.85546875" style="1436" customWidth="1"/>
    <col min="4100" max="4100" width="19" style="1436" customWidth="1"/>
    <col min="4101" max="4101" width="17.42578125" style="1436" customWidth="1"/>
    <col min="4102" max="4102" width="0" style="1436" hidden="1" customWidth="1"/>
    <col min="4103" max="4104" width="14.7109375" style="1436"/>
    <col min="4105" max="4105" width="63.28515625" style="1436" bestFit="1" customWidth="1"/>
    <col min="4106" max="4106" width="15.28515625" style="1436" bestFit="1" customWidth="1"/>
    <col min="4107" max="4107" width="17.85546875" style="1436" customWidth="1"/>
    <col min="4108" max="4108" width="23.85546875" style="1436" bestFit="1" customWidth="1"/>
    <col min="4109" max="4109" width="15.42578125" style="1436" customWidth="1"/>
    <col min="4110" max="4352" width="14.7109375" style="1436"/>
    <col min="4353" max="4353" width="6.28515625" style="1436" customWidth="1"/>
    <col min="4354" max="4354" width="39.5703125" style="1436" customWidth="1"/>
    <col min="4355" max="4355" width="18.85546875" style="1436" customWidth="1"/>
    <col min="4356" max="4356" width="19" style="1436" customWidth="1"/>
    <col min="4357" max="4357" width="17.42578125" style="1436" customWidth="1"/>
    <col min="4358" max="4358" width="0" style="1436" hidden="1" customWidth="1"/>
    <col min="4359" max="4360" width="14.7109375" style="1436"/>
    <col min="4361" max="4361" width="63.28515625" style="1436" bestFit="1" customWidth="1"/>
    <col min="4362" max="4362" width="15.28515625" style="1436" bestFit="1" customWidth="1"/>
    <col min="4363" max="4363" width="17.85546875" style="1436" customWidth="1"/>
    <col min="4364" max="4364" width="23.85546875" style="1436" bestFit="1" customWidth="1"/>
    <col min="4365" max="4365" width="15.42578125" style="1436" customWidth="1"/>
    <col min="4366" max="4608" width="14.7109375" style="1436"/>
    <col min="4609" max="4609" width="6.28515625" style="1436" customWidth="1"/>
    <col min="4610" max="4610" width="39.5703125" style="1436" customWidth="1"/>
    <col min="4611" max="4611" width="18.85546875" style="1436" customWidth="1"/>
    <col min="4612" max="4612" width="19" style="1436" customWidth="1"/>
    <col min="4613" max="4613" width="17.42578125" style="1436" customWidth="1"/>
    <col min="4614" max="4614" width="0" style="1436" hidden="1" customWidth="1"/>
    <col min="4615" max="4616" width="14.7109375" style="1436"/>
    <col min="4617" max="4617" width="63.28515625" style="1436" bestFit="1" customWidth="1"/>
    <col min="4618" max="4618" width="15.28515625" style="1436" bestFit="1" customWidth="1"/>
    <col min="4619" max="4619" width="17.85546875" style="1436" customWidth="1"/>
    <col min="4620" max="4620" width="23.85546875" style="1436" bestFit="1" customWidth="1"/>
    <col min="4621" max="4621" width="15.42578125" style="1436" customWidth="1"/>
    <col min="4622" max="4864" width="14.7109375" style="1436"/>
    <col min="4865" max="4865" width="6.28515625" style="1436" customWidth="1"/>
    <col min="4866" max="4866" width="39.5703125" style="1436" customWidth="1"/>
    <col min="4867" max="4867" width="18.85546875" style="1436" customWidth="1"/>
    <col min="4868" max="4868" width="19" style="1436" customWidth="1"/>
    <col min="4869" max="4869" width="17.42578125" style="1436" customWidth="1"/>
    <col min="4870" max="4870" width="0" style="1436" hidden="1" customWidth="1"/>
    <col min="4871" max="4872" width="14.7109375" style="1436"/>
    <col min="4873" max="4873" width="63.28515625" style="1436" bestFit="1" customWidth="1"/>
    <col min="4874" max="4874" width="15.28515625" style="1436" bestFit="1" customWidth="1"/>
    <col min="4875" max="4875" width="17.85546875" style="1436" customWidth="1"/>
    <col min="4876" max="4876" width="23.85546875" style="1436" bestFit="1" customWidth="1"/>
    <col min="4877" max="4877" width="15.42578125" style="1436" customWidth="1"/>
    <col min="4878" max="5120" width="14.7109375" style="1436"/>
    <col min="5121" max="5121" width="6.28515625" style="1436" customWidth="1"/>
    <col min="5122" max="5122" width="39.5703125" style="1436" customWidth="1"/>
    <col min="5123" max="5123" width="18.85546875" style="1436" customWidth="1"/>
    <col min="5124" max="5124" width="19" style="1436" customWidth="1"/>
    <col min="5125" max="5125" width="17.42578125" style="1436" customWidth="1"/>
    <col min="5126" max="5126" width="0" style="1436" hidden="1" customWidth="1"/>
    <col min="5127" max="5128" width="14.7109375" style="1436"/>
    <col min="5129" max="5129" width="63.28515625" style="1436" bestFit="1" customWidth="1"/>
    <col min="5130" max="5130" width="15.28515625" style="1436" bestFit="1" customWidth="1"/>
    <col min="5131" max="5131" width="17.85546875" style="1436" customWidth="1"/>
    <col min="5132" max="5132" width="23.85546875" style="1436" bestFit="1" customWidth="1"/>
    <col min="5133" max="5133" width="15.42578125" style="1436" customWidth="1"/>
    <col min="5134" max="5376" width="14.7109375" style="1436"/>
    <col min="5377" max="5377" width="6.28515625" style="1436" customWidth="1"/>
    <col min="5378" max="5378" width="39.5703125" style="1436" customWidth="1"/>
    <col min="5379" max="5379" width="18.85546875" style="1436" customWidth="1"/>
    <col min="5380" max="5380" width="19" style="1436" customWidth="1"/>
    <col min="5381" max="5381" width="17.42578125" style="1436" customWidth="1"/>
    <col min="5382" max="5382" width="0" style="1436" hidden="1" customWidth="1"/>
    <col min="5383" max="5384" width="14.7109375" style="1436"/>
    <col min="5385" max="5385" width="63.28515625" style="1436" bestFit="1" customWidth="1"/>
    <col min="5386" max="5386" width="15.28515625" style="1436" bestFit="1" customWidth="1"/>
    <col min="5387" max="5387" width="17.85546875" style="1436" customWidth="1"/>
    <col min="5388" max="5388" width="23.85546875" style="1436" bestFit="1" customWidth="1"/>
    <col min="5389" max="5389" width="15.42578125" style="1436" customWidth="1"/>
    <col min="5390" max="5632" width="14.7109375" style="1436"/>
    <col min="5633" max="5633" width="6.28515625" style="1436" customWidth="1"/>
    <col min="5634" max="5634" width="39.5703125" style="1436" customWidth="1"/>
    <col min="5635" max="5635" width="18.85546875" style="1436" customWidth="1"/>
    <col min="5636" max="5636" width="19" style="1436" customWidth="1"/>
    <col min="5637" max="5637" width="17.42578125" style="1436" customWidth="1"/>
    <col min="5638" max="5638" width="0" style="1436" hidden="1" customWidth="1"/>
    <col min="5639" max="5640" width="14.7109375" style="1436"/>
    <col min="5641" max="5641" width="63.28515625" style="1436" bestFit="1" customWidth="1"/>
    <col min="5642" max="5642" width="15.28515625" style="1436" bestFit="1" customWidth="1"/>
    <col min="5643" max="5643" width="17.85546875" style="1436" customWidth="1"/>
    <col min="5644" max="5644" width="23.85546875" style="1436" bestFit="1" customWidth="1"/>
    <col min="5645" max="5645" width="15.42578125" style="1436" customWidth="1"/>
    <col min="5646" max="5888" width="14.7109375" style="1436"/>
    <col min="5889" max="5889" width="6.28515625" style="1436" customWidth="1"/>
    <col min="5890" max="5890" width="39.5703125" style="1436" customWidth="1"/>
    <col min="5891" max="5891" width="18.85546875" style="1436" customWidth="1"/>
    <col min="5892" max="5892" width="19" style="1436" customWidth="1"/>
    <col min="5893" max="5893" width="17.42578125" style="1436" customWidth="1"/>
    <col min="5894" max="5894" width="0" style="1436" hidden="1" customWidth="1"/>
    <col min="5895" max="5896" width="14.7109375" style="1436"/>
    <col min="5897" max="5897" width="63.28515625" style="1436" bestFit="1" customWidth="1"/>
    <col min="5898" max="5898" width="15.28515625" style="1436" bestFit="1" customWidth="1"/>
    <col min="5899" max="5899" width="17.85546875" style="1436" customWidth="1"/>
    <col min="5900" max="5900" width="23.85546875" style="1436" bestFit="1" customWidth="1"/>
    <col min="5901" max="5901" width="15.42578125" style="1436" customWidth="1"/>
    <col min="5902" max="6144" width="14.7109375" style="1436"/>
    <col min="6145" max="6145" width="6.28515625" style="1436" customWidth="1"/>
    <col min="6146" max="6146" width="39.5703125" style="1436" customWidth="1"/>
    <col min="6147" max="6147" width="18.85546875" style="1436" customWidth="1"/>
    <col min="6148" max="6148" width="19" style="1436" customWidth="1"/>
    <col min="6149" max="6149" width="17.42578125" style="1436" customWidth="1"/>
    <col min="6150" max="6150" width="0" style="1436" hidden="1" customWidth="1"/>
    <col min="6151" max="6152" width="14.7109375" style="1436"/>
    <col min="6153" max="6153" width="63.28515625" style="1436" bestFit="1" customWidth="1"/>
    <col min="6154" max="6154" width="15.28515625" style="1436" bestFit="1" customWidth="1"/>
    <col min="6155" max="6155" width="17.85546875" style="1436" customWidth="1"/>
    <col min="6156" max="6156" width="23.85546875" style="1436" bestFit="1" customWidth="1"/>
    <col min="6157" max="6157" width="15.42578125" style="1436" customWidth="1"/>
    <col min="6158" max="6400" width="14.7109375" style="1436"/>
    <col min="6401" max="6401" width="6.28515625" style="1436" customWidth="1"/>
    <col min="6402" max="6402" width="39.5703125" style="1436" customWidth="1"/>
    <col min="6403" max="6403" width="18.85546875" style="1436" customWidth="1"/>
    <col min="6404" max="6404" width="19" style="1436" customWidth="1"/>
    <col min="6405" max="6405" width="17.42578125" style="1436" customWidth="1"/>
    <col min="6406" max="6406" width="0" style="1436" hidden="1" customWidth="1"/>
    <col min="6407" max="6408" width="14.7109375" style="1436"/>
    <col min="6409" max="6409" width="63.28515625" style="1436" bestFit="1" customWidth="1"/>
    <col min="6410" max="6410" width="15.28515625" style="1436" bestFit="1" customWidth="1"/>
    <col min="6411" max="6411" width="17.85546875" style="1436" customWidth="1"/>
    <col min="6412" max="6412" width="23.85546875" style="1436" bestFit="1" customWidth="1"/>
    <col min="6413" max="6413" width="15.42578125" style="1436" customWidth="1"/>
    <col min="6414" max="6656" width="14.7109375" style="1436"/>
    <col min="6657" max="6657" width="6.28515625" style="1436" customWidth="1"/>
    <col min="6658" max="6658" width="39.5703125" style="1436" customWidth="1"/>
    <col min="6659" max="6659" width="18.85546875" style="1436" customWidth="1"/>
    <col min="6660" max="6660" width="19" style="1436" customWidth="1"/>
    <col min="6661" max="6661" width="17.42578125" style="1436" customWidth="1"/>
    <col min="6662" max="6662" width="0" style="1436" hidden="1" customWidth="1"/>
    <col min="6663" max="6664" width="14.7109375" style="1436"/>
    <col min="6665" max="6665" width="63.28515625" style="1436" bestFit="1" customWidth="1"/>
    <col min="6666" max="6666" width="15.28515625" style="1436" bestFit="1" customWidth="1"/>
    <col min="6667" max="6667" width="17.85546875" style="1436" customWidth="1"/>
    <col min="6668" max="6668" width="23.85546875" style="1436" bestFit="1" customWidth="1"/>
    <col min="6669" max="6669" width="15.42578125" style="1436" customWidth="1"/>
    <col min="6670" max="6912" width="14.7109375" style="1436"/>
    <col min="6913" max="6913" width="6.28515625" style="1436" customWidth="1"/>
    <col min="6914" max="6914" width="39.5703125" style="1436" customWidth="1"/>
    <col min="6915" max="6915" width="18.85546875" style="1436" customWidth="1"/>
    <col min="6916" max="6916" width="19" style="1436" customWidth="1"/>
    <col min="6917" max="6917" width="17.42578125" style="1436" customWidth="1"/>
    <col min="6918" max="6918" width="0" style="1436" hidden="1" customWidth="1"/>
    <col min="6919" max="6920" width="14.7109375" style="1436"/>
    <col min="6921" max="6921" width="63.28515625" style="1436" bestFit="1" customWidth="1"/>
    <col min="6922" max="6922" width="15.28515625" style="1436" bestFit="1" customWidth="1"/>
    <col min="6923" max="6923" width="17.85546875" style="1436" customWidth="1"/>
    <col min="6924" max="6924" width="23.85546875" style="1436" bestFit="1" customWidth="1"/>
    <col min="6925" max="6925" width="15.42578125" style="1436" customWidth="1"/>
    <col min="6926" max="7168" width="14.7109375" style="1436"/>
    <col min="7169" max="7169" width="6.28515625" style="1436" customWidth="1"/>
    <col min="7170" max="7170" width="39.5703125" style="1436" customWidth="1"/>
    <col min="7171" max="7171" width="18.85546875" style="1436" customWidth="1"/>
    <col min="7172" max="7172" width="19" style="1436" customWidth="1"/>
    <col min="7173" max="7173" width="17.42578125" style="1436" customWidth="1"/>
    <col min="7174" max="7174" width="0" style="1436" hidden="1" customWidth="1"/>
    <col min="7175" max="7176" width="14.7109375" style="1436"/>
    <col min="7177" max="7177" width="63.28515625" style="1436" bestFit="1" customWidth="1"/>
    <col min="7178" max="7178" width="15.28515625" style="1436" bestFit="1" customWidth="1"/>
    <col min="7179" max="7179" width="17.85546875" style="1436" customWidth="1"/>
    <col min="7180" max="7180" width="23.85546875" style="1436" bestFit="1" customWidth="1"/>
    <col min="7181" max="7181" width="15.42578125" style="1436" customWidth="1"/>
    <col min="7182" max="7424" width="14.7109375" style="1436"/>
    <col min="7425" max="7425" width="6.28515625" style="1436" customWidth="1"/>
    <col min="7426" max="7426" width="39.5703125" style="1436" customWidth="1"/>
    <col min="7427" max="7427" width="18.85546875" style="1436" customWidth="1"/>
    <col min="7428" max="7428" width="19" style="1436" customWidth="1"/>
    <col min="7429" max="7429" width="17.42578125" style="1436" customWidth="1"/>
    <col min="7430" max="7430" width="0" style="1436" hidden="1" customWidth="1"/>
    <col min="7431" max="7432" width="14.7109375" style="1436"/>
    <col min="7433" max="7433" width="63.28515625" style="1436" bestFit="1" customWidth="1"/>
    <col min="7434" max="7434" width="15.28515625" style="1436" bestFit="1" customWidth="1"/>
    <col min="7435" max="7435" width="17.85546875" style="1436" customWidth="1"/>
    <col min="7436" max="7436" width="23.85546875" style="1436" bestFit="1" customWidth="1"/>
    <col min="7437" max="7437" width="15.42578125" style="1436" customWidth="1"/>
    <col min="7438" max="7680" width="14.7109375" style="1436"/>
    <col min="7681" max="7681" width="6.28515625" style="1436" customWidth="1"/>
    <col min="7682" max="7682" width="39.5703125" style="1436" customWidth="1"/>
    <col min="7683" max="7683" width="18.85546875" style="1436" customWidth="1"/>
    <col min="7684" max="7684" width="19" style="1436" customWidth="1"/>
    <col min="7685" max="7685" width="17.42578125" style="1436" customWidth="1"/>
    <col min="7686" max="7686" width="0" style="1436" hidden="1" customWidth="1"/>
    <col min="7687" max="7688" width="14.7109375" style="1436"/>
    <col min="7689" max="7689" width="63.28515625" style="1436" bestFit="1" customWidth="1"/>
    <col min="7690" max="7690" width="15.28515625" style="1436" bestFit="1" customWidth="1"/>
    <col min="7691" max="7691" width="17.85546875" style="1436" customWidth="1"/>
    <col min="7692" max="7692" width="23.85546875" style="1436" bestFit="1" customWidth="1"/>
    <col min="7693" max="7693" width="15.42578125" style="1436" customWidth="1"/>
    <col min="7694" max="7936" width="14.7109375" style="1436"/>
    <col min="7937" max="7937" width="6.28515625" style="1436" customWidth="1"/>
    <col min="7938" max="7938" width="39.5703125" style="1436" customWidth="1"/>
    <col min="7939" max="7939" width="18.85546875" style="1436" customWidth="1"/>
    <col min="7940" max="7940" width="19" style="1436" customWidth="1"/>
    <col min="7941" max="7941" width="17.42578125" style="1436" customWidth="1"/>
    <col min="7942" max="7942" width="0" style="1436" hidden="1" customWidth="1"/>
    <col min="7943" max="7944" width="14.7109375" style="1436"/>
    <col min="7945" max="7945" width="63.28515625" style="1436" bestFit="1" customWidth="1"/>
    <col min="7946" max="7946" width="15.28515625" style="1436" bestFit="1" customWidth="1"/>
    <col min="7947" max="7947" width="17.85546875" style="1436" customWidth="1"/>
    <col min="7948" max="7948" width="23.85546875" style="1436" bestFit="1" customWidth="1"/>
    <col min="7949" max="7949" width="15.42578125" style="1436" customWidth="1"/>
    <col min="7950" max="8192" width="14.7109375" style="1436"/>
    <col min="8193" max="8193" width="6.28515625" style="1436" customWidth="1"/>
    <col min="8194" max="8194" width="39.5703125" style="1436" customWidth="1"/>
    <col min="8195" max="8195" width="18.85546875" style="1436" customWidth="1"/>
    <col min="8196" max="8196" width="19" style="1436" customWidth="1"/>
    <col min="8197" max="8197" width="17.42578125" style="1436" customWidth="1"/>
    <col min="8198" max="8198" width="0" style="1436" hidden="1" customWidth="1"/>
    <col min="8199" max="8200" width="14.7109375" style="1436"/>
    <col min="8201" max="8201" width="63.28515625" style="1436" bestFit="1" customWidth="1"/>
    <col min="8202" max="8202" width="15.28515625" style="1436" bestFit="1" customWidth="1"/>
    <col min="8203" max="8203" width="17.85546875" style="1436" customWidth="1"/>
    <col min="8204" max="8204" width="23.85546875" style="1436" bestFit="1" customWidth="1"/>
    <col min="8205" max="8205" width="15.42578125" style="1436" customWidth="1"/>
    <col min="8206" max="8448" width="14.7109375" style="1436"/>
    <col min="8449" max="8449" width="6.28515625" style="1436" customWidth="1"/>
    <col min="8450" max="8450" width="39.5703125" style="1436" customWidth="1"/>
    <col min="8451" max="8451" width="18.85546875" style="1436" customWidth="1"/>
    <col min="8452" max="8452" width="19" style="1436" customWidth="1"/>
    <col min="8453" max="8453" width="17.42578125" style="1436" customWidth="1"/>
    <col min="8454" max="8454" width="0" style="1436" hidden="1" customWidth="1"/>
    <col min="8455" max="8456" width="14.7109375" style="1436"/>
    <col min="8457" max="8457" width="63.28515625" style="1436" bestFit="1" customWidth="1"/>
    <col min="8458" max="8458" width="15.28515625" style="1436" bestFit="1" customWidth="1"/>
    <col min="8459" max="8459" width="17.85546875" style="1436" customWidth="1"/>
    <col min="8460" max="8460" width="23.85546875" style="1436" bestFit="1" customWidth="1"/>
    <col min="8461" max="8461" width="15.42578125" style="1436" customWidth="1"/>
    <col min="8462" max="8704" width="14.7109375" style="1436"/>
    <col min="8705" max="8705" width="6.28515625" style="1436" customWidth="1"/>
    <col min="8706" max="8706" width="39.5703125" style="1436" customWidth="1"/>
    <col min="8707" max="8707" width="18.85546875" style="1436" customWidth="1"/>
    <col min="8708" max="8708" width="19" style="1436" customWidth="1"/>
    <col min="8709" max="8709" width="17.42578125" style="1436" customWidth="1"/>
    <col min="8710" max="8710" width="0" style="1436" hidden="1" customWidth="1"/>
    <col min="8711" max="8712" width="14.7109375" style="1436"/>
    <col min="8713" max="8713" width="63.28515625" style="1436" bestFit="1" customWidth="1"/>
    <col min="8714" max="8714" width="15.28515625" style="1436" bestFit="1" customWidth="1"/>
    <col min="8715" max="8715" width="17.85546875" style="1436" customWidth="1"/>
    <col min="8716" max="8716" width="23.85546875" style="1436" bestFit="1" customWidth="1"/>
    <col min="8717" max="8717" width="15.42578125" style="1436" customWidth="1"/>
    <col min="8718" max="8960" width="14.7109375" style="1436"/>
    <col min="8961" max="8961" width="6.28515625" style="1436" customWidth="1"/>
    <col min="8962" max="8962" width="39.5703125" style="1436" customWidth="1"/>
    <col min="8963" max="8963" width="18.85546875" style="1436" customWidth="1"/>
    <col min="8964" max="8964" width="19" style="1436" customWidth="1"/>
    <col min="8965" max="8965" width="17.42578125" style="1436" customWidth="1"/>
    <col min="8966" max="8966" width="0" style="1436" hidden="1" customWidth="1"/>
    <col min="8967" max="8968" width="14.7109375" style="1436"/>
    <col min="8969" max="8969" width="63.28515625" style="1436" bestFit="1" customWidth="1"/>
    <col min="8970" max="8970" width="15.28515625" style="1436" bestFit="1" customWidth="1"/>
    <col min="8971" max="8971" width="17.85546875" style="1436" customWidth="1"/>
    <col min="8972" max="8972" width="23.85546875" style="1436" bestFit="1" customWidth="1"/>
    <col min="8973" max="8973" width="15.42578125" style="1436" customWidth="1"/>
    <col min="8974" max="9216" width="14.7109375" style="1436"/>
    <col min="9217" max="9217" width="6.28515625" style="1436" customWidth="1"/>
    <col min="9218" max="9218" width="39.5703125" style="1436" customWidth="1"/>
    <col min="9219" max="9219" width="18.85546875" style="1436" customWidth="1"/>
    <col min="9220" max="9220" width="19" style="1436" customWidth="1"/>
    <col min="9221" max="9221" width="17.42578125" style="1436" customWidth="1"/>
    <col min="9222" max="9222" width="0" style="1436" hidden="1" customWidth="1"/>
    <col min="9223" max="9224" width="14.7109375" style="1436"/>
    <col min="9225" max="9225" width="63.28515625" style="1436" bestFit="1" customWidth="1"/>
    <col min="9226" max="9226" width="15.28515625" style="1436" bestFit="1" customWidth="1"/>
    <col min="9227" max="9227" width="17.85546875" style="1436" customWidth="1"/>
    <col min="9228" max="9228" width="23.85546875" style="1436" bestFit="1" customWidth="1"/>
    <col min="9229" max="9229" width="15.42578125" style="1436" customWidth="1"/>
    <col min="9230" max="9472" width="14.7109375" style="1436"/>
    <col min="9473" max="9473" width="6.28515625" style="1436" customWidth="1"/>
    <col min="9474" max="9474" width="39.5703125" style="1436" customWidth="1"/>
    <col min="9475" max="9475" width="18.85546875" style="1436" customWidth="1"/>
    <col min="9476" max="9476" width="19" style="1436" customWidth="1"/>
    <col min="9477" max="9477" width="17.42578125" style="1436" customWidth="1"/>
    <col min="9478" max="9478" width="0" style="1436" hidden="1" customWidth="1"/>
    <col min="9479" max="9480" width="14.7109375" style="1436"/>
    <col min="9481" max="9481" width="63.28515625" style="1436" bestFit="1" customWidth="1"/>
    <col min="9482" max="9482" width="15.28515625" style="1436" bestFit="1" customWidth="1"/>
    <col min="9483" max="9483" width="17.85546875" style="1436" customWidth="1"/>
    <col min="9484" max="9484" width="23.85546875" style="1436" bestFit="1" customWidth="1"/>
    <col min="9485" max="9485" width="15.42578125" style="1436" customWidth="1"/>
    <col min="9486" max="9728" width="14.7109375" style="1436"/>
    <col min="9729" max="9729" width="6.28515625" style="1436" customWidth="1"/>
    <col min="9730" max="9730" width="39.5703125" style="1436" customWidth="1"/>
    <col min="9731" max="9731" width="18.85546875" style="1436" customWidth="1"/>
    <col min="9732" max="9732" width="19" style="1436" customWidth="1"/>
    <col min="9733" max="9733" width="17.42578125" style="1436" customWidth="1"/>
    <col min="9734" max="9734" width="0" style="1436" hidden="1" customWidth="1"/>
    <col min="9735" max="9736" width="14.7109375" style="1436"/>
    <col min="9737" max="9737" width="63.28515625" style="1436" bestFit="1" customWidth="1"/>
    <col min="9738" max="9738" width="15.28515625" style="1436" bestFit="1" customWidth="1"/>
    <col min="9739" max="9739" width="17.85546875" style="1436" customWidth="1"/>
    <col min="9740" max="9740" width="23.85546875" style="1436" bestFit="1" customWidth="1"/>
    <col min="9741" max="9741" width="15.42578125" style="1436" customWidth="1"/>
    <col min="9742" max="9984" width="14.7109375" style="1436"/>
    <col min="9985" max="9985" width="6.28515625" style="1436" customWidth="1"/>
    <col min="9986" max="9986" width="39.5703125" style="1436" customWidth="1"/>
    <col min="9987" max="9987" width="18.85546875" style="1436" customWidth="1"/>
    <col min="9988" max="9988" width="19" style="1436" customWidth="1"/>
    <col min="9989" max="9989" width="17.42578125" style="1436" customWidth="1"/>
    <col min="9990" max="9990" width="0" style="1436" hidden="1" customWidth="1"/>
    <col min="9991" max="9992" width="14.7109375" style="1436"/>
    <col min="9993" max="9993" width="63.28515625" style="1436" bestFit="1" customWidth="1"/>
    <col min="9994" max="9994" width="15.28515625" style="1436" bestFit="1" customWidth="1"/>
    <col min="9995" max="9995" width="17.85546875" style="1436" customWidth="1"/>
    <col min="9996" max="9996" width="23.85546875" style="1436" bestFit="1" customWidth="1"/>
    <col min="9997" max="9997" width="15.42578125" style="1436" customWidth="1"/>
    <col min="9998" max="10240" width="14.7109375" style="1436"/>
    <col min="10241" max="10241" width="6.28515625" style="1436" customWidth="1"/>
    <col min="10242" max="10242" width="39.5703125" style="1436" customWidth="1"/>
    <col min="10243" max="10243" width="18.85546875" style="1436" customWidth="1"/>
    <col min="10244" max="10244" width="19" style="1436" customWidth="1"/>
    <col min="10245" max="10245" width="17.42578125" style="1436" customWidth="1"/>
    <col min="10246" max="10246" width="0" style="1436" hidden="1" customWidth="1"/>
    <col min="10247" max="10248" width="14.7109375" style="1436"/>
    <col min="10249" max="10249" width="63.28515625" style="1436" bestFit="1" customWidth="1"/>
    <col min="10250" max="10250" width="15.28515625" style="1436" bestFit="1" customWidth="1"/>
    <col min="10251" max="10251" width="17.85546875" style="1436" customWidth="1"/>
    <col min="10252" max="10252" width="23.85546875" style="1436" bestFit="1" customWidth="1"/>
    <col min="10253" max="10253" width="15.42578125" style="1436" customWidth="1"/>
    <col min="10254" max="10496" width="14.7109375" style="1436"/>
    <col min="10497" max="10497" width="6.28515625" style="1436" customWidth="1"/>
    <col min="10498" max="10498" width="39.5703125" style="1436" customWidth="1"/>
    <col min="10499" max="10499" width="18.85546875" style="1436" customWidth="1"/>
    <col min="10500" max="10500" width="19" style="1436" customWidth="1"/>
    <col min="10501" max="10501" width="17.42578125" style="1436" customWidth="1"/>
    <col min="10502" max="10502" width="0" style="1436" hidden="1" customWidth="1"/>
    <col min="10503" max="10504" width="14.7109375" style="1436"/>
    <col min="10505" max="10505" width="63.28515625" style="1436" bestFit="1" customWidth="1"/>
    <col min="10506" max="10506" width="15.28515625" style="1436" bestFit="1" customWidth="1"/>
    <col min="10507" max="10507" width="17.85546875" style="1436" customWidth="1"/>
    <col min="10508" max="10508" width="23.85546875" style="1436" bestFit="1" customWidth="1"/>
    <col min="10509" max="10509" width="15.42578125" style="1436" customWidth="1"/>
    <col min="10510" max="10752" width="14.7109375" style="1436"/>
    <col min="10753" max="10753" width="6.28515625" style="1436" customWidth="1"/>
    <col min="10754" max="10754" width="39.5703125" style="1436" customWidth="1"/>
    <col min="10755" max="10755" width="18.85546875" style="1436" customWidth="1"/>
    <col min="10756" max="10756" width="19" style="1436" customWidth="1"/>
    <col min="10757" max="10757" width="17.42578125" style="1436" customWidth="1"/>
    <col min="10758" max="10758" width="0" style="1436" hidden="1" customWidth="1"/>
    <col min="10759" max="10760" width="14.7109375" style="1436"/>
    <col min="10761" max="10761" width="63.28515625" style="1436" bestFit="1" customWidth="1"/>
    <col min="10762" max="10762" width="15.28515625" style="1436" bestFit="1" customWidth="1"/>
    <col min="10763" max="10763" width="17.85546875" style="1436" customWidth="1"/>
    <col min="10764" max="10764" width="23.85546875" style="1436" bestFit="1" customWidth="1"/>
    <col min="10765" max="10765" width="15.42578125" style="1436" customWidth="1"/>
    <col min="10766" max="11008" width="14.7109375" style="1436"/>
    <col min="11009" max="11009" width="6.28515625" style="1436" customWidth="1"/>
    <col min="11010" max="11010" width="39.5703125" style="1436" customWidth="1"/>
    <col min="11011" max="11011" width="18.85546875" style="1436" customWidth="1"/>
    <col min="11012" max="11012" width="19" style="1436" customWidth="1"/>
    <col min="11013" max="11013" width="17.42578125" style="1436" customWidth="1"/>
    <col min="11014" max="11014" width="0" style="1436" hidden="1" customWidth="1"/>
    <col min="11015" max="11016" width="14.7109375" style="1436"/>
    <col min="11017" max="11017" width="63.28515625" style="1436" bestFit="1" customWidth="1"/>
    <col min="11018" max="11018" width="15.28515625" style="1436" bestFit="1" customWidth="1"/>
    <col min="11019" max="11019" width="17.85546875" style="1436" customWidth="1"/>
    <col min="11020" max="11020" width="23.85546875" style="1436" bestFit="1" customWidth="1"/>
    <col min="11021" max="11021" width="15.42578125" style="1436" customWidth="1"/>
    <col min="11022" max="11264" width="14.7109375" style="1436"/>
    <col min="11265" max="11265" width="6.28515625" style="1436" customWidth="1"/>
    <col min="11266" max="11266" width="39.5703125" style="1436" customWidth="1"/>
    <col min="11267" max="11267" width="18.85546875" style="1436" customWidth="1"/>
    <col min="11268" max="11268" width="19" style="1436" customWidth="1"/>
    <col min="11269" max="11269" width="17.42578125" style="1436" customWidth="1"/>
    <col min="11270" max="11270" width="0" style="1436" hidden="1" customWidth="1"/>
    <col min="11271" max="11272" width="14.7109375" style="1436"/>
    <col min="11273" max="11273" width="63.28515625" style="1436" bestFit="1" customWidth="1"/>
    <col min="11274" max="11274" width="15.28515625" style="1436" bestFit="1" customWidth="1"/>
    <col min="11275" max="11275" width="17.85546875" style="1436" customWidth="1"/>
    <col min="11276" max="11276" width="23.85546875" style="1436" bestFit="1" customWidth="1"/>
    <col min="11277" max="11277" width="15.42578125" style="1436" customWidth="1"/>
    <col min="11278" max="11520" width="14.7109375" style="1436"/>
    <col min="11521" max="11521" width="6.28515625" style="1436" customWidth="1"/>
    <col min="11522" max="11522" width="39.5703125" style="1436" customWidth="1"/>
    <col min="11523" max="11523" width="18.85546875" style="1436" customWidth="1"/>
    <col min="11524" max="11524" width="19" style="1436" customWidth="1"/>
    <col min="11525" max="11525" width="17.42578125" style="1436" customWidth="1"/>
    <col min="11526" max="11526" width="0" style="1436" hidden="1" customWidth="1"/>
    <col min="11527" max="11528" width="14.7109375" style="1436"/>
    <col min="11529" max="11529" width="63.28515625" style="1436" bestFit="1" customWidth="1"/>
    <col min="11530" max="11530" width="15.28515625" style="1436" bestFit="1" customWidth="1"/>
    <col min="11531" max="11531" width="17.85546875" style="1436" customWidth="1"/>
    <col min="11532" max="11532" width="23.85546875" style="1436" bestFit="1" customWidth="1"/>
    <col min="11533" max="11533" width="15.42578125" style="1436" customWidth="1"/>
    <col min="11534" max="11776" width="14.7109375" style="1436"/>
    <col min="11777" max="11777" width="6.28515625" style="1436" customWidth="1"/>
    <col min="11778" max="11778" width="39.5703125" style="1436" customWidth="1"/>
    <col min="11779" max="11779" width="18.85546875" style="1436" customWidth="1"/>
    <col min="11780" max="11780" width="19" style="1436" customWidth="1"/>
    <col min="11781" max="11781" width="17.42578125" style="1436" customWidth="1"/>
    <col min="11782" max="11782" width="0" style="1436" hidden="1" customWidth="1"/>
    <col min="11783" max="11784" width="14.7109375" style="1436"/>
    <col min="11785" max="11785" width="63.28515625" style="1436" bestFit="1" customWidth="1"/>
    <col min="11786" max="11786" width="15.28515625" style="1436" bestFit="1" customWidth="1"/>
    <col min="11787" max="11787" width="17.85546875" style="1436" customWidth="1"/>
    <col min="11788" max="11788" width="23.85546875" style="1436" bestFit="1" customWidth="1"/>
    <col min="11789" max="11789" width="15.42578125" style="1436" customWidth="1"/>
    <col min="11790" max="12032" width="14.7109375" style="1436"/>
    <col min="12033" max="12033" width="6.28515625" style="1436" customWidth="1"/>
    <col min="12034" max="12034" width="39.5703125" style="1436" customWidth="1"/>
    <col min="12035" max="12035" width="18.85546875" style="1436" customWidth="1"/>
    <col min="12036" max="12036" width="19" style="1436" customWidth="1"/>
    <col min="12037" max="12037" width="17.42578125" style="1436" customWidth="1"/>
    <col min="12038" max="12038" width="0" style="1436" hidden="1" customWidth="1"/>
    <col min="12039" max="12040" width="14.7109375" style="1436"/>
    <col min="12041" max="12041" width="63.28515625" style="1436" bestFit="1" customWidth="1"/>
    <col min="12042" max="12042" width="15.28515625" style="1436" bestFit="1" customWidth="1"/>
    <col min="12043" max="12043" width="17.85546875" style="1436" customWidth="1"/>
    <col min="12044" max="12044" width="23.85546875" style="1436" bestFit="1" customWidth="1"/>
    <col min="12045" max="12045" width="15.42578125" style="1436" customWidth="1"/>
    <col min="12046" max="12288" width="14.7109375" style="1436"/>
    <col min="12289" max="12289" width="6.28515625" style="1436" customWidth="1"/>
    <col min="12290" max="12290" width="39.5703125" style="1436" customWidth="1"/>
    <col min="12291" max="12291" width="18.85546875" style="1436" customWidth="1"/>
    <col min="12292" max="12292" width="19" style="1436" customWidth="1"/>
    <col min="12293" max="12293" width="17.42578125" style="1436" customWidth="1"/>
    <col min="12294" max="12294" width="0" style="1436" hidden="1" customWidth="1"/>
    <col min="12295" max="12296" width="14.7109375" style="1436"/>
    <col min="12297" max="12297" width="63.28515625" style="1436" bestFit="1" customWidth="1"/>
    <col min="12298" max="12298" width="15.28515625" style="1436" bestFit="1" customWidth="1"/>
    <col min="12299" max="12299" width="17.85546875" style="1436" customWidth="1"/>
    <col min="12300" max="12300" width="23.85546875" style="1436" bestFit="1" customWidth="1"/>
    <col min="12301" max="12301" width="15.42578125" style="1436" customWidth="1"/>
    <col min="12302" max="12544" width="14.7109375" style="1436"/>
    <col min="12545" max="12545" width="6.28515625" style="1436" customWidth="1"/>
    <col min="12546" max="12546" width="39.5703125" style="1436" customWidth="1"/>
    <col min="12547" max="12547" width="18.85546875" style="1436" customWidth="1"/>
    <col min="12548" max="12548" width="19" style="1436" customWidth="1"/>
    <col min="12549" max="12549" width="17.42578125" style="1436" customWidth="1"/>
    <col min="12550" max="12550" width="0" style="1436" hidden="1" customWidth="1"/>
    <col min="12551" max="12552" width="14.7109375" style="1436"/>
    <col min="12553" max="12553" width="63.28515625" style="1436" bestFit="1" customWidth="1"/>
    <col min="12554" max="12554" width="15.28515625" style="1436" bestFit="1" customWidth="1"/>
    <col min="12555" max="12555" width="17.85546875" style="1436" customWidth="1"/>
    <col min="12556" max="12556" width="23.85546875" style="1436" bestFit="1" customWidth="1"/>
    <col min="12557" max="12557" width="15.42578125" style="1436" customWidth="1"/>
    <col min="12558" max="12800" width="14.7109375" style="1436"/>
    <col min="12801" max="12801" width="6.28515625" style="1436" customWidth="1"/>
    <col min="12802" max="12802" width="39.5703125" style="1436" customWidth="1"/>
    <col min="12803" max="12803" width="18.85546875" style="1436" customWidth="1"/>
    <col min="12804" max="12804" width="19" style="1436" customWidth="1"/>
    <col min="12805" max="12805" width="17.42578125" style="1436" customWidth="1"/>
    <col min="12806" max="12806" width="0" style="1436" hidden="1" customWidth="1"/>
    <col min="12807" max="12808" width="14.7109375" style="1436"/>
    <col min="12809" max="12809" width="63.28515625" style="1436" bestFit="1" customWidth="1"/>
    <col min="12810" max="12810" width="15.28515625" style="1436" bestFit="1" customWidth="1"/>
    <col min="12811" max="12811" width="17.85546875" style="1436" customWidth="1"/>
    <col min="12812" max="12812" width="23.85546875" style="1436" bestFit="1" customWidth="1"/>
    <col min="12813" max="12813" width="15.42578125" style="1436" customWidth="1"/>
    <col min="12814" max="13056" width="14.7109375" style="1436"/>
    <col min="13057" max="13057" width="6.28515625" style="1436" customWidth="1"/>
    <col min="13058" max="13058" width="39.5703125" style="1436" customWidth="1"/>
    <col min="13059" max="13059" width="18.85546875" style="1436" customWidth="1"/>
    <col min="13060" max="13060" width="19" style="1436" customWidth="1"/>
    <col min="13061" max="13061" width="17.42578125" style="1436" customWidth="1"/>
    <col min="13062" max="13062" width="0" style="1436" hidden="1" customWidth="1"/>
    <col min="13063" max="13064" width="14.7109375" style="1436"/>
    <col min="13065" max="13065" width="63.28515625" style="1436" bestFit="1" customWidth="1"/>
    <col min="13066" max="13066" width="15.28515625" style="1436" bestFit="1" customWidth="1"/>
    <col min="13067" max="13067" width="17.85546875" style="1436" customWidth="1"/>
    <col min="13068" max="13068" width="23.85546875" style="1436" bestFit="1" customWidth="1"/>
    <col min="13069" max="13069" width="15.42578125" style="1436" customWidth="1"/>
    <col min="13070" max="13312" width="14.7109375" style="1436"/>
    <col min="13313" max="13313" width="6.28515625" style="1436" customWidth="1"/>
    <col min="13314" max="13314" width="39.5703125" style="1436" customWidth="1"/>
    <col min="13315" max="13315" width="18.85546875" style="1436" customWidth="1"/>
    <col min="13316" max="13316" width="19" style="1436" customWidth="1"/>
    <col min="13317" max="13317" width="17.42578125" style="1436" customWidth="1"/>
    <col min="13318" max="13318" width="0" style="1436" hidden="1" customWidth="1"/>
    <col min="13319" max="13320" width="14.7109375" style="1436"/>
    <col min="13321" max="13321" width="63.28515625" style="1436" bestFit="1" customWidth="1"/>
    <col min="13322" max="13322" width="15.28515625" style="1436" bestFit="1" customWidth="1"/>
    <col min="13323" max="13323" width="17.85546875" style="1436" customWidth="1"/>
    <col min="13324" max="13324" width="23.85546875" style="1436" bestFit="1" customWidth="1"/>
    <col min="13325" max="13325" width="15.42578125" style="1436" customWidth="1"/>
    <col min="13326" max="13568" width="14.7109375" style="1436"/>
    <col min="13569" max="13569" width="6.28515625" style="1436" customWidth="1"/>
    <col min="13570" max="13570" width="39.5703125" style="1436" customWidth="1"/>
    <col min="13571" max="13571" width="18.85546875" style="1436" customWidth="1"/>
    <col min="13572" max="13572" width="19" style="1436" customWidth="1"/>
    <col min="13573" max="13573" width="17.42578125" style="1436" customWidth="1"/>
    <col min="13574" max="13574" width="0" style="1436" hidden="1" customWidth="1"/>
    <col min="13575" max="13576" width="14.7109375" style="1436"/>
    <col min="13577" max="13577" width="63.28515625" style="1436" bestFit="1" customWidth="1"/>
    <col min="13578" max="13578" width="15.28515625" style="1436" bestFit="1" customWidth="1"/>
    <col min="13579" max="13579" width="17.85546875" style="1436" customWidth="1"/>
    <col min="13580" max="13580" width="23.85546875" style="1436" bestFit="1" customWidth="1"/>
    <col min="13581" max="13581" width="15.42578125" style="1436" customWidth="1"/>
    <col min="13582" max="13824" width="14.7109375" style="1436"/>
    <col min="13825" max="13825" width="6.28515625" style="1436" customWidth="1"/>
    <col min="13826" max="13826" width="39.5703125" style="1436" customWidth="1"/>
    <col min="13827" max="13827" width="18.85546875" style="1436" customWidth="1"/>
    <col min="13828" max="13828" width="19" style="1436" customWidth="1"/>
    <col min="13829" max="13829" width="17.42578125" style="1436" customWidth="1"/>
    <col min="13830" max="13830" width="0" style="1436" hidden="1" customWidth="1"/>
    <col min="13831" max="13832" width="14.7109375" style="1436"/>
    <col min="13833" max="13833" width="63.28515625" style="1436" bestFit="1" customWidth="1"/>
    <col min="13834" max="13834" width="15.28515625" style="1436" bestFit="1" customWidth="1"/>
    <col min="13835" max="13835" width="17.85546875" style="1436" customWidth="1"/>
    <col min="13836" max="13836" width="23.85546875" style="1436" bestFit="1" customWidth="1"/>
    <col min="13837" max="13837" width="15.42578125" style="1436" customWidth="1"/>
    <col min="13838" max="14080" width="14.7109375" style="1436"/>
    <col min="14081" max="14081" width="6.28515625" style="1436" customWidth="1"/>
    <col min="14082" max="14082" width="39.5703125" style="1436" customWidth="1"/>
    <col min="14083" max="14083" width="18.85546875" style="1436" customWidth="1"/>
    <col min="14084" max="14084" width="19" style="1436" customWidth="1"/>
    <col min="14085" max="14085" width="17.42578125" style="1436" customWidth="1"/>
    <col min="14086" max="14086" width="0" style="1436" hidden="1" customWidth="1"/>
    <col min="14087" max="14088" width="14.7109375" style="1436"/>
    <col min="14089" max="14089" width="63.28515625" style="1436" bestFit="1" customWidth="1"/>
    <col min="14090" max="14090" width="15.28515625" style="1436" bestFit="1" customWidth="1"/>
    <col min="14091" max="14091" width="17.85546875" style="1436" customWidth="1"/>
    <col min="14092" max="14092" width="23.85546875" style="1436" bestFit="1" customWidth="1"/>
    <col min="14093" max="14093" width="15.42578125" style="1436" customWidth="1"/>
    <col min="14094" max="14336" width="14.7109375" style="1436"/>
    <col min="14337" max="14337" width="6.28515625" style="1436" customWidth="1"/>
    <col min="14338" max="14338" width="39.5703125" style="1436" customWidth="1"/>
    <col min="14339" max="14339" width="18.85546875" style="1436" customWidth="1"/>
    <col min="14340" max="14340" width="19" style="1436" customWidth="1"/>
    <col min="14341" max="14341" width="17.42578125" style="1436" customWidth="1"/>
    <col min="14342" max="14342" width="0" style="1436" hidden="1" customWidth="1"/>
    <col min="14343" max="14344" width="14.7109375" style="1436"/>
    <col min="14345" max="14345" width="63.28515625" style="1436" bestFit="1" customWidth="1"/>
    <col min="14346" max="14346" width="15.28515625" style="1436" bestFit="1" customWidth="1"/>
    <col min="14347" max="14347" width="17.85546875" style="1436" customWidth="1"/>
    <col min="14348" max="14348" width="23.85546875" style="1436" bestFit="1" customWidth="1"/>
    <col min="14349" max="14349" width="15.42578125" style="1436" customWidth="1"/>
    <col min="14350" max="14592" width="14.7109375" style="1436"/>
    <col min="14593" max="14593" width="6.28515625" style="1436" customWidth="1"/>
    <col min="14594" max="14594" width="39.5703125" style="1436" customWidth="1"/>
    <col min="14595" max="14595" width="18.85546875" style="1436" customWidth="1"/>
    <col min="14596" max="14596" width="19" style="1436" customWidth="1"/>
    <col min="14597" max="14597" width="17.42578125" style="1436" customWidth="1"/>
    <col min="14598" max="14598" width="0" style="1436" hidden="1" customWidth="1"/>
    <col min="14599" max="14600" width="14.7109375" style="1436"/>
    <col min="14601" max="14601" width="63.28515625" style="1436" bestFit="1" customWidth="1"/>
    <col min="14602" max="14602" width="15.28515625" style="1436" bestFit="1" customWidth="1"/>
    <col min="14603" max="14603" width="17.85546875" style="1436" customWidth="1"/>
    <col min="14604" max="14604" width="23.85546875" style="1436" bestFit="1" customWidth="1"/>
    <col min="14605" max="14605" width="15.42578125" style="1436" customWidth="1"/>
    <col min="14606" max="14848" width="14.7109375" style="1436"/>
    <col min="14849" max="14849" width="6.28515625" style="1436" customWidth="1"/>
    <col min="14850" max="14850" width="39.5703125" style="1436" customWidth="1"/>
    <col min="14851" max="14851" width="18.85546875" style="1436" customWidth="1"/>
    <col min="14852" max="14852" width="19" style="1436" customWidth="1"/>
    <col min="14853" max="14853" width="17.42578125" style="1436" customWidth="1"/>
    <col min="14854" max="14854" width="0" style="1436" hidden="1" customWidth="1"/>
    <col min="14855" max="14856" width="14.7109375" style="1436"/>
    <col min="14857" max="14857" width="63.28515625" style="1436" bestFit="1" customWidth="1"/>
    <col min="14858" max="14858" width="15.28515625" style="1436" bestFit="1" customWidth="1"/>
    <col min="14859" max="14859" width="17.85546875" style="1436" customWidth="1"/>
    <col min="14860" max="14860" width="23.85546875" style="1436" bestFit="1" customWidth="1"/>
    <col min="14861" max="14861" width="15.42578125" style="1436" customWidth="1"/>
    <col min="14862" max="15104" width="14.7109375" style="1436"/>
    <col min="15105" max="15105" width="6.28515625" style="1436" customWidth="1"/>
    <col min="15106" max="15106" width="39.5703125" style="1436" customWidth="1"/>
    <col min="15107" max="15107" width="18.85546875" style="1436" customWidth="1"/>
    <col min="15108" max="15108" width="19" style="1436" customWidth="1"/>
    <col min="15109" max="15109" width="17.42578125" style="1436" customWidth="1"/>
    <col min="15110" max="15110" width="0" style="1436" hidden="1" customWidth="1"/>
    <col min="15111" max="15112" width="14.7109375" style="1436"/>
    <col min="15113" max="15113" width="63.28515625" style="1436" bestFit="1" customWidth="1"/>
    <col min="15114" max="15114" width="15.28515625" style="1436" bestFit="1" customWidth="1"/>
    <col min="15115" max="15115" width="17.85546875" style="1436" customWidth="1"/>
    <col min="15116" max="15116" width="23.85546875" style="1436" bestFit="1" customWidth="1"/>
    <col min="15117" max="15117" width="15.42578125" style="1436" customWidth="1"/>
    <col min="15118" max="15360" width="14.7109375" style="1436"/>
    <col min="15361" max="15361" width="6.28515625" style="1436" customWidth="1"/>
    <col min="15362" max="15362" width="39.5703125" style="1436" customWidth="1"/>
    <col min="15363" max="15363" width="18.85546875" style="1436" customWidth="1"/>
    <col min="15364" max="15364" width="19" style="1436" customWidth="1"/>
    <col min="15365" max="15365" width="17.42578125" style="1436" customWidth="1"/>
    <col min="15366" max="15366" width="0" style="1436" hidden="1" customWidth="1"/>
    <col min="15367" max="15368" width="14.7109375" style="1436"/>
    <col min="15369" max="15369" width="63.28515625" style="1436" bestFit="1" customWidth="1"/>
    <col min="15370" max="15370" width="15.28515625" style="1436" bestFit="1" customWidth="1"/>
    <col min="15371" max="15371" width="17.85546875" style="1436" customWidth="1"/>
    <col min="15372" max="15372" width="23.85546875" style="1436" bestFit="1" customWidth="1"/>
    <col min="15373" max="15373" width="15.42578125" style="1436" customWidth="1"/>
    <col min="15374" max="15616" width="14.7109375" style="1436"/>
    <col min="15617" max="15617" width="6.28515625" style="1436" customWidth="1"/>
    <col min="15618" max="15618" width="39.5703125" style="1436" customWidth="1"/>
    <col min="15619" max="15619" width="18.85546875" style="1436" customWidth="1"/>
    <col min="15620" max="15620" width="19" style="1436" customWidth="1"/>
    <col min="15621" max="15621" width="17.42578125" style="1436" customWidth="1"/>
    <col min="15622" max="15622" width="0" style="1436" hidden="1" customWidth="1"/>
    <col min="15623" max="15624" width="14.7109375" style="1436"/>
    <col min="15625" max="15625" width="63.28515625" style="1436" bestFit="1" customWidth="1"/>
    <col min="15626" max="15626" width="15.28515625" style="1436" bestFit="1" customWidth="1"/>
    <col min="15627" max="15627" width="17.85546875" style="1436" customWidth="1"/>
    <col min="15628" max="15628" width="23.85546875" style="1436" bestFit="1" customWidth="1"/>
    <col min="15629" max="15629" width="15.42578125" style="1436" customWidth="1"/>
    <col min="15630" max="15872" width="14.7109375" style="1436"/>
    <col min="15873" max="15873" width="6.28515625" style="1436" customWidth="1"/>
    <col min="15874" max="15874" width="39.5703125" style="1436" customWidth="1"/>
    <col min="15875" max="15875" width="18.85546875" style="1436" customWidth="1"/>
    <col min="15876" max="15876" width="19" style="1436" customWidth="1"/>
    <col min="15877" max="15877" width="17.42578125" style="1436" customWidth="1"/>
    <col min="15878" max="15878" width="0" style="1436" hidden="1" customWidth="1"/>
    <col min="15879" max="15880" width="14.7109375" style="1436"/>
    <col min="15881" max="15881" width="63.28515625" style="1436" bestFit="1" customWidth="1"/>
    <col min="15882" max="15882" width="15.28515625" style="1436" bestFit="1" customWidth="1"/>
    <col min="15883" max="15883" width="17.85546875" style="1436" customWidth="1"/>
    <col min="15884" max="15884" width="23.85546875" style="1436" bestFit="1" customWidth="1"/>
    <col min="15885" max="15885" width="15.42578125" style="1436" customWidth="1"/>
    <col min="15886" max="16128" width="14.7109375" style="1436"/>
    <col min="16129" max="16129" width="6.28515625" style="1436" customWidth="1"/>
    <col min="16130" max="16130" width="39.5703125" style="1436" customWidth="1"/>
    <col min="16131" max="16131" width="18.85546875" style="1436" customWidth="1"/>
    <col min="16132" max="16132" width="19" style="1436" customWidth="1"/>
    <col min="16133" max="16133" width="17.42578125" style="1436" customWidth="1"/>
    <col min="16134" max="16134" width="0" style="1436" hidden="1" customWidth="1"/>
    <col min="16135" max="16136" width="14.7109375" style="1436"/>
    <col min="16137" max="16137" width="63.28515625" style="1436" bestFit="1" customWidth="1"/>
    <col min="16138" max="16138" width="15.28515625" style="1436" bestFit="1" customWidth="1"/>
    <col min="16139" max="16139" width="17.85546875" style="1436" customWidth="1"/>
    <col min="16140" max="16140" width="23.85546875" style="1436" bestFit="1" customWidth="1"/>
    <col min="16141" max="16141" width="15.42578125" style="1436" customWidth="1"/>
    <col min="16142" max="16384" width="14.7109375" style="1436"/>
  </cols>
  <sheetData>
    <row r="1" spans="1:14">
      <c r="A1" s="1599"/>
      <c r="B1" s="1599"/>
      <c r="C1" s="1599"/>
      <c r="D1" s="1599"/>
      <c r="E1" s="1599"/>
    </row>
    <row r="2" spans="1:14">
      <c r="A2" s="1600" t="s">
        <v>3443</v>
      </c>
      <c r="B2" s="1600"/>
      <c r="C2" s="1600"/>
      <c r="D2" s="1600"/>
      <c r="E2" s="1600"/>
    </row>
    <row r="3" spans="1:14" ht="18.75">
      <c r="A3" s="1601" t="s">
        <v>3331</v>
      </c>
      <c r="B3" s="1601"/>
      <c r="C3" s="1601"/>
      <c r="D3" s="1601"/>
      <c r="E3" s="1601"/>
    </row>
    <row r="4" spans="1:14" ht="15.75">
      <c r="E4" s="1437" t="s">
        <v>3444</v>
      </c>
      <c r="H4" s="1438"/>
      <c r="I4" s="1602" t="s">
        <v>3445</v>
      </c>
      <c r="J4" s="1602"/>
      <c r="K4" s="1602"/>
      <c r="L4" s="1602"/>
      <c r="M4" s="1602"/>
    </row>
    <row r="5" spans="1:14" ht="60" customHeight="1">
      <c r="A5" s="1439"/>
      <c r="B5" s="1439"/>
      <c r="C5" s="1440" t="s">
        <v>3446</v>
      </c>
      <c r="D5" s="1440" t="s">
        <v>3447</v>
      </c>
      <c r="E5" s="1440" t="s">
        <v>3448</v>
      </c>
      <c r="H5" s="1438"/>
      <c r="I5" s="1603" t="s">
        <v>3101</v>
      </c>
      <c r="J5" s="1603"/>
      <c r="K5" s="1603"/>
      <c r="L5" s="1603"/>
      <c r="M5" s="1603"/>
      <c r="N5"/>
    </row>
    <row r="6" spans="1:14" ht="15.75">
      <c r="A6" s="1382" t="s">
        <v>140</v>
      </c>
      <c r="B6" s="1441" t="s">
        <v>3332</v>
      </c>
      <c r="C6" s="1442"/>
      <c r="D6" s="1094"/>
      <c r="E6" s="1094"/>
      <c r="H6" s="1443"/>
      <c r="I6" s="1598" t="s">
        <v>3449</v>
      </c>
      <c r="J6" s="1598"/>
      <c r="K6" s="1598"/>
      <c r="L6" s="1598"/>
      <c r="M6" s="1598"/>
    </row>
    <row r="7" spans="1:14" ht="15.75">
      <c r="A7" s="1444"/>
      <c r="B7" s="1441" t="s">
        <v>3333</v>
      </c>
      <c r="C7" s="1094"/>
      <c r="D7" s="1094"/>
      <c r="E7" s="1094"/>
      <c r="H7" s="1445"/>
      <c r="I7" s="1446"/>
      <c r="J7" s="1095" t="s">
        <v>3450</v>
      </c>
      <c r="K7" s="1095" t="s">
        <v>3451</v>
      </c>
      <c r="L7" s="1095" t="s">
        <v>3452</v>
      </c>
      <c r="M7" s="1095" t="s">
        <v>3453</v>
      </c>
    </row>
    <row r="8" spans="1:14" ht="15.75">
      <c r="A8" s="1444"/>
      <c r="B8" s="1439"/>
      <c r="C8" s="1094"/>
      <c r="D8" s="1094"/>
      <c r="E8" s="1094"/>
      <c r="H8" s="1445"/>
      <c r="I8" s="1447" t="s">
        <v>3454</v>
      </c>
      <c r="J8" s="1446"/>
      <c r="K8" s="1446"/>
      <c r="L8" s="1446"/>
      <c r="M8" s="15">
        <v>258.77999999999997</v>
      </c>
      <c r="N8" s="163"/>
    </row>
    <row r="9" spans="1:14" ht="15.75">
      <c r="A9" s="1444"/>
      <c r="B9" s="1439" t="s">
        <v>3334</v>
      </c>
      <c r="C9" s="1094"/>
      <c r="D9" s="1094"/>
      <c r="E9" s="1094"/>
      <c r="H9" s="1445"/>
      <c r="I9" s="1448"/>
      <c r="J9" s="1446"/>
      <c r="K9" s="1446"/>
      <c r="L9" s="1446"/>
      <c r="M9" s="1449"/>
    </row>
    <row r="10" spans="1:14" ht="15.75">
      <c r="A10" s="1444"/>
      <c r="B10" s="1444" t="s">
        <v>3335</v>
      </c>
      <c r="C10" s="1094"/>
      <c r="D10" s="1094"/>
      <c r="E10" s="1094"/>
      <c r="H10" s="1445"/>
      <c r="I10" s="1447" t="s">
        <v>3455</v>
      </c>
      <c r="J10" s="1450">
        <f>M10*30%</f>
        <v>19.920870000000001</v>
      </c>
      <c r="K10" s="1450">
        <f>M10*70%</f>
        <v>46.482030000000002</v>
      </c>
      <c r="L10" s="1446"/>
      <c r="M10" s="1449">
        <v>66.402900000000002</v>
      </c>
    </row>
    <row r="11" spans="1:14" ht="15.75">
      <c r="A11" s="1444"/>
      <c r="B11" s="1444" t="s">
        <v>3336</v>
      </c>
      <c r="C11" s="1094"/>
      <c r="D11" s="1094"/>
      <c r="E11" s="1094"/>
      <c r="H11" s="1445"/>
      <c r="I11" s="1448"/>
      <c r="J11" s="1446"/>
      <c r="K11" s="1446"/>
      <c r="L11" s="1446"/>
      <c r="M11" s="1449"/>
    </row>
    <row r="12" spans="1:14" ht="15.75">
      <c r="A12" s="1444"/>
      <c r="B12" s="1441" t="s">
        <v>3337</v>
      </c>
      <c r="C12" s="1094">
        <v>2199.405399624</v>
      </c>
      <c r="D12" s="1094">
        <v>2379.9886996240002</v>
      </c>
      <c r="E12" s="1094">
        <v>3136.1430923003527</v>
      </c>
      <c r="H12" s="1445"/>
      <c r="I12" s="1447" t="s">
        <v>3456</v>
      </c>
      <c r="J12" s="1450">
        <f>M12*30%</f>
        <v>24.85032</v>
      </c>
      <c r="K12" s="1450">
        <f>M12*70%</f>
        <v>57.984079999999999</v>
      </c>
      <c r="L12" s="1446"/>
      <c r="M12" s="1449">
        <v>82.834400000000002</v>
      </c>
    </row>
    <row r="13" spans="1:14" ht="15.75">
      <c r="A13" s="1444"/>
      <c r="B13" s="1439" t="s">
        <v>3338</v>
      </c>
      <c r="C13" s="1094"/>
      <c r="D13" s="1094"/>
      <c r="E13" s="1094"/>
      <c r="H13" s="1451"/>
      <c r="I13" s="1448"/>
      <c r="J13" s="1446"/>
      <c r="K13" s="1446"/>
      <c r="L13" s="1446"/>
      <c r="M13" s="1449"/>
    </row>
    <row r="14" spans="1:14" ht="15.75">
      <c r="A14" s="1444"/>
      <c r="B14" s="1444" t="s">
        <v>3335</v>
      </c>
      <c r="C14" s="1094"/>
      <c r="D14" s="1094"/>
      <c r="E14" s="1094"/>
      <c r="H14" s="1445"/>
      <c r="I14" s="1447" t="s">
        <v>3457</v>
      </c>
      <c r="J14" s="1449">
        <f>SUM(J10:J12)</f>
        <v>44.771190000000004</v>
      </c>
      <c r="K14" s="1449">
        <f>SUM(K10:K12)</f>
        <v>104.46611</v>
      </c>
      <c r="L14" s="1449">
        <f>SUM(L10:L12)</f>
        <v>0</v>
      </c>
      <c r="M14" s="1449">
        <f>SUM(M10:M12)</f>
        <v>149.2373</v>
      </c>
    </row>
    <row r="15" spans="1:14">
      <c r="A15" s="1444"/>
      <c r="B15" s="1444" t="s">
        <v>3336</v>
      </c>
      <c r="C15" s="1094"/>
      <c r="D15" s="1094"/>
      <c r="E15" s="1094"/>
      <c r="H15" s="1445"/>
      <c r="I15" s="1452"/>
      <c r="J15" s="1452"/>
      <c r="K15" s="1452"/>
      <c r="L15" s="1452"/>
      <c r="M15" s="1452"/>
    </row>
    <row r="16" spans="1:14" ht="15.75">
      <c r="A16" s="1444"/>
      <c r="B16" s="1441" t="s">
        <v>3337</v>
      </c>
      <c r="C16" s="1094">
        <v>23.213899999999999</v>
      </c>
      <c r="D16" s="1094">
        <v>168.60376023000001</v>
      </c>
      <c r="E16" s="1094">
        <v>317.1534493436377</v>
      </c>
      <c r="F16" s="1453"/>
      <c r="H16" s="1451"/>
      <c r="I16" s="1452"/>
      <c r="J16" s="1452"/>
      <c r="K16" s="1454"/>
      <c r="L16" s="1454"/>
      <c r="M16" s="1452"/>
    </row>
    <row r="17" spans="1:13" ht="15.75">
      <c r="A17" s="1444"/>
      <c r="B17" s="1439"/>
      <c r="C17" s="1094"/>
      <c r="D17" s="1094"/>
      <c r="E17" s="1094"/>
      <c r="H17" s="1451"/>
      <c r="I17" s="1455"/>
      <c r="J17" s="1455"/>
      <c r="K17" s="1455"/>
      <c r="L17" s="1455"/>
      <c r="M17" s="1456"/>
    </row>
    <row r="18" spans="1:13" ht="15.75">
      <c r="A18" s="1382" t="s">
        <v>678</v>
      </c>
      <c r="B18" s="1441" t="s">
        <v>3339</v>
      </c>
      <c r="C18" s="1094"/>
      <c r="D18" s="1094"/>
      <c r="E18" s="1094"/>
      <c r="H18" s="1451"/>
      <c r="I18" s="1455"/>
      <c r="J18" s="1455"/>
      <c r="K18" s="1455"/>
      <c r="L18" s="1455"/>
      <c r="M18" s="1096"/>
    </row>
    <row r="19" spans="1:13">
      <c r="A19" s="1444"/>
      <c r="B19" s="1439"/>
      <c r="C19" s="1094"/>
      <c r="D19" s="1094"/>
      <c r="E19" s="1094"/>
      <c r="H19" s="1451"/>
      <c r="I19" s="1455"/>
      <c r="J19" s="1455"/>
      <c r="K19" s="1455"/>
      <c r="L19" s="1455"/>
      <c r="M19" s="1452"/>
    </row>
    <row r="20" spans="1:13" ht="15.75">
      <c r="A20" s="1444"/>
      <c r="B20" s="1439" t="s">
        <v>3334</v>
      </c>
      <c r="C20" s="1094"/>
      <c r="D20" s="1094"/>
      <c r="E20" s="1094"/>
      <c r="H20" s="1443"/>
      <c r="I20" s="1598" t="s">
        <v>894</v>
      </c>
      <c r="J20" s="1598"/>
      <c r="K20" s="1598"/>
      <c r="L20" s="1598"/>
      <c r="M20" s="1598"/>
    </row>
    <row r="21" spans="1:13" ht="15.75">
      <c r="A21" s="1444"/>
      <c r="B21" s="1444" t="s">
        <v>3335</v>
      </c>
      <c r="C21" s="1094"/>
      <c r="D21" s="1094"/>
      <c r="E21" s="1094"/>
      <c r="H21" s="1451"/>
      <c r="I21" s="1598" t="s">
        <v>3449</v>
      </c>
      <c r="J21" s="1598"/>
      <c r="K21" s="1598"/>
      <c r="L21" s="1598"/>
      <c r="M21" s="1598"/>
    </row>
    <row r="22" spans="1:13" ht="15.75">
      <c r="A22" s="1444"/>
      <c r="B22" s="1444" t="s">
        <v>3336</v>
      </c>
      <c r="C22" s="1094"/>
      <c r="D22" s="1094"/>
      <c r="E22" s="1094"/>
      <c r="H22" s="1451"/>
      <c r="I22" s="1446"/>
      <c r="J22" s="1095" t="s">
        <v>3450</v>
      </c>
      <c r="K22" s="1095" t="s">
        <v>3451</v>
      </c>
      <c r="L22" s="1095" t="s">
        <v>3452</v>
      </c>
      <c r="M22" s="1095" t="s">
        <v>3453</v>
      </c>
    </row>
    <row r="23" spans="1:13" ht="15.75">
      <c r="A23" s="1444"/>
      <c r="B23" s="1441" t="s">
        <v>3337</v>
      </c>
      <c r="C23" s="1094"/>
      <c r="D23" s="1457"/>
      <c r="E23" s="1094"/>
      <c r="H23" s="1451"/>
      <c r="I23" s="1447" t="s">
        <v>3454</v>
      </c>
      <c r="J23" s="1446"/>
      <c r="K23" s="1446"/>
      <c r="L23" s="1446"/>
      <c r="M23" s="15">
        <v>326.54000000000002</v>
      </c>
    </row>
    <row r="24" spans="1:13" ht="15.75">
      <c r="A24" s="1444"/>
      <c r="B24" s="1439" t="s">
        <v>3338</v>
      </c>
      <c r="C24" s="1094"/>
      <c r="D24" s="1094"/>
      <c r="E24" s="1094"/>
      <c r="H24" s="1451"/>
      <c r="I24" s="1448"/>
      <c r="J24" s="1446"/>
      <c r="K24" s="1446"/>
      <c r="L24" s="1446"/>
      <c r="M24" s="1446"/>
    </row>
    <row r="25" spans="1:13" ht="15.75">
      <c r="A25" s="1444"/>
      <c r="B25" s="1444" t="s">
        <v>3335</v>
      </c>
      <c r="C25" s="1094"/>
      <c r="D25" s="1094"/>
      <c r="E25" s="1094"/>
      <c r="H25" s="1451"/>
      <c r="I25" s="1447" t="s">
        <v>3455</v>
      </c>
      <c r="J25" s="1450">
        <f>M25*30%</f>
        <v>146.55086190012511</v>
      </c>
      <c r="K25" s="1450">
        <f>M25*70%</f>
        <v>341.95201110029188</v>
      </c>
      <c r="L25" s="1446"/>
      <c r="M25" s="1449">
        <v>488.50287300041703</v>
      </c>
    </row>
    <row r="26" spans="1:13" ht="15.75">
      <c r="A26" s="1444"/>
      <c r="B26" s="1444" t="s">
        <v>3336</v>
      </c>
      <c r="C26" s="1094"/>
      <c r="D26" s="1094"/>
      <c r="E26" s="1094"/>
      <c r="H26" s="1451"/>
      <c r="I26" s="1448"/>
      <c r="J26" s="1446"/>
      <c r="K26" s="1446"/>
      <c r="L26" s="1446"/>
      <c r="M26" s="1449"/>
    </row>
    <row r="27" spans="1:13" ht="15.75">
      <c r="A27" s="1444"/>
      <c r="B27" s="1441" t="s">
        <v>3337</v>
      </c>
      <c r="C27" s="1094">
        <v>325.97316023000002</v>
      </c>
      <c r="D27" s="1094">
        <v>904.70408178998969</v>
      </c>
      <c r="E27" s="1094">
        <v>761.45980361508191</v>
      </c>
      <c r="H27" s="1451"/>
      <c r="I27" s="1447" t="s">
        <v>3456</v>
      </c>
      <c r="J27" s="1450">
        <f>M27*30%</f>
        <v>19.401183848146832</v>
      </c>
      <c r="K27" s="1450">
        <f>M27*70%</f>
        <v>45.26942897900927</v>
      </c>
      <c r="L27" s="1446"/>
      <c r="M27" s="1449">
        <v>64.670612827156106</v>
      </c>
    </row>
    <row r="28" spans="1:13" ht="15.75">
      <c r="A28" s="1444"/>
      <c r="B28" s="1439"/>
      <c r="C28" s="1094"/>
      <c r="D28" s="1094"/>
      <c r="E28" s="1094"/>
      <c r="H28" s="1451"/>
      <c r="I28" s="1448"/>
      <c r="J28" s="1446"/>
      <c r="K28" s="1446"/>
      <c r="L28" s="1446"/>
      <c r="M28" s="1446"/>
    </row>
    <row r="29" spans="1:13" ht="15.75">
      <c r="A29" s="1382" t="s">
        <v>3340</v>
      </c>
      <c r="B29" s="1441" t="s">
        <v>3341</v>
      </c>
      <c r="C29" s="1094"/>
      <c r="D29" s="1094"/>
      <c r="E29" s="1094"/>
      <c r="H29" s="1451"/>
      <c r="I29" s="1447" t="s">
        <v>3457</v>
      </c>
      <c r="J29" s="1458">
        <f>SUM(J25:J27)</f>
        <v>165.95204574827196</v>
      </c>
      <c r="K29" s="1458">
        <f>SUM(K25:K27)</f>
        <v>387.22144007930115</v>
      </c>
      <c r="L29" s="1458">
        <f>SUM(L25:L27)</f>
        <v>0</v>
      </c>
      <c r="M29" s="1458">
        <f>SUM(M25:M27)</f>
        <v>553.17348582757313</v>
      </c>
    </row>
    <row r="30" spans="1:13" ht="15.75">
      <c r="A30" s="1444"/>
      <c r="B30" s="1439"/>
      <c r="C30" s="1094"/>
      <c r="D30" s="1094"/>
      <c r="E30" s="1094"/>
      <c r="H30" s="1451"/>
      <c r="I30" s="1459"/>
      <c r="J30" s="1452"/>
      <c r="K30" s="1452"/>
      <c r="L30" s="1452"/>
      <c r="M30" s="1452"/>
    </row>
    <row r="31" spans="1:13" ht="15.75">
      <c r="A31" s="1382" t="s">
        <v>3342</v>
      </c>
      <c r="B31" s="1460" t="s">
        <v>3343</v>
      </c>
      <c r="C31" s="1094"/>
      <c r="D31" s="1094"/>
      <c r="E31" s="1094"/>
      <c r="H31" s="1451"/>
      <c r="I31" s="1459"/>
      <c r="J31" s="1452"/>
      <c r="K31" s="1452"/>
      <c r="L31" s="1452"/>
      <c r="M31" s="1452"/>
    </row>
    <row r="32" spans="1:13" ht="15.75">
      <c r="A32" s="1382"/>
      <c r="B32" s="1383" t="s">
        <v>3344</v>
      </c>
      <c r="C32" s="1094"/>
      <c r="D32" s="1094"/>
      <c r="E32" s="1094"/>
      <c r="H32" s="1451"/>
      <c r="I32" s="1461"/>
      <c r="J32" s="1452"/>
      <c r="K32" s="1452"/>
      <c r="L32" s="1452"/>
      <c r="M32" s="1452"/>
    </row>
    <row r="33" spans="1:13" ht="15.75">
      <c r="A33" s="1382"/>
      <c r="B33" s="1383" t="s">
        <v>3345</v>
      </c>
      <c r="C33" s="1094"/>
      <c r="D33" s="1094"/>
      <c r="E33" s="1094"/>
      <c r="H33" s="1451"/>
      <c r="I33" s="1598" t="s">
        <v>3458</v>
      </c>
      <c r="J33" s="1598"/>
      <c r="K33" s="1598"/>
      <c r="L33" s="1598"/>
      <c r="M33" s="1598"/>
    </row>
    <row r="34" spans="1:13" ht="15.75">
      <c r="A34" s="1444"/>
      <c r="B34" s="1439"/>
      <c r="C34" s="1094"/>
      <c r="D34" s="1094"/>
      <c r="E34" s="1094"/>
      <c r="H34" s="1451"/>
      <c r="I34" s="1598" t="s">
        <v>3449</v>
      </c>
      <c r="J34" s="1598"/>
      <c r="K34" s="1598"/>
      <c r="L34" s="1598"/>
      <c r="M34" s="1598"/>
    </row>
    <row r="35" spans="1:13" ht="15.75">
      <c r="A35" s="1444"/>
      <c r="B35" s="1441" t="s">
        <v>3459</v>
      </c>
      <c r="C35" s="1094">
        <f>C12+C16+C27-C31</f>
        <v>2548.592459854</v>
      </c>
      <c r="D35" s="1094">
        <f>D12+D16+D27-D31</f>
        <v>3453.2965416439897</v>
      </c>
      <c r="E35" s="1094">
        <f>E12+E16+E27-E31</f>
        <v>4214.7563452590721</v>
      </c>
      <c r="F35" s="1453"/>
      <c r="G35" s="1453"/>
      <c r="H35" s="1443"/>
      <c r="I35" s="1446"/>
      <c r="J35" s="1095" t="s">
        <v>3450</v>
      </c>
      <c r="K35" s="1095" t="s">
        <v>3451</v>
      </c>
      <c r="L35" s="1095" t="s">
        <v>3452</v>
      </c>
      <c r="M35" s="1095" t="s">
        <v>3453</v>
      </c>
    </row>
    <row r="36" spans="1:13" ht="15.75">
      <c r="C36" s="1097"/>
      <c r="D36" s="1097"/>
      <c r="E36" s="1097"/>
      <c r="H36" s="1451"/>
      <c r="I36" s="1447" t="s">
        <v>3454</v>
      </c>
      <c r="J36" s="1446"/>
      <c r="K36" s="1446"/>
      <c r="L36" s="1446"/>
      <c r="M36" s="1446"/>
    </row>
    <row r="37" spans="1:13" ht="15.75">
      <c r="A37" s="1462" t="s">
        <v>3346</v>
      </c>
      <c r="B37" s="1436" t="s">
        <v>3347</v>
      </c>
      <c r="H37" s="1451"/>
      <c r="I37" s="1448"/>
      <c r="J37" s="1446"/>
      <c r="K37" s="1446"/>
      <c r="L37" s="1446"/>
      <c r="M37" s="1446"/>
    </row>
    <row r="38" spans="1:13" ht="15.75">
      <c r="B38" s="1436" t="s">
        <v>3348</v>
      </c>
      <c r="H38" s="1451"/>
      <c r="I38" s="1447" t="s">
        <v>3455</v>
      </c>
      <c r="J38" s="1450">
        <f>M38*30%</f>
        <v>109.75671111986129</v>
      </c>
      <c r="K38" s="1450">
        <f>M38*70%</f>
        <v>256.09899261300967</v>
      </c>
      <c r="L38" s="1446"/>
      <c r="M38" s="1449">
        <v>365.85570373287101</v>
      </c>
    </row>
    <row r="39" spans="1:13" ht="15.75">
      <c r="B39" s="1436" t="s">
        <v>3349</v>
      </c>
      <c r="H39" s="1443"/>
      <c r="I39" s="1448"/>
      <c r="J39" s="1446"/>
      <c r="K39" s="1446"/>
      <c r="L39" s="1446"/>
      <c r="M39" s="1449"/>
    </row>
    <row r="40" spans="1:13" ht="15.75">
      <c r="I40" s="1447" t="s">
        <v>3456</v>
      </c>
      <c r="J40" s="1450">
        <f>M40*30%</f>
        <v>6.0991889257668293</v>
      </c>
      <c r="K40" s="1450">
        <f>M40*70%</f>
        <v>14.231440826789269</v>
      </c>
      <c r="L40" s="1446"/>
      <c r="M40" s="1449">
        <v>20.330629752556099</v>
      </c>
    </row>
    <row r="41" spans="1:13" ht="15.75">
      <c r="C41" s="1097"/>
      <c r="H41" s="1451"/>
      <c r="I41" s="1448"/>
      <c r="J41" s="1446"/>
      <c r="K41" s="1446"/>
      <c r="L41" s="1446"/>
      <c r="M41" s="1446"/>
    </row>
    <row r="42" spans="1:13" ht="15.75">
      <c r="D42" s="1097"/>
      <c r="H42" s="1451"/>
      <c r="I42" s="1447" t="s">
        <v>3457</v>
      </c>
      <c r="J42" s="1458">
        <f>SUM(J38:J40)</f>
        <v>115.85590004562812</v>
      </c>
      <c r="K42" s="1458">
        <f>SUM(K38:K40)</f>
        <v>270.33043343979892</v>
      </c>
      <c r="L42" s="1458">
        <f>SUM(L38:L40)</f>
        <v>0</v>
      </c>
      <c r="M42" s="1458">
        <f>SUM(M38:M40)</f>
        <v>386.1863334854271</v>
      </c>
    </row>
    <row r="43" spans="1:13">
      <c r="H43" s="1451"/>
      <c r="I43" s="1455"/>
      <c r="J43" s="1455"/>
      <c r="K43" s="1455"/>
      <c r="L43" s="1455"/>
      <c r="M43" s="1455"/>
    </row>
    <row r="44" spans="1:13">
      <c r="H44" s="1451"/>
    </row>
    <row r="45" spans="1:13">
      <c r="H45" s="1451"/>
    </row>
    <row r="46" spans="1:13">
      <c r="H46" s="1451"/>
    </row>
    <row r="47" spans="1:13">
      <c r="H47" s="1451"/>
    </row>
    <row r="48" spans="1:13">
      <c r="H48" s="1451"/>
    </row>
    <row r="49" spans="8:12">
      <c r="H49" s="1451"/>
    </row>
    <row r="50" spans="8:12">
      <c r="H50" s="1451"/>
    </row>
    <row r="51" spans="8:12">
      <c r="H51" s="1451"/>
    </row>
    <row r="52" spans="8:12" ht="15.75">
      <c r="H52" s="1443"/>
    </row>
    <row r="53" spans="8:12">
      <c r="H53" s="1451"/>
    </row>
    <row r="54" spans="8:12">
      <c r="H54" s="1451"/>
    </row>
    <row r="55" spans="8:12">
      <c r="H55" s="1451"/>
    </row>
    <row r="56" spans="8:12">
      <c r="H56" s="1451"/>
    </row>
    <row r="57" spans="8:12">
      <c r="H57" s="1451"/>
    </row>
    <row r="58" spans="8:12" ht="15.75">
      <c r="H58" s="1451"/>
      <c r="I58" s="1463" t="s">
        <v>3460</v>
      </c>
      <c r="J58" s="1463"/>
      <c r="K58" s="1463"/>
      <c r="L58" s="1463"/>
    </row>
    <row r="59" spans="8:12" ht="47.25">
      <c r="H59" s="1451"/>
      <c r="I59" s="1439"/>
      <c r="J59" s="1464" t="s">
        <v>3446</v>
      </c>
      <c r="K59" s="1464" t="s">
        <v>3447</v>
      </c>
      <c r="L59" s="1464" t="s">
        <v>3448</v>
      </c>
    </row>
    <row r="60" spans="8:12" ht="15.75">
      <c r="H60" s="1451"/>
      <c r="I60" s="1465" t="s">
        <v>3461</v>
      </c>
      <c r="J60" s="1439"/>
      <c r="K60" s="1439"/>
      <c r="L60" s="1439"/>
    </row>
    <row r="61" spans="8:12" ht="15.75">
      <c r="H61" s="1451"/>
      <c r="I61" s="1466" t="s">
        <v>2147</v>
      </c>
      <c r="J61" s="1439"/>
      <c r="K61" s="1439"/>
      <c r="L61" s="1439"/>
    </row>
    <row r="62" spans="8:12" ht="15.75">
      <c r="I62" s="1465" t="s">
        <v>3455</v>
      </c>
      <c r="J62" s="1439"/>
      <c r="K62" s="1439"/>
      <c r="L62" s="1439"/>
    </row>
    <row r="63" spans="8:12" ht="15.75">
      <c r="I63" s="1466" t="s">
        <v>2147</v>
      </c>
      <c r="J63" s="1439"/>
      <c r="K63" s="1439"/>
      <c r="L63" s="1439"/>
    </row>
    <row r="64" spans="8:12" ht="15.75">
      <c r="I64" s="1465" t="s">
        <v>3456</v>
      </c>
      <c r="J64" s="1439"/>
      <c r="K64" s="1439"/>
      <c r="L64" s="1439"/>
    </row>
    <row r="65" spans="9:12" ht="15.75">
      <c r="I65" s="1466" t="s">
        <v>2147</v>
      </c>
      <c r="J65" s="1439"/>
      <c r="K65" s="1439"/>
      <c r="L65" s="1439"/>
    </row>
    <row r="66" spans="9:12" ht="15.75">
      <c r="I66" s="1465" t="s">
        <v>3457</v>
      </c>
      <c r="J66" s="1439"/>
      <c r="K66" s="1439"/>
      <c r="L66" s="1439"/>
    </row>
  </sheetData>
  <mergeCells count="10">
    <mergeCell ref="I20:M20"/>
    <mergeCell ref="I21:M21"/>
    <mergeCell ref="I33:M33"/>
    <mergeCell ref="I34:M34"/>
    <mergeCell ref="A1:E1"/>
    <mergeCell ref="A2:E2"/>
    <mergeCell ref="A3:E3"/>
    <mergeCell ref="I4:M4"/>
    <mergeCell ref="I5:M5"/>
    <mergeCell ref="I6:M6"/>
  </mergeCells>
  <printOptions horizontalCentered="1" verticalCentered="1"/>
  <pageMargins left="0.17" right="0.21" top="0.3" bottom="1" header="0.2" footer="0.5"/>
  <pageSetup scale="77"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90"/>
  <sheetViews>
    <sheetView topLeftCell="E25" workbookViewId="0">
      <selection activeCell="O31" sqref="O31"/>
    </sheetView>
  </sheetViews>
  <sheetFormatPr defaultColWidth="14.7109375" defaultRowHeight="12.75"/>
  <cols>
    <col min="1" max="1" width="5" style="161" customWidth="1"/>
    <col min="2" max="2" width="28.5703125" style="161" customWidth="1"/>
    <col min="3" max="3" width="12.85546875" style="161" customWidth="1"/>
    <col min="4" max="4" width="10.7109375" style="161" customWidth="1"/>
    <col min="5" max="5" width="13.7109375" style="161" customWidth="1"/>
    <col min="6" max="6" width="11.85546875" style="161" customWidth="1"/>
    <col min="7" max="7" width="17" style="161" customWidth="1"/>
    <col min="8" max="8" width="13.5703125" style="161" customWidth="1"/>
    <col min="9" max="9" width="11.7109375" style="161" customWidth="1"/>
    <col min="10" max="10" width="12.42578125" style="161" customWidth="1"/>
    <col min="11" max="11" width="11.7109375" style="161" customWidth="1"/>
    <col min="12" max="12" width="12.42578125" style="161" customWidth="1"/>
    <col min="13" max="13" width="13.5703125" style="161" customWidth="1"/>
    <col min="14" max="14" width="11.28515625" style="161" customWidth="1"/>
    <col min="15" max="15" width="10" style="161" customWidth="1"/>
    <col min="16" max="16" width="11.7109375" style="161" customWidth="1"/>
    <col min="17" max="17" width="12.42578125" style="161" customWidth="1"/>
    <col min="18" max="18" width="11.42578125" style="161" customWidth="1"/>
    <col min="19" max="16384" width="14.7109375" style="161"/>
  </cols>
  <sheetData>
    <row r="1" spans="1:35">
      <c r="A1" s="1380" t="s">
        <v>1940</v>
      </c>
      <c r="I1" s="1384"/>
      <c r="J1" s="1384"/>
      <c r="Q1" s="11" t="s">
        <v>139</v>
      </c>
      <c r="R1" s="1385" t="s">
        <v>3350</v>
      </c>
    </row>
    <row r="2" spans="1:35">
      <c r="A2" s="1386" t="s">
        <v>3351</v>
      </c>
      <c r="B2" s="1387"/>
      <c r="C2" s="1387"/>
      <c r="D2" s="1387"/>
      <c r="E2" s="1387"/>
      <c r="F2" s="1387"/>
      <c r="G2" s="1386"/>
      <c r="I2" s="1384"/>
      <c r="J2" s="1384"/>
    </row>
    <row r="3" spans="1:35">
      <c r="E3" s="1384"/>
      <c r="F3" s="1384"/>
      <c r="G3" s="11" t="s">
        <v>138</v>
      </c>
      <c r="J3" s="1384"/>
      <c r="K3" s="1384"/>
      <c r="M3" s="161" t="s">
        <v>336</v>
      </c>
    </row>
    <row r="4" spans="1:35">
      <c r="A4" s="1388"/>
      <c r="B4" s="1388"/>
      <c r="C4" s="1605" t="s">
        <v>3352</v>
      </c>
      <c r="D4" s="1605"/>
      <c r="E4" s="1605"/>
      <c r="F4" s="1605"/>
      <c r="G4" s="1605"/>
      <c r="H4" s="1605"/>
      <c r="I4" s="1605" t="s">
        <v>3353</v>
      </c>
      <c r="J4" s="1605"/>
      <c r="K4" s="1605"/>
      <c r="L4" s="1605"/>
      <c r="M4" s="1605"/>
      <c r="N4" s="1605" t="s">
        <v>3354</v>
      </c>
      <c r="O4" s="1605"/>
      <c r="P4" s="1605"/>
      <c r="Q4" s="1605"/>
      <c r="R4" s="1605"/>
      <c r="S4" s="1389"/>
      <c r="T4" s="1384"/>
      <c r="U4" s="1384"/>
      <c r="V4" s="1384"/>
      <c r="W4" s="1384"/>
      <c r="X4" s="1384"/>
      <c r="Y4" s="1384"/>
      <c r="Z4" s="1384"/>
      <c r="AA4" s="1384"/>
      <c r="AB4" s="1384"/>
      <c r="AC4" s="1384"/>
      <c r="AD4" s="1384"/>
      <c r="AE4" s="1384"/>
      <c r="AF4" s="1384"/>
      <c r="AG4" s="1384"/>
      <c r="AH4" s="1384"/>
      <c r="AI4" s="1384"/>
    </row>
    <row r="5" spans="1:35" ht="51">
      <c r="A5" s="1390" t="s">
        <v>721</v>
      </c>
      <c r="B5" s="1390" t="s">
        <v>3355</v>
      </c>
      <c r="C5" s="1390" t="s">
        <v>3356</v>
      </c>
      <c r="D5" s="1390" t="s">
        <v>3357</v>
      </c>
      <c r="E5" s="1390" t="s">
        <v>3358</v>
      </c>
      <c r="F5" s="1390" t="s">
        <v>3359</v>
      </c>
      <c r="G5" s="1390" t="s">
        <v>3360</v>
      </c>
      <c r="H5" s="1390" t="s">
        <v>3361</v>
      </c>
      <c r="I5" s="1390" t="s">
        <v>3357</v>
      </c>
      <c r="J5" s="1390" t="s">
        <v>3358</v>
      </c>
      <c r="K5" s="1390" t="s">
        <v>3359</v>
      </c>
      <c r="L5" s="1390" t="s">
        <v>3360</v>
      </c>
      <c r="M5" s="1390" t="s">
        <v>3362</v>
      </c>
      <c r="N5" s="1390" t="s">
        <v>3357</v>
      </c>
      <c r="O5" s="1390" t="s">
        <v>3358</v>
      </c>
      <c r="P5" s="1390" t="s">
        <v>3359</v>
      </c>
      <c r="Q5" s="1390" t="s">
        <v>3360</v>
      </c>
      <c r="R5" s="1390" t="s">
        <v>3363</v>
      </c>
      <c r="S5" s="1389"/>
    </row>
    <row r="6" spans="1:35">
      <c r="A6" s="1391">
        <v>1</v>
      </c>
      <c r="B6" s="1391">
        <v>2</v>
      </c>
      <c r="C6" s="1391">
        <v>3</v>
      </c>
      <c r="D6" s="1391">
        <v>4</v>
      </c>
      <c r="E6" s="1391">
        <v>5</v>
      </c>
      <c r="F6" s="1391">
        <v>6</v>
      </c>
      <c r="G6" s="1391">
        <v>7</v>
      </c>
      <c r="H6" s="1391">
        <v>8</v>
      </c>
      <c r="I6" s="1391">
        <v>9</v>
      </c>
      <c r="J6" s="1391">
        <v>10</v>
      </c>
      <c r="K6" s="1391">
        <v>11</v>
      </c>
      <c r="L6" s="1391">
        <v>12</v>
      </c>
      <c r="M6" s="1391">
        <v>13</v>
      </c>
      <c r="N6" s="1391">
        <v>14</v>
      </c>
      <c r="O6" s="1391">
        <v>15</v>
      </c>
      <c r="P6" s="1391">
        <v>16</v>
      </c>
      <c r="Q6" s="1391">
        <v>17</v>
      </c>
      <c r="R6" s="1391">
        <v>18</v>
      </c>
      <c r="S6" s="1389"/>
    </row>
    <row r="7" spans="1:35">
      <c r="A7" s="1381"/>
      <c r="B7" s="1381"/>
      <c r="C7" s="1381"/>
      <c r="D7" s="1381"/>
      <c r="E7" s="1381"/>
      <c r="F7" s="1381"/>
      <c r="G7" s="1381"/>
      <c r="H7" s="1381"/>
      <c r="I7" s="1381"/>
      <c r="J7" s="1381"/>
      <c r="K7" s="1381"/>
      <c r="L7" s="1381"/>
      <c r="M7" s="1381"/>
      <c r="N7" s="1381"/>
      <c r="O7" s="1381"/>
      <c r="P7" s="1381"/>
      <c r="Q7" s="1381"/>
      <c r="R7" s="164">
        <v>0</v>
      </c>
    </row>
    <row r="8" spans="1:35">
      <c r="A8" s="1381"/>
      <c r="B8" s="158" t="s">
        <v>3364</v>
      </c>
      <c r="C8" s="1392"/>
      <c r="D8" s="164">
        <v>0</v>
      </c>
      <c r="E8" s="1381"/>
      <c r="F8" s="1381"/>
      <c r="G8" s="164">
        <v>0</v>
      </c>
      <c r="H8" s="26">
        <v>0</v>
      </c>
      <c r="I8" s="164">
        <v>0</v>
      </c>
      <c r="J8" s="164"/>
      <c r="K8" s="164"/>
      <c r="L8" s="164">
        <v>0</v>
      </c>
      <c r="M8" s="26">
        <v>0</v>
      </c>
      <c r="N8" s="164">
        <v>0</v>
      </c>
      <c r="O8" s="164"/>
      <c r="P8" s="164"/>
      <c r="Q8" s="164">
        <v>0</v>
      </c>
      <c r="R8" s="26">
        <v>0</v>
      </c>
      <c r="W8" s="161" t="s">
        <v>3365</v>
      </c>
      <c r="X8" s="161" t="s">
        <v>3366</v>
      </c>
      <c r="Y8" s="161" t="s">
        <v>3367</v>
      </c>
    </row>
    <row r="9" spans="1:35">
      <c r="A9" s="1381"/>
      <c r="B9" s="158" t="s">
        <v>3368</v>
      </c>
      <c r="C9" s="1381"/>
      <c r="D9" s="164">
        <v>1487</v>
      </c>
      <c r="E9" s="1381"/>
      <c r="F9" s="1381"/>
      <c r="G9" s="164">
        <v>402.08</v>
      </c>
      <c r="H9" s="26">
        <v>1084.92</v>
      </c>
      <c r="I9" s="164">
        <v>6118.3293425318607</v>
      </c>
      <c r="J9" s="164"/>
      <c r="K9" s="164">
        <v>219.08794023832925</v>
      </c>
      <c r="L9" s="164">
        <v>6332.4191334341076</v>
      </c>
      <c r="M9" s="26">
        <v>1089.918149336082</v>
      </c>
      <c r="N9" s="164">
        <v>4164.1888544681397</v>
      </c>
      <c r="O9" s="164"/>
      <c r="P9" s="164">
        <v>208.20944272340699</v>
      </c>
      <c r="Q9" s="164">
        <v>3043.3178213173996</v>
      </c>
      <c r="R9" s="26">
        <v>2418.998625210229</v>
      </c>
      <c r="S9" s="162">
        <v>1089.918149336082</v>
      </c>
      <c r="T9" s="161">
        <v>888.00000000000011</v>
      </c>
      <c r="U9" s="161">
        <v>2444.4</v>
      </c>
      <c r="V9" s="161" t="s">
        <v>3369</v>
      </c>
      <c r="W9" s="1393">
        <v>23.213912239999999</v>
      </c>
    </row>
    <row r="10" spans="1:35">
      <c r="A10" s="1381"/>
      <c r="B10" s="1394" t="s">
        <v>3370</v>
      </c>
      <c r="C10" s="1392"/>
      <c r="D10" s="164">
        <v>113.99</v>
      </c>
      <c r="E10" s="1381"/>
      <c r="F10" s="1381"/>
      <c r="G10" s="164">
        <v>81.239999999999995</v>
      </c>
      <c r="H10" s="26">
        <v>32.75</v>
      </c>
      <c r="I10" s="164">
        <v>419.32077910000021</v>
      </c>
      <c r="J10" s="164"/>
      <c r="K10" s="164"/>
      <c r="L10" s="164">
        <v>431.03077910000019</v>
      </c>
      <c r="M10" s="26">
        <v>21.04000000000002</v>
      </c>
      <c r="N10" s="164"/>
      <c r="O10" s="164"/>
      <c r="P10" s="164">
        <v>0</v>
      </c>
      <c r="Q10" s="164">
        <v>16.832000000000019</v>
      </c>
      <c r="R10" s="26">
        <v>4.208000000000002</v>
      </c>
      <c r="V10" s="161" t="s">
        <v>3371</v>
      </c>
      <c r="W10" s="162">
        <v>325.97316023000002</v>
      </c>
    </row>
    <row r="11" spans="1:35">
      <c r="A11" s="1381"/>
      <c r="B11" s="1394" t="s">
        <v>3372</v>
      </c>
      <c r="C11" s="1381"/>
      <c r="D11" s="1381">
        <v>31.97</v>
      </c>
      <c r="E11" s="1381"/>
      <c r="F11" s="1381"/>
      <c r="G11" s="164">
        <v>31.97</v>
      </c>
      <c r="H11" s="26">
        <v>0</v>
      </c>
      <c r="I11" s="164">
        <v>26.82</v>
      </c>
      <c r="J11" s="164"/>
      <c r="K11" s="164"/>
      <c r="L11" s="164">
        <v>26.82</v>
      </c>
      <c r="M11" s="26">
        <v>0</v>
      </c>
      <c r="N11" s="164">
        <v>280</v>
      </c>
      <c r="O11" s="164"/>
      <c r="P11" s="164"/>
      <c r="Q11" s="164">
        <v>142.80000000000001</v>
      </c>
      <c r="R11" s="26">
        <v>137.19999999999999</v>
      </c>
      <c r="V11" s="161" t="s">
        <v>3373</v>
      </c>
    </row>
    <row r="12" spans="1:35">
      <c r="A12" s="1381"/>
      <c r="B12" s="764" t="s">
        <v>2176</v>
      </c>
      <c r="C12" s="1381"/>
      <c r="D12" s="1381">
        <v>5378.97</v>
      </c>
      <c r="E12" s="1381"/>
      <c r="F12" s="1381"/>
      <c r="G12" s="164">
        <v>3323.09</v>
      </c>
      <c r="H12" s="26">
        <v>2055.88</v>
      </c>
      <c r="I12" s="164">
        <v>9681.3092417156095</v>
      </c>
      <c r="J12" s="164"/>
      <c r="K12" s="164"/>
      <c r="L12" s="164">
        <v>10228.938585072248</v>
      </c>
      <c r="M12" s="26">
        <v>1508.2506566433603</v>
      </c>
      <c r="N12" s="164">
        <v>9447.4320884844001</v>
      </c>
      <c r="O12" s="164"/>
      <c r="P12" s="164">
        <v>0</v>
      </c>
      <c r="Q12" s="164">
        <v>5948.3976815932892</v>
      </c>
      <c r="R12" s="26">
        <v>5007.2850635344712</v>
      </c>
      <c r="V12" s="161" t="s">
        <v>3374</v>
      </c>
    </row>
    <row r="13" spans="1:35">
      <c r="A13" s="1381"/>
      <c r="B13" s="15" t="s">
        <v>1948</v>
      </c>
      <c r="C13" s="1381"/>
      <c r="D13" s="164">
        <v>273.08000000000004</v>
      </c>
      <c r="E13" s="1381"/>
      <c r="F13" s="1381"/>
      <c r="G13" s="164">
        <v>135.44</v>
      </c>
      <c r="H13" s="26">
        <v>137.64000000000004</v>
      </c>
      <c r="I13" s="164">
        <v>981.68842240961999</v>
      </c>
      <c r="J13" s="164"/>
      <c r="K13" s="164"/>
      <c r="L13" s="164">
        <v>692.22525917709095</v>
      </c>
      <c r="M13" s="26">
        <v>427.10316323252914</v>
      </c>
      <c r="N13" s="164">
        <v>1221.7684664903802</v>
      </c>
      <c r="O13" s="164"/>
      <c r="P13" s="164">
        <v>0</v>
      </c>
      <c r="Q13" s="164">
        <v>958.5976018470792</v>
      </c>
      <c r="R13" s="26">
        <v>690.27402787583014</v>
      </c>
      <c r="V13" s="161" t="s">
        <v>3375</v>
      </c>
    </row>
    <row r="14" spans="1:35">
      <c r="A14" s="1381"/>
      <c r="B14" s="158" t="s">
        <v>3376</v>
      </c>
      <c r="C14" s="1395">
        <v>2321.39</v>
      </c>
      <c r="D14" s="164">
        <v>17083.586023</v>
      </c>
      <c r="E14" s="164">
        <v>0</v>
      </c>
      <c r="F14" s="164">
        <v>0</v>
      </c>
      <c r="G14" s="164">
        <v>11142.3</v>
      </c>
      <c r="H14" s="26">
        <v>8262.676023</v>
      </c>
      <c r="I14" s="164">
        <v>27894.8923</v>
      </c>
      <c r="J14" s="164"/>
      <c r="K14" s="164"/>
      <c r="L14" s="164">
        <v>24258.634350000004</v>
      </c>
      <c r="M14" s="26">
        <v>11898.933972999996</v>
      </c>
      <c r="N14" s="164">
        <v>29383.304999999993</v>
      </c>
      <c r="O14" s="164"/>
      <c r="P14" s="164"/>
      <c r="Q14" s="164">
        <v>31442.657935738338</v>
      </c>
      <c r="R14" s="26">
        <v>9839.581037261647</v>
      </c>
      <c r="V14" s="161" t="s">
        <v>3377</v>
      </c>
    </row>
    <row r="15" spans="1:35">
      <c r="A15" s="1381"/>
      <c r="B15" s="158" t="s">
        <v>3378</v>
      </c>
      <c r="C15" s="1395"/>
      <c r="D15" s="164">
        <v>8228.7200000000012</v>
      </c>
      <c r="E15" s="164"/>
      <c r="F15" s="164"/>
      <c r="G15" s="164">
        <v>2942.21</v>
      </c>
      <c r="H15" s="26">
        <v>5286.5100000000011</v>
      </c>
      <c r="I15" s="164">
        <v>43181.3707932002</v>
      </c>
      <c r="J15" s="164">
        <v>615.51029325507636</v>
      </c>
      <c r="K15" s="164">
        <v>1332.0790665482759</v>
      </c>
      <c r="L15" s="164">
        <v>33645.371160851755</v>
      </c>
      <c r="M15" s="26">
        <v>16770.098992151805</v>
      </c>
      <c r="N15" s="164">
        <v>29005.243939099797</v>
      </c>
      <c r="O15" s="164">
        <v>985.57037328709521</v>
      </c>
      <c r="P15" s="164">
        <v>1450.26219695499</v>
      </c>
      <c r="Q15" s="164">
        <v>30875.620582790983</v>
      </c>
      <c r="R15" s="26">
        <v>17335.554918702703</v>
      </c>
    </row>
    <row r="16" spans="1:35">
      <c r="A16" s="1381"/>
      <c r="B16" s="1396" t="s">
        <v>456</v>
      </c>
      <c r="C16" s="26">
        <v>2321.39</v>
      </c>
      <c r="D16" s="26">
        <v>32597.316022999999</v>
      </c>
      <c r="E16" s="26">
        <v>0</v>
      </c>
      <c r="F16" s="26">
        <v>0</v>
      </c>
      <c r="G16" s="26">
        <v>18058.329999999998</v>
      </c>
      <c r="H16" s="26">
        <v>16860.376023000001</v>
      </c>
      <c r="I16" s="26">
        <v>88303.730878957285</v>
      </c>
      <c r="J16" s="26">
        <v>615.51029325507636</v>
      </c>
      <c r="K16" s="26">
        <v>1551.1670067866053</v>
      </c>
      <c r="L16" s="26">
        <v>75615.4392676352</v>
      </c>
      <c r="M16" s="26">
        <v>31715.344934363773</v>
      </c>
      <c r="N16" s="26">
        <v>73501.93834854271</v>
      </c>
      <c r="O16" s="26">
        <v>985.57037328709521</v>
      </c>
      <c r="P16" s="26">
        <v>1658.471639678397</v>
      </c>
      <c r="Q16" s="26">
        <v>72428.223623287093</v>
      </c>
      <c r="R16" s="26">
        <v>35433.101672584875</v>
      </c>
    </row>
    <row r="17" spans="1:21">
      <c r="A17" s="1381"/>
      <c r="B17" s="1397" t="s">
        <v>3379</v>
      </c>
      <c r="C17" s="26"/>
      <c r="D17" s="26"/>
      <c r="E17" s="26"/>
      <c r="F17" s="26"/>
      <c r="G17" s="26"/>
      <c r="H17" s="26"/>
      <c r="I17" s="26"/>
      <c r="J17" s="26"/>
      <c r="K17" s="26"/>
      <c r="L17" s="26"/>
      <c r="M17" s="26"/>
      <c r="N17" s="26"/>
      <c r="O17" s="26"/>
      <c r="P17" s="26"/>
      <c r="Q17" s="26"/>
      <c r="R17" s="26"/>
    </row>
    <row r="18" spans="1:21">
      <c r="A18" s="1381">
        <v>1</v>
      </c>
      <c r="B18" s="1381" t="s">
        <v>3380</v>
      </c>
      <c r="C18" s="1395"/>
      <c r="D18" s="1395">
        <v>121.59</v>
      </c>
      <c r="E18" s="1395"/>
      <c r="F18" s="1395"/>
      <c r="G18" s="1395"/>
      <c r="H18" s="1395">
        <v>121.59</v>
      </c>
      <c r="I18" s="164">
        <v>288.02</v>
      </c>
      <c r="J18" s="1381">
        <v>0</v>
      </c>
      <c r="K18" s="164"/>
      <c r="L18" s="164">
        <v>365.96500000000003</v>
      </c>
      <c r="M18" s="26">
        <v>43.644999999999982</v>
      </c>
      <c r="N18" s="164">
        <v>783.7</v>
      </c>
      <c r="O18" s="164">
        <v>0</v>
      </c>
      <c r="P18" s="164"/>
      <c r="Q18" s="164">
        <v>670.60500000000002</v>
      </c>
      <c r="R18" s="26">
        <v>156.74</v>
      </c>
      <c r="S18" s="1398">
        <v>1193.3100000000002</v>
      </c>
    </row>
    <row r="19" spans="1:21">
      <c r="A19" s="1381">
        <v>2</v>
      </c>
      <c r="B19" s="1381" t="s">
        <v>3381</v>
      </c>
      <c r="C19" s="1395"/>
      <c r="D19" s="1395">
        <v>1068.73</v>
      </c>
      <c r="E19" s="1395"/>
      <c r="F19" s="1395"/>
      <c r="G19" s="1395">
        <v>639.79999999999995</v>
      </c>
      <c r="H19" s="1395">
        <v>428.93000000000006</v>
      </c>
      <c r="I19" s="164">
        <v>6931.5599999999995</v>
      </c>
      <c r="J19" s="164">
        <v>0</v>
      </c>
      <c r="K19" s="164"/>
      <c r="L19" s="164">
        <v>4778.8050000000003</v>
      </c>
      <c r="M19" s="26">
        <v>2581.6849999999995</v>
      </c>
      <c r="N19" s="164">
        <v>5762.5</v>
      </c>
      <c r="O19" s="164"/>
      <c r="P19" s="164"/>
      <c r="Q19" s="164">
        <v>7191.6849999999995</v>
      </c>
      <c r="R19" s="26">
        <v>1152.5</v>
      </c>
      <c r="S19" s="1398">
        <v>13762.79</v>
      </c>
    </row>
    <row r="20" spans="1:21">
      <c r="A20" s="1381">
        <v>3</v>
      </c>
      <c r="B20" s="1381" t="s">
        <v>3382</v>
      </c>
      <c r="C20" s="1395">
        <v>89.241224000000003</v>
      </c>
      <c r="D20" s="1395">
        <v>197.16</v>
      </c>
      <c r="E20" s="1395"/>
      <c r="F20" s="1395"/>
      <c r="G20" s="1395"/>
      <c r="H20" s="1395">
        <v>286.40122400000001</v>
      </c>
      <c r="I20" s="1381">
        <v>17.149999999999999</v>
      </c>
      <c r="J20" s="1381">
        <v>0</v>
      </c>
      <c r="K20" s="164"/>
      <c r="L20" s="164">
        <v>249.51</v>
      </c>
      <c r="M20" s="26">
        <v>54.041224</v>
      </c>
      <c r="N20" s="164"/>
      <c r="O20" s="164">
        <v>0</v>
      </c>
      <c r="P20" s="164"/>
      <c r="Q20" s="1381"/>
      <c r="R20" s="26">
        <v>54.041224</v>
      </c>
      <c r="S20" s="1398">
        <v>303.55122399999999</v>
      </c>
    </row>
    <row r="21" spans="1:21">
      <c r="A21" s="1381">
        <v>4</v>
      </c>
      <c r="B21" s="15" t="s">
        <v>3383</v>
      </c>
      <c r="C21" s="1395"/>
      <c r="D21" s="1395">
        <v>0</v>
      </c>
      <c r="E21" s="1395"/>
      <c r="F21" s="1395"/>
      <c r="G21" s="1395"/>
      <c r="H21" s="1395">
        <v>0</v>
      </c>
      <c r="I21" s="164">
        <v>0.72</v>
      </c>
      <c r="J21" s="1381">
        <v>0</v>
      </c>
      <c r="K21" s="164"/>
      <c r="L21" s="164"/>
      <c r="M21" s="26">
        <v>0.72</v>
      </c>
      <c r="N21" s="164"/>
      <c r="O21" s="164">
        <v>0</v>
      </c>
      <c r="P21" s="164"/>
      <c r="Q21" s="164">
        <v>0.72</v>
      </c>
      <c r="R21" s="26">
        <v>0</v>
      </c>
      <c r="S21" s="1398">
        <v>0.72</v>
      </c>
    </row>
    <row r="22" spans="1:21">
      <c r="A22" s="1381">
        <v>5</v>
      </c>
      <c r="B22" s="15" t="s">
        <v>3384</v>
      </c>
      <c r="C22" s="1395"/>
      <c r="D22" s="1395"/>
      <c r="E22" s="1395">
        <v>0</v>
      </c>
      <c r="F22" s="1395"/>
      <c r="G22" s="1395"/>
      <c r="H22" s="1395">
        <v>0</v>
      </c>
      <c r="I22" s="164">
        <v>0.89</v>
      </c>
      <c r="J22" s="164">
        <v>0</v>
      </c>
      <c r="K22" s="164"/>
      <c r="L22" s="164"/>
      <c r="M22" s="26">
        <v>0.89</v>
      </c>
      <c r="N22" s="164"/>
      <c r="O22" s="164">
        <v>0</v>
      </c>
      <c r="P22" s="164"/>
      <c r="Q22" s="164">
        <v>0.89</v>
      </c>
      <c r="R22" s="26">
        <v>0</v>
      </c>
      <c r="S22" s="1398">
        <v>0.89</v>
      </c>
      <c r="T22" s="162"/>
    </row>
    <row r="23" spans="1:21">
      <c r="A23" s="1381">
        <v>6</v>
      </c>
      <c r="B23" s="15" t="s">
        <v>3385</v>
      </c>
      <c r="C23" s="1395">
        <v>46.05</v>
      </c>
      <c r="D23" s="1395">
        <v>13.74</v>
      </c>
      <c r="E23" s="1395"/>
      <c r="F23" s="1395"/>
      <c r="G23" s="1395"/>
      <c r="H23" s="1395">
        <v>59.79</v>
      </c>
      <c r="I23" s="164">
        <v>1022.415</v>
      </c>
      <c r="J23" s="164"/>
      <c r="K23" s="164"/>
      <c r="L23" s="164">
        <v>849.90324999999996</v>
      </c>
      <c r="M23" s="26">
        <v>232.30174999999997</v>
      </c>
      <c r="N23" s="164">
        <v>1395.855</v>
      </c>
      <c r="O23" s="164"/>
      <c r="P23" s="164"/>
      <c r="Q23" s="164">
        <v>1348.9857499999998</v>
      </c>
      <c r="R23" s="26">
        <v>279.17100000000028</v>
      </c>
      <c r="S23" s="1398">
        <v>2478.06</v>
      </c>
      <c r="T23" s="162"/>
    </row>
    <row r="24" spans="1:21">
      <c r="A24" s="1381">
        <v>7</v>
      </c>
      <c r="B24" s="158" t="s">
        <v>3386</v>
      </c>
      <c r="C24" s="1395"/>
      <c r="D24" s="1395"/>
      <c r="E24" s="1395"/>
      <c r="F24" s="1395"/>
      <c r="G24" s="1395"/>
      <c r="H24" s="1395">
        <v>0</v>
      </c>
      <c r="I24" s="164">
        <v>0</v>
      </c>
      <c r="J24" s="1381"/>
      <c r="K24" s="164"/>
      <c r="L24" s="164"/>
      <c r="M24" s="26">
        <v>0</v>
      </c>
      <c r="N24" s="164"/>
      <c r="O24" s="164">
        <v>0</v>
      </c>
      <c r="P24" s="164"/>
      <c r="Q24" s="164">
        <v>0</v>
      </c>
      <c r="R24" s="26">
        <v>0</v>
      </c>
      <c r="S24" s="1398">
        <v>0</v>
      </c>
    </row>
    <row r="25" spans="1:21" ht="15">
      <c r="A25" s="1381">
        <v>8</v>
      </c>
      <c r="B25" s="1399" t="s">
        <v>3387</v>
      </c>
      <c r="C25" s="1395"/>
      <c r="D25" s="1395">
        <v>336.4</v>
      </c>
      <c r="E25" s="1395">
        <v>0</v>
      </c>
      <c r="F25" s="1395"/>
      <c r="G25" s="1395">
        <v>336.4</v>
      </c>
      <c r="H25" s="1395">
        <v>0</v>
      </c>
      <c r="I25" s="164">
        <v>22.97</v>
      </c>
      <c r="J25" s="164">
        <v>0</v>
      </c>
      <c r="K25" s="164"/>
      <c r="L25" s="164"/>
      <c r="M25" s="26">
        <v>22.97</v>
      </c>
      <c r="N25" s="1381"/>
      <c r="O25" s="164">
        <v>0</v>
      </c>
      <c r="P25" s="164"/>
      <c r="Q25" s="164">
        <v>22.97</v>
      </c>
      <c r="R25" s="26">
        <v>0</v>
      </c>
      <c r="S25" s="1398">
        <v>359.37</v>
      </c>
    </row>
    <row r="26" spans="1:21" ht="15">
      <c r="A26" s="1381">
        <v>9</v>
      </c>
      <c r="B26" s="1399" t="s">
        <v>3388</v>
      </c>
      <c r="C26" s="1395"/>
      <c r="D26" s="1395"/>
      <c r="E26" s="1395"/>
      <c r="F26" s="1395"/>
      <c r="G26" s="1395"/>
      <c r="H26" s="1395">
        <v>0</v>
      </c>
      <c r="I26" s="164">
        <v>172.5</v>
      </c>
      <c r="J26" s="1381"/>
      <c r="K26" s="1381"/>
      <c r="L26" s="164">
        <v>146.625</v>
      </c>
      <c r="M26" s="26">
        <v>25.875</v>
      </c>
      <c r="N26" s="164">
        <v>127.5</v>
      </c>
      <c r="O26" s="164"/>
      <c r="P26" s="1381"/>
      <c r="Q26" s="164">
        <v>127.875</v>
      </c>
      <c r="R26" s="26">
        <v>25.5</v>
      </c>
      <c r="S26" s="1398">
        <v>300</v>
      </c>
    </row>
    <row r="27" spans="1:21" ht="15">
      <c r="A27" s="1381">
        <v>10</v>
      </c>
      <c r="B27" s="1399" t="s">
        <v>3389</v>
      </c>
      <c r="C27" s="1395"/>
      <c r="D27" s="1395"/>
      <c r="E27" s="1395"/>
      <c r="F27" s="1395"/>
      <c r="G27" s="1395"/>
      <c r="H27" s="1395">
        <v>0</v>
      </c>
      <c r="I27" s="164">
        <v>592.25</v>
      </c>
      <c r="J27" s="1381"/>
      <c r="K27" s="1381"/>
      <c r="L27" s="164">
        <v>503.41249999999997</v>
      </c>
      <c r="M27" s="26">
        <v>88.837500000000034</v>
      </c>
      <c r="N27" s="164">
        <v>437.75</v>
      </c>
      <c r="O27" s="164"/>
      <c r="P27" s="1381"/>
      <c r="Q27" s="164">
        <v>439.03750000000008</v>
      </c>
      <c r="R27" s="26">
        <v>87.550000000000011</v>
      </c>
      <c r="S27" s="1398">
        <v>1030</v>
      </c>
    </row>
    <row r="28" spans="1:21" ht="15">
      <c r="A28" s="1381">
        <v>11</v>
      </c>
      <c r="B28" s="1399" t="s">
        <v>3390</v>
      </c>
      <c r="C28" s="1395"/>
      <c r="D28" s="1395">
        <v>76.64</v>
      </c>
      <c r="E28" s="1395"/>
      <c r="F28" s="1395"/>
      <c r="G28" s="1395"/>
      <c r="H28" s="1395">
        <v>76.64</v>
      </c>
      <c r="I28" s="164">
        <v>23.26</v>
      </c>
      <c r="J28" s="1381"/>
      <c r="K28" s="1381"/>
      <c r="L28" s="164"/>
      <c r="M28" s="26">
        <v>99.9</v>
      </c>
      <c r="N28" s="1400"/>
      <c r="O28" s="1381"/>
      <c r="P28" s="1381"/>
      <c r="Q28" s="164">
        <v>99.9</v>
      </c>
      <c r="R28" s="26">
        <v>0</v>
      </c>
      <c r="S28" s="1398">
        <v>99.9</v>
      </c>
    </row>
    <row r="29" spans="1:21">
      <c r="A29" s="1381">
        <v>12</v>
      </c>
      <c r="B29" s="764" t="s">
        <v>3391</v>
      </c>
      <c r="C29" s="1395">
        <v>210.64</v>
      </c>
      <c r="D29" s="1395">
        <v>377.16</v>
      </c>
      <c r="E29" s="1395">
        <v>0</v>
      </c>
      <c r="F29" s="1395"/>
      <c r="G29" s="1395">
        <v>0</v>
      </c>
      <c r="H29" s="1395">
        <v>587.79999999999995</v>
      </c>
      <c r="I29" s="164"/>
      <c r="J29" s="1381">
        <v>0</v>
      </c>
      <c r="K29" s="1381"/>
      <c r="L29" s="164"/>
      <c r="M29" s="26">
        <v>587.79999999999995</v>
      </c>
      <c r="N29" s="1400"/>
      <c r="O29" s="1381"/>
      <c r="P29" s="1381"/>
      <c r="Q29" s="164">
        <v>587.79999999999995</v>
      </c>
      <c r="R29" s="26">
        <v>0</v>
      </c>
      <c r="S29" s="1398">
        <v>587.79999999999995</v>
      </c>
    </row>
    <row r="30" spans="1:21">
      <c r="A30" s="1381">
        <v>13</v>
      </c>
      <c r="B30" s="764" t="s">
        <v>3392</v>
      </c>
      <c r="C30" s="1395"/>
      <c r="D30" s="1395">
        <v>14923.73</v>
      </c>
      <c r="E30" s="1395"/>
      <c r="F30" s="1395"/>
      <c r="G30" s="1395">
        <v>6640.29</v>
      </c>
      <c r="H30" s="1395">
        <v>8283.4399999999987</v>
      </c>
      <c r="I30" s="164">
        <v>55317.348582757295</v>
      </c>
      <c r="J30" s="164">
        <v>615.51029325507636</v>
      </c>
      <c r="K30" s="164">
        <v>1551.167006786605</v>
      </c>
      <c r="L30" s="164">
        <v>48850.28730004168</v>
      </c>
      <c r="M30" s="26">
        <v>14750.50128271561</v>
      </c>
      <c r="N30" s="1400">
        <v>38618.633348542702</v>
      </c>
      <c r="O30" s="164">
        <v>985.57037328709521</v>
      </c>
      <c r="P30" s="164">
        <v>1658.471639678397</v>
      </c>
      <c r="Q30" s="164">
        <v>36585.57037328709</v>
      </c>
      <c r="R30" s="26">
        <v>16783.564257971222</v>
      </c>
      <c r="S30" s="1398">
        <v>108859.7119313</v>
      </c>
      <c r="U30" s="162"/>
    </row>
    <row r="31" spans="1:21">
      <c r="A31" s="1381">
        <v>14</v>
      </c>
      <c r="B31" s="764" t="s">
        <v>3393</v>
      </c>
      <c r="C31" s="1395"/>
      <c r="D31" s="1395">
        <v>590</v>
      </c>
      <c r="E31" s="1395"/>
      <c r="F31" s="1395"/>
      <c r="G31" s="1395">
        <v>275.74</v>
      </c>
      <c r="H31" s="1395">
        <v>314.26</v>
      </c>
      <c r="I31" s="164">
        <v>4842</v>
      </c>
      <c r="J31" s="164"/>
      <c r="K31" s="164"/>
      <c r="L31" s="164">
        <v>2257</v>
      </c>
      <c r="M31" s="26">
        <v>2899.26</v>
      </c>
      <c r="N31" s="1400">
        <v>5500</v>
      </c>
      <c r="O31" s="164"/>
      <c r="P31" s="164"/>
      <c r="Q31" s="164">
        <v>4400</v>
      </c>
      <c r="R31" s="26">
        <v>3999.26</v>
      </c>
      <c r="S31" s="1398">
        <v>10932</v>
      </c>
      <c r="U31" s="162"/>
    </row>
    <row r="32" spans="1:21" ht="15">
      <c r="A32" s="1381">
        <v>15</v>
      </c>
      <c r="B32" s="1401" t="s">
        <v>3394</v>
      </c>
      <c r="C32" s="1395"/>
      <c r="D32" s="1395">
        <v>12018.1</v>
      </c>
      <c r="E32" s="1395"/>
      <c r="F32" s="1395"/>
      <c r="G32" s="1395">
        <v>10166.1</v>
      </c>
      <c r="H32" s="1395">
        <v>1852</v>
      </c>
      <c r="I32" s="164">
        <v>15477.0273</v>
      </c>
      <c r="J32" s="1381"/>
      <c r="K32" s="164"/>
      <c r="L32" s="164">
        <v>15449.688600000001</v>
      </c>
      <c r="M32" s="26">
        <v>1879.3387000000002</v>
      </c>
      <c r="N32" s="1400">
        <v>18600</v>
      </c>
      <c r="O32" s="1381"/>
      <c r="P32" s="164"/>
      <c r="Q32" s="164">
        <v>18700</v>
      </c>
      <c r="R32" s="26">
        <v>1779.3387000000002</v>
      </c>
      <c r="S32" s="1398">
        <v>46095.1273</v>
      </c>
    </row>
    <row r="33" spans="1:19" ht="15">
      <c r="A33" s="1381">
        <v>16</v>
      </c>
      <c r="B33" s="1401" t="s">
        <v>3395</v>
      </c>
      <c r="C33" s="1395"/>
      <c r="D33" s="1395"/>
      <c r="E33" s="1395"/>
      <c r="F33" s="1395"/>
      <c r="G33" s="1395"/>
      <c r="H33" s="1395">
        <v>0</v>
      </c>
      <c r="I33" s="164">
        <v>295.62</v>
      </c>
      <c r="J33" s="1381"/>
      <c r="K33" s="164"/>
      <c r="L33" s="164">
        <v>209.23500000000001</v>
      </c>
      <c r="M33" s="26">
        <v>86.384999999999991</v>
      </c>
      <c r="N33" s="1400"/>
      <c r="O33" s="1381"/>
      <c r="P33" s="164"/>
      <c r="Q33" s="164">
        <v>86.384999999999991</v>
      </c>
      <c r="R33" s="26">
        <v>0</v>
      </c>
      <c r="S33" s="1398">
        <v>295.62</v>
      </c>
    </row>
    <row r="34" spans="1:19" ht="15">
      <c r="A34" s="1381">
        <v>17</v>
      </c>
      <c r="B34" s="1401" t="s">
        <v>3396</v>
      </c>
      <c r="C34" s="1395"/>
      <c r="D34" s="1395">
        <v>2480.21</v>
      </c>
      <c r="E34" s="1395"/>
      <c r="F34" s="1395"/>
      <c r="G34" s="1395"/>
      <c r="H34" s="1395">
        <v>2480.21</v>
      </c>
      <c r="I34" s="164">
        <v>3300</v>
      </c>
      <c r="J34" s="1381"/>
      <c r="K34" s="164"/>
      <c r="L34" s="164">
        <v>1955</v>
      </c>
      <c r="M34" s="26">
        <v>3825.21</v>
      </c>
      <c r="N34" s="1400">
        <v>2276</v>
      </c>
      <c r="O34" s="1381"/>
      <c r="P34" s="164"/>
      <c r="Q34" s="164">
        <v>2165.8000000000002</v>
      </c>
      <c r="R34" s="26">
        <v>3935.41</v>
      </c>
      <c r="S34" s="1398">
        <v>8056.21</v>
      </c>
    </row>
    <row r="35" spans="1:19" ht="31.5">
      <c r="A35" s="1381">
        <v>18</v>
      </c>
      <c r="B35" s="1402" t="s">
        <v>3397</v>
      </c>
      <c r="C35" s="1395">
        <v>1975.46</v>
      </c>
      <c r="D35" s="1395"/>
      <c r="E35" s="1395"/>
      <c r="F35" s="1395"/>
      <c r="G35" s="1395"/>
      <c r="H35" s="1395">
        <v>1975.46</v>
      </c>
      <c r="I35" s="164">
        <v>0</v>
      </c>
      <c r="J35" s="1381"/>
      <c r="K35" s="164"/>
      <c r="L35" s="164"/>
      <c r="M35" s="26">
        <v>1975.46</v>
      </c>
      <c r="N35" s="1400"/>
      <c r="O35" s="1381"/>
      <c r="P35" s="164"/>
      <c r="Q35" s="164"/>
      <c r="R35" s="26">
        <v>1975.46</v>
      </c>
      <c r="S35" s="1398">
        <v>1975.46</v>
      </c>
    </row>
    <row r="36" spans="1:19" ht="15.75">
      <c r="A36" s="1381">
        <v>19</v>
      </c>
      <c r="B36" s="1402" t="s">
        <v>3398</v>
      </c>
      <c r="C36" s="1395">
        <v>0</v>
      </c>
      <c r="D36" s="1395">
        <v>393.85602300000028</v>
      </c>
      <c r="E36" s="1395"/>
      <c r="F36" s="1395"/>
      <c r="G36" s="1395"/>
      <c r="H36" s="1395">
        <v>393.85602300000028</v>
      </c>
      <c r="I36" s="164"/>
      <c r="J36" s="1381"/>
      <c r="K36" s="164"/>
      <c r="L36" s="164"/>
      <c r="M36" s="26">
        <v>393.85602300000028</v>
      </c>
      <c r="N36" s="1400"/>
      <c r="O36" s="1381"/>
      <c r="P36" s="164"/>
      <c r="Q36" s="164"/>
      <c r="R36" s="26">
        <v>393.85602300000028</v>
      </c>
    </row>
    <row r="37" spans="1:19">
      <c r="A37" s="1381"/>
      <c r="B37" s="1403" t="s">
        <v>457</v>
      </c>
      <c r="C37" s="57">
        <v>2321.391224</v>
      </c>
      <c r="D37" s="57">
        <v>32597.316022999999</v>
      </c>
      <c r="E37" s="57">
        <v>0</v>
      </c>
      <c r="F37" s="57">
        <v>0</v>
      </c>
      <c r="G37" s="57">
        <v>18058.330000000002</v>
      </c>
      <c r="H37" s="57">
        <v>16860.377247</v>
      </c>
      <c r="I37" s="57">
        <v>88303.7308827573</v>
      </c>
      <c r="J37" s="57">
        <v>615.51029325507636</v>
      </c>
      <c r="K37" s="57">
        <v>1551.167006786605</v>
      </c>
      <c r="L37" s="57">
        <v>75615.431650041675</v>
      </c>
      <c r="M37" s="57">
        <v>29548.67647971561</v>
      </c>
      <c r="N37" s="57">
        <v>73501.938348542695</v>
      </c>
      <c r="O37" s="57">
        <v>985.57037328709521</v>
      </c>
      <c r="P37" s="57">
        <v>1658.471639678397</v>
      </c>
      <c r="Q37" s="57">
        <v>72428.223623287078</v>
      </c>
      <c r="R37" s="57">
        <v>30622.39120497122</v>
      </c>
    </row>
    <row r="38" spans="1:19">
      <c r="A38" s="161" t="s">
        <v>3399</v>
      </c>
      <c r="B38" s="161" t="s">
        <v>3400</v>
      </c>
      <c r="C38" s="1398">
        <v>1.2240000000929285E-3</v>
      </c>
      <c r="D38" s="1398">
        <v>0</v>
      </c>
      <c r="E38" s="1398">
        <v>0</v>
      </c>
      <c r="F38" s="1398">
        <v>0</v>
      </c>
      <c r="G38" s="1404">
        <v>0</v>
      </c>
      <c r="H38" s="1404">
        <v>1.2239999996381812E-3</v>
      </c>
      <c r="I38" s="1404">
        <v>3.8000143831595778E-6</v>
      </c>
      <c r="J38" s="1404">
        <v>0</v>
      </c>
      <c r="K38" s="1404">
        <v>0</v>
      </c>
      <c r="L38" s="1404">
        <v>-7.6175935246283188E-3</v>
      </c>
      <c r="M38" s="1404">
        <v>-2166.6684546481629</v>
      </c>
      <c r="N38" s="1404">
        <v>0</v>
      </c>
      <c r="O38" s="1404">
        <v>0</v>
      </c>
      <c r="P38" s="1404">
        <v>0</v>
      </c>
      <c r="Q38" s="1405">
        <v>0</v>
      </c>
      <c r="R38" s="1404">
        <v>-4810.7104676136551</v>
      </c>
      <c r="S38" s="162">
        <v>22562.162957971224</v>
      </c>
    </row>
    <row r="39" spans="1:19">
      <c r="A39" s="161" t="s">
        <v>3399</v>
      </c>
      <c r="B39" s="161" t="s">
        <v>3392</v>
      </c>
      <c r="C39" s="1398"/>
      <c r="D39" s="1398"/>
      <c r="E39" s="1398"/>
      <c r="F39" s="1398"/>
      <c r="G39" s="1404">
        <v>0</v>
      </c>
      <c r="H39" s="1404">
        <v>0</v>
      </c>
      <c r="I39" s="1404"/>
      <c r="J39" s="1404"/>
      <c r="K39" s="1404"/>
      <c r="L39" s="1404">
        <v>7.6175935246283188E-3</v>
      </c>
      <c r="M39" s="1404">
        <v>2166.6496786481657</v>
      </c>
      <c r="N39" s="1404">
        <v>0</v>
      </c>
      <c r="O39" s="1404"/>
      <c r="P39" s="1404"/>
      <c r="Q39" s="1404">
        <v>-4.6857383422320709E-3</v>
      </c>
      <c r="R39" s="1404">
        <v>4810.696377352011</v>
      </c>
      <c r="S39" s="1398">
        <v>8060.2282469999955</v>
      </c>
    </row>
    <row r="40" spans="1:19">
      <c r="A40" s="161" t="s">
        <v>3399</v>
      </c>
      <c r="B40" s="161" t="s">
        <v>3401</v>
      </c>
      <c r="C40" s="1398"/>
      <c r="D40" s="1398"/>
      <c r="E40" s="1398"/>
      <c r="F40" s="1398"/>
      <c r="G40" s="1404">
        <v>-1.8189894035458565E-12</v>
      </c>
      <c r="H40" s="1404">
        <v>-1.2239999996381812E-3</v>
      </c>
      <c r="I40" s="1404"/>
      <c r="J40" s="1404"/>
      <c r="K40" s="1404"/>
      <c r="L40" s="1404">
        <v>1.5916157281026244E-12</v>
      </c>
      <c r="M40" s="1404">
        <v>1.8775999997160397E-2</v>
      </c>
      <c r="N40" s="1404">
        <v>-7.2759576141834259E-12</v>
      </c>
      <c r="O40" s="1404"/>
      <c r="P40" s="1404"/>
      <c r="Q40" s="1404">
        <v>4.6857383422320709E-3</v>
      </c>
      <c r="R40" s="1404">
        <v>1.4090261647652369E-2</v>
      </c>
    </row>
    <row r="41" spans="1:19">
      <c r="A41" s="161" t="s">
        <v>3399</v>
      </c>
      <c r="B41" s="1384" t="s">
        <v>112</v>
      </c>
      <c r="C41" s="1398"/>
      <c r="D41" s="1398"/>
      <c r="E41" s="1398"/>
      <c r="F41" s="1398"/>
      <c r="G41" s="1404">
        <v>-1.8189894035458565E-12</v>
      </c>
      <c r="H41" s="1404">
        <v>0</v>
      </c>
      <c r="I41" s="1404"/>
      <c r="J41" s="1404">
        <v>0</v>
      </c>
      <c r="K41" s="1404"/>
      <c r="L41" s="1404">
        <v>1.5916157281026244E-12</v>
      </c>
      <c r="M41" s="1404">
        <v>0</v>
      </c>
      <c r="N41" s="1404">
        <v>-7.2759576141834259E-12</v>
      </c>
      <c r="O41" s="1404"/>
      <c r="P41" s="1404"/>
      <c r="Q41" s="1404">
        <v>0</v>
      </c>
      <c r="R41" s="1404">
        <v>3.637978807091713E-12</v>
      </c>
    </row>
    <row r="42" spans="1:19">
      <c r="A42" s="1406"/>
      <c r="B42" s="1407" t="s">
        <v>3402</v>
      </c>
      <c r="C42" s="1408"/>
      <c r="D42" s="1408"/>
      <c r="E42" s="1408"/>
      <c r="F42" s="1408"/>
      <c r="G42" s="1408"/>
      <c r="H42" s="1406"/>
      <c r="I42" s="1409">
        <v>12650.205000000004</v>
      </c>
      <c r="J42" s="1410"/>
      <c r="K42" s="1410"/>
      <c r="L42" s="1410"/>
      <c r="M42" s="1410"/>
      <c r="N42" s="1409">
        <v>10783.304999999993</v>
      </c>
      <c r="O42" s="162"/>
      <c r="P42" s="162"/>
      <c r="Q42" s="162"/>
      <c r="R42" s="162"/>
    </row>
    <row r="43" spans="1:19">
      <c r="A43" s="1406"/>
      <c r="B43" s="1407" t="s">
        <v>3403</v>
      </c>
      <c r="C43" s="1408"/>
      <c r="D43" s="1408"/>
      <c r="E43" s="1408"/>
      <c r="F43" s="1408"/>
      <c r="G43" s="1408"/>
      <c r="H43" s="1406"/>
      <c r="I43" s="1409">
        <v>15477.0273</v>
      </c>
      <c r="J43" s="1410"/>
      <c r="K43" s="1410"/>
      <c r="L43" s="1410"/>
      <c r="M43" s="1410"/>
      <c r="N43" s="1409">
        <v>18600</v>
      </c>
      <c r="O43" s="162"/>
      <c r="P43" s="162"/>
      <c r="Q43" s="162"/>
      <c r="R43" s="162"/>
    </row>
    <row r="44" spans="1:19">
      <c r="B44" s="161" t="s">
        <v>3404</v>
      </c>
      <c r="C44" s="1398">
        <v>2232.15</v>
      </c>
      <c r="D44" s="1398">
        <v>4868.3260230000005</v>
      </c>
      <c r="E44" s="1398">
        <v>0</v>
      </c>
      <c r="F44" s="1398">
        <v>0</v>
      </c>
      <c r="G44" s="1398">
        <v>976.19999999999993</v>
      </c>
      <c r="H44" s="1398">
        <v>6124.2760230000004</v>
      </c>
      <c r="I44" s="1398">
        <v>12650.205</v>
      </c>
      <c r="J44" s="1398">
        <v>0</v>
      </c>
      <c r="K44" s="1398">
        <v>0</v>
      </c>
      <c r="L44" s="1398">
        <v>8808.9457500000008</v>
      </c>
      <c r="M44" s="1398">
        <v>9965.5352729999995</v>
      </c>
      <c r="N44" s="1398">
        <v>10783.305</v>
      </c>
      <c r="O44" s="1398">
        <v>0</v>
      </c>
      <c r="P44" s="1398">
        <v>0</v>
      </c>
      <c r="Q44" s="1398">
        <v>12742.653249999999</v>
      </c>
      <c r="R44" s="1398">
        <v>8006.1870230000004</v>
      </c>
      <c r="S44" s="1398">
        <v>22527.799000000003</v>
      </c>
    </row>
    <row r="45" spans="1:19">
      <c r="B45" s="161" t="s">
        <v>3405</v>
      </c>
      <c r="C45" s="1398">
        <v>0</v>
      </c>
      <c r="D45" s="1398">
        <v>12018.1</v>
      </c>
      <c r="E45" s="1398">
        <v>0</v>
      </c>
      <c r="F45" s="1398">
        <v>0</v>
      </c>
      <c r="G45" s="1398">
        <v>10166.1</v>
      </c>
      <c r="H45" s="1398">
        <v>1852</v>
      </c>
      <c r="I45" s="1398">
        <v>15477.0273</v>
      </c>
      <c r="J45" s="1398">
        <v>0</v>
      </c>
      <c r="K45" s="1398">
        <v>0</v>
      </c>
      <c r="L45" s="1398">
        <v>15449.688600000001</v>
      </c>
      <c r="M45" s="1398">
        <v>1879.3387000000002</v>
      </c>
      <c r="N45" s="1398">
        <v>18600</v>
      </c>
      <c r="O45" s="1398">
        <v>0</v>
      </c>
      <c r="P45" s="1398">
        <v>0</v>
      </c>
      <c r="Q45" s="1398">
        <v>18700</v>
      </c>
      <c r="R45" s="1398">
        <v>1779.3387000000002</v>
      </c>
      <c r="S45" s="1398">
        <v>44315.7886</v>
      </c>
    </row>
    <row r="46" spans="1:19">
      <c r="B46" s="161" t="s">
        <v>3392</v>
      </c>
      <c r="C46" s="1398">
        <v>89.241224000000003</v>
      </c>
      <c r="D46" s="1398">
        <v>15120.89</v>
      </c>
      <c r="E46" s="1398">
        <v>0</v>
      </c>
      <c r="F46" s="1398">
        <v>0</v>
      </c>
      <c r="G46" s="1398">
        <v>6640.29</v>
      </c>
      <c r="H46" s="1398">
        <v>8569.841223999998</v>
      </c>
      <c r="I46" s="1398">
        <v>55334.498582757296</v>
      </c>
      <c r="J46" s="1398">
        <v>615.51029325507636</v>
      </c>
      <c r="K46" s="1398">
        <v>1551.167006786605</v>
      </c>
      <c r="L46" s="1398">
        <v>49099.797300041682</v>
      </c>
      <c r="M46" s="1398">
        <v>14804.54250671561</v>
      </c>
      <c r="N46" s="1398">
        <v>38618.633348542702</v>
      </c>
      <c r="O46" s="1398">
        <v>985.57037328709521</v>
      </c>
      <c r="P46" s="1398">
        <v>1658.471639678397</v>
      </c>
      <c r="Q46" s="1398">
        <v>36585.57037328709</v>
      </c>
      <c r="R46" s="1398">
        <v>16837.605481971223</v>
      </c>
      <c r="S46" s="1398">
        <v>92325.657673328766</v>
      </c>
    </row>
    <row r="47" spans="1:19">
      <c r="B47" s="161" t="s">
        <v>3406</v>
      </c>
      <c r="C47" s="1398">
        <v>0</v>
      </c>
      <c r="D47" s="1398">
        <v>590</v>
      </c>
      <c r="E47" s="1398">
        <v>0</v>
      </c>
      <c r="F47" s="1398">
        <v>0</v>
      </c>
      <c r="G47" s="1398">
        <v>275.74</v>
      </c>
      <c r="H47" s="1398">
        <v>314.26</v>
      </c>
      <c r="I47" s="1398">
        <v>4842</v>
      </c>
      <c r="J47" s="1398">
        <v>0</v>
      </c>
      <c r="K47" s="1398">
        <v>0</v>
      </c>
      <c r="L47" s="1398">
        <v>2257</v>
      </c>
      <c r="M47" s="1398">
        <v>2899.26</v>
      </c>
      <c r="N47" s="1398">
        <v>5500</v>
      </c>
      <c r="O47" s="1398">
        <v>0</v>
      </c>
      <c r="P47" s="1398">
        <v>0</v>
      </c>
      <c r="Q47" s="1398">
        <v>4400</v>
      </c>
      <c r="R47" s="1398">
        <v>3999.26</v>
      </c>
      <c r="S47" s="1398">
        <v>6932.74</v>
      </c>
    </row>
    <row r="48" spans="1:19">
      <c r="C48" s="1398">
        <v>2321.391224</v>
      </c>
      <c r="D48" s="1398">
        <v>32597.316022999999</v>
      </c>
      <c r="E48" s="1398">
        <v>0</v>
      </c>
      <c r="F48" s="1398">
        <v>0</v>
      </c>
      <c r="G48" s="1398">
        <v>18058.330000000002</v>
      </c>
      <c r="H48" s="1398">
        <v>16860.377246999997</v>
      </c>
      <c r="I48" s="1398">
        <v>88303.7308827573</v>
      </c>
      <c r="J48" s="1398">
        <v>615.51029325507636</v>
      </c>
      <c r="K48" s="1398">
        <v>1551.167006786605</v>
      </c>
      <c r="L48" s="1398">
        <v>75615.43165004169</v>
      </c>
      <c r="M48" s="1398">
        <v>29548.676479715614</v>
      </c>
      <c r="N48" s="1398">
        <v>73501.938348542695</v>
      </c>
      <c r="O48" s="1398">
        <v>985.57037328709521</v>
      </c>
      <c r="P48" s="1398">
        <v>1658.471639678397</v>
      </c>
      <c r="Q48" s="1398">
        <v>72428.223623287093</v>
      </c>
      <c r="R48" s="1398">
        <v>30622.391204971223</v>
      </c>
      <c r="S48" s="1398">
        <v>166101.98527332878</v>
      </c>
    </row>
    <row r="49" spans="2:18">
      <c r="C49" s="1398"/>
      <c r="D49" s="1398"/>
      <c r="E49" s="1398"/>
      <c r="F49" s="1398"/>
      <c r="G49" s="1398"/>
      <c r="I49" s="162"/>
      <c r="J49" s="162"/>
      <c r="K49" s="162"/>
      <c r="L49" s="162"/>
      <c r="M49" s="162"/>
      <c r="N49" s="162"/>
      <c r="O49" s="162"/>
      <c r="P49" s="162"/>
      <c r="Q49" s="162"/>
      <c r="R49" s="162"/>
    </row>
    <row r="50" spans="2:18">
      <c r="B50" s="1411">
        <v>0.7</v>
      </c>
      <c r="C50" s="1398">
        <v>1382.8219999999999</v>
      </c>
      <c r="D50" s="1398">
        <v>2436.1469999999999</v>
      </c>
      <c r="E50" s="1398">
        <v>0</v>
      </c>
      <c r="F50" s="1398">
        <v>0</v>
      </c>
      <c r="G50" s="1398">
        <v>0</v>
      </c>
      <c r="H50" s="1398">
        <v>3818.9689999999996</v>
      </c>
      <c r="I50" s="1398">
        <v>928.171999999999</v>
      </c>
      <c r="J50" s="1398">
        <v>0</v>
      </c>
      <c r="K50" s="1398">
        <v>0</v>
      </c>
      <c r="L50" s="1398">
        <v>0</v>
      </c>
      <c r="M50" s="1398">
        <v>4747.1409999999987</v>
      </c>
      <c r="N50" s="1398">
        <v>0</v>
      </c>
      <c r="O50" s="1398">
        <v>0</v>
      </c>
      <c r="P50" s="1398">
        <v>0</v>
      </c>
      <c r="Q50" s="1398">
        <v>0</v>
      </c>
      <c r="R50" s="1398">
        <v>4747.1409999999987</v>
      </c>
    </row>
    <row r="51" spans="2:18">
      <c r="B51" s="161">
        <v>305</v>
      </c>
      <c r="C51" s="1398">
        <v>592.63800000000015</v>
      </c>
      <c r="D51" s="1398">
        <v>1044.0630000000001</v>
      </c>
      <c r="E51" s="1398">
        <v>0</v>
      </c>
      <c r="F51" s="1398">
        <v>0</v>
      </c>
      <c r="G51" s="1398">
        <v>0</v>
      </c>
      <c r="H51" s="1398">
        <v>1636.7010000000005</v>
      </c>
      <c r="I51" s="1398">
        <v>397.78799999999967</v>
      </c>
      <c r="J51" s="1398">
        <v>0</v>
      </c>
      <c r="K51" s="1398">
        <v>0</v>
      </c>
      <c r="L51" s="1398">
        <v>0</v>
      </c>
      <c r="M51" s="1398">
        <v>2034.4890000000005</v>
      </c>
      <c r="N51" s="1398">
        <v>0</v>
      </c>
      <c r="O51" s="1398">
        <v>0</v>
      </c>
      <c r="P51" s="1398">
        <v>0</v>
      </c>
      <c r="Q51" s="1398">
        <v>0</v>
      </c>
      <c r="R51" s="1398">
        <v>2034.4890000000005</v>
      </c>
    </row>
    <row r="52" spans="2:18">
      <c r="C52" s="1398"/>
      <c r="D52" s="1398"/>
      <c r="E52" s="1398"/>
      <c r="F52" s="1398"/>
      <c r="G52" s="1398"/>
      <c r="I52" s="162"/>
      <c r="J52" s="162"/>
      <c r="K52" s="162"/>
      <c r="L52" s="162"/>
      <c r="M52" s="162"/>
      <c r="N52" s="162"/>
      <c r="O52" s="162"/>
      <c r="P52" s="162"/>
      <c r="Q52" s="162"/>
      <c r="R52" s="162"/>
    </row>
    <row r="53" spans="2:18">
      <c r="C53" s="1398"/>
      <c r="D53" s="1398"/>
      <c r="E53" s="1398"/>
      <c r="F53" s="1398"/>
      <c r="G53" s="1398"/>
      <c r="I53" s="162"/>
      <c r="J53" s="162"/>
      <c r="K53" s="162"/>
      <c r="L53" s="162"/>
      <c r="M53" s="162"/>
      <c r="N53" s="162"/>
      <c r="O53" s="162"/>
      <c r="P53" s="162"/>
      <c r="Q53" s="162"/>
      <c r="R53" s="162"/>
    </row>
    <row r="54" spans="2:18" hidden="1">
      <c r="C54" s="1398"/>
      <c r="D54" s="1398"/>
      <c r="E54" s="1398"/>
      <c r="F54" s="1398"/>
      <c r="G54" s="1398"/>
      <c r="I54" s="162"/>
      <c r="J54" s="162"/>
      <c r="K54" s="162"/>
      <c r="L54" s="162"/>
      <c r="M54" s="162"/>
      <c r="N54" s="162"/>
      <c r="O54" s="162"/>
      <c r="P54" s="162"/>
      <c r="Q54" s="162"/>
      <c r="R54" s="162"/>
    </row>
    <row r="55" spans="2:18" hidden="1">
      <c r="C55" s="1398"/>
      <c r="D55" s="1398"/>
      <c r="E55" s="1398"/>
      <c r="F55" s="1398"/>
      <c r="G55" s="1398"/>
      <c r="I55" s="162"/>
      <c r="J55" s="162"/>
      <c r="K55" s="162"/>
      <c r="L55" s="162"/>
      <c r="M55" s="162"/>
      <c r="N55" s="162"/>
      <c r="O55" s="162"/>
      <c r="P55" s="162"/>
      <c r="Q55" s="162"/>
      <c r="R55" s="162"/>
    </row>
    <row r="56" spans="2:18" hidden="1">
      <c r="H56" s="1412"/>
      <c r="I56" s="1604" t="s">
        <v>1882</v>
      </c>
      <c r="J56" s="1604"/>
      <c r="K56" s="1604"/>
      <c r="L56" s="1604"/>
      <c r="M56" s="1604" t="s">
        <v>1942</v>
      </c>
      <c r="N56" s="1604"/>
      <c r="O56" s="1604"/>
      <c r="P56" s="1604"/>
    </row>
    <row r="57" spans="2:18" ht="13.5" hidden="1" thickBot="1">
      <c r="B57" s="1381" t="s">
        <v>892</v>
      </c>
      <c r="C57" s="1381" t="s">
        <v>3365</v>
      </c>
      <c r="D57" s="1381" t="s">
        <v>3366</v>
      </c>
      <c r="E57" s="1381" t="s">
        <v>3367</v>
      </c>
      <c r="H57" s="1413" t="s">
        <v>3407</v>
      </c>
      <c r="I57" s="1414" t="s">
        <v>3408</v>
      </c>
      <c r="J57" s="1414" t="s">
        <v>3409</v>
      </c>
      <c r="K57" s="1414" t="s">
        <v>3410</v>
      </c>
      <c r="L57" s="1414" t="s">
        <v>3411</v>
      </c>
      <c r="M57" s="1414" t="s">
        <v>3408</v>
      </c>
      <c r="N57" s="1414" t="s">
        <v>3409</v>
      </c>
      <c r="O57" s="1414" t="s">
        <v>3410</v>
      </c>
      <c r="P57" s="1414" t="s">
        <v>3411</v>
      </c>
    </row>
    <row r="58" spans="2:18" ht="13.5" hidden="1" thickBot="1">
      <c r="B58" s="1381" t="s">
        <v>3369</v>
      </c>
      <c r="C58" s="308">
        <v>23.213912239999999</v>
      </c>
      <c r="D58" s="1415">
        <v>168.60377247000002</v>
      </c>
      <c r="E58" s="1415">
        <v>317.15353779757311</v>
      </c>
      <c r="H58" s="1416" t="s">
        <v>3412</v>
      </c>
      <c r="I58" s="1417">
        <v>1.2159</v>
      </c>
      <c r="J58" s="1417">
        <v>2.8801999999999999</v>
      </c>
      <c r="K58" s="1417">
        <v>3.6596500000000005</v>
      </c>
      <c r="L58" s="1417">
        <v>0.43644999999999934</v>
      </c>
      <c r="M58" s="1417">
        <v>0.43644999999999934</v>
      </c>
      <c r="N58" s="1417">
        <v>7.8370000000000006</v>
      </c>
      <c r="O58" s="1417">
        <v>6.7060500000000003</v>
      </c>
      <c r="P58" s="1417">
        <v>1.5674000000000001</v>
      </c>
    </row>
    <row r="59" spans="2:18" ht="13.5" hidden="1" thickBot="1">
      <c r="B59" s="1381" t="s">
        <v>3371</v>
      </c>
      <c r="C59" s="164">
        <v>325.97316023000002</v>
      </c>
      <c r="D59" s="164">
        <v>904.70408182798985</v>
      </c>
      <c r="E59" s="164">
        <v>761.4598036150818</v>
      </c>
      <c r="H59" s="1416" t="s">
        <v>3413</v>
      </c>
      <c r="I59" s="1417">
        <v>4.2893000000000008</v>
      </c>
      <c r="J59" s="1417">
        <v>69.315599999999989</v>
      </c>
      <c r="K59" s="1417">
        <v>47.788050000000005</v>
      </c>
      <c r="L59" s="1417">
        <v>25.816849999999981</v>
      </c>
      <c r="M59" s="1417">
        <v>25.816849999999981</v>
      </c>
      <c r="N59" s="1417">
        <v>57.625</v>
      </c>
      <c r="O59" s="1417">
        <v>71.916849999999997</v>
      </c>
      <c r="P59" s="1417">
        <v>11.524999999999991</v>
      </c>
    </row>
    <row r="60" spans="2:18" ht="13.5" hidden="1" thickBot="1">
      <c r="B60" s="1381" t="s">
        <v>3373</v>
      </c>
      <c r="C60" s="1395">
        <v>-145.38986023000001</v>
      </c>
      <c r="D60" s="1395">
        <v>7.0938999999999997</v>
      </c>
      <c r="E60" s="1415">
        <v>297.14353779757312</v>
      </c>
      <c r="H60" s="1416" t="s">
        <v>3414</v>
      </c>
      <c r="I60" s="1417">
        <v>2.8640122400000001</v>
      </c>
      <c r="J60" s="1417">
        <v>0.17149999999999999</v>
      </c>
      <c r="K60" s="1417">
        <v>2.4950999999999999</v>
      </c>
      <c r="L60" s="1417">
        <v>0.54041224000000021</v>
      </c>
      <c r="M60" s="1417">
        <v>0.54041224000000021</v>
      </c>
      <c r="N60" s="1417">
        <v>0</v>
      </c>
      <c r="O60" s="1417">
        <v>0</v>
      </c>
      <c r="P60" s="1417">
        <v>0.54041224000000021</v>
      </c>
    </row>
    <row r="61" spans="2:18" ht="13.5" hidden="1" thickBot="1">
      <c r="B61" s="1381" t="s">
        <v>3374</v>
      </c>
      <c r="C61" s="1395">
        <v>325.97316023000002</v>
      </c>
      <c r="D61" s="1395">
        <v>749.06041650041675</v>
      </c>
      <c r="E61" s="1395">
        <v>427.13869843529767</v>
      </c>
      <c r="H61" s="1416" t="s">
        <v>3415</v>
      </c>
      <c r="I61" s="1417">
        <v>5.8779999999999992</v>
      </c>
      <c r="J61" s="1417">
        <v>0</v>
      </c>
      <c r="K61" s="1417">
        <v>0</v>
      </c>
      <c r="L61" s="1417">
        <v>5.8779999999999992</v>
      </c>
      <c r="M61" s="1417">
        <v>5.8779999999999992</v>
      </c>
      <c r="N61" s="1417">
        <v>0</v>
      </c>
      <c r="O61" s="1417">
        <v>5.8779999999999992</v>
      </c>
      <c r="P61" s="1417">
        <v>0</v>
      </c>
    </row>
    <row r="62" spans="2:18" ht="13.5" hidden="1" thickBot="1">
      <c r="B62" s="1381" t="s">
        <v>3375</v>
      </c>
      <c r="C62" s="1415">
        <v>168.60377247000002</v>
      </c>
      <c r="D62" s="1415">
        <v>161.50987247000003</v>
      </c>
      <c r="E62" s="1415">
        <v>20.009999999999991</v>
      </c>
      <c r="H62" s="1416" t="s">
        <v>3416</v>
      </c>
      <c r="I62" s="1417">
        <v>18.52</v>
      </c>
      <c r="J62" s="1417">
        <v>154.770273</v>
      </c>
      <c r="K62" s="1417">
        <v>154.49688600000002</v>
      </c>
      <c r="L62" s="1417">
        <v>18.793386999999996</v>
      </c>
      <c r="M62" s="1417">
        <v>18.793386999999996</v>
      </c>
      <c r="N62" s="1417">
        <v>186</v>
      </c>
      <c r="O62" s="1417">
        <v>187</v>
      </c>
      <c r="P62" s="1417">
        <v>17.793386999999996</v>
      </c>
    </row>
    <row r="63" spans="2:18" ht="13.5" hidden="1" thickBot="1">
      <c r="B63" s="1381" t="s">
        <v>3377</v>
      </c>
      <c r="C63" s="164">
        <v>0</v>
      </c>
      <c r="D63" s="164">
        <v>155.6436653275731</v>
      </c>
      <c r="E63" s="164">
        <v>334.32110517978413</v>
      </c>
      <c r="H63" s="1418" t="s">
        <v>456</v>
      </c>
      <c r="I63" s="1419">
        <v>32.767212239999999</v>
      </c>
      <c r="J63" s="1419">
        <v>227.13757299999997</v>
      </c>
      <c r="K63" s="1419">
        <v>208.43968600000002</v>
      </c>
      <c r="L63" s="1419">
        <v>51.465099239999979</v>
      </c>
      <c r="M63" s="1419">
        <v>51.465099239999979</v>
      </c>
      <c r="N63" s="1419">
        <v>251.46199999999999</v>
      </c>
      <c r="O63" s="1419">
        <v>271.5009</v>
      </c>
      <c r="P63" s="1419">
        <v>31.426199239999988</v>
      </c>
    </row>
    <row r="64" spans="2:18" hidden="1"/>
    <row r="65" spans="7:10" hidden="1">
      <c r="G65" s="161" t="s">
        <v>3417</v>
      </c>
    </row>
    <row r="66" spans="7:10" ht="13.5" hidden="1" thickBot="1">
      <c r="G66" s="1420" t="s">
        <v>3418</v>
      </c>
      <c r="H66" s="1421" t="s">
        <v>892</v>
      </c>
      <c r="I66" s="1421" t="s">
        <v>3419</v>
      </c>
      <c r="J66" s="1420" t="s">
        <v>3420</v>
      </c>
    </row>
    <row r="67" spans="7:10" ht="39" hidden="1" thickBot="1">
      <c r="G67" s="1422">
        <v>1</v>
      </c>
      <c r="H67" s="1421" t="s">
        <v>3380</v>
      </c>
      <c r="I67" s="1423" t="s">
        <v>3421</v>
      </c>
      <c r="J67" s="1424">
        <v>1.2159</v>
      </c>
    </row>
    <row r="68" spans="7:10" ht="51.75" hidden="1" thickBot="1">
      <c r="G68" s="1422">
        <v>2</v>
      </c>
      <c r="H68" s="1421" t="s">
        <v>3381</v>
      </c>
      <c r="I68" s="1423" t="s">
        <v>3421</v>
      </c>
      <c r="J68" s="1424">
        <v>4.2893000000000008</v>
      </c>
    </row>
    <row r="69" spans="7:10" ht="26.25" hidden="1" thickBot="1">
      <c r="G69" s="1422">
        <v>3</v>
      </c>
      <c r="H69" s="1421" t="s">
        <v>3382</v>
      </c>
      <c r="I69" s="1423" t="s">
        <v>3421</v>
      </c>
      <c r="J69" s="1424">
        <v>2.8640122400000001</v>
      </c>
    </row>
    <row r="70" spans="7:10" ht="39" hidden="1" thickBot="1">
      <c r="G70" s="1422">
        <v>4</v>
      </c>
      <c r="H70" s="1421" t="s">
        <v>3383</v>
      </c>
      <c r="I70" s="1423" t="s">
        <v>3421</v>
      </c>
      <c r="J70" s="1424">
        <v>0</v>
      </c>
    </row>
    <row r="71" spans="7:10" ht="13.5" hidden="1" thickBot="1">
      <c r="G71" s="1422">
        <v>5</v>
      </c>
      <c r="H71" s="1421" t="s">
        <v>3384</v>
      </c>
      <c r="I71" s="1425" t="s">
        <v>3421</v>
      </c>
      <c r="J71" s="1424">
        <v>0</v>
      </c>
    </row>
    <row r="72" spans="7:10" ht="13.5" hidden="1" thickBot="1">
      <c r="G72" s="1422">
        <v>6</v>
      </c>
      <c r="H72" s="1421" t="s">
        <v>3422</v>
      </c>
      <c r="I72" s="1426"/>
      <c r="J72" s="1424">
        <v>0.59789999999999999</v>
      </c>
    </row>
    <row r="73" spans="7:10" ht="26.25" hidden="1" thickBot="1">
      <c r="G73" s="1422">
        <v>7</v>
      </c>
      <c r="H73" s="1421" t="s">
        <v>3386</v>
      </c>
      <c r="I73" s="1426"/>
      <c r="J73" s="1424">
        <v>0</v>
      </c>
    </row>
    <row r="74" spans="7:10" ht="13.5" hidden="1" thickBot="1">
      <c r="G74" s="1422">
        <v>8</v>
      </c>
      <c r="H74" s="1421" t="s">
        <v>3423</v>
      </c>
      <c r="I74" s="1426"/>
      <c r="J74" s="1424">
        <v>0</v>
      </c>
    </row>
    <row r="75" spans="7:10" ht="13.5" hidden="1" thickBot="1">
      <c r="G75" s="1422">
        <v>9</v>
      </c>
      <c r="H75" s="1421" t="s">
        <v>3388</v>
      </c>
      <c r="I75" s="1426"/>
      <c r="J75" s="1424">
        <v>0</v>
      </c>
    </row>
    <row r="76" spans="7:10" ht="26.25" hidden="1" thickBot="1">
      <c r="G76" s="1422">
        <v>10</v>
      </c>
      <c r="H76" s="1421" t="s">
        <v>3389</v>
      </c>
      <c r="I76" s="1426"/>
      <c r="J76" s="1424">
        <v>0</v>
      </c>
    </row>
    <row r="77" spans="7:10" ht="39" hidden="1" thickBot="1">
      <c r="G77" s="1422">
        <v>11</v>
      </c>
      <c r="H77" s="1421" t="s">
        <v>3415</v>
      </c>
      <c r="I77" s="1426"/>
      <c r="J77" s="1424">
        <v>5.8779999999999992</v>
      </c>
    </row>
    <row r="78" spans="7:10" ht="13.5" hidden="1" thickBot="1">
      <c r="G78" s="1422">
        <v>12</v>
      </c>
      <c r="H78" s="1421" t="s">
        <v>3392</v>
      </c>
      <c r="I78" s="1426"/>
      <c r="J78" s="1424">
        <v>82.834399999999988</v>
      </c>
    </row>
    <row r="79" spans="7:10" ht="26.25" hidden="1" thickBot="1">
      <c r="G79" s="1422">
        <v>13</v>
      </c>
      <c r="H79" s="1421" t="s">
        <v>3394</v>
      </c>
      <c r="I79" s="1426"/>
      <c r="J79" s="1424">
        <v>18.52</v>
      </c>
    </row>
    <row r="80" spans="7:10" ht="39" hidden="1" thickBot="1">
      <c r="G80" s="1422">
        <v>14</v>
      </c>
      <c r="H80" s="1421" t="s">
        <v>3424</v>
      </c>
      <c r="I80" s="1426"/>
      <c r="J80" s="1424">
        <v>19.7546</v>
      </c>
    </row>
    <row r="81" spans="7:12" ht="26.25" hidden="1" thickBot="1">
      <c r="G81" s="1422">
        <v>15</v>
      </c>
      <c r="H81" s="1421" t="s">
        <v>3398</v>
      </c>
      <c r="I81" s="1426"/>
      <c r="J81" s="1424">
        <v>3.9385602300000029</v>
      </c>
    </row>
    <row r="82" spans="7:12" ht="13.5" hidden="1" thickBot="1">
      <c r="G82" s="1426"/>
      <c r="H82" s="1427" t="s">
        <v>456</v>
      </c>
      <c r="I82" s="1426"/>
      <c r="J82" s="1428">
        <v>139.89267246999998</v>
      </c>
    </row>
    <row r="83" spans="7:12" hidden="1"/>
    <row r="84" spans="7:12" hidden="1"/>
    <row r="85" spans="7:12" hidden="1"/>
    <row r="86" spans="7:12" hidden="1"/>
    <row r="87" spans="7:12" hidden="1">
      <c r="G87" s="1429" t="s">
        <v>3425</v>
      </c>
      <c r="H87" s="1412" t="s">
        <v>3426</v>
      </c>
      <c r="I87" s="1429" t="s">
        <v>322</v>
      </c>
      <c r="J87" s="1604" t="s">
        <v>3427</v>
      </c>
      <c r="K87" s="1604"/>
      <c r="L87" s="1604"/>
    </row>
    <row r="88" spans="7:12" ht="13.5" hidden="1" thickBot="1">
      <c r="G88" s="1430"/>
      <c r="H88" s="1430"/>
      <c r="I88" s="1430"/>
      <c r="J88" s="1414" t="s">
        <v>3366</v>
      </c>
      <c r="K88" s="1414" t="s">
        <v>3367</v>
      </c>
      <c r="L88" s="1414" t="s">
        <v>456</v>
      </c>
    </row>
    <row r="89" spans="7:12" ht="13.5" hidden="1" thickBot="1">
      <c r="G89" s="1431">
        <v>1</v>
      </c>
      <c r="H89" s="1416" t="s">
        <v>3428</v>
      </c>
      <c r="I89" s="1416">
        <v>25.11</v>
      </c>
      <c r="J89" s="1416">
        <v>5.01</v>
      </c>
      <c r="K89" s="1416">
        <v>0</v>
      </c>
      <c r="L89" s="1416">
        <v>5.01</v>
      </c>
    </row>
    <row r="90" spans="7:12" hidden="1"/>
  </sheetData>
  <mergeCells count="6">
    <mergeCell ref="J87:L87"/>
    <mergeCell ref="C4:H4"/>
    <mergeCell ref="I4:M4"/>
    <mergeCell ref="N4:R4"/>
    <mergeCell ref="I56:L56"/>
    <mergeCell ref="M56:P5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6"/>
  <sheetViews>
    <sheetView workbookViewId="0">
      <selection activeCell="K5" sqref="K5"/>
    </sheetView>
  </sheetViews>
  <sheetFormatPr defaultColWidth="14.7109375" defaultRowHeight="12.75"/>
  <cols>
    <col min="1" max="1" width="34.7109375" style="10" customWidth="1"/>
    <col min="2" max="2" width="14.28515625" style="10" customWidth="1"/>
    <col min="3" max="3" width="15" style="10" customWidth="1"/>
    <col min="4" max="4" width="13.28515625" style="10" customWidth="1"/>
    <col min="5" max="6" width="14" style="10" customWidth="1"/>
    <col min="7" max="7" width="11.7109375" style="10" customWidth="1"/>
    <col min="8" max="8" width="14.42578125" style="10" customWidth="1"/>
    <col min="9" max="9" width="13.85546875" style="10" customWidth="1"/>
    <col min="10" max="16384" width="14.7109375" style="10"/>
  </cols>
  <sheetData>
    <row r="1" spans="1:9" ht="20.25">
      <c r="A1" s="33" t="s">
        <v>1940</v>
      </c>
      <c r="H1" s="11" t="s">
        <v>3429</v>
      </c>
      <c r="I1" s="9"/>
    </row>
    <row r="2" spans="1:9" ht="20.25">
      <c r="A2" s="33"/>
      <c r="B2" s="1432"/>
      <c r="C2" s="1432"/>
      <c r="D2" s="1432"/>
      <c r="E2" s="1432"/>
      <c r="F2" s="1432"/>
      <c r="G2" s="1432"/>
      <c r="H2" s="1432"/>
      <c r="I2" s="1432"/>
    </row>
    <row r="3" spans="1:9">
      <c r="A3" s="1380" t="s">
        <v>3430</v>
      </c>
    </row>
    <row r="5" spans="1:9" ht="89.25">
      <c r="A5" s="1390" t="s">
        <v>3431</v>
      </c>
      <c r="B5" s="1390" t="s">
        <v>3432</v>
      </c>
      <c r="C5" s="1390" t="s">
        <v>3433</v>
      </c>
      <c r="D5" s="1390" t="s">
        <v>3434</v>
      </c>
      <c r="E5" s="1390" t="s">
        <v>3435</v>
      </c>
      <c r="F5" s="1390" t="s">
        <v>3436</v>
      </c>
      <c r="G5" s="1390" t="s">
        <v>3437</v>
      </c>
      <c r="H5" s="1390" t="s">
        <v>3438</v>
      </c>
      <c r="I5" s="1390" t="s">
        <v>3439</v>
      </c>
    </row>
    <row r="6" spans="1:9">
      <c r="A6" s="1433"/>
      <c r="B6" s="1433"/>
      <c r="C6" s="1433"/>
      <c r="D6" s="1433"/>
      <c r="E6" s="1433"/>
      <c r="F6" s="1433"/>
      <c r="G6" s="1433"/>
      <c r="H6" s="1433"/>
      <c r="I6" s="1433"/>
    </row>
    <row r="7" spans="1:9">
      <c r="A7" s="1433"/>
      <c r="B7" s="1433"/>
      <c r="C7" s="1433"/>
      <c r="D7" s="1433"/>
      <c r="E7" s="1433"/>
      <c r="F7" s="1433"/>
      <c r="G7" s="1433"/>
      <c r="H7" s="1433"/>
      <c r="I7" s="1433"/>
    </row>
    <row r="8" spans="1:9">
      <c r="A8" s="1403" t="s">
        <v>3440</v>
      </c>
      <c r="B8" s="1433">
        <v>0</v>
      </c>
      <c r="C8" s="25">
        <v>38722.14400793011</v>
      </c>
      <c r="D8" s="25">
        <v>2174.9500412797943</v>
      </c>
      <c r="E8" s="25">
        <v>36547.193966650317</v>
      </c>
      <c r="F8" s="25">
        <v>36547.193966650317</v>
      </c>
      <c r="G8" s="25">
        <v>27033.043343979894</v>
      </c>
      <c r="H8" s="25">
        <v>5066.7200942726913</v>
      </c>
      <c r="I8" s="25">
        <v>58513.517216357519</v>
      </c>
    </row>
    <row r="9" spans="1:9" hidden="1">
      <c r="A9" s="12"/>
      <c r="B9" s="12"/>
      <c r="C9" s="12"/>
      <c r="D9" s="12"/>
      <c r="E9" s="12"/>
      <c r="F9" s="12"/>
      <c r="G9" s="12"/>
      <c r="H9" s="12"/>
      <c r="I9" s="12"/>
    </row>
    <row r="10" spans="1:9">
      <c r="A10" s="1403"/>
      <c r="B10" s="25"/>
      <c r="C10" s="25"/>
      <c r="D10" s="25"/>
      <c r="E10" s="25"/>
      <c r="F10" s="25"/>
      <c r="G10" s="25"/>
      <c r="H10" s="25"/>
      <c r="I10" s="25"/>
    </row>
    <row r="11" spans="1:9">
      <c r="A11" s="1403" t="s">
        <v>3441</v>
      </c>
      <c r="B11" s="25">
        <v>0</v>
      </c>
      <c r="C11" s="25">
        <v>0</v>
      </c>
      <c r="D11" s="25"/>
      <c r="E11" s="25">
        <v>0</v>
      </c>
      <c r="F11" s="25">
        <v>0</v>
      </c>
      <c r="G11" s="25"/>
      <c r="H11" s="25"/>
      <c r="I11" s="25">
        <v>0</v>
      </c>
    </row>
    <row r="12" spans="1:9" hidden="1">
      <c r="A12" s="1403"/>
      <c r="B12" s="25"/>
      <c r="C12" s="25"/>
      <c r="D12" s="25"/>
      <c r="E12" s="25"/>
      <c r="F12" s="25"/>
      <c r="G12" s="25"/>
      <c r="H12" s="25"/>
      <c r="I12" s="25"/>
    </row>
    <row r="13" spans="1:9">
      <c r="A13" s="1403"/>
      <c r="B13" s="25"/>
      <c r="C13" s="25"/>
      <c r="D13" s="25"/>
      <c r="E13" s="25"/>
      <c r="F13" s="25"/>
      <c r="G13" s="25"/>
      <c r="H13" s="25"/>
      <c r="I13" s="25"/>
    </row>
    <row r="14" spans="1:9">
      <c r="A14" s="1434" t="s">
        <v>456</v>
      </c>
      <c r="B14" s="26">
        <v>0</v>
      </c>
      <c r="C14" s="26">
        <v>38722.14400793011</v>
      </c>
      <c r="D14" s="26">
        <v>2174.9500412797943</v>
      </c>
      <c r="E14" s="26">
        <v>36547.193966650317</v>
      </c>
      <c r="F14" s="26">
        <v>36547.193966650317</v>
      </c>
      <c r="G14" s="26">
        <v>27033.043343979894</v>
      </c>
      <c r="H14" s="26">
        <v>5066.7200942726913</v>
      </c>
      <c r="I14" s="26">
        <v>58513.517216357519</v>
      </c>
    </row>
    <row r="15" spans="1:9" ht="14.25">
      <c r="B15" s="96"/>
      <c r="C15" s="6"/>
    </row>
    <row r="16" spans="1:9" ht="14.25">
      <c r="A16" s="1435" t="s">
        <v>3442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60"/>
  <sheetViews>
    <sheetView tabSelected="1" view="pageBreakPreview" zoomScale="85" zoomScaleNormal="85" workbookViewId="0">
      <selection activeCell="D36" sqref="D36"/>
    </sheetView>
  </sheetViews>
  <sheetFormatPr defaultRowHeight="14.25"/>
  <cols>
    <col min="1" max="1" width="4.42578125" style="92" customWidth="1"/>
    <col min="2" max="2" width="16.140625" style="92" customWidth="1"/>
    <col min="3" max="3" width="19.28515625" style="92" customWidth="1"/>
    <col min="4" max="4" width="80.7109375" style="92" customWidth="1"/>
    <col min="5" max="16384" width="9.140625" style="92"/>
  </cols>
  <sheetData>
    <row r="1" spans="1:5" ht="21.75" customHeight="1">
      <c r="A1" s="1554" t="s">
        <v>100</v>
      </c>
      <c r="B1" s="1554"/>
      <c r="C1" s="1554"/>
      <c r="D1" s="1554"/>
    </row>
    <row r="2" spans="1:5" ht="23.25" customHeight="1">
      <c r="A2" s="299" t="s">
        <v>826</v>
      </c>
      <c r="B2" s="1554" t="s">
        <v>101</v>
      </c>
      <c r="C2" s="1554"/>
      <c r="D2" s="1554"/>
    </row>
    <row r="3" spans="1:5" ht="36" customHeight="1">
      <c r="A3" s="105" t="s">
        <v>735</v>
      </c>
      <c r="B3" s="105" t="s">
        <v>102</v>
      </c>
      <c r="C3" s="105" t="s">
        <v>103</v>
      </c>
      <c r="D3" s="105" t="s">
        <v>104</v>
      </c>
    </row>
    <row r="4" spans="1:5" ht="19.5" customHeight="1">
      <c r="A4" s="103">
        <v>1</v>
      </c>
      <c r="B4" s="103" t="s">
        <v>105</v>
      </c>
      <c r="C4" s="103" t="s">
        <v>106</v>
      </c>
      <c r="D4" s="300" t="s">
        <v>107</v>
      </c>
    </row>
    <row r="5" spans="1:5" ht="19.5" customHeight="1">
      <c r="A5" s="103">
        <v>2</v>
      </c>
      <c r="B5" s="103" t="s">
        <v>108</v>
      </c>
      <c r="C5" s="103" t="s">
        <v>109</v>
      </c>
      <c r="D5" s="300" t="s">
        <v>26</v>
      </c>
    </row>
    <row r="6" spans="1:5" ht="19.5" customHeight="1">
      <c r="A6" s="103">
        <v>3</v>
      </c>
      <c r="B6" s="103" t="s">
        <v>27</v>
      </c>
      <c r="C6" s="103" t="s">
        <v>28</v>
      </c>
      <c r="D6" s="300" t="s">
        <v>90</v>
      </c>
    </row>
    <row r="7" spans="1:5" ht="19.5" customHeight="1">
      <c r="A7" s="103">
        <v>4</v>
      </c>
      <c r="B7" s="103" t="s">
        <v>91</v>
      </c>
      <c r="C7" s="103" t="s">
        <v>92</v>
      </c>
      <c r="D7" s="300" t="s">
        <v>1581</v>
      </c>
    </row>
    <row r="8" spans="1:5" ht="19.5" customHeight="1">
      <c r="A8" s="103">
        <v>5</v>
      </c>
      <c r="B8" s="103" t="s">
        <v>93</v>
      </c>
      <c r="C8" s="103" t="s">
        <v>94</v>
      </c>
      <c r="D8" s="300" t="s">
        <v>398</v>
      </c>
    </row>
    <row r="9" spans="1:5" ht="19.5" customHeight="1">
      <c r="A9" s="103">
        <v>6</v>
      </c>
      <c r="B9" s="103" t="s">
        <v>399</v>
      </c>
      <c r="C9" s="103" t="s">
        <v>400</v>
      </c>
      <c r="D9" s="300" t="s">
        <v>373</v>
      </c>
    </row>
    <row r="10" spans="1:5" ht="19.5" customHeight="1">
      <c r="A10" s="103">
        <v>7</v>
      </c>
      <c r="B10" s="103" t="s">
        <v>401</v>
      </c>
      <c r="C10" s="103" t="s">
        <v>402</v>
      </c>
      <c r="D10" s="300" t="s">
        <v>403</v>
      </c>
      <c r="E10" s="93"/>
    </row>
    <row r="11" spans="1:5" ht="19.5" customHeight="1">
      <c r="A11" s="103">
        <v>8</v>
      </c>
      <c r="B11" s="103" t="s">
        <v>404</v>
      </c>
      <c r="C11" s="103" t="s">
        <v>405</v>
      </c>
      <c r="D11" s="300" t="s">
        <v>406</v>
      </c>
    </row>
    <row r="12" spans="1:5" ht="19.5" customHeight="1">
      <c r="A12" s="103">
        <v>9</v>
      </c>
      <c r="B12" s="297" t="s">
        <v>1590</v>
      </c>
      <c r="C12" s="103" t="s">
        <v>1582</v>
      </c>
      <c r="D12" s="300" t="s">
        <v>1583</v>
      </c>
    </row>
    <row r="13" spans="1:5" ht="19.5" customHeight="1">
      <c r="A13" s="299" t="s">
        <v>32</v>
      </c>
      <c r="B13" s="1554" t="s">
        <v>407</v>
      </c>
      <c r="C13" s="1554"/>
      <c r="D13" s="1554"/>
    </row>
    <row r="14" spans="1:5" ht="19.5" customHeight="1">
      <c r="A14" s="103">
        <v>1</v>
      </c>
      <c r="B14" s="103" t="s">
        <v>121</v>
      </c>
      <c r="C14" s="297" t="s">
        <v>3542</v>
      </c>
      <c r="D14" s="300" t="s">
        <v>122</v>
      </c>
    </row>
    <row r="15" spans="1:5" ht="19.5" customHeight="1">
      <c r="A15" s="103">
        <v>2</v>
      </c>
      <c r="B15" s="103" t="s">
        <v>64</v>
      </c>
      <c r="C15" s="103" t="s">
        <v>65</v>
      </c>
      <c r="D15" s="300" t="s">
        <v>66</v>
      </c>
    </row>
    <row r="16" spans="1:5" ht="19.5" customHeight="1">
      <c r="A16" s="103">
        <v>3</v>
      </c>
      <c r="B16" s="103" t="s">
        <v>67</v>
      </c>
      <c r="C16" s="103" t="s">
        <v>68</v>
      </c>
      <c r="D16" s="300" t="s">
        <v>69</v>
      </c>
    </row>
    <row r="17" spans="1:4" ht="19.5" customHeight="1">
      <c r="A17" s="103">
        <v>4</v>
      </c>
      <c r="B17" s="103" t="s">
        <v>70</v>
      </c>
      <c r="C17" s="103" t="s">
        <v>71</v>
      </c>
      <c r="D17" s="300" t="s">
        <v>1584</v>
      </c>
    </row>
    <row r="18" spans="1:4" ht="19.5" customHeight="1">
      <c r="A18" s="103">
        <v>5</v>
      </c>
      <c r="B18" s="103" t="s">
        <v>72</v>
      </c>
      <c r="C18" s="103" t="s">
        <v>73</v>
      </c>
      <c r="D18" s="300" t="s">
        <v>1585</v>
      </c>
    </row>
    <row r="19" spans="1:4" ht="19.5" customHeight="1">
      <c r="A19" s="103">
        <v>6</v>
      </c>
      <c r="B19" s="103" t="s">
        <v>74</v>
      </c>
      <c r="C19" s="103" t="s">
        <v>75</v>
      </c>
      <c r="D19" s="300" t="s">
        <v>1586</v>
      </c>
    </row>
    <row r="20" spans="1:4" ht="28.5" customHeight="1">
      <c r="A20" s="103">
        <v>7</v>
      </c>
      <c r="B20" s="103" t="s">
        <v>77</v>
      </c>
      <c r="C20" s="103" t="s">
        <v>78</v>
      </c>
      <c r="D20" s="300" t="s">
        <v>350</v>
      </c>
    </row>
    <row r="21" spans="1:4" ht="33.75" customHeight="1">
      <c r="A21" s="103">
        <v>8</v>
      </c>
      <c r="B21" s="103" t="s">
        <v>79</v>
      </c>
      <c r="C21" s="103" t="s">
        <v>80</v>
      </c>
      <c r="D21" s="301" t="s">
        <v>114</v>
      </c>
    </row>
    <row r="22" spans="1:4" ht="19.5" customHeight="1">
      <c r="A22" s="103">
        <v>9</v>
      </c>
      <c r="B22" s="297" t="s">
        <v>3530</v>
      </c>
      <c r="C22" s="297" t="s">
        <v>3527</v>
      </c>
      <c r="D22" s="300" t="s">
        <v>886</v>
      </c>
    </row>
    <row r="23" spans="1:4" ht="19.5" customHeight="1">
      <c r="A23" s="103">
        <v>10</v>
      </c>
      <c r="B23" s="297" t="s">
        <v>3531</v>
      </c>
      <c r="C23" s="297" t="s">
        <v>3528</v>
      </c>
      <c r="D23" s="300" t="s">
        <v>3529</v>
      </c>
    </row>
    <row r="24" spans="1:4" ht="19.5" customHeight="1">
      <c r="A24" s="103">
        <v>11</v>
      </c>
      <c r="B24" s="103" t="s">
        <v>688</v>
      </c>
      <c r="C24" s="103" t="s">
        <v>689</v>
      </c>
      <c r="D24" s="300" t="s">
        <v>464</v>
      </c>
    </row>
    <row r="25" spans="1:4" ht="19.5" customHeight="1">
      <c r="A25" s="103">
        <v>12</v>
      </c>
      <c r="B25" s="297" t="s">
        <v>3535</v>
      </c>
      <c r="C25" s="297" t="s">
        <v>3533</v>
      </c>
      <c r="D25" s="300" t="s">
        <v>3534</v>
      </c>
    </row>
    <row r="26" spans="1:4" ht="19.5" customHeight="1">
      <c r="A26" s="103">
        <v>13</v>
      </c>
      <c r="B26" s="103" t="s">
        <v>655</v>
      </c>
      <c r="C26" s="297" t="s">
        <v>3532</v>
      </c>
      <c r="D26" s="300" t="s">
        <v>519</v>
      </c>
    </row>
    <row r="27" spans="1:4" ht="19.5" customHeight="1">
      <c r="A27" s="103">
        <v>14</v>
      </c>
      <c r="B27" s="297" t="s">
        <v>3536</v>
      </c>
      <c r="C27" s="297" t="s">
        <v>3537</v>
      </c>
      <c r="D27" s="300" t="s">
        <v>164</v>
      </c>
    </row>
    <row r="28" spans="1:4" ht="19.5" customHeight="1">
      <c r="A28" s="103">
        <v>15</v>
      </c>
      <c r="B28" s="103" t="s">
        <v>938</v>
      </c>
      <c r="C28" s="103" t="s">
        <v>939</v>
      </c>
      <c r="D28" s="300" t="s">
        <v>1587</v>
      </c>
    </row>
    <row r="29" spans="1:4" ht="19.5" customHeight="1">
      <c r="A29" s="103">
        <v>16</v>
      </c>
      <c r="B29" s="103" t="s">
        <v>3538</v>
      </c>
      <c r="C29" s="297" t="s">
        <v>3539</v>
      </c>
      <c r="D29" s="300" t="s">
        <v>3540</v>
      </c>
    </row>
    <row r="30" spans="1:4" ht="19.5" customHeight="1">
      <c r="A30" s="103">
        <v>17</v>
      </c>
      <c r="B30" s="103" t="s">
        <v>887</v>
      </c>
      <c r="C30" s="103" t="s">
        <v>463</v>
      </c>
      <c r="D30" s="300" t="s">
        <v>479</v>
      </c>
    </row>
    <row r="31" spans="1:4" ht="19.5" customHeight="1">
      <c r="A31" s="103">
        <v>18</v>
      </c>
      <c r="B31" s="103" t="s">
        <v>465</v>
      </c>
      <c r="C31" s="297" t="s">
        <v>3541</v>
      </c>
      <c r="D31" s="300" t="s">
        <v>177</v>
      </c>
    </row>
    <row r="32" spans="1:4" ht="19.5" customHeight="1">
      <c r="A32" s="103">
        <v>19</v>
      </c>
      <c r="B32" s="103" t="s">
        <v>515</v>
      </c>
      <c r="C32" s="103" t="s">
        <v>516</v>
      </c>
      <c r="D32" s="300" t="s">
        <v>178</v>
      </c>
    </row>
    <row r="33" spans="1:4" ht="19.5" customHeight="1">
      <c r="A33" s="103">
        <v>20</v>
      </c>
      <c r="B33" s="103" t="s">
        <v>517</v>
      </c>
      <c r="C33" s="103" t="s">
        <v>518</v>
      </c>
      <c r="D33" s="300" t="s">
        <v>179</v>
      </c>
    </row>
    <row r="34" spans="1:4" ht="19.5" customHeight="1">
      <c r="A34" s="103">
        <v>21</v>
      </c>
      <c r="B34" s="103" t="s">
        <v>520</v>
      </c>
      <c r="C34" s="103" t="s">
        <v>521</v>
      </c>
      <c r="D34" s="300" t="s">
        <v>180</v>
      </c>
    </row>
    <row r="35" spans="1:4" ht="19.5" customHeight="1">
      <c r="A35" s="103">
        <v>22</v>
      </c>
      <c r="B35" s="103" t="s">
        <v>165</v>
      </c>
      <c r="C35" s="302" t="s">
        <v>166</v>
      </c>
      <c r="D35" s="300" t="s">
        <v>583</v>
      </c>
    </row>
    <row r="36" spans="1:4" ht="19.5" customHeight="1">
      <c r="A36" s="103">
        <v>23</v>
      </c>
      <c r="B36" s="103" t="s">
        <v>167</v>
      </c>
      <c r="C36" s="302" t="s">
        <v>168</v>
      </c>
      <c r="D36" s="300" t="s">
        <v>1588</v>
      </c>
    </row>
    <row r="37" spans="1:4" ht="19.5" customHeight="1">
      <c r="A37" s="103">
        <v>24</v>
      </c>
      <c r="B37" s="103" t="s">
        <v>513</v>
      </c>
      <c r="C37" s="302" t="s">
        <v>514</v>
      </c>
      <c r="D37" s="300" t="s">
        <v>1589</v>
      </c>
    </row>
    <row r="38" spans="1:4" ht="19.5" customHeight="1">
      <c r="A38" s="103">
        <v>25</v>
      </c>
      <c r="B38" s="297" t="s">
        <v>3543</v>
      </c>
      <c r="C38" s="1472" t="s">
        <v>3544</v>
      </c>
      <c r="D38" s="300" t="s">
        <v>3545</v>
      </c>
    </row>
    <row r="39" spans="1:4" ht="19.5" customHeight="1">
      <c r="A39" s="103">
        <v>26</v>
      </c>
      <c r="B39" s="297" t="s">
        <v>3546</v>
      </c>
      <c r="C39" s="1472" t="s">
        <v>3547</v>
      </c>
      <c r="D39" s="300" t="s">
        <v>2112</v>
      </c>
    </row>
    <row r="40" spans="1:4" ht="19.5" customHeight="1">
      <c r="A40" s="299" t="s">
        <v>33</v>
      </c>
      <c r="B40" s="1554" t="s">
        <v>912</v>
      </c>
      <c r="C40" s="1554"/>
      <c r="D40" s="1554"/>
    </row>
    <row r="41" spans="1:4" ht="19.5" customHeight="1">
      <c r="A41" s="103">
        <v>1</v>
      </c>
      <c r="B41" s="103" t="s">
        <v>913</v>
      </c>
      <c r="C41" s="103" t="s">
        <v>914</v>
      </c>
      <c r="D41" s="300" t="s">
        <v>915</v>
      </c>
    </row>
    <row r="42" spans="1:4" ht="19.5" customHeight="1">
      <c r="A42" s="103">
        <v>2</v>
      </c>
      <c r="B42" s="103" t="s">
        <v>916</v>
      </c>
      <c r="C42" s="103" t="s">
        <v>917</v>
      </c>
      <c r="D42" s="300" t="s">
        <v>679</v>
      </c>
    </row>
    <row r="43" spans="1:4" ht="19.5" customHeight="1">
      <c r="A43" s="103">
        <v>3</v>
      </c>
      <c r="B43" s="103" t="s">
        <v>918</v>
      </c>
      <c r="C43" s="103" t="s">
        <v>919</v>
      </c>
      <c r="D43" s="300" t="s">
        <v>920</v>
      </c>
    </row>
    <row r="44" spans="1:4" ht="19.5" customHeight="1">
      <c r="A44" s="103">
        <v>4</v>
      </c>
      <c r="B44" s="103" t="s">
        <v>921</v>
      </c>
      <c r="C44" s="103" t="s">
        <v>922</v>
      </c>
      <c r="D44" s="300" t="s">
        <v>923</v>
      </c>
    </row>
    <row r="45" spans="1:4" ht="19.5" customHeight="1">
      <c r="A45" s="103">
        <v>5</v>
      </c>
      <c r="B45" s="103" t="s">
        <v>924</v>
      </c>
      <c r="C45" s="103" t="s">
        <v>925</v>
      </c>
      <c r="D45" s="300" t="s">
        <v>926</v>
      </c>
    </row>
    <row r="46" spans="1:4" ht="19.5" customHeight="1">
      <c r="A46" s="103">
        <v>6</v>
      </c>
      <c r="B46" s="103" t="s">
        <v>927</v>
      </c>
      <c r="C46" s="103" t="s">
        <v>928</v>
      </c>
      <c r="D46" s="300" t="s">
        <v>929</v>
      </c>
    </row>
    <row r="47" spans="1:4" ht="19.5" customHeight="1">
      <c r="A47" s="103">
        <v>7</v>
      </c>
      <c r="B47" s="103" t="s">
        <v>930</v>
      </c>
      <c r="C47" s="103" t="s">
        <v>931</v>
      </c>
      <c r="D47" s="300" t="s">
        <v>932</v>
      </c>
    </row>
    <row r="48" spans="1:4" ht="19.5" customHeight="1">
      <c r="A48" s="103">
        <v>8</v>
      </c>
      <c r="B48" s="103" t="s">
        <v>933</v>
      </c>
      <c r="C48" s="103" t="s">
        <v>934</v>
      </c>
      <c r="D48" s="300" t="s">
        <v>935</v>
      </c>
    </row>
    <row r="49" spans="1:4" ht="39.75" customHeight="1">
      <c r="A49" s="107">
        <v>9</v>
      </c>
      <c r="B49" s="107" t="s">
        <v>936</v>
      </c>
      <c r="C49" s="107" t="s">
        <v>937</v>
      </c>
      <c r="D49" s="300" t="s">
        <v>594</v>
      </c>
    </row>
    <row r="50" spans="1:4" ht="19.5" customHeight="1">
      <c r="A50" s="107">
        <v>10</v>
      </c>
      <c r="B50" s="107" t="s">
        <v>595</v>
      </c>
      <c r="C50" s="107" t="s">
        <v>596</v>
      </c>
      <c r="D50" s="300" t="s">
        <v>1574</v>
      </c>
    </row>
    <row r="51" spans="1:4" ht="19.5" customHeight="1">
      <c r="A51" s="107">
        <v>11</v>
      </c>
      <c r="B51" s="107" t="s">
        <v>473</v>
      </c>
      <c r="C51" s="107" t="s">
        <v>474</v>
      </c>
      <c r="D51" s="300" t="s">
        <v>236</v>
      </c>
    </row>
    <row r="52" spans="1:4" ht="19.5" customHeight="1">
      <c r="A52" s="107">
        <v>12</v>
      </c>
      <c r="B52" s="107" t="s">
        <v>237</v>
      </c>
      <c r="C52" s="107" t="s">
        <v>238</v>
      </c>
      <c r="D52" s="300" t="s">
        <v>239</v>
      </c>
    </row>
    <row r="53" spans="1:4" ht="19.5" customHeight="1">
      <c r="A53" s="107">
        <v>13</v>
      </c>
      <c r="B53" s="107" t="s">
        <v>240</v>
      </c>
      <c r="C53" s="107" t="s">
        <v>878</v>
      </c>
      <c r="D53" s="300" t="s">
        <v>879</v>
      </c>
    </row>
    <row r="54" spans="1:4" ht="19.5" customHeight="1">
      <c r="A54" s="107">
        <v>14</v>
      </c>
      <c r="B54" s="107" t="s">
        <v>880</v>
      </c>
      <c r="C54" s="107" t="s">
        <v>881</v>
      </c>
      <c r="D54" s="300" t="s">
        <v>374</v>
      </c>
    </row>
    <row r="55" spans="1:4" ht="19.5" customHeight="1">
      <c r="A55" s="107">
        <v>15</v>
      </c>
      <c r="B55" s="107" t="s">
        <v>375</v>
      </c>
      <c r="C55" s="107" t="s">
        <v>376</v>
      </c>
      <c r="D55" s="301" t="s">
        <v>377</v>
      </c>
    </row>
    <row r="56" spans="1:4" ht="19.5" customHeight="1">
      <c r="A56" s="107">
        <v>16</v>
      </c>
      <c r="B56" s="302" t="s">
        <v>1579</v>
      </c>
      <c r="C56" s="302" t="s">
        <v>1576</v>
      </c>
      <c r="D56" s="301" t="s">
        <v>1575</v>
      </c>
    </row>
    <row r="57" spans="1:4" ht="19.5" customHeight="1">
      <c r="A57" s="107">
        <v>17</v>
      </c>
      <c r="B57" s="302" t="s">
        <v>1580</v>
      </c>
      <c r="C57" s="302" t="s">
        <v>1577</v>
      </c>
      <c r="D57" s="301" t="s">
        <v>1578</v>
      </c>
    </row>
    <row r="58" spans="1:4" ht="19.5" customHeight="1">
      <c r="A58" s="1554" t="s">
        <v>895</v>
      </c>
      <c r="B58" s="1554"/>
      <c r="C58" s="1554"/>
      <c r="D58" s="303" t="s">
        <v>2169</v>
      </c>
    </row>
    <row r="59" spans="1:4" ht="19.5" customHeight="1">
      <c r="A59" s="1554" t="s">
        <v>908</v>
      </c>
      <c r="B59" s="1554"/>
      <c r="C59" s="1554"/>
      <c r="D59" s="303" t="s">
        <v>1942</v>
      </c>
    </row>
    <row r="60" spans="1:4" ht="19.5" customHeight="1">
      <c r="A60" s="1554" t="s">
        <v>893</v>
      </c>
      <c r="B60" s="1554"/>
      <c r="C60" s="1554"/>
      <c r="D60" s="303" t="s">
        <v>1882</v>
      </c>
    </row>
  </sheetData>
  <mergeCells count="7">
    <mergeCell ref="A58:C58"/>
    <mergeCell ref="A59:C59"/>
    <mergeCell ref="A60:C60"/>
    <mergeCell ref="A1:D1"/>
    <mergeCell ref="B2:D2"/>
    <mergeCell ref="B13:D13"/>
    <mergeCell ref="B40:D40"/>
  </mergeCells>
  <phoneticPr fontId="0" type="noConversion"/>
  <pageMargins left="0.24" right="0.22" top="0.52" bottom="0.62" header="0.26" footer="0.31"/>
  <pageSetup paperSize="9" scale="84" orientation="portrait" blackAndWhite="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72"/>
  <sheetViews>
    <sheetView topLeftCell="A37" workbookViewId="0">
      <selection activeCell="L43" sqref="L43"/>
    </sheetView>
  </sheetViews>
  <sheetFormatPr defaultColWidth="14.7109375" defaultRowHeight="14.25"/>
  <cols>
    <col min="1" max="1" width="4.7109375" style="1495" customWidth="1"/>
    <col min="2" max="2" width="40.5703125" style="1468" customWidth="1"/>
    <col min="3" max="10" width="13.42578125" style="1468" customWidth="1"/>
    <col min="11" max="11" width="15.42578125" style="1468" customWidth="1"/>
    <col min="12" max="16384" width="14.7109375" style="1468"/>
  </cols>
  <sheetData>
    <row r="1" spans="1:10" ht="24.95" customHeight="1">
      <c r="A1" s="1467" t="s">
        <v>1940</v>
      </c>
      <c r="H1" s="1606" t="s">
        <v>3462</v>
      </c>
      <c r="I1" s="1606"/>
      <c r="J1" s="1606"/>
    </row>
    <row r="2" spans="1:10" ht="15" customHeight="1">
      <c r="A2" s="1607" t="s">
        <v>3463</v>
      </c>
      <c r="B2" s="1607"/>
      <c r="C2" s="1607"/>
      <c r="D2" s="1607"/>
      <c r="E2" s="1607"/>
      <c r="F2" s="1607"/>
      <c r="G2" s="1607"/>
      <c r="H2" s="1607"/>
      <c r="I2" s="1607"/>
      <c r="J2" s="1607"/>
    </row>
    <row r="3" spans="1:10">
      <c r="A3" s="1469"/>
    </row>
    <row r="4" spans="1:10" ht="32.25" customHeight="1">
      <c r="A4" s="1470"/>
      <c r="B4" s="1471"/>
      <c r="C4" s="1608" t="s">
        <v>3464</v>
      </c>
      <c r="D4" s="1609"/>
      <c r="E4" s="1608" t="s">
        <v>3465</v>
      </c>
      <c r="F4" s="1608"/>
      <c r="G4" s="1608" t="s">
        <v>3466</v>
      </c>
      <c r="H4" s="1609"/>
      <c r="I4" s="1608" t="s">
        <v>3467</v>
      </c>
      <c r="J4" s="1609"/>
    </row>
    <row r="5" spans="1:10" ht="15">
      <c r="A5" s="1473" t="s">
        <v>845</v>
      </c>
      <c r="B5" s="1474" t="s">
        <v>3468</v>
      </c>
      <c r="C5" s="1473" t="s">
        <v>723</v>
      </c>
      <c r="D5" s="1470" t="s">
        <v>722</v>
      </c>
      <c r="E5" s="1473" t="s">
        <v>723</v>
      </c>
      <c r="F5" s="1470" t="s">
        <v>722</v>
      </c>
      <c r="G5" s="1473" t="s">
        <v>723</v>
      </c>
      <c r="H5" s="1470" t="s">
        <v>722</v>
      </c>
      <c r="I5" s="1473" t="s">
        <v>723</v>
      </c>
      <c r="J5" s="1470" t="s">
        <v>722</v>
      </c>
    </row>
    <row r="6" spans="1:10">
      <c r="A6" s="1475">
        <v>1</v>
      </c>
      <c r="B6" s="1476" t="s">
        <v>724</v>
      </c>
      <c r="C6" s="1477">
        <v>1540.1459999999997</v>
      </c>
      <c r="D6" s="1478">
        <v>35.430106017992188</v>
      </c>
      <c r="E6" s="1477">
        <v>888.22199999999998</v>
      </c>
      <c r="F6" s="1478">
        <v>32.591882099713573</v>
      </c>
      <c r="G6" s="1477">
        <v>1615.546</v>
      </c>
      <c r="H6" s="1478">
        <v>29.521315134857684</v>
      </c>
      <c r="I6" s="1477">
        <v>1786.192</v>
      </c>
      <c r="J6" s="1478">
        <v>28.594430640585678</v>
      </c>
    </row>
    <row r="7" spans="1:10">
      <c r="A7" s="1475">
        <v>2</v>
      </c>
      <c r="B7" s="1479" t="s">
        <v>3469</v>
      </c>
      <c r="C7" s="1477">
        <v>324.48300000000006</v>
      </c>
      <c r="D7" s="1478">
        <v>7.4645306945160792</v>
      </c>
      <c r="E7" s="1477">
        <v>208.40899999999999</v>
      </c>
      <c r="F7" s="1478">
        <v>7.6472340884589718</v>
      </c>
      <c r="G7" s="1477">
        <v>374.09299999999996</v>
      </c>
      <c r="H7" s="1478">
        <v>6.8359039871005303</v>
      </c>
      <c r="I7" s="1477">
        <v>422.25200000000001</v>
      </c>
      <c r="J7" s="1478">
        <v>6.7596627500563109</v>
      </c>
    </row>
    <row r="8" spans="1:10">
      <c r="A8" s="1475">
        <v>3</v>
      </c>
      <c r="B8" s="1476" t="s">
        <v>3470</v>
      </c>
      <c r="C8" s="1477">
        <v>120.291</v>
      </c>
      <c r="D8" s="1478">
        <v>2.7672200447297195</v>
      </c>
      <c r="E8" s="1477">
        <v>60.352999999999994</v>
      </c>
      <c r="F8" s="1478">
        <v>2.2145565639716343</v>
      </c>
      <c r="G8" s="1477">
        <v>141.84299999999999</v>
      </c>
      <c r="H8" s="1478">
        <v>2.5919360406163725</v>
      </c>
      <c r="I8" s="1477">
        <v>166.78800000000001</v>
      </c>
      <c r="J8" s="1478">
        <v>2.6700421330304938</v>
      </c>
    </row>
    <row r="9" spans="1:10">
      <c r="A9" s="1475">
        <v>4</v>
      </c>
      <c r="B9" s="1480" t="s">
        <v>707</v>
      </c>
      <c r="C9" s="1477">
        <v>31.852</v>
      </c>
      <c r="D9" s="1478">
        <v>0.73273555681415092</v>
      </c>
      <c r="E9" s="1477">
        <v>21.732999999999997</v>
      </c>
      <c r="F9" s="1478">
        <v>0.79745758793755939</v>
      </c>
      <c r="G9" s="1477">
        <v>35.173999999999999</v>
      </c>
      <c r="H9" s="1478">
        <v>0.64274414876053299</v>
      </c>
      <c r="I9" s="1477">
        <v>39.621000000000002</v>
      </c>
      <c r="J9" s="1478">
        <v>0.63427668269180759</v>
      </c>
    </row>
    <row r="10" spans="1:10">
      <c r="A10" s="1475">
        <v>5</v>
      </c>
      <c r="B10" s="1480" t="s">
        <v>708</v>
      </c>
      <c r="C10" s="1477">
        <v>0.6170000000000001</v>
      </c>
      <c r="D10" s="1478">
        <v>1.4193703332736759E-2</v>
      </c>
      <c r="E10" s="1477">
        <v>0.56900000000000006</v>
      </c>
      <c r="F10" s="1478">
        <v>2.0878542655706593E-2</v>
      </c>
      <c r="G10" s="1477">
        <v>1.1360000000000001</v>
      </c>
      <c r="H10" s="1478">
        <v>2.0758439557399377E-2</v>
      </c>
      <c r="I10" s="1477">
        <v>1.323</v>
      </c>
      <c r="J10" s="1478">
        <v>2.1179375866365344E-2</v>
      </c>
    </row>
    <row r="11" spans="1:10">
      <c r="A11" s="1475">
        <v>6</v>
      </c>
      <c r="B11" s="1476" t="s">
        <v>172</v>
      </c>
      <c r="C11" s="1477">
        <v>18.492999999999999</v>
      </c>
      <c r="D11" s="1478">
        <v>0.42542002549805641</v>
      </c>
      <c r="E11" s="1477">
        <v>10.853</v>
      </c>
      <c r="F11" s="1478">
        <v>0.39823343311490972</v>
      </c>
      <c r="G11" s="1477">
        <v>22.882999999999999</v>
      </c>
      <c r="H11" s="1478">
        <v>0.41814733485208611</v>
      </c>
      <c r="I11" s="1477">
        <v>25.634</v>
      </c>
      <c r="J11" s="1478">
        <v>0.41036441493454967</v>
      </c>
    </row>
    <row r="12" spans="1:10">
      <c r="A12" s="1475">
        <v>7</v>
      </c>
      <c r="B12" s="1476" t="s">
        <v>3471</v>
      </c>
      <c r="C12" s="1477">
        <v>21.442</v>
      </c>
      <c r="D12" s="1478">
        <v>0.49325994628937037</v>
      </c>
      <c r="E12" s="1477">
        <v>10.679000000000002</v>
      </c>
      <c r="F12" s="1478">
        <v>0.3918487821094741</v>
      </c>
      <c r="G12" s="1477">
        <v>23.176000000000002</v>
      </c>
      <c r="H12" s="1478">
        <v>0.42350140420976046</v>
      </c>
      <c r="I12" s="1477">
        <v>25.021999999999998</v>
      </c>
      <c r="J12" s="1478">
        <v>0.4005671526290201</v>
      </c>
    </row>
    <row r="13" spans="1:10">
      <c r="A13" s="1475">
        <v>8</v>
      </c>
      <c r="B13" s="1476" t="s">
        <v>3472</v>
      </c>
      <c r="C13" s="1477">
        <v>35.616</v>
      </c>
      <c r="D13" s="1478">
        <v>0.81932404845826945</v>
      </c>
      <c r="E13" s="1477">
        <v>19.047999999999998</v>
      </c>
      <c r="F13" s="1478">
        <v>0.69893581811230088</v>
      </c>
      <c r="G13" s="1477">
        <v>39.637999999999998</v>
      </c>
      <c r="H13" s="1478">
        <v>0.72431604504946856</v>
      </c>
      <c r="I13" s="1477">
        <v>43.183999999999997</v>
      </c>
      <c r="J13" s="1478">
        <v>0.69131531928429402</v>
      </c>
    </row>
    <row r="14" spans="1:10">
      <c r="A14" s="1475">
        <v>9</v>
      </c>
      <c r="B14" s="1481" t="s">
        <v>3473</v>
      </c>
      <c r="C14" s="1477">
        <v>24.578000000000003</v>
      </c>
      <c r="D14" s="1478">
        <v>0.56540168640519284</v>
      </c>
      <c r="E14" s="1477">
        <v>22.724999999999998</v>
      </c>
      <c r="F14" s="1478">
        <v>0.83385743734785989</v>
      </c>
      <c r="G14" s="1477">
        <v>36.83</v>
      </c>
      <c r="H14" s="1478">
        <v>0.67300469093223492</v>
      </c>
      <c r="I14" s="1477">
        <v>41.576000000000001</v>
      </c>
      <c r="J14" s="1478">
        <v>0.66557349283447131</v>
      </c>
    </row>
    <row r="15" spans="1:10" ht="16.5" customHeight="1">
      <c r="A15" s="1475">
        <v>10</v>
      </c>
      <c r="B15" s="1481" t="s">
        <v>3474</v>
      </c>
      <c r="C15" s="1477">
        <v>50.190000000000005</v>
      </c>
      <c r="D15" s="1478">
        <v>1.1545899031929623</v>
      </c>
      <c r="E15" s="1477">
        <v>26.494</v>
      </c>
      <c r="F15" s="1478">
        <v>0.97215484906905181</v>
      </c>
      <c r="G15" s="1477">
        <v>52.123000000000005</v>
      </c>
      <c r="H15" s="1478">
        <v>0.95245787416402083</v>
      </c>
      <c r="I15" s="1477">
        <v>56.167000000000002</v>
      </c>
      <c r="J15" s="1478">
        <v>0.89915495410895119</v>
      </c>
    </row>
    <row r="16" spans="1:10">
      <c r="A16" s="1475"/>
      <c r="B16" s="1476" t="s">
        <v>3475</v>
      </c>
      <c r="C16" s="1477">
        <v>0</v>
      </c>
      <c r="D16" s="1478">
        <v>0</v>
      </c>
      <c r="E16" s="1477">
        <v>0</v>
      </c>
      <c r="F16" s="1478">
        <v>0</v>
      </c>
      <c r="G16" s="1477">
        <v>0</v>
      </c>
      <c r="H16" s="1478">
        <v>0</v>
      </c>
      <c r="I16" s="1477">
        <v>0</v>
      </c>
      <c r="J16" s="1478">
        <v>0</v>
      </c>
    </row>
    <row r="17" spans="1:10">
      <c r="A17" s="1475">
        <v>11</v>
      </c>
      <c r="B17" s="1476" t="s">
        <v>3476</v>
      </c>
      <c r="C17" s="1477">
        <v>0</v>
      </c>
      <c r="D17" s="1478">
        <v>0</v>
      </c>
      <c r="E17" s="1477">
        <v>0</v>
      </c>
      <c r="F17" s="1478">
        <v>0</v>
      </c>
      <c r="G17" s="1477">
        <v>0</v>
      </c>
      <c r="H17" s="1478">
        <v>0</v>
      </c>
      <c r="I17" s="1477">
        <v>0</v>
      </c>
      <c r="J17" s="1478">
        <v>0</v>
      </c>
    </row>
    <row r="18" spans="1:10">
      <c r="A18" s="1475">
        <v>12</v>
      </c>
      <c r="B18" s="1476" t="s">
        <v>229</v>
      </c>
      <c r="C18" s="1477">
        <v>0</v>
      </c>
      <c r="D18" s="1478">
        <v>0</v>
      </c>
      <c r="E18" s="1477">
        <v>0</v>
      </c>
      <c r="F18" s="1478">
        <v>0</v>
      </c>
      <c r="G18" s="1477">
        <v>0</v>
      </c>
      <c r="H18" s="1478">
        <v>0</v>
      </c>
      <c r="I18" s="1477">
        <v>0</v>
      </c>
      <c r="J18" s="1478">
        <v>0</v>
      </c>
    </row>
    <row r="19" spans="1:10">
      <c r="A19" s="1475">
        <v>13</v>
      </c>
      <c r="B19" s="1476" t="s">
        <v>126</v>
      </c>
      <c r="C19" s="1477">
        <v>15.946</v>
      </c>
      <c r="D19" s="1478">
        <v>0.3668278660353651</v>
      </c>
      <c r="E19" s="1477">
        <v>9.1709999999999994</v>
      </c>
      <c r="F19" s="1478">
        <v>0.3365151400623641</v>
      </c>
      <c r="G19" s="1477">
        <v>17.574999999999999</v>
      </c>
      <c r="H19" s="1478">
        <v>0.32115279508916722</v>
      </c>
      <c r="I19" s="1477">
        <v>19.747</v>
      </c>
      <c r="J19" s="1478">
        <v>0.31612179533871237</v>
      </c>
    </row>
    <row r="20" spans="1:10">
      <c r="A20" s="1475">
        <v>14</v>
      </c>
      <c r="B20" s="1476" t="s">
        <v>3470</v>
      </c>
      <c r="C20" s="1477">
        <v>0.38300000000000012</v>
      </c>
      <c r="D20" s="1478">
        <v>8.8106780817474532E-3</v>
      </c>
      <c r="E20" s="1477">
        <v>0.43400000000000005</v>
      </c>
      <c r="F20" s="1478">
        <v>1.5924934117006437E-2</v>
      </c>
      <c r="G20" s="1477">
        <v>0.85899999999999999</v>
      </c>
      <c r="H20" s="1478">
        <v>1.5696742587857446E-2</v>
      </c>
      <c r="I20" s="1477">
        <v>4.843</v>
      </c>
      <c r="J20" s="1478">
        <v>7.7529642721698697E-2</v>
      </c>
    </row>
    <row r="21" spans="1:10">
      <c r="A21" s="1475">
        <v>15</v>
      </c>
      <c r="B21" s="1476" t="s">
        <v>707</v>
      </c>
      <c r="C21" s="1477">
        <v>15.932999999999998</v>
      </c>
      <c r="D21" s="1478">
        <v>0.36652880907697682</v>
      </c>
      <c r="E21" s="1477">
        <v>11.035</v>
      </c>
      <c r="F21" s="1478">
        <v>0.40491163129300928</v>
      </c>
      <c r="G21" s="1477">
        <v>21.97</v>
      </c>
      <c r="H21" s="1478">
        <v>0.40146383545428188</v>
      </c>
      <c r="I21" s="1477">
        <v>24.838000000000001</v>
      </c>
      <c r="J21" s="1478">
        <v>0.39762157049794594</v>
      </c>
    </row>
    <row r="22" spans="1:10">
      <c r="A22" s="1475">
        <v>16</v>
      </c>
      <c r="B22" s="1476" t="s">
        <v>708</v>
      </c>
      <c r="C22" s="1477">
        <v>25.693999999999999</v>
      </c>
      <c r="D22" s="1478">
        <v>0.59107457606375713</v>
      </c>
      <c r="E22" s="1477">
        <v>19.471</v>
      </c>
      <c r="F22" s="1478">
        <v>0.71445712486689472</v>
      </c>
      <c r="G22" s="1477">
        <v>38.840000000000003</v>
      </c>
      <c r="H22" s="1478">
        <v>0.70973397219136591</v>
      </c>
      <c r="I22" s="1477">
        <v>43.363999999999997</v>
      </c>
      <c r="J22" s="1478">
        <v>0.69419686702121453</v>
      </c>
    </row>
    <row r="23" spans="1:10" ht="28.5">
      <c r="A23" s="1475">
        <v>17</v>
      </c>
      <c r="B23" s="1481" t="s">
        <v>3477</v>
      </c>
      <c r="C23" s="1477">
        <v>9.1120000000000019</v>
      </c>
      <c r="D23" s="1478">
        <v>0.20961592344878013</v>
      </c>
      <c r="E23" s="1477">
        <v>6.9359999999999999</v>
      </c>
      <c r="F23" s="1478">
        <v>0.25450539869943922</v>
      </c>
      <c r="G23" s="1477">
        <v>13.842000000000001</v>
      </c>
      <c r="H23" s="1478">
        <v>0.25293866228303008</v>
      </c>
      <c r="I23" s="1477">
        <v>16.256</v>
      </c>
      <c r="J23" s="1478">
        <v>0.260235777840994</v>
      </c>
    </row>
    <row r="24" spans="1:10">
      <c r="A24" s="1475">
        <v>18</v>
      </c>
      <c r="B24" s="1476" t="s">
        <v>3478</v>
      </c>
      <c r="C24" s="1477">
        <v>0</v>
      </c>
      <c r="D24" s="1478">
        <v>0</v>
      </c>
      <c r="E24" s="1477">
        <v>0</v>
      </c>
      <c r="F24" s="1478">
        <v>0</v>
      </c>
      <c r="G24" s="1477">
        <v>0</v>
      </c>
      <c r="H24" s="1478">
        <v>0</v>
      </c>
      <c r="I24" s="1477">
        <v>0</v>
      </c>
      <c r="J24" s="1478">
        <v>0</v>
      </c>
    </row>
    <row r="25" spans="1:10">
      <c r="A25" s="1475">
        <v>19</v>
      </c>
      <c r="B25" s="1476" t="s">
        <v>3479</v>
      </c>
      <c r="C25" s="1477">
        <v>54.707000000000008</v>
      </c>
      <c r="D25" s="1478">
        <v>1.2585006940421875</v>
      </c>
      <c r="E25" s="1477">
        <v>30.128</v>
      </c>
      <c r="F25" s="1478">
        <v>1.1054986522515435</v>
      </c>
      <c r="G25" s="1477">
        <v>58.923999999999999</v>
      </c>
      <c r="H25" s="1478">
        <v>1.0767344123945428</v>
      </c>
      <c r="I25" s="1477">
        <v>64.885999999999996</v>
      </c>
      <c r="J25" s="1478">
        <v>1.0387339247656702</v>
      </c>
    </row>
    <row r="26" spans="1:10">
      <c r="A26" s="1475">
        <v>20</v>
      </c>
      <c r="B26" s="1476" t="s">
        <v>491</v>
      </c>
      <c r="C26" s="1477">
        <v>0</v>
      </c>
      <c r="D26" s="1478">
        <v>0</v>
      </c>
      <c r="E26" s="1477">
        <v>0</v>
      </c>
      <c r="F26" s="1478">
        <v>0</v>
      </c>
      <c r="G26" s="1477">
        <v>0</v>
      </c>
      <c r="H26" s="1478">
        <v>0</v>
      </c>
      <c r="I26" s="1477">
        <v>0</v>
      </c>
      <c r="J26" s="1478">
        <v>0</v>
      </c>
    </row>
    <row r="27" spans="1:10">
      <c r="A27" s="1475">
        <v>21</v>
      </c>
      <c r="B27" s="1476" t="s">
        <v>695</v>
      </c>
      <c r="C27" s="1477">
        <v>7.492</v>
      </c>
      <c r="D27" s="1478">
        <v>0.17234882555731565</v>
      </c>
      <c r="E27" s="1477">
        <v>4.9130000000000003</v>
      </c>
      <c r="F27" s="1478">
        <v>0.1802746574121028</v>
      </c>
      <c r="G27" s="1477">
        <v>10.167</v>
      </c>
      <c r="H27" s="1478">
        <v>0.18578437938387274</v>
      </c>
      <c r="I27" s="1477">
        <v>14.518000000000001</v>
      </c>
      <c r="J27" s="1478">
        <v>0.23241283358117318</v>
      </c>
    </row>
    <row r="28" spans="1:10">
      <c r="A28" s="1475">
        <v>22</v>
      </c>
      <c r="B28" s="1476" t="s">
        <v>229</v>
      </c>
      <c r="C28" s="1477">
        <v>335.29700000000003</v>
      </c>
      <c r="D28" s="1478">
        <v>7.7133000751323104</v>
      </c>
      <c r="E28" s="1477">
        <v>227.57100000000003</v>
      </c>
      <c r="F28" s="1478">
        <v>8.3503529537817318</v>
      </c>
      <c r="G28" s="1477">
        <v>456.73399999999998</v>
      </c>
      <c r="H28" s="1478">
        <v>8.3460256450785604</v>
      </c>
      <c r="I28" s="1477">
        <v>475.68</v>
      </c>
      <c r="J28" s="1478">
        <v>7.6149701527684561</v>
      </c>
    </row>
    <row r="29" spans="1:10">
      <c r="A29" s="1475">
        <v>23</v>
      </c>
      <c r="B29" s="1476" t="s">
        <v>232</v>
      </c>
      <c r="C29" s="1477">
        <v>37.415999999999997</v>
      </c>
      <c r="D29" s="1478">
        <v>0.86073193500434098</v>
      </c>
      <c r="E29" s="1477">
        <v>10.230999999999998</v>
      </c>
      <c r="F29" s="1478">
        <v>0.37541014044030602</v>
      </c>
      <c r="G29" s="1477">
        <v>13.877000000000001</v>
      </c>
      <c r="H29" s="1478">
        <v>0.25357822688206966</v>
      </c>
      <c r="I29" s="1477">
        <v>21.439</v>
      </c>
      <c r="J29" s="1478">
        <v>0.34320834406576467</v>
      </c>
    </row>
    <row r="30" spans="1:10">
      <c r="A30" s="1475">
        <v>24</v>
      </c>
      <c r="B30" s="1476" t="s">
        <v>128</v>
      </c>
      <c r="C30" s="1477">
        <v>0</v>
      </c>
      <c r="D30" s="1478">
        <v>0</v>
      </c>
      <c r="E30" s="1477">
        <v>0</v>
      </c>
      <c r="F30" s="1478">
        <v>0</v>
      </c>
      <c r="G30" s="1477">
        <v>0</v>
      </c>
      <c r="H30" s="1478">
        <v>0</v>
      </c>
      <c r="I30" s="1477">
        <v>0</v>
      </c>
      <c r="J30" s="1478">
        <v>0</v>
      </c>
    </row>
    <row r="31" spans="1:10">
      <c r="A31" s="1475">
        <v>25</v>
      </c>
      <c r="B31" s="1476" t="s">
        <v>230</v>
      </c>
      <c r="C31" s="1477">
        <v>0</v>
      </c>
      <c r="D31" s="1478">
        <v>0</v>
      </c>
      <c r="E31" s="1477">
        <v>0</v>
      </c>
      <c r="F31" s="1478">
        <v>0</v>
      </c>
      <c r="G31" s="1477">
        <v>0</v>
      </c>
      <c r="H31" s="1478">
        <v>0</v>
      </c>
      <c r="I31" s="1477">
        <v>0</v>
      </c>
      <c r="J31" s="1478">
        <v>0</v>
      </c>
    </row>
    <row r="32" spans="1:10">
      <c r="A32" s="1475">
        <v>26</v>
      </c>
      <c r="B32" s="1476" t="s">
        <v>131</v>
      </c>
      <c r="C32" s="1477">
        <v>1.2850000000000001</v>
      </c>
      <c r="D32" s="1478">
        <v>2.9560630117612209E-2</v>
      </c>
      <c r="E32" s="1477">
        <v>1.6E-2</v>
      </c>
      <c r="F32" s="1478">
        <v>5.8709434532742619E-4</v>
      </c>
      <c r="G32" s="1477">
        <v>2.1999999999999999E-2</v>
      </c>
      <c r="H32" s="1478">
        <v>4.0201203368203002E-4</v>
      </c>
      <c r="I32" s="1477">
        <v>1.2999999999999999E-2</v>
      </c>
      <c r="J32" s="1478">
        <v>2.0811178099981064E-4</v>
      </c>
    </row>
    <row r="33" spans="1:12">
      <c r="A33" s="1475">
        <v>27</v>
      </c>
      <c r="B33" s="1476" t="s">
        <v>129</v>
      </c>
      <c r="C33" s="1477">
        <v>0</v>
      </c>
      <c r="D33" s="1478">
        <v>0</v>
      </c>
      <c r="E33" s="1477">
        <v>0</v>
      </c>
      <c r="F33" s="1478">
        <v>0</v>
      </c>
      <c r="G33" s="1477">
        <v>0</v>
      </c>
      <c r="H33" s="1478">
        <v>0</v>
      </c>
      <c r="I33" s="1477">
        <v>0</v>
      </c>
      <c r="J33" s="1478">
        <v>0</v>
      </c>
    </row>
    <row r="34" spans="1:12">
      <c r="A34" s="1475">
        <v>28</v>
      </c>
      <c r="B34" s="1476" t="s">
        <v>3480</v>
      </c>
      <c r="C34" s="1477">
        <v>0</v>
      </c>
      <c r="D34" s="1478">
        <v>0</v>
      </c>
      <c r="E34" s="1477">
        <v>0</v>
      </c>
      <c r="F34" s="1478">
        <v>0</v>
      </c>
      <c r="G34" s="1477">
        <v>0</v>
      </c>
      <c r="H34" s="1478">
        <v>0</v>
      </c>
      <c r="I34" s="1477">
        <v>0</v>
      </c>
      <c r="J34" s="1478">
        <v>0</v>
      </c>
    </row>
    <row r="35" spans="1:12">
      <c r="A35" s="1475">
        <v>29</v>
      </c>
      <c r="B35" s="1476" t="s">
        <v>491</v>
      </c>
      <c r="C35" s="1477">
        <v>45.466999999999999</v>
      </c>
      <c r="D35" s="1478">
        <v>1.0459402097723534</v>
      </c>
      <c r="E35" s="1477">
        <v>45.892000000000003</v>
      </c>
      <c r="F35" s="1478">
        <v>1.6839333559853902</v>
      </c>
      <c r="G35" s="1477">
        <v>87.468999999999994</v>
      </c>
      <c r="H35" s="1478">
        <v>1.5983450260969767</v>
      </c>
      <c r="I35" s="1477">
        <v>73</v>
      </c>
      <c r="J35" s="1478">
        <v>1.1686276933066291</v>
      </c>
    </row>
    <row r="36" spans="1:12">
      <c r="A36" s="1475">
        <v>30</v>
      </c>
      <c r="B36" s="1476" t="s">
        <v>229</v>
      </c>
      <c r="C36" s="1477">
        <v>1116.191</v>
      </c>
      <c r="D36" s="1478">
        <v>25.677283495414539</v>
      </c>
      <c r="E36" s="1477">
        <v>714.5</v>
      </c>
      <c r="F36" s="1478">
        <v>26.217431858527874</v>
      </c>
      <c r="G36" s="1477">
        <v>1561.894</v>
      </c>
      <c r="H36" s="1478">
        <v>28.540917424352763</v>
      </c>
      <c r="I36" s="1477">
        <v>1917.3720000000001</v>
      </c>
      <c r="J36" s="1478">
        <v>30.694438596859154</v>
      </c>
    </row>
    <row r="37" spans="1:12">
      <c r="A37" s="1475">
        <v>31</v>
      </c>
      <c r="B37" s="1476" t="s">
        <v>230</v>
      </c>
      <c r="C37" s="1477">
        <v>421.697</v>
      </c>
      <c r="D37" s="1478">
        <v>9.7008786293437446</v>
      </c>
      <c r="E37" s="1477">
        <v>236.95400000000001</v>
      </c>
      <c r="F37" s="1478">
        <v>8.6946470939196843</v>
      </c>
      <c r="G37" s="1477">
        <v>474.32299999999998</v>
      </c>
      <c r="H37" s="1478">
        <v>8.6674342660073442</v>
      </c>
      <c r="I37" s="1477">
        <v>495.339</v>
      </c>
      <c r="J37" s="1478">
        <v>7.9296831914357853</v>
      </c>
    </row>
    <row r="38" spans="1:12">
      <c r="A38" s="1475">
        <v>32</v>
      </c>
      <c r="B38" s="1476" t="s">
        <v>231</v>
      </c>
      <c r="C38" s="1477">
        <v>29.500999999999998</v>
      </c>
      <c r="D38" s="1478">
        <v>0.6786522561086985</v>
      </c>
      <c r="E38" s="1477">
        <v>43.347000000000001</v>
      </c>
      <c r="F38" s="1478">
        <v>1.5905486616817466</v>
      </c>
      <c r="G38" s="1477">
        <v>150.00800000000001</v>
      </c>
      <c r="H38" s="1478">
        <v>2.7411373249351811</v>
      </c>
      <c r="I38" s="1477">
        <v>210.85499999999999</v>
      </c>
      <c r="J38" s="1478">
        <v>3.3754930448242364</v>
      </c>
    </row>
    <row r="39" spans="1:12">
      <c r="A39" s="1475">
        <v>33</v>
      </c>
      <c r="B39" s="1476" t="s">
        <v>232</v>
      </c>
      <c r="C39" s="1477">
        <v>62.747</v>
      </c>
      <c r="D39" s="1478">
        <v>1.4434559206146402</v>
      </c>
      <c r="E39" s="1477">
        <v>94.876999999999995</v>
      </c>
      <c r="F39" s="1478">
        <v>3.4813593876018878</v>
      </c>
      <c r="G39" s="1477">
        <v>222.55699999999999</v>
      </c>
      <c r="H39" s="1478">
        <v>4.0668450990987077</v>
      </c>
      <c r="I39" s="1477">
        <v>256.49099999999999</v>
      </c>
      <c r="J39" s="1478">
        <v>4.1060614477248025</v>
      </c>
    </row>
    <row r="40" spans="1:12">
      <c r="A40" s="1475">
        <v>34</v>
      </c>
      <c r="B40" s="1476" t="s">
        <v>128</v>
      </c>
      <c r="C40" s="1477">
        <v>0</v>
      </c>
      <c r="D40" s="1478">
        <v>0</v>
      </c>
      <c r="E40" s="1477">
        <v>0</v>
      </c>
      <c r="F40" s="1478">
        <v>0</v>
      </c>
      <c r="G40" s="1477">
        <v>0</v>
      </c>
      <c r="H40" s="1478">
        <v>0</v>
      </c>
      <c r="I40" s="1477">
        <v>0</v>
      </c>
      <c r="J40" s="1478">
        <v>0</v>
      </c>
    </row>
    <row r="41" spans="1:12">
      <c r="A41" s="1475">
        <v>35</v>
      </c>
      <c r="B41" s="1476" t="s">
        <v>131</v>
      </c>
      <c r="C41" s="1477">
        <v>0.42199999999999999</v>
      </c>
      <c r="D41" s="1478">
        <v>9.7078489569123339E-3</v>
      </c>
      <c r="E41" s="1477">
        <v>0.72499999999999998</v>
      </c>
      <c r="F41" s="1478">
        <v>2.6602712522648998E-2</v>
      </c>
      <c r="G41" s="1477">
        <v>0.97</v>
      </c>
      <c r="H41" s="1478">
        <v>1.7725076030525873E-2</v>
      </c>
      <c r="I41" s="1477">
        <v>0.24299999999999999</v>
      </c>
      <c r="J41" s="1478">
        <v>3.8900894448426144E-3</v>
      </c>
    </row>
    <row r="42" spans="1:12">
      <c r="A42" s="1475">
        <v>36</v>
      </c>
      <c r="B42" s="1476" t="s">
        <v>129</v>
      </c>
      <c r="C42" s="1477">
        <v>0</v>
      </c>
      <c r="D42" s="1478">
        <v>0</v>
      </c>
      <c r="E42" s="1477">
        <v>0</v>
      </c>
      <c r="F42" s="1478">
        <v>0</v>
      </c>
      <c r="G42" s="1477">
        <v>0</v>
      </c>
      <c r="H42" s="1478">
        <v>0</v>
      </c>
      <c r="I42" s="1477">
        <v>0</v>
      </c>
      <c r="J42" s="1478">
        <v>0</v>
      </c>
    </row>
    <row r="43" spans="1:12">
      <c r="A43" s="1475">
        <v>37</v>
      </c>
      <c r="B43" s="1476" t="s">
        <v>3480</v>
      </c>
      <c r="C43" s="1477">
        <v>0</v>
      </c>
      <c r="D43" s="1478">
        <v>0</v>
      </c>
      <c r="E43" s="1477">
        <v>0</v>
      </c>
      <c r="F43" s="1478">
        <v>0</v>
      </c>
      <c r="G43" s="1477">
        <v>0</v>
      </c>
      <c r="H43" s="1478">
        <v>0</v>
      </c>
      <c r="I43" s="1477">
        <v>0</v>
      </c>
      <c r="J43" s="1478">
        <v>0</v>
      </c>
    </row>
    <row r="44" spans="1:12" ht="15">
      <c r="A44" s="1470">
        <v>38</v>
      </c>
      <c r="B44" s="1482" t="s">
        <v>3481</v>
      </c>
      <c r="C44" s="1483">
        <v>4346.9979999999996</v>
      </c>
      <c r="D44" s="1484">
        <v>100</v>
      </c>
      <c r="E44" s="1483">
        <v>2725.2860000000001</v>
      </c>
      <c r="F44" s="1484">
        <v>100</v>
      </c>
      <c r="G44" s="1483">
        <v>5472.472999999999</v>
      </c>
      <c r="H44" s="1485">
        <v>100.00000000000004</v>
      </c>
      <c r="I44" s="1483">
        <v>6246.6429999999991</v>
      </c>
      <c r="J44" s="1478">
        <v>100</v>
      </c>
    </row>
    <row r="45" spans="1:12" ht="15">
      <c r="A45" s="1470">
        <v>39</v>
      </c>
      <c r="B45" s="1486" t="s">
        <v>3482</v>
      </c>
      <c r="C45" s="1477">
        <v>980.04499999999916</v>
      </c>
      <c r="D45" s="1487">
        <v>0.18397542501534142</v>
      </c>
      <c r="E45" s="1477">
        <v>617.57699999999977</v>
      </c>
      <c r="F45" s="1487">
        <v>0.18474493271186998</v>
      </c>
      <c r="G45" s="1477">
        <v>1229.8830000000007</v>
      </c>
      <c r="H45" s="1487">
        <v>0.18350010056165336</v>
      </c>
      <c r="I45" s="1477">
        <v>1212.2600000000011</v>
      </c>
      <c r="J45" s="1487">
        <v>0.16252523997161528</v>
      </c>
    </row>
    <row r="46" spans="1:12" ht="15">
      <c r="A46" s="1470">
        <v>40</v>
      </c>
      <c r="B46" s="1486" t="s">
        <v>3483</v>
      </c>
      <c r="C46" s="1477">
        <v>5327.0429999999988</v>
      </c>
      <c r="D46" s="1486"/>
      <c r="E46" s="1477">
        <v>3342.8629999999998</v>
      </c>
      <c r="F46" s="1471"/>
      <c r="G46" s="1477">
        <v>6702.3559999999998</v>
      </c>
      <c r="H46" s="1477"/>
      <c r="I46" s="1477">
        <v>7458.9030000000002</v>
      </c>
      <c r="J46" s="1471"/>
    </row>
    <row r="47" spans="1:12" ht="15">
      <c r="A47" s="1473" t="s">
        <v>330</v>
      </c>
      <c r="B47" s="1486" t="s">
        <v>3484</v>
      </c>
      <c r="C47" s="1477"/>
      <c r="D47" s="1471"/>
      <c r="E47" s="1477"/>
      <c r="F47" s="1471"/>
      <c r="G47" s="1477"/>
      <c r="H47" s="1477"/>
      <c r="I47" s="1471"/>
      <c r="J47" s="1471"/>
    </row>
    <row r="48" spans="1:12" ht="15">
      <c r="A48" s="1470">
        <v>1</v>
      </c>
      <c r="B48" s="1471" t="s">
        <v>839</v>
      </c>
      <c r="C48" s="1483">
        <v>5327.0429999999988</v>
      </c>
      <c r="D48" s="1471"/>
      <c r="E48" s="1483">
        <v>3342.8629999999998</v>
      </c>
      <c r="F48" s="1486"/>
      <c r="G48" s="1483">
        <v>6702.3559999999998</v>
      </c>
      <c r="H48" s="1477"/>
      <c r="I48" s="1483">
        <v>7458.9030000000002</v>
      </c>
      <c r="J48" s="1470"/>
      <c r="K48" s="1488"/>
      <c r="L48" s="1489">
        <v>3359.4929999999999</v>
      </c>
    </row>
    <row r="49" spans="1:12">
      <c r="A49" s="1470">
        <v>2</v>
      </c>
      <c r="B49" s="1471" t="s">
        <v>3485</v>
      </c>
      <c r="C49" s="1477"/>
      <c r="D49" s="1471"/>
      <c r="E49" s="1477"/>
      <c r="F49" s="1471"/>
      <c r="G49" s="1477"/>
      <c r="H49" s="1477"/>
      <c r="I49" s="1490"/>
      <c r="J49" s="1471"/>
      <c r="K49" s="1488"/>
      <c r="L49" s="1468">
        <v>3.4146999999999998</v>
      </c>
    </row>
    <row r="50" spans="1:12" ht="15">
      <c r="A50" s="1470">
        <v>3</v>
      </c>
      <c r="B50" s="1486" t="s">
        <v>3486</v>
      </c>
      <c r="C50" s="1491">
        <v>5327.09</v>
      </c>
      <c r="D50" s="1486"/>
      <c r="E50" s="1483">
        <v>3342.8629999999998</v>
      </c>
      <c r="F50" s="1471"/>
      <c r="G50" s="1483">
        <v>6702.3559999999998</v>
      </c>
      <c r="H50" s="1483"/>
      <c r="I50" s="1483">
        <v>7458.9030000000002</v>
      </c>
      <c r="J50" s="1471"/>
      <c r="L50" s="1468">
        <v>114716.607471</v>
      </c>
    </row>
    <row r="51" spans="1:12">
      <c r="A51" s="1470">
        <v>4</v>
      </c>
      <c r="B51" s="1471" t="s">
        <v>3487</v>
      </c>
      <c r="C51" s="1478">
        <v>3.48312642721636</v>
      </c>
      <c r="D51" s="1492">
        <v>185549.2795916</v>
      </c>
      <c r="E51" s="1493">
        <v>3.49</v>
      </c>
      <c r="F51" s="1478">
        <v>116665.91870000001</v>
      </c>
      <c r="G51" s="1493">
        <v>3.49</v>
      </c>
      <c r="H51" s="1478">
        <v>233912.22440000001</v>
      </c>
      <c r="I51" s="1493">
        <v>3.49</v>
      </c>
      <c r="J51" s="1478">
        <v>260315.71470000001</v>
      </c>
    </row>
    <row r="52" spans="1:12">
      <c r="A52" s="1470">
        <v>5</v>
      </c>
      <c r="B52" s="1471" t="s">
        <v>3488</v>
      </c>
      <c r="C52" s="1471"/>
      <c r="D52" s="1471"/>
      <c r="E52" s="1471"/>
      <c r="F52" s="1471"/>
      <c r="G52" s="272"/>
      <c r="H52" s="272"/>
      <c r="I52" s="1471"/>
      <c r="J52" s="1471"/>
    </row>
    <row r="53" spans="1:12" ht="15">
      <c r="A53" s="1473" t="s">
        <v>331</v>
      </c>
      <c r="B53" s="1486" t="s">
        <v>3489</v>
      </c>
      <c r="C53" s="1471"/>
      <c r="D53" s="1484">
        <v>185549.2795916</v>
      </c>
      <c r="E53" s="1471"/>
      <c r="F53" s="1484">
        <v>116665.91870000001</v>
      </c>
      <c r="G53" s="1471"/>
      <c r="H53" s="1484">
        <v>233912.22440000001</v>
      </c>
      <c r="I53" s="1471"/>
      <c r="J53" s="1484">
        <v>260315.71470000001</v>
      </c>
      <c r="L53" s="1494">
        <v>231382.526171</v>
      </c>
    </row>
    <row r="54" spans="1:12">
      <c r="G54" s="1468">
        <v>218496.80559999996</v>
      </c>
      <c r="H54" s="1494">
        <v>0</v>
      </c>
      <c r="I54" s="1468">
        <v>243160.2378</v>
      </c>
      <c r="J54" s="1494">
        <v>0</v>
      </c>
      <c r="L54" s="1468">
        <v>3.4522565821779687</v>
      </c>
    </row>
    <row r="55" spans="1:12">
      <c r="F55" s="1468">
        <v>172277.60130000004</v>
      </c>
      <c r="G55" s="1468">
        <v>218581.04559999995</v>
      </c>
      <c r="I55" s="1468">
        <v>243244.47779999999</v>
      </c>
    </row>
    <row r="56" spans="1:12">
      <c r="D56" s="1468">
        <v>15522317477.4</v>
      </c>
      <c r="F56" s="1494">
        <v>350578.14309999999</v>
      </c>
      <c r="G56" s="1468">
        <v>3.2612568714643024</v>
      </c>
      <c r="I56" s="1468">
        <v>3.2611293885977601</v>
      </c>
    </row>
    <row r="57" spans="1:12">
      <c r="D57" s="1468">
        <v>155223.17477399998</v>
      </c>
      <c r="G57" s="1468">
        <v>27.493448184489157</v>
      </c>
      <c r="H57" s="1468">
        <v>2.7493448184489155</v>
      </c>
      <c r="J57" s="1468">
        <v>26.100682312130889</v>
      </c>
      <c r="K57" s="1468">
        <v>2.6100682312130887</v>
      </c>
    </row>
    <row r="58" spans="1:12">
      <c r="F58" s="1468">
        <v>316424.39849999995</v>
      </c>
      <c r="G58" s="1468">
        <v>184270.8774</v>
      </c>
      <c r="J58" s="1468">
        <v>194682.45760000002</v>
      </c>
    </row>
    <row r="60" spans="1:12">
      <c r="G60" s="1468">
        <v>21581.586320000002</v>
      </c>
      <c r="H60" s="1496">
        <v>-107.91599999999744</v>
      </c>
    </row>
    <row r="61" spans="1:12">
      <c r="E61" s="1497">
        <v>0.15840835844091283</v>
      </c>
      <c r="F61" s="1498">
        <v>0.85009256723140114</v>
      </c>
      <c r="G61" s="1468">
        <v>84.72</v>
      </c>
    </row>
    <row r="62" spans="1:12">
      <c r="G62" s="1468">
        <v>21666.306320000003</v>
      </c>
    </row>
    <row r="63" spans="1:12">
      <c r="G63" s="1468">
        <v>3.2326403312506833</v>
      </c>
      <c r="I63" s="1468">
        <v>1.4943252790511276E-3</v>
      </c>
    </row>
    <row r="64" spans="1:12">
      <c r="I64" s="1468">
        <v>0.25</v>
      </c>
    </row>
    <row r="65" spans="7:9">
      <c r="I65" s="1494">
        <v>3.2385056747209493</v>
      </c>
    </row>
    <row r="66" spans="7:9">
      <c r="H66" s="1494">
        <v>-107.91599999999744</v>
      </c>
    </row>
    <row r="67" spans="7:9">
      <c r="G67" s="1468">
        <v>101.53200000000001</v>
      </c>
    </row>
    <row r="69" spans="7:9">
      <c r="G69" s="1468">
        <v>1.5148702933714653E-3</v>
      </c>
    </row>
    <row r="71" spans="7:9">
      <c r="G71" s="1468">
        <v>3.48</v>
      </c>
    </row>
    <row r="72" spans="7:9">
      <c r="G72" s="1468">
        <v>3.4815148702933714</v>
      </c>
    </row>
  </sheetData>
  <mergeCells count="6">
    <mergeCell ref="H1:J1"/>
    <mergeCell ref="A2:J2"/>
    <mergeCell ref="C4:D4"/>
    <mergeCell ref="E4:F4"/>
    <mergeCell ref="G4:H4"/>
    <mergeCell ref="I4:J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27"/>
  <sheetViews>
    <sheetView workbookViewId="0">
      <selection activeCell="M16" sqref="M16"/>
    </sheetView>
  </sheetViews>
  <sheetFormatPr defaultRowHeight="14.25"/>
  <cols>
    <col min="1" max="1" width="4" style="1499" customWidth="1"/>
    <col min="2" max="2" width="45.28515625" style="1499" bestFit="1" customWidth="1"/>
    <col min="3" max="3" width="9.140625" style="1499"/>
    <col min="4" max="4" width="9.85546875" style="1499" bestFit="1" customWidth="1"/>
    <col min="5" max="5" width="9.28515625" style="1499" customWidth="1"/>
    <col min="6" max="6" width="10.42578125" style="1499" bestFit="1" customWidth="1"/>
    <col min="7" max="7" width="10.5703125" style="1499" customWidth="1"/>
    <col min="8" max="10" width="10.42578125" style="1499" bestFit="1" customWidth="1"/>
    <col min="11" max="11" width="11.140625" style="1499" bestFit="1" customWidth="1"/>
    <col min="12" max="13" width="10.42578125" style="1499" bestFit="1" customWidth="1"/>
    <col min="14" max="14" width="11.140625" style="1499" bestFit="1" customWidth="1"/>
    <col min="15" max="15" width="10.42578125" style="1499" customWidth="1"/>
    <col min="16" max="16" width="9.28515625" style="1499" bestFit="1" customWidth="1"/>
    <col min="17" max="16384" width="9.140625" style="1499"/>
  </cols>
  <sheetData>
    <row r="1" spans="1:17" ht="15">
      <c r="A1" s="1611" t="s">
        <v>3490</v>
      </c>
      <c r="B1" s="1611"/>
      <c r="C1" s="1611"/>
      <c r="D1" s="1611"/>
      <c r="E1" s="1611"/>
      <c r="F1" s="1611"/>
      <c r="G1" s="1611"/>
      <c r="H1" s="1611"/>
      <c r="I1" s="1611"/>
      <c r="J1" s="1611"/>
      <c r="K1" s="1611"/>
      <c r="L1" s="1611"/>
      <c r="M1" s="1611"/>
      <c r="N1" s="1611"/>
      <c r="O1" s="1611"/>
    </row>
    <row r="2" spans="1:17" ht="15">
      <c r="A2" s="1612" t="s">
        <v>3491</v>
      </c>
      <c r="B2" s="1612"/>
      <c r="C2" s="1612"/>
      <c r="D2" s="1612"/>
      <c r="E2" s="1612"/>
      <c r="F2" s="1612"/>
      <c r="G2" s="1612"/>
      <c r="H2" s="1612"/>
      <c r="I2" s="1612"/>
      <c r="J2" s="1612"/>
      <c r="K2" s="1612"/>
      <c r="L2" s="1612"/>
      <c r="M2" s="1612"/>
      <c r="N2" s="1612"/>
      <c r="O2" s="1613"/>
    </row>
    <row r="3" spans="1:17" ht="15">
      <c r="A3" s="1471"/>
      <c r="B3" s="1471"/>
      <c r="C3" s="1471"/>
      <c r="D3" s="1608" t="s">
        <v>3492</v>
      </c>
      <c r="E3" s="1608"/>
      <c r="F3" s="1608"/>
      <c r="G3" s="1608"/>
      <c r="H3" s="1608" t="s">
        <v>3466</v>
      </c>
      <c r="I3" s="1608"/>
      <c r="J3" s="1608"/>
      <c r="K3" s="1608"/>
      <c r="L3" s="1608" t="s">
        <v>3467</v>
      </c>
      <c r="M3" s="1608"/>
      <c r="N3" s="1608"/>
      <c r="O3" s="1608"/>
    </row>
    <row r="4" spans="1:17" ht="15">
      <c r="A4" s="1471">
        <v>1</v>
      </c>
      <c r="B4" s="1471" t="s">
        <v>3493</v>
      </c>
      <c r="C4" s="1471"/>
      <c r="D4" s="1500" t="s">
        <v>119</v>
      </c>
      <c r="E4" s="1500" t="s">
        <v>3494</v>
      </c>
      <c r="F4" s="1500" t="s">
        <v>120</v>
      </c>
      <c r="G4" s="1500" t="s">
        <v>457</v>
      </c>
      <c r="H4" s="1500" t="s">
        <v>119</v>
      </c>
      <c r="I4" s="1500" t="s">
        <v>3494</v>
      </c>
      <c r="J4" s="1500" t="s">
        <v>120</v>
      </c>
      <c r="K4" s="1500" t="s">
        <v>457</v>
      </c>
      <c r="L4" s="1500" t="s">
        <v>119</v>
      </c>
      <c r="M4" s="1500" t="s">
        <v>3494</v>
      </c>
      <c r="N4" s="1500" t="s">
        <v>120</v>
      </c>
      <c r="O4" s="1500" t="s">
        <v>457</v>
      </c>
    </row>
    <row r="5" spans="1:17" ht="15">
      <c r="A5" s="1501"/>
      <c r="B5" s="271" t="s">
        <v>3495</v>
      </c>
      <c r="C5" s="1468"/>
      <c r="D5" s="1468"/>
      <c r="E5" s="1468"/>
      <c r="F5" s="1468"/>
      <c r="G5" s="1468"/>
      <c r="I5" s="1468"/>
      <c r="J5" s="1468">
        <v>-193698.08840000001</v>
      </c>
      <c r="K5" s="1468">
        <v>21447.539199999999</v>
      </c>
      <c r="L5" s="1468"/>
      <c r="M5" s="1468"/>
      <c r="N5" s="1468">
        <v>-215562.29670000004</v>
      </c>
      <c r="O5" s="1468">
        <v>23868.489600000001</v>
      </c>
    </row>
    <row r="6" spans="1:17">
      <c r="A6" s="1471">
        <v>2</v>
      </c>
      <c r="B6" s="1471" t="s">
        <v>3496</v>
      </c>
      <c r="C6" s="1471" t="s">
        <v>845</v>
      </c>
      <c r="D6" s="272">
        <v>5327.0429999999988</v>
      </c>
      <c r="E6" s="272">
        <v>3651.0179999999987</v>
      </c>
      <c r="F6" s="272">
        <v>2855.6715599999989</v>
      </c>
      <c r="G6" s="272">
        <v>5327.0429999999988</v>
      </c>
      <c r="H6" s="1502">
        <v>6702.3559999999998</v>
      </c>
      <c r="I6" s="1502">
        <v>4205.1350000000002</v>
      </c>
      <c r="J6" s="1502">
        <v>3235.9142000000002</v>
      </c>
      <c r="K6" s="1502">
        <v>6702.3559999999998</v>
      </c>
      <c r="L6" s="1502">
        <v>7458.9030000000002</v>
      </c>
      <c r="M6" s="1502">
        <v>4505.6030000000001</v>
      </c>
      <c r="N6" s="1502">
        <v>3459.5707600000005</v>
      </c>
      <c r="O6" s="1502">
        <v>7458.9030000000002</v>
      </c>
      <c r="P6" s="1499">
        <v>34.916101203815494</v>
      </c>
      <c r="Q6" s="1503">
        <v>756.54700000000048</v>
      </c>
    </row>
    <row r="7" spans="1:17">
      <c r="A7" s="1471">
        <v>3</v>
      </c>
      <c r="B7" s="1471" t="s">
        <v>3497</v>
      </c>
      <c r="C7" s="1471" t="s">
        <v>330</v>
      </c>
      <c r="D7" s="1504">
        <v>0</v>
      </c>
      <c r="E7" s="1505">
        <v>0.08</v>
      </c>
      <c r="F7" s="1505">
        <v>0.24091130423976315</v>
      </c>
      <c r="G7" s="1506">
        <v>0.18397542501534142</v>
      </c>
      <c r="H7" s="1505">
        <v>0</v>
      </c>
      <c r="I7" s="1505">
        <v>0.08</v>
      </c>
      <c r="J7" s="1505">
        <v>0.2761112145680501</v>
      </c>
      <c r="K7" s="1506">
        <v>0.18350010056165322</v>
      </c>
      <c r="L7" s="1505">
        <v>0</v>
      </c>
      <c r="M7" s="1505">
        <v>0.08</v>
      </c>
      <c r="N7" s="1507">
        <v>0.24621891532000356</v>
      </c>
      <c r="O7" s="1507">
        <v>0.16252523997161517</v>
      </c>
    </row>
    <row r="8" spans="1:17">
      <c r="A8" s="1471">
        <v>4</v>
      </c>
      <c r="B8" s="1471" t="s">
        <v>3498</v>
      </c>
      <c r="C8" s="1468" t="s">
        <v>331</v>
      </c>
      <c r="D8" s="272">
        <v>0</v>
      </c>
      <c r="E8" s="272">
        <v>292.08143999999987</v>
      </c>
      <c r="F8" s="272">
        <v>687.96355999999878</v>
      </c>
      <c r="G8" s="1502">
        <v>980.04499999999916</v>
      </c>
      <c r="H8" s="272">
        <v>0</v>
      </c>
      <c r="I8" s="272">
        <v>336.41080000000005</v>
      </c>
      <c r="J8" s="272">
        <v>893.47220000000016</v>
      </c>
      <c r="K8" s="1502">
        <v>1229.8829999999998</v>
      </c>
      <c r="L8" s="272">
        <v>0</v>
      </c>
      <c r="M8" s="272">
        <v>360.44824</v>
      </c>
      <c r="N8" s="272">
        <v>851.8117600000005</v>
      </c>
      <c r="O8" s="1502">
        <v>1212.2600000000002</v>
      </c>
    </row>
    <row r="9" spans="1:17">
      <c r="A9" s="1471">
        <v>5</v>
      </c>
      <c r="B9" s="1471" t="s">
        <v>3499</v>
      </c>
      <c r="C9" s="1471" t="s">
        <v>3500</v>
      </c>
      <c r="D9" s="272">
        <v>5327.0429999999988</v>
      </c>
      <c r="E9" s="272">
        <v>3358.9365599999987</v>
      </c>
      <c r="F9" s="272">
        <v>2167.7080000000001</v>
      </c>
      <c r="G9" s="272">
        <v>4346.9979999999996</v>
      </c>
      <c r="H9" s="272">
        <v>6702.3559999999998</v>
      </c>
      <c r="I9" s="272">
        <v>3868.7242000000001</v>
      </c>
      <c r="J9" s="272">
        <v>2342.442</v>
      </c>
      <c r="K9" s="272">
        <v>5472.473</v>
      </c>
      <c r="L9" s="272">
        <v>7458.9030000000002</v>
      </c>
      <c r="M9" s="272">
        <v>4145.1547600000004</v>
      </c>
      <c r="N9" s="272">
        <v>2607.759</v>
      </c>
      <c r="O9" s="272">
        <v>6246.643</v>
      </c>
    </row>
    <row r="10" spans="1:17">
      <c r="A10" s="1471">
        <v>6</v>
      </c>
      <c r="B10" s="1471" t="s">
        <v>3501</v>
      </c>
      <c r="C10" s="1468" t="s">
        <v>333</v>
      </c>
      <c r="D10" s="1502">
        <v>1676.0250000000001</v>
      </c>
      <c r="E10" s="1502">
        <v>503.2650000000001</v>
      </c>
      <c r="F10" s="1502">
        <v>2167.7080000000001</v>
      </c>
      <c r="G10" s="272">
        <v>4346.9979999999996</v>
      </c>
      <c r="H10" s="1502">
        <v>2497.2209999999995</v>
      </c>
      <c r="I10" s="272">
        <v>632.80999999999995</v>
      </c>
      <c r="J10" s="272">
        <v>2342.442</v>
      </c>
      <c r="K10" s="272">
        <v>5472.473</v>
      </c>
      <c r="L10" s="1502">
        <v>2953.3</v>
      </c>
      <c r="M10" s="272">
        <v>685.58400000000006</v>
      </c>
      <c r="N10" s="272">
        <v>2607.759</v>
      </c>
      <c r="O10" s="272">
        <v>6246.643</v>
      </c>
    </row>
    <row r="11" spans="1:17" ht="15">
      <c r="A11" s="1471"/>
      <c r="B11" s="1482" t="s">
        <v>3502</v>
      </c>
      <c r="C11" s="1482"/>
      <c r="D11" s="1471"/>
      <c r="E11" s="1471"/>
      <c r="F11" s="1471"/>
      <c r="G11" s="1471"/>
      <c r="H11" s="1471"/>
      <c r="I11" s="1471"/>
      <c r="J11" s="1471"/>
      <c r="K11" s="1471"/>
      <c r="L11" s="1471"/>
      <c r="M11" s="1471"/>
      <c r="N11" s="1471"/>
      <c r="O11" s="1471"/>
    </row>
    <row r="12" spans="1:17" ht="28.5">
      <c r="A12" s="1471">
        <v>7</v>
      </c>
      <c r="B12" s="1508" t="s">
        <v>3503</v>
      </c>
      <c r="C12" s="1471" t="s">
        <v>334</v>
      </c>
      <c r="D12" s="1493">
        <v>3.48312642721636</v>
      </c>
      <c r="E12" s="1493">
        <v>3.48312642721636</v>
      </c>
      <c r="F12" s="1493">
        <v>3.48312642721636</v>
      </c>
      <c r="G12" s="1493">
        <v>3.48312642721636</v>
      </c>
      <c r="H12" s="1493">
        <v>3.49</v>
      </c>
      <c r="I12" s="1493">
        <v>3.49</v>
      </c>
      <c r="J12" s="1493">
        <v>3.49</v>
      </c>
      <c r="K12" s="1493">
        <v>3.49</v>
      </c>
      <c r="L12" s="1493">
        <v>3.49</v>
      </c>
      <c r="M12" s="1493">
        <v>3.49</v>
      </c>
      <c r="N12" s="1493">
        <v>3.49</v>
      </c>
      <c r="O12" s="1493">
        <v>3.49</v>
      </c>
    </row>
    <row r="13" spans="1:17">
      <c r="A13" s="1471">
        <v>8</v>
      </c>
      <c r="B13" s="1471" t="s">
        <v>3504</v>
      </c>
      <c r="C13" s="1471" t="s">
        <v>335</v>
      </c>
      <c r="D13" s="296">
        <v>8796.2800856183203</v>
      </c>
      <c r="E13" s="296">
        <v>20433.374655392345</v>
      </c>
      <c r="F13" s="296">
        <v>52877.399213189317</v>
      </c>
      <c r="G13" s="296">
        <v>84593.403954200039</v>
      </c>
      <c r="H13" s="296">
        <v>12579.714391445061</v>
      </c>
      <c r="I13" s="296">
        <v>32359.530565601795</v>
      </c>
      <c r="J13" s="296">
        <v>55897.76601123016</v>
      </c>
      <c r="K13" s="296">
        <v>100837.010968277</v>
      </c>
      <c r="L13" s="296">
        <v>16438.996445958852</v>
      </c>
      <c r="M13" s="296">
        <v>38536.072254448591</v>
      </c>
      <c r="N13" s="296">
        <v>66554.144004785398</v>
      </c>
      <c r="O13" s="296">
        <v>121529.21270519283</v>
      </c>
      <c r="P13" s="1509"/>
    </row>
    <row r="14" spans="1:17">
      <c r="A14" s="1471">
        <v>9</v>
      </c>
      <c r="B14" s="1471" t="s">
        <v>3505</v>
      </c>
      <c r="C14" s="1471" t="s">
        <v>3506</v>
      </c>
      <c r="D14" s="272">
        <v>0</v>
      </c>
      <c r="E14" s="272">
        <v>10655.865321630412</v>
      </c>
      <c r="F14" s="272">
        <v>31466.210600329076</v>
      </c>
      <c r="G14" s="272">
        <v>34136.206393612549</v>
      </c>
      <c r="H14" s="272">
        <v>0</v>
      </c>
      <c r="I14" s="272">
        <v>12372.149483313195</v>
      </c>
      <c r="J14" s="272">
        <v>43189.815956698149</v>
      </c>
      <c r="K14" s="272">
        <v>42922.916699999994</v>
      </c>
      <c r="L14" s="272">
        <v>0</v>
      </c>
      <c r="M14" s="272">
        <v>13374.050922001434</v>
      </c>
      <c r="N14" s="272">
        <v>42272.885538306153</v>
      </c>
      <c r="O14" s="272">
        <v>42307.874000000011</v>
      </c>
    </row>
    <row r="15" spans="1:17">
      <c r="A15" s="1471">
        <v>10</v>
      </c>
      <c r="B15" s="1471" t="s">
        <v>3507</v>
      </c>
      <c r="C15" s="1471" t="s">
        <v>3508</v>
      </c>
      <c r="D15" s="272">
        <v>8796.2800856183203</v>
      </c>
      <c r="E15" s="272">
        <v>31089.239977022757</v>
      </c>
      <c r="F15" s="272">
        <v>84343.609813518386</v>
      </c>
      <c r="G15" s="272">
        <v>118729.61034781259</v>
      </c>
      <c r="H15" s="272">
        <v>12579.714391445061</v>
      </c>
      <c r="I15" s="272">
        <v>44731.68004891499</v>
      </c>
      <c r="J15" s="272">
        <v>99087.581967928301</v>
      </c>
      <c r="K15" s="272">
        <v>143759.927668277</v>
      </c>
      <c r="L15" s="272">
        <v>16438.996445958852</v>
      </c>
      <c r="M15" s="272">
        <v>51910.123176450026</v>
      </c>
      <c r="N15" s="272">
        <v>108827.02954309154</v>
      </c>
      <c r="O15" s="272">
        <v>163837.08670519284</v>
      </c>
    </row>
    <row r="16" spans="1:17">
      <c r="A16" s="1471">
        <v>11</v>
      </c>
      <c r="B16" s="1471" t="s">
        <v>3509</v>
      </c>
      <c r="C16" s="1471" t="s">
        <v>3510</v>
      </c>
      <c r="D16" s="272">
        <v>0.1651250062298788</v>
      </c>
      <c r="E16" s="272">
        <v>0.92556794156966071</v>
      </c>
      <c r="F16" s="272">
        <v>3.8909119592453587</v>
      </c>
      <c r="G16" s="272">
        <v>2.7313012416341715</v>
      </c>
      <c r="H16" s="272">
        <v>0.1876909312403737</v>
      </c>
      <c r="I16" s="272">
        <v>1.1562385359213507</v>
      </c>
      <c r="J16" s="272">
        <v>4.2300975634798341</v>
      </c>
      <c r="K16" s="272">
        <v>2.6269645856320718</v>
      </c>
      <c r="L16" s="272">
        <v>0.22039429184102341</v>
      </c>
      <c r="M16" s="272">
        <v>1.2523084464149181</v>
      </c>
      <c r="N16" s="272">
        <v>4.1732011870380479</v>
      </c>
      <c r="O16" s="272">
        <v>2.6228021467721598</v>
      </c>
    </row>
    <row r="17" spans="1:15">
      <c r="A17" s="1471">
        <v>12</v>
      </c>
      <c r="B17" s="1471" t="s">
        <v>3511</v>
      </c>
      <c r="C17" s="1471" t="s">
        <v>3512</v>
      </c>
      <c r="D17" s="272">
        <v>3.648251433446239</v>
      </c>
      <c r="E17" s="272">
        <v>4.5738193750158995</v>
      </c>
      <c r="F17" s="272">
        <v>8.4647313342612591</v>
      </c>
      <c r="G17" s="272">
        <v>6.2144276688505311</v>
      </c>
      <c r="H17" s="272">
        <v>3.6776909312403738</v>
      </c>
      <c r="I17" s="272">
        <v>4.8339294671617248</v>
      </c>
      <c r="J17" s="272">
        <v>9.064027030641558</v>
      </c>
      <c r="K17" s="272">
        <v>6.116964585632072</v>
      </c>
      <c r="L17" s="272">
        <v>3.7103942918410238</v>
      </c>
      <c r="M17" s="272">
        <v>4.9627027382559419</v>
      </c>
      <c r="N17" s="272">
        <v>9.1359039252939898</v>
      </c>
      <c r="O17" s="272">
        <v>6.1128021467721601</v>
      </c>
    </row>
    <row r="18" spans="1:15">
      <c r="A18" s="1510">
        <v>13</v>
      </c>
      <c r="B18" s="1471" t="s">
        <v>3513</v>
      </c>
      <c r="C18" s="1471" t="s">
        <v>3514</v>
      </c>
      <c r="D18" s="272">
        <v>0.10029910296715114</v>
      </c>
      <c r="E18" s="272">
        <v>0.10029910296715114</v>
      </c>
      <c r="F18" s="272">
        <v>0.10029910296715114</v>
      </c>
      <c r="G18" s="272">
        <v>0.10029910296715114</v>
      </c>
      <c r="H18" s="272">
        <v>0.1076654872340348</v>
      </c>
      <c r="I18" s="272">
        <v>0.1076654872340348</v>
      </c>
      <c r="J18" s="272">
        <v>0.1076654872340348</v>
      </c>
      <c r="K18" s="272">
        <v>0.1076654872340348</v>
      </c>
      <c r="L18" s="272">
        <v>0.1271470981031074</v>
      </c>
      <c r="M18" s="272">
        <v>0.1271470981031074</v>
      </c>
      <c r="N18" s="272">
        <v>0.1271470981031074</v>
      </c>
      <c r="O18" s="272">
        <v>0.1271470981031074</v>
      </c>
    </row>
    <row r="19" spans="1:15">
      <c r="A19" s="1510">
        <v>14</v>
      </c>
      <c r="B19" s="1471" t="s">
        <v>3515</v>
      </c>
      <c r="C19" s="1471" t="s">
        <v>3516</v>
      </c>
      <c r="D19" s="272">
        <v>3.74855053641339</v>
      </c>
      <c r="E19" s="272">
        <v>4.6741184779830505</v>
      </c>
      <c r="F19" s="272">
        <v>8.5650304372284101</v>
      </c>
      <c r="G19" s="272">
        <v>6.314726771817682</v>
      </c>
      <c r="H19" s="272">
        <v>3.7853564184744086</v>
      </c>
      <c r="I19" s="272">
        <v>4.9415949543957591</v>
      </c>
      <c r="J19" s="272">
        <v>9.1716925178755933</v>
      </c>
      <c r="K19" s="272">
        <v>6.2246300728661073</v>
      </c>
      <c r="L19" s="272">
        <v>3.8375413899441311</v>
      </c>
      <c r="M19" s="272">
        <v>5.0898498363590496</v>
      </c>
      <c r="N19" s="272">
        <v>9.2630510233970966</v>
      </c>
      <c r="O19" s="272">
        <v>6.2399492448752678</v>
      </c>
    </row>
    <row r="20" spans="1:15">
      <c r="A20" s="1468"/>
      <c r="B20" s="1511"/>
      <c r="C20" s="1468"/>
      <c r="D20" s="1468"/>
      <c r="E20" s="1468"/>
      <c r="F20" s="1468"/>
      <c r="G20" s="1494"/>
      <c r="H20" s="1468"/>
      <c r="I20" s="1468"/>
      <c r="J20" s="1468"/>
      <c r="K20" s="1468"/>
      <c r="L20" s="1468"/>
      <c r="M20" s="1468"/>
      <c r="N20" s="1468"/>
      <c r="O20" s="1468"/>
    </row>
    <row r="21" spans="1:15">
      <c r="A21" s="1468"/>
      <c r="B21" s="1610" t="s">
        <v>3517</v>
      </c>
      <c r="C21" s="1610"/>
      <c r="D21" s="1610"/>
      <c r="E21" s="1610"/>
      <c r="F21" s="1610"/>
      <c r="G21" s="1610"/>
      <c r="H21" s="1610"/>
      <c r="I21" s="1610"/>
      <c r="J21" s="1610"/>
      <c r="K21" s="1610"/>
      <c r="L21" s="1610"/>
      <c r="M21" s="1610"/>
      <c r="N21" s="1610"/>
      <c r="O21" s="1610"/>
    </row>
    <row r="22" spans="1:15">
      <c r="A22" s="1468"/>
    </row>
    <row r="23" spans="1:15">
      <c r="H23" s="1494"/>
      <c r="I23" s="1494"/>
      <c r="J23" s="1494"/>
      <c r="K23" s="1494"/>
      <c r="O23" s="1509"/>
    </row>
    <row r="24" spans="1:15">
      <c r="K24" s="1494"/>
      <c r="L24" s="1509"/>
      <c r="M24" s="1509"/>
      <c r="N24" s="1509"/>
      <c r="O24" s="1512">
        <v>38978.735270855381</v>
      </c>
    </row>
    <row r="25" spans="1:15">
      <c r="M25" s="1509"/>
      <c r="N25" s="1509"/>
    </row>
    <row r="26" spans="1:15">
      <c r="L26" s="1509"/>
      <c r="M26" s="1509"/>
    </row>
    <row r="27" spans="1:15">
      <c r="N27" s="1509"/>
    </row>
  </sheetData>
  <mergeCells count="6">
    <mergeCell ref="B21:O21"/>
    <mergeCell ref="A1:O1"/>
    <mergeCell ref="A2:O2"/>
    <mergeCell ref="D3:G3"/>
    <mergeCell ref="H3:K3"/>
    <mergeCell ref="L3:O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84"/>
  <sheetViews>
    <sheetView topLeftCell="A23" zoomScale="80" zoomScaleNormal="80" workbookViewId="0">
      <selection activeCell="H32" sqref="H32"/>
    </sheetView>
  </sheetViews>
  <sheetFormatPr defaultColWidth="14.7109375" defaultRowHeight="14.25"/>
  <cols>
    <col min="1" max="1" width="36.85546875" style="781" bestFit="1" customWidth="1"/>
    <col min="2" max="2" width="16.42578125" style="781" customWidth="1"/>
    <col min="3" max="3" width="14" style="781" customWidth="1"/>
    <col min="4" max="4" width="18.7109375" style="781" customWidth="1"/>
    <col min="5" max="6" width="16.28515625" style="781" bestFit="1" customWidth="1"/>
    <col min="7" max="7" width="14" style="781" bestFit="1" customWidth="1"/>
    <col min="8" max="9" width="15.42578125" style="781" bestFit="1" customWidth="1"/>
    <col min="10" max="10" width="16.140625" style="781" bestFit="1" customWidth="1"/>
    <col min="11" max="11" width="14.42578125" style="781" bestFit="1" customWidth="1"/>
    <col min="12" max="12" width="15.42578125" style="781" bestFit="1" customWidth="1"/>
    <col min="13" max="13" width="16.5703125" style="781" bestFit="1" customWidth="1"/>
    <col min="14" max="14" width="14.85546875" style="781" customWidth="1"/>
    <col min="15" max="15" width="19.140625" style="781" bestFit="1" customWidth="1"/>
    <col min="16" max="16" width="59.5703125" style="781" customWidth="1"/>
    <col min="17" max="17" width="19.140625" style="781" bestFit="1" customWidth="1"/>
    <col min="18" max="16384" width="14.7109375" style="781"/>
  </cols>
  <sheetData>
    <row r="1" spans="1:20" ht="18.75" customHeight="1">
      <c r="A1" s="1348" t="s">
        <v>2017</v>
      </c>
      <c r="B1" s="861"/>
      <c r="C1" s="861"/>
      <c r="D1" s="861"/>
      <c r="E1" s="861"/>
      <c r="F1" s="861"/>
      <c r="G1" s="861"/>
      <c r="H1" s="861"/>
      <c r="I1" s="861"/>
      <c r="J1" s="861"/>
      <c r="K1" s="861"/>
      <c r="L1" s="1621" t="s">
        <v>1004</v>
      </c>
      <c r="M1" s="1621"/>
      <c r="N1" s="862"/>
    </row>
    <row r="2" spans="1:20" ht="18.75" customHeight="1">
      <c r="A2" s="862"/>
      <c r="B2" s="862"/>
      <c r="C2" s="862"/>
      <c r="D2" s="862"/>
      <c r="E2" s="862"/>
      <c r="F2" s="862"/>
      <c r="G2" s="862"/>
      <c r="H2" s="862"/>
      <c r="I2" s="862"/>
      <c r="J2" s="862"/>
      <c r="K2" s="862"/>
      <c r="L2" s="862"/>
      <c r="M2" s="862"/>
      <c r="N2" s="862"/>
    </row>
    <row r="3" spans="1:20" ht="18" customHeight="1">
      <c r="A3" s="1614" t="s">
        <v>1572</v>
      </c>
      <c r="B3" s="1614"/>
      <c r="C3" s="1614"/>
      <c r="D3" s="1614"/>
      <c r="E3" s="1614"/>
      <c r="F3" s="1614"/>
      <c r="G3" s="1614"/>
      <c r="H3" s="1614"/>
      <c r="I3" s="1614"/>
      <c r="J3" s="1614"/>
      <c r="K3" s="1614"/>
      <c r="L3" s="1615" t="s">
        <v>1573</v>
      </c>
      <c r="M3" s="1615"/>
      <c r="N3" s="863"/>
      <c r="O3" s="781">
        <v>-1118.7585039292608</v>
      </c>
      <c r="P3" s="781">
        <v>153880.13174149996</v>
      </c>
    </row>
    <row r="4" spans="1:20" ht="15">
      <c r="A4" s="1346" t="s">
        <v>53</v>
      </c>
      <c r="B4" s="1616" t="s">
        <v>2177</v>
      </c>
      <c r="C4" s="1616"/>
      <c r="D4" s="1616"/>
      <c r="E4" s="1616"/>
      <c r="F4" s="1616" t="s">
        <v>2179</v>
      </c>
      <c r="G4" s="1616"/>
      <c r="H4" s="1616"/>
      <c r="I4" s="1616"/>
      <c r="J4" s="1616" t="s">
        <v>2178</v>
      </c>
      <c r="K4" s="1616"/>
      <c r="L4" s="1616"/>
      <c r="M4" s="1616"/>
      <c r="N4" s="864"/>
      <c r="P4" s="781">
        <v>-33384.3063630494</v>
      </c>
    </row>
    <row r="5" spans="1:20" ht="24" customHeight="1">
      <c r="A5" s="273"/>
      <c r="B5" s="1346" t="s">
        <v>119</v>
      </c>
      <c r="C5" s="1346" t="s">
        <v>55</v>
      </c>
      <c r="D5" s="1346" t="s">
        <v>120</v>
      </c>
      <c r="E5" s="1346" t="s">
        <v>457</v>
      </c>
      <c r="F5" s="1346" t="s">
        <v>119</v>
      </c>
      <c r="G5" s="1346" t="s">
        <v>55</v>
      </c>
      <c r="H5" s="1346" t="s">
        <v>120</v>
      </c>
      <c r="I5" s="1346" t="s">
        <v>457</v>
      </c>
      <c r="J5" s="1346" t="s">
        <v>119</v>
      </c>
      <c r="K5" s="1346" t="s">
        <v>55</v>
      </c>
      <c r="L5" s="1346" t="s">
        <v>120</v>
      </c>
      <c r="M5" s="1346" t="s">
        <v>457</v>
      </c>
      <c r="N5" s="864"/>
      <c r="O5" s="781">
        <v>4369.9885247609454</v>
      </c>
      <c r="P5" s="781">
        <v>6597.3842215181694</v>
      </c>
      <c r="Q5" s="781">
        <v>-26786.922141531231</v>
      </c>
    </row>
    <row r="6" spans="1:20" ht="24" customHeight="1" thickBot="1">
      <c r="A6" s="274" t="s">
        <v>1005</v>
      </c>
      <c r="B6" s="1346"/>
      <c r="C6" s="1346"/>
      <c r="D6" s="1346"/>
      <c r="E6" s="1346"/>
      <c r="F6" s="1346"/>
      <c r="G6" s="1346"/>
      <c r="H6" s="1346"/>
      <c r="I6" s="1346"/>
      <c r="J6" s="1346"/>
      <c r="K6" s="1346"/>
      <c r="L6" s="1346"/>
      <c r="M6" s="1346"/>
      <c r="N6" s="864"/>
    </row>
    <row r="7" spans="1:20" ht="24" customHeight="1" thickBot="1">
      <c r="A7" s="273" t="s">
        <v>1006</v>
      </c>
      <c r="B7" s="779">
        <v>54148.276042070182</v>
      </c>
      <c r="C7" s="779">
        <v>25695.701783802633</v>
      </c>
      <c r="D7" s="779">
        <v>92259.776504747308</v>
      </c>
      <c r="E7" s="779">
        <v>172103.75433062011</v>
      </c>
      <c r="F7" s="779">
        <v>80160.794099999985</v>
      </c>
      <c r="G7" s="779">
        <v>31111.987680000002</v>
      </c>
      <c r="H7" s="779">
        <v>103872.84582</v>
      </c>
      <c r="I7" s="779">
        <v>215145.62760000001</v>
      </c>
      <c r="J7" s="779">
        <v>94800.930000000008</v>
      </c>
      <c r="K7" s="779">
        <v>33577.634903999999</v>
      </c>
      <c r="L7" s="779">
        <v>111052.22139600002</v>
      </c>
      <c r="M7" s="779">
        <v>239430.78630000004</v>
      </c>
      <c r="N7" s="780"/>
      <c r="O7" s="781">
        <v>13745630376</v>
      </c>
      <c r="P7" s="1617"/>
      <c r="Q7" s="865" t="s">
        <v>822</v>
      </c>
      <c r="R7" s="1619" t="s">
        <v>1400</v>
      </c>
      <c r="S7" s="1619" t="s">
        <v>1401</v>
      </c>
      <c r="T7" s="1619" t="s">
        <v>112</v>
      </c>
    </row>
    <row r="8" spans="1:20" ht="24" customHeight="1" thickBot="1">
      <c r="A8" s="273" t="s">
        <v>1007</v>
      </c>
      <c r="B8" s="779">
        <v>4737.9741536811416</v>
      </c>
      <c r="C8" s="779">
        <v>2241.3696260014763</v>
      </c>
      <c r="D8" s="779">
        <v>8047.5817511929126</v>
      </c>
      <c r="E8" s="779">
        <v>15059.07850392926</v>
      </c>
      <c r="F8" s="779">
        <v>6992.2187999999996</v>
      </c>
      <c r="G8" s="779">
        <v>2713.8182400000005</v>
      </c>
      <c r="H8" s="779">
        <v>9060.5597600000001</v>
      </c>
      <c r="I8" s="779">
        <v>18766.596799999999</v>
      </c>
      <c r="J8" s="779">
        <v>8269.2400000000016</v>
      </c>
      <c r="K8" s="779">
        <v>2928.8902720000006</v>
      </c>
      <c r="L8" s="779">
        <v>9686.7981280000022</v>
      </c>
      <c r="M8" s="779">
        <v>20884.928400000004</v>
      </c>
      <c r="N8" s="780"/>
      <c r="P8" s="1618"/>
      <c r="Q8" s="1513" t="s">
        <v>723</v>
      </c>
      <c r="R8" s="1620"/>
      <c r="S8" s="1620"/>
      <c r="T8" s="1620"/>
    </row>
    <row r="9" spans="1:20" ht="24" customHeight="1" thickBot="1">
      <c r="A9" s="273" t="s">
        <v>1008</v>
      </c>
      <c r="B9" s="779">
        <v>31.967636201125096</v>
      </c>
      <c r="C9" s="779">
        <v>15.170027683226664</v>
      </c>
      <c r="D9" s="779">
        <v>54.467606115648238</v>
      </c>
      <c r="E9" s="779">
        <v>101.60526999999999</v>
      </c>
      <c r="F9" s="779">
        <v>40.208264293332071</v>
      </c>
      <c r="G9" s="779">
        <v>15.60562164301628</v>
      </c>
      <c r="H9" s="779">
        <v>52.102114063651655</v>
      </c>
      <c r="I9" s="779">
        <v>107.916</v>
      </c>
      <c r="J9" s="779">
        <v>42.728578559072297</v>
      </c>
      <c r="K9" s="779">
        <v>15.134077385352779</v>
      </c>
      <c r="L9" s="779">
        <v>50.053344055574932</v>
      </c>
      <c r="M9" s="779">
        <v>107.916</v>
      </c>
      <c r="N9" s="780"/>
      <c r="P9" s="866" t="s">
        <v>1402</v>
      </c>
      <c r="Q9" s="900" t="s">
        <v>723</v>
      </c>
      <c r="R9" s="1514">
        <v>5364.41</v>
      </c>
      <c r="S9" s="1515">
        <v>5472.473</v>
      </c>
      <c r="T9" s="1516">
        <v>108.0630000000001</v>
      </c>
    </row>
    <row r="10" spans="1:20" ht="24" customHeight="1" thickBot="1">
      <c r="A10" s="274" t="s">
        <v>1009</v>
      </c>
      <c r="B10" s="784">
        <v>58918.217831952446</v>
      </c>
      <c r="C10" s="784">
        <v>27952.241437487337</v>
      </c>
      <c r="D10" s="784">
        <v>100361.82586205588</v>
      </c>
      <c r="E10" s="784">
        <v>187264.43810454936</v>
      </c>
      <c r="F10" s="784">
        <v>87193.221164293325</v>
      </c>
      <c r="G10" s="784">
        <v>33841.411541643014</v>
      </c>
      <c r="H10" s="784">
        <v>112985.50769406366</v>
      </c>
      <c r="I10" s="784">
        <v>234020.1404</v>
      </c>
      <c r="J10" s="784">
        <v>103112.89857855909</v>
      </c>
      <c r="K10" s="784">
        <v>36521.659253385347</v>
      </c>
      <c r="L10" s="784">
        <v>120789.07286805561</v>
      </c>
      <c r="M10" s="784">
        <v>260423.63070000004</v>
      </c>
      <c r="N10" s="780"/>
      <c r="O10" s="867">
        <v>0.70245337920872108</v>
      </c>
      <c r="P10" s="866" t="s">
        <v>1403</v>
      </c>
      <c r="Q10" s="900" t="s">
        <v>1404</v>
      </c>
      <c r="R10" s="902">
        <v>4.9911546656575467</v>
      </c>
      <c r="S10" s="902">
        <v>5.6315307469010918</v>
      </c>
      <c r="T10" s="1517"/>
    </row>
    <row r="11" spans="1:20" ht="24" customHeight="1" thickBot="1">
      <c r="A11" s="274" t="s">
        <v>1010</v>
      </c>
      <c r="B11" s="1078"/>
      <c r="C11" s="1078"/>
      <c r="D11" s="1078"/>
      <c r="E11" s="1078"/>
      <c r="F11" s="1078"/>
      <c r="G11" s="1078"/>
      <c r="H11" s="1078"/>
      <c r="I11" s="1078"/>
      <c r="J11" s="1078"/>
      <c r="K11" s="1078"/>
      <c r="L11" s="1078"/>
      <c r="M11" s="1078"/>
      <c r="N11" s="780"/>
      <c r="O11" s="868">
        <v>260423.63070000004</v>
      </c>
      <c r="P11" s="1347" t="s">
        <v>1405</v>
      </c>
      <c r="Q11" s="1518" t="s">
        <v>1406</v>
      </c>
      <c r="R11" s="1519">
        <v>2677.46</v>
      </c>
      <c r="S11" s="1520">
        <v>3081.8399961086061</v>
      </c>
      <c r="T11" s="1521">
        <v>404.37999610860606</v>
      </c>
    </row>
    <row r="12" spans="1:20" ht="24" customHeight="1" thickBot="1">
      <c r="A12" s="273" t="s">
        <v>536</v>
      </c>
      <c r="B12" s="1078">
        <v>6565.8905362143205</v>
      </c>
      <c r="C12" s="1078">
        <v>7930.5833514690257</v>
      </c>
      <c r="D12" s="1078">
        <v>34159.317607316654</v>
      </c>
      <c r="E12" s="1078">
        <v>48655.791494999998</v>
      </c>
      <c r="F12" s="1078">
        <v>9278.1551373960665</v>
      </c>
      <c r="G12" s="1078">
        <v>7130.8693112863757</v>
      </c>
      <c r="H12" s="1078">
        <v>26395.992116540954</v>
      </c>
      <c r="I12" s="1078">
        <v>42805.016565223399</v>
      </c>
      <c r="J12" s="1078">
        <v>11691.833918061597</v>
      </c>
      <c r="K12" s="1078">
        <v>7660.3584398077392</v>
      </c>
      <c r="L12" s="1078">
        <v>29137.740473282032</v>
      </c>
      <c r="M12" s="1078">
        <v>48489.93283115136</v>
      </c>
      <c r="N12" s="858"/>
      <c r="O12" s="781">
        <v>0.13079426426584329</v>
      </c>
      <c r="P12" s="869" t="s">
        <v>1407</v>
      </c>
      <c r="Q12" s="1518" t="s">
        <v>1406</v>
      </c>
      <c r="R12" s="1519">
        <v>13.97</v>
      </c>
      <c r="S12" s="1520">
        <v>30.818399961086062</v>
      </c>
      <c r="T12" s="1521">
        <v>16.848399961086059</v>
      </c>
    </row>
    <row r="13" spans="1:20" ht="24" customHeight="1" thickBot="1">
      <c r="A13" s="273" t="s">
        <v>1011</v>
      </c>
      <c r="B13" s="1078"/>
      <c r="C13" s="1078">
        <v>7059.5506575600002</v>
      </c>
      <c r="D13" s="1078">
        <v>4706.3671050399998</v>
      </c>
      <c r="E13" s="1078">
        <v>11765.9177626</v>
      </c>
      <c r="F13" s="1078"/>
      <c r="G13" s="1078">
        <v>14724.0000005124</v>
      </c>
      <c r="H13" s="1078">
        <v>9816.0000003416008</v>
      </c>
      <c r="I13" s="1078">
        <v>24540.000000854001</v>
      </c>
      <c r="J13" s="1078"/>
      <c r="K13" s="1078">
        <v>15431.4</v>
      </c>
      <c r="L13" s="1078">
        <v>10287.6</v>
      </c>
      <c r="M13" s="1078">
        <v>25719</v>
      </c>
      <c r="N13" s="858"/>
      <c r="O13" s="781">
        <v>0</v>
      </c>
      <c r="P13" s="1347" t="s">
        <v>1408</v>
      </c>
      <c r="Q13" s="1518" t="s">
        <v>1406</v>
      </c>
      <c r="R13" s="1519">
        <v>2663.4900000000002</v>
      </c>
      <c r="S13" s="1520">
        <v>3051.0215961475201</v>
      </c>
      <c r="T13" s="1521">
        <v>387.53159614751985</v>
      </c>
    </row>
    <row r="14" spans="1:20" ht="24" customHeight="1" thickBot="1">
      <c r="A14" s="273" t="s">
        <v>1012</v>
      </c>
      <c r="B14" s="1078">
        <v>210.47954940399998</v>
      </c>
      <c r="C14" s="1078">
        <v>1943.2703105233186</v>
      </c>
      <c r="D14" s="1078">
        <v>8370.227610272681</v>
      </c>
      <c r="E14" s="1078">
        <v>10523.9774702</v>
      </c>
      <c r="F14" s="1078">
        <v>301.68724486400004</v>
      </c>
      <c r="G14" s="1078">
        <v>3144.1452911205515</v>
      </c>
      <c r="H14" s="1078">
        <v>11638.529707215448</v>
      </c>
      <c r="I14" s="1078">
        <v>15084.362243200001</v>
      </c>
      <c r="J14" s="1078">
        <v>398.44928640745405</v>
      </c>
      <c r="K14" s="1078">
        <v>4064.3663059225942</v>
      </c>
      <c r="L14" s="1078">
        <v>15459.648728042657</v>
      </c>
      <c r="M14" s="1078">
        <v>19922.464320372703</v>
      </c>
      <c r="N14" s="858"/>
      <c r="O14" s="781">
        <v>0</v>
      </c>
      <c r="P14" s="1347" t="s">
        <v>872</v>
      </c>
      <c r="Q14" s="1518" t="s">
        <v>1406</v>
      </c>
      <c r="R14" s="1519">
        <v>135.66</v>
      </c>
      <c r="S14" s="1520">
        <v>175.80662941000003</v>
      </c>
      <c r="T14" s="1521">
        <v>40.146629410000031</v>
      </c>
    </row>
    <row r="15" spans="1:20" ht="24" customHeight="1" thickBot="1">
      <c r="A15" s="273" t="s">
        <v>1013</v>
      </c>
      <c r="B15" s="1078"/>
      <c r="C15" s="1078">
        <v>0</v>
      </c>
      <c r="D15" s="1078">
        <v>2556</v>
      </c>
      <c r="E15" s="1078">
        <v>2556</v>
      </c>
      <c r="F15" s="1078"/>
      <c r="G15" s="1078">
        <v>419.85714813186502</v>
      </c>
      <c r="H15" s="1078">
        <v>2661.9828479767411</v>
      </c>
      <c r="I15" s="1078">
        <v>3081.8399961086061</v>
      </c>
      <c r="J15" s="1078"/>
      <c r="K15" s="1078">
        <v>453.29396930997996</v>
      </c>
      <c r="L15" s="1078">
        <v>3049.8464512072451</v>
      </c>
      <c r="M15" s="1078">
        <v>3503.1404205172253</v>
      </c>
      <c r="N15" s="858"/>
      <c r="O15" s="781">
        <v>0</v>
      </c>
      <c r="P15" s="782" t="s">
        <v>1409</v>
      </c>
      <c r="Q15" s="1513" t="s">
        <v>1406</v>
      </c>
      <c r="R15" s="1522">
        <v>2799.15</v>
      </c>
      <c r="S15" s="1523">
        <v>3226.82822555752</v>
      </c>
      <c r="T15" s="1521">
        <v>427.67822555751991</v>
      </c>
    </row>
    <row r="16" spans="1:20" ht="24" customHeight="1" thickBot="1">
      <c r="A16" s="273" t="s">
        <v>141</v>
      </c>
      <c r="B16" s="1078"/>
      <c r="C16" s="1078">
        <v>1414.5958759200003</v>
      </c>
      <c r="D16" s="1078">
        <v>943.06391728000017</v>
      </c>
      <c r="E16" s="1078">
        <v>2357.6597932000004</v>
      </c>
      <c r="F16" s="1078"/>
      <c r="G16" s="1078">
        <v>2529.0998777273649</v>
      </c>
      <c r="H16" s="1078">
        <v>1686.0665851515764</v>
      </c>
      <c r="I16" s="1078">
        <v>4215.1664628789413</v>
      </c>
      <c r="J16" s="1078"/>
      <c r="K16" s="1078">
        <v>4013.2726329826396</v>
      </c>
      <c r="L16" s="1078">
        <v>2675.5150886550932</v>
      </c>
      <c r="M16" s="1078">
        <v>6688.7877216377328</v>
      </c>
      <c r="N16" s="858"/>
      <c r="O16" s="781">
        <v>-259.46847423410509</v>
      </c>
      <c r="P16" s="866" t="s">
        <v>1410</v>
      </c>
      <c r="Q16" s="900" t="s">
        <v>722</v>
      </c>
      <c r="R16" s="1524">
        <v>0.1835</v>
      </c>
      <c r="S16" s="1525">
        <v>0.18350010056165322</v>
      </c>
      <c r="T16" s="903"/>
    </row>
    <row r="17" spans="1:20" ht="24" customHeight="1" thickBot="1">
      <c r="A17" s="273" t="s">
        <v>1014</v>
      </c>
      <c r="B17" s="1078"/>
      <c r="C17" s="1078">
        <v>2173.6244599199999</v>
      </c>
      <c r="D17" s="1078">
        <v>1449.0829732799998</v>
      </c>
      <c r="E17" s="1078">
        <v>3622.7074331999997</v>
      </c>
      <c r="F17" s="1078"/>
      <c r="G17" s="1078">
        <v>2973.3610114425414</v>
      </c>
      <c r="H17" s="1078">
        <v>1982.2406742950275</v>
      </c>
      <c r="I17" s="1078">
        <v>4955.6016857375689</v>
      </c>
      <c r="J17" s="1078"/>
      <c r="K17" s="1078">
        <v>4479.7228209546001</v>
      </c>
      <c r="L17" s="1078">
        <v>2986.481880636401</v>
      </c>
      <c r="M17" s="1078">
        <v>7466.2047015910011</v>
      </c>
      <c r="N17" s="858"/>
      <c r="O17" s="781">
        <v>-927.63574167929437</v>
      </c>
      <c r="P17" s="866" t="s">
        <v>1411</v>
      </c>
      <c r="Q17" s="900" t="s">
        <v>723</v>
      </c>
      <c r="R17" s="902">
        <v>6570</v>
      </c>
      <c r="S17" s="902">
        <v>6702.3559999999998</v>
      </c>
      <c r="T17" s="1521">
        <v>132.35599999999977</v>
      </c>
    </row>
    <row r="18" spans="1:20" ht="24" customHeight="1" thickBot="1">
      <c r="A18" s="273" t="s">
        <v>1015</v>
      </c>
      <c r="B18" s="1079"/>
      <c r="C18" s="1079"/>
      <c r="D18" s="1079"/>
      <c r="E18" s="1078">
        <v>2625</v>
      </c>
      <c r="F18" s="1078">
        <v>1566.3458462132401</v>
      </c>
      <c r="G18" s="1078">
        <v>1044.2305641421601</v>
      </c>
      <c r="H18" s="1078">
        <v>652.64410258885027</v>
      </c>
      <c r="I18" s="1078">
        <v>3263.2205129442505</v>
      </c>
      <c r="J18" s="1078">
        <v>1801.6102564721252</v>
      </c>
      <c r="K18" s="1078">
        <v>1080.9661538832752</v>
      </c>
      <c r="L18" s="1078">
        <v>720.64410258885005</v>
      </c>
      <c r="M18" s="1078">
        <v>3603.2205129442505</v>
      </c>
      <c r="N18" s="858"/>
      <c r="O18" s="781">
        <v>0</v>
      </c>
      <c r="P18" s="866" t="s">
        <v>1412</v>
      </c>
      <c r="Q18" s="900" t="s">
        <v>1404</v>
      </c>
      <c r="R18" s="902">
        <v>3.4129999999999998</v>
      </c>
      <c r="S18" s="902">
        <v>3.4916101203815493</v>
      </c>
      <c r="T18" s="903"/>
    </row>
    <row r="19" spans="1:20" ht="24" customHeight="1" thickBot="1">
      <c r="A19" s="273" t="s">
        <v>324</v>
      </c>
      <c r="B19" s="1078">
        <v>1891.815857037717</v>
      </c>
      <c r="C19" s="1078">
        <v>595.33847055951583</v>
      </c>
      <c r="D19" s="1078">
        <v>1872.8456724027671</v>
      </c>
      <c r="E19" s="1078">
        <v>4360</v>
      </c>
      <c r="F19" s="1078">
        <v>2920.7674630713263</v>
      </c>
      <c r="G19" s="1078">
        <v>802.69693008751494</v>
      </c>
      <c r="H19" s="1078">
        <v>2168.5003260421604</v>
      </c>
      <c r="I19" s="1078">
        <v>5891.9647192010007</v>
      </c>
      <c r="J19" s="1078">
        <v>4087.4342239671105</v>
      </c>
      <c r="K19" s="1078">
        <v>1027.7217180968487</v>
      </c>
      <c r="L19" s="1078">
        <v>2827.2693612969319</v>
      </c>
      <c r="M19" s="1078">
        <v>7942.4253033608911</v>
      </c>
      <c r="N19" s="858"/>
      <c r="O19" s="781">
        <v>0</v>
      </c>
      <c r="P19" s="866"/>
      <c r="Q19" s="900"/>
      <c r="R19" s="901"/>
      <c r="S19" s="902"/>
      <c r="T19" s="903"/>
    </row>
    <row r="20" spans="1:20" ht="24" customHeight="1" thickBot="1">
      <c r="A20" s="273" t="s">
        <v>2148</v>
      </c>
      <c r="B20" s="1078"/>
      <c r="C20" s="1078"/>
      <c r="D20" s="1078"/>
      <c r="E20" s="1078">
        <v>2486.35</v>
      </c>
      <c r="F20" s="1078">
        <v>982.43641648410141</v>
      </c>
      <c r="G20" s="1078">
        <v>269.99708312578855</v>
      </c>
      <c r="H20" s="1078">
        <v>729.40202066659356</v>
      </c>
      <c r="I20" s="1078">
        <v>1981.8355202764833</v>
      </c>
      <c r="J20" s="1078">
        <v>1374.8592732493942</v>
      </c>
      <c r="K20" s="1078">
        <v>345.6869657155911</v>
      </c>
      <c r="L20" s="1078">
        <v>950.98716856666806</v>
      </c>
      <c r="M20" s="1078">
        <v>2671.5334075316532</v>
      </c>
      <c r="N20" s="858"/>
      <c r="P20" s="866"/>
      <c r="Q20" s="900"/>
      <c r="R20" s="901"/>
      <c r="S20" s="902"/>
      <c r="T20" s="903"/>
    </row>
    <row r="21" spans="1:20" ht="24" customHeight="1" thickBot="1">
      <c r="A21" s="274" t="s">
        <v>1016</v>
      </c>
      <c r="B21" s="1078">
        <v>8668.1859426560368</v>
      </c>
      <c r="C21" s="1078">
        <v>21116.963125951861</v>
      </c>
      <c r="D21" s="1078">
        <v>54056.904885592099</v>
      </c>
      <c r="E21" s="1078">
        <v>88953.40395420001</v>
      </c>
      <c r="F21" s="1078">
        <v>15049.392108028735</v>
      </c>
      <c r="G21" s="1078">
        <v>33038.25721757656</v>
      </c>
      <c r="H21" s="1078">
        <v>57731.358380818943</v>
      </c>
      <c r="I21" s="1078">
        <v>105819.00770642424</v>
      </c>
      <c r="J21" s="1078">
        <v>19354.186958157679</v>
      </c>
      <c r="K21" s="1078">
        <v>38556.789006673265</v>
      </c>
      <c r="L21" s="1078">
        <v>68095.733254275881</v>
      </c>
      <c r="M21" s="1078">
        <v>126006.70921910682</v>
      </c>
      <c r="N21" s="858"/>
      <c r="O21" s="781">
        <v>0.33988405144346329</v>
      </c>
      <c r="P21" s="1347" t="s">
        <v>1006</v>
      </c>
      <c r="Q21" s="1518" t="s">
        <v>1406</v>
      </c>
      <c r="R21" s="1519">
        <v>2183.23</v>
      </c>
      <c r="S21" s="1520">
        <v>2340.2014039999999</v>
      </c>
      <c r="T21" s="1521">
        <v>156.97140399999989</v>
      </c>
    </row>
    <row r="22" spans="1:20" ht="24" customHeight="1" thickBot="1">
      <c r="A22" s="274" t="s">
        <v>1017</v>
      </c>
      <c r="B22" s="1078"/>
      <c r="C22" s="1078"/>
      <c r="D22" s="1078"/>
      <c r="E22" s="1078"/>
      <c r="F22" s="1078"/>
      <c r="G22" s="1078"/>
      <c r="H22" s="1078"/>
      <c r="I22" s="1078"/>
      <c r="J22" s="1078"/>
      <c r="K22" s="1078"/>
      <c r="L22" s="1078"/>
      <c r="M22" s="1078"/>
      <c r="N22" s="780"/>
      <c r="P22" s="1347" t="s">
        <v>1413</v>
      </c>
      <c r="Q22" s="1518" t="s">
        <v>1406</v>
      </c>
      <c r="R22" s="1526">
        <v>483.21999999999997</v>
      </c>
      <c r="S22" s="1520">
        <v>844.11214329553877</v>
      </c>
      <c r="T22" s="1521">
        <v>360.8921432955388</v>
      </c>
    </row>
    <row r="23" spans="1:20" ht="24" customHeight="1" thickBot="1">
      <c r="A23" s="1081" t="s">
        <v>2149</v>
      </c>
      <c r="B23" s="1078"/>
      <c r="C23" s="1078"/>
      <c r="D23" s="1078"/>
      <c r="E23" s="1078"/>
      <c r="F23" s="1078">
        <v>451.08974648765411</v>
      </c>
      <c r="G23" s="1078">
        <v>123.97027811274033</v>
      </c>
      <c r="H23" s="1078">
        <v>334.90795645338432</v>
      </c>
      <c r="I23" s="1078">
        <v>909.96798105377866</v>
      </c>
      <c r="J23" s="1078">
        <v>1105.8207512580757</v>
      </c>
      <c r="K23" s="1078">
        <v>278.0414167220718</v>
      </c>
      <c r="L23" s="1078">
        <v>764.89380814644517</v>
      </c>
      <c r="M23" s="1078">
        <v>2148.7559761265925</v>
      </c>
      <c r="N23" s="858"/>
      <c r="P23" s="870" t="s">
        <v>1414</v>
      </c>
      <c r="Q23" s="1518" t="s">
        <v>1406</v>
      </c>
      <c r="R23" s="1519">
        <v>46.85</v>
      </c>
      <c r="S23" s="1520">
        <v>82.188221986818192</v>
      </c>
      <c r="T23" s="1521">
        <v>35.338221986818191</v>
      </c>
    </row>
    <row r="24" spans="1:20" ht="24" customHeight="1" thickBot="1">
      <c r="A24" s="273" t="s">
        <v>2100</v>
      </c>
      <c r="B24" s="1078"/>
      <c r="C24" s="1078"/>
      <c r="D24" s="1078"/>
      <c r="E24" s="1078"/>
      <c r="F24" s="1078"/>
      <c r="G24" s="1078"/>
      <c r="H24" s="1078"/>
      <c r="I24" s="1078"/>
      <c r="J24" s="1078"/>
      <c r="K24" s="1078">
        <v>0</v>
      </c>
      <c r="L24" s="1078">
        <v>0</v>
      </c>
      <c r="M24" s="1078"/>
      <c r="N24" s="780"/>
      <c r="O24" s="781">
        <v>0</v>
      </c>
      <c r="P24" s="1347" t="s">
        <v>141</v>
      </c>
      <c r="Q24" s="1518" t="s">
        <v>1406</v>
      </c>
      <c r="R24" s="1519">
        <v>63.58</v>
      </c>
      <c r="S24" s="1520">
        <v>42.151664628789412</v>
      </c>
      <c r="T24" s="1521">
        <v>-21.428335371210586</v>
      </c>
    </row>
    <row r="25" spans="1:20" ht="24" customHeight="1" thickBot="1">
      <c r="A25" s="273" t="s">
        <v>1596</v>
      </c>
      <c r="B25" s="1078"/>
      <c r="C25" s="1078">
        <v>0</v>
      </c>
      <c r="D25" s="1078">
        <v>0</v>
      </c>
      <c r="E25" s="1078">
        <v>0</v>
      </c>
      <c r="F25" s="1078"/>
      <c r="G25" s="1078">
        <v>0</v>
      </c>
      <c r="H25" s="1078">
        <v>0</v>
      </c>
      <c r="I25" s="1078">
        <v>0</v>
      </c>
      <c r="J25" s="1078"/>
      <c r="K25" s="1078">
        <v>0</v>
      </c>
      <c r="L25" s="1078">
        <v>0</v>
      </c>
      <c r="M25" s="1078">
        <v>0</v>
      </c>
      <c r="N25" s="780"/>
      <c r="O25" s="781">
        <v>0</v>
      </c>
      <c r="P25" s="782" t="s">
        <v>1415</v>
      </c>
      <c r="Q25" s="1513" t="s">
        <v>1406</v>
      </c>
      <c r="R25" s="1523">
        <v>2776.8799999999997</v>
      </c>
      <c r="S25" s="1523">
        <v>3308.6534339111463</v>
      </c>
      <c r="T25" s="1521">
        <v>531.77343391114664</v>
      </c>
    </row>
    <row r="26" spans="1:20" ht="24" customHeight="1" thickBot="1">
      <c r="A26" s="273" t="s">
        <v>1597</v>
      </c>
      <c r="B26" s="1078">
        <v>0</v>
      </c>
      <c r="C26" s="1078">
        <v>0</v>
      </c>
      <c r="D26" s="1078">
        <v>0</v>
      </c>
      <c r="E26" s="1078">
        <v>0</v>
      </c>
      <c r="F26" s="1078"/>
      <c r="G26" s="1078"/>
      <c r="H26" s="1078"/>
      <c r="I26" s="1078"/>
      <c r="J26" s="1078"/>
      <c r="K26" s="1078"/>
      <c r="L26" s="1078"/>
      <c r="M26" s="1078"/>
      <c r="N26" s="780"/>
      <c r="P26" s="782"/>
      <c r="Q26" s="1513"/>
      <c r="R26" s="1523"/>
      <c r="S26" s="1523"/>
      <c r="T26" s="1521"/>
    </row>
    <row r="27" spans="1:20" ht="24" customHeight="1" thickBot="1">
      <c r="A27" s="274" t="s">
        <v>1018</v>
      </c>
      <c r="B27" s="1078">
        <v>0</v>
      </c>
      <c r="C27" s="1078">
        <v>0</v>
      </c>
      <c r="D27" s="1078">
        <v>0</v>
      </c>
      <c r="E27" s="1078">
        <v>0</v>
      </c>
      <c r="F27" s="1078">
        <v>451.08974648765411</v>
      </c>
      <c r="G27" s="1078">
        <v>123.97027811274033</v>
      </c>
      <c r="H27" s="1078">
        <v>334.90795645338432</v>
      </c>
      <c r="I27" s="1078">
        <v>909.96798105377866</v>
      </c>
      <c r="J27" s="1078">
        <v>1105.8207512580757</v>
      </c>
      <c r="K27" s="1078">
        <v>278.0414167220718</v>
      </c>
      <c r="L27" s="1078">
        <v>764.89380814644517</v>
      </c>
      <c r="M27" s="1078">
        <v>2148.7559761265925</v>
      </c>
      <c r="N27" s="858"/>
      <c r="P27" s="1347" t="s">
        <v>1416</v>
      </c>
      <c r="Q27" s="1518" t="s">
        <v>1406</v>
      </c>
      <c r="R27" s="1519">
        <v>0</v>
      </c>
      <c r="S27" s="1520">
        <v>0</v>
      </c>
      <c r="T27" s="1521">
        <v>0</v>
      </c>
    </row>
    <row r="28" spans="1:20" ht="24" customHeight="1" thickBot="1">
      <c r="A28" s="274" t="s">
        <v>1019</v>
      </c>
      <c r="B28" s="1078">
        <v>67586.40377460848</v>
      </c>
      <c r="C28" s="1078">
        <v>49069.204563439198</v>
      </c>
      <c r="D28" s="1078">
        <v>154418.73074764799</v>
      </c>
      <c r="E28" s="1078">
        <v>276217.8420587494</v>
      </c>
      <c r="F28" s="1078">
        <v>102693.70301880971</v>
      </c>
      <c r="G28" s="1078">
        <v>67003.639037332323</v>
      </c>
      <c r="H28" s="1078">
        <v>171051.77403133598</v>
      </c>
      <c r="I28" s="1078">
        <v>340749.116087478</v>
      </c>
      <c r="J28" s="1078">
        <v>123572.90628797485</v>
      </c>
      <c r="K28" s="1078">
        <v>75356.489676780679</v>
      </c>
      <c r="L28" s="1078">
        <v>189649.69993047795</v>
      </c>
      <c r="M28" s="1078">
        <v>388579.09589523345</v>
      </c>
      <c r="N28" s="858">
        <v>386430.33991910686</v>
      </c>
      <c r="P28" s="1347" t="s">
        <v>1417</v>
      </c>
      <c r="Q28" s="1518" t="s">
        <v>1406</v>
      </c>
      <c r="R28" s="1519">
        <v>10.54</v>
      </c>
      <c r="S28" s="1520">
        <v>58.919647192010004</v>
      </c>
      <c r="T28" s="1521">
        <v>48.379647192010005</v>
      </c>
    </row>
    <row r="29" spans="1:20" ht="24" customHeight="1" thickBot="1">
      <c r="A29" s="273" t="s">
        <v>1020</v>
      </c>
      <c r="B29" s="1078">
        <v>6909.3571039130757</v>
      </c>
      <c r="C29" s="1078">
        <v>2174.3163191549074</v>
      </c>
      <c r="D29" s="1078">
        <v>6840.0735214320239</v>
      </c>
      <c r="E29" s="1078">
        <v>15923.746944500006</v>
      </c>
      <c r="F29" s="1078">
        <v>8715.0943266781833</v>
      </c>
      <c r="G29" s="1078">
        <v>2395.116882770089</v>
      </c>
      <c r="H29" s="1078">
        <v>6470.4517315517323</v>
      </c>
      <c r="I29" s="1078">
        <v>17580.662941000002</v>
      </c>
      <c r="J29" s="1078">
        <v>9183.4705266983219</v>
      </c>
      <c r="K29" s="1078">
        <v>2309.0407308450708</v>
      </c>
      <c r="L29" s="1078">
        <v>6352.1865864566098</v>
      </c>
      <c r="M29" s="1078">
        <v>17844.697844000002</v>
      </c>
      <c r="N29" s="858"/>
      <c r="P29" s="782" t="s">
        <v>1418</v>
      </c>
      <c r="Q29" s="1527" t="s">
        <v>1406</v>
      </c>
      <c r="R29" s="1528">
        <v>11.730000000000437</v>
      </c>
      <c r="S29" s="1528">
        <v>-140.74485554563631</v>
      </c>
      <c r="T29" s="1521">
        <v>-152.47485554563676</v>
      </c>
    </row>
    <row r="30" spans="1:20" ht="24" customHeight="1">
      <c r="A30" s="274" t="s">
        <v>1021</v>
      </c>
      <c r="B30" s="1078">
        <v>60677.046670695403</v>
      </c>
      <c r="C30" s="1078">
        <v>46894.888244284288</v>
      </c>
      <c r="D30" s="1078">
        <v>147578.65722621596</v>
      </c>
      <c r="E30" s="1078">
        <v>260294.09511424939</v>
      </c>
      <c r="F30" s="1078">
        <v>93978.608692131529</v>
      </c>
      <c r="G30" s="1078">
        <v>64608.522154562233</v>
      </c>
      <c r="H30" s="1078">
        <v>164581.32229978425</v>
      </c>
      <c r="I30" s="1078">
        <v>323168.45314647799</v>
      </c>
      <c r="J30" s="1078">
        <v>114389.43576127653</v>
      </c>
      <c r="K30" s="1078">
        <v>73047.448945935612</v>
      </c>
      <c r="L30" s="1078">
        <v>183297.51334402134</v>
      </c>
      <c r="M30" s="1078">
        <v>370734.39805123344</v>
      </c>
      <c r="N30" s="858">
        <v>368585.64207510685</v>
      </c>
    </row>
    <row r="31" spans="1:20" ht="24" customHeight="1">
      <c r="A31" s="273" t="s">
        <v>1022</v>
      </c>
      <c r="B31" s="1078">
        <v>110893.38</v>
      </c>
      <c r="C31" s="1078">
        <v>34897.21</v>
      </c>
      <c r="D31" s="1078">
        <v>109781.39656589998</v>
      </c>
      <c r="E31" s="1078">
        <v>255571.98656589998</v>
      </c>
      <c r="F31" s="1078">
        <v>152773.11416499002</v>
      </c>
      <c r="G31" s="1078">
        <v>41985.714813186503</v>
      </c>
      <c r="H31" s="1078">
        <v>113425.17063268411</v>
      </c>
      <c r="I31" s="1078">
        <v>308183.9996108606</v>
      </c>
      <c r="J31" s="1078">
        <v>180283.16917410001</v>
      </c>
      <c r="K31" s="1078">
        <v>45329.396930997995</v>
      </c>
      <c r="L31" s="1078">
        <v>124701.47594662453</v>
      </c>
      <c r="M31" s="1078">
        <v>350314.04205172253</v>
      </c>
      <c r="N31" s="858">
        <v>350314.04205172253</v>
      </c>
      <c r="O31" s="781">
        <v>182181.48019038278</v>
      </c>
    </row>
    <row r="32" spans="1:20" ht="24" customHeight="1" thickBot="1">
      <c r="A32" s="274" t="s">
        <v>1024</v>
      </c>
      <c r="B32" s="1078">
        <v>50216.333329304602</v>
      </c>
      <c r="C32" s="1078">
        <v>-11997.678244284289</v>
      </c>
      <c r="D32" s="1078">
        <v>-37797.26066031598</v>
      </c>
      <c r="E32" s="1078">
        <v>-4722.1085483494098</v>
      </c>
      <c r="F32" s="1078">
        <v>58794.505472858495</v>
      </c>
      <c r="G32" s="1078">
        <v>-22622.80734137573</v>
      </c>
      <c r="H32" s="1078">
        <v>-51156.151667100145</v>
      </c>
      <c r="I32" s="1078">
        <v>-14984.453535617387</v>
      </c>
      <c r="J32" s="1078">
        <v>65893.73341282348</v>
      </c>
      <c r="K32" s="1078">
        <v>-27718.052014937617</v>
      </c>
      <c r="L32" s="1078">
        <v>-58596.037397396809</v>
      </c>
      <c r="M32" s="1078">
        <v>-20420.35599951091</v>
      </c>
      <c r="N32" s="780">
        <v>-18271.600023384322</v>
      </c>
      <c r="O32" s="783">
        <v>188552.91786085066</v>
      </c>
    </row>
    <row r="33" spans="1:17" ht="24" customHeight="1" thickBot="1">
      <c r="A33" s="273" t="s">
        <v>1023</v>
      </c>
      <c r="B33" s="1078"/>
      <c r="C33" s="1078"/>
      <c r="D33" s="1078"/>
      <c r="E33" s="1078"/>
      <c r="F33" s="1078"/>
      <c r="G33" s="1078"/>
      <c r="H33" s="1078"/>
      <c r="I33" s="1078"/>
      <c r="J33" s="1078"/>
      <c r="K33" s="1078"/>
      <c r="L33" s="1078"/>
      <c r="M33" s="1078"/>
      <c r="N33" s="780"/>
      <c r="O33" s="781">
        <v>-149079.6072040195</v>
      </c>
      <c r="P33" s="917"/>
      <c r="Q33" s="919" t="s">
        <v>1406</v>
      </c>
    </row>
    <row r="34" spans="1:17" ht="24" customHeight="1">
      <c r="A34" s="274" t="s">
        <v>1025</v>
      </c>
      <c r="B34" s="1078">
        <v>50216.333329304602</v>
      </c>
      <c r="C34" s="1078">
        <v>-11997.678244284289</v>
      </c>
      <c r="D34" s="1078">
        <v>-37797.26066031598</v>
      </c>
      <c r="E34" s="1080">
        <v>-4722.1085483494098</v>
      </c>
      <c r="F34" s="1078">
        <v>58794.505472858495</v>
      </c>
      <c r="G34" s="1078">
        <v>-22622.80734137573</v>
      </c>
      <c r="H34" s="1078">
        <v>-51156.151667100145</v>
      </c>
      <c r="I34" s="1080">
        <v>-14984.453535617387</v>
      </c>
      <c r="J34" s="1078">
        <v>65893.73341282348</v>
      </c>
      <c r="K34" s="1078">
        <v>-27718.052014937617</v>
      </c>
      <c r="L34" s="1078">
        <v>-58596.037397396809</v>
      </c>
      <c r="M34" s="1082">
        <v>-20420.35599951091</v>
      </c>
      <c r="N34" s="785"/>
      <c r="O34" s="781">
        <v>-149078.9047506403</v>
      </c>
      <c r="P34" s="918" t="s">
        <v>53</v>
      </c>
      <c r="Q34" s="920">
        <v>3758.16</v>
      </c>
    </row>
    <row r="35" spans="1:17" ht="24" customHeight="1">
      <c r="A35" s="856" t="s">
        <v>2099</v>
      </c>
      <c r="B35" s="857"/>
      <c r="C35" s="857"/>
      <c r="D35" s="857"/>
      <c r="E35" s="858"/>
      <c r="F35" s="857"/>
      <c r="G35" s="857"/>
      <c r="H35" s="857"/>
      <c r="I35" s="857"/>
      <c r="J35" s="857"/>
      <c r="K35" s="857"/>
      <c r="L35" s="857"/>
      <c r="M35" s="857"/>
      <c r="N35" s="785"/>
      <c r="P35" s="918" t="s">
        <v>2102</v>
      </c>
      <c r="Q35" s="921">
        <v>79.42</v>
      </c>
    </row>
    <row r="36" spans="1:17" ht="24" customHeight="1">
      <c r="A36" s="856"/>
      <c r="B36" s="857"/>
      <c r="C36" s="857"/>
      <c r="D36" s="857"/>
      <c r="E36" s="858"/>
      <c r="F36" s="857"/>
      <c r="G36" s="981"/>
      <c r="H36" s="981"/>
      <c r="I36" s="981"/>
      <c r="J36" s="981"/>
      <c r="K36" s="981"/>
      <c r="L36" s="981"/>
      <c r="M36" s="981"/>
      <c r="N36" s="785"/>
      <c r="P36" s="918" t="s">
        <v>2155</v>
      </c>
      <c r="Q36" s="921">
        <v>26.72</v>
      </c>
    </row>
    <row r="37" spans="1:17">
      <c r="P37" s="916" t="s">
        <v>2103</v>
      </c>
      <c r="Q37" s="921">
        <v>21.49</v>
      </c>
    </row>
    <row r="38" spans="1:17" ht="15">
      <c r="F38" s="783" t="s">
        <v>2233</v>
      </c>
      <c r="P38" s="916" t="s">
        <v>2156</v>
      </c>
      <c r="Q38" s="922">
        <v>3885.7899999999995</v>
      </c>
    </row>
    <row r="39" spans="1:17">
      <c r="F39" s="273" t="s">
        <v>1942</v>
      </c>
      <c r="G39" s="273"/>
      <c r="H39" s="273"/>
      <c r="J39" s="273"/>
      <c r="K39" s="273"/>
      <c r="L39" s="273"/>
      <c r="P39" s="916" t="s">
        <v>2162</v>
      </c>
      <c r="Q39" s="921">
        <v>3503.14</v>
      </c>
    </row>
    <row r="40" spans="1:17">
      <c r="F40" s="273" t="s">
        <v>2150</v>
      </c>
      <c r="G40" s="273"/>
      <c r="H40" s="771">
        <v>4722.1085483494098</v>
      </c>
      <c r="J40" s="273" t="s">
        <v>2150</v>
      </c>
      <c r="K40" s="273"/>
      <c r="L40" s="914">
        <v>10310.7378217798</v>
      </c>
      <c r="P40" s="916" t="s">
        <v>2163</v>
      </c>
      <c r="Q40" s="921">
        <v>178.45</v>
      </c>
    </row>
    <row r="41" spans="1:17">
      <c r="F41" s="273" t="s">
        <v>2151</v>
      </c>
      <c r="G41" s="273"/>
      <c r="H41" s="771">
        <v>14984.453535617387</v>
      </c>
      <c r="J41" s="273" t="s">
        <v>2151</v>
      </c>
      <c r="K41" s="273"/>
      <c r="L41" s="273">
        <v>34435.6064355813</v>
      </c>
      <c r="P41" s="916" t="s">
        <v>2156</v>
      </c>
      <c r="Q41" s="922">
        <v>3681.5899999999997</v>
      </c>
    </row>
    <row r="42" spans="1:17" ht="15.75" thickBot="1">
      <c r="F42" s="274" t="s">
        <v>2152</v>
      </c>
      <c r="G42" s="274"/>
      <c r="H42" s="771">
        <v>19706.562083966797</v>
      </c>
      <c r="J42" s="274" t="s">
        <v>2152</v>
      </c>
      <c r="K42" s="274"/>
      <c r="L42" s="274">
        <v>44746.344257361096</v>
      </c>
      <c r="P42" s="923" t="s">
        <v>2101</v>
      </c>
      <c r="Q42" s="924">
        <v>-204.19999999999982</v>
      </c>
    </row>
    <row r="43" spans="1:17">
      <c r="F43" s="273" t="s">
        <v>2153</v>
      </c>
      <c r="G43" s="273"/>
      <c r="H43" s="977">
        <v>909.96798105377866</v>
      </c>
      <c r="J43" s="273" t="s">
        <v>2153</v>
      </c>
      <c r="K43" s="273"/>
      <c r="L43" s="915">
        <v>2050.876307447998</v>
      </c>
    </row>
    <row r="44" spans="1:17">
      <c r="J44" s="273"/>
      <c r="K44" s="273"/>
      <c r="L44" s="273"/>
    </row>
    <row r="45" spans="1:17">
      <c r="H45" s="766"/>
    </row>
    <row r="46" spans="1:17">
      <c r="F46" s="273" t="s">
        <v>2169</v>
      </c>
      <c r="G46" s="273"/>
      <c r="H46" s="771"/>
    </row>
    <row r="47" spans="1:17">
      <c r="F47" s="273" t="s">
        <v>2150</v>
      </c>
      <c r="G47" s="273"/>
      <c r="H47" s="771">
        <v>19706.562083966797</v>
      </c>
    </row>
    <row r="48" spans="1:17">
      <c r="F48" s="273" t="s">
        <v>2151</v>
      </c>
      <c r="G48" s="273"/>
      <c r="H48" s="771">
        <v>18271.600023384319</v>
      </c>
    </row>
    <row r="49" spans="6:8" ht="15">
      <c r="F49" s="274" t="s">
        <v>2152</v>
      </c>
      <c r="G49" s="274"/>
      <c r="H49" s="771">
        <v>37978.16210735112</v>
      </c>
    </row>
    <row r="50" spans="6:8">
      <c r="F50" s="273" t="s">
        <v>2234</v>
      </c>
      <c r="G50" s="273"/>
      <c r="H50" s="977">
        <v>2148.7559761265925</v>
      </c>
    </row>
    <row r="51" spans="6:8">
      <c r="F51" s="273"/>
      <c r="G51" s="273"/>
      <c r="H51" s="979"/>
    </row>
    <row r="67" spans="2:12" ht="63">
      <c r="B67" s="876" t="s">
        <v>554</v>
      </c>
      <c r="C67" s="876" t="s">
        <v>2105</v>
      </c>
      <c r="D67" s="876" t="s">
        <v>2106</v>
      </c>
      <c r="E67" s="876" t="s">
        <v>2107</v>
      </c>
      <c r="F67" s="876" t="s">
        <v>2108</v>
      </c>
    </row>
    <row r="68" spans="2:12" ht="63">
      <c r="B68" s="877">
        <v>1</v>
      </c>
      <c r="C68" s="878" t="s">
        <v>1595</v>
      </c>
      <c r="D68" s="879">
        <v>2047.25</v>
      </c>
      <c r="E68" s="879">
        <v>2340.1999999999998</v>
      </c>
      <c r="F68" s="879">
        <v>2604.2399999999998</v>
      </c>
    </row>
    <row r="69" spans="2:12" ht="42">
      <c r="B69" s="877">
        <v>2</v>
      </c>
      <c r="C69" s="878" t="s">
        <v>1632</v>
      </c>
      <c r="D69" s="879">
        <v>357.24</v>
      </c>
      <c r="E69" s="879">
        <v>428.05</v>
      </c>
      <c r="F69" s="879">
        <v>484.9</v>
      </c>
    </row>
    <row r="70" spans="2:12" ht="63">
      <c r="B70" s="877">
        <v>3</v>
      </c>
      <c r="C70" s="878" t="s">
        <v>2109</v>
      </c>
      <c r="D70" s="879">
        <v>114.23</v>
      </c>
      <c r="E70" s="879">
        <v>245.4</v>
      </c>
      <c r="F70" s="879">
        <v>257.19</v>
      </c>
    </row>
    <row r="71" spans="2:12" ht="84">
      <c r="B71" s="877">
        <v>4</v>
      </c>
      <c r="C71" s="878" t="s">
        <v>1634</v>
      </c>
      <c r="D71" s="879">
        <v>49.2</v>
      </c>
      <c r="E71" s="879">
        <v>150.84</v>
      </c>
      <c r="F71" s="879">
        <v>199.22</v>
      </c>
    </row>
    <row r="72" spans="2:12" ht="84">
      <c r="B72" s="877">
        <v>5</v>
      </c>
      <c r="C72" s="878" t="s">
        <v>2110</v>
      </c>
      <c r="D72" s="879">
        <v>14.84</v>
      </c>
      <c r="E72" s="879">
        <v>30.82</v>
      </c>
      <c r="F72" s="879">
        <v>35.03</v>
      </c>
    </row>
    <row r="73" spans="2:12" ht="42">
      <c r="B73" s="877">
        <v>6</v>
      </c>
      <c r="C73" s="878" t="s">
        <v>141</v>
      </c>
      <c r="D73" s="879">
        <v>32.86</v>
      </c>
      <c r="E73" s="879">
        <v>42.15</v>
      </c>
      <c r="F73" s="879">
        <v>66.89</v>
      </c>
    </row>
    <row r="74" spans="2:12" ht="63">
      <c r="B74" s="877">
        <v>7</v>
      </c>
      <c r="C74" s="878" t="s">
        <v>2111</v>
      </c>
      <c r="D74" s="879">
        <v>0</v>
      </c>
      <c r="E74" s="879">
        <v>14.22</v>
      </c>
      <c r="F74" s="879">
        <v>39.44</v>
      </c>
    </row>
    <row r="75" spans="2:12" ht="93">
      <c r="B75" s="877">
        <v>8</v>
      </c>
      <c r="C75" s="880" t="s">
        <v>2112</v>
      </c>
      <c r="D75" s="879">
        <v>0</v>
      </c>
      <c r="E75" s="879">
        <v>35.340000000000003</v>
      </c>
      <c r="F75" s="879">
        <v>44.5</v>
      </c>
      <c r="K75" s="781">
        <v>26.62</v>
      </c>
      <c r="L75" s="781">
        <v>31.19</v>
      </c>
    </row>
    <row r="76" spans="2:12" ht="84">
      <c r="B76" s="877">
        <v>9</v>
      </c>
      <c r="C76" s="878" t="s">
        <v>2113</v>
      </c>
      <c r="D76" s="879">
        <v>26.78</v>
      </c>
      <c r="E76" s="879">
        <v>32.630000000000003</v>
      </c>
      <c r="F76" s="879">
        <v>36.03</v>
      </c>
    </row>
    <row r="77" spans="2:12" ht="42">
      <c r="B77" s="877">
        <v>10</v>
      </c>
      <c r="C77" s="878" t="s">
        <v>1399</v>
      </c>
      <c r="D77" s="879">
        <v>40</v>
      </c>
      <c r="E77" s="879">
        <v>58.92</v>
      </c>
      <c r="F77" s="879">
        <v>79.42</v>
      </c>
    </row>
    <row r="78" spans="2:12" ht="42">
      <c r="B78" s="877"/>
      <c r="C78" s="878" t="s">
        <v>2157</v>
      </c>
      <c r="D78" s="879">
        <v>0</v>
      </c>
      <c r="E78" s="879">
        <v>19.82</v>
      </c>
      <c r="F78" s="879">
        <v>26.72</v>
      </c>
    </row>
    <row r="79" spans="2:12" ht="42">
      <c r="B79" s="877">
        <v>11</v>
      </c>
      <c r="C79" s="878" t="s">
        <v>2103</v>
      </c>
      <c r="D79" s="879">
        <v>0</v>
      </c>
      <c r="E79" s="879">
        <v>9.1</v>
      </c>
      <c r="F79" s="879">
        <v>21.49</v>
      </c>
      <c r="H79" s="781">
        <v>78.740000000000009</v>
      </c>
      <c r="I79" s="781">
        <v>106.14</v>
      </c>
    </row>
    <row r="80" spans="2:12" ht="21">
      <c r="B80" s="877">
        <v>12</v>
      </c>
      <c r="C80" s="876" t="s">
        <v>2114</v>
      </c>
      <c r="D80" s="881">
        <v>2682.4</v>
      </c>
      <c r="E80" s="881">
        <v>3407.4900000000007</v>
      </c>
      <c r="F80" s="881">
        <v>3895.0699999999997</v>
      </c>
      <c r="H80" s="781">
        <v>9.1</v>
      </c>
      <c r="I80" s="781">
        <v>21.49</v>
      </c>
    </row>
    <row r="81" spans="2:6" ht="63">
      <c r="B81" s="877">
        <v>13</v>
      </c>
      <c r="C81" s="878" t="s">
        <v>2104</v>
      </c>
      <c r="D81" s="879">
        <v>2545.61</v>
      </c>
      <c r="E81" s="879">
        <v>3081.84</v>
      </c>
      <c r="F81" s="879">
        <v>3503.14</v>
      </c>
    </row>
    <row r="82" spans="2:6" ht="42">
      <c r="B82" s="877">
        <v>14</v>
      </c>
      <c r="C82" s="878" t="s">
        <v>1419</v>
      </c>
      <c r="D82" s="879">
        <v>137.41999999999999</v>
      </c>
      <c r="E82" s="879">
        <v>175.81</v>
      </c>
      <c r="F82" s="879">
        <v>178.45</v>
      </c>
    </row>
    <row r="83" spans="2:6" ht="21">
      <c r="B83" s="877">
        <v>15</v>
      </c>
      <c r="C83" s="876" t="s">
        <v>456</v>
      </c>
      <c r="D83" s="881">
        <v>2683.03</v>
      </c>
      <c r="E83" s="881">
        <v>3257.65</v>
      </c>
      <c r="F83" s="881">
        <v>3681.5899999999997</v>
      </c>
    </row>
    <row r="84" spans="2:6" ht="42">
      <c r="B84" s="877">
        <v>16</v>
      </c>
      <c r="C84" s="876" t="s">
        <v>2115</v>
      </c>
      <c r="D84" s="881">
        <v>0.63000000000010914</v>
      </c>
      <c r="E84" s="881">
        <v>-149.8400000000006</v>
      </c>
      <c r="F84" s="881">
        <v>-213.48000000000002</v>
      </c>
    </row>
  </sheetData>
  <mergeCells count="10">
    <mergeCell ref="P7:P8"/>
    <mergeCell ref="R7:R8"/>
    <mergeCell ref="S7:S8"/>
    <mergeCell ref="T7:T8"/>
    <mergeCell ref="L1:M1"/>
    <mergeCell ref="A3:K3"/>
    <mergeCell ref="L3:M3"/>
    <mergeCell ref="B4:E4"/>
    <mergeCell ref="F4:I4"/>
    <mergeCell ref="J4:M4"/>
  </mergeCells>
  <conditionalFormatting sqref="A6:A36">
    <cfRule type="colorScale" priority="5">
      <colorScale>
        <cfvo type="min"/>
        <cfvo type="percentile" val="50"/>
        <cfvo type="max"/>
        <color rgb="FFF8696B"/>
        <color rgb="FFFFEB84"/>
        <color rgb="FF63BE7B"/>
      </colorScale>
    </cfRule>
  </conditionalFormatting>
  <conditionalFormatting sqref="B85:D65537 U1:IW1048576 P30:Q32 B2:T6 L37:O1048576 O7:O36 B1:L1 N1:T1 P42:T65537 A1:A1048576 I41 B37:K37 E79:F1048576 C80:D84 B72:B84 G52:K52 C72:F78 P38:Q38 R30:T41 P37 P41:Q41 P39:P40 G74:K65537 I42:K43 B52:F71 B38:E43 I38:K40 B45:E51 I45:K51 B44:K44">
    <cfRule type="colorScale" priority="6">
      <colorScale>
        <cfvo type="min"/>
        <cfvo type="percentile" val="50"/>
        <cfvo type="max"/>
        <color rgb="FFF8696B"/>
        <color rgb="FFFFEB84"/>
        <color rgb="FF63BE7B"/>
      </colorScale>
    </cfRule>
  </conditionalFormatting>
  <conditionalFormatting sqref="C79:D79">
    <cfRule type="colorScale" priority="4">
      <colorScale>
        <cfvo type="min"/>
        <cfvo type="percentile" val="50"/>
        <cfvo type="max"/>
        <color rgb="FFF8696B"/>
        <color rgb="FFFFEB84"/>
        <color rgb="FF63BE7B"/>
      </colorScale>
    </cfRule>
  </conditionalFormatting>
  <conditionalFormatting sqref="F38:H38 F45:G45">
    <cfRule type="colorScale" priority="3">
      <colorScale>
        <cfvo type="min"/>
        <cfvo type="percentile" val="50"/>
        <cfvo type="max"/>
        <color rgb="FFF8696B"/>
        <color rgb="FFFFEB84"/>
        <color rgb="FF63BE7B"/>
      </colorScale>
    </cfRule>
  </conditionalFormatting>
  <conditionalFormatting sqref="F42:G43 H39 F39:G40">
    <cfRule type="colorScale" priority="2">
      <colorScale>
        <cfvo type="min"/>
        <cfvo type="percentile" val="50"/>
        <cfvo type="max"/>
        <color rgb="FFF8696B"/>
        <color rgb="FFFFEB84"/>
        <color rgb="FF63BE7B"/>
      </colorScale>
    </cfRule>
  </conditionalFormatting>
  <conditionalFormatting sqref="F49:G51 H51 F46:G47">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00"/>
  </sheetPr>
  <dimension ref="A1:AJ204"/>
  <sheetViews>
    <sheetView showZeros="0" view="pageBreakPreview" zoomScaleSheetLayoutView="100" workbookViewId="0">
      <pane xSplit="4" ySplit="8" topLeftCell="H30" activePane="bottomRight" state="frozen"/>
      <selection activeCell="A5" sqref="A5:A6"/>
      <selection pane="topRight" activeCell="A5" sqref="A5:A6"/>
      <selection pane="bottomLeft" activeCell="A5" sqref="A5:A6"/>
      <selection pane="bottomRight" activeCell="M30" sqref="M30"/>
    </sheetView>
  </sheetViews>
  <sheetFormatPr defaultColWidth="14.7109375" defaultRowHeight="12.75"/>
  <cols>
    <col min="1" max="1" width="33" style="10" customWidth="1"/>
    <col min="2" max="2" width="12.42578125" style="10" customWidth="1"/>
    <col min="3" max="3" width="11.85546875" style="10" customWidth="1"/>
    <col min="4" max="4" width="11.140625" style="10" customWidth="1"/>
    <col min="5" max="6" width="11.85546875" style="10" customWidth="1"/>
    <col min="7" max="7" width="18.42578125" style="10" bestFit="1" customWidth="1"/>
    <col min="8" max="8" width="15.140625" style="10" customWidth="1"/>
    <col min="9" max="9" width="12.140625" style="10" customWidth="1"/>
    <col min="10" max="10" width="11.140625" style="10" customWidth="1"/>
    <col min="11" max="11" width="26.42578125" style="10" bestFit="1" customWidth="1"/>
    <col min="12" max="12" width="15.140625" style="10" customWidth="1"/>
    <col min="13" max="13" width="9.7109375" style="10" customWidth="1"/>
    <col min="14" max="16384" width="14.7109375" style="10"/>
  </cols>
  <sheetData>
    <row r="1" spans="1:36" ht="30" customHeight="1">
      <c r="A1" s="280" t="s">
        <v>1940</v>
      </c>
      <c r="B1" s="37"/>
      <c r="C1" s="37"/>
      <c r="D1" s="37"/>
      <c r="E1" s="37"/>
      <c r="F1" s="37"/>
      <c r="G1" s="37"/>
      <c r="H1" s="37"/>
      <c r="I1" s="37"/>
      <c r="J1" s="37"/>
      <c r="K1" s="45" t="s">
        <v>139</v>
      </c>
      <c r="L1" s="281" t="s">
        <v>1073</v>
      </c>
      <c r="M1" s="37"/>
    </row>
    <row r="2" spans="1:36" ht="30" customHeight="1">
      <c r="A2" s="33"/>
      <c r="K2" s="31"/>
      <c r="L2" s="171"/>
      <c r="M2" s="37"/>
    </row>
    <row r="3" spans="1:36" ht="15.75">
      <c r="A3" s="48" t="s">
        <v>1941</v>
      </c>
      <c r="B3" s="90"/>
      <c r="C3" s="90"/>
      <c r="D3" s="90"/>
      <c r="E3" s="90"/>
      <c r="F3" s="90"/>
      <c r="G3" s="90"/>
      <c r="H3" s="90"/>
      <c r="I3" s="90"/>
      <c r="J3" s="49"/>
      <c r="K3" s="49"/>
      <c r="L3" s="91"/>
      <c r="M3" s="91"/>
    </row>
    <row r="5" spans="1:36" ht="15.75">
      <c r="A5" s="12"/>
      <c r="B5" s="1622" t="s">
        <v>119</v>
      </c>
      <c r="C5" s="1622"/>
      <c r="D5" s="1622"/>
      <c r="E5" s="1622" t="s">
        <v>55</v>
      </c>
      <c r="F5" s="1622"/>
      <c r="G5" s="1622"/>
      <c r="H5" s="1622" t="s">
        <v>120</v>
      </c>
      <c r="I5" s="1622"/>
      <c r="J5" s="1622"/>
      <c r="K5" s="1622" t="s">
        <v>457</v>
      </c>
      <c r="L5" s="1622"/>
      <c r="M5" s="1622"/>
    </row>
    <row r="6" spans="1:36" ht="15">
      <c r="A6" s="275"/>
      <c r="B6" s="1623" t="s">
        <v>873</v>
      </c>
      <c r="C6" s="1623" t="s">
        <v>218</v>
      </c>
      <c r="D6" s="1623" t="s">
        <v>874</v>
      </c>
      <c r="E6" s="1623" t="s">
        <v>873</v>
      </c>
      <c r="F6" s="1623" t="s">
        <v>218</v>
      </c>
      <c r="G6" s="1623" t="s">
        <v>874</v>
      </c>
      <c r="H6" s="1623" t="s">
        <v>873</v>
      </c>
      <c r="I6" s="1623" t="s">
        <v>218</v>
      </c>
      <c r="J6" s="1623" t="s">
        <v>874</v>
      </c>
      <c r="K6" s="1623" t="s">
        <v>873</v>
      </c>
      <c r="L6" s="1623" t="s">
        <v>218</v>
      </c>
      <c r="M6" s="1623" t="s">
        <v>874</v>
      </c>
    </row>
    <row r="7" spans="1:36" ht="15">
      <c r="A7" s="275"/>
      <c r="B7" s="1624"/>
      <c r="C7" s="1624" t="s">
        <v>336</v>
      </c>
      <c r="D7" s="1624" t="s">
        <v>89</v>
      </c>
      <c r="E7" s="1624"/>
      <c r="F7" s="1624" t="s">
        <v>336</v>
      </c>
      <c r="G7" s="1624" t="s">
        <v>89</v>
      </c>
      <c r="H7" s="1624"/>
      <c r="I7" s="1624" t="s">
        <v>336</v>
      </c>
      <c r="J7" s="1624" t="s">
        <v>89</v>
      </c>
      <c r="K7" s="1624"/>
      <c r="L7" s="1624" t="s">
        <v>336</v>
      </c>
      <c r="M7" s="1624" t="s">
        <v>89</v>
      </c>
    </row>
    <row r="8" spans="1:36" ht="15">
      <c r="A8" s="275"/>
      <c r="B8" s="1624"/>
      <c r="C8" s="1624"/>
      <c r="D8" s="1624"/>
      <c r="E8" s="1624"/>
      <c r="F8" s="1624"/>
      <c r="G8" s="1624"/>
      <c r="H8" s="1624"/>
      <c r="I8" s="1624"/>
      <c r="J8" s="1624"/>
      <c r="K8" s="1624"/>
      <c r="L8" s="1624"/>
      <c r="M8" s="1624"/>
    </row>
    <row r="9" spans="1:36" ht="15.75">
      <c r="A9" s="276" t="s">
        <v>484</v>
      </c>
      <c r="B9" s="275"/>
      <c r="C9" s="275"/>
      <c r="D9" s="275"/>
      <c r="E9" s="275"/>
      <c r="F9" s="275"/>
      <c r="G9" s="275"/>
      <c r="H9" s="275"/>
      <c r="I9" s="275"/>
      <c r="J9" s="275"/>
      <c r="K9" s="275"/>
      <c r="L9" s="275"/>
      <c r="M9" s="275"/>
    </row>
    <row r="10" spans="1:36" ht="15">
      <c r="A10" s="275"/>
      <c r="B10" s="275"/>
      <c r="C10" s="275"/>
      <c r="D10" s="275"/>
      <c r="E10" s="275"/>
      <c r="F10" s="275"/>
      <c r="G10" s="275"/>
      <c r="H10" s="275"/>
      <c r="I10" s="275"/>
      <c r="J10" s="275"/>
      <c r="K10" s="275"/>
      <c r="L10" s="275"/>
      <c r="M10" s="275"/>
    </row>
    <row r="11" spans="1:36" ht="20.100000000000001" customHeight="1">
      <c r="A11" s="275" t="s">
        <v>485</v>
      </c>
      <c r="B11" s="47"/>
      <c r="C11" s="47"/>
      <c r="D11" s="47"/>
      <c r="E11" s="277">
        <v>0.95797225137649167</v>
      </c>
      <c r="F11" s="47">
        <v>7.3300871858213767</v>
      </c>
      <c r="G11" s="47">
        <v>3.7120003979446885</v>
      </c>
      <c r="H11" s="277">
        <v>0.46833426590421245</v>
      </c>
      <c r="I11" s="47">
        <v>87967.219952554631</v>
      </c>
      <c r="J11" s="47">
        <v>492.48468223211523</v>
      </c>
      <c r="K11" s="277">
        <v>0.47150043294105259</v>
      </c>
      <c r="L11" s="47">
        <v>87974.550039740454</v>
      </c>
      <c r="M11" s="47">
        <v>48.694714840265824</v>
      </c>
    </row>
    <row r="12" spans="1:36" ht="20.100000000000001" customHeight="1">
      <c r="A12" s="19" t="s">
        <v>2018</v>
      </c>
      <c r="B12" s="47"/>
      <c r="C12" s="47"/>
      <c r="D12" s="47"/>
      <c r="E12" s="277"/>
      <c r="F12" s="47"/>
      <c r="G12" s="47">
        <v>316.31192974368935</v>
      </c>
      <c r="H12" s="277">
        <v>0.7933376534792117</v>
      </c>
      <c r="I12" s="47">
        <v>8083.2707871725861</v>
      </c>
      <c r="J12" s="47">
        <v>191.43238604370342</v>
      </c>
      <c r="K12" s="277">
        <v>0.7933376534792117</v>
      </c>
      <c r="L12" s="47">
        <v>8083.2707871725861</v>
      </c>
      <c r="M12" s="47">
        <v>191.43238604370342</v>
      </c>
    </row>
    <row r="13" spans="1:36" s="113" customFormat="1" ht="25.5">
      <c r="A13" s="112" t="s">
        <v>609</v>
      </c>
      <c r="B13" s="47"/>
      <c r="C13" s="47"/>
      <c r="D13" s="47"/>
      <c r="E13" s="277">
        <v>0.77517424565553539</v>
      </c>
      <c r="F13" s="47">
        <v>153.18986757486874</v>
      </c>
      <c r="G13" s="47">
        <v>316.31192974368935</v>
      </c>
      <c r="H13" s="277">
        <v>0.16906196095834264</v>
      </c>
      <c r="I13" s="47">
        <v>12837.708140903549</v>
      </c>
      <c r="J13" s="47">
        <v>769.70214529244004</v>
      </c>
      <c r="K13" s="277">
        <v>0.16906196095834264</v>
      </c>
      <c r="L13" s="47">
        <v>12990.898008478418</v>
      </c>
      <c r="M13" s="47">
        <v>769.70214529244004</v>
      </c>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row>
    <row r="14" spans="1:36" s="113" customFormat="1" ht="15">
      <c r="A14" s="114" t="s">
        <v>707</v>
      </c>
      <c r="B14" s="47"/>
      <c r="C14" s="47"/>
      <c r="D14" s="47"/>
      <c r="E14" s="277">
        <v>0.29650349763819622</v>
      </c>
      <c r="F14" s="47">
        <v>794.91395235486073</v>
      </c>
      <c r="G14" s="47">
        <v>320.03943649040212</v>
      </c>
      <c r="H14" s="277">
        <v>0.17633414049062554</v>
      </c>
      <c r="I14" s="47">
        <v>3022.9471459801639</v>
      </c>
      <c r="J14" s="47">
        <v>762.96588828655604</v>
      </c>
      <c r="K14" s="277">
        <v>0.17633414049062554</v>
      </c>
      <c r="L14" s="47">
        <v>3817.8610983350245</v>
      </c>
      <c r="M14" s="47">
        <v>762.96588828655604</v>
      </c>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row>
    <row r="15" spans="1:36" s="113" customFormat="1" ht="15">
      <c r="A15" s="114" t="s">
        <v>708</v>
      </c>
      <c r="B15" s="47"/>
      <c r="C15" s="47"/>
      <c r="D15" s="47"/>
      <c r="E15" s="277">
        <v>0.88738963726107511</v>
      </c>
      <c r="F15" s="47">
        <v>184.41251183873817</v>
      </c>
      <c r="G15" s="47">
        <v>42.526637726855959</v>
      </c>
      <c r="H15" s="277">
        <v>0.54729840615357683</v>
      </c>
      <c r="I15" s="47">
        <v>55.478655039543604</v>
      </c>
      <c r="J15" s="47">
        <v>419.33979621726081</v>
      </c>
      <c r="K15" s="277">
        <v>0.54729840615357683</v>
      </c>
      <c r="L15" s="47">
        <v>239.89116687828178</v>
      </c>
      <c r="M15" s="47">
        <v>419.33979621726081</v>
      </c>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row>
    <row r="16" spans="1:36" ht="20.100000000000001" customHeight="1">
      <c r="A16" s="19" t="s">
        <v>812</v>
      </c>
      <c r="B16" s="47"/>
      <c r="C16" s="47"/>
      <c r="D16" s="47"/>
      <c r="E16" s="277"/>
      <c r="F16" s="47"/>
      <c r="G16" s="47"/>
      <c r="H16" s="277">
        <v>0.6731500532202116</v>
      </c>
      <c r="I16" s="47">
        <v>776.10209333761168</v>
      </c>
      <c r="J16" s="47">
        <v>302.7627734015806</v>
      </c>
      <c r="K16" s="277">
        <v>0.6731500532202116</v>
      </c>
      <c r="L16" s="47">
        <v>776.10209333761168</v>
      </c>
      <c r="M16" s="47">
        <v>302.7627734015806</v>
      </c>
    </row>
    <row r="17" spans="1:13" ht="20.100000000000001" customHeight="1">
      <c r="A17" s="19" t="s">
        <v>328</v>
      </c>
      <c r="B17" s="47"/>
      <c r="C17" s="47"/>
      <c r="D17" s="47"/>
      <c r="E17" s="277"/>
      <c r="F17" s="47"/>
      <c r="G17" s="275"/>
      <c r="H17" s="277">
        <v>0.74461430368082504</v>
      </c>
      <c r="I17" s="47">
        <v>591.93312707442124</v>
      </c>
      <c r="J17" s="47">
        <v>236.5650735650313</v>
      </c>
      <c r="K17" s="277">
        <v>0.74461430368082504</v>
      </c>
      <c r="L17" s="47">
        <v>591.93312707442124</v>
      </c>
      <c r="M17" s="47">
        <v>236.5650735650313</v>
      </c>
    </row>
    <row r="18" spans="1:13" ht="20.100000000000001" customHeight="1">
      <c r="A18" s="19" t="s">
        <v>329</v>
      </c>
      <c r="B18" s="47"/>
      <c r="C18" s="47"/>
      <c r="D18" s="47"/>
      <c r="E18" s="277" t="e">
        <v>#DIV/0!</v>
      </c>
      <c r="F18" s="47">
        <v>0</v>
      </c>
      <c r="G18" s="47" t="e">
        <v>#DIV/0!</v>
      </c>
      <c r="H18" s="277">
        <v>0.78355988898627682</v>
      </c>
      <c r="I18" s="47">
        <v>865.79419874380221</v>
      </c>
      <c r="J18" s="47">
        <v>200.48957918298495</v>
      </c>
      <c r="K18" s="277">
        <v>0.78355988898627682</v>
      </c>
      <c r="L18" s="47">
        <v>865.79419874380221</v>
      </c>
      <c r="M18" s="47">
        <v>200.48957918298495</v>
      </c>
    </row>
    <row r="19" spans="1:13" ht="20.100000000000001" customHeight="1">
      <c r="A19" s="275" t="s">
        <v>637</v>
      </c>
      <c r="B19" s="47"/>
      <c r="C19" s="47"/>
      <c r="D19" s="47"/>
      <c r="E19" s="277"/>
      <c r="F19" s="47"/>
      <c r="G19" s="47"/>
      <c r="H19" s="277">
        <v>0.7163631353474591</v>
      </c>
      <c r="I19" s="47">
        <v>1092.3440214875764</v>
      </c>
      <c r="J19" s="47">
        <v>262.73427493928625</v>
      </c>
      <c r="K19" s="277">
        <v>0.7163631353474591</v>
      </c>
      <c r="L19" s="47">
        <v>1092.3440214875764</v>
      </c>
      <c r="M19" s="47">
        <v>262.73427493928625</v>
      </c>
    </row>
    <row r="20" spans="1:13" ht="20.100000000000001" customHeight="1">
      <c r="A20" s="275" t="s">
        <v>837</v>
      </c>
      <c r="B20" s="47"/>
      <c r="C20" s="47"/>
      <c r="D20" s="47"/>
      <c r="E20" s="277">
        <v>1.4813231230786943</v>
      </c>
      <c r="F20" s="47">
        <v>-406.54331835247285</v>
      </c>
      <c r="G20" s="47">
        <v>-250.08816335659006</v>
      </c>
      <c r="H20" s="277"/>
      <c r="I20" s="47"/>
      <c r="J20" s="47"/>
      <c r="K20" s="277">
        <v>1.4813231230786943</v>
      </c>
      <c r="L20" s="47">
        <v>-406.54331835247285</v>
      </c>
      <c r="M20" s="47">
        <v>-250.08816335659006</v>
      </c>
    </row>
    <row r="21" spans="1:13" ht="20.100000000000001" customHeight="1">
      <c r="A21" s="275" t="s">
        <v>491</v>
      </c>
      <c r="B21" s="277">
        <v>1.6491866844763456</v>
      </c>
      <c r="C21" s="47">
        <v>-1824.9637853407839</v>
      </c>
      <c r="D21" s="47">
        <v>-249.99503908777865</v>
      </c>
      <c r="E21" s="277">
        <v>1.386477763372574</v>
      </c>
      <c r="F21" s="47">
        <v>-1523.5868832220674</v>
      </c>
      <c r="G21" s="47">
        <v>-234.80980230281841</v>
      </c>
      <c r="H21" s="277"/>
      <c r="I21" s="47"/>
      <c r="J21" s="47"/>
      <c r="K21" s="277">
        <v>1.5485825404965632</v>
      </c>
      <c r="L21" s="47">
        <v>-3348.5506685628516</v>
      </c>
      <c r="M21" s="47">
        <v>-23.666508835053271</v>
      </c>
    </row>
    <row r="22" spans="1:13" ht="31.5" customHeight="1">
      <c r="A22" s="54" t="s">
        <v>368</v>
      </c>
      <c r="B22" s="277"/>
      <c r="C22" s="47"/>
      <c r="D22" s="47"/>
      <c r="E22" s="277"/>
      <c r="F22" s="47"/>
      <c r="G22" s="47"/>
      <c r="H22" s="277" t="e">
        <v>#DIV/0!</v>
      </c>
      <c r="I22" s="47">
        <v>0</v>
      </c>
      <c r="J22" s="47" t="e">
        <v>#DIV/0!</v>
      </c>
      <c r="K22" s="277"/>
      <c r="L22" s="47">
        <v>0</v>
      </c>
      <c r="M22" s="47"/>
    </row>
    <row r="23" spans="1:13" ht="30.75" customHeight="1">
      <c r="A23" s="193" t="s">
        <v>695</v>
      </c>
      <c r="B23" s="277"/>
      <c r="C23" s="47"/>
      <c r="D23" s="47"/>
      <c r="E23" s="277">
        <v>1.3001550728431475</v>
      </c>
      <c r="F23" s="47">
        <v>-326.09119275739323</v>
      </c>
      <c r="G23" s="47">
        <v>-224.61164950915639</v>
      </c>
      <c r="H23" s="277">
        <v>0.69943505029574382</v>
      </c>
      <c r="I23" s="47">
        <v>1563.7726683114479</v>
      </c>
      <c r="J23" s="47">
        <v>278.41484649553081</v>
      </c>
      <c r="K23" s="277">
        <v>0.79169651158004173</v>
      </c>
      <c r="L23" s="47">
        <v>1237.6814755540547</v>
      </c>
      <c r="M23" s="47">
        <v>17.127931741244307</v>
      </c>
    </row>
    <row r="24" spans="1:13" ht="20.100000000000001" customHeight="1">
      <c r="A24" s="275" t="s">
        <v>229</v>
      </c>
      <c r="B24" s="277">
        <v>1.5647634611975425</v>
      </c>
      <c r="C24" s="47">
        <v>-43533.079552900403</v>
      </c>
      <c r="D24" s="47">
        <v>-227.04555794546079</v>
      </c>
      <c r="E24" s="277">
        <v>1.2906335352711722</v>
      </c>
      <c r="F24" s="47">
        <v>-9094.2929760122697</v>
      </c>
      <c r="G24" s="47">
        <v>-191.18510292659496</v>
      </c>
      <c r="H24" s="277"/>
      <c r="I24" s="47"/>
      <c r="J24" s="47"/>
      <c r="K24" s="277">
        <v>1.5381598366460525</v>
      </c>
      <c r="L24" s="47">
        <v>-52627.372528912674</v>
      </c>
      <c r="M24" s="47">
        <v>-21.416642464983152</v>
      </c>
    </row>
    <row r="25" spans="1:13" ht="20.100000000000001" customHeight="1">
      <c r="A25" s="275" t="s">
        <v>230</v>
      </c>
      <c r="B25" s="277">
        <v>1.7124892585325231</v>
      </c>
      <c r="C25" s="47">
        <v>-14293.101614464638</v>
      </c>
      <c r="D25" s="47">
        <v>-288.55191322437037</v>
      </c>
      <c r="E25" s="277" t="e">
        <v>#DIV/0!</v>
      </c>
      <c r="F25" s="47">
        <v>0</v>
      </c>
      <c r="G25" s="47" t="e">
        <v>#DIV/0!</v>
      </c>
      <c r="H25" s="277"/>
      <c r="I25" s="47"/>
      <c r="J25" s="47"/>
      <c r="K25" s="277">
        <v>1.7124892585325231</v>
      </c>
      <c r="L25" s="47">
        <v>-14293.101614464638</v>
      </c>
      <c r="M25" s="47">
        <v>-288.55191322437037</v>
      </c>
    </row>
    <row r="26" spans="1:13" ht="20.100000000000001" customHeight="1">
      <c r="A26" s="275" t="s">
        <v>231</v>
      </c>
      <c r="B26" s="277">
        <v>1.334438473776155</v>
      </c>
      <c r="C26" s="47">
        <v>-2921.5972814333027</v>
      </c>
      <c r="D26" s="47">
        <v>-138.55954477879601</v>
      </c>
      <c r="E26" s="277"/>
      <c r="F26" s="47"/>
      <c r="G26" s="47"/>
      <c r="H26" s="277"/>
      <c r="I26" s="47"/>
      <c r="J26" s="47"/>
      <c r="K26" s="277">
        <v>1.334438473776155</v>
      </c>
      <c r="L26" s="47">
        <v>-2921.5972814333027</v>
      </c>
      <c r="M26" s="47">
        <v>-138.55954477879601</v>
      </c>
    </row>
    <row r="27" spans="1:13" ht="20.100000000000001" customHeight="1">
      <c r="A27" s="275" t="s">
        <v>232</v>
      </c>
      <c r="B27" s="277">
        <v>1.4368120074115629</v>
      </c>
      <c r="C27" s="47">
        <v>-4366.9520863184034</v>
      </c>
      <c r="D27" s="47">
        <v>-170.25751727422809</v>
      </c>
      <c r="E27" s="277">
        <v>1.1105077770664478</v>
      </c>
      <c r="F27" s="47">
        <v>-223.12055798298314</v>
      </c>
      <c r="G27" s="47">
        <v>-104.07227854983121</v>
      </c>
      <c r="H27" s="277"/>
      <c r="I27" s="47"/>
      <c r="J27" s="47"/>
      <c r="K27" s="277">
        <v>1.4197919312989906</v>
      </c>
      <c r="L27" s="47">
        <v>-4590.0726443013864</v>
      </c>
      <c r="M27" s="47">
        <v>-16.336696638044277</v>
      </c>
    </row>
    <row r="28" spans="1:13" ht="20.100000000000001" customHeight="1">
      <c r="A28" s="38" t="s">
        <v>835</v>
      </c>
      <c r="B28" s="277"/>
      <c r="C28" s="47"/>
      <c r="D28" s="47"/>
      <c r="E28" s="277"/>
      <c r="F28" s="47"/>
      <c r="G28" s="47"/>
      <c r="H28" s="277"/>
      <c r="I28" s="47"/>
      <c r="J28" s="47"/>
      <c r="K28" s="277"/>
      <c r="L28" s="47"/>
      <c r="M28" s="47"/>
    </row>
    <row r="29" spans="1:13" ht="20.100000000000001" customHeight="1">
      <c r="A29" s="275" t="s">
        <v>317</v>
      </c>
      <c r="B29" s="277" t="e">
        <v>#DIV/0!</v>
      </c>
      <c r="C29" s="47">
        <v>0</v>
      </c>
      <c r="D29" s="47" t="e">
        <v>#DIV/0!</v>
      </c>
      <c r="E29" s="277"/>
      <c r="F29" s="47"/>
      <c r="G29" s="47"/>
      <c r="H29" s="277"/>
      <c r="I29" s="47"/>
      <c r="J29" s="47"/>
      <c r="K29" s="277"/>
      <c r="L29" s="47"/>
      <c r="M29" s="47">
        <v>0</v>
      </c>
    </row>
    <row r="30" spans="1:13" ht="20.100000000000001" customHeight="1">
      <c r="A30" s="275" t="s">
        <v>838</v>
      </c>
      <c r="B30" s="277" t="e">
        <v>#DIV/0!</v>
      </c>
      <c r="C30" s="47">
        <v>0</v>
      </c>
      <c r="D30" s="47" t="e">
        <v>#DIV/0!</v>
      </c>
      <c r="E30" s="277"/>
      <c r="F30" s="47"/>
      <c r="G30" s="47"/>
      <c r="H30" s="277"/>
      <c r="I30" s="47"/>
      <c r="J30" s="47"/>
      <c r="K30" s="277"/>
      <c r="L30" s="47">
        <v>0</v>
      </c>
      <c r="M30" s="47" t="e">
        <v>#DIV/0!</v>
      </c>
    </row>
    <row r="31" spans="1:13" ht="20.100000000000001" customHeight="1">
      <c r="A31" s="275" t="s">
        <v>318</v>
      </c>
      <c r="B31" s="277">
        <v>2.0042635799574842</v>
      </c>
      <c r="C31" s="47">
        <v>-9.3649844224357608</v>
      </c>
      <c r="D31" s="47">
        <v>-385.39030545003135</v>
      </c>
      <c r="E31" s="277">
        <v>1.6231399210488757</v>
      </c>
      <c r="F31" s="47">
        <v>-0.4123195212733235</v>
      </c>
      <c r="G31" s="47">
        <v>-317.16886251794119</v>
      </c>
      <c r="H31" s="277"/>
      <c r="I31" s="47"/>
      <c r="J31" s="47"/>
      <c r="K31" s="277">
        <v>1.979012307575498</v>
      </c>
      <c r="L31" s="47">
        <v>-9.7773039437090841</v>
      </c>
      <c r="M31" s="47">
        <v>-38.192593530113612</v>
      </c>
    </row>
    <row r="32" spans="1:13" ht="20.100000000000001" customHeight="1">
      <c r="A32" s="275" t="s">
        <v>319</v>
      </c>
      <c r="B32" s="277"/>
      <c r="C32" s="47"/>
      <c r="D32" s="47"/>
      <c r="E32" s="277"/>
      <c r="F32" s="47"/>
      <c r="G32" s="47"/>
      <c r="H32" s="277"/>
      <c r="I32" s="47"/>
      <c r="J32" s="47"/>
      <c r="K32" s="277" t="e">
        <v>#DIV/0!</v>
      </c>
      <c r="L32" s="47">
        <v>0</v>
      </c>
      <c r="M32" s="47" t="e">
        <v>#DIV/0!</v>
      </c>
    </row>
    <row r="33" spans="1:15" ht="20.100000000000001" customHeight="1">
      <c r="A33" s="275"/>
      <c r="B33" s="277"/>
      <c r="C33" s="47"/>
      <c r="D33" s="47"/>
      <c r="E33" s="277"/>
      <c r="F33" s="47"/>
      <c r="G33" s="47"/>
      <c r="H33" s="277"/>
      <c r="I33" s="47"/>
      <c r="J33" s="47"/>
      <c r="K33" s="277"/>
      <c r="L33" s="47">
        <v>0</v>
      </c>
      <c r="M33" s="47"/>
    </row>
    <row r="34" spans="1:15" ht="20.100000000000001" customHeight="1">
      <c r="A34" s="275"/>
      <c r="B34" s="277"/>
      <c r="C34" s="47"/>
      <c r="D34" s="47"/>
      <c r="E34" s="277"/>
      <c r="F34" s="47"/>
      <c r="G34" s="47"/>
      <c r="H34" s="277"/>
      <c r="I34" s="47"/>
      <c r="J34" s="47"/>
      <c r="K34" s="277"/>
      <c r="L34" s="47">
        <v>0</v>
      </c>
      <c r="M34" s="47"/>
    </row>
    <row r="35" spans="1:15" ht="20.100000000000001" customHeight="1">
      <c r="A35" s="276" t="s">
        <v>457</v>
      </c>
      <c r="B35" s="282">
        <v>1.5907229463586445</v>
      </c>
      <c r="C35" s="283">
        <v>-66949.059304879978</v>
      </c>
      <c r="D35" s="283">
        <v>-222.92782199913955</v>
      </c>
      <c r="E35" s="282">
        <v>1.299015394507701</v>
      </c>
      <c r="F35" s="283">
        <v>-10434.200828894172</v>
      </c>
      <c r="G35" s="283">
        <v>-142.96813942063207</v>
      </c>
      <c r="H35" s="282">
        <v>0.51623813667559793</v>
      </c>
      <c r="I35" s="283">
        <v>116856.5707906053</v>
      </c>
      <c r="J35" s="283">
        <v>448.1110823147589</v>
      </c>
      <c r="K35" s="282">
        <v>0.8987311661537013</v>
      </c>
      <c r="L35" s="283">
        <v>39473.310656831178</v>
      </c>
      <c r="M35" s="283">
        <v>62.253299458568129</v>
      </c>
      <c r="O35" s="10">
        <v>470.71323834572922</v>
      </c>
    </row>
    <row r="36" spans="1:15" s="13" customFormat="1" ht="20.100000000000001" customHeight="1">
      <c r="A36" s="278"/>
      <c r="B36" s="279"/>
      <c r="C36" s="279"/>
      <c r="D36" s="279"/>
      <c r="E36" s="279"/>
      <c r="F36" s="279"/>
      <c r="G36" s="279"/>
      <c r="H36" s="279"/>
      <c r="I36" s="279"/>
      <c r="J36" s="279"/>
      <c r="K36" s="279"/>
      <c r="L36" s="279"/>
      <c r="M36" s="279"/>
    </row>
    <row r="37" spans="1:15" ht="20.100000000000001" customHeight="1">
      <c r="F37" s="6"/>
      <c r="I37" s="6"/>
      <c r="L37" s="6"/>
    </row>
    <row r="38" spans="1:15" ht="20.100000000000001" customHeight="1">
      <c r="C38" s="6"/>
      <c r="D38" s="6"/>
      <c r="F38" s="6"/>
      <c r="G38" s="6"/>
      <c r="H38" s="6"/>
      <c r="I38" s="6"/>
      <c r="J38" s="6"/>
      <c r="K38" s="161"/>
      <c r="L38" s="7">
        <v>-21736.52881283121</v>
      </c>
      <c r="M38" s="7" t="s">
        <v>1999</v>
      </c>
    </row>
    <row r="39" spans="1:15" ht="20.100000000000001" customHeight="1">
      <c r="C39" s="6">
        <v>66949.059304879978</v>
      </c>
      <c r="F39" s="6"/>
      <c r="K39" s="162"/>
      <c r="L39" s="7">
        <v>-17844.697844000002</v>
      </c>
      <c r="M39" s="162" t="s">
        <v>2000</v>
      </c>
    </row>
    <row r="40" spans="1:15" ht="20.100000000000001" customHeight="1">
      <c r="C40" s="192">
        <v>1.6960588861399164</v>
      </c>
      <c r="F40" s="192"/>
      <c r="K40" s="161"/>
      <c r="L40" s="6">
        <v>-39581.226656831212</v>
      </c>
    </row>
    <row r="41" spans="1:15" ht="20.100000000000001" customHeight="1">
      <c r="L41" s="7">
        <v>-107.91600000003382</v>
      </c>
    </row>
    <row r="42" spans="1:15" ht="20.100000000000001" customHeight="1"/>
    <row r="43" spans="1:15" ht="20.100000000000001" customHeight="1"/>
    <row r="44" spans="1:15" ht="20.100000000000001" customHeight="1"/>
    <row r="45" spans="1:15" ht="20.100000000000001" customHeight="1"/>
    <row r="46" spans="1:15" ht="20.100000000000001" customHeight="1"/>
    <row r="47" spans="1:15" ht="20.100000000000001" customHeight="1"/>
    <row r="48" spans="1: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sheetData>
  <mergeCells count="16">
    <mergeCell ref="F6:F8"/>
    <mergeCell ref="G6:G8"/>
    <mergeCell ref="B5:D5"/>
    <mergeCell ref="E5:G5"/>
    <mergeCell ref="B6:B8"/>
    <mergeCell ref="C6:C8"/>
    <mergeCell ref="D6:D8"/>
    <mergeCell ref="E6:E8"/>
    <mergeCell ref="H5:J5"/>
    <mergeCell ref="K5:M5"/>
    <mergeCell ref="H6:H8"/>
    <mergeCell ref="I6:I8"/>
    <mergeCell ref="J6:J8"/>
    <mergeCell ref="K6:K8"/>
    <mergeCell ref="L6:L8"/>
    <mergeCell ref="M6:M8"/>
  </mergeCells>
  <phoneticPr fontId="0" type="noConversion"/>
  <printOptions horizontalCentered="1" verticalCentered="1"/>
  <pageMargins left="0.15748031496062992" right="0.15748031496062992" top="0.28000000000000003" bottom="0.27559055118110237" header="0.22" footer="0.19685039370078741"/>
  <pageSetup paperSize="9" scale="73" orientation="landscape" blackAndWhite="1"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FF00"/>
  </sheetPr>
  <dimension ref="A1:D43"/>
  <sheetViews>
    <sheetView view="pageBreakPreview" topLeftCell="A13" zoomScaleSheetLayoutView="100" workbookViewId="0">
      <selection activeCell="G16" sqref="G16"/>
    </sheetView>
  </sheetViews>
  <sheetFormatPr defaultColWidth="14.7109375" defaultRowHeight="12.75"/>
  <cols>
    <col min="1" max="1" width="6" style="285" customWidth="1"/>
    <col min="2" max="2" width="48.42578125" style="285" customWidth="1"/>
    <col min="3" max="3" width="17.28515625" style="285" customWidth="1"/>
    <col min="4" max="4" width="19.140625" style="285" customWidth="1"/>
    <col min="5" max="16384" width="14.7109375" style="285"/>
  </cols>
  <sheetData>
    <row r="1" spans="1:4" ht="21" customHeight="1">
      <c r="A1" s="293" t="s">
        <v>1940</v>
      </c>
      <c r="C1" s="294" t="s">
        <v>139</v>
      </c>
      <c r="D1" s="295" t="s">
        <v>1074</v>
      </c>
    </row>
    <row r="2" spans="1:4">
      <c r="A2" s="1625" t="s">
        <v>509</v>
      </c>
      <c r="B2" s="1625"/>
      <c r="C2" s="1625"/>
      <c r="D2" s="1625"/>
    </row>
    <row r="3" spans="1:4">
      <c r="A3" s="1625"/>
      <c r="B3" s="1625"/>
      <c r="C3" s="1625"/>
      <c r="D3" s="1625"/>
    </row>
    <row r="4" spans="1:4">
      <c r="A4" s="1625"/>
      <c r="B4" s="1625"/>
      <c r="C4" s="1625"/>
      <c r="D4" s="1625"/>
    </row>
    <row r="5" spans="1:4">
      <c r="A5" s="284"/>
      <c r="B5" s="284"/>
      <c r="C5" s="284"/>
      <c r="D5" s="286" t="s">
        <v>907</v>
      </c>
    </row>
    <row r="6" spans="1:4" ht="15.75">
      <c r="A6" s="287" t="s">
        <v>882</v>
      </c>
      <c r="B6" s="288" t="s">
        <v>320</v>
      </c>
      <c r="C6" s="288" t="s">
        <v>321</v>
      </c>
      <c r="D6" s="288" t="s">
        <v>322</v>
      </c>
    </row>
    <row r="7" spans="1:4" ht="15.75">
      <c r="A7" s="284"/>
      <c r="B7" s="284"/>
      <c r="C7" s="288"/>
      <c r="D7" s="284"/>
    </row>
    <row r="8" spans="1:4">
      <c r="A8" s="284">
        <v>1</v>
      </c>
      <c r="B8" s="284" t="s">
        <v>896</v>
      </c>
      <c r="C8" s="289">
        <v>20</v>
      </c>
      <c r="D8" s="284" t="s">
        <v>478</v>
      </c>
    </row>
    <row r="9" spans="1:4">
      <c r="A9" s="284">
        <v>2</v>
      </c>
      <c r="B9" s="284" t="s">
        <v>323</v>
      </c>
      <c r="C9" s="289">
        <v>40</v>
      </c>
      <c r="D9" s="284" t="s">
        <v>478</v>
      </c>
    </row>
    <row r="10" spans="1:4">
      <c r="A10" s="284">
        <v>3</v>
      </c>
      <c r="B10" s="284" t="s">
        <v>859</v>
      </c>
      <c r="C10" s="289">
        <v>1000</v>
      </c>
      <c r="D10" s="284" t="s">
        <v>478</v>
      </c>
    </row>
    <row r="11" spans="1:4">
      <c r="A11" s="284">
        <v>4</v>
      </c>
      <c r="B11" s="284" t="s">
        <v>860</v>
      </c>
      <c r="C11" s="289">
        <v>1000</v>
      </c>
      <c r="D11" s="284" t="s">
        <v>478</v>
      </c>
    </row>
    <row r="12" spans="1:4">
      <c r="A12" s="284">
        <v>5</v>
      </c>
      <c r="B12" s="284" t="s">
        <v>638</v>
      </c>
      <c r="C12" s="289">
        <v>40</v>
      </c>
      <c r="D12" s="284" t="s">
        <v>478</v>
      </c>
    </row>
    <row r="13" spans="1:4">
      <c r="A13" s="284">
        <v>6</v>
      </c>
      <c r="B13" s="284" t="s">
        <v>639</v>
      </c>
      <c r="C13" s="289">
        <v>150</v>
      </c>
      <c r="D13" s="284" t="s">
        <v>478</v>
      </c>
    </row>
    <row r="14" spans="1:4">
      <c r="A14" s="284">
        <v>7</v>
      </c>
      <c r="B14" s="284" t="s">
        <v>16</v>
      </c>
      <c r="C14" s="289">
        <v>1000</v>
      </c>
      <c r="D14" s="284" t="s">
        <v>478</v>
      </c>
    </row>
    <row r="15" spans="1:4">
      <c r="A15" s="284">
        <v>8</v>
      </c>
      <c r="B15" s="284" t="s">
        <v>17</v>
      </c>
      <c r="C15" s="289">
        <v>1000</v>
      </c>
      <c r="D15" s="225" t="s">
        <v>478</v>
      </c>
    </row>
    <row r="16" spans="1:4">
      <c r="A16" s="284">
        <v>9</v>
      </c>
      <c r="B16" s="284" t="s">
        <v>512</v>
      </c>
      <c r="C16" s="289"/>
      <c r="D16" s="289"/>
    </row>
    <row r="17" spans="1:4">
      <c r="A17" s="284">
        <v>10</v>
      </c>
      <c r="B17" s="284" t="s">
        <v>643</v>
      </c>
      <c r="C17" s="289"/>
      <c r="D17" s="289"/>
    </row>
    <row r="18" spans="1:4">
      <c r="A18" s="284">
        <v>11</v>
      </c>
      <c r="B18" s="284" t="s">
        <v>0</v>
      </c>
      <c r="C18" s="289"/>
      <c r="D18" s="289"/>
    </row>
    <row r="19" spans="1:4">
      <c r="A19" s="284">
        <v>12</v>
      </c>
      <c r="B19" s="284" t="s">
        <v>1</v>
      </c>
      <c r="C19" s="289"/>
      <c r="D19" s="289"/>
    </row>
    <row r="20" spans="1:4">
      <c r="A20" s="284">
        <v>13</v>
      </c>
      <c r="B20" s="225" t="s">
        <v>3097</v>
      </c>
      <c r="C20" s="289">
        <v>60</v>
      </c>
      <c r="D20" s="1083" t="s">
        <v>3098</v>
      </c>
    </row>
    <row r="21" spans="1:4">
      <c r="A21" s="284"/>
      <c r="B21" s="284"/>
      <c r="C21" s="289"/>
      <c r="D21" s="289"/>
    </row>
    <row r="22" spans="1:4" ht="15.75">
      <c r="A22" s="290" t="s">
        <v>228</v>
      </c>
      <c r="B22" s="288" t="s">
        <v>2</v>
      </c>
      <c r="C22" s="289"/>
      <c r="D22" s="289"/>
    </row>
    <row r="23" spans="1:4">
      <c r="A23" s="284"/>
      <c r="B23" s="284"/>
      <c r="C23" s="289"/>
      <c r="D23" s="289"/>
    </row>
    <row r="24" spans="1:4">
      <c r="A24" s="284">
        <v>1</v>
      </c>
      <c r="B24" s="284" t="s">
        <v>3</v>
      </c>
      <c r="C24" s="289">
        <v>150</v>
      </c>
      <c r="D24" s="1626" t="s">
        <v>3098</v>
      </c>
    </row>
    <row r="25" spans="1:4">
      <c r="A25" s="284">
        <v>2</v>
      </c>
      <c r="B25" s="284" t="s">
        <v>4</v>
      </c>
      <c r="C25" s="289">
        <v>400</v>
      </c>
      <c r="D25" s="1627"/>
    </row>
    <row r="26" spans="1:4">
      <c r="A26" s="284">
        <v>3</v>
      </c>
      <c r="B26" s="284" t="s">
        <v>5</v>
      </c>
      <c r="C26" s="289">
        <v>600</v>
      </c>
      <c r="D26" s="1627"/>
    </row>
    <row r="27" spans="1:4">
      <c r="A27" s="284">
        <v>4</v>
      </c>
      <c r="B27" s="284" t="s">
        <v>6</v>
      </c>
      <c r="C27" s="289">
        <v>3000</v>
      </c>
      <c r="D27" s="1628"/>
    </row>
    <row r="28" spans="1:4">
      <c r="A28" s="284"/>
      <c r="B28" s="284"/>
      <c r="C28" s="284"/>
      <c r="D28" s="284"/>
    </row>
    <row r="29" spans="1:4" ht="27.95" customHeight="1">
      <c r="A29" s="290" t="s">
        <v>563</v>
      </c>
      <c r="B29" s="291" t="s">
        <v>341</v>
      </c>
      <c r="C29" s="284"/>
      <c r="D29" s="284" t="s">
        <v>478</v>
      </c>
    </row>
    <row r="30" spans="1:4">
      <c r="A30" s="284"/>
      <c r="B30" s="284"/>
      <c r="C30" s="284"/>
      <c r="D30" s="284"/>
    </row>
    <row r="31" spans="1:4" ht="15">
      <c r="A31" s="284"/>
      <c r="B31" s="292" t="s">
        <v>342</v>
      </c>
      <c r="C31" s="284"/>
      <c r="D31" s="284"/>
    </row>
    <row r="32" spans="1:4">
      <c r="A32" s="284"/>
      <c r="B32" s="284"/>
      <c r="C32" s="284"/>
      <c r="D32" s="284"/>
    </row>
    <row r="33" spans="1:4" ht="42.95" customHeight="1">
      <c r="A33" s="290" t="s">
        <v>343</v>
      </c>
      <c r="B33" s="291" t="s">
        <v>45</v>
      </c>
      <c r="C33" s="284"/>
      <c r="D33" s="284" t="s">
        <v>478</v>
      </c>
    </row>
    <row r="34" spans="1:4">
      <c r="A34" s="284"/>
      <c r="B34" s="284"/>
      <c r="C34" s="284"/>
      <c r="D34" s="284"/>
    </row>
    <row r="35" spans="1:4" ht="15.75">
      <c r="A35" s="290" t="s">
        <v>46</v>
      </c>
      <c r="B35" s="284" t="s">
        <v>47</v>
      </c>
      <c r="C35" s="284"/>
      <c r="D35" s="284" t="s">
        <v>316</v>
      </c>
    </row>
    <row r="36" spans="1:4">
      <c r="A36" s="284"/>
      <c r="B36" s="284"/>
      <c r="C36" s="284"/>
      <c r="D36" s="284"/>
    </row>
    <row r="37" spans="1:4" ht="27.95" customHeight="1">
      <c r="A37" s="290" t="s">
        <v>889</v>
      </c>
      <c r="B37" s="291" t="s">
        <v>890</v>
      </c>
      <c r="C37" s="284"/>
      <c r="D37" s="284" t="s">
        <v>316</v>
      </c>
    </row>
    <row r="38" spans="1:4">
      <c r="A38" s="284"/>
      <c r="B38" s="284"/>
      <c r="C38" s="284"/>
      <c r="D38" s="284"/>
    </row>
    <row r="39" spans="1:4">
      <c r="A39" s="1084" t="s">
        <v>222</v>
      </c>
      <c r="B39" s="284" t="s">
        <v>475</v>
      </c>
      <c r="C39" s="284"/>
      <c r="D39" s="284" t="s">
        <v>478</v>
      </c>
    </row>
    <row r="40" spans="1:4">
      <c r="A40" s="1084"/>
      <c r="B40" s="284"/>
      <c r="C40" s="284"/>
      <c r="D40" s="284"/>
    </row>
    <row r="41" spans="1:4">
      <c r="A41" s="1084" t="s">
        <v>223</v>
      </c>
      <c r="B41" s="284" t="s">
        <v>476</v>
      </c>
      <c r="C41" s="284"/>
      <c r="D41" s="284" t="s">
        <v>478</v>
      </c>
    </row>
    <row r="42" spans="1:4">
      <c r="A42" s="1084"/>
      <c r="B42" s="284"/>
      <c r="C42" s="284"/>
      <c r="D42" s="284"/>
    </row>
    <row r="43" spans="1:4">
      <c r="A43" s="1084" t="s">
        <v>224</v>
      </c>
      <c r="B43" s="284" t="s">
        <v>477</v>
      </c>
      <c r="C43" s="284"/>
      <c r="D43" s="284" t="s">
        <v>316</v>
      </c>
    </row>
  </sheetData>
  <mergeCells count="2">
    <mergeCell ref="A2:D4"/>
    <mergeCell ref="D24:D27"/>
  </mergeCells>
  <phoneticPr fontId="0" type="noConversion"/>
  <printOptions horizontalCentered="1"/>
  <pageMargins left="0.16" right="0.22" top="0.55118110236220474" bottom="0.6692913385826772" header="0.51181102362204722" footer="0.51181102362204722"/>
  <pageSetup paperSize="9" orientation="portrait"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O36"/>
  <sheetViews>
    <sheetView showGridLines="0" topLeftCell="A16" zoomScale="80" zoomScaleNormal="80" zoomScaleSheetLayoutView="75" workbookViewId="0">
      <selection activeCell="I8" sqref="I8"/>
    </sheetView>
  </sheetViews>
  <sheetFormatPr defaultColWidth="14.7109375" defaultRowHeight="15.75"/>
  <cols>
    <col min="1" max="1" width="4.42578125" style="1098" bestFit="1" customWidth="1"/>
    <col min="2" max="2" width="38.28515625" style="1098" customWidth="1"/>
    <col min="3" max="3" width="14.42578125" style="1098" customWidth="1"/>
    <col min="4" max="4" width="16.5703125" style="1098" customWidth="1"/>
    <col min="5" max="5" width="16.42578125" style="1098" customWidth="1"/>
    <col min="6" max="6" width="18" style="1098" bestFit="1" customWidth="1"/>
    <col min="7" max="7" width="17" style="1098" bestFit="1" customWidth="1"/>
    <col min="8" max="8" width="18.140625" style="1098" bestFit="1" customWidth="1"/>
    <col min="9" max="10" width="16.7109375" style="1098" bestFit="1" customWidth="1"/>
    <col min="11" max="13" width="17.85546875" style="1098" bestFit="1" customWidth="1"/>
    <col min="14" max="14" width="18" style="1098" bestFit="1" customWidth="1"/>
    <col min="15" max="15" width="19.5703125" style="1098" customWidth="1"/>
    <col min="16" max="256" width="14.7109375" style="1098"/>
    <col min="257" max="257" width="4.42578125" style="1098" bestFit="1" customWidth="1"/>
    <col min="258" max="258" width="38.28515625" style="1098" customWidth="1"/>
    <col min="259" max="259" width="14.42578125" style="1098" customWidth="1"/>
    <col min="260" max="260" width="16.5703125" style="1098" customWidth="1"/>
    <col min="261" max="261" width="16.42578125" style="1098" customWidth="1"/>
    <col min="262" max="262" width="18" style="1098" bestFit="1" customWidth="1"/>
    <col min="263" max="263" width="17" style="1098" bestFit="1" customWidth="1"/>
    <col min="264" max="264" width="18.140625" style="1098" bestFit="1" customWidth="1"/>
    <col min="265" max="266" width="16.7109375" style="1098" bestFit="1" customWidth="1"/>
    <col min="267" max="269" width="17.85546875" style="1098" bestFit="1" customWidth="1"/>
    <col min="270" max="270" width="18" style="1098" bestFit="1" customWidth="1"/>
    <col min="271" max="271" width="19.5703125" style="1098" customWidth="1"/>
    <col min="272" max="512" width="14.7109375" style="1098"/>
    <col min="513" max="513" width="4.42578125" style="1098" bestFit="1" customWidth="1"/>
    <col min="514" max="514" width="38.28515625" style="1098" customWidth="1"/>
    <col min="515" max="515" width="14.42578125" style="1098" customWidth="1"/>
    <col min="516" max="516" width="16.5703125" style="1098" customWidth="1"/>
    <col min="517" max="517" width="16.42578125" style="1098" customWidth="1"/>
    <col min="518" max="518" width="18" style="1098" bestFit="1" customWidth="1"/>
    <col min="519" max="519" width="17" style="1098" bestFit="1" customWidth="1"/>
    <col min="520" max="520" width="18.140625" style="1098" bestFit="1" customWidth="1"/>
    <col min="521" max="522" width="16.7109375" style="1098" bestFit="1" customWidth="1"/>
    <col min="523" max="525" width="17.85546875" style="1098" bestFit="1" customWidth="1"/>
    <col min="526" max="526" width="18" style="1098" bestFit="1" customWidth="1"/>
    <col min="527" max="527" width="19.5703125" style="1098" customWidth="1"/>
    <col min="528" max="768" width="14.7109375" style="1098"/>
    <col min="769" max="769" width="4.42578125" style="1098" bestFit="1" customWidth="1"/>
    <col min="770" max="770" width="38.28515625" style="1098" customWidth="1"/>
    <col min="771" max="771" width="14.42578125" style="1098" customWidth="1"/>
    <col min="772" max="772" width="16.5703125" style="1098" customWidth="1"/>
    <col min="773" max="773" width="16.42578125" style="1098" customWidth="1"/>
    <col min="774" max="774" width="18" style="1098" bestFit="1" customWidth="1"/>
    <col min="775" max="775" width="17" style="1098" bestFit="1" customWidth="1"/>
    <col min="776" max="776" width="18.140625" style="1098" bestFit="1" customWidth="1"/>
    <col min="777" max="778" width="16.7109375" style="1098" bestFit="1" customWidth="1"/>
    <col min="779" max="781" width="17.85546875" style="1098" bestFit="1" customWidth="1"/>
    <col min="782" max="782" width="18" style="1098" bestFit="1" customWidth="1"/>
    <col min="783" max="783" width="19.5703125" style="1098" customWidth="1"/>
    <col min="784" max="1024" width="14.7109375" style="1098"/>
    <col min="1025" max="1025" width="4.42578125" style="1098" bestFit="1" customWidth="1"/>
    <col min="1026" max="1026" width="38.28515625" style="1098" customWidth="1"/>
    <col min="1027" max="1027" width="14.42578125" style="1098" customWidth="1"/>
    <col min="1028" max="1028" width="16.5703125" style="1098" customWidth="1"/>
    <col min="1029" max="1029" width="16.42578125" style="1098" customWidth="1"/>
    <col min="1030" max="1030" width="18" style="1098" bestFit="1" customWidth="1"/>
    <col min="1031" max="1031" width="17" style="1098" bestFit="1" customWidth="1"/>
    <col min="1032" max="1032" width="18.140625" style="1098" bestFit="1" customWidth="1"/>
    <col min="1033" max="1034" width="16.7109375" style="1098" bestFit="1" customWidth="1"/>
    <col min="1035" max="1037" width="17.85546875" style="1098" bestFit="1" customWidth="1"/>
    <col min="1038" max="1038" width="18" style="1098" bestFit="1" customWidth="1"/>
    <col min="1039" max="1039" width="19.5703125" style="1098" customWidth="1"/>
    <col min="1040" max="1280" width="14.7109375" style="1098"/>
    <col min="1281" max="1281" width="4.42578125" style="1098" bestFit="1" customWidth="1"/>
    <col min="1282" max="1282" width="38.28515625" style="1098" customWidth="1"/>
    <col min="1283" max="1283" width="14.42578125" style="1098" customWidth="1"/>
    <col min="1284" max="1284" width="16.5703125" style="1098" customWidth="1"/>
    <col min="1285" max="1285" width="16.42578125" style="1098" customWidth="1"/>
    <col min="1286" max="1286" width="18" style="1098" bestFit="1" customWidth="1"/>
    <col min="1287" max="1287" width="17" style="1098" bestFit="1" customWidth="1"/>
    <col min="1288" max="1288" width="18.140625" style="1098" bestFit="1" customWidth="1"/>
    <col min="1289" max="1290" width="16.7109375" style="1098" bestFit="1" customWidth="1"/>
    <col min="1291" max="1293" width="17.85546875" style="1098" bestFit="1" customWidth="1"/>
    <col min="1294" max="1294" width="18" style="1098" bestFit="1" customWidth="1"/>
    <col min="1295" max="1295" width="19.5703125" style="1098" customWidth="1"/>
    <col min="1296" max="1536" width="14.7109375" style="1098"/>
    <col min="1537" max="1537" width="4.42578125" style="1098" bestFit="1" customWidth="1"/>
    <col min="1538" max="1538" width="38.28515625" style="1098" customWidth="1"/>
    <col min="1539" max="1539" width="14.42578125" style="1098" customWidth="1"/>
    <col min="1540" max="1540" width="16.5703125" style="1098" customWidth="1"/>
    <col min="1541" max="1541" width="16.42578125" style="1098" customWidth="1"/>
    <col min="1542" max="1542" width="18" style="1098" bestFit="1" customWidth="1"/>
    <col min="1543" max="1543" width="17" style="1098" bestFit="1" customWidth="1"/>
    <col min="1544" max="1544" width="18.140625" style="1098" bestFit="1" customWidth="1"/>
    <col min="1545" max="1546" width="16.7109375" style="1098" bestFit="1" customWidth="1"/>
    <col min="1547" max="1549" width="17.85546875" style="1098" bestFit="1" customWidth="1"/>
    <col min="1550" max="1550" width="18" style="1098" bestFit="1" customWidth="1"/>
    <col min="1551" max="1551" width="19.5703125" style="1098" customWidth="1"/>
    <col min="1552" max="1792" width="14.7109375" style="1098"/>
    <col min="1793" max="1793" width="4.42578125" style="1098" bestFit="1" customWidth="1"/>
    <col min="1794" max="1794" width="38.28515625" style="1098" customWidth="1"/>
    <col min="1795" max="1795" width="14.42578125" style="1098" customWidth="1"/>
    <col min="1796" max="1796" width="16.5703125" style="1098" customWidth="1"/>
    <col min="1797" max="1797" width="16.42578125" style="1098" customWidth="1"/>
    <col min="1798" max="1798" width="18" style="1098" bestFit="1" customWidth="1"/>
    <col min="1799" max="1799" width="17" style="1098" bestFit="1" customWidth="1"/>
    <col min="1800" max="1800" width="18.140625" style="1098" bestFit="1" customWidth="1"/>
    <col min="1801" max="1802" width="16.7109375" style="1098" bestFit="1" customWidth="1"/>
    <col min="1803" max="1805" width="17.85546875" style="1098" bestFit="1" customWidth="1"/>
    <col min="1806" max="1806" width="18" style="1098" bestFit="1" customWidth="1"/>
    <col min="1807" max="1807" width="19.5703125" style="1098" customWidth="1"/>
    <col min="1808" max="2048" width="14.7109375" style="1098"/>
    <col min="2049" max="2049" width="4.42578125" style="1098" bestFit="1" customWidth="1"/>
    <col min="2050" max="2050" width="38.28515625" style="1098" customWidth="1"/>
    <col min="2051" max="2051" width="14.42578125" style="1098" customWidth="1"/>
    <col min="2052" max="2052" width="16.5703125" style="1098" customWidth="1"/>
    <col min="2053" max="2053" width="16.42578125" style="1098" customWidth="1"/>
    <col min="2054" max="2054" width="18" style="1098" bestFit="1" customWidth="1"/>
    <col min="2055" max="2055" width="17" style="1098" bestFit="1" customWidth="1"/>
    <col min="2056" max="2056" width="18.140625" style="1098" bestFit="1" customWidth="1"/>
    <col min="2057" max="2058" width="16.7109375" style="1098" bestFit="1" customWidth="1"/>
    <col min="2059" max="2061" width="17.85546875" style="1098" bestFit="1" customWidth="1"/>
    <col min="2062" max="2062" width="18" style="1098" bestFit="1" customWidth="1"/>
    <col min="2063" max="2063" width="19.5703125" style="1098" customWidth="1"/>
    <col min="2064" max="2304" width="14.7109375" style="1098"/>
    <col min="2305" max="2305" width="4.42578125" style="1098" bestFit="1" customWidth="1"/>
    <col min="2306" max="2306" width="38.28515625" style="1098" customWidth="1"/>
    <col min="2307" max="2307" width="14.42578125" style="1098" customWidth="1"/>
    <col min="2308" max="2308" width="16.5703125" style="1098" customWidth="1"/>
    <col min="2309" max="2309" width="16.42578125" style="1098" customWidth="1"/>
    <col min="2310" max="2310" width="18" style="1098" bestFit="1" customWidth="1"/>
    <col min="2311" max="2311" width="17" style="1098" bestFit="1" customWidth="1"/>
    <col min="2312" max="2312" width="18.140625" style="1098" bestFit="1" customWidth="1"/>
    <col min="2313" max="2314" width="16.7109375" style="1098" bestFit="1" customWidth="1"/>
    <col min="2315" max="2317" width="17.85546875" style="1098" bestFit="1" customWidth="1"/>
    <col min="2318" max="2318" width="18" style="1098" bestFit="1" customWidth="1"/>
    <col min="2319" max="2319" width="19.5703125" style="1098" customWidth="1"/>
    <col min="2320" max="2560" width="14.7109375" style="1098"/>
    <col min="2561" max="2561" width="4.42578125" style="1098" bestFit="1" customWidth="1"/>
    <col min="2562" max="2562" width="38.28515625" style="1098" customWidth="1"/>
    <col min="2563" max="2563" width="14.42578125" style="1098" customWidth="1"/>
    <col min="2564" max="2564" width="16.5703125" style="1098" customWidth="1"/>
    <col min="2565" max="2565" width="16.42578125" style="1098" customWidth="1"/>
    <col min="2566" max="2566" width="18" style="1098" bestFit="1" customWidth="1"/>
    <col min="2567" max="2567" width="17" style="1098" bestFit="1" customWidth="1"/>
    <col min="2568" max="2568" width="18.140625" style="1098" bestFit="1" customWidth="1"/>
    <col min="2569" max="2570" width="16.7109375" style="1098" bestFit="1" customWidth="1"/>
    <col min="2571" max="2573" width="17.85546875" style="1098" bestFit="1" customWidth="1"/>
    <col min="2574" max="2574" width="18" style="1098" bestFit="1" customWidth="1"/>
    <col min="2575" max="2575" width="19.5703125" style="1098" customWidth="1"/>
    <col min="2576" max="2816" width="14.7109375" style="1098"/>
    <col min="2817" max="2817" width="4.42578125" style="1098" bestFit="1" customWidth="1"/>
    <col min="2818" max="2818" width="38.28515625" style="1098" customWidth="1"/>
    <col min="2819" max="2819" width="14.42578125" style="1098" customWidth="1"/>
    <col min="2820" max="2820" width="16.5703125" style="1098" customWidth="1"/>
    <col min="2821" max="2821" width="16.42578125" style="1098" customWidth="1"/>
    <col min="2822" max="2822" width="18" style="1098" bestFit="1" customWidth="1"/>
    <col min="2823" max="2823" width="17" style="1098" bestFit="1" customWidth="1"/>
    <col min="2824" max="2824" width="18.140625" style="1098" bestFit="1" customWidth="1"/>
    <col min="2825" max="2826" width="16.7109375" style="1098" bestFit="1" customWidth="1"/>
    <col min="2827" max="2829" width="17.85546875" style="1098" bestFit="1" customWidth="1"/>
    <col min="2830" max="2830" width="18" style="1098" bestFit="1" customWidth="1"/>
    <col min="2831" max="2831" width="19.5703125" style="1098" customWidth="1"/>
    <col min="2832" max="3072" width="14.7109375" style="1098"/>
    <col min="3073" max="3073" width="4.42578125" style="1098" bestFit="1" customWidth="1"/>
    <col min="3074" max="3074" width="38.28515625" style="1098" customWidth="1"/>
    <col min="3075" max="3075" width="14.42578125" style="1098" customWidth="1"/>
    <col min="3076" max="3076" width="16.5703125" style="1098" customWidth="1"/>
    <col min="3077" max="3077" width="16.42578125" style="1098" customWidth="1"/>
    <col min="3078" max="3078" width="18" style="1098" bestFit="1" customWidth="1"/>
    <col min="3079" max="3079" width="17" style="1098" bestFit="1" customWidth="1"/>
    <col min="3080" max="3080" width="18.140625" style="1098" bestFit="1" customWidth="1"/>
    <col min="3081" max="3082" width="16.7109375" style="1098" bestFit="1" customWidth="1"/>
    <col min="3083" max="3085" width="17.85546875" style="1098" bestFit="1" customWidth="1"/>
    <col min="3086" max="3086" width="18" style="1098" bestFit="1" customWidth="1"/>
    <col min="3087" max="3087" width="19.5703125" style="1098" customWidth="1"/>
    <col min="3088" max="3328" width="14.7109375" style="1098"/>
    <col min="3329" max="3329" width="4.42578125" style="1098" bestFit="1" customWidth="1"/>
    <col min="3330" max="3330" width="38.28515625" style="1098" customWidth="1"/>
    <col min="3331" max="3331" width="14.42578125" style="1098" customWidth="1"/>
    <col min="3332" max="3332" width="16.5703125" style="1098" customWidth="1"/>
    <col min="3333" max="3333" width="16.42578125" style="1098" customWidth="1"/>
    <col min="3334" max="3334" width="18" style="1098" bestFit="1" customWidth="1"/>
    <col min="3335" max="3335" width="17" style="1098" bestFit="1" customWidth="1"/>
    <col min="3336" max="3336" width="18.140625" style="1098" bestFit="1" customWidth="1"/>
    <col min="3337" max="3338" width="16.7109375" style="1098" bestFit="1" customWidth="1"/>
    <col min="3339" max="3341" width="17.85546875" style="1098" bestFit="1" customWidth="1"/>
    <col min="3342" max="3342" width="18" style="1098" bestFit="1" customWidth="1"/>
    <col min="3343" max="3343" width="19.5703125" style="1098" customWidth="1"/>
    <col min="3344" max="3584" width="14.7109375" style="1098"/>
    <col min="3585" max="3585" width="4.42578125" style="1098" bestFit="1" customWidth="1"/>
    <col min="3586" max="3586" width="38.28515625" style="1098" customWidth="1"/>
    <col min="3587" max="3587" width="14.42578125" style="1098" customWidth="1"/>
    <col min="3588" max="3588" width="16.5703125" style="1098" customWidth="1"/>
    <col min="3589" max="3589" width="16.42578125" style="1098" customWidth="1"/>
    <col min="3590" max="3590" width="18" style="1098" bestFit="1" customWidth="1"/>
    <col min="3591" max="3591" width="17" style="1098" bestFit="1" customWidth="1"/>
    <col min="3592" max="3592" width="18.140625" style="1098" bestFit="1" customWidth="1"/>
    <col min="3593" max="3594" width="16.7109375" style="1098" bestFit="1" customWidth="1"/>
    <col min="3595" max="3597" width="17.85546875" style="1098" bestFit="1" customWidth="1"/>
    <col min="3598" max="3598" width="18" style="1098" bestFit="1" customWidth="1"/>
    <col min="3599" max="3599" width="19.5703125" style="1098" customWidth="1"/>
    <col min="3600" max="3840" width="14.7109375" style="1098"/>
    <col min="3841" max="3841" width="4.42578125" style="1098" bestFit="1" customWidth="1"/>
    <col min="3842" max="3842" width="38.28515625" style="1098" customWidth="1"/>
    <col min="3843" max="3843" width="14.42578125" style="1098" customWidth="1"/>
    <col min="3844" max="3844" width="16.5703125" style="1098" customWidth="1"/>
    <col min="3845" max="3845" width="16.42578125" style="1098" customWidth="1"/>
    <col min="3846" max="3846" width="18" style="1098" bestFit="1" customWidth="1"/>
    <col min="3847" max="3847" width="17" style="1098" bestFit="1" customWidth="1"/>
    <col min="3848" max="3848" width="18.140625" style="1098" bestFit="1" customWidth="1"/>
    <col min="3849" max="3850" width="16.7109375" style="1098" bestFit="1" customWidth="1"/>
    <col min="3851" max="3853" width="17.85546875" style="1098" bestFit="1" customWidth="1"/>
    <col min="3854" max="3854" width="18" style="1098" bestFit="1" customWidth="1"/>
    <col min="3855" max="3855" width="19.5703125" style="1098" customWidth="1"/>
    <col min="3856" max="4096" width="14.7109375" style="1098"/>
    <col min="4097" max="4097" width="4.42578125" style="1098" bestFit="1" customWidth="1"/>
    <col min="4098" max="4098" width="38.28515625" style="1098" customWidth="1"/>
    <col min="4099" max="4099" width="14.42578125" style="1098" customWidth="1"/>
    <col min="4100" max="4100" width="16.5703125" style="1098" customWidth="1"/>
    <col min="4101" max="4101" width="16.42578125" style="1098" customWidth="1"/>
    <col min="4102" max="4102" width="18" style="1098" bestFit="1" customWidth="1"/>
    <col min="4103" max="4103" width="17" style="1098" bestFit="1" customWidth="1"/>
    <col min="4104" max="4104" width="18.140625" style="1098" bestFit="1" customWidth="1"/>
    <col min="4105" max="4106" width="16.7109375" style="1098" bestFit="1" customWidth="1"/>
    <col min="4107" max="4109" width="17.85546875" style="1098" bestFit="1" customWidth="1"/>
    <col min="4110" max="4110" width="18" style="1098" bestFit="1" customWidth="1"/>
    <col min="4111" max="4111" width="19.5703125" style="1098" customWidth="1"/>
    <col min="4112" max="4352" width="14.7109375" style="1098"/>
    <col min="4353" max="4353" width="4.42578125" style="1098" bestFit="1" customWidth="1"/>
    <col min="4354" max="4354" width="38.28515625" style="1098" customWidth="1"/>
    <col min="4355" max="4355" width="14.42578125" style="1098" customWidth="1"/>
    <col min="4356" max="4356" width="16.5703125" style="1098" customWidth="1"/>
    <col min="4357" max="4357" width="16.42578125" style="1098" customWidth="1"/>
    <col min="4358" max="4358" width="18" style="1098" bestFit="1" customWidth="1"/>
    <col min="4359" max="4359" width="17" style="1098" bestFit="1" customWidth="1"/>
    <col min="4360" max="4360" width="18.140625" style="1098" bestFit="1" customWidth="1"/>
    <col min="4361" max="4362" width="16.7109375" style="1098" bestFit="1" customWidth="1"/>
    <col min="4363" max="4365" width="17.85546875" style="1098" bestFit="1" customWidth="1"/>
    <col min="4366" max="4366" width="18" style="1098" bestFit="1" customWidth="1"/>
    <col min="4367" max="4367" width="19.5703125" style="1098" customWidth="1"/>
    <col min="4368" max="4608" width="14.7109375" style="1098"/>
    <col min="4609" max="4609" width="4.42578125" style="1098" bestFit="1" customWidth="1"/>
    <col min="4610" max="4610" width="38.28515625" style="1098" customWidth="1"/>
    <col min="4611" max="4611" width="14.42578125" style="1098" customWidth="1"/>
    <col min="4612" max="4612" width="16.5703125" style="1098" customWidth="1"/>
    <col min="4613" max="4613" width="16.42578125" style="1098" customWidth="1"/>
    <col min="4614" max="4614" width="18" style="1098" bestFit="1" customWidth="1"/>
    <col min="4615" max="4615" width="17" style="1098" bestFit="1" customWidth="1"/>
    <col min="4616" max="4616" width="18.140625" style="1098" bestFit="1" customWidth="1"/>
    <col min="4617" max="4618" width="16.7109375" style="1098" bestFit="1" customWidth="1"/>
    <col min="4619" max="4621" width="17.85546875" style="1098" bestFit="1" customWidth="1"/>
    <col min="4622" max="4622" width="18" style="1098" bestFit="1" customWidth="1"/>
    <col min="4623" max="4623" width="19.5703125" style="1098" customWidth="1"/>
    <col min="4624" max="4864" width="14.7109375" style="1098"/>
    <col min="4865" max="4865" width="4.42578125" style="1098" bestFit="1" customWidth="1"/>
    <col min="4866" max="4866" width="38.28515625" style="1098" customWidth="1"/>
    <col min="4867" max="4867" width="14.42578125" style="1098" customWidth="1"/>
    <col min="4868" max="4868" width="16.5703125" style="1098" customWidth="1"/>
    <col min="4869" max="4869" width="16.42578125" style="1098" customWidth="1"/>
    <col min="4870" max="4870" width="18" style="1098" bestFit="1" customWidth="1"/>
    <col min="4871" max="4871" width="17" style="1098" bestFit="1" customWidth="1"/>
    <col min="4872" max="4872" width="18.140625" style="1098" bestFit="1" customWidth="1"/>
    <col min="4873" max="4874" width="16.7109375" style="1098" bestFit="1" customWidth="1"/>
    <col min="4875" max="4877" width="17.85546875" style="1098" bestFit="1" customWidth="1"/>
    <col min="4878" max="4878" width="18" style="1098" bestFit="1" customWidth="1"/>
    <col min="4879" max="4879" width="19.5703125" style="1098" customWidth="1"/>
    <col min="4880" max="5120" width="14.7109375" style="1098"/>
    <col min="5121" max="5121" width="4.42578125" style="1098" bestFit="1" customWidth="1"/>
    <col min="5122" max="5122" width="38.28515625" style="1098" customWidth="1"/>
    <col min="5123" max="5123" width="14.42578125" style="1098" customWidth="1"/>
    <col min="5124" max="5124" width="16.5703125" style="1098" customWidth="1"/>
    <col min="5125" max="5125" width="16.42578125" style="1098" customWidth="1"/>
    <col min="5126" max="5126" width="18" style="1098" bestFit="1" customWidth="1"/>
    <col min="5127" max="5127" width="17" style="1098" bestFit="1" customWidth="1"/>
    <col min="5128" max="5128" width="18.140625" style="1098" bestFit="1" customWidth="1"/>
    <col min="5129" max="5130" width="16.7109375" style="1098" bestFit="1" customWidth="1"/>
    <col min="5131" max="5133" width="17.85546875" style="1098" bestFit="1" customWidth="1"/>
    <col min="5134" max="5134" width="18" style="1098" bestFit="1" customWidth="1"/>
    <col min="5135" max="5135" width="19.5703125" style="1098" customWidth="1"/>
    <col min="5136" max="5376" width="14.7109375" style="1098"/>
    <col min="5377" max="5377" width="4.42578125" style="1098" bestFit="1" customWidth="1"/>
    <col min="5378" max="5378" width="38.28515625" style="1098" customWidth="1"/>
    <col min="5379" max="5379" width="14.42578125" style="1098" customWidth="1"/>
    <col min="5380" max="5380" width="16.5703125" style="1098" customWidth="1"/>
    <col min="5381" max="5381" width="16.42578125" style="1098" customWidth="1"/>
    <col min="5382" max="5382" width="18" style="1098" bestFit="1" customWidth="1"/>
    <col min="5383" max="5383" width="17" style="1098" bestFit="1" customWidth="1"/>
    <col min="5384" max="5384" width="18.140625" style="1098" bestFit="1" customWidth="1"/>
    <col min="5385" max="5386" width="16.7109375" style="1098" bestFit="1" customWidth="1"/>
    <col min="5387" max="5389" width="17.85546875" style="1098" bestFit="1" customWidth="1"/>
    <col min="5390" max="5390" width="18" style="1098" bestFit="1" customWidth="1"/>
    <col min="5391" max="5391" width="19.5703125" style="1098" customWidth="1"/>
    <col min="5392" max="5632" width="14.7109375" style="1098"/>
    <col min="5633" max="5633" width="4.42578125" style="1098" bestFit="1" customWidth="1"/>
    <col min="5634" max="5634" width="38.28515625" style="1098" customWidth="1"/>
    <col min="5635" max="5635" width="14.42578125" style="1098" customWidth="1"/>
    <col min="5636" max="5636" width="16.5703125" style="1098" customWidth="1"/>
    <col min="5637" max="5637" width="16.42578125" style="1098" customWidth="1"/>
    <col min="5638" max="5638" width="18" style="1098" bestFit="1" customWidth="1"/>
    <col min="5639" max="5639" width="17" style="1098" bestFit="1" customWidth="1"/>
    <col min="5640" max="5640" width="18.140625" style="1098" bestFit="1" customWidth="1"/>
    <col min="5641" max="5642" width="16.7109375" style="1098" bestFit="1" customWidth="1"/>
    <col min="5643" max="5645" width="17.85546875" style="1098" bestFit="1" customWidth="1"/>
    <col min="5646" max="5646" width="18" style="1098" bestFit="1" customWidth="1"/>
    <col min="5647" max="5647" width="19.5703125" style="1098" customWidth="1"/>
    <col min="5648" max="5888" width="14.7109375" style="1098"/>
    <col min="5889" max="5889" width="4.42578125" style="1098" bestFit="1" customWidth="1"/>
    <col min="5890" max="5890" width="38.28515625" style="1098" customWidth="1"/>
    <col min="5891" max="5891" width="14.42578125" style="1098" customWidth="1"/>
    <col min="5892" max="5892" width="16.5703125" style="1098" customWidth="1"/>
    <col min="5893" max="5893" width="16.42578125" style="1098" customWidth="1"/>
    <col min="5894" max="5894" width="18" style="1098" bestFit="1" customWidth="1"/>
    <col min="5895" max="5895" width="17" style="1098" bestFit="1" customWidth="1"/>
    <col min="5896" max="5896" width="18.140625" style="1098" bestFit="1" customWidth="1"/>
    <col min="5897" max="5898" width="16.7109375" style="1098" bestFit="1" customWidth="1"/>
    <col min="5899" max="5901" width="17.85546875" style="1098" bestFit="1" customWidth="1"/>
    <col min="5902" max="5902" width="18" style="1098" bestFit="1" customWidth="1"/>
    <col min="5903" max="5903" width="19.5703125" style="1098" customWidth="1"/>
    <col min="5904" max="6144" width="14.7109375" style="1098"/>
    <col min="6145" max="6145" width="4.42578125" style="1098" bestFit="1" customWidth="1"/>
    <col min="6146" max="6146" width="38.28515625" style="1098" customWidth="1"/>
    <col min="6147" max="6147" width="14.42578125" style="1098" customWidth="1"/>
    <col min="6148" max="6148" width="16.5703125" style="1098" customWidth="1"/>
    <col min="6149" max="6149" width="16.42578125" style="1098" customWidth="1"/>
    <col min="6150" max="6150" width="18" style="1098" bestFit="1" customWidth="1"/>
    <col min="6151" max="6151" width="17" style="1098" bestFit="1" customWidth="1"/>
    <col min="6152" max="6152" width="18.140625" style="1098" bestFit="1" customWidth="1"/>
    <col min="6153" max="6154" width="16.7109375" style="1098" bestFit="1" customWidth="1"/>
    <col min="6155" max="6157" width="17.85546875" style="1098" bestFit="1" customWidth="1"/>
    <col min="6158" max="6158" width="18" style="1098" bestFit="1" customWidth="1"/>
    <col min="6159" max="6159" width="19.5703125" style="1098" customWidth="1"/>
    <col min="6160" max="6400" width="14.7109375" style="1098"/>
    <col min="6401" max="6401" width="4.42578125" style="1098" bestFit="1" customWidth="1"/>
    <col min="6402" max="6402" width="38.28515625" style="1098" customWidth="1"/>
    <col min="6403" max="6403" width="14.42578125" style="1098" customWidth="1"/>
    <col min="6404" max="6404" width="16.5703125" style="1098" customWidth="1"/>
    <col min="6405" max="6405" width="16.42578125" style="1098" customWidth="1"/>
    <col min="6406" max="6406" width="18" style="1098" bestFit="1" customWidth="1"/>
    <col min="6407" max="6407" width="17" style="1098" bestFit="1" customWidth="1"/>
    <col min="6408" max="6408" width="18.140625" style="1098" bestFit="1" customWidth="1"/>
    <col min="6409" max="6410" width="16.7109375" style="1098" bestFit="1" customWidth="1"/>
    <col min="6411" max="6413" width="17.85546875" style="1098" bestFit="1" customWidth="1"/>
    <col min="6414" max="6414" width="18" style="1098" bestFit="1" customWidth="1"/>
    <col min="6415" max="6415" width="19.5703125" style="1098" customWidth="1"/>
    <col min="6416" max="6656" width="14.7109375" style="1098"/>
    <col min="6657" max="6657" width="4.42578125" style="1098" bestFit="1" customWidth="1"/>
    <col min="6658" max="6658" width="38.28515625" style="1098" customWidth="1"/>
    <col min="6659" max="6659" width="14.42578125" style="1098" customWidth="1"/>
    <col min="6660" max="6660" width="16.5703125" style="1098" customWidth="1"/>
    <col min="6661" max="6661" width="16.42578125" style="1098" customWidth="1"/>
    <col min="6662" max="6662" width="18" style="1098" bestFit="1" customWidth="1"/>
    <col min="6663" max="6663" width="17" style="1098" bestFit="1" customWidth="1"/>
    <col min="6664" max="6664" width="18.140625" style="1098" bestFit="1" customWidth="1"/>
    <col min="6665" max="6666" width="16.7109375" style="1098" bestFit="1" customWidth="1"/>
    <col min="6667" max="6669" width="17.85546875" style="1098" bestFit="1" customWidth="1"/>
    <col min="6670" max="6670" width="18" style="1098" bestFit="1" customWidth="1"/>
    <col min="6671" max="6671" width="19.5703125" style="1098" customWidth="1"/>
    <col min="6672" max="6912" width="14.7109375" style="1098"/>
    <col min="6913" max="6913" width="4.42578125" style="1098" bestFit="1" customWidth="1"/>
    <col min="6914" max="6914" width="38.28515625" style="1098" customWidth="1"/>
    <col min="6915" max="6915" width="14.42578125" style="1098" customWidth="1"/>
    <col min="6916" max="6916" width="16.5703125" style="1098" customWidth="1"/>
    <col min="6917" max="6917" width="16.42578125" style="1098" customWidth="1"/>
    <col min="6918" max="6918" width="18" style="1098" bestFit="1" customWidth="1"/>
    <col min="6919" max="6919" width="17" style="1098" bestFit="1" customWidth="1"/>
    <col min="6920" max="6920" width="18.140625" style="1098" bestFit="1" customWidth="1"/>
    <col min="6921" max="6922" width="16.7109375" style="1098" bestFit="1" customWidth="1"/>
    <col min="6923" max="6925" width="17.85546875" style="1098" bestFit="1" customWidth="1"/>
    <col min="6926" max="6926" width="18" style="1098" bestFit="1" customWidth="1"/>
    <col min="6927" max="6927" width="19.5703125" style="1098" customWidth="1"/>
    <col min="6928" max="7168" width="14.7109375" style="1098"/>
    <col min="7169" max="7169" width="4.42578125" style="1098" bestFit="1" customWidth="1"/>
    <col min="7170" max="7170" width="38.28515625" style="1098" customWidth="1"/>
    <col min="7171" max="7171" width="14.42578125" style="1098" customWidth="1"/>
    <col min="7172" max="7172" width="16.5703125" style="1098" customWidth="1"/>
    <col min="7173" max="7173" width="16.42578125" style="1098" customWidth="1"/>
    <col min="7174" max="7174" width="18" style="1098" bestFit="1" customWidth="1"/>
    <col min="7175" max="7175" width="17" style="1098" bestFit="1" customWidth="1"/>
    <col min="7176" max="7176" width="18.140625" style="1098" bestFit="1" customWidth="1"/>
    <col min="7177" max="7178" width="16.7109375" style="1098" bestFit="1" customWidth="1"/>
    <col min="7179" max="7181" width="17.85546875" style="1098" bestFit="1" customWidth="1"/>
    <col min="7182" max="7182" width="18" style="1098" bestFit="1" customWidth="1"/>
    <col min="7183" max="7183" width="19.5703125" style="1098" customWidth="1"/>
    <col min="7184" max="7424" width="14.7109375" style="1098"/>
    <col min="7425" max="7425" width="4.42578125" style="1098" bestFit="1" customWidth="1"/>
    <col min="7426" max="7426" width="38.28515625" style="1098" customWidth="1"/>
    <col min="7427" max="7427" width="14.42578125" style="1098" customWidth="1"/>
    <col min="7428" max="7428" width="16.5703125" style="1098" customWidth="1"/>
    <col min="7429" max="7429" width="16.42578125" style="1098" customWidth="1"/>
    <col min="7430" max="7430" width="18" style="1098" bestFit="1" customWidth="1"/>
    <col min="7431" max="7431" width="17" style="1098" bestFit="1" customWidth="1"/>
    <col min="7432" max="7432" width="18.140625" style="1098" bestFit="1" customWidth="1"/>
    <col min="7433" max="7434" width="16.7109375" style="1098" bestFit="1" customWidth="1"/>
    <col min="7435" max="7437" width="17.85546875" style="1098" bestFit="1" customWidth="1"/>
    <col min="7438" max="7438" width="18" style="1098" bestFit="1" customWidth="1"/>
    <col min="7439" max="7439" width="19.5703125" style="1098" customWidth="1"/>
    <col min="7440" max="7680" width="14.7109375" style="1098"/>
    <col min="7681" max="7681" width="4.42578125" style="1098" bestFit="1" customWidth="1"/>
    <col min="7682" max="7682" width="38.28515625" style="1098" customWidth="1"/>
    <col min="7683" max="7683" width="14.42578125" style="1098" customWidth="1"/>
    <col min="7684" max="7684" width="16.5703125" style="1098" customWidth="1"/>
    <col min="7685" max="7685" width="16.42578125" style="1098" customWidth="1"/>
    <col min="7686" max="7686" width="18" style="1098" bestFit="1" customWidth="1"/>
    <col min="7687" max="7687" width="17" style="1098" bestFit="1" customWidth="1"/>
    <col min="7688" max="7688" width="18.140625" style="1098" bestFit="1" customWidth="1"/>
    <col min="7689" max="7690" width="16.7109375" style="1098" bestFit="1" customWidth="1"/>
    <col min="7691" max="7693" width="17.85546875" style="1098" bestFit="1" customWidth="1"/>
    <col min="7694" max="7694" width="18" style="1098" bestFit="1" customWidth="1"/>
    <col min="7695" max="7695" width="19.5703125" style="1098" customWidth="1"/>
    <col min="7696" max="7936" width="14.7109375" style="1098"/>
    <col min="7937" max="7937" width="4.42578125" style="1098" bestFit="1" customWidth="1"/>
    <col min="7938" max="7938" width="38.28515625" style="1098" customWidth="1"/>
    <col min="7939" max="7939" width="14.42578125" style="1098" customWidth="1"/>
    <col min="7940" max="7940" width="16.5703125" style="1098" customWidth="1"/>
    <col min="7941" max="7941" width="16.42578125" style="1098" customWidth="1"/>
    <col min="7942" max="7942" width="18" style="1098" bestFit="1" customWidth="1"/>
    <col min="7943" max="7943" width="17" style="1098" bestFit="1" customWidth="1"/>
    <col min="7944" max="7944" width="18.140625" style="1098" bestFit="1" customWidth="1"/>
    <col min="7945" max="7946" width="16.7109375" style="1098" bestFit="1" customWidth="1"/>
    <col min="7947" max="7949" width="17.85546875" style="1098" bestFit="1" customWidth="1"/>
    <col min="7950" max="7950" width="18" style="1098" bestFit="1" customWidth="1"/>
    <col min="7951" max="7951" width="19.5703125" style="1098" customWidth="1"/>
    <col min="7952" max="8192" width="14.7109375" style="1098"/>
    <col min="8193" max="8193" width="4.42578125" style="1098" bestFit="1" customWidth="1"/>
    <col min="8194" max="8194" width="38.28515625" style="1098" customWidth="1"/>
    <col min="8195" max="8195" width="14.42578125" style="1098" customWidth="1"/>
    <col min="8196" max="8196" width="16.5703125" style="1098" customWidth="1"/>
    <col min="8197" max="8197" width="16.42578125" style="1098" customWidth="1"/>
    <col min="8198" max="8198" width="18" style="1098" bestFit="1" customWidth="1"/>
    <col min="8199" max="8199" width="17" style="1098" bestFit="1" customWidth="1"/>
    <col min="8200" max="8200" width="18.140625" style="1098" bestFit="1" customWidth="1"/>
    <col min="8201" max="8202" width="16.7109375" style="1098" bestFit="1" customWidth="1"/>
    <col min="8203" max="8205" width="17.85546875" style="1098" bestFit="1" customWidth="1"/>
    <col min="8206" max="8206" width="18" style="1098" bestFit="1" customWidth="1"/>
    <col min="8207" max="8207" width="19.5703125" style="1098" customWidth="1"/>
    <col min="8208" max="8448" width="14.7109375" style="1098"/>
    <col min="8449" max="8449" width="4.42578125" style="1098" bestFit="1" customWidth="1"/>
    <col min="8450" max="8450" width="38.28515625" style="1098" customWidth="1"/>
    <col min="8451" max="8451" width="14.42578125" style="1098" customWidth="1"/>
    <col min="8452" max="8452" width="16.5703125" style="1098" customWidth="1"/>
    <col min="8453" max="8453" width="16.42578125" style="1098" customWidth="1"/>
    <col min="8454" max="8454" width="18" style="1098" bestFit="1" customWidth="1"/>
    <col min="8455" max="8455" width="17" style="1098" bestFit="1" customWidth="1"/>
    <col min="8456" max="8456" width="18.140625" style="1098" bestFit="1" customWidth="1"/>
    <col min="8457" max="8458" width="16.7109375" style="1098" bestFit="1" customWidth="1"/>
    <col min="8459" max="8461" width="17.85546875" style="1098" bestFit="1" customWidth="1"/>
    <col min="8462" max="8462" width="18" style="1098" bestFit="1" customWidth="1"/>
    <col min="8463" max="8463" width="19.5703125" style="1098" customWidth="1"/>
    <col min="8464" max="8704" width="14.7109375" style="1098"/>
    <col min="8705" max="8705" width="4.42578125" style="1098" bestFit="1" customWidth="1"/>
    <col min="8706" max="8706" width="38.28515625" style="1098" customWidth="1"/>
    <col min="8707" max="8707" width="14.42578125" style="1098" customWidth="1"/>
    <col min="8708" max="8708" width="16.5703125" style="1098" customWidth="1"/>
    <col min="8709" max="8709" width="16.42578125" style="1098" customWidth="1"/>
    <col min="8710" max="8710" width="18" style="1098" bestFit="1" customWidth="1"/>
    <col min="8711" max="8711" width="17" style="1098" bestFit="1" customWidth="1"/>
    <col min="8712" max="8712" width="18.140625" style="1098" bestFit="1" customWidth="1"/>
    <col min="8713" max="8714" width="16.7109375" style="1098" bestFit="1" customWidth="1"/>
    <col min="8715" max="8717" width="17.85546875" style="1098" bestFit="1" customWidth="1"/>
    <col min="8718" max="8718" width="18" style="1098" bestFit="1" customWidth="1"/>
    <col min="8719" max="8719" width="19.5703125" style="1098" customWidth="1"/>
    <col min="8720" max="8960" width="14.7109375" style="1098"/>
    <col min="8961" max="8961" width="4.42578125" style="1098" bestFit="1" customWidth="1"/>
    <col min="8962" max="8962" width="38.28515625" style="1098" customWidth="1"/>
    <col min="8963" max="8963" width="14.42578125" style="1098" customWidth="1"/>
    <col min="8964" max="8964" width="16.5703125" style="1098" customWidth="1"/>
    <col min="8965" max="8965" width="16.42578125" style="1098" customWidth="1"/>
    <col min="8966" max="8966" width="18" style="1098" bestFit="1" customWidth="1"/>
    <col min="8967" max="8967" width="17" style="1098" bestFit="1" customWidth="1"/>
    <col min="8968" max="8968" width="18.140625" style="1098" bestFit="1" customWidth="1"/>
    <col min="8969" max="8970" width="16.7109375" style="1098" bestFit="1" customWidth="1"/>
    <col min="8971" max="8973" width="17.85546875" style="1098" bestFit="1" customWidth="1"/>
    <col min="8974" max="8974" width="18" style="1098" bestFit="1" customWidth="1"/>
    <col min="8975" max="8975" width="19.5703125" style="1098" customWidth="1"/>
    <col min="8976" max="9216" width="14.7109375" style="1098"/>
    <col min="9217" max="9217" width="4.42578125" style="1098" bestFit="1" customWidth="1"/>
    <col min="9218" max="9218" width="38.28515625" style="1098" customWidth="1"/>
    <col min="9219" max="9219" width="14.42578125" style="1098" customWidth="1"/>
    <col min="9220" max="9220" width="16.5703125" style="1098" customWidth="1"/>
    <col min="9221" max="9221" width="16.42578125" style="1098" customWidth="1"/>
    <col min="9222" max="9222" width="18" style="1098" bestFit="1" customWidth="1"/>
    <col min="9223" max="9223" width="17" style="1098" bestFit="1" customWidth="1"/>
    <col min="9224" max="9224" width="18.140625" style="1098" bestFit="1" customWidth="1"/>
    <col min="9225" max="9226" width="16.7109375" style="1098" bestFit="1" customWidth="1"/>
    <col min="9227" max="9229" width="17.85546875" style="1098" bestFit="1" customWidth="1"/>
    <col min="9230" max="9230" width="18" style="1098" bestFit="1" customWidth="1"/>
    <col min="9231" max="9231" width="19.5703125" style="1098" customWidth="1"/>
    <col min="9232" max="9472" width="14.7109375" style="1098"/>
    <col min="9473" max="9473" width="4.42578125" style="1098" bestFit="1" customWidth="1"/>
    <col min="9474" max="9474" width="38.28515625" style="1098" customWidth="1"/>
    <col min="9475" max="9475" width="14.42578125" style="1098" customWidth="1"/>
    <col min="9476" max="9476" width="16.5703125" style="1098" customWidth="1"/>
    <col min="9477" max="9477" width="16.42578125" style="1098" customWidth="1"/>
    <col min="9478" max="9478" width="18" style="1098" bestFit="1" customWidth="1"/>
    <col min="9479" max="9479" width="17" style="1098" bestFit="1" customWidth="1"/>
    <col min="9480" max="9480" width="18.140625" style="1098" bestFit="1" customWidth="1"/>
    <col min="9481" max="9482" width="16.7109375" style="1098" bestFit="1" customWidth="1"/>
    <col min="9483" max="9485" width="17.85546875" style="1098" bestFit="1" customWidth="1"/>
    <col min="9486" max="9486" width="18" style="1098" bestFit="1" customWidth="1"/>
    <col min="9487" max="9487" width="19.5703125" style="1098" customWidth="1"/>
    <col min="9488" max="9728" width="14.7109375" style="1098"/>
    <col min="9729" max="9729" width="4.42578125" style="1098" bestFit="1" customWidth="1"/>
    <col min="9730" max="9730" width="38.28515625" style="1098" customWidth="1"/>
    <col min="9731" max="9731" width="14.42578125" style="1098" customWidth="1"/>
    <col min="9732" max="9732" width="16.5703125" style="1098" customWidth="1"/>
    <col min="9733" max="9733" width="16.42578125" style="1098" customWidth="1"/>
    <col min="9734" max="9734" width="18" style="1098" bestFit="1" customWidth="1"/>
    <col min="9735" max="9735" width="17" style="1098" bestFit="1" customWidth="1"/>
    <col min="9736" max="9736" width="18.140625" style="1098" bestFit="1" customWidth="1"/>
    <col min="9737" max="9738" width="16.7109375" style="1098" bestFit="1" customWidth="1"/>
    <col min="9739" max="9741" width="17.85546875" style="1098" bestFit="1" customWidth="1"/>
    <col min="9742" max="9742" width="18" style="1098" bestFit="1" customWidth="1"/>
    <col min="9743" max="9743" width="19.5703125" style="1098" customWidth="1"/>
    <col min="9744" max="9984" width="14.7109375" style="1098"/>
    <col min="9985" max="9985" width="4.42578125" style="1098" bestFit="1" customWidth="1"/>
    <col min="9986" max="9986" width="38.28515625" style="1098" customWidth="1"/>
    <col min="9987" max="9987" width="14.42578125" style="1098" customWidth="1"/>
    <col min="9988" max="9988" width="16.5703125" style="1098" customWidth="1"/>
    <col min="9989" max="9989" width="16.42578125" style="1098" customWidth="1"/>
    <col min="9990" max="9990" width="18" style="1098" bestFit="1" customWidth="1"/>
    <col min="9991" max="9991" width="17" style="1098" bestFit="1" customWidth="1"/>
    <col min="9992" max="9992" width="18.140625" style="1098" bestFit="1" customWidth="1"/>
    <col min="9993" max="9994" width="16.7109375" style="1098" bestFit="1" customWidth="1"/>
    <col min="9995" max="9997" width="17.85546875" style="1098" bestFit="1" customWidth="1"/>
    <col min="9998" max="9998" width="18" style="1098" bestFit="1" customWidth="1"/>
    <col min="9999" max="9999" width="19.5703125" style="1098" customWidth="1"/>
    <col min="10000" max="10240" width="14.7109375" style="1098"/>
    <col min="10241" max="10241" width="4.42578125" style="1098" bestFit="1" customWidth="1"/>
    <col min="10242" max="10242" width="38.28515625" style="1098" customWidth="1"/>
    <col min="10243" max="10243" width="14.42578125" style="1098" customWidth="1"/>
    <col min="10244" max="10244" width="16.5703125" style="1098" customWidth="1"/>
    <col min="10245" max="10245" width="16.42578125" style="1098" customWidth="1"/>
    <col min="10246" max="10246" width="18" style="1098" bestFit="1" customWidth="1"/>
    <col min="10247" max="10247" width="17" style="1098" bestFit="1" customWidth="1"/>
    <col min="10248" max="10248" width="18.140625" style="1098" bestFit="1" customWidth="1"/>
    <col min="10249" max="10250" width="16.7109375" style="1098" bestFit="1" customWidth="1"/>
    <col min="10251" max="10253" width="17.85546875" style="1098" bestFit="1" customWidth="1"/>
    <col min="10254" max="10254" width="18" style="1098" bestFit="1" customWidth="1"/>
    <col min="10255" max="10255" width="19.5703125" style="1098" customWidth="1"/>
    <col min="10256" max="10496" width="14.7109375" style="1098"/>
    <col min="10497" max="10497" width="4.42578125" style="1098" bestFit="1" customWidth="1"/>
    <col min="10498" max="10498" width="38.28515625" style="1098" customWidth="1"/>
    <col min="10499" max="10499" width="14.42578125" style="1098" customWidth="1"/>
    <col min="10500" max="10500" width="16.5703125" style="1098" customWidth="1"/>
    <col min="10501" max="10501" width="16.42578125" style="1098" customWidth="1"/>
    <col min="10502" max="10502" width="18" style="1098" bestFit="1" customWidth="1"/>
    <col min="10503" max="10503" width="17" style="1098" bestFit="1" customWidth="1"/>
    <col min="10504" max="10504" width="18.140625" style="1098" bestFit="1" customWidth="1"/>
    <col min="10505" max="10506" width="16.7109375" style="1098" bestFit="1" customWidth="1"/>
    <col min="10507" max="10509" width="17.85546875" style="1098" bestFit="1" customWidth="1"/>
    <col min="10510" max="10510" width="18" style="1098" bestFit="1" customWidth="1"/>
    <col min="10511" max="10511" width="19.5703125" style="1098" customWidth="1"/>
    <col min="10512" max="10752" width="14.7109375" style="1098"/>
    <col min="10753" max="10753" width="4.42578125" style="1098" bestFit="1" customWidth="1"/>
    <col min="10754" max="10754" width="38.28515625" style="1098" customWidth="1"/>
    <col min="10755" max="10755" width="14.42578125" style="1098" customWidth="1"/>
    <col min="10756" max="10756" width="16.5703125" style="1098" customWidth="1"/>
    <col min="10757" max="10757" width="16.42578125" style="1098" customWidth="1"/>
    <col min="10758" max="10758" width="18" style="1098" bestFit="1" customWidth="1"/>
    <col min="10759" max="10759" width="17" style="1098" bestFit="1" customWidth="1"/>
    <col min="10760" max="10760" width="18.140625" style="1098" bestFit="1" customWidth="1"/>
    <col min="10761" max="10762" width="16.7109375" style="1098" bestFit="1" customWidth="1"/>
    <col min="10763" max="10765" width="17.85546875" style="1098" bestFit="1" customWidth="1"/>
    <col min="10766" max="10766" width="18" style="1098" bestFit="1" customWidth="1"/>
    <col min="10767" max="10767" width="19.5703125" style="1098" customWidth="1"/>
    <col min="10768" max="11008" width="14.7109375" style="1098"/>
    <col min="11009" max="11009" width="4.42578125" style="1098" bestFit="1" customWidth="1"/>
    <col min="11010" max="11010" width="38.28515625" style="1098" customWidth="1"/>
    <col min="11011" max="11011" width="14.42578125" style="1098" customWidth="1"/>
    <col min="11012" max="11012" width="16.5703125" style="1098" customWidth="1"/>
    <col min="11013" max="11013" width="16.42578125" style="1098" customWidth="1"/>
    <col min="11014" max="11014" width="18" style="1098" bestFit="1" customWidth="1"/>
    <col min="11015" max="11015" width="17" style="1098" bestFit="1" customWidth="1"/>
    <col min="11016" max="11016" width="18.140625" style="1098" bestFit="1" customWidth="1"/>
    <col min="11017" max="11018" width="16.7109375" style="1098" bestFit="1" customWidth="1"/>
    <col min="11019" max="11021" width="17.85546875" style="1098" bestFit="1" customWidth="1"/>
    <col min="11022" max="11022" width="18" style="1098" bestFit="1" customWidth="1"/>
    <col min="11023" max="11023" width="19.5703125" style="1098" customWidth="1"/>
    <col min="11024" max="11264" width="14.7109375" style="1098"/>
    <col min="11265" max="11265" width="4.42578125" style="1098" bestFit="1" customWidth="1"/>
    <col min="11266" max="11266" width="38.28515625" style="1098" customWidth="1"/>
    <col min="11267" max="11267" width="14.42578125" style="1098" customWidth="1"/>
    <col min="11268" max="11268" width="16.5703125" style="1098" customWidth="1"/>
    <col min="11269" max="11269" width="16.42578125" style="1098" customWidth="1"/>
    <col min="11270" max="11270" width="18" style="1098" bestFit="1" customWidth="1"/>
    <col min="11271" max="11271" width="17" style="1098" bestFit="1" customWidth="1"/>
    <col min="11272" max="11272" width="18.140625" style="1098" bestFit="1" customWidth="1"/>
    <col min="11273" max="11274" width="16.7109375" style="1098" bestFit="1" customWidth="1"/>
    <col min="11275" max="11277" width="17.85546875" style="1098" bestFit="1" customWidth="1"/>
    <col min="11278" max="11278" width="18" style="1098" bestFit="1" customWidth="1"/>
    <col min="11279" max="11279" width="19.5703125" style="1098" customWidth="1"/>
    <col min="11280" max="11520" width="14.7109375" style="1098"/>
    <col min="11521" max="11521" width="4.42578125" style="1098" bestFit="1" customWidth="1"/>
    <col min="11522" max="11522" width="38.28515625" style="1098" customWidth="1"/>
    <col min="11523" max="11523" width="14.42578125" style="1098" customWidth="1"/>
    <col min="11524" max="11524" width="16.5703125" style="1098" customWidth="1"/>
    <col min="11525" max="11525" width="16.42578125" style="1098" customWidth="1"/>
    <col min="11526" max="11526" width="18" style="1098" bestFit="1" customWidth="1"/>
    <col min="11527" max="11527" width="17" style="1098" bestFit="1" customWidth="1"/>
    <col min="11528" max="11528" width="18.140625" style="1098" bestFit="1" customWidth="1"/>
    <col min="11529" max="11530" width="16.7109375" style="1098" bestFit="1" customWidth="1"/>
    <col min="11531" max="11533" width="17.85546875" style="1098" bestFit="1" customWidth="1"/>
    <col min="11534" max="11534" width="18" style="1098" bestFit="1" customWidth="1"/>
    <col min="11535" max="11535" width="19.5703125" style="1098" customWidth="1"/>
    <col min="11536" max="11776" width="14.7109375" style="1098"/>
    <col min="11777" max="11777" width="4.42578125" style="1098" bestFit="1" customWidth="1"/>
    <col min="11778" max="11778" width="38.28515625" style="1098" customWidth="1"/>
    <col min="11779" max="11779" width="14.42578125" style="1098" customWidth="1"/>
    <col min="11780" max="11780" width="16.5703125" style="1098" customWidth="1"/>
    <col min="11781" max="11781" width="16.42578125" style="1098" customWidth="1"/>
    <col min="11782" max="11782" width="18" style="1098" bestFit="1" customWidth="1"/>
    <col min="11783" max="11783" width="17" style="1098" bestFit="1" customWidth="1"/>
    <col min="11784" max="11784" width="18.140625" style="1098" bestFit="1" customWidth="1"/>
    <col min="11785" max="11786" width="16.7109375" style="1098" bestFit="1" customWidth="1"/>
    <col min="11787" max="11789" width="17.85546875" style="1098" bestFit="1" customWidth="1"/>
    <col min="11790" max="11790" width="18" style="1098" bestFit="1" customWidth="1"/>
    <col min="11791" max="11791" width="19.5703125" style="1098" customWidth="1"/>
    <col min="11792" max="12032" width="14.7109375" style="1098"/>
    <col min="12033" max="12033" width="4.42578125" style="1098" bestFit="1" customWidth="1"/>
    <col min="12034" max="12034" width="38.28515625" style="1098" customWidth="1"/>
    <col min="12035" max="12035" width="14.42578125" style="1098" customWidth="1"/>
    <col min="12036" max="12036" width="16.5703125" style="1098" customWidth="1"/>
    <col min="12037" max="12037" width="16.42578125" style="1098" customWidth="1"/>
    <col min="12038" max="12038" width="18" style="1098" bestFit="1" customWidth="1"/>
    <col min="12039" max="12039" width="17" style="1098" bestFit="1" customWidth="1"/>
    <col min="12040" max="12040" width="18.140625" style="1098" bestFit="1" customWidth="1"/>
    <col min="12041" max="12042" width="16.7109375" style="1098" bestFit="1" customWidth="1"/>
    <col min="12043" max="12045" width="17.85546875" style="1098" bestFit="1" customWidth="1"/>
    <col min="12046" max="12046" width="18" style="1098" bestFit="1" customWidth="1"/>
    <col min="12047" max="12047" width="19.5703125" style="1098" customWidth="1"/>
    <col min="12048" max="12288" width="14.7109375" style="1098"/>
    <col min="12289" max="12289" width="4.42578125" style="1098" bestFit="1" customWidth="1"/>
    <col min="12290" max="12290" width="38.28515625" style="1098" customWidth="1"/>
    <col min="12291" max="12291" width="14.42578125" style="1098" customWidth="1"/>
    <col min="12292" max="12292" width="16.5703125" style="1098" customWidth="1"/>
    <col min="12293" max="12293" width="16.42578125" style="1098" customWidth="1"/>
    <col min="12294" max="12294" width="18" style="1098" bestFit="1" customWidth="1"/>
    <col min="12295" max="12295" width="17" style="1098" bestFit="1" customWidth="1"/>
    <col min="12296" max="12296" width="18.140625" style="1098" bestFit="1" customWidth="1"/>
    <col min="12297" max="12298" width="16.7109375" style="1098" bestFit="1" customWidth="1"/>
    <col min="12299" max="12301" width="17.85546875" style="1098" bestFit="1" customWidth="1"/>
    <col min="12302" max="12302" width="18" style="1098" bestFit="1" customWidth="1"/>
    <col min="12303" max="12303" width="19.5703125" style="1098" customWidth="1"/>
    <col min="12304" max="12544" width="14.7109375" style="1098"/>
    <col min="12545" max="12545" width="4.42578125" style="1098" bestFit="1" customWidth="1"/>
    <col min="12546" max="12546" width="38.28515625" style="1098" customWidth="1"/>
    <col min="12547" max="12547" width="14.42578125" style="1098" customWidth="1"/>
    <col min="12548" max="12548" width="16.5703125" style="1098" customWidth="1"/>
    <col min="12549" max="12549" width="16.42578125" style="1098" customWidth="1"/>
    <col min="12550" max="12550" width="18" style="1098" bestFit="1" customWidth="1"/>
    <col min="12551" max="12551" width="17" style="1098" bestFit="1" customWidth="1"/>
    <col min="12552" max="12552" width="18.140625" style="1098" bestFit="1" customWidth="1"/>
    <col min="12553" max="12554" width="16.7109375" style="1098" bestFit="1" customWidth="1"/>
    <col min="12555" max="12557" width="17.85546875" style="1098" bestFit="1" customWidth="1"/>
    <col min="12558" max="12558" width="18" style="1098" bestFit="1" customWidth="1"/>
    <col min="12559" max="12559" width="19.5703125" style="1098" customWidth="1"/>
    <col min="12560" max="12800" width="14.7109375" style="1098"/>
    <col min="12801" max="12801" width="4.42578125" style="1098" bestFit="1" customWidth="1"/>
    <col min="12802" max="12802" width="38.28515625" style="1098" customWidth="1"/>
    <col min="12803" max="12803" width="14.42578125" style="1098" customWidth="1"/>
    <col min="12804" max="12804" width="16.5703125" style="1098" customWidth="1"/>
    <col min="12805" max="12805" width="16.42578125" style="1098" customWidth="1"/>
    <col min="12806" max="12806" width="18" style="1098" bestFit="1" customWidth="1"/>
    <col min="12807" max="12807" width="17" style="1098" bestFit="1" customWidth="1"/>
    <col min="12808" max="12808" width="18.140625" style="1098" bestFit="1" customWidth="1"/>
    <col min="12809" max="12810" width="16.7109375" style="1098" bestFit="1" customWidth="1"/>
    <col min="12811" max="12813" width="17.85546875" style="1098" bestFit="1" customWidth="1"/>
    <col min="12814" max="12814" width="18" style="1098" bestFit="1" customWidth="1"/>
    <col min="12815" max="12815" width="19.5703125" style="1098" customWidth="1"/>
    <col min="12816" max="13056" width="14.7109375" style="1098"/>
    <col min="13057" max="13057" width="4.42578125" style="1098" bestFit="1" customWidth="1"/>
    <col min="13058" max="13058" width="38.28515625" style="1098" customWidth="1"/>
    <col min="13059" max="13059" width="14.42578125" style="1098" customWidth="1"/>
    <col min="13060" max="13060" width="16.5703125" style="1098" customWidth="1"/>
    <col min="13061" max="13061" width="16.42578125" style="1098" customWidth="1"/>
    <col min="13062" max="13062" width="18" style="1098" bestFit="1" customWidth="1"/>
    <col min="13063" max="13063" width="17" style="1098" bestFit="1" customWidth="1"/>
    <col min="13064" max="13064" width="18.140625" style="1098" bestFit="1" customWidth="1"/>
    <col min="13065" max="13066" width="16.7109375" style="1098" bestFit="1" customWidth="1"/>
    <col min="13067" max="13069" width="17.85546875" style="1098" bestFit="1" customWidth="1"/>
    <col min="13070" max="13070" width="18" style="1098" bestFit="1" customWidth="1"/>
    <col min="13071" max="13071" width="19.5703125" style="1098" customWidth="1"/>
    <col min="13072" max="13312" width="14.7109375" style="1098"/>
    <col min="13313" max="13313" width="4.42578125" style="1098" bestFit="1" customWidth="1"/>
    <col min="13314" max="13314" width="38.28515625" style="1098" customWidth="1"/>
    <col min="13315" max="13315" width="14.42578125" style="1098" customWidth="1"/>
    <col min="13316" max="13316" width="16.5703125" style="1098" customWidth="1"/>
    <col min="13317" max="13317" width="16.42578125" style="1098" customWidth="1"/>
    <col min="13318" max="13318" width="18" style="1098" bestFit="1" customWidth="1"/>
    <col min="13319" max="13319" width="17" style="1098" bestFit="1" customWidth="1"/>
    <col min="13320" max="13320" width="18.140625" style="1098" bestFit="1" customWidth="1"/>
    <col min="13321" max="13322" width="16.7109375" style="1098" bestFit="1" customWidth="1"/>
    <col min="13323" max="13325" width="17.85546875" style="1098" bestFit="1" customWidth="1"/>
    <col min="13326" max="13326" width="18" style="1098" bestFit="1" customWidth="1"/>
    <col min="13327" max="13327" width="19.5703125" style="1098" customWidth="1"/>
    <col min="13328" max="13568" width="14.7109375" style="1098"/>
    <col min="13569" max="13569" width="4.42578125" style="1098" bestFit="1" customWidth="1"/>
    <col min="13570" max="13570" width="38.28515625" style="1098" customWidth="1"/>
    <col min="13571" max="13571" width="14.42578125" style="1098" customWidth="1"/>
    <col min="13572" max="13572" width="16.5703125" style="1098" customWidth="1"/>
    <col min="13573" max="13573" width="16.42578125" style="1098" customWidth="1"/>
    <col min="13574" max="13574" width="18" style="1098" bestFit="1" customWidth="1"/>
    <col min="13575" max="13575" width="17" style="1098" bestFit="1" customWidth="1"/>
    <col min="13576" max="13576" width="18.140625" style="1098" bestFit="1" customWidth="1"/>
    <col min="13577" max="13578" width="16.7109375" style="1098" bestFit="1" customWidth="1"/>
    <col min="13579" max="13581" width="17.85546875" style="1098" bestFit="1" customWidth="1"/>
    <col min="13582" max="13582" width="18" style="1098" bestFit="1" customWidth="1"/>
    <col min="13583" max="13583" width="19.5703125" style="1098" customWidth="1"/>
    <col min="13584" max="13824" width="14.7109375" style="1098"/>
    <col min="13825" max="13825" width="4.42578125" style="1098" bestFit="1" customWidth="1"/>
    <col min="13826" max="13826" width="38.28515625" style="1098" customWidth="1"/>
    <col min="13827" max="13827" width="14.42578125" style="1098" customWidth="1"/>
    <col min="13828" max="13828" width="16.5703125" style="1098" customWidth="1"/>
    <col min="13829" max="13829" width="16.42578125" style="1098" customWidth="1"/>
    <col min="13830" max="13830" width="18" style="1098" bestFit="1" customWidth="1"/>
    <col min="13831" max="13831" width="17" style="1098" bestFit="1" customWidth="1"/>
    <col min="13832" max="13832" width="18.140625" style="1098" bestFit="1" customWidth="1"/>
    <col min="13833" max="13834" width="16.7109375" style="1098" bestFit="1" customWidth="1"/>
    <col min="13835" max="13837" width="17.85546875" style="1098" bestFit="1" customWidth="1"/>
    <col min="13838" max="13838" width="18" style="1098" bestFit="1" customWidth="1"/>
    <col min="13839" max="13839" width="19.5703125" style="1098" customWidth="1"/>
    <col min="13840" max="14080" width="14.7109375" style="1098"/>
    <col min="14081" max="14081" width="4.42578125" style="1098" bestFit="1" customWidth="1"/>
    <col min="14082" max="14082" width="38.28515625" style="1098" customWidth="1"/>
    <col min="14083" max="14083" width="14.42578125" style="1098" customWidth="1"/>
    <col min="14084" max="14084" width="16.5703125" style="1098" customWidth="1"/>
    <col min="14085" max="14085" width="16.42578125" style="1098" customWidth="1"/>
    <col min="14086" max="14086" width="18" style="1098" bestFit="1" customWidth="1"/>
    <col min="14087" max="14087" width="17" style="1098" bestFit="1" customWidth="1"/>
    <col min="14088" max="14088" width="18.140625" style="1098" bestFit="1" customWidth="1"/>
    <col min="14089" max="14090" width="16.7109375" style="1098" bestFit="1" customWidth="1"/>
    <col min="14091" max="14093" width="17.85546875" style="1098" bestFit="1" customWidth="1"/>
    <col min="14094" max="14094" width="18" style="1098" bestFit="1" customWidth="1"/>
    <col min="14095" max="14095" width="19.5703125" style="1098" customWidth="1"/>
    <col min="14096" max="14336" width="14.7109375" style="1098"/>
    <col min="14337" max="14337" width="4.42578125" style="1098" bestFit="1" customWidth="1"/>
    <col min="14338" max="14338" width="38.28515625" style="1098" customWidth="1"/>
    <col min="14339" max="14339" width="14.42578125" style="1098" customWidth="1"/>
    <col min="14340" max="14340" width="16.5703125" style="1098" customWidth="1"/>
    <col min="14341" max="14341" width="16.42578125" style="1098" customWidth="1"/>
    <col min="14342" max="14342" width="18" style="1098" bestFit="1" customWidth="1"/>
    <col min="14343" max="14343" width="17" style="1098" bestFit="1" customWidth="1"/>
    <col min="14344" max="14344" width="18.140625" style="1098" bestFit="1" customWidth="1"/>
    <col min="14345" max="14346" width="16.7109375" style="1098" bestFit="1" customWidth="1"/>
    <col min="14347" max="14349" width="17.85546875" style="1098" bestFit="1" customWidth="1"/>
    <col min="14350" max="14350" width="18" style="1098" bestFit="1" customWidth="1"/>
    <col min="14351" max="14351" width="19.5703125" style="1098" customWidth="1"/>
    <col min="14352" max="14592" width="14.7109375" style="1098"/>
    <col min="14593" max="14593" width="4.42578125" style="1098" bestFit="1" customWidth="1"/>
    <col min="14594" max="14594" width="38.28515625" style="1098" customWidth="1"/>
    <col min="14595" max="14595" width="14.42578125" style="1098" customWidth="1"/>
    <col min="14596" max="14596" width="16.5703125" style="1098" customWidth="1"/>
    <col min="14597" max="14597" width="16.42578125" style="1098" customWidth="1"/>
    <col min="14598" max="14598" width="18" style="1098" bestFit="1" customWidth="1"/>
    <col min="14599" max="14599" width="17" style="1098" bestFit="1" customWidth="1"/>
    <col min="14600" max="14600" width="18.140625" style="1098" bestFit="1" customWidth="1"/>
    <col min="14601" max="14602" width="16.7109375" style="1098" bestFit="1" customWidth="1"/>
    <col min="14603" max="14605" width="17.85546875" style="1098" bestFit="1" customWidth="1"/>
    <col min="14606" max="14606" width="18" style="1098" bestFit="1" customWidth="1"/>
    <col min="14607" max="14607" width="19.5703125" style="1098" customWidth="1"/>
    <col min="14608" max="14848" width="14.7109375" style="1098"/>
    <col min="14849" max="14849" width="4.42578125" style="1098" bestFit="1" customWidth="1"/>
    <col min="14850" max="14850" width="38.28515625" style="1098" customWidth="1"/>
    <col min="14851" max="14851" width="14.42578125" style="1098" customWidth="1"/>
    <col min="14852" max="14852" width="16.5703125" style="1098" customWidth="1"/>
    <col min="14853" max="14853" width="16.42578125" style="1098" customWidth="1"/>
    <col min="14854" max="14854" width="18" style="1098" bestFit="1" customWidth="1"/>
    <col min="14855" max="14855" width="17" style="1098" bestFit="1" customWidth="1"/>
    <col min="14856" max="14856" width="18.140625" style="1098" bestFit="1" customWidth="1"/>
    <col min="14857" max="14858" width="16.7109375" style="1098" bestFit="1" customWidth="1"/>
    <col min="14859" max="14861" width="17.85546875" style="1098" bestFit="1" customWidth="1"/>
    <col min="14862" max="14862" width="18" style="1098" bestFit="1" customWidth="1"/>
    <col min="14863" max="14863" width="19.5703125" style="1098" customWidth="1"/>
    <col min="14864" max="15104" width="14.7109375" style="1098"/>
    <col min="15105" max="15105" width="4.42578125" style="1098" bestFit="1" customWidth="1"/>
    <col min="15106" max="15106" width="38.28515625" style="1098" customWidth="1"/>
    <col min="15107" max="15107" width="14.42578125" style="1098" customWidth="1"/>
    <col min="15108" max="15108" width="16.5703125" style="1098" customWidth="1"/>
    <col min="15109" max="15109" width="16.42578125" style="1098" customWidth="1"/>
    <col min="15110" max="15110" width="18" style="1098" bestFit="1" customWidth="1"/>
    <col min="15111" max="15111" width="17" style="1098" bestFit="1" customWidth="1"/>
    <col min="15112" max="15112" width="18.140625" style="1098" bestFit="1" customWidth="1"/>
    <col min="15113" max="15114" width="16.7109375" style="1098" bestFit="1" customWidth="1"/>
    <col min="15115" max="15117" width="17.85546875" style="1098" bestFit="1" customWidth="1"/>
    <col min="15118" max="15118" width="18" style="1098" bestFit="1" customWidth="1"/>
    <col min="15119" max="15119" width="19.5703125" style="1098" customWidth="1"/>
    <col min="15120" max="15360" width="14.7109375" style="1098"/>
    <col min="15361" max="15361" width="4.42578125" style="1098" bestFit="1" customWidth="1"/>
    <col min="15362" max="15362" width="38.28515625" style="1098" customWidth="1"/>
    <col min="15363" max="15363" width="14.42578125" style="1098" customWidth="1"/>
    <col min="15364" max="15364" width="16.5703125" style="1098" customWidth="1"/>
    <col min="15365" max="15365" width="16.42578125" style="1098" customWidth="1"/>
    <col min="15366" max="15366" width="18" style="1098" bestFit="1" customWidth="1"/>
    <col min="15367" max="15367" width="17" style="1098" bestFit="1" customWidth="1"/>
    <col min="15368" max="15368" width="18.140625" style="1098" bestFit="1" customWidth="1"/>
    <col min="15369" max="15370" width="16.7109375" style="1098" bestFit="1" customWidth="1"/>
    <col min="15371" max="15373" width="17.85546875" style="1098" bestFit="1" customWidth="1"/>
    <col min="15374" max="15374" width="18" style="1098" bestFit="1" customWidth="1"/>
    <col min="15375" max="15375" width="19.5703125" style="1098" customWidth="1"/>
    <col min="15376" max="15616" width="14.7109375" style="1098"/>
    <col min="15617" max="15617" width="4.42578125" style="1098" bestFit="1" customWidth="1"/>
    <col min="15618" max="15618" width="38.28515625" style="1098" customWidth="1"/>
    <col min="15619" max="15619" width="14.42578125" style="1098" customWidth="1"/>
    <col min="15620" max="15620" width="16.5703125" style="1098" customWidth="1"/>
    <col min="15621" max="15621" width="16.42578125" style="1098" customWidth="1"/>
    <col min="15622" max="15622" width="18" style="1098" bestFit="1" customWidth="1"/>
    <col min="15623" max="15623" width="17" style="1098" bestFit="1" customWidth="1"/>
    <col min="15624" max="15624" width="18.140625" style="1098" bestFit="1" customWidth="1"/>
    <col min="15625" max="15626" width="16.7109375" style="1098" bestFit="1" customWidth="1"/>
    <col min="15627" max="15629" width="17.85546875" style="1098" bestFit="1" customWidth="1"/>
    <col min="15630" max="15630" width="18" style="1098" bestFit="1" customWidth="1"/>
    <col min="15631" max="15631" width="19.5703125" style="1098" customWidth="1"/>
    <col min="15632" max="15872" width="14.7109375" style="1098"/>
    <col min="15873" max="15873" width="4.42578125" style="1098" bestFit="1" customWidth="1"/>
    <col min="15874" max="15874" width="38.28515625" style="1098" customWidth="1"/>
    <col min="15875" max="15875" width="14.42578125" style="1098" customWidth="1"/>
    <col min="15876" max="15876" width="16.5703125" style="1098" customWidth="1"/>
    <col min="15877" max="15877" width="16.42578125" style="1098" customWidth="1"/>
    <col min="15878" max="15878" width="18" style="1098" bestFit="1" customWidth="1"/>
    <col min="15879" max="15879" width="17" style="1098" bestFit="1" customWidth="1"/>
    <col min="15880" max="15880" width="18.140625" style="1098" bestFit="1" customWidth="1"/>
    <col min="15881" max="15882" width="16.7109375" style="1098" bestFit="1" customWidth="1"/>
    <col min="15883" max="15885" width="17.85546875" style="1098" bestFit="1" customWidth="1"/>
    <col min="15886" max="15886" width="18" style="1098" bestFit="1" customWidth="1"/>
    <col min="15887" max="15887" width="19.5703125" style="1098" customWidth="1"/>
    <col min="15888" max="16128" width="14.7109375" style="1098"/>
    <col min="16129" max="16129" width="4.42578125" style="1098" bestFit="1" customWidth="1"/>
    <col min="16130" max="16130" width="38.28515625" style="1098" customWidth="1"/>
    <col min="16131" max="16131" width="14.42578125" style="1098" customWidth="1"/>
    <col min="16132" max="16132" width="16.5703125" style="1098" customWidth="1"/>
    <col min="16133" max="16133" width="16.42578125" style="1098" customWidth="1"/>
    <col min="16134" max="16134" width="18" style="1098" bestFit="1" customWidth="1"/>
    <col min="16135" max="16135" width="17" style="1098" bestFit="1" customWidth="1"/>
    <col min="16136" max="16136" width="18.140625" style="1098" bestFit="1" customWidth="1"/>
    <col min="16137" max="16138" width="16.7109375" style="1098" bestFit="1" customWidth="1"/>
    <col min="16139" max="16141" width="17.85546875" style="1098" bestFit="1" customWidth="1"/>
    <col min="16142" max="16142" width="18" style="1098" bestFit="1" customWidth="1"/>
    <col min="16143" max="16143" width="19.5703125" style="1098" customWidth="1"/>
    <col min="16144" max="16384" width="14.7109375" style="1098"/>
  </cols>
  <sheetData>
    <row r="1" spans="1:6">
      <c r="A1" s="1630" t="s">
        <v>3102</v>
      </c>
      <c r="B1" s="1630"/>
      <c r="C1" s="1630"/>
      <c r="D1" s="1630"/>
      <c r="E1" s="1630"/>
    </row>
    <row r="2" spans="1:6">
      <c r="A2" s="1631" t="s">
        <v>3103</v>
      </c>
      <c r="B2" s="1632"/>
      <c r="C2" s="1632"/>
      <c r="D2" s="1632"/>
      <c r="E2" s="1633"/>
    </row>
    <row r="3" spans="1:6" ht="12.75" customHeight="1">
      <c r="E3" s="1099" t="s">
        <v>3104</v>
      </c>
    </row>
    <row r="4" spans="1:6" ht="31.5">
      <c r="A4" s="1100" t="s">
        <v>554</v>
      </c>
      <c r="B4" s="1100" t="s">
        <v>892</v>
      </c>
      <c r="C4" s="1100" t="s">
        <v>3105</v>
      </c>
      <c r="D4" s="1100" t="s">
        <v>3106</v>
      </c>
      <c r="E4" s="1100" t="s">
        <v>895</v>
      </c>
    </row>
    <row r="5" spans="1:6" ht="35.25" customHeight="1">
      <c r="A5" s="1101">
        <v>1</v>
      </c>
      <c r="B5" s="1102" t="s">
        <v>3107</v>
      </c>
      <c r="C5" s="1103">
        <v>0</v>
      </c>
      <c r="D5" s="1104">
        <v>494.46915552899964</v>
      </c>
      <c r="E5" s="1104">
        <v>525.28755549008565</v>
      </c>
    </row>
    <row r="6" spans="1:6" ht="21.95" customHeight="1">
      <c r="A6" s="1101">
        <v>2</v>
      </c>
      <c r="B6" s="1102" t="s">
        <v>142</v>
      </c>
      <c r="C6" s="1104">
        <v>2644.9023555289996</v>
      </c>
      <c r="D6" s="1104">
        <v>3081.8399961086061</v>
      </c>
      <c r="E6" s="1104">
        <v>3503.1404205172253</v>
      </c>
    </row>
    <row r="7" spans="1:6" ht="21.95" customHeight="1">
      <c r="A7" s="1101">
        <v>3</v>
      </c>
      <c r="B7" s="1102" t="s">
        <v>3108</v>
      </c>
      <c r="C7" s="1104">
        <v>2150.4331999999999</v>
      </c>
      <c r="D7" s="1104">
        <v>3051.0215961475201</v>
      </c>
      <c r="E7" s="1104">
        <v>3468.109016312053</v>
      </c>
    </row>
    <row r="8" spans="1:6" ht="21.95" customHeight="1">
      <c r="A8" s="1101"/>
      <c r="B8" s="1105" t="s">
        <v>3109</v>
      </c>
      <c r="C8" s="1106"/>
      <c r="D8" s="1104"/>
      <c r="E8" s="1104"/>
    </row>
    <row r="9" spans="1:6" ht="21.95" customHeight="1">
      <c r="A9" s="1101"/>
      <c r="B9" s="1105" t="s">
        <v>3110</v>
      </c>
      <c r="C9" s="1104"/>
      <c r="D9" s="1104"/>
      <c r="E9" s="1104"/>
    </row>
    <row r="10" spans="1:6" ht="30.75" customHeight="1">
      <c r="A10" s="1101">
        <v>4</v>
      </c>
      <c r="B10" s="1102" t="s">
        <v>3111</v>
      </c>
      <c r="C10" s="1104">
        <v>494.46915552899964</v>
      </c>
      <c r="D10" s="1104">
        <v>525.28755549008565</v>
      </c>
      <c r="E10" s="1104">
        <v>560.31895969525794</v>
      </c>
    </row>
    <row r="11" spans="1:6" ht="21.95" customHeight="1">
      <c r="A11" s="1101">
        <v>5</v>
      </c>
      <c r="B11" s="1102" t="s">
        <v>3112</v>
      </c>
      <c r="C11" s="1107"/>
      <c r="D11" s="1107"/>
      <c r="E11" s="1107"/>
    </row>
    <row r="12" spans="1:6" ht="31.5" customHeight="1">
      <c r="A12" s="1101">
        <v>6</v>
      </c>
      <c r="B12" s="1102" t="s">
        <v>3113</v>
      </c>
      <c r="C12" s="1107"/>
      <c r="D12" s="1107"/>
      <c r="E12" s="1107"/>
    </row>
    <row r="13" spans="1:6" ht="21.95" customHeight="1">
      <c r="A13" s="1101">
        <v>7</v>
      </c>
      <c r="B13" s="1102" t="s">
        <v>3114</v>
      </c>
      <c r="C13" s="1107"/>
      <c r="D13" s="1107"/>
      <c r="E13" s="1107"/>
    </row>
    <row r="14" spans="1:6" ht="36" customHeight="1">
      <c r="A14" s="1101">
        <v>8</v>
      </c>
      <c r="B14" s="1102" t="s">
        <v>3115</v>
      </c>
      <c r="C14" s="1107"/>
      <c r="D14" s="1107"/>
      <c r="E14" s="1107"/>
      <c r="F14" s="1108"/>
    </row>
    <row r="15" spans="1:6" ht="36" customHeight="1">
      <c r="A15" s="1101">
        <v>9</v>
      </c>
      <c r="B15" s="1109" t="s">
        <v>3116</v>
      </c>
      <c r="C15" s="1104">
        <v>25.56</v>
      </c>
      <c r="D15" s="1104">
        <v>56.37839996108606</v>
      </c>
      <c r="E15" s="1104">
        <v>91.409804166258311</v>
      </c>
    </row>
    <row r="16" spans="1:6" ht="21.95" customHeight="1">
      <c r="A16" s="1101">
        <v>10</v>
      </c>
      <c r="B16" s="1102" t="s">
        <v>3117</v>
      </c>
      <c r="C16" s="1110">
        <v>5.1691798596931807E-2</v>
      </c>
      <c r="D16" s="1110">
        <v>0.10732864194447903</v>
      </c>
      <c r="E16" s="1110">
        <v>0.16313887400128954</v>
      </c>
    </row>
    <row r="18" spans="1:15" ht="18.75">
      <c r="A18" s="1111"/>
      <c r="B18" s="1111"/>
      <c r="C18" s="1112"/>
      <c r="D18" s="1112"/>
      <c r="E18" s="1112"/>
      <c r="F18" s="1634" t="s">
        <v>3118</v>
      </c>
      <c r="G18" s="1634"/>
      <c r="H18" s="1634"/>
      <c r="I18" s="1634"/>
      <c r="J18" s="1634"/>
      <c r="K18" s="1111"/>
      <c r="L18" s="1111"/>
      <c r="M18" s="1111"/>
      <c r="N18" s="1111"/>
      <c r="O18" s="1111"/>
    </row>
    <row r="19" spans="1:15" ht="18.75">
      <c r="A19" s="1634" t="s">
        <v>3119</v>
      </c>
      <c r="B19" s="1634"/>
      <c r="C19" s="1634"/>
      <c r="D19" s="1634"/>
      <c r="E19" s="1634"/>
      <c r="F19" s="1634"/>
      <c r="G19" s="1634"/>
      <c r="H19" s="1634"/>
      <c r="I19" s="1634"/>
      <c r="J19" s="1634"/>
      <c r="K19" s="1634"/>
      <c r="L19" s="1634"/>
      <c r="M19" s="1634"/>
      <c r="N19" s="1634"/>
      <c r="O19" s="1634"/>
    </row>
    <row r="20" spans="1:15">
      <c r="A20" s="1111"/>
      <c r="B20" s="1111"/>
      <c r="C20" s="1111"/>
      <c r="D20" s="1111"/>
      <c r="E20" s="1111"/>
      <c r="F20" s="1111"/>
      <c r="G20" s="1096"/>
      <c r="H20" s="1113"/>
      <c r="I20" s="1113"/>
      <c r="J20" s="1111"/>
      <c r="K20" s="1111"/>
      <c r="L20" s="1111"/>
      <c r="M20" s="1111"/>
      <c r="N20" s="1111"/>
      <c r="O20" s="1111"/>
    </row>
    <row r="21" spans="1:15">
      <c r="A21" s="1629" t="s">
        <v>3105</v>
      </c>
      <c r="B21" s="1629"/>
      <c r="C21" s="1629"/>
      <c r="D21" s="1629"/>
      <c r="E21" s="1629"/>
      <c r="F21" s="1629"/>
      <c r="G21" s="1629"/>
      <c r="H21" s="1629"/>
      <c r="I21" s="1629"/>
      <c r="J21" s="1629"/>
      <c r="K21" s="1629"/>
      <c r="L21" s="1629"/>
      <c r="M21" s="1629"/>
      <c r="N21" s="1629"/>
      <c r="O21" s="1114" t="s">
        <v>3104</v>
      </c>
    </row>
    <row r="22" spans="1:15" ht="31.5">
      <c r="A22" s="1115" t="s">
        <v>554</v>
      </c>
      <c r="B22" s="1115" t="s">
        <v>892</v>
      </c>
      <c r="C22" s="1116" t="s">
        <v>885</v>
      </c>
      <c r="D22" s="1116" t="s">
        <v>382</v>
      </c>
      <c r="E22" s="1116" t="s">
        <v>383</v>
      </c>
      <c r="F22" s="1116" t="s">
        <v>384</v>
      </c>
      <c r="G22" s="1116" t="s">
        <v>385</v>
      </c>
      <c r="H22" s="1116" t="s">
        <v>386</v>
      </c>
      <c r="I22" s="1116" t="s">
        <v>387</v>
      </c>
      <c r="J22" s="1116" t="s">
        <v>739</v>
      </c>
      <c r="K22" s="1116" t="s">
        <v>651</v>
      </c>
      <c r="L22" s="1116" t="s">
        <v>652</v>
      </c>
      <c r="M22" s="1116" t="s">
        <v>653</v>
      </c>
      <c r="N22" s="1116" t="s">
        <v>654</v>
      </c>
      <c r="O22" s="1117" t="s">
        <v>457</v>
      </c>
    </row>
    <row r="23" spans="1:15">
      <c r="A23" s="1118">
        <v>1</v>
      </c>
      <c r="B23" s="1095" t="s">
        <v>3120</v>
      </c>
      <c r="C23" s="1119">
        <v>10.197191800000001</v>
      </c>
      <c r="D23" s="1119">
        <v>6.5353988999999997</v>
      </c>
      <c r="E23" s="1119">
        <v>6.3937505999999997</v>
      </c>
      <c r="F23" s="1119">
        <v>5.2317062999999999</v>
      </c>
      <c r="G23" s="1119">
        <v>5.931997</v>
      </c>
      <c r="H23" s="1119">
        <v>11.6502246</v>
      </c>
      <c r="I23" s="1119">
        <v>4.7591020999999998</v>
      </c>
      <c r="J23" s="1119">
        <v>3.8659634999999999</v>
      </c>
      <c r="K23" s="1119">
        <v>9.3927715000000003</v>
      </c>
      <c r="L23" s="1119">
        <v>9.8321897000000007</v>
      </c>
      <c r="M23" s="1119">
        <v>8.4734504000000008</v>
      </c>
      <c r="N23" s="1119">
        <v>74.298952900000003</v>
      </c>
      <c r="O23" s="1119">
        <v>156.56269930000002</v>
      </c>
    </row>
    <row r="24" spans="1:15">
      <c r="A24" s="1118">
        <v>2</v>
      </c>
      <c r="B24" s="1095" t="s">
        <v>3121</v>
      </c>
      <c r="C24" s="1119">
        <v>0.21193590000000001</v>
      </c>
      <c r="D24" s="1119">
        <v>5.4028300000000001E-2</v>
      </c>
      <c r="E24" s="1119">
        <v>1.133046</v>
      </c>
      <c r="F24" s="1119">
        <v>5.7933199999999997E-2</v>
      </c>
      <c r="G24" s="1119">
        <v>1.1420722000000001</v>
      </c>
      <c r="H24" s="1119">
        <v>4.5091399999999997E-2</v>
      </c>
      <c r="I24" s="1119">
        <v>6.3097899999999998E-2</v>
      </c>
      <c r="J24" s="1119">
        <v>0.100008</v>
      </c>
      <c r="K24" s="1119">
        <v>0.39681159999999999</v>
      </c>
      <c r="L24" s="1119">
        <v>0.14494979999999999</v>
      </c>
      <c r="M24" s="1119">
        <v>0.57016719999999999</v>
      </c>
      <c r="N24" s="1119">
        <v>30.849309000000002</v>
      </c>
      <c r="O24" s="1119">
        <v>34.7684505</v>
      </c>
    </row>
    <row r="25" spans="1:15">
      <c r="A25" s="1111"/>
      <c r="B25" s="1111"/>
      <c r="C25" s="1111"/>
      <c r="D25" s="1111"/>
      <c r="E25" s="1111"/>
      <c r="F25" s="1111"/>
      <c r="G25" s="1111"/>
      <c r="H25" s="1111"/>
      <c r="I25" s="1111"/>
      <c r="J25" s="1111"/>
      <c r="K25" s="1111"/>
      <c r="L25" s="1111"/>
      <c r="M25" s="1111"/>
      <c r="N25" s="1111"/>
      <c r="O25" s="1111"/>
    </row>
    <row r="26" spans="1:15">
      <c r="A26" s="1111"/>
      <c r="B26" s="1111"/>
      <c r="C26" s="1111"/>
      <c r="D26" s="1111"/>
      <c r="E26" s="1111"/>
      <c r="F26" s="1111"/>
      <c r="G26" s="1111"/>
      <c r="H26" s="1111"/>
      <c r="I26" s="1111"/>
      <c r="J26" s="1111"/>
      <c r="K26" s="1111"/>
      <c r="L26" s="1111"/>
      <c r="M26" s="1111"/>
      <c r="N26" s="1111"/>
      <c r="O26" s="1111"/>
    </row>
    <row r="27" spans="1:15">
      <c r="A27" s="1629" t="s">
        <v>3122</v>
      </c>
      <c r="B27" s="1629"/>
      <c r="C27" s="1629"/>
      <c r="D27" s="1629"/>
      <c r="E27" s="1629"/>
      <c r="F27" s="1629"/>
      <c r="G27" s="1629"/>
      <c r="H27" s="1629"/>
      <c r="I27" s="1629"/>
      <c r="J27" s="1629"/>
      <c r="K27" s="1629"/>
      <c r="L27" s="1629"/>
      <c r="M27" s="1629"/>
      <c r="N27" s="1629"/>
      <c r="O27" s="1114" t="s">
        <v>3104</v>
      </c>
    </row>
    <row r="28" spans="1:15" ht="31.5">
      <c r="A28" s="1115" t="s">
        <v>554</v>
      </c>
      <c r="B28" s="1115" t="s">
        <v>892</v>
      </c>
      <c r="C28" s="1116" t="s">
        <v>885</v>
      </c>
      <c r="D28" s="1116" t="s">
        <v>382</v>
      </c>
      <c r="E28" s="1116" t="s">
        <v>383</v>
      </c>
      <c r="F28" s="1116" t="s">
        <v>384</v>
      </c>
      <c r="G28" s="1116" t="s">
        <v>385</v>
      </c>
      <c r="H28" s="1116" t="s">
        <v>386</v>
      </c>
      <c r="I28" s="1116" t="s">
        <v>387</v>
      </c>
      <c r="J28" s="1116" t="s">
        <v>739</v>
      </c>
      <c r="K28" s="1116" t="s">
        <v>651</v>
      </c>
      <c r="L28" s="1116" t="s">
        <v>652</v>
      </c>
      <c r="M28" s="1116" t="s">
        <v>653</v>
      </c>
      <c r="N28" s="1116" t="s">
        <v>654</v>
      </c>
      <c r="O28" s="1117" t="s">
        <v>457</v>
      </c>
    </row>
    <row r="29" spans="1:15">
      <c r="A29" s="1118">
        <v>1</v>
      </c>
      <c r="B29" s="1095" t="s">
        <v>3120</v>
      </c>
      <c r="C29" s="1119">
        <v>5.0172948999999996</v>
      </c>
      <c r="D29" s="1119">
        <v>4.6025371000000002</v>
      </c>
      <c r="E29" s="1119">
        <v>5.9092985999999996</v>
      </c>
      <c r="F29" s="1119">
        <v>62.728209800000002</v>
      </c>
      <c r="G29" s="1119">
        <v>4.0662877999999996</v>
      </c>
      <c r="H29" s="1119">
        <v>28.475270099999999</v>
      </c>
      <c r="I29" s="1119">
        <v>5.8115606779600109</v>
      </c>
      <c r="J29" s="1119">
        <v>6.1206503635900011</v>
      </c>
      <c r="K29" s="1119">
        <v>8.4108333333333327</v>
      </c>
      <c r="L29" s="1119">
        <v>9.4108333333333327</v>
      </c>
      <c r="M29" s="1119">
        <v>10.410833333333333</v>
      </c>
      <c r="N29" s="1119">
        <v>18.410833333333333</v>
      </c>
      <c r="O29" s="1119">
        <v>169.37444267488334</v>
      </c>
    </row>
    <row r="30" spans="1:15">
      <c r="A30" s="1118">
        <v>2</v>
      </c>
      <c r="B30" s="1095" t="s">
        <v>3121</v>
      </c>
      <c r="C30" s="1119">
        <v>2.1795966999999998</v>
      </c>
      <c r="D30" s="1119">
        <v>1.1024404000000001</v>
      </c>
      <c r="E30" s="1119">
        <v>1.121111</v>
      </c>
      <c r="F30" s="1119">
        <v>1.1955583999999999</v>
      </c>
      <c r="G30" s="1119">
        <v>6.9290599999999994E-2</v>
      </c>
      <c r="H30" s="1119">
        <v>13.4694919</v>
      </c>
      <c r="I30" s="1119">
        <v>13.45805645625</v>
      </c>
      <c r="J30" s="1119">
        <v>13.605230355019998</v>
      </c>
      <c r="K30" s="1119">
        <v>5.5891666666666673</v>
      </c>
      <c r="L30" s="1119">
        <v>5.5891666666666673</v>
      </c>
      <c r="M30" s="1119">
        <v>5.5891666666666673</v>
      </c>
      <c r="N30" s="1119">
        <v>5.5891666666666673</v>
      </c>
      <c r="O30" s="1119">
        <v>68.557442477936675</v>
      </c>
    </row>
    <row r="31" spans="1:15">
      <c r="A31" s="1111"/>
      <c r="B31" s="1111"/>
      <c r="C31" s="1111"/>
      <c r="D31" s="1111"/>
      <c r="E31" s="1111"/>
      <c r="F31" s="1111"/>
      <c r="G31" s="1111"/>
      <c r="H31" s="1111"/>
      <c r="I31" s="1111"/>
      <c r="J31" s="1111"/>
      <c r="K31" s="1111"/>
      <c r="L31" s="1111"/>
      <c r="M31" s="1111"/>
      <c r="N31" s="1111"/>
      <c r="O31" s="1111"/>
    </row>
    <row r="32" spans="1:15">
      <c r="A32" s="1111"/>
      <c r="B32" s="1111"/>
      <c r="C32" s="1111"/>
      <c r="D32" s="1111"/>
      <c r="E32" s="1111"/>
      <c r="F32" s="1111"/>
      <c r="G32" s="1111"/>
      <c r="H32" s="1111"/>
      <c r="I32" s="1111"/>
      <c r="J32" s="1111"/>
      <c r="K32" s="1111"/>
      <c r="L32" s="1111"/>
      <c r="M32" s="1111"/>
      <c r="N32" s="1111"/>
      <c r="O32" s="1111"/>
    </row>
    <row r="33" spans="1:15">
      <c r="A33" s="1629" t="s">
        <v>3123</v>
      </c>
      <c r="B33" s="1629"/>
      <c r="C33" s="1629"/>
      <c r="D33" s="1629"/>
      <c r="E33" s="1629"/>
      <c r="F33" s="1629"/>
      <c r="G33" s="1629"/>
      <c r="H33" s="1629"/>
      <c r="I33" s="1629"/>
      <c r="J33" s="1629"/>
      <c r="K33" s="1629"/>
      <c r="L33" s="1629"/>
      <c r="M33" s="1629"/>
      <c r="N33" s="1629"/>
      <c r="O33" s="1114" t="s">
        <v>3104</v>
      </c>
    </row>
    <row r="34" spans="1:15" ht="31.5">
      <c r="A34" s="1115" t="s">
        <v>554</v>
      </c>
      <c r="B34" s="1115" t="s">
        <v>892</v>
      </c>
      <c r="C34" s="1116" t="s">
        <v>885</v>
      </c>
      <c r="D34" s="1116" t="s">
        <v>382</v>
      </c>
      <c r="E34" s="1116" t="s">
        <v>383</v>
      </c>
      <c r="F34" s="1116" t="s">
        <v>384</v>
      </c>
      <c r="G34" s="1116" t="s">
        <v>385</v>
      </c>
      <c r="H34" s="1116" t="s">
        <v>386</v>
      </c>
      <c r="I34" s="1116" t="s">
        <v>387</v>
      </c>
      <c r="J34" s="1116" t="s">
        <v>739</v>
      </c>
      <c r="K34" s="1116" t="s">
        <v>651</v>
      </c>
      <c r="L34" s="1116" t="s">
        <v>652</v>
      </c>
      <c r="M34" s="1116" t="s">
        <v>653</v>
      </c>
      <c r="N34" s="1116" t="s">
        <v>654</v>
      </c>
      <c r="O34" s="1117" t="s">
        <v>457</v>
      </c>
    </row>
    <row r="35" spans="1:15">
      <c r="A35" s="1118">
        <v>1</v>
      </c>
      <c r="B35" s="1095" t="s">
        <v>3120</v>
      </c>
      <c r="C35" s="1119">
        <v>2.9108333333333327</v>
      </c>
      <c r="D35" s="1119">
        <v>2.9108333333333327</v>
      </c>
      <c r="E35" s="1119">
        <v>2.9108333333333327</v>
      </c>
      <c r="F35" s="1119">
        <v>2.9108333333333327</v>
      </c>
      <c r="G35" s="1119">
        <v>2.9108333333333327</v>
      </c>
      <c r="H35" s="1119">
        <v>2.9108333333333327</v>
      </c>
      <c r="I35" s="1119">
        <v>2.9108333333333327</v>
      </c>
      <c r="J35" s="1119">
        <v>2.9108333333333327</v>
      </c>
      <c r="K35" s="1119">
        <v>2.9108333333333327</v>
      </c>
      <c r="L35" s="1119">
        <v>2.9108333333333327</v>
      </c>
      <c r="M35" s="1119">
        <v>2.9108333333333327</v>
      </c>
      <c r="N35" s="1119">
        <v>2.9108333333333327</v>
      </c>
      <c r="O35" s="1119">
        <v>34.929999999999993</v>
      </c>
    </row>
    <row r="36" spans="1:15">
      <c r="A36" s="1118">
        <v>2</v>
      </c>
      <c r="B36" s="1095" t="s">
        <v>3121</v>
      </c>
      <c r="C36" s="1119">
        <v>5.5891666666666673</v>
      </c>
      <c r="D36" s="1119">
        <v>5.5891666666666673</v>
      </c>
      <c r="E36" s="1119">
        <v>5.5891666666666673</v>
      </c>
      <c r="F36" s="1119">
        <v>5.5891666666666673</v>
      </c>
      <c r="G36" s="1119">
        <v>5.5891666666666673</v>
      </c>
      <c r="H36" s="1119">
        <v>5.5891666666666673</v>
      </c>
      <c r="I36" s="1119">
        <v>5.5891666666666673</v>
      </c>
      <c r="J36" s="1119">
        <v>5.5891666666666673</v>
      </c>
      <c r="K36" s="1119">
        <v>5.5891666666666673</v>
      </c>
      <c r="L36" s="1119">
        <v>5.5891666666666673</v>
      </c>
      <c r="M36" s="1119">
        <v>5.5891666666666673</v>
      </c>
      <c r="N36" s="1119">
        <v>5.5891666666666673</v>
      </c>
      <c r="O36" s="1119">
        <v>67.070000000000022</v>
      </c>
    </row>
  </sheetData>
  <mergeCells count="7">
    <mergeCell ref="A33:N33"/>
    <mergeCell ref="A1:E1"/>
    <mergeCell ref="A2:E2"/>
    <mergeCell ref="F18:J18"/>
    <mergeCell ref="A19:O19"/>
    <mergeCell ref="A21:N21"/>
    <mergeCell ref="A27:N27"/>
  </mergeCells>
  <printOptions horizontalCentered="1"/>
  <pageMargins left="0.27559055118110237" right="0.15748031496062992" top="0.35433070866141736" bottom="0.55118110236220474" header="0.51181102362204722" footer="0.51181102362204722"/>
  <pageSetup orientation="landscape"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41"/>
  <sheetViews>
    <sheetView topLeftCell="A19" zoomScale="74" zoomScaleNormal="85" workbookViewId="0">
      <selection activeCell="C27" sqref="C27:O27"/>
    </sheetView>
  </sheetViews>
  <sheetFormatPr defaultColWidth="14.7109375" defaultRowHeight="38.1" customHeight="1"/>
  <cols>
    <col min="1" max="1" width="6.28515625" style="1120" customWidth="1"/>
    <col min="2" max="2" width="67.140625" style="1120" bestFit="1" customWidth="1"/>
    <col min="3" max="14" width="15.7109375" style="1120" bestFit="1" customWidth="1"/>
    <col min="15" max="15" width="17.42578125" style="1120" bestFit="1" customWidth="1"/>
    <col min="16" max="256" width="14.7109375" style="1120"/>
    <col min="257" max="257" width="6.28515625" style="1120" customWidth="1"/>
    <col min="258" max="258" width="67.140625" style="1120" bestFit="1" customWidth="1"/>
    <col min="259" max="270" width="15.7109375" style="1120" bestFit="1" customWidth="1"/>
    <col min="271" max="271" width="17.42578125" style="1120" bestFit="1" customWidth="1"/>
    <col min="272" max="512" width="14.7109375" style="1120"/>
    <col min="513" max="513" width="6.28515625" style="1120" customWidth="1"/>
    <col min="514" max="514" width="67.140625" style="1120" bestFit="1" customWidth="1"/>
    <col min="515" max="526" width="15.7109375" style="1120" bestFit="1" customWidth="1"/>
    <col min="527" max="527" width="17.42578125" style="1120" bestFit="1" customWidth="1"/>
    <col min="528" max="768" width="14.7109375" style="1120"/>
    <col min="769" max="769" width="6.28515625" style="1120" customWidth="1"/>
    <col min="770" max="770" width="67.140625" style="1120" bestFit="1" customWidth="1"/>
    <col min="771" max="782" width="15.7109375" style="1120" bestFit="1" customWidth="1"/>
    <col min="783" max="783" width="17.42578125" style="1120" bestFit="1" customWidth="1"/>
    <col min="784" max="1024" width="14.7109375" style="1120"/>
    <col min="1025" max="1025" width="6.28515625" style="1120" customWidth="1"/>
    <col min="1026" max="1026" width="67.140625" style="1120" bestFit="1" customWidth="1"/>
    <col min="1027" max="1038" width="15.7109375" style="1120" bestFit="1" customWidth="1"/>
    <col min="1039" max="1039" width="17.42578125" style="1120" bestFit="1" customWidth="1"/>
    <col min="1040" max="1280" width="14.7109375" style="1120"/>
    <col min="1281" max="1281" width="6.28515625" style="1120" customWidth="1"/>
    <col min="1282" max="1282" width="67.140625" style="1120" bestFit="1" customWidth="1"/>
    <col min="1283" max="1294" width="15.7109375" style="1120" bestFit="1" customWidth="1"/>
    <col min="1295" max="1295" width="17.42578125" style="1120" bestFit="1" customWidth="1"/>
    <col min="1296" max="1536" width="14.7109375" style="1120"/>
    <col min="1537" max="1537" width="6.28515625" style="1120" customWidth="1"/>
    <col min="1538" max="1538" width="67.140625" style="1120" bestFit="1" customWidth="1"/>
    <col min="1539" max="1550" width="15.7109375" style="1120" bestFit="1" customWidth="1"/>
    <col min="1551" max="1551" width="17.42578125" style="1120" bestFit="1" customWidth="1"/>
    <col min="1552" max="1792" width="14.7109375" style="1120"/>
    <col min="1793" max="1793" width="6.28515625" style="1120" customWidth="1"/>
    <col min="1794" max="1794" width="67.140625" style="1120" bestFit="1" customWidth="1"/>
    <col min="1795" max="1806" width="15.7109375" style="1120" bestFit="1" customWidth="1"/>
    <col min="1807" max="1807" width="17.42578125" style="1120" bestFit="1" customWidth="1"/>
    <col min="1808" max="2048" width="14.7109375" style="1120"/>
    <col min="2049" max="2049" width="6.28515625" style="1120" customWidth="1"/>
    <col min="2050" max="2050" width="67.140625" style="1120" bestFit="1" customWidth="1"/>
    <col min="2051" max="2062" width="15.7109375" style="1120" bestFit="1" customWidth="1"/>
    <col min="2063" max="2063" width="17.42578125" style="1120" bestFit="1" customWidth="1"/>
    <col min="2064" max="2304" width="14.7109375" style="1120"/>
    <col min="2305" max="2305" width="6.28515625" style="1120" customWidth="1"/>
    <col min="2306" max="2306" width="67.140625" style="1120" bestFit="1" customWidth="1"/>
    <col min="2307" max="2318" width="15.7109375" style="1120" bestFit="1" customWidth="1"/>
    <col min="2319" max="2319" width="17.42578125" style="1120" bestFit="1" customWidth="1"/>
    <col min="2320" max="2560" width="14.7109375" style="1120"/>
    <col min="2561" max="2561" width="6.28515625" style="1120" customWidth="1"/>
    <col min="2562" max="2562" width="67.140625" style="1120" bestFit="1" customWidth="1"/>
    <col min="2563" max="2574" width="15.7109375" style="1120" bestFit="1" customWidth="1"/>
    <col min="2575" max="2575" width="17.42578125" style="1120" bestFit="1" customWidth="1"/>
    <col min="2576" max="2816" width="14.7109375" style="1120"/>
    <col min="2817" max="2817" width="6.28515625" style="1120" customWidth="1"/>
    <col min="2818" max="2818" width="67.140625" style="1120" bestFit="1" customWidth="1"/>
    <col min="2819" max="2830" width="15.7109375" style="1120" bestFit="1" customWidth="1"/>
    <col min="2831" max="2831" width="17.42578125" style="1120" bestFit="1" customWidth="1"/>
    <col min="2832" max="3072" width="14.7109375" style="1120"/>
    <col min="3073" max="3073" width="6.28515625" style="1120" customWidth="1"/>
    <col min="3074" max="3074" width="67.140625" style="1120" bestFit="1" customWidth="1"/>
    <col min="3075" max="3086" width="15.7109375" style="1120" bestFit="1" customWidth="1"/>
    <col min="3087" max="3087" width="17.42578125" style="1120" bestFit="1" customWidth="1"/>
    <col min="3088" max="3328" width="14.7109375" style="1120"/>
    <col min="3329" max="3329" width="6.28515625" style="1120" customWidth="1"/>
    <col min="3330" max="3330" width="67.140625" style="1120" bestFit="1" customWidth="1"/>
    <col min="3331" max="3342" width="15.7109375" style="1120" bestFit="1" customWidth="1"/>
    <col min="3343" max="3343" width="17.42578125" style="1120" bestFit="1" customWidth="1"/>
    <col min="3344" max="3584" width="14.7109375" style="1120"/>
    <col min="3585" max="3585" width="6.28515625" style="1120" customWidth="1"/>
    <col min="3586" max="3586" width="67.140625" style="1120" bestFit="1" customWidth="1"/>
    <col min="3587" max="3598" width="15.7109375" style="1120" bestFit="1" customWidth="1"/>
    <col min="3599" max="3599" width="17.42578125" style="1120" bestFit="1" customWidth="1"/>
    <col min="3600" max="3840" width="14.7109375" style="1120"/>
    <col min="3841" max="3841" width="6.28515625" style="1120" customWidth="1"/>
    <col min="3842" max="3842" width="67.140625" style="1120" bestFit="1" customWidth="1"/>
    <col min="3843" max="3854" width="15.7109375" style="1120" bestFit="1" customWidth="1"/>
    <col min="3855" max="3855" width="17.42578125" style="1120" bestFit="1" customWidth="1"/>
    <col min="3856" max="4096" width="14.7109375" style="1120"/>
    <col min="4097" max="4097" width="6.28515625" style="1120" customWidth="1"/>
    <col min="4098" max="4098" width="67.140625" style="1120" bestFit="1" customWidth="1"/>
    <col min="4099" max="4110" width="15.7109375" style="1120" bestFit="1" customWidth="1"/>
    <col min="4111" max="4111" width="17.42578125" style="1120" bestFit="1" customWidth="1"/>
    <col min="4112" max="4352" width="14.7109375" style="1120"/>
    <col min="4353" max="4353" width="6.28515625" style="1120" customWidth="1"/>
    <col min="4354" max="4354" width="67.140625" style="1120" bestFit="1" customWidth="1"/>
    <col min="4355" max="4366" width="15.7109375" style="1120" bestFit="1" customWidth="1"/>
    <col min="4367" max="4367" width="17.42578125" style="1120" bestFit="1" customWidth="1"/>
    <col min="4368" max="4608" width="14.7109375" style="1120"/>
    <col min="4609" max="4609" width="6.28515625" style="1120" customWidth="1"/>
    <col min="4610" max="4610" width="67.140625" style="1120" bestFit="1" customWidth="1"/>
    <col min="4611" max="4622" width="15.7109375" style="1120" bestFit="1" customWidth="1"/>
    <col min="4623" max="4623" width="17.42578125" style="1120" bestFit="1" customWidth="1"/>
    <col min="4624" max="4864" width="14.7109375" style="1120"/>
    <col min="4865" max="4865" width="6.28515625" style="1120" customWidth="1"/>
    <col min="4866" max="4866" width="67.140625" style="1120" bestFit="1" customWidth="1"/>
    <col min="4867" max="4878" width="15.7109375" style="1120" bestFit="1" customWidth="1"/>
    <col min="4879" max="4879" width="17.42578125" style="1120" bestFit="1" customWidth="1"/>
    <col min="4880" max="5120" width="14.7109375" style="1120"/>
    <col min="5121" max="5121" width="6.28515625" style="1120" customWidth="1"/>
    <col min="5122" max="5122" width="67.140625" style="1120" bestFit="1" customWidth="1"/>
    <col min="5123" max="5134" width="15.7109375" style="1120" bestFit="1" customWidth="1"/>
    <col min="5135" max="5135" width="17.42578125" style="1120" bestFit="1" customWidth="1"/>
    <col min="5136" max="5376" width="14.7109375" style="1120"/>
    <col min="5377" max="5377" width="6.28515625" style="1120" customWidth="1"/>
    <col min="5378" max="5378" width="67.140625" style="1120" bestFit="1" customWidth="1"/>
    <col min="5379" max="5390" width="15.7109375" style="1120" bestFit="1" customWidth="1"/>
    <col min="5391" max="5391" width="17.42578125" style="1120" bestFit="1" customWidth="1"/>
    <col min="5392" max="5632" width="14.7109375" style="1120"/>
    <col min="5633" max="5633" width="6.28515625" style="1120" customWidth="1"/>
    <col min="5634" max="5634" width="67.140625" style="1120" bestFit="1" customWidth="1"/>
    <col min="5635" max="5646" width="15.7109375" style="1120" bestFit="1" customWidth="1"/>
    <col min="5647" max="5647" width="17.42578125" style="1120" bestFit="1" customWidth="1"/>
    <col min="5648" max="5888" width="14.7109375" style="1120"/>
    <col min="5889" max="5889" width="6.28515625" style="1120" customWidth="1"/>
    <col min="5890" max="5890" width="67.140625" style="1120" bestFit="1" customWidth="1"/>
    <col min="5891" max="5902" width="15.7109375" style="1120" bestFit="1" customWidth="1"/>
    <col min="5903" max="5903" width="17.42578125" style="1120" bestFit="1" customWidth="1"/>
    <col min="5904" max="6144" width="14.7109375" style="1120"/>
    <col min="6145" max="6145" width="6.28515625" style="1120" customWidth="1"/>
    <col min="6146" max="6146" width="67.140625" style="1120" bestFit="1" customWidth="1"/>
    <col min="6147" max="6158" width="15.7109375" style="1120" bestFit="1" customWidth="1"/>
    <col min="6159" max="6159" width="17.42578125" style="1120" bestFit="1" customWidth="1"/>
    <col min="6160" max="6400" width="14.7109375" style="1120"/>
    <col min="6401" max="6401" width="6.28515625" style="1120" customWidth="1"/>
    <col min="6402" max="6402" width="67.140625" style="1120" bestFit="1" customWidth="1"/>
    <col min="6403" max="6414" width="15.7109375" style="1120" bestFit="1" customWidth="1"/>
    <col min="6415" max="6415" width="17.42578125" style="1120" bestFit="1" customWidth="1"/>
    <col min="6416" max="6656" width="14.7109375" style="1120"/>
    <col min="6657" max="6657" width="6.28515625" style="1120" customWidth="1"/>
    <col min="6658" max="6658" width="67.140625" style="1120" bestFit="1" customWidth="1"/>
    <col min="6659" max="6670" width="15.7109375" style="1120" bestFit="1" customWidth="1"/>
    <col min="6671" max="6671" width="17.42578125" style="1120" bestFit="1" customWidth="1"/>
    <col min="6672" max="6912" width="14.7109375" style="1120"/>
    <col min="6913" max="6913" width="6.28515625" style="1120" customWidth="1"/>
    <col min="6914" max="6914" width="67.140625" style="1120" bestFit="1" customWidth="1"/>
    <col min="6915" max="6926" width="15.7109375" style="1120" bestFit="1" customWidth="1"/>
    <col min="6927" max="6927" width="17.42578125" style="1120" bestFit="1" customWidth="1"/>
    <col min="6928" max="7168" width="14.7109375" style="1120"/>
    <col min="7169" max="7169" width="6.28515625" style="1120" customWidth="1"/>
    <col min="7170" max="7170" width="67.140625" style="1120" bestFit="1" customWidth="1"/>
    <col min="7171" max="7182" width="15.7109375" style="1120" bestFit="1" customWidth="1"/>
    <col min="7183" max="7183" width="17.42578125" style="1120" bestFit="1" customWidth="1"/>
    <col min="7184" max="7424" width="14.7109375" style="1120"/>
    <col min="7425" max="7425" width="6.28515625" style="1120" customWidth="1"/>
    <col min="7426" max="7426" width="67.140625" style="1120" bestFit="1" customWidth="1"/>
    <col min="7427" max="7438" width="15.7109375" style="1120" bestFit="1" customWidth="1"/>
    <col min="7439" max="7439" width="17.42578125" style="1120" bestFit="1" customWidth="1"/>
    <col min="7440" max="7680" width="14.7109375" style="1120"/>
    <col min="7681" max="7681" width="6.28515625" style="1120" customWidth="1"/>
    <col min="7682" max="7682" width="67.140625" style="1120" bestFit="1" customWidth="1"/>
    <col min="7683" max="7694" width="15.7109375" style="1120" bestFit="1" customWidth="1"/>
    <col min="7695" max="7695" width="17.42578125" style="1120" bestFit="1" customWidth="1"/>
    <col min="7696" max="7936" width="14.7109375" style="1120"/>
    <col min="7937" max="7937" width="6.28515625" style="1120" customWidth="1"/>
    <col min="7938" max="7938" width="67.140625" style="1120" bestFit="1" customWidth="1"/>
    <col min="7939" max="7950" width="15.7109375" style="1120" bestFit="1" customWidth="1"/>
    <col min="7951" max="7951" width="17.42578125" style="1120" bestFit="1" customWidth="1"/>
    <col min="7952" max="8192" width="14.7109375" style="1120"/>
    <col min="8193" max="8193" width="6.28515625" style="1120" customWidth="1"/>
    <col min="8194" max="8194" width="67.140625" style="1120" bestFit="1" customWidth="1"/>
    <col min="8195" max="8206" width="15.7109375" style="1120" bestFit="1" customWidth="1"/>
    <col min="8207" max="8207" width="17.42578125" style="1120" bestFit="1" customWidth="1"/>
    <col min="8208" max="8448" width="14.7109375" style="1120"/>
    <col min="8449" max="8449" width="6.28515625" style="1120" customWidth="1"/>
    <col min="8450" max="8450" width="67.140625" style="1120" bestFit="1" customWidth="1"/>
    <col min="8451" max="8462" width="15.7109375" style="1120" bestFit="1" customWidth="1"/>
    <col min="8463" max="8463" width="17.42578125" style="1120" bestFit="1" customWidth="1"/>
    <col min="8464" max="8704" width="14.7109375" style="1120"/>
    <col min="8705" max="8705" width="6.28515625" style="1120" customWidth="1"/>
    <col min="8706" max="8706" width="67.140625" style="1120" bestFit="1" customWidth="1"/>
    <col min="8707" max="8718" width="15.7109375" style="1120" bestFit="1" customWidth="1"/>
    <col min="8719" max="8719" width="17.42578125" style="1120" bestFit="1" customWidth="1"/>
    <col min="8720" max="8960" width="14.7109375" style="1120"/>
    <col min="8961" max="8961" width="6.28515625" style="1120" customWidth="1"/>
    <col min="8962" max="8962" width="67.140625" style="1120" bestFit="1" customWidth="1"/>
    <col min="8963" max="8974" width="15.7109375" style="1120" bestFit="1" customWidth="1"/>
    <col min="8975" max="8975" width="17.42578125" style="1120" bestFit="1" customWidth="1"/>
    <col min="8976" max="9216" width="14.7109375" style="1120"/>
    <col min="9217" max="9217" width="6.28515625" style="1120" customWidth="1"/>
    <col min="9218" max="9218" width="67.140625" style="1120" bestFit="1" customWidth="1"/>
    <col min="9219" max="9230" width="15.7109375" style="1120" bestFit="1" customWidth="1"/>
    <col min="9231" max="9231" width="17.42578125" style="1120" bestFit="1" customWidth="1"/>
    <col min="9232" max="9472" width="14.7109375" style="1120"/>
    <col min="9473" max="9473" width="6.28515625" style="1120" customWidth="1"/>
    <col min="9474" max="9474" width="67.140625" style="1120" bestFit="1" customWidth="1"/>
    <col min="9475" max="9486" width="15.7109375" style="1120" bestFit="1" customWidth="1"/>
    <col min="9487" max="9487" width="17.42578125" style="1120" bestFit="1" customWidth="1"/>
    <col min="9488" max="9728" width="14.7109375" style="1120"/>
    <col min="9729" max="9729" width="6.28515625" style="1120" customWidth="1"/>
    <col min="9730" max="9730" width="67.140625" style="1120" bestFit="1" customWidth="1"/>
    <col min="9731" max="9742" width="15.7109375" style="1120" bestFit="1" customWidth="1"/>
    <col min="9743" max="9743" width="17.42578125" style="1120" bestFit="1" customWidth="1"/>
    <col min="9744" max="9984" width="14.7109375" style="1120"/>
    <col min="9985" max="9985" width="6.28515625" style="1120" customWidth="1"/>
    <col min="9986" max="9986" width="67.140625" style="1120" bestFit="1" customWidth="1"/>
    <col min="9987" max="9998" width="15.7109375" style="1120" bestFit="1" customWidth="1"/>
    <col min="9999" max="9999" width="17.42578125" style="1120" bestFit="1" customWidth="1"/>
    <col min="10000" max="10240" width="14.7109375" style="1120"/>
    <col min="10241" max="10241" width="6.28515625" style="1120" customWidth="1"/>
    <col min="10242" max="10242" width="67.140625" style="1120" bestFit="1" customWidth="1"/>
    <col min="10243" max="10254" width="15.7109375" style="1120" bestFit="1" customWidth="1"/>
    <col min="10255" max="10255" width="17.42578125" style="1120" bestFit="1" customWidth="1"/>
    <col min="10256" max="10496" width="14.7109375" style="1120"/>
    <col min="10497" max="10497" width="6.28515625" style="1120" customWidth="1"/>
    <col min="10498" max="10498" width="67.140625" style="1120" bestFit="1" customWidth="1"/>
    <col min="10499" max="10510" width="15.7109375" style="1120" bestFit="1" customWidth="1"/>
    <col min="10511" max="10511" width="17.42578125" style="1120" bestFit="1" customWidth="1"/>
    <col min="10512" max="10752" width="14.7109375" style="1120"/>
    <col min="10753" max="10753" width="6.28515625" style="1120" customWidth="1"/>
    <col min="10754" max="10754" width="67.140625" style="1120" bestFit="1" customWidth="1"/>
    <col min="10755" max="10766" width="15.7109375" style="1120" bestFit="1" customWidth="1"/>
    <col min="10767" max="10767" width="17.42578125" style="1120" bestFit="1" customWidth="1"/>
    <col min="10768" max="11008" width="14.7109375" style="1120"/>
    <col min="11009" max="11009" width="6.28515625" style="1120" customWidth="1"/>
    <col min="11010" max="11010" width="67.140625" style="1120" bestFit="1" customWidth="1"/>
    <col min="11011" max="11022" width="15.7109375" style="1120" bestFit="1" customWidth="1"/>
    <col min="11023" max="11023" width="17.42578125" style="1120" bestFit="1" customWidth="1"/>
    <col min="11024" max="11264" width="14.7109375" style="1120"/>
    <col min="11265" max="11265" width="6.28515625" style="1120" customWidth="1"/>
    <col min="11266" max="11266" width="67.140625" style="1120" bestFit="1" customWidth="1"/>
    <col min="11267" max="11278" width="15.7109375" style="1120" bestFit="1" customWidth="1"/>
    <col min="11279" max="11279" width="17.42578125" style="1120" bestFit="1" customWidth="1"/>
    <col min="11280" max="11520" width="14.7109375" style="1120"/>
    <col min="11521" max="11521" width="6.28515625" style="1120" customWidth="1"/>
    <col min="11522" max="11522" width="67.140625" style="1120" bestFit="1" customWidth="1"/>
    <col min="11523" max="11534" width="15.7109375" style="1120" bestFit="1" customWidth="1"/>
    <col min="11535" max="11535" width="17.42578125" style="1120" bestFit="1" customWidth="1"/>
    <col min="11536" max="11776" width="14.7109375" style="1120"/>
    <col min="11777" max="11777" width="6.28515625" style="1120" customWidth="1"/>
    <col min="11778" max="11778" width="67.140625" style="1120" bestFit="1" customWidth="1"/>
    <col min="11779" max="11790" width="15.7109375" style="1120" bestFit="1" customWidth="1"/>
    <col min="11791" max="11791" width="17.42578125" style="1120" bestFit="1" customWidth="1"/>
    <col min="11792" max="12032" width="14.7109375" style="1120"/>
    <col min="12033" max="12033" width="6.28515625" style="1120" customWidth="1"/>
    <col min="12034" max="12034" width="67.140625" style="1120" bestFit="1" customWidth="1"/>
    <col min="12035" max="12046" width="15.7109375" style="1120" bestFit="1" customWidth="1"/>
    <col min="12047" max="12047" width="17.42578125" style="1120" bestFit="1" customWidth="1"/>
    <col min="12048" max="12288" width="14.7109375" style="1120"/>
    <col min="12289" max="12289" width="6.28515625" style="1120" customWidth="1"/>
    <col min="12290" max="12290" width="67.140625" style="1120" bestFit="1" customWidth="1"/>
    <col min="12291" max="12302" width="15.7109375" style="1120" bestFit="1" customWidth="1"/>
    <col min="12303" max="12303" width="17.42578125" style="1120" bestFit="1" customWidth="1"/>
    <col min="12304" max="12544" width="14.7109375" style="1120"/>
    <col min="12545" max="12545" width="6.28515625" style="1120" customWidth="1"/>
    <col min="12546" max="12546" width="67.140625" style="1120" bestFit="1" customWidth="1"/>
    <col min="12547" max="12558" width="15.7109375" style="1120" bestFit="1" customWidth="1"/>
    <col min="12559" max="12559" width="17.42578125" style="1120" bestFit="1" customWidth="1"/>
    <col min="12560" max="12800" width="14.7109375" style="1120"/>
    <col min="12801" max="12801" width="6.28515625" style="1120" customWidth="1"/>
    <col min="12802" max="12802" width="67.140625" style="1120" bestFit="1" customWidth="1"/>
    <col min="12803" max="12814" width="15.7109375" style="1120" bestFit="1" customWidth="1"/>
    <col min="12815" max="12815" width="17.42578125" style="1120" bestFit="1" customWidth="1"/>
    <col min="12816" max="13056" width="14.7109375" style="1120"/>
    <col min="13057" max="13057" width="6.28515625" style="1120" customWidth="1"/>
    <col min="13058" max="13058" width="67.140625" style="1120" bestFit="1" customWidth="1"/>
    <col min="13059" max="13070" width="15.7109375" style="1120" bestFit="1" customWidth="1"/>
    <col min="13071" max="13071" width="17.42578125" style="1120" bestFit="1" customWidth="1"/>
    <col min="13072" max="13312" width="14.7109375" style="1120"/>
    <col min="13313" max="13313" width="6.28515625" style="1120" customWidth="1"/>
    <col min="13314" max="13314" width="67.140625" style="1120" bestFit="1" customWidth="1"/>
    <col min="13315" max="13326" width="15.7109375" style="1120" bestFit="1" customWidth="1"/>
    <col min="13327" max="13327" width="17.42578125" style="1120" bestFit="1" customWidth="1"/>
    <col min="13328" max="13568" width="14.7109375" style="1120"/>
    <col min="13569" max="13569" width="6.28515625" style="1120" customWidth="1"/>
    <col min="13570" max="13570" width="67.140625" style="1120" bestFit="1" customWidth="1"/>
    <col min="13571" max="13582" width="15.7109375" style="1120" bestFit="1" customWidth="1"/>
    <col min="13583" max="13583" width="17.42578125" style="1120" bestFit="1" customWidth="1"/>
    <col min="13584" max="13824" width="14.7109375" style="1120"/>
    <col min="13825" max="13825" width="6.28515625" style="1120" customWidth="1"/>
    <col min="13826" max="13826" width="67.140625" style="1120" bestFit="1" customWidth="1"/>
    <col min="13827" max="13838" width="15.7109375" style="1120" bestFit="1" customWidth="1"/>
    <col min="13839" max="13839" width="17.42578125" style="1120" bestFit="1" customWidth="1"/>
    <col min="13840" max="14080" width="14.7109375" style="1120"/>
    <col min="14081" max="14081" width="6.28515625" style="1120" customWidth="1"/>
    <col min="14082" max="14082" width="67.140625" style="1120" bestFit="1" customWidth="1"/>
    <col min="14083" max="14094" width="15.7109375" style="1120" bestFit="1" customWidth="1"/>
    <col min="14095" max="14095" width="17.42578125" style="1120" bestFit="1" customWidth="1"/>
    <col min="14096" max="14336" width="14.7109375" style="1120"/>
    <col min="14337" max="14337" width="6.28515625" style="1120" customWidth="1"/>
    <col min="14338" max="14338" width="67.140625" style="1120" bestFit="1" customWidth="1"/>
    <col min="14339" max="14350" width="15.7109375" style="1120" bestFit="1" customWidth="1"/>
    <col min="14351" max="14351" width="17.42578125" style="1120" bestFit="1" customWidth="1"/>
    <col min="14352" max="14592" width="14.7109375" style="1120"/>
    <col min="14593" max="14593" width="6.28515625" style="1120" customWidth="1"/>
    <col min="14594" max="14594" width="67.140625" style="1120" bestFit="1" customWidth="1"/>
    <col min="14595" max="14606" width="15.7109375" style="1120" bestFit="1" customWidth="1"/>
    <col min="14607" max="14607" width="17.42578125" style="1120" bestFit="1" customWidth="1"/>
    <col min="14608" max="14848" width="14.7109375" style="1120"/>
    <col min="14849" max="14849" width="6.28515625" style="1120" customWidth="1"/>
    <col min="14850" max="14850" width="67.140625" style="1120" bestFit="1" customWidth="1"/>
    <col min="14851" max="14862" width="15.7109375" style="1120" bestFit="1" customWidth="1"/>
    <col min="14863" max="14863" width="17.42578125" style="1120" bestFit="1" customWidth="1"/>
    <col min="14864" max="15104" width="14.7109375" style="1120"/>
    <col min="15105" max="15105" width="6.28515625" style="1120" customWidth="1"/>
    <col min="15106" max="15106" width="67.140625" style="1120" bestFit="1" customWidth="1"/>
    <col min="15107" max="15118" width="15.7109375" style="1120" bestFit="1" customWidth="1"/>
    <col min="15119" max="15119" width="17.42578125" style="1120" bestFit="1" customWidth="1"/>
    <col min="15120" max="15360" width="14.7109375" style="1120"/>
    <col min="15361" max="15361" width="6.28515625" style="1120" customWidth="1"/>
    <col min="15362" max="15362" width="67.140625" style="1120" bestFit="1" customWidth="1"/>
    <col min="15363" max="15374" width="15.7109375" style="1120" bestFit="1" customWidth="1"/>
    <col min="15375" max="15375" width="17.42578125" style="1120" bestFit="1" customWidth="1"/>
    <col min="15376" max="15616" width="14.7109375" style="1120"/>
    <col min="15617" max="15617" width="6.28515625" style="1120" customWidth="1"/>
    <col min="15618" max="15618" width="67.140625" style="1120" bestFit="1" customWidth="1"/>
    <col min="15619" max="15630" width="15.7109375" style="1120" bestFit="1" customWidth="1"/>
    <col min="15631" max="15631" width="17.42578125" style="1120" bestFit="1" customWidth="1"/>
    <col min="15632" max="15872" width="14.7109375" style="1120"/>
    <col min="15873" max="15873" width="6.28515625" style="1120" customWidth="1"/>
    <col min="15874" max="15874" width="67.140625" style="1120" bestFit="1" customWidth="1"/>
    <col min="15875" max="15886" width="15.7109375" style="1120" bestFit="1" customWidth="1"/>
    <col min="15887" max="15887" width="17.42578125" style="1120" bestFit="1" customWidth="1"/>
    <col min="15888" max="16128" width="14.7109375" style="1120"/>
    <col min="16129" max="16129" width="6.28515625" style="1120" customWidth="1"/>
    <col min="16130" max="16130" width="67.140625" style="1120" bestFit="1" customWidth="1"/>
    <col min="16131" max="16142" width="15.7109375" style="1120" bestFit="1" customWidth="1"/>
    <col min="16143" max="16143" width="17.42578125" style="1120" bestFit="1" customWidth="1"/>
    <col min="16144" max="16384" width="14.7109375" style="1120"/>
  </cols>
  <sheetData>
    <row r="1" spans="1:17" ht="38.1" customHeight="1">
      <c r="A1" s="1636" t="s">
        <v>3124</v>
      </c>
      <c r="B1" s="1636"/>
      <c r="C1" s="1636"/>
      <c r="D1" s="1636"/>
      <c r="E1" s="1636"/>
      <c r="F1" s="1636"/>
      <c r="G1" s="1636"/>
      <c r="H1" s="1636"/>
      <c r="I1" s="1636"/>
      <c r="J1" s="1636"/>
      <c r="K1" s="1636"/>
      <c r="L1" s="1636"/>
      <c r="M1" s="1636"/>
      <c r="N1" s="1636"/>
      <c r="O1" s="1636"/>
    </row>
    <row r="2" spans="1:17" ht="38.1" customHeight="1">
      <c r="A2" s="1121"/>
      <c r="B2" s="1122" t="s">
        <v>893</v>
      </c>
      <c r="C2" s="1635"/>
      <c r="D2" s="1635"/>
      <c r="E2" s="1635"/>
      <c r="F2" s="1635"/>
      <c r="G2" s="1635"/>
      <c r="H2" s="1635"/>
      <c r="I2" s="1635"/>
      <c r="J2" s="1635"/>
      <c r="K2" s="1635"/>
      <c r="L2" s="1635"/>
      <c r="M2" s="1635"/>
      <c r="N2" s="1635"/>
      <c r="O2" s="1635"/>
    </row>
    <row r="3" spans="1:17" ht="38.1" customHeight="1">
      <c r="A3" s="1123" t="s">
        <v>891</v>
      </c>
      <c r="B3" s="1124" t="s">
        <v>892</v>
      </c>
      <c r="C3" s="1124" t="s">
        <v>885</v>
      </c>
      <c r="D3" s="1124" t="s">
        <v>382</v>
      </c>
      <c r="E3" s="1124" t="s">
        <v>383</v>
      </c>
      <c r="F3" s="1124" t="s">
        <v>384</v>
      </c>
      <c r="G3" s="1124" t="s">
        <v>385</v>
      </c>
      <c r="H3" s="1124" t="s">
        <v>386</v>
      </c>
      <c r="I3" s="1124" t="s">
        <v>387</v>
      </c>
      <c r="J3" s="1124" t="s">
        <v>739</v>
      </c>
      <c r="K3" s="1124" t="s">
        <v>651</v>
      </c>
      <c r="L3" s="1124" t="s">
        <v>652</v>
      </c>
      <c r="M3" s="1124" t="s">
        <v>653</v>
      </c>
      <c r="N3" s="1124" t="s">
        <v>654</v>
      </c>
      <c r="O3" s="1125" t="s">
        <v>457</v>
      </c>
    </row>
    <row r="4" spans="1:17" ht="38.1" customHeight="1">
      <c r="A4" s="1126" t="s">
        <v>642</v>
      </c>
      <c r="B4" s="1116"/>
      <c r="C4" s="1116"/>
      <c r="D4" s="1116"/>
      <c r="E4" s="1116"/>
      <c r="F4" s="1116"/>
      <c r="G4" s="1116"/>
      <c r="H4" s="1116"/>
      <c r="I4" s="1116"/>
      <c r="J4" s="1116"/>
      <c r="K4" s="1116"/>
      <c r="L4" s="1116"/>
      <c r="M4" s="1116"/>
      <c r="N4" s="1116"/>
      <c r="O4" s="1127"/>
    </row>
    <row r="5" spans="1:17" ht="38.1" customHeight="1">
      <c r="A5" s="1126">
        <v>1</v>
      </c>
      <c r="B5" s="1117" t="s">
        <v>532</v>
      </c>
      <c r="C5" s="1128">
        <v>1707.3284419000008</v>
      </c>
      <c r="D5" s="1128">
        <v>1715.8518942000007</v>
      </c>
      <c r="E5" s="1128">
        <v>1931.5295936000009</v>
      </c>
      <c r="F5" s="1128">
        <v>1754.6771856000009</v>
      </c>
      <c r="G5" s="1128">
        <v>1810.3106156000008</v>
      </c>
      <c r="H5" s="1128">
        <v>1914.1442497000005</v>
      </c>
      <c r="I5" s="1128">
        <v>1837.6104657000005</v>
      </c>
      <c r="J5" s="1128">
        <v>1872.4692376000005</v>
      </c>
      <c r="K5" s="1128">
        <v>1819.9975684000003</v>
      </c>
      <c r="L5" s="1128">
        <v>1788.3463554000002</v>
      </c>
      <c r="M5" s="1128">
        <v>2034.4556103</v>
      </c>
      <c r="N5" s="1128">
        <v>2136.2400331000003</v>
      </c>
      <c r="O5" s="1129">
        <v>1707.3284419000008</v>
      </c>
    </row>
    <row r="6" spans="1:17" ht="38.1" customHeight="1">
      <c r="A6" s="1126">
        <v>2</v>
      </c>
      <c r="B6" s="1117" t="s">
        <v>3125</v>
      </c>
      <c r="C6" s="1128">
        <v>16.581634900000001</v>
      </c>
      <c r="D6" s="1128">
        <v>215.68276219999998</v>
      </c>
      <c r="E6" s="1128">
        <v>141.10000310000004</v>
      </c>
      <c r="F6" s="1128">
        <v>102.65116859999998</v>
      </c>
      <c r="G6" s="1128">
        <v>366.32430429999994</v>
      </c>
      <c r="H6" s="1128">
        <v>117.16964840000001</v>
      </c>
      <c r="I6" s="1128">
        <v>120.07748230000003</v>
      </c>
      <c r="J6" s="1128">
        <v>92.183504900000003</v>
      </c>
      <c r="K6" s="1128">
        <v>196.88442839999999</v>
      </c>
      <c r="L6" s="1128">
        <v>330.24867330000001</v>
      </c>
      <c r="M6" s="1128">
        <v>247.44908040000007</v>
      </c>
      <c r="N6" s="1128">
        <v>157.55027899999993</v>
      </c>
      <c r="O6" s="1129">
        <v>2103.9029697999999</v>
      </c>
    </row>
    <row r="7" spans="1:17" ht="38.1" customHeight="1">
      <c r="A7" s="1126">
        <v>3</v>
      </c>
      <c r="B7" s="1117" t="s">
        <v>3126</v>
      </c>
      <c r="C7" s="1128"/>
      <c r="D7" s="1128"/>
      <c r="E7" s="1128"/>
      <c r="F7" s="1128"/>
      <c r="G7" s="1128"/>
      <c r="H7" s="1128"/>
      <c r="I7" s="1128"/>
      <c r="J7" s="1128"/>
      <c r="K7" s="1128"/>
      <c r="L7" s="1128"/>
      <c r="M7" s="1128"/>
      <c r="N7" s="1128"/>
      <c r="O7" s="1129"/>
    </row>
    <row r="8" spans="1:17" ht="48.75" customHeight="1">
      <c r="A8" s="1126">
        <v>4</v>
      </c>
      <c r="B8" s="1130" t="s">
        <v>3127</v>
      </c>
      <c r="C8" s="1128">
        <v>8.0581826000000003</v>
      </c>
      <c r="D8" s="1128">
        <v>5.0628000000000001E-3</v>
      </c>
      <c r="E8" s="1128">
        <v>317.95241110000001</v>
      </c>
      <c r="F8" s="1128">
        <v>47.017738600000001</v>
      </c>
      <c r="G8" s="1128">
        <v>262.49067020000001</v>
      </c>
      <c r="H8" s="1128">
        <v>193.7034324</v>
      </c>
      <c r="I8" s="1128">
        <v>85.218710400000006</v>
      </c>
      <c r="J8" s="1128">
        <v>144.65517410000001</v>
      </c>
      <c r="K8" s="1128">
        <v>228.5356414</v>
      </c>
      <c r="L8" s="1128">
        <v>84.139418399999997</v>
      </c>
      <c r="M8" s="1128">
        <v>145.6646576</v>
      </c>
      <c r="N8" s="1128">
        <v>879.19570550000003</v>
      </c>
      <c r="O8" s="1129">
        <v>2396.6368050999999</v>
      </c>
    </row>
    <row r="9" spans="1:17" ht="38.1" customHeight="1">
      <c r="A9" s="1126">
        <v>5</v>
      </c>
      <c r="B9" s="1117" t="s">
        <v>645</v>
      </c>
      <c r="C9" s="1128"/>
      <c r="D9" s="1128"/>
      <c r="E9" s="1128"/>
      <c r="F9" s="1128"/>
      <c r="G9" s="1128"/>
      <c r="H9" s="1128"/>
      <c r="I9" s="1128"/>
      <c r="J9" s="1128"/>
      <c r="K9" s="1128"/>
      <c r="L9" s="1128"/>
      <c r="M9" s="1128"/>
      <c r="N9" s="1128"/>
      <c r="O9" s="1129"/>
    </row>
    <row r="10" spans="1:17" ht="38.1" customHeight="1">
      <c r="A10" s="1126">
        <v>6</v>
      </c>
      <c r="B10" s="1117" t="s">
        <v>646</v>
      </c>
      <c r="C10" s="1128"/>
      <c r="D10" s="1128"/>
      <c r="E10" s="1128"/>
      <c r="F10" s="1128"/>
      <c r="G10" s="1128"/>
      <c r="H10" s="1128"/>
      <c r="I10" s="1128"/>
      <c r="J10" s="1128"/>
      <c r="K10" s="1128"/>
      <c r="L10" s="1128"/>
      <c r="M10" s="1128"/>
      <c r="N10" s="1128"/>
      <c r="O10" s="1129"/>
    </row>
    <row r="11" spans="1:17" ht="38.1" customHeight="1">
      <c r="A11" s="1126">
        <v>7</v>
      </c>
      <c r="B11" s="1117" t="s">
        <v>3128</v>
      </c>
      <c r="C11" s="1128">
        <v>1715.8518942000007</v>
      </c>
      <c r="D11" s="1128">
        <v>1931.5295936000009</v>
      </c>
      <c r="E11" s="1128">
        <v>1754.6771856000009</v>
      </c>
      <c r="F11" s="1128">
        <v>1810.3106156000008</v>
      </c>
      <c r="G11" s="1128">
        <v>1914.1442497000005</v>
      </c>
      <c r="H11" s="1128">
        <v>1837.6104657000005</v>
      </c>
      <c r="I11" s="1128">
        <v>1872.4692376000005</v>
      </c>
      <c r="J11" s="1128">
        <v>1819.9975684000003</v>
      </c>
      <c r="K11" s="1128">
        <v>1788.3463554000002</v>
      </c>
      <c r="L11" s="1128">
        <v>2034.4556103</v>
      </c>
      <c r="M11" s="1128">
        <v>2136.2400331000003</v>
      </c>
      <c r="N11" s="1128">
        <v>1414.5946066000004</v>
      </c>
      <c r="O11" s="1129">
        <v>1414.5946066000006</v>
      </c>
      <c r="Q11" s="1131">
        <v>1.9540000007509661E-3</v>
      </c>
    </row>
    <row r="12" spans="1:17" ht="38.1" customHeight="1" thickBot="1">
      <c r="A12" s="1132"/>
      <c r="B12" s="1133"/>
      <c r="C12" s="1133"/>
      <c r="D12" s="1133"/>
      <c r="E12" s="1133"/>
      <c r="F12" s="1133"/>
      <c r="G12" s="1133"/>
      <c r="H12" s="1133"/>
      <c r="I12" s="1133"/>
      <c r="J12" s="1133"/>
      <c r="K12" s="1133"/>
      <c r="L12" s="1133"/>
      <c r="M12" s="1133"/>
      <c r="N12" s="1133"/>
      <c r="O12" s="1134"/>
    </row>
    <row r="13" spans="1:17" ht="38.1" customHeight="1">
      <c r="A13" s="1135"/>
      <c r="B13" s="1637"/>
      <c r="C13" s="1638"/>
      <c r="D13" s="1638"/>
      <c r="E13" s="1135"/>
      <c r="F13" s="1135"/>
      <c r="G13" s="1135"/>
      <c r="H13" s="1135"/>
      <c r="I13" s="1135"/>
      <c r="J13" s="1135"/>
      <c r="K13" s="1135"/>
      <c r="L13" s="1135"/>
      <c r="M13" s="1135"/>
      <c r="N13" s="1135"/>
      <c r="O13" s="1135"/>
    </row>
    <row r="14" spans="1:17" ht="38.1" customHeight="1">
      <c r="A14" s="1121"/>
      <c r="B14" s="1122" t="s">
        <v>894</v>
      </c>
      <c r="C14" s="1635" t="s">
        <v>531</v>
      </c>
      <c r="D14" s="1635"/>
      <c r="E14" s="1635"/>
      <c r="F14" s="1635"/>
      <c r="G14" s="1635"/>
      <c r="H14" s="1635"/>
      <c r="I14" s="1635"/>
      <c r="J14" s="1635"/>
      <c r="K14" s="1635"/>
      <c r="L14" s="1635"/>
      <c r="M14" s="1635"/>
      <c r="N14" s="1635"/>
      <c r="O14" s="1635"/>
    </row>
    <row r="15" spans="1:17" ht="38.1" customHeight="1">
      <c r="A15" s="1123" t="s">
        <v>891</v>
      </c>
      <c r="B15" s="1124" t="s">
        <v>892</v>
      </c>
      <c r="C15" s="1124" t="s">
        <v>885</v>
      </c>
      <c r="D15" s="1124" t="s">
        <v>382</v>
      </c>
      <c r="E15" s="1124" t="s">
        <v>383</v>
      </c>
      <c r="F15" s="1124" t="s">
        <v>384</v>
      </c>
      <c r="G15" s="1124" t="s">
        <v>385</v>
      </c>
      <c r="H15" s="1124" t="s">
        <v>386</v>
      </c>
      <c r="I15" s="1124" t="s">
        <v>387</v>
      </c>
      <c r="J15" s="1124" t="s">
        <v>739</v>
      </c>
      <c r="K15" s="1124" t="s">
        <v>651</v>
      </c>
      <c r="L15" s="1124" t="s">
        <v>652</v>
      </c>
      <c r="M15" s="1124" t="s">
        <v>653</v>
      </c>
      <c r="N15" s="1124" t="s">
        <v>654</v>
      </c>
      <c r="O15" s="1125" t="s">
        <v>457</v>
      </c>
    </row>
    <row r="16" spans="1:17" ht="38.1" customHeight="1">
      <c r="A16" s="1126" t="s">
        <v>642</v>
      </c>
      <c r="B16" s="1116"/>
      <c r="C16" s="1116"/>
      <c r="D16" s="1116"/>
      <c r="E16" s="1116"/>
      <c r="F16" s="1116"/>
      <c r="G16" s="1116"/>
      <c r="H16" s="1116"/>
      <c r="I16" s="1116"/>
      <c r="J16" s="1116"/>
      <c r="K16" s="1116"/>
      <c r="L16" s="1116"/>
      <c r="M16" s="1116"/>
      <c r="N16" s="1116"/>
      <c r="O16" s="1127"/>
    </row>
    <row r="17" spans="1:15" ht="38.1" customHeight="1">
      <c r="A17" s="1126">
        <v>1</v>
      </c>
      <c r="B17" s="1117" t="s">
        <v>532</v>
      </c>
      <c r="C17" s="1128">
        <v>1414.5926525999998</v>
      </c>
      <c r="D17" s="1128">
        <v>1516.4902665999998</v>
      </c>
      <c r="E17" s="1128">
        <v>1682.7523795999998</v>
      </c>
      <c r="F17" s="1128">
        <v>2128.9485869999999</v>
      </c>
      <c r="G17" s="1128">
        <v>3034.1948016000006</v>
      </c>
      <c r="H17" s="1128">
        <v>4778.4317530000017</v>
      </c>
      <c r="I17" s="1128">
        <v>5491.3328698000014</v>
      </c>
      <c r="J17" s="1128">
        <v>5170.9128698000004</v>
      </c>
      <c r="K17" s="1128">
        <v>4821.6928698000002</v>
      </c>
      <c r="L17" s="1128">
        <v>4500.5728698000003</v>
      </c>
      <c r="M17" s="1128">
        <v>4166.7828698000003</v>
      </c>
      <c r="N17" s="1128">
        <v>3860.2528698000006</v>
      </c>
      <c r="O17" s="1128">
        <v>1414.5926525999998</v>
      </c>
    </row>
    <row r="18" spans="1:15" ht="38.1" customHeight="1">
      <c r="A18" s="1126">
        <v>2</v>
      </c>
      <c r="B18" s="1117" t="s">
        <v>644</v>
      </c>
      <c r="C18" s="1128">
        <v>236.46462109999999</v>
      </c>
      <c r="D18" s="1128">
        <v>309.01214959999993</v>
      </c>
      <c r="E18" s="1128">
        <v>653.55527430000018</v>
      </c>
      <c r="F18" s="1128">
        <v>1436.4451492000001</v>
      </c>
      <c r="G18" s="1128">
        <v>1844.7613051000005</v>
      </c>
      <c r="H18" s="1128">
        <v>1320.5594696000001</v>
      </c>
      <c r="I18" s="1128">
        <v>779.9</v>
      </c>
      <c r="J18" s="1128">
        <v>756.23</v>
      </c>
      <c r="K18" s="1128">
        <v>785.4</v>
      </c>
      <c r="L18" s="1128">
        <v>776.5</v>
      </c>
      <c r="M18" s="1128">
        <v>801.23</v>
      </c>
      <c r="N18" s="1128">
        <v>765.22</v>
      </c>
      <c r="O18" s="1129">
        <v>10465.277968899998</v>
      </c>
    </row>
    <row r="19" spans="1:15" ht="38.1" customHeight="1">
      <c r="A19" s="1126">
        <v>3</v>
      </c>
      <c r="B19" s="1117" t="s">
        <v>3126</v>
      </c>
      <c r="C19" s="1128"/>
      <c r="D19" s="1128"/>
      <c r="E19" s="1128"/>
      <c r="F19" s="1128"/>
      <c r="G19" s="1128"/>
      <c r="H19" s="1128"/>
      <c r="I19" s="1128"/>
      <c r="J19" s="1128"/>
      <c r="K19" s="1128"/>
      <c r="L19" s="1128"/>
      <c r="M19" s="1128"/>
      <c r="N19" s="1128"/>
      <c r="O19" s="1129"/>
    </row>
    <row r="20" spans="1:15" ht="38.1" customHeight="1">
      <c r="A20" s="1126">
        <v>4</v>
      </c>
      <c r="B20" s="1130" t="s">
        <v>3129</v>
      </c>
      <c r="C20" s="1128">
        <v>134.56700710000001</v>
      </c>
      <c r="D20" s="1128">
        <v>142.75003659999999</v>
      </c>
      <c r="E20" s="1128">
        <v>207.35906689999999</v>
      </c>
      <c r="F20" s="1128">
        <v>531.19893459999901</v>
      </c>
      <c r="G20" s="1128">
        <v>100.52435370000001</v>
      </c>
      <c r="H20" s="1128">
        <v>607.65835279999999</v>
      </c>
      <c r="I20" s="1128">
        <v>1100.3200000000002</v>
      </c>
      <c r="J20" s="1128">
        <v>1105.45</v>
      </c>
      <c r="K20" s="1128">
        <v>1106.52</v>
      </c>
      <c r="L20" s="1128">
        <v>1110.29</v>
      </c>
      <c r="M20" s="1128">
        <v>1107.76</v>
      </c>
      <c r="N20" s="1128">
        <v>1113.6500000000001</v>
      </c>
      <c r="O20" s="1129">
        <v>8368.0477516999999</v>
      </c>
    </row>
    <row r="21" spans="1:15" ht="38.1" customHeight="1">
      <c r="A21" s="1126">
        <v>5</v>
      </c>
      <c r="B21" s="1117" t="s">
        <v>645</v>
      </c>
      <c r="C21" s="1128"/>
      <c r="D21" s="1128"/>
      <c r="E21" s="1128"/>
      <c r="F21" s="1128"/>
      <c r="G21" s="1128"/>
      <c r="H21" s="1128"/>
      <c r="I21" s="1128"/>
      <c r="J21" s="1128"/>
      <c r="K21" s="1128"/>
      <c r="L21" s="1128"/>
      <c r="M21" s="1128"/>
      <c r="N21" s="1128"/>
      <c r="O21" s="1129"/>
    </row>
    <row r="22" spans="1:15" ht="38.1" customHeight="1">
      <c r="A22" s="1126">
        <v>6</v>
      </c>
      <c r="B22" s="1117" t="s">
        <v>646</v>
      </c>
      <c r="C22" s="1128"/>
      <c r="D22" s="1128"/>
      <c r="E22" s="1128"/>
      <c r="F22" s="1128"/>
      <c r="G22" s="1128"/>
      <c r="H22" s="1128"/>
      <c r="I22" s="1128"/>
      <c r="J22" s="1128"/>
      <c r="K22" s="1128"/>
      <c r="L22" s="1128"/>
      <c r="M22" s="1128"/>
      <c r="N22" s="1128"/>
      <c r="O22" s="1129"/>
    </row>
    <row r="23" spans="1:15" ht="38.1" customHeight="1">
      <c r="A23" s="1126">
        <v>7</v>
      </c>
      <c r="B23" s="1117" t="s">
        <v>3128</v>
      </c>
      <c r="C23" s="1128">
        <v>1516.4902665999998</v>
      </c>
      <c r="D23" s="1128">
        <v>1682.7523795999998</v>
      </c>
      <c r="E23" s="1128">
        <v>2128.9485869999999</v>
      </c>
      <c r="F23" s="1128">
        <v>3034.1948016000006</v>
      </c>
      <c r="G23" s="1128">
        <v>4778.4317530000017</v>
      </c>
      <c r="H23" s="1128">
        <v>5491.3328698000014</v>
      </c>
      <c r="I23" s="1128">
        <v>5170.9128698000004</v>
      </c>
      <c r="J23" s="1128">
        <v>4821.6928698000002</v>
      </c>
      <c r="K23" s="1128">
        <v>4500.5728698000003</v>
      </c>
      <c r="L23" s="1128">
        <v>4166.7828698000003</v>
      </c>
      <c r="M23" s="1128">
        <v>3860.2528698000006</v>
      </c>
      <c r="N23" s="1128">
        <v>3511.8228698000007</v>
      </c>
      <c r="O23" s="1128">
        <v>3511.8228697999984</v>
      </c>
    </row>
    <row r="24" spans="1:15" ht="38.1" customHeight="1" thickBot="1">
      <c r="A24" s="1132"/>
      <c r="B24" s="1133"/>
      <c r="C24" s="1133"/>
      <c r="D24" s="1133"/>
      <c r="E24" s="1133"/>
      <c r="F24" s="1133"/>
      <c r="G24" s="1133"/>
      <c r="H24" s="1133"/>
      <c r="I24" s="1133"/>
      <c r="J24" s="1133"/>
      <c r="K24" s="1133"/>
      <c r="L24" s="1133"/>
      <c r="M24" s="1133"/>
      <c r="N24" s="1133"/>
      <c r="O24" s="1134"/>
    </row>
    <row r="25" spans="1:15" ht="38.1" customHeight="1">
      <c r="A25" s="1135"/>
      <c r="B25" s="1135"/>
      <c r="C25" s="1135"/>
      <c r="D25" s="1135"/>
      <c r="E25" s="1135"/>
      <c r="F25" s="1135"/>
      <c r="G25" s="1135"/>
      <c r="H25" s="1135"/>
      <c r="I25" s="1135"/>
      <c r="J25" s="1135"/>
      <c r="K25" s="1135"/>
      <c r="L25" s="1135"/>
      <c r="M25" s="1135"/>
      <c r="N25" s="1135"/>
      <c r="O25" s="1135"/>
    </row>
    <row r="26" spans="1:15" ht="38.1" customHeight="1">
      <c r="A26" s="1636" t="s">
        <v>3130</v>
      </c>
      <c r="B26" s="1636"/>
      <c r="C26" s="1636"/>
      <c r="D26" s="1636"/>
      <c r="E26" s="1636"/>
      <c r="F26" s="1636"/>
      <c r="G26" s="1636"/>
      <c r="H26" s="1636"/>
      <c r="I26" s="1636"/>
      <c r="J26" s="1636"/>
      <c r="K26" s="1636"/>
      <c r="L26" s="1636"/>
      <c r="M26" s="1636"/>
      <c r="N26" s="1636"/>
      <c r="O26" s="1636"/>
    </row>
    <row r="27" spans="1:15" ht="38.1" customHeight="1">
      <c r="A27" s="1121"/>
      <c r="B27" s="1122" t="s">
        <v>895</v>
      </c>
      <c r="C27" s="1635" t="s">
        <v>531</v>
      </c>
      <c r="D27" s="1635"/>
      <c r="E27" s="1635"/>
      <c r="F27" s="1635"/>
      <c r="G27" s="1635"/>
      <c r="H27" s="1635"/>
      <c r="I27" s="1635"/>
      <c r="J27" s="1635"/>
      <c r="K27" s="1635"/>
      <c r="L27" s="1635"/>
      <c r="M27" s="1635"/>
      <c r="N27" s="1635"/>
      <c r="O27" s="1635"/>
    </row>
    <row r="28" spans="1:15" ht="38.1" customHeight="1">
      <c r="A28" s="1123" t="s">
        <v>891</v>
      </c>
      <c r="B28" s="1124" t="s">
        <v>892</v>
      </c>
      <c r="C28" s="1124" t="s">
        <v>885</v>
      </c>
      <c r="D28" s="1124" t="s">
        <v>382</v>
      </c>
      <c r="E28" s="1124" t="s">
        <v>383</v>
      </c>
      <c r="F28" s="1124" t="s">
        <v>384</v>
      </c>
      <c r="G28" s="1124" t="s">
        <v>385</v>
      </c>
      <c r="H28" s="1124" t="s">
        <v>386</v>
      </c>
      <c r="I28" s="1124" t="s">
        <v>387</v>
      </c>
      <c r="J28" s="1124" t="s">
        <v>739</v>
      </c>
      <c r="K28" s="1124" t="s">
        <v>651</v>
      </c>
      <c r="L28" s="1124" t="s">
        <v>652</v>
      </c>
      <c r="M28" s="1124" t="s">
        <v>653</v>
      </c>
      <c r="N28" s="1124" t="s">
        <v>654</v>
      </c>
      <c r="O28" s="1125" t="s">
        <v>457</v>
      </c>
    </row>
    <row r="29" spans="1:15" ht="38.1" customHeight="1">
      <c r="A29" s="1126" t="s">
        <v>642</v>
      </c>
      <c r="B29" s="1116"/>
      <c r="C29" s="1116"/>
      <c r="D29" s="1116"/>
      <c r="E29" s="1116"/>
      <c r="F29" s="1116"/>
      <c r="G29" s="1116"/>
      <c r="H29" s="1116"/>
      <c r="I29" s="1116"/>
      <c r="J29" s="1116"/>
      <c r="K29" s="1116"/>
      <c r="L29" s="1116"/>
      <c r="M29" s="1116"/>
      <c r="N29" s="1116"/>
      <c r="O29" s="1127"/>
    </row>
    <row r="30" spans="1:15" ht="38.1" customHeight="1">
      <c r="A30" s="1126">
        <v>1</v>
      </c>
      <c r="B30" s="1117" t="s">
        <v>532</v>
      </c>
      <c r="C30" s="1128">
        <v>3511.8228697999984</v>
      </c>
      <c r="D30" s="1128">
        <v>3224.8228697999984</v>
      </c>
      <c r="E30" s="1128">
        <v>2937.3228697999984</v>
      </c>
      <c r="F30" s="1128">
        <v>2649.3228697999984</v>
      </c>
      <c r="G30" s="1128">
        <v>2690.8228697999984</v>
      </c>
      <c r="H30" s="1128">
        <v>2726.8228697999984</v>
      </c>
      <c r="I30" s="1128">
        <v>2772.3228697999984</v>
      </c>
      <c r="J30" s="1128">
        <v>2892.3228697999984</v>
      </c>
      <c r="K30" s="1128">
        <v>3021.8228697999984</v>
      </c>
      <c r="L30" s="1128">
        <v>3130.8228697999984</v>
      </c>
      <c r="M30" s="1128">
        <v>3199.3228697999984</v>
      </c>
      <c r="N30" s="1128">
        <v>3237.3228697999984</v>
      </c>
      <c r="O30" s="1129">
        <v>3511.8228697999984</v>
      </c>
    </row>
    <row r="31" spans="1:15" ht="38.1" customHeight="1">
      <c r="A31" s="1126">
        <v>2</v>
      </c>
      <c r="B31" s="1117" t="s">
        <v>644</v>
      </c>
      <c r="C31" s="1128">
        <v>250</v>
      </c>
      <c r="D31" s="1128">
        <v>250</v>
      </c>
      <c r="E31" s="1128">
        <v>250</v>
      </c>
      <c r="F31" s="1128">
        <v>580</v>
      </c>
      <c r="G31" s="1128">
        <v>575</v>
      </c>
      <c r="H31" s="1128">
        <v>585</v>
      </c>
      <c r="I31" s="1128">
        <v>660</v>
      </c>
      <c r="J31" s="1128">
        <v>670</v>
      </c>
      <c r="K31" s="1128">
        <v>650</v>
      </c>
      <c r="L31" s="1128">
        <v>610</v>
      </c>
      <c r="M31" s="1128">
        <v>580</v>
      </c>
      <c r="N31" s="1128">
        <v>650</v>
      </c>
      <c r="O31" s="1129">
        <v>6310</v>
      </c>
    </row>
    <row r="32" spans="1:15" ht="38.1" customHeight="1">
      <c r="A32" s="1126">
        <v>3</v>
      </c>
      <c r="B32" s="1117" t="s">
        <v>3126</v>
      </c>
      <c r="C32" s="1128"/>
      <c r="D32" s="1128"/>
      <c r="E32" s="1128"/>
      <c r="F32" s="1128"/>
      <c r="G32" s="1128"/>
      <c r="H32" s="1128"/>
      <c r="I32" s="1128"/>
      <c r="J32" s="1128"/>
      <c r="K32" s="1128"/>
      <c r="L32" s="1128"/>
      <c r="M32" s="1128"/>
      <c r="N32" s="1128"/>
      <c r="O32" s="1129"/>
    </row>
    <row r="33" spans="1:15" ht="42.75" customHeight="1">
      <c r="A33" s="1126">
        <v>4</v>
      </c>
      <c r="B33" s="1130" t="s">
        <v>3131</v>
      </c>
      <c r="C33" s="1128">
        <v>537</v>
      </c>
      <c r="D33" s="1128">
        <v>537.5</v>
      </c>
      <c r="E33" s="1128">
        <v>538</v>
      </c>
      <c r="F33" s="1128">
        <v>538.5</v>
      </c>
      <c r="G33" s="1128">
        <v>539</v>
      </c>
      <c r="H33" s="1128">
        <v>539.5</v>
      </c>
      <c r="I33" s="1128">
        <v>540</v>
      </c>
      <c r="J33" s="1128">
        <v>540.5</v>
      </c>
      <c r="K33" s="1128">
        <v>541</v>
      </c>
      <c r="L33" s="1128">
        <v>541.5</v>
      </c>
      <c r="M33" s="1128">
        <v>542</v>
      </c>
      <c r="N33" s="1128">
        <v>520.5</v>
      </c>
      <c r="O33" s="1129">
        <v>6455</v>
      </c>
    </row>
    <row r="34" spans="1:15" ht="38.1" customHeight="1">
      <c r="A34" s="1126">
        <v>5</v>
      </c>
      <c r="B34" s="1117" t="s">
        <v>645</v>
      </c>
      <c r="C34" s="1128"/>
      <c r="D34" s="1128"/>
      <c r="E34" s="1128"/>
      <c r="F34" s="1128"/>
      <c r="G34" s="1128"/>
      <c r="H34" s="1128"/>
      <c r="I34" s="1128"/>
      <c r="J34" s="1128"/>
      <c r="K34" s="1128"/>
      <c r="L34" s="1128"/>
      <c r="M34" s="1128"/>
      <c r="N34" s="1128"/>
      <c r="O34" s="1129"/>
    </row>
    <row r="35" spans="1:15" ht="38.1" customHeight="1">
      <c r="A35" s="1126">
        <v>6</v>
      </c>
      <c r="B35" s="1117" t="s">
        <v>646</v>
      </c>
      <c r="C35" s="1128"/>
      <c r="D35" s="1128"/>
      <c r="E35" s="1128"/>
      <c r="F35" s="1128"/>
      <c r="G35" s="1128"/>
      <c r="H35" s="1128"/>
      <c r="I35" s="1128"/>
      <c r="J35" s="1128"/>
      <c r="K35" s="1128"/>
      <c r="L35" s="1128"/>
      <c r="M35" s="1128"/>
      <c r="N35" s="1128"/>
      <c r="O35" s="1129"/>
    </row>
    <row r="36" spans="1:15" ht="38.1" customHeight="1">
      <c r="A36" s="1126">
        <v>7</v>
      </c>
      <c r="B36" s="1117" t="s">
        <v>3128</v>
      </c>
      <c r="C36" s="1128">
        <v>3224.8228697999984</v>
      </c>
      <c r="D36" s="1128">
        <v>2937.3228697999984</v>
      </c>
      <c r="E36" s="1128">
        <v>2649.3228697999984</v>
      </c>
      <c r="F36" s="1128">
        <v>2690.8228697999984</v>
      </c>
      <c r="G36" s="1128">
        <v>2726.8228697999984</v>
      </c>
      <c r="H36" s="1128">
        <v>2772.3228697999984</v>
      </c>
      <c r="I36" s="1128">
        <v>2892.3228697999984</v>
      </c>
      <c r="J36" s="1128">
        <v>3021.8228697999984</v>
      </c>
      <c r="K36" s="1128">
        <v>3130.8228697999984</v>
      </c>
      <c r="L36" s="1128">
        <v>3199.3228697999984</v>
      </c>
      <c r="M36" s="1128">
        <v>3237.3228697999984</v>
      </c>
      <c r="N36" s="1128">
        <v>3366.8228697999984</v>
      </c>
      <c r="O36" s="1128">
        <v>3366.8228697999984</v>
      </c>
    </row>
    <row r="37" spans="1:15" ht="38.1" customHeight="1" thickBot="1">
      <c r="A37" s="1132"/>
      <c r="B37" s="1133"/>
      <c r="C37" s="1133"/>
      <c r="D37" s="1133"/>
      <c r="E37" s="1133"/>
      <c r="F37" s="1133"/>
      <c r="G37" s="1133"/>
      <c r="H37" s="1133"/>
      <c r="I37" s="1133"/>
      <c r="J37" s="1133"/>
      <c r="K37" s="1133"/>
      <c r="L37" s="1133"/>
      <c r="M37" s="1133"/>
      <c r="N37" s="1133"/>
      <c r="O37" s="1134"/>
    </row>
    <row r="38" spans="1:15" ht="38.1" customHeight="1">
      <c r="A38" s="1135"/>
      <c r="B38" s="1136" t="s">
        <v>3132</v>
      </c>
      <c r="C38" s="1135"/>
      <c r="D38" s="1135"/>
      <c r="E38" s="1135"/>
      <c r="F38" s="1135"/>
      <c r="G38" s="1135"/>
      <c r="H38" s="1135"/>
      <c r="I38" s="1135"/>
      <c r="J38" s="1135"/>
      <c r="K38" s="1135"/>
      <c r="L38" s="1135"/>
      <c r="M38" s="1135"/>
      <c r="N38" s="1135"/>
      <c r="O38" s="1135"/>
    </row>
    <row r="39" spans="1:15" ht="38.1" customHeight="1">
      <c r="A39" s="1135"/>
      <c r="B39" s="1135"/>
      <c r="C39" s="1135"/>
      <c r="D39" s="1135"/>
      <c r="E39" s="1135"/>
      <c r="F39" s="1135"/>
      <c r="G39" s="1135"/>
      <c r="H39" s="1135"/>
      <c r="I39" s="1135"/>
      <c r="J39" s="1135"/>
      <c r="K39" s="1135"/>
      <c r="L39" s="1135"/>
      <c r="M39" s="1135"/>
      <c r="N39" s="1135"/>
      <c r="O39" s="1135"/>
    </row>
    <row r="40" spans="1:15" ht="38.1" customHeight="1">
      <c r="A40" s="1135"/>
      <c r="B40" s="1135"/>
      <c r="C40" s="1135"/>
      <c r="D40" s="1135"/>
      <c r="E40" s="1135"/>
      <c r="F40" s="1135"/>
      <c r="G40" s="1135"/>
      <c r="H40" s="1135"/>
      <c r="I40" s="1135"/>
      <c r="J40" s="1135"/>
      <c r="K40" s="1135"/>
      <c r="L40" s="1135"/>
      <c r="M40" s="1135"/>
      <c r="N40" s="1135"/>
      <c r="O40" s="1135"/>
    </row>
    <row r="41" spans="1:15" ht="38.1" customHeight="1">
      <c r="A41" s="1135"/>
      <c r="B41" s="1135"/>
      <c r="C41" s="1135"/>
      <c r="D41" s="1135"/>
      <c r="E41" s="1135"/>
      <c r="F41" s="1135"/>
      <c r="G41" s="1135"/>
      <c r="H41" s="1135"/>
      <c r="I41" s="1135"/>
      <c r="J41" s="1135"/>
      <c r="K41" s="1135"/>
      <c r="L41" s="1135"/>
      <c r="M41" s="1135"/>
      <c r="N41" s="1135"/>
      <c r="O41" s="1135"/>
    </row>
  </sheetData>
  <mergeCells count="6">
    <mergeCell ref="C27:O27"/>
    <mergeCell ref="A1:O1"/>
    <mergeCell ref="C2:O2"/>
    <mergeCell ref="B13:D13"/>
    <mergeCell ref="C14:O14"/>
    <mergeCell ref="A26:O26"/>
  </mergeCells>
  <printOptions horizontalCentered="1" verticalCentered="1"/>
  <pageMargins left="0.70866141732283472" right="0.70866141732283472" top="0.23622047244094491" bottom="0.23622047244094491" header="0.19685039370078741" footer="0.15748031496062992"/>
  <pageSetup paperSize="9" scale="6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45"/>
  <sheetViews>
    <sheetView showGridLines="0" topLeftCell="A4" zoomScale="79" zoomScaleNormal="100" workbookViewId="0">
      <selection activeCell="N22" sqref="N22"/>
    </sheetView>
  </sheetViews>
  <sheetFormatPr defaultRowHeight="12.75"/>
  <cols>
    <col min="1" max="1" width="6.5703125" style="1137" customWidth="1"/>
    <col min="2" max="2" width="46" style="1137" bestFit="1" customWidth="1"/>
    <col min="3" max="3" width="20.7109375" style="1137" bestFit="1" customWidth="1"/>
    <col min="4" max="4" width="19.85546875" style="1137" bestFit="1" customWidth="1"/>
    <col min="5" max="5" width="19" style="1137" bestFit="1" customWidth="1"/>
    <col min="6" max="6" width="18.140625" style="1137" bestFit="1" customWidth="1"/>
    <col min="7" max="7" width="12" style="1137" customWidth="1"/>
    <col min="8" max="256" width="9.140625" style="1137"/>
    <col min="257" max="257" width="6.5703125" style="1137" customWidth="1"/>
    <col min="258" max="258" width="46" style="1137" bestFit="1" customWidth="1"/>
    <col min="259" max="259" width="20.7109375" style="1137" bestFit="1" customWidth="1"/>
    <col min="260" max="260" width="19.85546875" style="1137" bestFit="1" customWidth="1"/>
    <col min="261" max="261" width="19" style="1137" bestFit="1" customWidth="1"/>
    <col min="262" max="262" width="18.140625" style="1137" bestFit="1" customWidth="1"/>
    <col min="263" max="263" width="12" style="1137" customWidth="1"/>
    <col min="264" max="512" width="9.140625" style="1137"/>
    <col min="513" max="513" width="6.5703125" style="1137" customWidth="1"/>
    <col min="514" max="514" width="46" style="1137" bestFit="1" customWidth="1"/>
    <col min="515" max="515" width="20.7109375" style="1137" bestFit="1" customWidth="1"/>
    <col min="516" max="516" width="19.85546875" style="1137" bestFit="1" customWidth="1"/>
    <col min="517" max="517" width="19" style="1137" bestFit="1" customWidth="1"/>
    <col min="518" max="518" width="18.140625" style="1137" bestFit="1" customWidth="1"/>
    <col min="519" max="519" width="12" style="1137" customWidth="1"/>
    <col min="520" max="768" width="9.140625" style="1137"/>
    <col min="769" max="769" width="6.5703125" style="1137" customWidth="1"/>
    <col min="770" max="770" width="46" style="1137" bestFit="1" customWidth="1"/>
    <col min="771" max="771" width="20.7109375" style="1137" bestFit="1" customWidth="1"/>
    <col min="772" max="772" width="19.85546875" style="1137" bestFit="1" customWidth="1"/>
    <col min="773" max="773" width="19" style="1137" bestFit="1" customWidth="1"/>
    <col min="774" max="774" width="18.140625" style="1137" bestFit="1" customWidth="1"/>
    <col min="775" max="775" width="12" style="1137" customWidth="1"/>
    <col min="776" max="1024" width="9.140625" style="1137"/>
    <col min="1025" max="1025" width="6.5703125" style="1137" customWidth="1"/>
    <col min="1026" max="1026" width="46" style="1137" bestFit="1" customWidth="1"/>
    <col min="1027" max="1027" width="20.7109375" style="1137" bestFit="1" customWidth="1"/>
    <col min="1028" max="1028" width="19.85546875" style="1137" bestFit="1" customWidth="1"/>
    <col min="1029" max="1029" width="19" style="1137" bestFit="1" customWidth="1"/>
    <col min="1030" max="1030" width="18.140625" style="1137" bestFit="1" customWidth="1"/>
    <col min="1031" max="1031" width="12" style="1137" customWidth="1"/>
    <col min="1032" max="1280" width="9.140625" style="1137"/>
    <col min="1281" max="1281" width="6.5703125" style="1137" customWidth="1"/>
    <col min="1282" max="1282" width="46" style="1137" bestFit="1" customWidth="1"/>
    <col min="1283" max="1283" width="20.7109375" style="1137" bestFit="1" customWidth="1"/>
    <col min="1284" max="1284" width="19.85546875" style="1137" bestFit="1" customWidth="1"/>
    <col min="1285" max="1285" width="19" style="1137" bestFit="1" customWidth="1"/>
    <col min="1286" max="1286" width="18.140625" style="1137" bestFit="1" customWidth="1"/>
    <col min="1287" max="1287" width="12" style="1137" customWidth="1"/>
    <col min="1288" max="1536" width="9.140625" style="1137"/>
    <col min="1537" max="1537" width="6.5703125" style="1137" customWidth="1"/>
    <col min="1538" max="1538" width="46" style="1137" bestFit="1" customWidth="1"/>
    <col min="1539" max="1539" width="20.7109375" style="1137" bestFit="1" customWidth="1"/>
    <col min="1540" max="1540" width="19.85546875" style="1137" bestFit="1" customWidth="1"/>
    <col min="1541" max="1541" width="19" style="1137" bestFit="1" customWidth="1"/>
    <col min="1542" max="1542" width="18.140625" style="1137" bestFit="1" customWidth="1"/>
    <col min="1543" max="1543" width="12" style="1137" customWidth="1"/>
    <col min="1544" max="1792" width="9.140625" style="1137"/>
    <col min="1793" max="1793" width="6.5703125" style="1137" customWidth="1"/>
    <col min="1794" max="1794" width="46" style="1137" bestFit="1" customWidth="1"/>
    <col min="1795" max="1795" width="20.7109375" style="1137" bestFit="1" customWidth="1"/>
    <col min="1796" max="1796" width="19.85546875" style="1137" bestFit="1" customWidth="1"/>
    <col min="1797" max="1797" width="19" style="1137" bestFit="1" customWidth="1"/>
    <col min="1798" max="1798" width="18.140625" style="1137" bestFit="1" customWidth="1"/>
    <col min="1799" max="1799" width="12" style="1137" customWidth="1"/>
    <col min="1800" max="2048" width="9.140625" style="1137"/>
    <col min="2049" max="2049" width="6.5703125" style="1137" customWidth="1"/>
    <col min="2050" max="2050" width="46" style="1137" bestFit="1" customWidth="1"/>
    <col min="2051" max="2051" width="20.7109375" style="1137" bestFit="1" customWidth="1"/>
    <col min="2052" max="2052" width="19.85546875" style="1137" bestFit="1" customWidth="1"/>
    <col min="2053" max="2053" width="19" style="1137" bestFit="1" customWidth="1"/>
    <col min="2054" max="2054" width="18.140625" style="1137" bestFit="1" customWidth="1"/>
    <col min="2055" max="2055" width="12" style="1137" customWidth="1"/>
    <col min="2056" max="2304" width="9.140625" style="1137"/>
    <col min="2305" max="2305" width="6.5703125" style="1137" customWidth="1"/>
    <col min="2306" max="2306" width="46" style="1137" bestFit="1" customWidth="1"/>
    <col min="2307" max="2307" width="20.7109375" style="1137" bestFit="1" customWidth="1"/>
    <col min="2308" max="2308" width="19.85546875" style="1137" bestFit="1" customWidth="1"/>
    <col min="2309" max="2309" width="19" style="1137" bestFit="1" customWidth="1"/>
    <col min="2310" max="2310" width="18.140625" style="1137" bestFit="1" customWidth="1"/>
    <col min="2311" max="2311" width="12" style="1137" customWidth="1"/>
    <col min="2312" max="2560" width="9.140625" style="1137"/>
    <col min="2561" max="2561" width="6.5703125" style="1137" customWidth="1"/>
    <col min="2562" max="2562" width="46" style="1137" bestFit="1" customWidth="1"/>
    <col min="2563" max="2563" width="20.7109375" style="1137" bestFit="1" customWidth="1"/>
    <col min="2564" max="2564" width="19.85546875" style="1137" bestFit="1" customWidth="1"/>
    <col min="2565" max="2565" width="19" style="1137" bestFit="1" customWidth="1"/>
    <col min="2566" max="2566" width="18.140625" style="1137" bestFit="1" customWidth="1"/>
    <col min="2567" max="2567" width="12" style="1137" customWidth="1"/>
    <col min="2568" max="2816" width="9.140625" style="1137"/>
    <col min="2817" max="2817" width="6.5703125" style="1137" customWidth="1"/>
    <col min="2818" max="2818" width="46" style="1137" bestFit="1" customWidth="1"/>
    <col min="2819" max="2819" width="20.7109375" style="1137" bestFit="1" customWidth="1"/>
    <col min="2820" max="2820" width="19.85546875" style="1137" bestFit="1" customWidth="1"/>
    <col min="2821" max="2821" width="19" style="1137" bestFit="1" customWidth="1"/>
    <col min="2822" max="2822" width="18.140625" style="1137" bestFit="1" customWidth="1"/>
    <col min="2823" max="2823" width="12" style="1137" customWidth="1"/>
    <col min="2824" max="3072" width="9.140625" style="1137"/>
    <col min="3073" max="3073" width="6.5703125" style="1137" customWidth="1"/>
    <col min="3074" max="3074" width="46" style="1137" bestFit="1" customWidth="1"/>
    <col min="3075" max="3075" width="20.7109375" style="1137" bestFit="1" customWidth="1"/>
    <col min="3076" max="3076" width="19.85546875" style="1137" bestFit="1" customWidth="1"/>
    <col min="3077" max="3077" width="19" style="1137" bestFit="1" customWidth="1"/>
    <col min="3078" max="3078" width="18.140625" style="1137" bestFit="1" customWidth="1"/>
    <col min="3079" max="3079" width="12" style="1137" customWidth="1"/>
    <col min="3080" max="3328" width="9.140625" style="1137"/>
    <col min="3329" max="3329" width="6.5703125" style="1137" customWidth="1"/>
    <col min="3330" max="3330" width="46" style="1137" bestFit="1" customWidth="1"/>
    <col min="3331" max="3331" width="20.7109375" style="1137" bestFit="1" customWidth="1"/>
    <col min="3332" max="3332" width="19.85546875" style="1137" bestFit="1" customWidth="1"/>
    <col min="3333" max="3333" width="19" style="1137" bestFit="1" customWidth="1"/>
    <col min="3334" max="3334" width="18.140625" style="1137" bestFit="1" customWidth="1"/>
    <col min="3335" max="3335" width="12" style="1137" customWidth="1"/>
    <col min="3336" max="3584" width="9.140625" style="1137"/>
    <col min="3585" max="3585" width="6.5703125" style="1137" customWidth="1"/>
    <col min="3586" max="3586" width="46" style="1137" bestFit="1" customWidth="1"/>
    <col min="3587" max="3587" width="20.7109375" style="1137" bestFit="1" customWidth="1"/>
    <col min="3588" max="3588" width="19.85546875" style="1137" bestFit="1" customWidth="1"/>
    <col min="3589" max="3589" width="19" style="1137" bestFit="1" customWidth="1"/>
    <col min="3590" max="3590" width="18.140625" style="1137" bestFit="1" customWidth="1"/>
    <col min="3591" max="3591" width="12" style="1137" customWidth="1"/>
    <col min="3592" max="3840" width="9.140625" style="1137"/>
    <col min="3841" max="3841" width="6.5703125" style="1137" customWidth="1"/>
    <col min="3842" max="3842" width="46" style="1137" bestFit="1" customWidth="1"/>
    <col min="3843" max="3843" width="20.7109375" style="1137" bestFit="1" customWidth="1"/>
    <col min="3844" max="3844" width="19.85546875" style="1137" bestFit="1" customWidth="1"/>
    <col min="3845" max="3845" width="19" style="1137" bestFit="1" customWidth="1"/>
    <col min="3846" max="3846" width="18.140625" style="1137" bestFit="1" customWidth="1"/>
    <col min="3847" max="3847" width="12" style="1137" customWidth="1"/>
    <col min="3848" max="4096" width="9.140625" style="1137"/>
    <col min="4097" max="4097" width="6.5703125" style="1137" customWidth="1"/>
    <col min="4098" max="4098" width="46" style="1137" bestFit="1" customWidth="1"/>
    <col min="4099" max="4099" width="20.7109375" style="1137" bestFit="1" customWidth="1"/>
    <col min="4100" max="4100" width="19.85546875" style="1137" bestFit="1" customWidth="1"/>
    <col min="4101" max="4101" width="19" style="1137" bestFit="1" customWidth="1"/>
    <col min="4102" max="4102" width="18.140625" style="1137" bestFit="1" customWidth="1"/>
    <col min="4103" max="4103" width="12" style="1137" customWidth="1"/>
    <col min="4104" max="4352" width="9.140625" style="1137"/>
    <col min="4353" max="4353" width="6.5703125" style="1137" customWidth="1"/>
    <col min="4354" max="4354" width="46" style="1137" bestFit="1" customWidth="1"/>
    <col min="4355" max="4355" width="20.7109375" style="1137" bestFit="1" customWidth="1"/>
    <col min="4356" max="4356" width="19.85546875" style="1137" bestFit="1" customWidth="1"/>
    <col min="4357" max="4357" width="19" style="1137" bestFit="1" customWidth="1"/>
    <col min="4358" max="4358" width="18.140625" style="1137" bestFit="1" customWidth="1"/>
    <col min="4359" max="4359" width="12" style="1137" customWidth="1"/>
    <col min="4360" max="4608" width="9.140625" style="1137"/>
    <col min="4609" max="4609" width="6.5703125" style="1137" customWidth="1"/>
    <col min="4610" max="4610" width="46" style="1137" bestFit="1" customWidth="1"/>
    <col min="4611" max="4611" width="20.7109375" style="1137" bestFit="1" customWidth="1"/>
    <col min="4612" max="4612" width="19.85546875" style="1137" bestFit="1" customWidth="1"/>
    <col min="4613" max="4613" width="19" style="1137" bestFit="1" customWidth="1"/>
    <col min="4614" max="4614" width="18.140625" style="1137" bestFit="1" customWidth="1"/>
    <col min="4615" max="4615" width="12" style="1137" customWidth="1"/>
    <col min="4616" max="4864" width="9.140625" style="1137"/>
    <col min="4865" max="4865" width="6.5703125" style="1137" customWidth="1"/>
    <col min="4866" max="4866" width="46" style="1137" bestFit="1" customWidth="1"/>
    <col min="4867" max="4867" width="20.7109375" style="1137" bestFit="1" customWidth="1"/>
    <col min="4868" max="4868" width="19.85546875" style="1137" bestFit="1" customWidth="1"/>
    <col min="4869" max="4869" width="19" style="1137" bestFit="1" customWidth="1"/>
    <col min="4870" max="4870" width="18.140625" style="1137" bestFit="1" customWidth="1"/>
    <col min="4871" max="4871" width="12" style="1137" customWidth="1"/>
    <col min="4872" max="5120" width="9.140625" style="1137"/>
    <col min="5121" max="5121" width="6.5703125" style="1137" customWidth="1"/>
    <col min="5122" max="5122" width="46" style="1137" bestFit="1" customWidth="1"/>
    <col min="5123" max="5123" width="20.7109375" style="1137" bestFit="1" customWidth="1"/>
    <col min="5124" max="5124" width="19.85546875" style="1137" bestFit="1" customWidth="1"/>
    <col min="5125" max="5125" width="19" style="1137" bestFit="1" customWidth="1"/>
    <col min="5126" max="5126" width="18.140625" style="1137" bestFit="1" customWidth="1"/>
    <col min="5127" max="5127" width="12" style="1137" customWidth="1"/>
    <col min="5128" max="5376" width="9.140625" style="1137"/>
    <col min="5377" max="5377" width="6.5703125" style="1137" customWidth="1"/>
    <col min="5378" max="5378" width="46" style="1137" bestFit="1" customWidth="1"/>
    <col min="5379" max="5379" width="20.7109375" style="1137" bestFit="1" customWidth="1"/>
    <col min="5380" max="5380" width="19.85546875" style="1137" bestFit="1" customWidth="1"/>
    <col min="5381" max="5381" width="19" style="1137" bestFit="1" customWidth="1"/>
    <col min="5382" max="5382" width="18.140625" style="1137" bestFit="1" customWidth="1"/>
    <col min="5383" max="5383" width="12" style="1137" customWidth="1"/>
    <col min="5384" max="5632" width="9.140625" style="1137"/>
    <col min="5633" max="5633" width="6.5703125" style="1137" customWidth="1"/>
    <col min="5634" max="5634" width="46" style="1137" bestFit="1" customWidth="1"/>
    <col min="5635" max="5635" width="20.7109375" style="1137" bestFit="1" customWidth="1"/>
    <col min="5636" max="5636" width="19.85546875" style="1137" bestFit="1" customWidth="1"/>
    <col min="5637" max="5637" width="19" style="1137" bestFit="1" customWidth="1"/>
    <col min="5638" max="5638" width="18.140625" style="1137" bestFit="1" customWidth="1"/>
    <col min="5639" max="5639" width="12" style="1137" customWidth="1"/>
    <col min="5640" max="5888" width="9.140625" style="1137"/>
    <col min="5889" max="5889" width="6.5703125" style="1137" customWidth="1"/>
    <col min="5890" max="5890" width="46" style="1137" bestFit="1" customWidth="1"/>
    <col min="5891" max="5891" width="20.7109375" style="1137" bestFit="1" customWidth="1"/>
    <col min="5892" max="5892" width="19.85546875" style="1137" bestFit="1" customWidth="1"/>
    <col min="5893" max="5893" width="19" style="1137" bestFit="1" customWidth="1"/>
    <col min="5894" max="5894" width="18.140625" style="1137" bestFit="1" customWidth="1"/>
    <col min="5895" max="5895" width="12" style="1137" customWidth="1"/>
    <col min="5896" max="6144" width="9.140625" style="1137"/>
    <col min="6145" max="6145" width="6.5703125" style="1137" customWidth="1"/>
    <col min="6146" max="6146" width="46" style="1137" bestFit="1" customWidth="1"/>
    <col min="6147" max="6147" width="20.7109375" style="1137" bestFit="1" customWidth="1"/>
    <col min="6148" max="6148" width="19.85546875" style="1137" bestFit="1" customWidth="1"/>
    <col min="6149" max="6149" width="19" style="1137" bestFit="1" customWidth="1"/>
    <col min="6150" max="6150" width="18.140625" style="1137" bestFit="1" customWidth="1"/>
    <col min="6151" max="6151" width="12" style="1137" customWidth="1"/>
    <col min="6152" max="6400" width="9.140625" style="1137"/>
    <col min="6401" max="6401" width="6.5703125" style="1137" customWidth="1"/>
    <col min="6402" max="6402" width="46" style="1137" bestFit="1" customWidth="1"/>
    <col min="6403" max="6403" width="20.7109375" style="1137" bestFit="1" customWidth="1"/>
    <col min="6404" max="6404" width="19.85546875" style="1137" bestFit="1" customWidth="1"/>
    <col min="6405" max="6405" width="19" style="1137" bestFit="1" customWidth="1"/>
    <col min="6406" max="6406" width="18.140625" style="1137" bestFit="1" customWidth="1"/>
    <col min="6407" max="6407" width="12" style="1137" customWidth="1"/>
    <col min="6408" max="6656" width="9.140625" style="1137"/>
    <col min="6657" max="6657" width="6.5703125" style="1137" customWidth="1"/>
    <col min="6658" max="6658" width="46" style="1137" bestFit="1" customWidth="1"/>
    <col min="6659" max="6659" width="20.7109375" style="1137" bestFit="1" customWidth="1"/>
    <col min="6660" max="6660" width="19.85546875" style="1137" bestFit="1" customWidth="1"/>
    <col min="6661" max="6661" width="19" style="1137" bestFit="1" customWidth="1"/>
    <col min="6662" max="6662" width="18.140625" style="1137" bestFit="1" customWidth="1"/>
    <col min="6663" max="6663" width="12" style="1137" customWidth="1"/>
    <col min="6664" max="6912" width="9.140625" style="1137"/>
    <col min="6913" max="6913" width="6.5703125" style="1137" customWidth="1"/>
    <col min="6914" max="6914" width="46" style="1137" bestFit="1" customWidth="1"/>
    <col min="6915" max="6915" width="20.7109375" style="1137" bestFit="1" customWidth="1"/>
    <col min="6916" max="6916" width="19.85546875" style="1137" bestFit="1" customWidth="1"/>
    <col min="6917" max="6917" width="19" style="1137" bestFit="1" customWidth="1"/>
    <col min="6918" max="6918" width="18.140625" style="1137" bestFit="1" customWidth="1"/>
    <col min="6919" max="6919" width="12" style="1137" customWidth="1"/>
    <col min="6920" max="7168" width="9.140625" style="1137"/>
    <col min="7169" max="7169" width="6.5703125" style="1137" customWidth="1"/>
    <col min="7170" max="7170" width="46" style="1137" bestFit="1" customWidth="1"/>
    <col min="7171" max="7171" width="20.7109375" style="1137" bestFit="1" customWidth="1"/>
    <col min="7172" max="7172" width="19.85546875" style="1137" bestFit="1" customWidth="1"/>
    <col min="7173" max="7173" width="19" style="1137" bestFit="1" customWidth="1"/>
    <col min="7174" max="7174" width="18.140625" style="1137" bestFit="1" customWidth="1"/>
    <col min="7175" max="7175" width="12" style="1137" customWidth="1"/>
    <col min="7176" max="7424" width="9.140625" style="1137"/>
    <col min="7425" max="7425" width="6.5703125" style="1137" customWidth="1"/>
    <col min="7426" max="7426" width="46" style="1137" bestFit="1" customWidth="1"/>
    <col min="7427" max="7427" width="20.7109375" style="1137" bestFit="1" customWidth="1"/>
    <col min="7428" max="7428" width="19.85546875" style="1137" bestFit="1" customWidth="1"/>
    <col min="7429" max="7429" width="19" style="1137" bestFit="1" customWidth="1"/>
    <col min="7430" max="7430" width="18.140625" style="1137" bestFit="1" customWidth="1"/>
    <col min="7431" max="7431" width="12" style="1137" customWidth="1"/>
    <col min="7432" max="7680" width="9.140625" style="1137"/>
    <col min="7681" max="7681" width="6.5703125" style="1137" customWidth="1"/>
    <col min="7682" max="7682" width="46" style="1137" bestFit="1" customWidth="1"/>
    <col min="7683" max="7683" width="20.7109375" style="1137" bestFit="1" customWidth="1"/>
    <col min="7684" max="7684" width="19.85546875" style="1137" bestFit="1" customWidth="1"/>
    <col min="7685" max="7685" width="19" style="1137" bestFit="1" customWidth="1"/>
    <col min="7686" max="7686" width="18.140625" style="1137" bestFit="1" customWidth="1"/>
    <col min="7687" max="7687" width="12" style="1137" customWidth="1"/>
    <col min="7688" max="7936" width="9.140625" style="1137"/>
    <col min="7937" max="7937" width="6.5703125" style="1137" customWidth="1"/>
    <col min="7938" max="7938" width="46" style="1137" bestFit="1" customWidth="1"/>
    <col min="7939" max="7939" width="20.7109375" style="1137" bestFit="1" customWidth="1"/>
    <col min="7940" max="7940" width="19.85546875" style="1137" bestFit="1" customWidth="1"/>
    <col min="7941" max="7941" width="19" style="1137" bestFit="1" customWidth="1"/>
    <col min="7942" max="7942" width="18.140625" style="1137" bestFit="1" customWidth="1"/>
    <col min="7943" max="7943" width="12" style="1137" customWidth="1"/>
    <col min="7944" max="8192" width="9.140625" style="1137"/>
    <col min="8193" max="8193" width="6.5703125" style="1137" customWidth="1"/>
    <col min="8194" max="8194" width="46" style="1137" bestFit="1" customWidth="1"/>
    <col min="8195" max="8195" width="20.7109375" style="1137" bestFit="1" customWidth="1"/>
    <col min="8196" max="8196" width="19.85546875" style="1137" bestFit="1" customWidth="1"/>
    <col min="8197" max="8197" width="19" style="1137" bestFit="1" customWidth="1"/>
    <col min="8198" max="8198" width="18.140625" style="1137" bestFit="1" customWidth="1"/>
    <col min="8199" max="8199" width="12" style="1137" customWidth="1"/>
    <col min="8200" max="8448" width="9.140625" style="1137"/>
    <col min="8449" max="8449" width="6.5703125" style="1137" customWidth="1"/>
    <col min="8450" max="8450" width="46" style="1137" bestFit="1" customWidth="1"/>
    <col min="8451" max="8451" width="20.7109375" style="1137" bestFit="1" customWidth="1"/>
    <col min="8452" max="8452" width="19.85546875" style="1137" bestFit="1" customWidth="1"/>
    <col min="8453" max="8453" width="19" style="1137" bestFit="1" customWidth="1"/>
    <col min="8454" max="8454" width="18.140625" style="1137" bestFit="1" customWidth="1"/>
    <col min="8455" max="8455" width="12" style="1137" customWidth="1"/>
    <col min="8456" max="8704" width="9.140625" style="1137"/>
    <col min="8705" max="8705" width="6.5703125" style="1137" customWidth="1"/>
    <col min="8706" max="8706" width="46" style="1137" bestFit="1" customWidth="1"/>
    <col min="8707" max="8707" width="20.7109375" style="1137" bestFit="1" customWidth="1"/>
    <col min="8708" max="8708" width="19.85546875" style="1137" bestFit="1" customWidth="1"/>
    <col min="8709" max="8709" width="19" style="1137" bestFit="1" customWidth="1"/>
    <col min="8710" max="8710" width="18.140625" style="1137" bestFit="1" customWidth="1"/>
    <col min="8711" max="8711" width="12" style="1137" customWidth="1"/>
    <col min="8712" max="8960" width="9.140625" style="1137"/>
    <col min="8961" max="8961" width="6.5703125" style="1137" customWidth="1"/>
    <col min="8962" max="8962" width="46" style="1137" bestFit="1" customWidth="1"/>
    <col min="8963" max="8963" width="20.7109375" style="1137" bestFit="1" customWidth="1"/>
    <col min="8964" max="8964" width="19.85546875" style="1137" bestFit="1" customWidth="1"/>
    <col min="8965" max="8965" width="19" style="1137" bestFit="1" customWidth="1"/>
    <col min="8966" max="8966" width="18.140625" style="1137" bestFit="1" customWidth="1"/>
    <col min="8967" max="8967" width="12" style="1137" customWidth="1"/>
    <col min="8968" max="9216" width="9.140625" style="1137"/>
    <col min="9217" max="9217" width="6.5703125" style="1137" customWidth="1"/>
    <col min="9218" max="9218" width="46" style="1137" bestFit="1" customWidth="1"/>
    <col min="9219" max="9219" width="20.7109375" style="1137" bestFit="1" customWidth="1"/>
    <col min="9220" max="9220" width="19.85546875" style="1137" bestFit="1" customWidth="1"/>
    <col min="9221" max="9221" width="19" style="1137" bestFit="1" customWidth="1"/>
    <col min="9222" max="9222" width="18.140625" style="1137" bestFit="1" customWidth="1"/>
    <col min="9223" max="9223" width="12" style="1137" customWidth="1"/>
    <col min="9224" max="9472" width="9.140625" style="1137"/>
    <col min="9473" max="9473" width="6.5703125" style="1137" customWidth="1"/>
    <col min="9474" max="9474" width="46" style="1137" bestFit="1" customWidth="1"/>
    <col min="9475" max="9475" width="20.7109375" style="1137" bestFit="1" customWidth="1"/>
    <col min="9476" max="9476" width="19.85546875" style="1137" bestFit="1" customWidth="1"/>
    <col min="9477" max="9477" width="19" style="1137" bestFit="1" customWidth="1"/>
    <col min="9478" max="9478" width="18.140625" style="1137" bestFit="1" customWidth="1"/>
    <col min="9479" max="9479" width="12" style="1137" customWidth="1"/>
    <col min="9480" max="9728" width="9.140625" style="1137"/>
    <col min="9729" max="9729" width="6.5703125" style="1137" customWidth="1"/>
    <col min="9730" max="9730" width="46" style="1137" bestFit="1" customWidth="1"/>
    <col min="9731" max="9731" width="20.7109375" style="1137" bestFit="1" customWidth="1"/>
    <col min="9732" max="9732" width="19.85546875" style="1137" bestFit="1" customWidth="1"/>
    <col min="9733" max="9733" width="19" style="1137" bestFit="1" customWidth="1"/>
    <col min="9734" max="9734" width="18.140625" style="1137" bestFit="1" customWidth="1"/>
    <col min="9735" max="9735" width="12" style="1137" customWidth="1"/>
    <col min="9736" max="9984" width="9.140625" style="1137"/>
    <col min="9985" max="9985" width="6.5703125" style="1137" customWidth="1"/>
    <col min="9986" max="9986" width="46" style="1137" bestFit="1" customWidth="1"/>
    <col min="9987" max="9987" width="20.7109375" style="1137" bestFit="1" customWidth="1"/>
    <col min="9988" max="9988" width="19.85546875" style="1137" bestFit="1" customWidth="1"/>
    <col min="9989" max="9989" width="19" style="1137" bestFit="1" customWidth="1"/>
    <col min="9990" max="9990" width="18.140625" style="1137" bestFit="1" customWidth="1"/>
    <col min="9991" max="9991" width="12" style="1137" customWidth="1"/>
    <col min="9992" max="10240" width="9.140625" style="1137"/>
    <col min="10241" max="10241" width="6.5703125" style="1137" customWidth="1"/>
    <col min="10242" max="10242" width="46" style="1137" bestFit="1" customWidth="1"/>
    <col min="10243" max="10243" width="20.7109375" style="1137" bestFit="1" customWidth="1"/>
    <col min="10244" max="10244" width="19.85546875" style="1137" bestFit="1" customWidth="1"/>
    <col min="10245" max="10245" width="19" style="1137" bestFit="1" customWidth="1"/>
    <col min="10246" max="10246" width="18.140625" style="1137" bestFit="1" customWidth="1"/>
    <col min="10247" max="10247" width="12" style="1137" customWidth="1"/>
    <col min="10248" max="10496" width="9.140625" style="1137"/>
    <col min="10497" max="10497" width="6.5703125" style="1137" customWidth="1"/>
    <col min="10498" max="10498" width="46" style="1137" bestFit="1" customWidth="1"/>
    <col min="10499" max="10499" width="20.7109375" style="1137" bestFit="1" customWidth="1"/>
    <col min="10500" max="10500" width="19.85546875" style="1137" bestFit="1" customWidth="1"/>
    <col min="10501" max="10501" width="19" style="1137" bestFit="1" customWidth="1"/>
    <col min="10502" max="10502" width="18.140625" style="1137" bestFit="1" customWidth="1"/>
    <col min="10503" max="10503" width="12" style="1137" customWidth="1"/>
    <col min="10504" max="10752" width="9.140625" style="1137"/>
    <col min="10753" max="10753" width="6.5703125" style="1137" customWidth="1"/>
    <col min="10754" max="10754" width="46" style="1137" bestFit="1" customWidth="1"/>
    <col min="10755" max="10755" width="20.7109375" style="1137" bestFit="1" customWidth="1"/>
    <col min="10756" max="10756" width="19.85546875" style="1137" bestFit="1" customWidth="1"/>
    <col min="10757" max="10757" width="19" style="1137" bestFit="1" customWidth="1"/>
    <col min="10758" max="10758" width="18.140625" style="1137" bestFit="1" customWidth="1"/>
    <col min="10759" max="10759" width="12" style="1137" customWidth="1"/>
    <col min="10760" max="11008" width="9.140625" style="1137"/>
    <col min="11009" max="11009" width="6.5703125" style="1137" customWidth="1"/>
    <col min="11010" max="11010" width="46" style="1137" bestFit="1" customWidth="1"/>
    <col min="11011" max="11011" width="20.7109375" style="1137" bestFit="1" customWidth="1"/>
    <col min="11012" max="11012" width="19.85546875" style="1137" bestFit="1" customWidth="1"/>
    <col min="11013" max="11013" width="19" style="1137" bestFit="1" customWidth="1"/>
    <col min="11014" max="11014" width="18.140625" style="1137" bestFit="1" customWidth="1"/>
    <col min="11015" max="11015" width="12" style="1137" customWidth="1"/>
    <col min="11016" max="11264" width="9.140625" style="1137"/>
    <col min="11265" max="11265" width="6.5703125" style="1137" customWidth="1"/>
    <col min="11266" max="11266" width="46" style="1137" bestFit="1" customWidth="1"/>
    <col min="11267" max="11267" width="20.7109375" style="1137" bestFit="1" customWidth="1"/>
    <col min="11268" max="11268" width="19.85546875" style="1137" bestFit="1" customWidth="1"/>
    <col min="11269" max="11269" width="19" style="1137" bestFit="1" customWidth="1"/>
    <col min="11270" max="11270" width="18.140625" style="1137" bestFit="1" customWidth="1"/>
    <col min="11271" max="11271" width="12" style="1137" customWidth="1"/>
    <col min="11272" max="11520" width="9.140625" style="1137"/>
    <col min="11521" max="11521" width="6.5703125" style="1137" customWidth="1"/>
    <col min="11522" max="11522" width="46" style="1137" bestFit="1" customWidth="1"/>
    <col min="11523" max="11523" width="20.7109375" style="1137" bestFit="1" customWidth="1"/>
    <col min="11524" max="11524" width="19.85546875" style="1137" bestFit="1" customWidth="1"/>
    <col min="11525" max="11525" width="19" style="1137" bestFit="1" customWidth="1"/>
    <col min="11526" max="11526" width="18.140625" style="1137" bestFit="1" customWidth="1"/>
    <col min="11527" max="11527" width="12" style="1137" customWidth="1"/>
    <col min="11528" max="11776" width="9.140625" style="1137"/>
    <col min="11777" max="11777" width="6.5703125" style="1137" customWidth="1"/>
    <col min="11778" max="11778" width="46" style="1137" bestFit="1" customWidth="1"/>
    <col min="11779" max="11779" width="20.7109375" style="1137" bestFit="1" customWidth="1"/>
    <col min="11780" max="11780" width="19.85546875" style="1137" bestFit="1" customWidth="1"/>
    <col min="11781" max="11781" width="19" style="1137" bestFit="1" customWidth="1"/>
    <col min="11782" max="11782" width="18.140625" style="1137" bestFit="1" customWidth="1"/>
    <col min="11783" max="11783" width="12" style="1137" customWidth="1"/>
    <col min="11784" max="12032" width="9.140625" style="1137"/>
    <col min="12033" max="12033" width="6.5703125" style="1137" customWidth="1"/>
    <col min="12034" max="12034" width="46" style="1137" bestFit="1" customWidth="1"/>
    <col min="12035" max="12035" width="20.7109375" style="1137" bestFit="1" customWidth="1"/>
    <col min="12036" max="12036" width="19.85546875" style="1137" bestFit="1" customWidth="1"/>
    <col min="12037" max="12037" width="19" style="1137" bestFit="1" customWidth="1"/>
    <col min="12038" max="12038" width="18.140625" style="1137" bestFit="1" customWidth="1"/>
    <col min="12039" max="12039" width="12" style="1137" customWidth="1"/>
    <col min="12040" max="12288" width="9.140625" style="1137"/>
    <col min="12289" max="12289" width="6.5703125" style="1137" customWidth="1"/>
    <col min="12290" max="12290" width="46" style="1137" bestFit="1" customWidth="1"/>
    <col min="12291" max="12291" width="20.7109375" style="1137" bestFit="1" customWidth="1"/>
    <col min="12292" max="12292" width="19.85546875" style="1137" bestFit="1" customWidth="1"/>
    <col min="12293" max="12293" width="19" style="1137" bestFit="1" customWidth="1"/>
    <col min="12294" max="12294" width="18.140625" style="1137" bestFit="1" customWidth="1"/>
    <col min="12295" max="12295" width="12" style="1137" customWidth="1"/>
    <col min="12296" max="12544" width="9.140625" style="1137"/>
    <col min="12545" max="12545" width="6.5703125" style="1137" customWidth="1"/>
    <col min="12546" max="12546" width="46" style="1137" bestFit="1" customWidth="1"/>
    <col min="12547" max="12547" width="20.7109375" style="1137" bestFit="1" customWidth="1"/>
    <col min="12548" max="12548" width="19.85546875" style="1137" bestFit="1" customWidth="1"/>
    <col min="12549" max="12549" width="19" style="1137" bestFit="1" customWidth="1"/>
    <col min="12550" max="12550" width="18.140625" style="1137" bestFit="1" customWidth="1"/>
    <col min="12551" max="12551" width="12" style="1137" customWidth="1"/>
    <col min="12552" max="12800" width="9.140625" style="1137"/>
    <col min="12801" max="12801" width="6.5703125" style="1137" customWidth="1"/>
    <col min="12802" max="12802" width="46" style="1137" bestFit="1" customWidth="1"/>
    <col min="12803" max="12803" width="20.7109375" style="1137" bestFit="1" customWidth="1"/>
    <col min="12804" max="12804" width="19.85546875" style="1137" bestFit="1" customWidth="1"/>
    <col min="12805" max="12805" width="19" style="1137" bestFit="1" customWidth="1"/>
    <col min="12806" max="12806" width="18.140625" style="1137" bestFit="1" customWidth="1"/>
    <col min="12807" max="12807" width="12" style="1137" customWidth="1"/>
    <col min="12808" max="13056" width="9.140625" style="1137"/>
    <col min="13057" max="13057" width="6.5703125" style="1137" customWidth="1"/>
    <col min="13058" max="13058" width="46" style="1137" bestFit="1" customWidth="1"/>
    <col min="13059" max="13059" width="20.7109375" style="1137" bestFit="1" customWidth="1"/>
    <col min="13060" max="13060" width="19.85546875" style="1137" bestFit="1" customWidth="1"/>
    <col min="13061" max="13061" width="19" style="1137" bestFit="1" customWidth="1"/>
    <col min="13062" max="13062" width="18.140625" style="1137" bestFit="1" customWidth="1"/>
    <col min="13063" max="13063" width="12" style="1137" customWidth="1"/>
    <col min="13064" max="13312" width="9.140625" style="1137"/>
    <col min="13313" max="13313" width="6.5703125" style="1137" customWidth="1"/>
    <col min="13314" max="13314" width="46" style="1137" bestFit="1" customWidth="1"/>
    <col min="13315" max="13315" width="20.7109375" style="1137" bestFit="1" customWidth="1"/>
    <col min="13316" max="13316" width="19.85546875" style="1137" bestFit="1" customWidth="1"/>
    <col min="13317" max="13317" width="19" style="1137" bestFit="1" customWidth="1"/>
    <col min="13318" max="13318" width="18.140625" style="1137" bestFit="1" customWidth="1"/>
    <col min="13319" max="13319" width="12" style="1137" customWidth="1"/>
    <col min="13320" max="13568" width="9.140625" style="1137"/>
    <col min="13569" max="13569" width="6.5703125" style="1137" customWidth="1"/>
    <col min="13570" max="13570" width="46" style="1137" bestFit="1" customWidth="1"/>
    <col min="13571" max="13571" width="20.7109375" style="1137" bestFit="1" customWidth="1"/>
    <col min="13572" max="13572" width="19.85546875" style="1137" bestFit="1" customWidth="1"/>
    <col min="13573" max="13573" width="19" style="1137" bestFit="1" customWidth="1"/>
    <col min="13574" max="13574" width="18.140625" style="1137" bestFit="1" customWidth="1"/>
    <col min="13575" max="13575" width="12" style="1137" customWidth="1"/>
    <col min="13576" max="13824" width="9.140625" style="1137"/>
    <col min="13825" max="13825" width="6.5703125" style="1137" customWidth="1"/>
    <col min="13826" max="13826" width="46" style="1137" bestFit="1" customWidth="1"/>
    <col min="13827" max="13827" width="20.7109375" style="1137" bestFit="1" customWidth="1"/>
    <col min="13828" max="13828" width="19.85546875" style="1137" bestFit="1" customWidth="1"/>
    <col min="13829" max="13829" width="19" style="1137" bestFit="1" customWidth="1"/>
    <col min="13830" max="13830" width="18.140625" style="1137" bestFit="1" customWidth="1"/>
    <col min="13831" max="13831" width="12" style="1137" customWidth="1"/>
    <col min="13832" max="14080" width="9.140625" style="1137"/>
    <col min="14081" max="14081" width="6.5703125" style="1137" customWidth="1"/>
    <col min="14082" max="14082" width="46" style="1137" bestFit="1" customWidth="1"/>
    <col min="14083" max="14083" width="20.7109375" style="1137" bestFit="1" customWidth="1"/>
    <col min="14084" max="14084" width="19.85546875" style="1137" bestFit="1" customWidth="1"/>
    <col min="14085" max="14085" width="19" style="1137" bestFit="1" customWidth="1"/>
    <col min="14086" max="14086" width="18.140625" style="1137" bestFit="1" customWidth="1"/>
    <col min="14087" max="14087" width="12" style="1137" customWidth="1"/>
    <col min="14088" max="14336" width="9.140625" style="1137"/>
    <col min="14337" max="14337" width="6.5703125" style="1137" customWidth="1"/>
    <col min="14338" max="14338" width="46" style="1137" bestFit="1" customWidth="1"/>
    <col min="14339" max="14339" width="20.7109375" style="1137" bestFit="1" customWidth="1"/>
    <col min="14340" max="14340" width="19.85546875" style="1137" bestFit="1" customWidth="1"/>
    <col min="14341" max="14341" width="19" style="1137" bestFit="1" customWidth="1"/>
    <col min="14342" max="14342" width="18.140625" style="1137" bestFit="1" customWidth="1"/>
    <col min="14343" max="14343" width="12" style="1137" customWidth="1"/>
    <col min="14344" max="14592" width="9.140625" style="1137"/>
    <col min="14593" max="14593" width="6.5703125" style="1137" customWidth="1"/>
    <col min="14594" max="14594" width="46" style="1137" bestFit="1" customWidth="1"/>
    <col min="14595" max="14595" width="20.7109375" style="1137" bestFit="1" customWidth="1"/>
    <col min="14596" max="14596" width="19.85546875" style="1137" bestFit="1" customWidth="1"/>
    <col min="14597" max="14597" width="19" style="1137" bestFit="1" customWidth="1"/>
    <col min="14598" max="14598" width="18.140625" style="1137" bestFit="1" customWidth="1"/>
    <col min="14599" max="14599" width="12" style="1137" customWidth="1"/>
    <col min="14600" max="14848" width="9.140625" style="1137"/>
    <col min="14849" max="14849" width="6.5703125" style="1137" customWidth="1"/>
    <col min="14850" max="14850" width="46" style="1137" bestFit="1" customWidth="1"/>
    <col min="14851" max="14851" width="20.7109375" style="1137" bestFit="1" customWidth="1"/>
    <col min="14852" max="14852" width="19.85546875" style="1137" bestFit="1" customWidth="1"/>
    <col min="14853" max="14853" width="19" style="1137" bestFit="1" customWidth="1"/>
    <col min="14854" max="14854" width="18.140625" style="1137" bestFit="1" customWidth="1"/>
    <col min="14855" max="14855" width="12" style="1137" customWidth="1"/>
    <col min="14856" max="15104" width="9.140625" style="1137"/>
    <col min="15105" max="15105" width="6.5703125" style="1137" customWidth="1"/>
    <col min="15106" max="15106" width="46" style="1137" bestFit="1" customWidth="1"/>
    <col min="15107" max="15107" width="20.7109375" style="1137" bestFit="1" customWidth="1"/>
    <col min="15108" max="15108" width="19.85546875" style="1137" bestFit="1" customWidth="1"/>
    <col min="15109" max="15109" width="19" style="1137" bestFit="1" customWidth="1"/>
    <col min="15110" max="15110" width="18.140625" style="1137" bestFit="1" customWidth="1"/>
    <col min="15111" max="15111" width="12" style="1137" customWidth="1"/>
    <col min="15112" max="15360" width="9.140625" style="1137"/>
    <col min="15361" max="15361" width="6.5703125" style="1137" customWidth="1"/>
    <col min="15362" max="15362" width="46" style="1137" bestFit="1" customWidth="1"/>
    <col min="15363" max="15363" width="20.7109375" style="1137" bestFit="1" customWidth="1"/>
    <col min="15364" max="15364" width="19.85546875" style="1137" bestFit="1" customWidth="1"/>
    <col min="15365" max="15365" width="19" style="1137" bestFit="1" customWidth="1"/>
    <col min="15366" max="15366" width="18.140625" style="1137" bestFit="1" customWidth="1"/>
    <col min="15367" max="15367" width="12" style="1137" customWidth="1"/>
    <col min="15368" max="15616" width="9.140625" style="1137"/>
    <col min="15617" max="15617" width="6.5703125" style="1137" customWidth="1"/>
    <col min="15618" max="15618" width="46" style="1137" bestFit="1" customWidth="1"/>
    <col min="15619" max="15619" width="20.7109375" style="1137" bestFit="1" customWidth="1"/>
    <col min="15620" max="15620" width="19.85546875" style="1137" bestFit="1" customWidth="1"/>
    <col min="15621" max="15621" width="19" style="1137" bestFit="1" customWidth="1"/>
    <col min="15622" max="15622" width="18.140625" style="1137" bestFit="1" customWidth="1"/>
    <col min="15623" max="15623" width="12" style="1137" customWidth="1"/>
    <col min="15624" max="15872" width="9.140625" style="1137"/>
    <col min="15873" max="15873" width="6.5703125" style="1137" customWidth="1"/>
    <col min="15874" max="15874" width="46" style="1137" bestFit="1" customWidth="1"/>
    <col min="15875" max="15875" width="20.7109375" style="1137" bestFit="1" customWidth="1"/>
    <col min="15876" max="15876" width="19.85546875" style="1137" bestFit="1" customWidth="1"/>
    <col min="15877" max="15877" width="19" style="1137" bestFit="1" customWidth="1"/>
    <col min="15878" max="15878" width="18.140625" style="1137" bestFit="1" customWidth="1"/>
    <col min="15879" max="15879" width="12" style="1137" customWidth="1"/>
    <col min="15880" max="16128" width="9.140625" style="1137"/>
    <col min="16129" max="16129" width="6.5703125" style="1137" customWidth="1"/>
    <col min="16130" max="16130" width="46" style="1137" bestFit="1" customWidth="1"/>
    <col min="16131" max="16131" width="20.7109375" style="1137" bestFit="1" customWidth="1"/>
    <col min="16132" max="16132" width="19.85546875" style="1137" bestFit="1" customWidth="1"/>
    <col min="16133" max="16133" width="19" style="1137" bestFit="1" customWidth="1"/>
    <col min="16134" max="16134" width="18.140625" style="1137" bestFit="1" customWidth="1"/>
    <col min="16135" max="16135" width="12" style="1137" customWidth="1"/>
    <col min="16136" max="16384" width="9.140625" style="1137"/>
  </cols>
  <sheetData>
    <row r="1" spans="1:7" ht="15.75">
      <c r="A1" s="1648" t="s">
        <v>3133</v>
      </c>
      <c r="B1" s="1648"/>
      <c r="C1" s="1648"/>
      <c r="D1" s="1648"/>
      <c r="E1" s="1648"/>
      <c r="F1" s="1648"/>
      <c r="G1" s="1648"/>
    </row>
    <row r="2" spans="1:7" ht="15.75">
      <c r="A2" s="1648" t="s">
        <v>3134</v>
      </c>
      <c r="B2" s="1648"/>
      <c r="C2" s="1648"/>
      <c r="D2" s="1648"/>
      <c r="E2" s="1648"/>
      <c r="F2" s="1648"/>
      <c r="G2" s="1648"/>
    </row>
    <row r="3" spans="1:7" ht="16.5" thickBot="1">
      <c r="A3" s="1138"/>
      <c r="B3" s="1138"/>
      <c r="C3" s="1138"/>
      <c r="D3" s="1138"/>
      <c r="E3" s="1138"/>
      <c r="F3" s="1138"/>
      <c r="G3" s="1138"/>
    </row>
    <row r="4" spans="1:7" ht="48.75" customHeight="1">
      <c r="A4" s="1139"/>
      <c r="B4" s="1140" t="s">
        <v>808</v>
      </c>
      <c r="C4" s="1141" t="s">
        <v>3135</v>
      </c>
      <c r="D4" s="1141" t="s">
        <v>810</v>
      </c>
      <c r="E4" s="1141" t="s">
        <v>784</v>
      </c>
      <c r="F4" s="1141" t="s">
        <v>3136</v>
      </c>
      <c r="G4" s="1142" t="s">
        <v>786</v>
      </c>
    </row>
    <row r="5" spans="1:7" ht="15.75">
      <c r="A5" s="1143"/>
      <c r="B5" s="1144" t="s">
        <v>787</v>
      </c>
      <c r="C5" s="1145"/>
      <c r="D5" s="1145"/>
      <c r="E5" s="1145"/>
      <c r="F5" s="1145"/>
      <c r="G5" s="1146"/>
    </row>
    <row r="6" spans="1:7" ht="15.75">
      <c r="A6" s="1143"/>
      <c r="B6" s="1144" t="s">
        <v>597</v>
      </c>
      <c r="C6" s="1145"/>
      <c r="D6" s="1145"/>
      <c r="E6" s="1145"/>
      <c r="F6" s="1145"/>
      <c r="G6" s="1146"/>
    </row>
    <row r="7" spans="1:7" ht="15.75">
      <c r="A7" s="1143"/>
      <c r="B7" s="1145" t="s">
        <v>3137</v>
      </c>
      <c r="C7" s="1147">
        <v>1000</v>
      </c>
      <c r="D7" s="1145">
        <v>0</v>
      </c>
      <c r="E7" s="1145">
        <v>0</v>
      </c>
      <c r="F7" s="47">
        <v>1000</v>
      </c>
      <c r="G7" s="1146"/>
    </row>
    <row r="8" spans="1:7" ht="15.75">
      <c r="A8" s="1143"/>
      <c r="B8" s="1145" t="s">
        <v>789</v>
      </c>
      <c r="C8" s="1147"/>
      <c r="D8" s="1145"/>
      <c r="E8" s="1145"/>
      <c r="F8" s="1145"/>
      <c r="G8" s="1146"/>
    </row>
    <row r="9" spans="1:7" ht="15.75">
      <c r="A9" s="1143"/>
      <c r="B9" s="1144" t="s">
        <v>325</v>
      </c>
      <c r="C9" s="1147"/>
      <c r="D9" s="1145"/>
      <c r="E9" s="1145"/>
      <c r="F9" s="1145"/>
      <c r="G9" s="1146"/>
    </row>
    <row r="10" spans="1:7" ht="15.75">
      <c r="A10" s="1143"/>
      <c r="B10" s="1145" t="s">
        <v>3138</v>
      </c>
      <c r="C10" s="1147">
        <v>250</v>
      </c>
      <c r="D10" s="1148">
        <v>44.94</v>
      </c>
      <c r="E10" s="1145">
        <v>0</v>
      </c>
      <c r="F10" s="47">
        <v>294.94</v>
      </c>
      <c r="G10" s="1146"/>
    </row>
    <row r="11" spans="1:7" ht="15.75">
      <c r="A11" s="1143"/>
      <c r="B11" s="1145" t="s">
        <v>789</v>
      </c>
      <c r="C11" s="1147"/>
      <c r="D11" s="1148"/>
      <c r="E11" s="1145"/>
      <c r="F11" s="1145"/>
      <c r="G11" s="1146"/>
    </row>
    <row r="12" spans="1:7" ht="15.75">
      <c r="A12" s="1143"/>
      <c r="B12" s="1144" t="s">
        <v>598</v>
      </c>
      <c r="C12" s="1147"/>
      <c r="D12" s="1148"/>
      <c r="E12" s="1145"/>
      <c r="F12" s="1145"/>
      <c r="G12" s="1146"/>
    </row>
    <row r="13" spans="1:7" ht="15.75">
      <c r="A13" s="1143"/>
      <c r="B13" s="1145" t="s">
        <v>3138</v>
      </c>
      <c r="C13" s="1147">
        <v>250</v>
      </c>
      <c r="D13" s="1148">
        <v>44.94</v>
      </c>
      <c r="E13" s="1145">
        <v>0</v>
      </c>
      <c r="F13" s="47">
        <v>294.94</v>
      </c>
      <c r="G13" s="1146"/>
    </row>
    <row r="14" spans="1:7" ht="15.75">
      <c r="A14" s="1143"/>
      <c r="B14" s="1145" t="s">
        <v>789</v>
      </c>
      <c r="C14" s="1147"/>
      <c r="D14" s="1148"/>
      <c r="E14" s="1145"/>
      <c r="F14" s="1145"/>
      <c r="G14" s="1146"/>
    </row>
    <row r="15" spans="1:7" ht="15.75">
      <c r="A15" s="1143"/>
      <c r="B15" s="1144" t="s">
        <v>326</v>
      </c>
      <c r="C15" s="1147"/>
      <c r="D15" s="1148"/>
      <c r="E15" s="1145"/>
      <c r="F15" s="1145"/>
      <c r="G15" s="1146"/>
    </row>
    <row r="16" spans="1:7" ht="15.75">
      <c r="A16" s="1143"/>
      <c r="B16" s="1145" t="s">
        <v>788</v>
      </c>
      <c r="C16" s="1147"/>
      <c r="D16" s="1148"/>
      <c r="E16" s="1145"/>
      <c r="F16" s="1145"/>
      <c r="G16" s="1146"/>
    </row>
    <row r="17" spans="1:7" ht="15.75">
      <c r="A17" s="1143"/>
      <c r="B17" s="1145" t="s">
        <v>789</v>
      </c>
      <c r="C17" s="1147"/>
      <c r="D17" s="1148"/>
      <c r="E17" s="1145"/>
      <c r="F17" s="1145"/>
      <c r="G17" s="1146"/>
    </row>
    <row r="18" spans="1:7" ht="15.75">
      <c r="A18" s="1143"/>
      <c r="B18" s="1145" t="s">
        <v>327</v>
      </c>
      <c r="C18" s="1147"/>
      <c r="D18" s="1148"/>
      <c r="E18" s="1145"/>
      <c r="F18" s="1145"/>
      <c r="G18" s="1146"/>
    </row>
    <row r="19" spans="1:7" ht="15.75">
      <c r="A19" s="1143"/>
      <c r="B19" s="1144" t="s">
        <v>733</v>
      </c>
      <c r="C19" s="1147"/>
      <c r="D19" s="1148"/>
      <c r="E19" s="1145"/>
      <c r="F19" s="1145"/>
      <c r="G19" s="1146"/>
    </row>
    <row r="20" spans="1:7" ht="15.75">
      <c r="A20" s="1143"/>
      <c r="B20" s="1145" t="s">
        <v>3138</v>
      </c>
      <c r="C20" s="1147">
        <v>250</v>
      </c>
      <c r="D20" s="1148">
        <v>44.94</v>
      </c>
      <c r="E20" s="1145">
        <v>0</v>
      </c>
      <c r="F20" s="47">
        <v>294.94</v>
      </c>
      <c r="G20" s="1146"/>
    </row>
    <row r="21" spans="1:7" ht="15.75">
      <c r="A21" s="1143"/>
      <c r="B21" s="1145" t="s">
        <v>789</v>
      </c>
      <c r="C21" s="1147"/>
      <c r="D21" s="1145"/>
      <c r="E21" s="1145"/>
      <c r="F21" s="1145"/>
      <c r="G21" s="1146"/>
    </row>
    <row r="22" spans="1:7" ht="16.5" thickBot="1">
      <c r="A22" s="1149"/>
      <c r="B22" s="1150" t="s">
        <v>599</v>
      </c>
      <c r="C22" s="1151">
        <v>250</v>
      </c>
      <c r="D22" s="931">
        <v>44.94</v>
      </c>
      <c r="E22" s="931">
        <v>0</v>
      </c>
      <c r="F22" s="931">
        <v>294.94</v>
      </c>
      <c r="G22" s="1152"/>
    </row>
    <row r="26" spans="1:7" ht="15.75">
      <c r="A26" s="1649" t="s">
        <v>3133</v>
      </c>
      <c r="B26" s="1650"/>
      <c r="C26" s="1650"/>
      <c r="D26" s="1650"/>
      <c r="E26" s="1650"/>
      <c r="F26" s="1650"/>
      <c r="G26" s="1651"/>
    </row>
    <row r="27" spans="1:7" ht="15.75">
      <c r="A27" s="1649" t="s">
        <v>3134</v>
      </c>
      <c r="B27" s="1650"/>
      <c r="C27" s="1650"/>
      <c r="D27" s="1650"/>
      <c r="E27" s="1650"/>
      <c r="F27" s="1650"/>
      <c r="G27" s="1651"/>
    </row>
    <row r="28" spans="1:7" ht="60.75" customHeight="1">
      <c r="A28" s="1153"/>
      <c r="B28" s="1154" t="s">
        <v>3139</v>
      </c>
      <c r="C28" s="1155" t="s">
        <v>809</v>
      </c>
      <c r="D28" s="1155" t="s">
        <v>810</v>
      </c>
      <c r="E28" s="1155" t="s">
        <v>785</v>
      </c>
      <c r="F28" s="1155" t="s">
        <v>3140</v>
      </c>
      <c r="G28" s="1155" t="s">
        <v>786</v>
      </c>
    </row>
    <row r="29" spans="1:7" ht="15.75">
      <c r="A29" s="1156"/>
      <c r="B29" s="1157" t="s">
        <v>787</v>
      </c>
      <c r="C29" s="1639"/>
      <c r="D29" s="1640"/>
      <c r="E29" s="1640"/>
      <c r="F29" s="1641"/>
      <c r="G29" s="1156"/>
    </row>
    <row r="30" spans="1:7" ht="15.75">
      <c r="A30" s="1156"/>
      <c r="B30" s="1157" t="s">
        <v>597</v>
      </c>
      <c r="C30" s="1642"/>
      <c r="D30" s="1643"/>
      <c r="E30" s="1643"/>
      <c r="F30" s="1644"/>
      <c r="G30" s="1156"/>
    </row>
    <row r="31" spans="1:7" ht="15.75">
      <c r="A31" s="1156"/>
      <c r="B31" s="1153" t="s">
        <v>3141</v>
      </c>
      <c r="C31" s="1642"/>
      <c r="D31" s="1643"/>
      <c r="E31" s="1643"/>
      <c r="F31" s="1644"/>
      <c r="G31" s="1156"/>
    </row>
    <row r="32" spans="1:7">
      <c r="A32" s="1156"/>
      <c r="B32" s="1156"/>
      <c r="C32" s="1642"/>
      <c r="D32" s="1643"/>
      <c r="E32" s="1643"/>
      <c r="F32" s="1644"/>
      <c r="G32" s="1156"/>
    </row>
    <row r="33" spans="1:7" ht="15.75">
      <c r="A33" s="1156"/>
      <c r="B33" s="1157" t="s">
        <v>3142</v>
      </c>
      <c r="C33" s="1642"/>
      <c r="D33" s="1643"/>
      <c r="E33" s="1643"/>
      <c r="F33" s="1644"/>
      <c r="G33" s="1156"/>
    </row>
    <row r="34" spans="1:7" ht="15.75">
      <c r="A34" s="1156"/>
      <c r="B34" s="1153" t="s">
        <v>3141</v>
      </c>
      <c r="C34" s="1642"/>
      <c r="D34" s="1643"/>
      <c r="E34" s="1643"/>
      <c r="F34" s="1644"/>
      <c r="G34" s="1156"/>
    </row>
    <row r="35" spans="1:7" ht="15.75">
      <c r="A35" s="1156"/>
      <c r="B35" s="1157" t="s">
        <v>456</v>
      </c>
      <c r="C35" s="1645"/>
      <c r="D35" s="1646"/>
      <c r="E35" s="1646"/>
      <c r="F35" s="1647"/>
      <c r="G35" s="1156"/>
    </row>
    <row r="36" spans="1:7" ht="15.75">
      <c r="A36" s="1158"/>
      <c r="B36" s="1159"/>
      <c r="C36" s="1158"/>
      <c r="D36" s="1158"/>
      <c r="E36" s="1158"/>
      <c r="F36" s="1158"/>
      <c r="G36" s="1158"/>
    </row>
    <row r="37" spans="1:7" s="1160" customFormat="1" ht="15.75">
      <c r="A37" s="1649" t="s">
        <v>3134</v>
      </c>
      <c r="B37" s="1650"/>
      <c r="C37" s="1650"/>
      <c r="D37" s="1650"/>
      <c r="E37" s="1650"/>
      <c r="F37" s="1650"/>
      <c r="G37" s="1651"/>
    </row>
    <row r="38" spans="1:7" ht="47.25">
      <c r="A38" s="1156"/>
      <c r="B38" s="1154" t="s">
        <v>3143</v>
      </c>
      <c r="C38" s="1161" t="s">
        <v>809</v>
      </c>
      <c r="D38" s="1161" t="s">
        <v>810</v>
      </c>
      <c r="E38" s="1161" t="s">
        <v>785</v>
      </c>
      <c r="F38" s="1161" t="s">
        <v>3140</v>
      </c>
      <c r="G38" s="1161" t="s">
        <v>786</v>
      </c>
    </row>
    <row r="39" spans="1:7" ht="15.75">
      <c r="A39" s="1156"/>
      <c r="B39" s="1157" t="s">
        <v>787</v>
      </c>
      <c r="C39" s="1639"/>
      <c r="D39" s="1640"/>
      <c r="E39" s="1640"/>
      <c r="F39" s="1641"/>
      <c r="G39" s="1156"/>
    </row>
    <row r="40" spans="1:7" ht="15.75">
      <c r="A40" s="1156"/>
      <c r="B40" s="1157" t="s">
        <v>597</v>
      </c>
      <c r="C40" s="1642"/>
      <c r="D40" s="1643"/>
      <c r="E40" s="1643"/>
      <c r="F40" s="1644"/>
      <c r="G40" s="1156"/>
    </row>
    <row r="41" spans="1:7" ht="15.75">
      <c r="A41" s="1156"/>
      <c r="B41" s="1153" t="s">
        <v>3141</v>
      </c>
      <c r="C41" s="1642"/>
      <c r="D41" s="1643"/>
      <c r="E41" s="1643"/>
      <c r="F41" s="1644"/>
      <c r="G41" s="1156"/>
    </row>
    <row r="42" spans="1:7">
      <c r="A42" s="1156"/>
      <c r="B42" s="1156"/>
      <c r="C42" s="1642"/>
      <c r="D42" s="1643"/>
      <c r="E42" s="1643"/>
      <c r="F42" s="1644"/>
      <c r="G42" s="1156"/>
    </row>
    <row r="43" spans="1:7" ht="15.75">
      <c r="A43" s="1156"/>
      <c r="B43" s="1157" t="s">
        <v>3142</v>
      </c>
      <c r="C43" s="1642"/>
      <c r="D43" s="1643"/>
      <c r="E43" s="1643"/>
      <c r="F43" s="1644"/>
      <c r="G43" s="1156"/>
    </row>
    <row r="44" spans="1:7" ht="15.75">
      <c r="A44" s="1156"/>
      <c r="B44" s="1153" t="s">
        <v>3141</v>
      </c>
      <c r="C44" s="1642"/>
      <c r="D44" s="1643"/>
      <c r="E44" s="1643"/>
      <c r="F44" s="1644"/>
      <c r="G44" s="1156"/>
    </row>
    <row r="45" spans="1:7" ht="15.75">
      <c r="A45" s="1156"/>
      <c r="B45" s="1157" t="s">
        <v>456</v>
      </c>
      <c r="C45" s="1645"/>
      <c r="D45" s="1646"/>
      <c r="E45" s="1646"/>
      <c r="F45" s="1647"/>
      <c r="G45" s="1156"/>
    </row>
  </sheetData>
  <mergeCells count="7">
    <mergeCell ref="C39:F45"/>
    <mergeCell ref="A1:G1"/>
    <mergeCell ref="A2:G2"/>
    <mergeCell ref="A26:G26"/>
    <mergeCell ref="A27:G27"/>
    <mergeCell ref="C29:F35"/>
    <mergeCell ref="A37:G37"/>
  </mergeCells>
  <printOptions horizontalCentered="1"/>
  <pageMargins left="0.15748031496062992" right="0.15748031496062992" top="0.74803149606299213" bottom="0.78740157480314965" header="0.51181102362204722" footer="0.51181102362204722"/>
  <pageSetup scale="65"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176"/>
  <sheetViews>
    <sheetView showGridLines="0" topLeftCell="A37" zoomScale="90" zoomScaleNormal="90" zoomScaleSheetLayoutView="90" workbookViewId="0">
      <selection activeCell="I54" sqref="I54"/>
    </sheetView>
  </sheetViews>
  <sheetFormatPr defaultRowHeight="15.75"/>
  <cols>
    <col min="1" max="1" width="8.28515625" style="1138" bestFit="1" customWidth="1"/>
    <col min="2" max="2" width="45.7109375" style="1138" customWidth="1"/>
    <col min="3" max="3" width="14.7109375" style="1138" customWidth="1"/>
    <col min="4" max="4" width="16" style="1138" customWidth="1"/>
    <col min="5" max="5" width="14" style="1138" customWidth="1"/>
    <col min="6" max="6" width="13.7109375" style="1138" customWidth="1"/>
    <col min="7" max="7" width="15.42578125" style="1138" bestFit="1" customWidth="1"/>
    <col min="8" max="8" width="12.42578125" style="1138" customWidth="1"/>
    <col min="9" max="9" width="11" style="1138" customWidth="1"/>
    <col min="10" max="10" width="10.42578125" style="1138" customWidth="1"/>
    <col min="11" max="11" width="11" style="1138" customWidth="1"/>
    <col min="12" max="12" width="13.5703125" style="1138" customWidth="1"/>
    <col min="13" max="13" width="10.28515625" style="1138" customWidth="1"/>
    <col min="14" max="14" width="11.7109375" style="1138" customWidth="1"/>
    <col min="15" max="15" width="10.42578125" style="1138" customWidth="1"/>
    <col min="16" max="16" width="11.28515625" style="1138" customWidth="1"/>
    <col min="17" max="17" width="14" style="1138" customWidth="1"/>
    <col min="18" max="18" width="9.28515625" style="1138" bestFit="1" customWidth="1"/>
    <col min="19" max="19" width="16.42578125" style="1138" bestFit="1" customWidth="1"/>
    <col min="20" max="20" width="17.5703125" style="1138" bestFit="1" customWidth="1"/>
    <col min="21" max="256" width="9.140625" style="1138"/>
    <col min="257" max="257" width="8.28515625" style="1138" bestFit="1" customWidth="1"/>
    <col min="258" max="258" width="45.7109375" style="1138" customWidth="1"/>
    <col min="259" max="259" width="14.7109375" style="1138" customWidth="1"/>
    <col min="260" max="260" width="16" style="1138" customWidth="1"/>
    <col min="261" max="261" width="14" style="1138" customWidth="1"/>
    <col min="262" max="262" width="13.7109375" style="1138" customWidth="1"/>
    <col min="263" max="263" width="15.42578125" style="1138" bestFit="1" customWidth="1"/>
    <col min="264" max="264" width="12.42578125" style="1138" customWidth="1"/>
    <col min="265" max="265" width="11" style="1138" customWidth="1"/>
    <col min="266" max="266" width="10.42578125" style="1138" customWidth="1"/>
    <col min="267" max="267" width="11" style="1138" customWidth="1"/>
    <col min="268" max="268" width="13.5703125" style="1138" customWidth="1"/>
    <col min="269" max="269" width="10.28515625" style="1138" customWidth="1"/>
    <col min="270" max="270" width="11.7109375" style="1138" customWidth="1"/>
    <col min="271" max="271" width="10.42578125" style="1138" customWidth="1"/>
    <col min="272" max="272" width="11.28515625" style="1138" customWidth="1"/>
    <col min="273" max="273" width="14" style="1138" customWidth="1"/>
    <col min="274" max="274" width="9.28515625" style="1138" bestFit="1" customWidth="1"/>
    <col min="275" max="275" width="16.42578125" style="1138" bestFit="1" customWidth="1"/>
    <col min="276" max="276" width="17.5703125" style="1138" bestFit="1" customWidth="1"/>
    <col min="277" max="512" width="9.140625" style="1138"/>
    <col min="513" max="513" width="8.28515625" style="1138" bestFit="1" customWidth="1"/>
    <col min="514" max="514" width="45.7109375" style="1138" customWidth="1"/>
    <col min="515" max="515" width="14.7109375" style="1138" customWidth="1"/>
    <col min="516" max="516" width="16" style="1138" customWidth="1"/>
    <col min="517" max="517" width="14" style="1138" customWidth="1"/>
    <col min="518" max="518" width="13.7109375" style="1138" customWidth="1"/>
    <col min="519" max="519" width="15.42578125" style="1138" bestFit="1" customWidth="1"/>
    <col min="520" max="520" width="12.42578125" style="1138" customWidth="1"/>
    <col min="521" max="521" width="11" style="1138" customWidth="1"/>
    <col min="522" max="522" width="10.42578125" style="1138" customWidth="1"/>
    <col min="523" max="523" width="11" style="1138" customWidth="1"/>
    <col min="524" max="524" width="13.5703125" style="1138" customWidth="1"/>
    <col min="525" max="525" width="10.28515625" style="1138" customWidth="1"/>
    <col min="526" max="526" width="11.7109375" style="1138" customWidth="1"/>
    <col min="527" max="527" width="10.42578125" style="1138" customWidth="1"/>
    <col min="528" max="528" width="11.28515625" style="1138" customWidth="1"/>
    <col min="529" max="529" width="14" style="1138" customWidth="1"/>
    <col min="530" max="530" width="9.28515625" style="1138" bestFit="1" customWidth="1"/>
    <col min="531" max="531" width="16.42578125" style="1138" bestFit="1" customWidth="1"/>
    <col min="532" max="532" width="17.5703125" style="1138" bestFit="1" customWidth="1"/>
    <col min="533" max="768" width="9.140625" style="1138"/>
    <col min="769" max="769" width="8.28515625" style="1138" bestFit="1" customWidth="1"/>
    <col min="770" max="770" width="45.7109375" style="1138" customWidth="1"/>
    <col min="771" max="771" width="14.7109375" style="1138" customWidth="1"/>
    <col min="772" max="772" width="16" style="1138" customWidth="1"/>
    <col min="773" max="773" width="14" style="1138" customWidth="1"/>
    <col min="774" max="774" width="13.7109375" style="1138" customWidth="1"/>
    <col min="775" max="775" width="15.42578125" style="1138" bestFit="1" customWidth="1"/>
    <col min="776" max="776" width="12.42578125" style="1138" customWidth="1"/>
    <col min="777" max="777" width="11" style="1138" customWidth="1"/>
    <col min="778" max="778" width="10.42578125" style="1138" customWidth="1"/>
    <col min="779" max="779" width="11" style="1138" customWidth="1"/>
    <col min="780" max="780" width="13.5703125" style="1138" customWidth="1"/>
    <col min="781" max="781" width="10.28515625" style="1138" customWidth="1"/>
    <col min="782" max="782" width="11.7109375" style="1138" customWidth="1"/>
    <col min="783" max="783" width="10.42578125" style="1138" customWidth="1"/>
    <col min="784" max="784" width="11.28515625" style="1138" customWidth="1"/>
    <col min="785" max="785" width="14" style="1138" customWidth="1"/>
    <col min="786" max="786" width="9.28515625" style="1138" bestFit="1" customWidth="1"/>
    <col min="787" max="787" width="16.42578125" style="1138" bestFit="1" customWidth="1"/>
    <col min="788" max="788" width="17.5703125" style="1138" bestFit="1" customWidth="1"/>
    <col min="789" max="1024" width="9.140625" style="1138"/>
    <col min="1025" max="1025" width="8.28515625" style="1138" bestFit="1" customWidth="1"/>
    <col min="1026" max="1026" width="45.7109375" style="1138" customWidth="1"/>
    <col min="1027" max="1027" width="14.7109375" style="1138" customWidth="1"/>
    <col min="1028" max="1028" width="16" style="1138" customWidth="1"/>
    <col min="1029" max="1029" width="14" style="1138" customWidth="1"/>
    <col min="1030" max="1030" width="13.7109375" style="1138" customWidth="1"/>
    <col min="1031" max="1031" width="15.42578125" style="1138" bestFit="1" customWidth="1"/>
    <col min="1032" max="1032" width="12.42578125" style="1138" customWidth="1"/>
    <col min="1033" max="1033" width="11" style="1138" customWidth="1"/>
    <col min="1034" max="1034" width="10.42578125" style="1138" customWidth="1"/>
    <col min="1035" max="1035" width="11" style="1138" customWidth="1"/>
    <col min="1036" max="1036" width="13.5703125" style="1138" customWidth="1"/>
    <col min="1037" max="1037" width="10.28515625" style="1138" customWidth="1"/>
    <col min="1038" max="1038" width="11.7109375" style="1138" customWidth="1"/>
    <col min="1039" max="1039" width="10.42578125" style="1138" customWidth="1"/>
    <col min="1040" max="1040" width="11.28515625" style="1138" customWidth="1"/>
    <col min="1041" max="1041" width="14" style="1138" customWidth="1"/>
    <col min="1042" max="1042" width="9.28515625" style="1138" bestFit="1" customWidth="1"/>
    <col min="1043" max="1043" width="16.42578125" style="1138" bestFit="1" customWidth="1"/>
    <col min="1044" max="1044" width="17.5703125" style="1138" bestFit="1" customWidth="1"/>
    <col min="1045" max="1280" width="9.140625" style="1138"/>
    <col min="1281" max="1281" width="8.28515625" style="1138" bestFit="1" customWidth="1"/>
    <col min="1282" max="1282" width="45.7109375" style="1138" customWidth="1"/>
    <col min="1283" max="1283" width="14.7109375" style="1138" customWidth="1"/>
    <col min="1284" max="1284" width="16" style="1138" customWidth="1"/>
    <col min="1285" max="1285" width="14" style="1138" customWidth="1"/>
    <col min="1286" max="1286" width="13.7109375" style="1138" customWidth="1"/>
    <col min="1287" max="1287" width="15.42578125" style="1138" bestFit="1" customWidth="1"/>
    <col min="1288" max="1288" width="12.42578125" style="1138" customWidth="1"/>
    <col min="1289" max="1289" width="11" style="1138" customWidth="1"/>
    <col min="1290" max="1290" width="10.42578125" style="1138" customWidth="1"/>
    <col min="1291" max="1291" width="11" style="1138" customWidth="1"/>
    <col min="1292" max="1292" width="13.5703125" style="1138" customWidth="1"/>
    <col min="1293" max="1293" width="10.28515625" style="1138" customWidth="1"/>
    <col min="1294" max="1294" width="11.7109375" style="1138" customWidth="1"/>
    <col min="1295" max="1295" width="10.42578125" style="1138" customWidth="1"/>
    <col min="1296" max="1296" width="11.28515625" style="1138" customWidth="1"/>
    <col min="1297" max="1297" width="14" style="1138" customWidth="1"/>
    <col min="1298" max="1298" width="9.28515625" style="1138" bestFit="1" customWidth="1"/>
    <col min="1299" max="1299" width="16.42578125" style="1138" bestFit="1" customWidth="1"/>
    <col min="1300" max="1300" width="17.5703125" style="1138" bestFit="1" customWidth="1"/>
    <col min="1301" max="1536" width="9.140625" style="1138"/>
    <col min="1537" max="1537" width="8.28515625" style="1138" bestFit="1" customWidth="1"/>
    <col min="1538" max="1538" width="45.7109375" style="1138" customWidth="1"/>
    <col min="1539" max="1539" width="14.7109375" style="1138" customWidth="1"/>
    <col min="1540" max="1540" width="16" style="1138" customWidth="1"/>
    <col min="1541" max="1541" width="14" style="1138" customWidth="1"/>
    <col min="1542" max="1542" width="13.7109375" style="1138" customWidth="1"/>
    <col min="1543" max="1543" width="15.42578125" style="1138" bestFit="1" customWidth="1"/>
    <col min="1544" max="1544" width="12.42578125" style="1138" customWidth="1"/>
    <col min="1545" max="1545" width="11" style="1138" customWidth="1"/>
    <col min="1546" max="1546" width="10.42578125" style="1138" customWidth="1"/>
    <col min="1547" max="1547" width="11" style="1138" customWidth="1"/>
    <col min="1548" max="1548" width="13.5703125" style="1138" customWidth="1"/>
    <col min="1549" max="1549" width="10.28515625" style="1138" customWidth="1"/>
    <col min="1550" max="1550" width="11.7109375" style="1138" customWidth="1"/>
    <col min="1551" max="1551" width="10.42578125" style="1138" customWidth="1"/>
    <col min="1552" max="1552" width="11.28515625" style="1138" customWidth="1"/>
    <col min="1553" max="1553" width="14" style="1138" customWidth="1"/>
    <col min="1554" max="1554" width="9.28515625" style="1138" bestFit="1" customWidth="1"/>
    <col min="1555" max="1555" width="16.42578125" style="1138" bestFit="1" customWidth="1"/>
    <col min="1556" max="1556" width="17.5703125" style="1138" bestFit="1" customWidth="1"/>
    <col min="1557" max="1792" width="9.140625" style="1138"/>
    <col min="1793" max="1793" width="8.28515625" style="1138" bestFit="1" customWidth="1"/>
    <col min="1794" max="1794" width="45.7109375" style="1138" customWidth="1"/>
    <col min="1795" max="1795" width="14.7109375" style="1138" customWidth="1"/>
    <col min="1796" max="1796" width="16" style="1138" customWidth="1"/>
    <col min="1797" max="1797" width="14" style="1138" customWidth="1"/>
    <col min="1798" max="1798" width="13.7109375" style="1138" customWidth="1"/>
    <col min="1799" max="1799" width="15.42578125" style="1138" bestFit="1" customWidth="1"/>
    <col min="1800" max="1800" width="12.42578125" style="1138" customWidth="1"/>
    <col min="1801" max="1801" width="11" style="1138" customWidth="1"/>
    <col min="1802" max="1802" width="10.42578125" style="1138" customWidth="1"/>
    <col min="1803" max="1803" width="11" style="1138" customWidth="1"/>
    <col min="1804" max="1804" width="13.5703125" style="1138" customWidth="1"/>
    <col min="1805" max="1805" width="10.28515625" style="1138" customWidth="1"/>
    <col min="1806" max="1806" width="11.7109375" style="1138" customWidth="1"/>
    <col min="1807" max="1807" width="10.42578125" style="1138" customWidth="1"/>
    <col min="1808" max="1808" width="11.28515625" style="1138" customWidth="1"/>
    <col min="1809" max="1809" width="14" style="1138" customWidth="1"/>
    <col min="1810" max="1810" width="9.28515625" style="1138" bestFit="1" customWidth="1"/>
    <col min="1811" max="1811" width="16.42578125" style="1138" bestFit="1" customWidth="1"/>
    <col min="1812" max="1812" width="17.5703125" style="1138" bestFit="1" customWidth="1"/>
    <col min="1813" max="2048" width="9.140625" style="1138"/>
    <col min="2049" max="2049" width="8.28515625" style="1138" bestFit="1" customWidth="1"/>
    <col min="2050" max="2050" width="45.7109375" style="1138" customWidth="1"/>
    <col min="2051" max="2051" width="14.7109375" style="1138" customWidth="1"/>
    <col min="2052" max="2052" width="16" style="1138" customWidth="1"/>
    <col min="2053" max="2053" width="14" style="1138" customWidth="1"/>
    <col min="2054" max="2054" width="13.7109375" style="1138" customWidth="1"/>
    <col min="2055" max="2055" width="15.42578125" style="1138" bestFit="1" customWidth="1"/>
    <col min="2056" max="2056" width="12.42578125" style="1138" customWidth="1"/>
    <col min="2057" max="2057" width="11" style="1138" customWidth="1"/>
    <col min="2058" max="2058" width="10.42578125" style="1138" customWidth="1"/>
    <col min="2059" max="2059" width="11" style="1138" customWidth="1"/>
    <col min="2060" max="2060" width="13.5703125" style="1138" customWidth="1"/>
    <col min="2061" max="2061" width="10.28515625" style="1138" customWidth="1"/>
    <col min="2062" max="2062" width="11.7109375" style="1138" customWidth="1"/>
    <col min="2063" max="2063" width="10.42578125" style="1138" customWidth="1"/>
    <col min="2064" max="2064" width="11.28515625" style="1138" customWidth="1"/>
    <col min="2065" max="2065" width="14" style="1138" customWidth="1"/>
    <col min="2066" max="2066" width="9.28515625" style="1138" bestFit="1" customWidth="1"/>
    <col min="2067" max="2067" width="16.42578125" style="1138" bestFit="1" customWidth="1"/>
    <col min="2068" max="2068" width="17.5703125" style="1138" bestFit="1" customWidth="1"/>
    <col min="2069" max="2304" width="9.140625" style="1138"/>
    <col min="2305" max="2305" width="8.28515625" style="1138" bestFit="1" customWidth="1"/>
    <col min="2306" max="2306" width="45.7109375" style="1138" customWidth="1"/>
    <col min="2307" max="2307" width="14.7109375" style="1138" customWidth="1"/>
    <col min="2308" max="2308" width="16" style="1138" customWidth="1"/>
    <col min="2309" max="2309" width="14" style="1138" customWidth="1"/>
    <col min="2310" max="2310" width="13.7109375" style="1138" customWidth="1"/>
    <col min="2311" max="2311" width="15.42578125" style="1138" bestFit="1" customWidth="1"/>
    <col min="2312" max="2312" width="12.42578125" style="1138" customWidth="1"/>
    <col min="2313" max="2313" width="11" style="1138" customWidth="1"/>
    <col min="2314" max="2314" width="10.42578125" style="1138" customWidth="1"/>
    <col min="2315" max="2315" width="11" style="1138" customWidth="1"/>
    <col min="2316" max="2316" width="13.5703125" style="1138" customWidth="1"/>
    <col min="2317" max="2317" width="10.28515625" style="1138" customWidth="1"/>
    <col min="2318" max="2318" width="11.7109375" style="1138" customWidth="1"/>
    <col min="2319" max="2319" width="10.42578125" style="1138" customWidth="1"/>
    <col min="2320" max="2320" width="11.28515625" style="1138" customWidth="1"/>
    <col min="2321" max="2321" width="14" style="1138" customWidth="1"/>
    <col min="2322" max="2322" width="9.28515625" style="1138" bestFit="1" customWidth="1"/>
    <col min="2323" max="2323" width="16.42578125" style="1138" bestFit="1" customWidth="1"/>
    <col min="2324" max="2324" width="17.5703125" style="1138" bestFit="1" customWidth="1"/>
    <col min="2325" max="2560" width="9.140625" style="1138"/>
    <col min="2561" max="2561" width="8.28515625" style="1138" bestFit="1" customWidth="1"/>
    <col min="2562" max="2562" width="45.7109375" style="1138" customWidth="1"/>
    <col min="2563" max="2563" width="14.7109375" style="1138" customWidth="1"/>
    <col min="2564" max="2564" width="16" style="1138" customWidth="1"/>
    <col min="2565" max="2565" width="14" style="1138" customWidth="1"/>
    <col min="2566" max="2566" width="13.7109375" style="1138" customWidth="1"/>
    <col min="2567" max="2567" width="15.42578125" style="1138" bestFit="1" customWidth="1"/>
    <col min="2568" max="2568" width="12.42578125" style="1138" customWidth="1"/>
    <col min="2569" max="2569" width="11" style="1138" customWidth="1"/>
    <col min="2570" max="2570" width="10.42578125" style="1138" customWidth="1"/>
    <col min="2571" max="2571" width="11" style="1138" customWidth="1"/>
    <col min="2572" max="2572" width="13.5703125" style="1138" customWidth="1"/>
    <col min="2573" max="2573" width="10.28515625" style="1138" customWidth="1"/>
    <col min="2574" max="2574" width="11.7109375" style="1138" customWidth="1"/>
    <col min="2575" max="2575" width="10.42578125" style="1138" customWidth="1"/>
    <col min="2576" max="2576" width="11.28515625" style="1138" customWidth="1"/>
    <col min="2577" max="2577" width="14" style="1138" customWidth="1"/>
    <col min="2578" max="2578" width="9.28515625" style="1138" bestFit="1" customWidth="1"/>
    <col min="2579" max="2579" width="16.42578125" style="1138" bestFit="1" customWidth="1"/>
    <col min="2580" max="2580" width="17.5703125" style="1138" bestFit="1" customWidth="1"/>
    <col min="2581" max="2816" width="9.140625" style="1138"/>
    <col min="2817" max="2817" width="8.28515625" style="1138" bestFit="1" customWidth="1"/>
    <col min="2818" max="2818" width="45.7109375" style="1138" customWidth="1"/>
    <col min="2819" max="2819" width="14.7109375" style="1138" customWidth="1"/>
    <col min="2820" max="2820" width="16" style="1138" customWidth="1"/>
    <col min="2821" max="2821" width="14" style="1138" customWidth="1"/>
    <col min="2822" max="2822" width="13.7109375" style="1138" customWidth="1"/>
    <col min="2823" max="2823" width="15.42578125" style="1138" bestFit="1" customWidth="1"/>
    <col min="2824" max="2824" width="12.42578125" style="1138" customWidth="1"/>
    <col min="2825" max="2825" width="11" style="1138" customWidth="1"/>
    <col min="2826" max="2826" width="10.42578125" style="1138" customWidth="1"/>
    <col min="2827" max="2827" width="11" style="1138" customWidth="1"/>
    <col min="2828" max="2828" width="13.5703125" style="1138" customWidth="1"/>
    <col min="2829" max="2829" width="10.28515625" style="1138" customWidth="1"/>
    <col min="2830" max="2830" width="11.7109375" style="1138" customWidth="1"/>
    <col min="2831" max="2831" width="10.42578125" style="1138" customWidth="1"/>
    <col min="2832" max="2832" width="11.28515625" style="1138" customWidth="1"/>
    <col min="2833" max="2833" width="14" style="1138" customWidth="1"/>
    <col min="2834" max="2834" width="9.28515625" style="1138" bestFit="1" customWidth="1"/>
    <col min="2835" max="2835" width="16.42578125" style="1138" bestFit="1" customWidth="1"/>
    <col min="2836" max="2836" width="17.5703125" style="1138" bestFit="1" customWidth="1"/>
    <col min="2837" max="3072" width="9.140625" style="1138"/>
    <col min="3073" max="3073" width="8.28515625" style="1138" bestFit="1" customWidth="1"/>
    <col min="3074" max="3074" width="45.7109375" style="1138" customWidth="1"/>
    <col min="3075" max="3075" width="14.7109375" style="1138" customWidth="1"/>
    <col min="3076" max="3076" width="16" style="1138" customWidth="1"/>
    <col min="3077" max="3077" width="14" style="1138" customWidth="1"/>
    <col min="3078" max="3078" width="13.7109375" style="1138" customWidth="1"/>
    <col min="3079" max="3079" width="15.42578125" style="1138" bestFit="1" customWidth="1"/>
    <col min="3080" max="3080" width="12.42578125" style="1138" customWidth="1"/>
    <col min="3081" max="3081" width="11" style="1138" customWidth="1"/>
    <col min="3082" max="3082" width="10.42578125" style="1138" customWidth="1"/>
    <col min="3083" max="3083" width="11" style="1138" customWidth="1"/>
    <col min="3084" max="3084" width="13.5703125" style="1138" customWidth="1"/>
    <col min="3085" max="3085" width="10.28515625" style="1138" customWidth="1"/>
    <col min="3086" max="3086" width="11.7109375" style="1138" customWidth="1"/>
    <col min="3087" max="3087" width="10.42578125" style="1138" customWidth="1"/>
    <col min="3088" max="3088" width="11.28515625" style="1138" customWidth="1"/>
    <col min="3089" max="3089" width="14" style="1138" customWidth="1"/>
    <col min="3090" max="3090" width="9.28515625" style="1138" bestFit="1" customWidth="1"/>
    <col min="3091" max="3091" width="16.42578125" style="1138" bestFit="1" customWidth="1"/>
    <col min="3092" max="3092" width="17.5703125" style="1138" bestFit="1" customWidth="1"/>
    <col min="3093" max="3328" width="9.140625" style="1138"/>
    <col min="3329" max="3329" width="8.28515625" style="1138" bestFit="1" customWidth="1"/>
    <col min="3330" max="3330" width="45.7109375" style="1138" customWidth="1"/>
    <col min="3331" max="3331" width="14.7109375" style="1138" customWidth="1"/>
    <col min="3332" max="3332" width="16" style="1138" customWidth="1"/>
    <col min="3333" max="3333" width="14" style="1138" customWidth="1"/>
    <col min="3334" max="3334" width="13.7109375" style="1138" customWidth="1"/>
    <col min="3335" max="3335" width="15.42578125" style="1138" bestFit="1" customWidth="1"/>
    <col min="3336" max="3336" width="12.42578125" style="1138" customWidth="1"/>
    <col min="3337" max="3337" width="11" style="1138" customWidth="1"/>
    <col min="3338" max="3338" width="10.42578125" style="1138" customWidth="1"/>
    <col min="3339" max="3339" width="11" style="1138" customWidth="1"/>
    <col min="3340" max="3340" width="13.5703125" style="1138" customWidth="1"/>
    <col min="3341" max="3341" width="10.28515625" style="1138" customWidth="1"/>
    <col min="3342" max="3342" width="11.7109375" style="1138" customWidth="1"/>
    <col min="3343" max="3343" width="10.42578125" style="1138" customWidth="1"/>
    <col min="3344" max="3344" width="11.28515625" style="1138" customWidth="1"/>
    <col min="3345" max="3345" width="14" style="1138" customWidth="1"/>
    <col min="3346" max="3346" width="9.28515625" style="1138" bestFit="1" customWidth="1"/>
    <col min="3347" max="3347" width="16.42578125" style="1138" bestFit="1" customWidth="1"/>
    <col min="3348" max="3348" width="17.5703125" style="1138" bestFit="1" customWidth="1"/>
    <col min="3349" max="3584" width="9.140625" style="1138"/>
    <col min="3585" max="3585" width="8.28515625" style="1138" bestFit="1" customWidth="1"/>
    <col min="3586" max="3586" width="45.7109375" style="1138" customWidth="1"/>
    <col min="3587" max="3587" width="14.7109375" style="1138" customWidth="1"/>
    <col min="3588" max="3588" width="16" style="1138" customWidth="1"/>
    <col min="3589" max="3589" width="14" style="1138" customWidth="1"/>
    <col min="3590" max="3590" width="13.7109375" style="1138" customWidth="1"/>
    <col min="3591" max="3591" width="15.42578125" style="1138" bestFit="1" customWidth="1"/>
    <col min="3592" max="3592" width="12.42578125" style="1138" customWidth="1"/>
    <col min="3593" max="3593" width="11" style="1138" customWidth="1"/>
    <col min="3594" max="3594" width="10.42578125" style="1138" customWidth="1"/>
    <col min="3595" max="3595" width="11" style="1138" customWidth="1"/>
    <col min="3596" max="3596" width="13.5703125" style="1138" customWidth="1"/>
    <col min="3597" max="3597" width="10.28515625" style="1138" customWidth="1"/>
    <col min="3598" max="3598" width="11.7109375" style="1138" customWidth="1"/>
    <col min="3599" max="3599" width="10.42578125" style="1138" customWidth="1"/>
    <col min="3600" max="3600" width="11.28515625" style="1138" customWidth="1"/>
    <col min="3601" max="3601" width="14" style="1138" customWidth="1"/>
    <col min="3602" max="3602" width="9.28515625" style="1138" bestFit="1" customWidth="1"/>
    <col min="3603" max="3603" width="16.42578125" style="1138" bestFit="1" customWidth="1"/>
    <col min="3604" max="3604" width="17.5703125" style="1138" bestFit="1" customWidth="1"/>
    <col min="3605" max="3840" width="9.140625" style="1138"/>
    <col min="3841" max="3841" width="8.28515625" style="1138" bestFit="1" customWidth="1"/>
    <col min="3842" max="3842" width="45.7109375" style="1138" customWidth="1"/>
    <col min="3843" max="3843" width="14.7109375" style="1138" customWidth="1"/>
    <col min="3844" max="3844" width="16" style="1138" customWidth="1"/>
    <col min="3845" max="3845" width="14" style="1138" customWidth="1"/>
    <col min="3846" max="3846" width="13.7109375" style="1138" customWidth="1"/>
    <col min="3847" max="3847" width="15.42578125" style="1138" bestFit="1" customWidth="1"/>
    <col min="3848" max="3848" width="12.42578125" style="1138" customWidth="1"/>
    <col min="3849" max="3849" width="11" style="1138" customWidth="1"/>
    <col min="3850" max="3850" width="10.42578125" style="1138" customWidth="1"/>
    <col min="3851" max="3851" width="11" style="1138" customWidth="1"/>
    <col min="3852" max="3852" width="13.5703125" style="1138" customWidth="1"/>
    <col min="3853" max="3853" width="10.28515625" style="1138" customWidth="1"/>
    <col min="3854" max="3854" width="11.7109375" style="1138" customWidth="1"/>
    <col min="3855" max="3855" width="10.42578125" style="1138" customWidth="1"/>
    <col min="3856" max="3856" width="11.28515625" style="1138" customWidth="1"/>
    <col min="3857" max="3857" width="14" style="1138" customWidth="1"/>
    <col min="3858" max="3858" width="9.28515625" style="1138" bestFit="1" customWidth="1"/>
    <col min="3859" max="3859" width="16.42578125" style="1138" bestFit="1" customWidth="1"/>
    <col min="3860" max="3860" width="17.5703125" style="1138" bestFit="1" customWidth="1"/>
    <col min="3861" max="4096" width="9.140625" style="1138"/>
    <col min="4097" max="4097" width="8.28515625" style="1138" bestFit="1" customWidth="1"/>
    <col min="4098" max="4098" width="45.7109375" style="1138" customWidth="1"/>
    <col min="4099" max="4099" width="14.7109375" style="1138" customWidth="1"/>
    <col min="4100" max="4100" width="16" style="1138" customWidth="1"/>
    <col min="4101" max="4101" width="14" style="1138" customWidth="1"/>
    <col min="4102" max="4102" width="13.7109375" style="1138" customWidth="1"/>
    <col min="4103" max="4103" width="15.42578125" style="1138" bestFit="1" customWidth="1"/>
    <col min="4104" max="4104" width="12.42578125" style="1138" customWidth="1"/>
    <col min="4105" max="4105" width="11" style="1138" customWidth="1"/>
    <col min="4106" max="4106" width="10.42578125" style="1138" customWidth="1"/>
    <col min="4107" max="4107" width="11" style="1138" customWidth="1"/>
    <col min="4108" max="4108" width="13.5703125" style="1138" customWidth="1"/>
    <col min="4109" max="4109" width="10.28515625" style="1138" customWidth="1"/>
    <col min="4110" max="4110" width="11.7109375" style="1138" customWidth="1"/>
    <col min="4111" max="4111" width="10.42578125" style="1138" customWidth="1"/>
    <col min="4112" max="4112" width="11.28515625" style="1138" customWidth="1"/>
    <col min="4113" max="4113" width="14" style="1138" customWidth="1"/>
    <col min="4114" max="4114" width="9.28515625" style="1138" bestFit="1" customWidth="1"/>
    <col min="4115" max="4115" width="16.42578125" style="1138" bestFit="1" customWidth="1"/>
    <col min="4116" max="4116" width="17.5703125" style="1138" bestFit="1" customWidth="1"/>
    <col min="4117" max="4352" width="9.140625" style="1138"/>
    <col min="4353" max="4353" width="8.28515625" style="1138" bestFit="1" customWidth="1"/>
    <col min="4354" max="4354" width="45.7109375" style="1138" customWidth="1"/>
    <col min="4355" max="4355" width="14.7109375" style="1138" customWidth="1"/>
    <col min="4356" max="4356" width="16" style="1138" customWidth="1"/>
    <col min="4357" max="4357" width="14" style="1138" customWidth="1"/>
    <col min="4358" max="4358" width="13.7109375" style="1138" customWidth="1"/>
    <col min="4359" max="4359" width="15.42578125" style="1138" bestFit="1" customWidth="1"/>
    <col min="4360" max="4360" width="12.42578125" style="1138" customWidth="1"/>
    <col min="4361" max="4361" width="11" style="1138" customWidth="1"/>
    <col min="4362" max="4362" width="10.42578125" style="1138" customWidth="1"/>
    <col min="4363" max="4363" width="11" style="1138" customWidth="1"/>
    <col min="4364" max="4364" width="13.5703125" style="1138" customWidth="1"/>
    <col min="4365" max="4365" width="10.28515625" style="1138" customWidth="1"/>
    <col min="4366" max="4366" width="11.7109375" style="1138" customWidth="1"/>
    <col min="4367" max="4367" width="10.42578125" style="1138" customWidth="1"/>
    <col min="4368" max="4368" width="11.28515625" style="1138" customWidth="1"/>
    <col min="4369" max="4369" width="14" style="1138" customWidth="1"/>
    <col min="4370" max="4370" width="9.28515625" style="1138" bestFit="1" customWidth="1"/>
    <col min="4371" max="4371" width="16.42578125" style="1138" bestFit="1" customWidth="1"/>
    <col min="4372" max="4372" width="17.5703125" style="1138" bestFit="1" customWidth="1"/>
    <col min="4373" max="4608" width="9.140625" style="1138"/>
    <col min="4609" max="4609" width="8.28515625" style="1138" bestFit="1" customWidth="1"/>
    <col min="4610" max="4610" width="45.7109375" style="1138" customWidth="1"/>
    <col min="4611" max="4611" width="14.7109375" style="1138" customWidth="1"/>
    <col min="4612" max="4612" width="16" style="1138" customWidth="1"/>
    <col min="4613" max="4613" width="14" style="1138" customWidth="1"/>
    <col min="4614" max="4614" width="13.7109375" style="1138" customWidth="1"/>
    <col min="4615" max="4615" width="15.42578125" style="1138" bestFit="1" customWidth="1"/>
    <col min="4616" max="4616" width="12.42578125" style="1138" customWidth="1"/>
    <col min="4617" max="4617" width="11" style="1138" customWidth="1"/>
    <col min="4618" max="4618" width="10.42578125" style="1138" customWidth="1"/>
    <col min="4619" max="4619" width="11" style="1138" customWidth="1"/>
    <col min="4620" max="4620" width="13.5703125" style="1138" customWidth="1"/>
    <col min="4621" max="4621" width="10.28515625" style="1138" customWidth="1"/>
    <col min="4622" max="4622" width="11.7109375" style="1138" customWidth="1"/>
    <col min="4623" max="4623" width="10.42578125" style="1138" customWidth="1"/>
    <col min="4624" max="4624" width="11.28515625" style="1138" customWidth="1"/>
    <col min="4625" max="4625" width="14" style="1138" customWidth="1"/>
    <col min="4626" max="4626" width="9.28515625" style="1138" bestFit="1" customWidth="1"/>
    <col min="4627" max="4627" width="16.42578125" style="1138" bestFit="1" customWidth="1"/>
    <col min="4628" max="4628" width="17.5703125" style="1138" bestFit="1" customWidth="1"/>
    <col min="4629" max="4864" width="9.140625" style="1138"/>
    <col min="4865" max="4865" width="8.28515625" style="1138" bestFit="1" customWidth="1"/>
    <col min="4866" max="4866" width="45.7109375" style="1138" customWidth="1"/>
    <col min="4867" max="4867" width="14.7109375" style="1138" customWidth="1"/>
    <col min="4868" max="4868" width="16" style="1138" customWidth="1"/>
    <col min="4869" max="4869" width="14" style="1138" customWidth="1"/>
    <col min="4870" max="4870" width="13.7109375" style="1138" customWidth="1"/>
    <col min="4871" max="4871" width="15.42578125" style="1138" bestFit="1" customWidth="1"/>
    <col min="4872" max="4872" width="12.42578125" style="1138" customWidth="1"/>
    <col min="4873" max="4873" width="11" style="1138" customWidth="1"/>
    <col min="4874" max="4874" width="10.42578125" style="1138" customWidth="1"/>
    <col min="4875" max="4875" width="11" style="1138" customWidth="1"/>
    <col min="4876" max="4876" width="13.5703125" style="1138" customWidth="1"/>
    <col min="4877" max="4877" width="10.28515625" style="1138" customWidth="1"/>
    <col min="4878" max="4878" width="11.7109375" style="1138" customWidth="1"/>
    <col min="4879" max="4879" width="10.42578125" style="1138" customWidth="1"/>
    <col min="4880" max="4880" width="11.28515625" style="1138" customWidth="1"/>
    <col min="4881" max="4881" width="14" style="1138" customWidth="1"/>
    <col min="4882" max="4882" width="9.28515625" style="1138" bestFit="1" customWidth="1"/>
    <col min="4883" max="4883" width="16.42578125" style="1138" bestFit="1" customWidth="1"/>
    <col min="4884" max="4884" width="17.5703125" style="1138" bestFit="1" customWidth="1"/>
    <col min="4885" max="5120" width="9.140625" style="1138"/>
    <col min="5121" max="5121" width="8.28515625" style="1138" bestFit="1" customWidth="1"/>
    <col min="5122" max="5122" width="45.7109375" style="1138" customWidth="1"/>
    <col min="5123" max="5123" width="14.7109375" style="1138" customWidth="1"/>
    <col min="5124" max="5124" width="16" style="1138" customWidth="1"/>
    <col min="5125" max="5125" width="14" style="1138" customWidth="1"/>
    <col min="5126" max="5126" width="13.7109375" style="1138" customWidth="1"/>
    <col min="5127" max="5127" width="15.42578125" style="1138" bestFit="1" customWidth="1"/>
    <col min="5128" max="5128" width="12.42578125" style="1138" customWidth="1"/>
    <col min="5129" max="5129" width="11" style="1138" customWidth="1"/>
    <col min="5130" max="5130" width="10.42578125" style="1138" customWidth="1"/>
    <col min="5131" max="5131" width="11" style="1138" customWidth="1"/>
    <col min="5132" max="5132" width="13.5703125" style="1138" customWidth="1"/>
    <col min="5133" max="5133" width="10.28515625" style="1138" customWidth="1"/>
    <col min="5134" max="5134" width="11.7109375" style="1138" customWidth="1"/>
    <col min="5135" max="5135" width="10.42578125" style="1138" customWidth="1"/>
    <col min="5136" max="5136" width="11.28515625" style="1138" customWidth="1"/>
    <col min="5137" max="5137" width="14" style="1138" customWidth="1"/>
    <col min="5138" max="5138" width="9.28515625" style="1138" bestFit="1" customWidth="1"/>
    <col min="5139" max="5139" width="16.42578125" style="1138" bestFit="1" customWidth="1"/>
    <col min="5140" max="5140" width="17.5703125" style="1138" bestFit="1" customWidth="1"/>
    <col min="5141" max="5376" width="9.140625" style="1138"/>
    <col min="5377" max="5377" width="8.28515625" style="1138" bestFit="1" customWidth="1"/>
    <col min="5378" max="5378" width="45.7109375" style="1138" customWidth="1"/>
    <col min="5379" max="5379" width="14.7109375" style="1138" customWidth="1"/>
    <col min="5380" max="5380" width="16" style="1138" customWidth="1"/>
    <col min="5381" max="5381" width="14" style="1138" customWidth="1"/>
    <col min="5382" max="5382" width="13.7109375" style="1138" customWidth="1"/>
    <col min="5383" max="5383" width="15.42578125" style="1138" bestFit="1" customWidth="1"/>
    <col min="5384" max="5384" width="12.42578125" style="1138" customWidth="1"/>
    <col min="5385" max="5385" width="11" style="1138" customWidth="1"/>
    <col min="5386" max="5386" width="10.42578125" style="1138" customWidth="1"/>
    <col min="5387" max="5387" width="11" style="1138" customWidth="1"/>
    <col min="5388" max="5388" width="13.5703125" style="1138" customWidth="1"/>
    <col min="5389" max="5389" width="10.28515625" style="1138" customWidth="1"/>
    <col min="5390" max="5390" width="11.7109375" style="1138" customWidth="1"/>
    <col min="5391" max="5391" width="10.42578125" style="1138" customWidth="1"/>
    <col min="5392" max="5392" width="11.28515625" style="1138" customWidth="1"/>
    <col min="5393" max="5393" width="14" style="1138" customWidth="1"/>
    <col min="5394" max="5394" width="9.28515625" style="1138" bestFit="1" customWidth="1"/>
    <col min="5395" max="5395" width="16.42578125" style="1138" bestFit="1" customWidth="1"/>
    <col min="5396" max="5396" width="17.5703125" style="1138" bestFit="1" customWidth="1"/>
    <col min="5397" max="5632" width="9.140625" style="1138"/>
    <col min="5633" max="5633" width="8.28515625" style="1138" bestFit="1" customWidth="1"/>
    <col min="5634" max="5634" width="45.7109375" style="1138" customWidth="1"/>
    <col min="5635" max="5635" width="14.7109375" style="1138" customWidth="1"/>
    <col min="5636" max="5636" width="16" style="1138" customWidth="1"/>
    <col min="5637" max="5637" width="14" style="1138" customWidth="1"/>
    <col min="5638" max="5638" width="13.7109375" style="1138" customWidth="1"/>
    <col min="5639" max="5639" width="15.42578125" style="1138" bestFit="1" customWidth="1"/>
    <col min="5640" max="5640" width="12.42578125" style="1138" customWidth="1"/>
    <col min="5641" max="5641" width="11" style="1138" customWidth="1"/>
    <col min="5642" max="5642" width="10.42578125" style="1138" customWidth="1"/>
    <col min="5643" max="5643" width="11" style="1138" customWidth="1"/>
    <col min="5644" max="5644" width="13.5703125" style="1138" customWidth="1"/>
    <col min="5645" max="5645" width="10.28515625" style="1138" customWidth="1"/>
    <col min="5646" max="5646" width="11.7109375" style="1138" customWidth="1"/>
    <col min="5647" max="5647" width="10.42578125" style="1138" customWidth="1"/>
    <col min="5648" max="5648" width="11.28515625" style="1138" customWidth="1"/>
    <col min="5649" max="5649" width="14" style="1138" customWidth="1"/>
    <col min="5650" max="5650" width="9.28515625" style="1138" bestFit="1" customWidth="1"/>
    <col min="5651" max="5651" width="16.42578125" style="1138" bestFit="1" customWidth="1"/>
    <col min="5652" max="5652" width="17.5703125" style="1138" bestFit="1" customWidth="1"/>
    <col min="5653" max="5888" width="9.140625" style="1138"/>
    <col min="5889" max="5889" width="8.28515625" style="1138" bestFit="1" customWidth="1"/>
    <col min="5890" max="5890" width="45.7109375" style="1138" customWidth="1"/>
    <col min="5891" max="5891" width="14.7109375" style="1138" customWidth="1"/>
    <col min="5892" max="5892" width="16" style="1138" customWidth="1"/>
    <col min="5893" max="5893" width="14" style="1138" customWidth="1"/>
    <col min="5894" max="5894" width="13.7109375" style="1138" customWidth="1"/>
    <col min="5895" max="5895" width="15.42578125" style="1138" bestFit="1" customWidth="1"/>
    <col min="5896" max="5896" width="12.42578125" style="1138" customWidth="1"/>
    <col min="5897" max="5897" width="11" style="1138" customWidth="1"/>
    <col min="5898" max="5898" width="10.42578125" style="1138" customWidth="1"/>
    <col min="5899" max="5899" width="11" style="1138" customWidth="1"/>
    <col min="5900" max="5900" width="13.5703125" style="1138" customWidth="1"/>
    <col min="5901" max="5901" width="10.28515625" style="1138" customWidth="1"/>
    <col min="5902" max="5902" width="11.7109375" style="1138" customWidth="1"/>
    <col min="5903" max="5903" width="10.42578125" style="1138" customWidth="1"/>
    <col min="5904" max="5904" width="11.28515625" style="1138" customWidth="1"/>
    <col min="5905" max="5905" width="14" style="1138" customWidth="1"/>
    <col min="5906" max="5906" width="9.28515625" style="1138" bestFit="1" customWidth="1"/>
    <col min="5907" max="5907" width="16.42578125" style="1138" bestFit="1" customWidth="1"/>
    <col min="5908" max="5908" width="17.5703125" style="1138" bestFit="1" customWidth="1"/>
    <col min="5909" max="6144" width="9.140625" style="1138"/>
    <col min="6145" max="6145" width="8.28515625" style="1138" bestFit="1" customWidth="1"/>
    <col min="6146" max="6146" width="45.7109375" style="1138" customWidth="1"/>
    <col min="6147" max="6147" width="14.7109375" style="1138" customWidth="1"/>
    <col min="6148" max="6148" width="16" style="1138" customWidth="1"/>
    <col min="6149" max="6149" width="14" style="1138" customWidth="1"/>
    <col min="6150" max="6150" width="13.7109375" style="1138" customWidth="1"/>
    <col min="6151" max="6151" width="15.42578125" style="1138" bestFit="1" customWidth="1"/>
    <col min="6152" max="6152" width="12.42578125" style="1138" customWidth="1"/>
    <col min="6153" max="6153" width="11" style="1138" customWidth="1"/>
    <col min="6154" max="6154" width="10.42578125" style="1138" customWidth="1"/>
    <col min="6155" max="6155" width="11" style="1138" customWidth="1"/>
    <col min="6156" max="6156" width="13.5703125" style="1138" customWidth="1"/>
    <col min="6157" max="6157" width="10.28515625" style="1138" customWidth="1"/>
    <col min="6158" max="6158" width="11.7109375" style="1138" customWidth="1"/>
    <col min="6159" max="6159" width="10.42578125" style="1138" customWidth="1"/>
    <col min="6160" max="6160" width="11.28515625" style="1138" customWidth="1"/>
    <col min="6161" max="6161" width="14" style="1138" customWidth="1"/>
    <col min="6162" max="6162" width="9.28515625" style="1138" bestFit="1" customWidth="1"/>
    <col min="6163" max="6163" width="16.42578125" style="1138" bestFit="1" customWidth="1"/>
    <col min="6164" max="6164" width="17.5703125" style="1138" bestFit="1" customWidth="1"/>
    <col min="6165" max="6400" width="9.140625" style="1138"/>
    <col min="6401" max="6401" width="8.28515625" style="1138" bestFit="1" customWidth="1"/>
    <col min="6402" max="6402" width="45.7109375" style="1138" customWidth="1"/>
    <col min="6403" max="6403" width="14.7109375" style="1138" customWidth="1"/>
    <col min="6404" max="6404" width="16" style="1138" customWidth="1"/>
    <col min="6405" max="6405" width="14" style="1138" customWidth="1"/>
    <col min="6406" max="6406" width="13.7109375" style="1138" customWidth="1"/>
    <col min="6407" max="6407" width="15.42578125" style="1138" bestFit="1" customWidth="1"/>
    <col min="6408" max="6408" width="12.42578125" style="1138" customWidth="1"/>
    <col min="6409" max="6409" width="11" style="1138" customWidth="1"/>
    <col min="6410" max="6410" width="10.42578125" style="1138" customWidth="1"/>
    <col min="6411" max="6411" width="11" style="1138" customWidth="1"/>
    <col min="6412" max="6412" width="13.5703125" style="1138" customWidth="1"/>
    <col min="6413" max="6413" width="10.28515625" style="1138" customWidth="1"/>
    <col min="6414" max="6414" width="11.7109375" style="1138" customWidth="1"/>
    <col min="6415" max="6415" width="10.42578125" style="1138" customWidth="1"/>
    <col min="6416" max="6416" width="11.28515625" style="1138" customWidth="1"/>
    <col min="6417" max="6417" width="14" style="1138" customWidth="1"/>
    <col min="6418" max="6418" width="9.28515625" style="1138" bestFit="1" customWidth="1"/>
    <col min="6419" max="6419" width="16.42578125" style="1138" bestFit="1" customWidth="1"/>
    <col min="6420" max="6420" width="17.5703125" style="1138" bestFit="1" customWidth="1"/>
    <col min="6421" max="6656" width="9.140625" style="1138"/>
    <col min="6657" max="6657" width="8.28515625" style="1138" bestFit="1" customWidth="1"/>
    <col min="6658" max="6658" width="45.7109375" style="1138" customWidth="1"/>
    <col min="6659" max="6659" width="14.7109375" style="1138" customWidth="1"/>
    <col min="6660" max="6660" width="16" style="1138" customWidth="1"/>
    <col min="6661" max="6661" width="14" style="1138" customWidth="1"/>
    <col min="6662" max="6662" width="13.7109375" style="1138" customWidth="1"/>
    <col min="6663" max="6663" width="15.42578125" style="1138" bestFit="1" customWidth="1"/>
    <col min="6664" max="6664" width="12.42578125" style="1138" customWidth="1"/>
    <col min="6665" max="6665" width="11" style="1138" customWidth="1"/>
    <col min="6666" max="6666" width="10.42578125" style="1138" customWidth="1"/>
    <col min="6667" max="6667" width="11" style="1138" customWidth="1"/>
    <col min="6668" max="6668" width="13.5703125" style="1138" customWidth="1"/>
    <col min="6669" max="6669" width="10.28515625" style="1138" customWidth="1"/>
    <col min="6670" max="6670" width="11.7109375" style="1138" customWidth="1"/>
    <col min="6671" max="6671" width="10.42578125" style="1138" customWidth="1"/>
    <col min="6672" max="6672" width="11.28515625" style="1138" customWidth="1"/>
    <col min="6673" max="6673" width="14" style="1138" customWidth="1"/>
    <col min="6674" max="6674" width="9.28515625" style="1138" bestFit="1" customWidth="1"/>
    <col min="6675" max="6675" width="16.42578125" style="1138" bestFit="1" customWidth="1"/>
    <col min="6676" max="6676" width="17.5703125" style="1138" bestFit="1" customWidth="1"/>
    <col min="6677" max="6912" width="9.140625" style="1138"/>
    <col min="6913" max="6913" width="8.28515625" style="1138" bestFit="1" customWidth="1"/>
    <col min="6914" max="6914" width="45.7109375" style="1138" customWidth="1"/>
    <col min="6915" max="6915" width="14.7109375" style="1138" customWidth="1"/>
    <col min="6916" max="6916" width="16" style="1138" customWidth="1"/>
    <col min="6917" max="6917" width="14" style="1138" customWidth="1"/>
    <col min="6918" max="6918" width="13.7109375" style="1138" customWidth="1"/>
    <col min="6919" max="6919" width="15.42578125" style="1138" bestFit="1" customWidth="1"/>
    <col min="6920" max="6920" width="12.42578125" style="1138" customWidth="1"/>
    <col min="6921" max="6921" width="11" style="1138" customWidth="1"/>
    <col min="6922" max="6922" width="10.42578125" style="1138" customWidth="1"/>
    <col min="6923" max="6923" width="11" style="1138" customWidth="1"/>
    <col min="6924" max="6924" width="13.5703125" style="1138" customWidth="1"/>
    <col min="6925" max="6925" width="10.28515625" style="1138" customWidth="1"/>
    <col min="6926" max="6926" width="11.7109375" style="1138" customWidth="1"/>
    <col min="6927" max="6927" width="10.42578125" style="1138" customWidth="1"/>
    <col min="6928" max="6928" width="11.28515625" style="1138" customWidth="1"/>
    <col min="6929" max="6929" width="14" style="1138" customWidth="1"/>
    <col min="6930" max="6930" width="9.28515625" style="1138" bestFit="1" customWidth="1"/>
    <col min="6931" max="6931" width="16.42578125" style="1138" bestFit="1" customWidth="1"/>
    <col min="6932" max="6932" width="17.5703125" style="1138" bestFit="1" customWidth="1"/>
    <col min="6933" max="7168" width="9.140625" style="1138"/>
    <col min="7169" max="7169" width="8.28515625" style="1138" bestFit="1" customWidth="1"/>
    <col min="7170" max="7170" width="45.7109375" style="1138" customWidth="1"/>
    <col min="7171" max="7171" width="14.7109375" style="1138" customWidth="1"/>
    <col min="7172" max="7172" width="16" style="1138" customWidth="1"/>
    <col min="7173" max="7173" width="14" style="1138" customWidth="1"/>
    <col min="7174" max="7174" width="13.7109375" style="1138" customWidth="1"/>
    <col min="7175" max="7175" width="15.42578125" style="1138" bestFit="1" customWidth="1"/>
    <col min="7176" max="7176" width="12.42578125" style="1138" customWidth="1"/>
    <col min="7177" max="7177" width="11" style="1138" customWidth="1"/>
    <col min="7178" max="7178" width="10.42578125" style="1138" customWidth="1"/>
    <col min="7179" max="7179" width="11" style="1138" customWidth="1"/>
    <col min="7180" max="7180" width="13.5703125" style="1138" customWidth="1"/>
    <col min="7181" max="7181" width="10.28515625" style="1138" customWidth="1"/>
    <col min="7182" max="7182" width="11.7109375" style="1138" customWidth="1"/>
    <col min="7183" max="7183" width="10.42578125" style="1138" customWidth="1"/>
    <col min="7184" max="7184" width="11.28515625" style="1138" customWidth="1"/>
    <col min="7185" max="7185" width="14" style="1138" customWidth="1"/>
    <col min="7186" max="7186" width="9.28515625" style="1138" bestFit="1" customWidth="1"/>
    <col min="7187" max="7187" width="16.42578125" style="1138" bestFit="1" customWidth="1"/>
    <col min="7188" max="7188" width="17.5703125" style="1138" bestFit="1" customWidth="1"/>
    <col min="7189" max="7424" width="9.140625" style="1138"/>
    <col min="7425" max="7425" width="8.28515625" style="1138" bestFit="1" customWidth="1"/>
    <col min="7426" max="7426" width="45.7109375" style="1138" customWidth="1"/>
    <col min="7427" max="7427" width="14.7109375" style="1138" customWidth="1"/>
    <col min="7428" max="7428" width="16" style="1138" customWidth="1"/>
    <col min="7429" max="7429" width="14" style="1138" customWidth="1"/>
    <col min="7430" max="7430" width="13.7109375" style="1138" customWidth="1"/>
    <col min="7431" max="7431" width="15.42578125" style="1138" bestFit="1" customWidth="1"/>
    <col min="7432" max="7432" width="12.42578125" style="1138" customWidth="1"/>
    <col min="7433" max="7433" width="11" style="1138" customWidth="1"/>
    <col min="7434" max="7434" width="10.42578125" style="1138" customWidth="1"/>
    <col min="7435" max="7435" width="11" style="1138" customWidth="1"/>
    <col min="7436" max="7436" width="13.5703125" style="1138" customWidth="1"/>
    <col min="7437" max="7437" width="10.28515625" style="1138" customWidth="1"/>
    <col min="7438" max="7438" width="11.7109375" style="1138" customWidth="1"/>
    <col min="7439" max="7439" width="10.42578125" style="1138" customWidth="1"/>
    <col min="7440" max="7440" width="11.28515625" style="1138" customWidth="1"/>
    <col min="7441" max="7441" width="14" style="1138" customWidth="1"/>
    <col min="7442" max="7442" width="9.28515625" style="1138" bestFit="1" customWidth="1"/>
    <col min="7443" max="7443" width="16.42578125" style="1138" bestFit="1" customWidth="1"/>
    <col min="7444" max="7444" width="17.5703125" style="1138" bestFit="1" customWidth="1"/>
    <col min="7445" max="7680" width="9.140625" style="1138"/>
    <col min="7681" max="7681" width="8.28515625" style="1138" bestFit="1" customWidth="1"/>
    <col min="7682" max="7682" width="45.7109375" style="1138" customWidth="1"/>
    <col min="7683" max="7683" width="14.7109375" style="1138" customWidth="1"/>
    <col min="7684" max="7684" width="16" style="1138" customWidth="1"/>
    <col min="7685" max="7685" width="14" style="1138" customWidth="1"/>
    <col min="7686" max="7686" width="13.7109375" style="1138" customWidth="1"/>
    <col min="7687" max="7687" width="15.42578125" style="1138" bestFit="1" customWidth="1"/>
    <col min="7688" max="7688" width="12.42578125" style="1138" customWidth="1"/>
    <col min="7689" max="7689" width="11" style="1138" customWidth="1"/>
    <col min="7690" max="7690" width="10.42578125" style="1138" customWidth="1"/>
    <col min="7691" max="7691" width="11" style="1138" customWidth="1"/>
    <col min="7692" max="7692" width="13.5703125" style="1138" customWidth="1"/>
    <col min="7693" max="7693" width="10.28515625" style="1138" customWidth="1"/>
    <col min="7694" max="7694" width="11.7109375" style="1138" customWidth="1"/>
    <col min="7695" max="7695" width="10.42578125" style="1138" customWidth="1"/>
    <col min="7696" max="7696" width="11.28515625" style="1138" customWidth="1"/>
    <col min="7697" max="7697" width="14" style="1138" customWidth="1"/>
    <col min="7698" max="7698" width="9.28515625" style="1138" bestFit="1" customWidth="1"/>
    <col min="7699" max="7699" width="16.42578125" style="1138" bestFit="1" customWidth="1"/>
    <col min="7700" max="7700" width="17.5703125" style="1138" bestFit="1" customWidth="1"/>
    <col min="7701" max="7936" width="9.140625" style="1138"/>
    <col min="7937" max="7937" width="8.28515625" style="1138" bestFit="1" customWidth="1"/>
    <col min="7938" max="7938" width="45.7109375" style="1138" customWidth="1"/>
    <col min="7939" max="7939" width="14.7109375" style="1138" customWidth="1"/>
    <col min="7940" max="7940" width="16" style="1138" customWidth="1"/>
    <col min="7941" max="7941" width="14" style="1138" customWidth="1"/>
    <col min="7942" max="7942" width="13.7109375" style="1138" customWidth="1"/>
    <col min="7943" max="7943" width="15.42578125" style="1138" bestFit="1" customWidth="1"/>
    <col min="7944" max="7944" width="12.42578125" style="1138" customWidth="1"/>
    <col min="7945" max="7945" width="11" style="1138" customWidth="1"/>
    <col min="7946" max="7946" width="10.42578125" style="1138" customWidth="1"/>
    <col min="7947" max="7947" width="11" style="1138" customWidth="1"/>
    <col min="7948" max="7948" width="13.5703125" style="1138" customWidth="1"/>
    <col min="7949" max="7949" width="10.28515625" style="1138" customWidth="1"/>
    <col min="7950" max="7950" width="11.7109375" style="1138" customWidth="1"/>
    <col min="7951" max="7951" width="10.42578125" style="1138" customWidth="1"/>
    <col min="7952" max="7952" width="11.28515625" style="1138" customWidth="1"/>
    <col min="7953" max="7953" width="14" style="1138" customWidth="1"/>
    <col min="7954" max="7954" width="9.28515625" style="1138" bestFit="1" customWidth="1"/>
    <col min="7955" max="7955" width="16.42578125" style="1138" bestFit="1" customWidth="1"/>
    <col min="7956" max="7956" width="17.5703125" style="1138" bestFit="1" customWidth="1"/>
    <col min="7957" max="8192" width="9.140625" style="1138"/>
    <col min="8193" max="8193" width="8.28515625" style="1138" bestFit="1" customWidth="1"/>
    <col min="8194" max="8194" width="45.7109375" style="1138" customWidth="1"/>
    <col min="8195" max="8195" width="14.7109375" style="1138" customWidth="1"/>
    <col min="8196" max="8196" width="16" style="1138" customWidth="1"/>
    <col min="8197" max="8197" width="14" style="1138" customWidth="1"/>
    <col min="8198" max="8198" width="13.7109375" style="1138" customWidth="1"/>
    <col min="8199" max="8199" width="15.42578125" style="1138" bestFit="1" customWidth="1"/>
    <col min="8200" max="8200" width="12.42578125" style="1138" customWidth="1"/>
    <col min="8201" max="8201" width="11" style="1138" customWidth="1"/>
    <col min="8202" max="8202" width="10.42578125" style="1138" customWidth="1"/>
    <col min="8203" max="8203" width="11" style="1138" customWidth="1"/>
    <col min="8204" max="8204" width="13.5703125" style="1138" customWidth="1"/>
    <col min="8205" max="8205" width="10.28515625" style="1138" customWidth="1"/>
    <col min="8206" max="8206" width="11.7109375" style="1138" customWidth="1"/>
    <col min="8207" max="8207" width="10.42578125" style="1138" customWidth="1"/>
    <col min="8208" max="8208" width="11.28515625" style="1138" customWidth="1"/>
    <col min="8209" max="8209" width="14" style="1138" customWidth="1"/>
    <col min="8210" max="8210" width="9.28515625" style="1138" bestFit="1" customWidth="1"/>
    <col min="8211" max="8211" width="16.42578125" style="1138" bestFit="1" customWidth="1"/>
    <col min="8212" max="8212" width="17.5703125" style="1138" bestFit="1" customWidth="1"/>
    <col min="8213" max="8448" width="9.140625" style="1138"/>
    <col min="8449" max="8449" width="8.28515625" style="1138" bestFit="1" customWidth="1"/>
    <col min="8450" max="8450" width="45.7109375" style="1138" customWidth="1"/>
    <col min="8451" max="8451" width="14.7109375" style="1138" customWidth="1"/>
    <col min="8452" max="8452" width="16" style="1138" customWidth="1"/>
    <col min="8453" max="8453" width="14" style="1138" customWidth="1"/>
    <col min="8454" max="8454" width="13.7109375" style="1138" customWidth="1"/>
    <col min="8455" max="8455" width="15.42578125" style="1138" bestFit="1" customWidth="1"/>
    <col min="8456" max="8456" width="12.42578125" style="1138" customWidth="1"/>
    <col min="8457" max="8457" width="11" style="1138" customWidth="1"/>
    <col min="8458" max="8458" width="10.42578125" style="1138" customWidth="1"/>
    <col min="8459" max="8459" width="11" style="1138" customWidth="1"/>
    <col min="8460" max="8460" width="13.5703125" style="1138" customWidth="1"/>
    <col min="8461" max="8461" width="10.28515625" style="1138" customWidth="1"/>
    <col min="8462" max="8462" width="11.7109375" style="1138" customWidth="1"/>
    <col min="8463" max="8463" width="10.42578125" style="1138" customWidth="1"/>
    <col min="8464" max="8464" width="11.28515625" style="1138" customWidth="1"/>
    <col min="8465" max="8465" width="14" style="1138" customWidth="1"/>
    <col min="8466" max="8466" width="9.28515625" style="1138" bestFit="1" customWidth="1"/>
    <col min="8467" max="8467" width="16.42578125" style="1138" bestFit="1" customWidth="1"/>
    <col min="8468" max="8468" width="17.5703125" style="1138" bestFit="1" customWidth="1"/>
    <col min="8469" max="8704" width="9.140625" style="1138"/>
    <col min="8705" max="8705" width="8.28515625" style="1138" bestFit="1" customWidth="1"/>
    <col min="8706" max="8706" width="45.7109375" style="1138" customWidth="1"/>
    <col min="8707" max="8707" width="14.7109375" style="1138" customWidth="1"/>
    <col min="8708" max="8708" width="16" style="1138" customWidth="1"/>
    <col min="8709" max="8709" width="14" style="1138" customWidth="1"/>
    <col min="8710" max="8710" width="13.7109375" style="1138" customWidth="1"/>
    <col min="8711" max="8711" width="15.42578125" style="1138" bestFit="1" customWidth="1"/>
    <col min="8712" max="8712" width="12.42578125" style="1138" customWidth="1"/>
    <col min="8713" max="8713" width="11" style="1138" customWidth="1"/>
    <col min="8714" max="8714" width="10.42578125" style="1138" customWidth="1"/>
    <col min="8715" max="8715" width="11" style="1138" customWidth="1"/>
    <col min="8716" max="8716" width="13.5703125" style="1138" customWidth="1"/>
    <col min="8717" max="8717" width="10.28515625" style="1138" customWidth="1"/>
    <col min="8718" max="8718" width="11.7109375" style="1138" customWidth="1"/>
    <col min="8719" max="8719" width="10.42578125" style="1138" customWidth="1"/>
    <col min="8720" max="8720" width="11.28515625" style="1138" customWidth="1"/>
    <col min="8721" max="8721" width="14" style="1138" customWidth="1"/>
    <col min="8722" max="8722" width="9.28515625" style="1138" bestFit="1" customWidth="1"/>
    <col min="8723" max="8723" width="16.42578125" style="1138" bestFit="1" customWidth="1"/>
    <col min="8724" max="8724" width="17.5703125" style="1138" bestFit="1" customWidth="1"/>
    <col min="8725" max="8960" width="9.140625" style="1138"/>
    <col min="8961" max="8961" width="8.28515625" style="1138" bestFit="1" customWidth="1"/>
    <col min="8962" max="8962" width="45.7109375" style="1138" customWidth="1"/>
    <col min="8963" max="8963" width="14.7109375" style="1138" customWidth="1"/>
    <col min="8964" max="8964" width="16" style="1138" customWidth="1"/>
    <col min="8965" max="8965" width="14" style="1138" customWidth="1"/>
    <col min="8966" max="8966" width="13.7109375" style="1138" customWidth="1"/>
    <col min="8967" max="8967" width="15.42578125" style="1138" bestFit="1" customWidth="1"/>
    <col min="8968" max="8968" width="12.42578125" style="1138" customWidth="1"/>
    <col min="8969" max="8969" width="11" style="1138" customWidth="1"/>
    <col min="8970" max="8970" width="10.42578125" style="1138" customWidth="1"/>
    <col min="8971" max="8971" width="11" style="1138" customWidth="1"/>
    <col min="8972" max="8972" width="13.5703125" style="1138" customWidth="1"/>
    <col min="8973" max="8973" width="10.28515625" style="1138" customWidth="1"/>
    <col min="8974" max="8974" width="11.7109375" style="1138" customWidth="1"/>
    <col min="8975" max="8975" width="10.42578125" style="1138" customWidth="1"/>
    <col min="8976" max="8976" width="11.28515625" style="1138" customWidth="1"/>
    <col min="8977" max="8977" width="14" style="1138" customWidth="1"/>
    <col min="8978" max="8978" width="9.28515625" style="1138" bestFit="1" customWidth="1"/>
    <col min="8979" max="8979" width="16.42578125" style="1138" bestFit="1" customWidth="1"/>
    <col min="8980" max="8980" width="17.5703125" style="1138" bestFit="1" customWidth="1"/>
    <col min="8981" max="9216" width="9.140625" style="1138"/>
    <col min="9217" max="9217" width="8.28515625" style="1138" bestFit="1" customWidth="1"/>
    <col min="9218" max="9218" width="45.7109375" style="1138" customWidth="1"/>
    <col min="9219" max="9219" width="14.7109375" style="1138" customWidth="1"/>
    <col min="9220" max="9220" width="16" style="1138" customWidth="1"/>
    <col min="9221" max="9221" width="14" style="1138" customWidth="1"/>
    <col min="9222" max="9222" width="13.7109375" style="1138" customWidth="1"/>
    <col min="9223" max="9223" width="15.42578125" style="1138" bestFit="1" customWidth="1"/>
    <col min="9224" max="9224" width="12.42578125" style="1138" customWidth="1"/>
    <col min="9225" max="9225" width="11" style="1138" customWidth="1"/>
    <col min="9226" max="9226" width="10.42578125" style="1138" customWidth="1"/>
    <col min="9227" max="9227" width="11" style="1138" customWidth="1"/>
    <col min="9228" max="9228" width="13.5703125" style="1138" customWidth="1"/>
    <col min="9229" max="9229" width="10.28515625" style="1138" customWidth="1"/>
    <col min="9230" max="9230" width="11.7109375" style="1138" customWidth="1"/>
    <col min="9231" max="9231" width="10.42578125" style="1138" customWidth="1"/>
    <col min="9232" max="9232" width="11.28515625" style="1138" customWidth="1"/>
    <col min="9233" max="9233" width="14" style="1138" customWidth="1"/>
    <col min="9234" max="9234" width="9.28515625" style="1138" bestFit="1" customWidth="1"/>
    <col min="9235" max="9235" width="16.42578125" style="1138" bestFit="1" customWidth="1"/>
    <col min="9236" max="9236" width="17.5703125" style="1138" bestFit="1" customWidth="1"/>
    <col min="9237" max="9472" width="9.140625" style="1138"/>
    <col min="9473" max="9473" width="8.28515625" style="1138" bestFit="1" customWidth="1"/>
    <col min="9474" max="9474" width="45.7109375" style="1138" customWidth="1"/>
    <col min="9475" max="9475" width="14.7109375" style="1138" customWidth="1"/>
    <col min="9476" max="9476" width="16" style="1138" customWidth="1"/>
    <col min="9477" max="9477" width="14" style="1138" customWidth="1"/>
    <col min="9478" max="9478" width="13.7109375" style="1138" customWidth="1"/>
    <col min="9479" max="9479" width="15.42578125" style="1138" bestFit="1" customWidth="1"/>
    <col min="9480" max="9480" width="12.42578125" style="1138" customWidth="1"/>
    <col min="9481" max="9481" width="11" style="1138" customWidth="1"/>
    <col min="9482" max="9482" width="10.42578125" style="1138" customWidth="1"/>
    <col min="9483" max="9483" width="11" style="1138" customWidth="1"/>
    <col min="9484" max="9484" width="13.5703125" style="1138" customWidth="1"/>
    <col min="9485" max="9485" width="10.28515625" style="1138" customWidth="1"/>
    <col min="9486" max="9486" width="11.7109375" style="1138" customWidth="1"/>
    <col min="9487" max="9487" width="10.42578125" style="1138" customWidth="1"/>
    <col min="9488" max="9488" width="11.28515625" style="1138" customWidth="1"/>
    <col min="9489" max="9489" width="14" style="1138" customWidth="1"/>
    <col min="9490" max="9490" width="9.28515625" style="1138" bestFit="1" customWidth="1"/>
    <col min="9491" max="9491" width="16.42578125" style="1138" bestFit="1" customWidth="1"/>
    <col min="9492" max="9492" width="17.5703125" style="1138" bestFit="1" customWidth="1"/>
    <col min="9493" max="9728" width="9.140625" style="1138"/>
    <col min="9729" max="9729" width="8.28515625" style="1138" bestFit="1" customWidth="1"/>
    <col min="9730" max="9730" width="45.7109375" style="1138" customWidth="1"/>
    <col min="9731" max="9731" width="14.7109375" style="1138" customWidth="1"/>
    <col min="9732" max="9732" width="16" style="1138" customWidth="1"/>
    <col min="9733" max="9733" width="14" style="1138" customWidth="1"/>
    <col min="9734" max="9734" width="13.7109375" style="1138" customWidth="1"/>
    <col min="9735" max="9735" width="15.42578125" style="1138" bestFit="1" customWidth="1"/>
    <col min="9736" max="9736" width="12.42578125" style="1138" customWidth="1"/>
    <col min="9737" max="9737" width="11" style="1138" customWidth="1"/>
    <col min="9738" max="9738" width="10.42578125" style="1138" customWidth="1"/>
    <col min="9739" max="9739" width="11" style="1138" customWidth="1"/>
    <col min="9740" max="9740" width="13.5703125" style="1138" customWidth="1"/>
    <col min="9741" max="9741" width="10.28515625" style="1138" customWidth="1"/>
    <col min="9742" max="9742" width="11.7109375" style="1138" customWidth="1"/>
    <col min="9743" max="9743" width="10.42578125" style="1138" customWidth="1"/>
    <col min="9744" max="9744" width="11.28515625" style="1138" customWidth="1"/>
    <col min="9745" max="9745" width="14" style="1138" customWidth="1"/>
    <col min="9746" max="9746" width="9.28515625" style="1138" bestFit="1" customWidth="1"/>
    <col min="9747" max="9747" width="16.42578125" style="1138" bestFit="1" customWidth="1"/>
    <col min="9748" max="9748" width="17.5703125" style="1138" bestFit="1" customWidth="1"/>
    <col min="9749" max="9984" width="9.140625" style="1138"/>
    <col min="9985" max="9985" width="8.28515625" style="1138" bestFit="1" customWidth="1"/>
    <col min="9986" max="9986" width="45.7109375" style="1138" customWidth="1"/>
    <col min="9987" max="9987" width="14.7109375" style="1138" customWidth="1"/>
    <col min="9988" max="9988" width="16" style="1138" customWidth="1"/>
    <col min="9989" max="9989" width="14" style="1138" customWidth="1"/>
    <col min="9990" max="9990" width="13.7109375" style="1138" customWidth="1"/>
    <col min="9991" max="9991" width="15.42578125" style="1138" bestFit="1" customWidth="1"/>
    <col min="9992" max="9992" width="12.42578125" style="1138" customWidth="1"/>
    <col min="9993" max="9993" width="11" style="1138" customWidth="1"/>
    <col min="9994" max="9994" width="10.42578125" style="1138" customWidth="1"/>
    <col min="9995" max="9995" width="11" style="1138" customWidth="1"/>
    <col min="9996" max="9996" width="13.5703125" style="1138" customWidth="1"/>
    <col min="9997" max="9997" width="10.28515625" style="1138" customWidth="1"/>
    <col min="9998" max="9998" width="11.7109375" style="1138" customWidth="1"/>
    <col min="9999" max="9999" width="10.42578125" style="1138" customWidth="1"/>
    <col min="10000" max="10000" width="11.28515625" style="1138" customWidth="1"/>
    <col min="10001" max="10001" width="14" style="1138" customWidth="1"/>
    <col min="10002" max="10002" width="9.28515625" style="1138" bestFit="1" customWidth="1"/>
    <col min="10003" max="10003" width="16.42578125" style="1138" bestFit="1" customWidth="1"/>
    <col min="10004" max="10004" width="17.5703125" style="1138" bestFit="1" customWidth="1"/>
    <col min="10005" max="10240" width="9.140625" style="1138"/>
    <col min="10241" max="10241" width="8.28515625" style="1138" bestFit="1" customWidth="1"/>
    <col min="10242" max="10242" width="45.7109375" style="1138" customWidth="1"/>
    <col min="10243" max="10243" width="14.7109375" style="1138" customWidth="1"/>
    <col min="10244" max="10244" width="16" style="1138" customWidth="1"/>
    <col min="10245" max="10245" width="14" style="1138" customWidth="1"/>
    <col min="10246" max="10246" width="13.7109375" style="1138" customWidth="1"/>
    <col min="10247" max="10247" width="15.42578125" style="1138" bestFit="1" customWidth="1"/>
    <col min="10248" max="10248" width="12.42578125" style="1138" customWidth="1"/>
    <col min="10249" max="10249" width="11" style="1138" customWidth="1"/>
    <col min="10250" max="10250" width="10.42578125" style="1138" customWidth="1"/>
    <col min="10251" max="10251" width="11" style="1138" customWidth="1"/>
    <col min="10252" max="10252" width="13.5703125" style="1138" customWidth="1"/>
    <col min="10253" max="10253" width="10.28515625" style="1138" customWidth="1"/>
    <col min="10254" max="10254" width="11.7109375" style="1138" customWidth="1"/>
    <col min="10255" max="10255" width="10.42578125" style="1138" customWidth="1"/>
    <col min="10256" max="10256" width="11.28515625" style="1138" customWidth="1"/>
    <col min="10257" max="10257" width="14" style="1138" customWidth="1"/>
    <col min="10258" max="10258" width="9.28515625" style="1138" bestFit="1" customWidth="1"/>
    <col min="10259" max="10259" width="16.42578125" style="1138" bestFit="1" customWidth="1"/>
    <col min="10260" max="10260" width="17.5703125" style="1138" bestFit="1" customWidth="1"/>
    <col min="10261" max="10496" width="9.140625" style="1138"/>
    <col min="10497" max="10497" width="8.28515625" style="1138" bestFit="1" customWidth="1"/>
    <col min="10498" max="10498" width="45.7109375" style="1138" customWidth="1"/>
    <col min="10499" max="10499" width="14.7109375" style="1138" customWidth="1"/>
    <col min="10500" max="10500" width="16" style="1138" customWidth="1"/>
    <col min="10501" max="10501" width="14" style="1138" customWidth="1"/>
    <col min="10502" max="10502" width="13.7109375" style="1138" customWidth="1"/>
    <col min="10503" max="10503" width="15.42578125" style="1138" bestFit="1" customWidth="1"/>
    <col min="10504" max="10504" width="12.42578125" style="1138" customWidth="1"/>
    <col min="10505" max="10505" width="11" style="1138" customWidth="1"/>
    <col min="10506" max="10506" width="10.42578125" style="1138" customWidth="1"/>
    <col min="10507" max="10507" width="11" style="1138" customWidth="1"/>
    <col min="10508" max="10508" width="13.5703125" style="1138" customWidth="1"/>
    <col min="10509" max="10509" width="10.28515625" style="1138" customWidth="1"/>
    <col min="10510" max="10510" width="11.7109375" style="1138" customWidth="1"/>
    <col min="10511" max="10511" width="10.42578125" style="1138" customWidth="1"/>
    <col min="10512" max="10512" width="11.28515625" style="1138" customWidth="1"/>
    <col min="10513" max="10513" width="14" style="1138" customWidth="1"/>
    <col min="10514" max="10514" width="9.28515625" style="1138" bestFit="1" customWidth="1"/>
    <col min="10515" max="10515" width="16.42578125" style="1138" bestFit="1" customWidth="1"/>
    <col min="10516" max="10516" width="17.5703125" style="1138" bestFit="1" customWidth="1"/>
    <col min="10517" max="10752" width="9.140625" style="1138"/>
    <col min="10753" max="10753" width="8.28515625" style="1138" bestFit="1" customWidth="1"/>
    <col min="10754" max="10754" width="45.7109375" style="1138" customWidth="1"/>
    <col min="10755" max="10755" width="14.7109375" style="1138" customWidth="1"/>
    <col min="10756" max="10756" width="16" style="1138" customWidth="1"/>
    <col min="10757" max="10757" width="14" style="1138" customWidth="1"/>
    <col min="10758" max="10758" width="13.7109375" style="1138" customWidth="1"/>
    <col min="10759" max="10759" width="15.42578125" style="1138" bestFit="1" customWidth="1"/>
    <col min="10760" max="10760" width="12.42578125" style="1138" customWidth="1"/>
    <col min="10761" max="10761" width="11" style="1138" customWidth="1"/>
    <col min="10762" max="10762" width="10.42578125" style="1138" customWidth="1"/>
    <col min="10763" max="10763" width="11" style="1138" customWidth="1"/>
    <col min="10764" max="10764" width="13.5703125" style="1138" customWidth="1"/>
    <col min="10765" max="10765" width="10.28515625" style="1138" customWidth="1"/>
    <col min="10766" max="10766" width="11.7109375" style="1138" customWidth="1"/>
    <col min="10767" max="10767" width="10.42578125" style="1138" customWidth="1"/>
    <col min="10768" max="10768" width="11.28515625" style="1138" customWidth="1"/>
    <col min="10769" max="10769" width="14" style="1138" customWidth="1"/>
    <col min="10770" max="10770" width="9.28515625" style="1138" bestFit="1" customWidth="1"/>
    <col min="10771" max="10771" width="16.42578125" style="1138" bestFit="1" customWidth="1"/>
    <col min="10772" max="10772" width="17.5703125" style="1138" bestFit="1" customWidth="1"/>
    <col min="10773" max="11008" width="9.140625" style="1138"/>
    <col min="11009" max="11009" width="8.28515625" style="1138" bestFit="1" customWidth="1"/>
    <col min="11010" max="11010" width="45.7109375" style="1138" customWidth="1"/>
    <col min="11011" max="11011" width="14.7109375" style="1138" customWidth="1"/>
    <col min="11012" max="11012" width="16" style="1138" customWidth="1"/>
    <col min="11013" max="11013" width="14" style="1138" customWidth="1"/>
    <col min="11014" max="11014" width="13.7109375" style="1138" customWidth="1"/>
    <col min="11015" max="11015" width="15.42578125" style="1138" bestFit="1" customWidth="1"/>
    <col min="11016" max="11016" width="12.42578125" style="1138" customWidth="1"/>
    <col min="11017" max="11017" width="11" style="1138" customWidth="1"/>
    <col min="11018" max="11018" width="10.42578125" style="1138" customWidth="1"/>
    <col min="11019" max="11019" width="11" style="1138" customWidth="1"/>
    <col min="11020" max="11020" width="13.5703125" style="1138" customWidth="1"/>
    <col min="11021" max="11021" width="10.28515625" style="1138" customWidth="1"/>
    <col min="11022" max="11022" width="11.7109375" style="1138" customWidth="1"/>
    <col min="11023" max="11023" width="10.42578125" style="1138" customWidth="1"/>
    <col min="11024" max="11024" width="11.28515625" style="1138" customWidth="1"/>
    <col min="11025" max="11025" width="14" style="1138" customWidth="1"/>
    <col min="11026" max="11026" width="9.28515625" style="1138" bestFit="1" customWidth="1"/>
    <col min="11027" max="11027" width="16.42578125" style="1138" bestFit="1" customWidth="1"/>
    <col min="11028" max="11028" width="17.5703125" style="1138" bestFit="1" customWidth="1"/>
    <col min="11029" max="11264" width="9.140625" style="1138"/>
    <col min="11265" max="11265" width="8.28515625" style="1138" bestFit="1" customWidth="1"/>
    <col min="11266" max="11266" width="45.7109375" style="1138" customWidth="1"/>
    <col min="11267" max="11267" width="14.7109375" style="1138" customWidth="1"/>
    <col min="11268" max="11268" width="16" style="1138" customWidth="1"/>
    <col min="11269" max="11269" width="14" style="1138" customWidth="1"/>
    <col min="11270" max="11270" width="13.7109375" style="1138" customWidth="1"/>
    <col min="11271" max="11271" width="15.42578125" style="1138" bestFit="1" customWidth="1"/>
    <col min="11272" max="11272" width="12.42578125" style="1138" customWidth="1"/>
    <col min="11273" max="11273" width="11" style="1138" customWidth="1"/>
    <col min="11274" max="11274" width="10.42578125" style="1138" customWidth="1"/>
    <col min="11275" max="11275" width="11" style="1138" customWidth="1"/>
    <col min="11276" max="11276" width="13.5703125" style="1138" customWidth="1"/>
    <col min="11277" max="11277" width="10.28515625" style="1138" customWidth="1"/>
    <col min="11278" max="11278" width="11.7109375" style="1138" customWidth="1"/>
    <col min="11279" max="11279" width="10.42578125" style="1138" customWidth="1"/>
    <col min="11280" max="11280" width="11.28515625" style="1138" customWidth="1"/>
    <col min="11281" max="11281" width="14" style="1138" customWidth="1"/>
    <col min="11282" max="11282" width="9.28515625" style="1138" bestFit="1" customWidth="1"/>
    <col min="11283" max="11283" width="16.42578125" style="1138" bestFit="1" customWidth="1"/>
    <col min="11284" max="11284" width="17.5703125" style="1138" bestFit="1" customWidth="1"/>
    <col min="11285" max="11520" width="9.140625" style="1138"/>
    <col min="11521" max="11521" width="8.28515625" style="1138" bestFit="1" customWidth="1"/>
    <col min="11522" max="11522" width="45.7109375" style="1138" customWidth="1"/>
    <col min="11523" max="11523" width="14.7109375" style="1138" customWidth="1"/>
    <col min="11524" max="11524" width="16" style="1138" customWidth="1"/>
    <col min="11525" max="11525" width="14" style="1138" customWidth="1"/>
    <col min="11526" max="11526" width="13.7109375" style="1138" customWidth="1"/>
    <col min="11527" max="11527" width="15.42578125" style="1138" bestFit="1" customWidth="1"/>
    <col min="11528" max="11528" width="12.42578125" style="1138" customWidth="1"/>
    <col min="11529" max="11529" width="11" style="1138" customWidth="1"/>
    <col min="11530" max="11530" width="10.42578125" style="1138" customWidth="1"/>
    <col min="11531" max="11531" width="11" style="1138" customWidth="1"/>
    <col min="11532" max="11532" width="13.5703125" style="1138" customWidth="1"/>
    <col min="11533" max="11533" width="10.28515625" style="1138" customWidth="1"/>
    <col min="11534" max="11534" width="11.7109375" style="1138" customWidth="1"/>
    <col min="11535" max="11535" width="10.42578125" style="1138" customWidth="1"/>
    <col min="11536" max="11536" width="11.28515625" style="1138" customWidth="1"/>
    <col min="11537" max="11537" width="14" style="1138" customWidth="1"/>
    <col min="11538" max="11538" width="9.28515625" style="1138" bestFit="1" customWidth="1"/>
    <col min="11539" max="11539" width="16.42578125" style="1138" bestFit="1" customWidth="1"/>
    <col min="11540" max="11540" width="17.5703125" style="1138" bestFit="1" customWidth="1"/>
    <col min="11541" max="11776" width="9.140625" style="1138"/>
    <col min="11777" max="11777" width="8.28515625" style="1138" bestFit="1" customWidth="1"/>
    <col min="11778" max="11778" width="45.7109375" style="1138" customWidth="1"/>
    <col min="11779" max="11779" width="14.7109375" style="1138" customWidth="1"/>
    <col min="11780" max="11780" width="16" style="1138" customWidth="1"/>
    <col min="11781" max="11781" width="14" style="1138" customWidth="1"/>
    <col min="11782" max="11782" width="13.7109375" style="1138" customWidth="1"/>
    <col min="11783" max="11783" width="15.42578125" style="1138" bestFit="1" customWidth="1"/>
    <col min="11784" max="11784" width="12.42578125" style="1138" customWidth="1"/>
    <col min="11785" max="11785" width="11" style="1138" customWidth="1"/>
    <col min="11786" max="11786" width="10.42578125" style="1138" customWidth="1"/>
    <col min="11787" max="11787" width="11" style="1138" customWidth="1"/>
    <col min="11788" max="11788" width="13.5703125" style="1138" customWidth="1"/>
    <col min="11789" max="11789" width="10.28515625" style="1138" customWidth="1"/>
    <col min="11790" max="11790" width="11.7109375" style="1138" customWidth="1"/>
    <col min="11791" max="11791" width="10.42578125" style="1138" customWidth="1"/>
    <col min="11792" max="11792" width="11.28515625" style="1138" customWidth="1"/>
    <col min="11793" max="11793" width="14" style="1138" customWidth="1"/>
    <col min="11794" max="11794" width="9.28515625" style="1138" bestFit="1" customWidth="1"/>
    <col min="11795" max="11795" width="16.42578125" style="1138" bestFit="1" customWidth="1"/>
    <col min="11796" max="11796" width="17.5703125" style="1138" bestFit="1" customWidth="1"/>
    <col min="11797" max="12032" width="9.140625" style="1138"/>
    <col min="12033" max="12033" width="8.28515625" style="1138" bestFit="1" customWidth="1"/>
    <col min="12034" max="12034" width="45.7109375" style="1138" customWidth="1"/>
    <col min="12035" max="12035" width="14.7109375" style="1138" customWidth="1"/>
    <col min="12036" max="12036" width="16" style="1138" customWidth="1"/>
    <col min="12037" max="12037" width="14" style="1138" customWidth="1"/>
    <col min="12038" max="12038" width="13.7109375" style="1138" customWidth="1"/>
    <col min="12039" max="12039" width="15.42578125" style="1138" bestFit="1" customWidth="1"/>
    <col min="12040" max="12040" width="12.42578125" style="1138" customWidth="1"/>
    <col min="12041" max="12041" width="11" style="1138" customWidth="1"/>
    <col min="12042" max="12042" width="10.42578125" style="1138" customWidth="1"/>
    <col min="12043" max="12043" width="11" style="1138" customWidth="1"/>
    <col min="12044" max="12044" width="13.5703125" style="1138" customWidth="1"/>
    <col min="12045" max="12045" width="10.28515625" style="1138" customWidth="1"/>
    <col min="12046" max="12046" width="11.7109375" style="1138" customWidth="1"/>
    <col min="12047" max="12047" width="10.42578125" style="1138" customWidth="1"/>
    <col min="12048" max="12048" width="11.28515625" style="1138" customWidth="1"/>
    <col min="12049" max="12049" width="14" style="1138" customWidth="1"/>
    <col min="12050" max="12050" width="9.28515625" style="1138" bestFit="1" customWidth="1"/>
    <col min="12051" max="12051" width="16.42578125" style="1138" bestFit="1" customWidth="1"/>
    <col min="12052" max="12052" width="17.5703125" style="1138" bestFit="1" customWidth="1"/>
    <col min="12053" max="12288" width="9.140625" style="1138"/>
    <col min="12289" max="12289" width="8.28515625" style="1138" bestFit="1" customWidth="1"/>
    <col min="12290" max="12290" width="45.7109375" style="1138" customWidth="1"/>
    <col min="12291" max="12291" width="14.7109375" style="1138" customWidth="1"/>
    <col min="12292" max="12292" width="16" style="1138" customWidth="1"/>
    <col min="12293" max="12293" width="14" style="1138" customWidth="1"/>
    <col min="12294" max="12294" width="13.7109375" style="1138" customWidth="1"/>
    <col min="12295" max="12295" width="15.42578125" style="1138" bestFit="1" customWidth="1"/>
    <col min="12296" max="12296" width="12.42578125" style="1138" customWidth="1"/>
    <col min="12297" max="12297" width="11" style="1138" customWidth="1"/>
    <col min="12298" max="12298" width="10.42578125" style="1138" customWidth="1"/>
    <col min="12299" max="12299" width="11" style="1138" customWidth="1"/>
    <col min="12300" max="12300" width="13.5703125" style="1138" customWidth="1"/>
    <col min="12301" max="12301" width="10.28515625" style="1138" customWidth="1"/>
    <col min="12302" max="12302" width="11.7109375" style="1138" customWidth="1"/>
    <col min="12303" max="12303" width="10.42578125" style="1138" customWidth="1"/>
    <col min="12304" max="12304" width="11.28515625" style="1138" customWidth="1"/>
    <col min="12305" max="12305" width="14" style="1138" customWidth="1"/>
    <col min="12306" max="12306" width="9.28515625" style="1138" bestFit="1" customWidth="1"/>
    <col min="12307" max="12307" width="16.42578125" style="1138" bestFit="1" customWidth="1"/>
    <col min="12308" max="12308" width="17.5703125" style="1138" bestFit="1" customWidth="1"/>
    <col min="12309" max="12544" width="9.140625" style="1138"/>
    <col min="12545" max="12545" width="8.28515625" style="1138" bestFit="1" customWidth="1"/>
    <col min="12546" max="12546" width="45.7109375" style="1138" customWidth="1"/>
    <col min="12547" max="12547" width="14.7109375" style="1138" customWidth="1"/>
    <col min="12548" max="12548" width="16" style="1138" customWidth="1"/>
    <col min="12549" max="12549" width="14" style="1138" customWidth="1"/>
    <col min="12550" max="12550" width="13.7109375" style="1138" customWidth="1"/>
    <col min="12551" max="12551" width="15.42578125" style="1138" bestFit="1" customWidth="1"/>
    <col min="12552" max="12552" width="12.42578125" style="1138" customWidth="1"/>
    <col min="12553" max="12553" width="11" style="1138" customWidth="1"/>
    <col min="12554" max="12554" width="10.42578125" style="1138" customWidth="1"/>
    <col min="12555" max="12555" width="11" style="1138" customWidth="1"/>
    <col min="12556" max="12556" width="13.5703125" style="1138" customWidth="1"/>
    <col min="12557" max="12557" width="10.28515625" style="1138" customWidth="1"/>
    <col min="12558" max="12558" width="11.7109375" style="1138" customWidth="1"/>
    <col min="12559" max="12559" width="10.42578125" style="1138" customWidth="1"/>
    <col min="12560" max="12560" width="11.28515625" style="1138" customWidth="1"/>
    <col min="12561" max="12561" width="14" style="1138" customWidth="1"/>
    <col min="12562" max="12562" width="9.28515625" style="1138" bestFit="1" customWidth="1"/>
    <col min="12563" max="12563" width="16.42578125" style="1138" bestFit="1" customWidth="1"/>
    <col min="12564" max="12564" width="17.5703125" style="1138" bestFit="1" customWidth="1"/>
    <col min="12565" max="12800" width="9.140625" style="1138"/>
    <col min="12801" max="12801" width="8.28515625" style="1138" bestFit="1" customWidth="1"/>
    <col min="12802" max="12802" width="45.7109375" style="1138" customWidth="1"/>
    <col min="12803" max="12803" width="14.7109375" style="1138" customWidth="1"/>
    <col min="12804" max="12804" width="16" style="1138" customWidth="1"/>
    <col min="12805" max="12805" width="14" style="1138" customWidth="1"/>
    <col min="12806" max="12806" width="13.7109375" style="1138" customWidth="1"/>
    <col min="12807" max="12807" width="15.42578125" style="1138" bestFit="1" customWidth="1"/>
    <col min="12808" max="12808" width="12.42578125" style="1138" customWidth="1"/>
    <col min="12809" max="12809" width="11" style="1138" customWidth="1"/>
    <col min="12810" max="12810" width="10.42578125" style="1138" customWidth="1"/>
    <col min="12811" max="12811" width="11" style="1138" customWidth="1"/>
    <col min="12812" max="12812" width="13.5703125" style="1138" customWidth="1"/>
    <col min="12813" max="12813" width="10.28515625" style="1138" customWidth="1"/>
    <col min="12814" max="12814" width="11.7109375" style="1138" customWidth="1"/>
    <col min="12815" max="12815" width="10.42578125" style="1138" customWidth="1"/>
    <col min="12816" max="12816" width="11.28515625" style="1138" customWidth="1"/>
    <col min="12817" max="12817" width="14" style="1138" customWidth="1"/>
    <col min="12818" max="12818" width="9.28515625" style="1138" bestFit="1" customWidth="1"/>
    <col min="12819" max="12819" width="16.42578125" style="1138" bestFit="1" customWidth="1"/>
    <col min="12820" max="12820" width="17.5703125" style="1138" bestFit="1" customWidth="1"/>
    <col min="12821" max="13056" width="9.140625" style="1138"/>
    <col min="13057" max="13057" width="8.28515625" style="1138" bestFit="1" customWidth="1"/>
    <col min="13058" max="13058" width="45.7109375" style="1138" customWidth="1"/>
    <col min="13059" max="13059" width="14.7109375" style="1138" customWidth="1"/>
    <col min="13060" max="13060" width="16" style="1138" customWidth="1"/>
    <col min="13061" max="13061" width="14" style="1138" customWidth="1"/>
    <col min="13062" max="13062" width="13.7109375" style="1138" customWidth="1"/>
    <col min="13063" max="13063" width="15.42578125" style="1138" bestFit="1" customWidth="1"/>
    <col min="13064" max="13064" width="12.42578125" style="1138" customWidth="1"/>
    <col min="13065" max="13065" width="11" style="1138" customWidth="1"/>
    <col min="13066" max="13066" width="10.42578125" style="1138" customWidth="1"/>
    <col min="13067" max="13067" width="11" style="1138" customWidth="1"/>
    <col min="13068" max="13068" width="13.5703125" style="1138" customWidth="1"/>
    <col min="13069" max="13069" width="10.28515625" style="1138" customWidth="1"/>
    <col min="13070" max="13070" width="11.7109375" style="1138" customWidth="1"/>
    <col min="13071" max="13071" width="10.42578125" style="1138" customWidth="1"/>
    <col min="13072" max="13072" width="11.28515625" style="1138" customWidth="1"/>
    <col min="13073" max="13073" width="14" style="1138" customWidth="1"/>
    <col min="13074" max="13074" width="9.28515625" style="1138" bestFit="1" customWidth="1"/>
    <col min="13075" max="13075" width="16.42578125" style="1138" bestFit="1" customWidth="1"/>
    <col min="13076" max="13076" width="17.5703125" style="1138" bestFit="1" customWidth="1"/>
    <col min="13077" max="13312" width="9.140625" style="1138"/>
    <col min="13313" max="13313" width="8.28515625" style="1138" bestFit="1" customWidth="1"/>
    <col min="13314" max="13314" width="45.7109375" style="1138" customWidth="1"/>
    <col min="13315" max="13315" width="14.7109375" style="1138" customWidth="1"/>
    <col min="13316" max="13316" width="16" style="1138" customWidth="1"/>
    <col min="13317" max="13317" width="14" style="1138" customWidth="1"/>
    <col min="13318" max="13318" width="13.7109375" style="1138" customWidth="1"/>
    <col min="13319" max="13319" width="15.42578125" style="1138" bestFit="1" customWidth="1"/>
    <col min="13320" max="13320" width="12.42578125" style="1138" customWidth="1"/>
    <col min="13321" max="13321" width="11" style="1138" customWidth="1"/>
    <col min="13322" max="13322" width="10.42578125" style="1138" customWidth="1"/>
    <col min="13323" max="13323" width="11" style="1138" customWidth="1"/>
    <col min="13324" max="13324" width="13.5703125" style="1138" customWidth="1"/>
    <col min="13325" max="13325" width="10.28515625" style="1138" customWidth="1"/>
    <col min="13326" max="13326" width="11.7109375" style="1138" customWidth="1"/>
    <col min="13327" max="13327" width="10.42578125" style="1138" customWidth="1"/>
    <col min="13328" max="13328" width="11.28515625" style="1138" customWidth="1"/>
    <col min="13329" max="13329" width="14" style="1138" customWidth="1"/>
    <col min="13330" max="13330" width="9.28515625" style="1138" bestFit="1" customWidth="1"/>
    <col min="13331" max="13331" width="16.42578125" style="1138" bestFit="1" customWidth="1"/>
    <col min="13332" max="13332" width="17.5703125" style="1138" bestFit="1" customWidth="1"/>
    <col min="13333" max="13568" width="9.140625" style="1138"/>
    <col min="13569" max="13569" width="8.28515625" style="1138" bestFit="1" customWidth="1"/>
    <col min="13570" max="13570" width="45.7109375" style="1138" customWidth="1"/>
    <col min="13571" max="13571" width="14.7109375" style="1138" customWidth="1"/>
    <col min="13572" max="13572" width="16" style="1138" customWidth="1"/>
    <col min="13573" max="13573" width="14" style="1138" customWidth="1"/>
    <col min="13574" max="13574" width="13.7109375" style="1138" customWidth="1"/>
    <col min="13575" max="13575" width="15.42578125" style="1138" bestFit="1" customWidth="1"/>
    <col min="13576" max="13576" width="12.42578125" style="1138" customWidth="1"/>
    <col min="13577" max="13577" width="11" style="1138" customWidth="1"/>
    <col min="13578" max="13578" width="10.42578125" style="1138" customWidth="1"/>
    <col min="13579" max="13579" width="11" style="1138" customWidth="1"/>
    <col min="13580" max="13580" width="13.5703125" style="1138" customWidth="1"/>
    <col min="13581" max="13581" width="10.28515625" style="1138" customWidth="1"/>
    <col min="13582" max="13582" width="11.7109375" style="1138" customWidth="1"/>
    <col min="13583" max="13583" width="10.42578125" style="1138" customWidth="1"/>
    <col min="13584" max="13584" width="11.28515625" style="1138" customWidth="1"/>
    <col min="13585" max="13585" width="14" style="1138" customWidth="1"/>
    <col min="13586" max="13586" width="9.28515625" style="1138" bestFit="1" customWidth="1"/>
    <col min="13587" max="13587" width="16.42578125" style="1138" bestFit="1" customWidth="1"/>
    <col min="13588" max="13588" width="17.5703125" style="1138" bestFit="1" customWidth="1"/>
    <col min="13589" max="13824" width="9.140625" style="1138"/>
    <col min="13825" max="13825" width="8.28515625" style="1138" bestFit="1" customWidth="1"/>
    <col min="13826" max="13826" width="45.7109375" style="1138" customWidth="1"/>
    <col min="13827" max="13827" width="14.7109375" style="1138" customWidth="1"/>
    <col min="13828" max="13828" width="16" style="1138" customWidth="1"/>
    <col min="13829" max="13829" width="14" style="1138" customWidth="1"/>
    <col min="13830" max="13830" width="13.7109375" style="1138" customWidth="1"/>
    <col min="13831" max="13831" width="15.42578125" style="1138" bestFit="1" customWidth="1"/>
    <col min="13832" max="13832" width="12.42578125" style="1138" customWidth="1"/>
    <col min="13833" max="13833" width="11" style="1138" customWidth="1"/>
    <col min="13834" max="13834" width="10.42578125" style="1138" customWidth="1"/>
    <col min="13835" max="13835" width="11" style="1138" customWidth="1"/>
    <col min="13836" max="13836" width="13.5703125" style="1138" customWidth="1"/>
    <col min="13837" max="13837" width="10.28515625" style="1138" customWidth="1"/>
    <col min="13838" max="13838" width="11.7109375" style="1138" customWidth="1"/>
    <col min="13839" max="13839" width="10.42578125" style="1138" customWidth="1"/>
    <col min="13840" max="13840" width="11.28515625" style="1138" customWidth="1"/>
    <col min="13841" max="13841" width="14" style="1138" customWidth="1"/>
    <col min="13842" max="13842" width="9.28515625" style="1138" bestFit="1" customWidth="1"/>
    <col min="13843" max="13843" width="16.42578125" style="1138" bestFit="1" customWidth="1"/>
    <col min="13844" max="13844" width="17.5703125" style="1138" bestFit="1" customWidth="1"/>
    <col min="13845" max="14080" width="9.140625" style="1138"/>
    <col min="14081" max="14081" width="8.28515625" style="1138" bestFit="1" customWidth="1"/>
    <col min="14082" max="14082" width="45.7109375" style="1138" customWidth="1"/>
    <col min="14083" max="14083" width="14.7109375" style="1138" customWidth="1"/>
    <col min="14084" max="14084" width="16" style="1138" customWidth="1"/>
    <col min="14085" max="14085" width="14" style="1138" customWidth="1"/>
    <col min="14086" max="14086" width="13.7109375" style="1138" customWidth="1"/>
    <col min="14087" max="14087" width="15.42578125" style="1138" bestFit="1" customWidth="1"/>
    <col min="14088" max="14088" width="12.42578125" style="1138" customWidth="1"/>
    <col min="14089" max="14089" width="11" style="1138" customWidth="1"/>
    <col min="14090" max="14090" width="10.42578125" style="1138" customWidth="1"/>
    <col min="14091" max="14091" width="11" style="1138" customWidth="1"/>
    <col min="14092" max="14092" width="13.5703125" style="1138" customWidth="1"/>
    <col min="14093" max="14093" width="10.28515625" style="1138" customWidth="1"/>
    <col min="14094" max="14094" width="11.7109375" style="1138" customWidth="1"/>
    <col min="14095" max="14095" width="10.42578125" style="1138" customWidth="1"/>
    <col min="14096" max="14096" width="11.28515625" style="1138" customWidth="1"/>
    <col min="14097" max="14097" width="14" style="1138" customWidth="1"/>
    <col min="14098" max="14098" width="9.28515625" style="1138" bestFit="1" customWidth="1"/>
    <col min="14099" max="14099" width="16.42578125" style="1138" bestFit="1" customWidth="1"/>
    <col min="14100" max="14100" width="17.5703125" style="1138" bestFit="1" customWidth="1"/>
    <col min="14101" max="14336" width="9.140625" style="1138"/>
    <col min="14337" max="14337" width="8.28515625" style="1138" bestFit="1" customWidth="1"/>
    <col min="14338" max="14338" width="45.7109375" style="1138" customWidth="1"/>
    <col min="14339" max="14339" width="14.7109375" style="1138" customWidth="1"/>
    <col min="14340" max="14340" width="16" style="1138" customWidth="1"/>
    <col min="14341" max="14341" width="14" style="1138" customWidth="1"/>
    <col min="14342" max="14342" width="13.7109375" style="1138" customWidth="1"/>
    <col min="14343" max="14343" width="15.42578125" style="1138" bestFit="1" customWidth="1"/>
    <col min="14344" max="14344" width="12.42578125" style="1138" customWidth="1"/>
    <col min="14345" max="14345" width="11" style="1138" customWidth="1"/>
    <col min="14346" max="14346" width="10.42578125" style="1138" customWidth="1"/>
    <col min="14347" max="14347" width="11" style="1138" customWidth="1"/>
    <col min="14348" max="14348" width="13.5703125" style="1138" customWidth="1"/>
    <col min="14349" max="14349" width="10.28515625" style="1138" customWidth="1"/>
    <col min="14350" max="14350" width="11.7109375" style="1138" customWidth="1"/>
    <col min="14351" max="14351" width="10.42578125" style="1138" customWidth="1"/>
    <col min="14352" max="14352" width="11.28515625" style="1138" customWidth="1"/>
    <col min="14353" max="14353" width="14" style="1138" customWidth="1"/>
    <col min="14354" max="14354" width="9.28515625" style="1138" bestFit="1" customWidth="1"/>
    <col min="14355" max="14355" width="16.42578125" style="1138" bestFit="1" customWidth="1"/>
    <col min="14356" max="14356" width="17.5703125" style="1138" bestFit="1" customWidth="1"/>
    <col min="14357" max="14592" width="9.140625" style="1138"/>
    <col min="14593" max="14593" width="8.28515625" style="1138" bestFit="1" customWidth="1"/>
    <col min="14594" max="14594" width="45.7109375" style="1138" customWidth="1"/>
    <col min="14595" max="14595" width="14.7109375" style="1138" customWidth="1"/>
    <col min="14596" max="14596" width="16" style="1138" customWidth="1"/>
    <col min="14597" max="14597" width="14" style="1138" customWidth="1"/>
    <col min="14598" max="14598" width="13.7109375" style="1138" customWidth="1"/>
    <col min="14599" max="14599" width="15.42578125" style="1138" bestFit="1" customWidth="1"/>
    <col min="14600" max="14600" width="12.42578125" style="1138" customWidth="1"/>
    <col min="14601" max="14601" width="11" style="1138" customWidth="1"/>
    <col min="14602" max="14602" width="10.42578125" style="1138" customWidth="1"/>
    <col min="14603" max="14603" width="11" style="1138" customWidth="1"/>
    <col min="14604" max="14604" width="13.5703125" style="1138" customWidth="1"/>
    <col min="14605" max="14605" width="10.28515625" style="1138" customWidth="1"/>
    <col min="14606" max="14606" width="11.7109375" style="1138" customWidth="1"/>
    <col min="14607" max="14607" width="10.42578125" style="1138" customWidth="1"/>
    <col min="14608" max="14608" width="11.28515625" style="1138" customWidth="1"/>
    <col min="14609" max="14609" width="14" style="1138" customWidth="1"/>
    <col min="14610" max="14610" width="9.28515625" style="1138" bestFit="1" customWidth="1"/>
    <col min="14611" max="14611" width="16.42578125" style="1138" bestFit="1" customWidth="1"/>
    <col min="14612" max="14612" width="17.5703125" style="1138" bestFit="1" customWidth="1"/>
    <col min="14613" max="14848" width="9.140625" style="1138"/>
    <col min="14849" max="14849" width="8.28515625" style="1138" bestFit="1" customWidth="1"/>
    <col min="14850" max="14850" width="45.7109375" style="1138" customWidth="1"/>
    <col min="14851" max="14851" width="14.7109375" style="1138" customWidth="1"/>
    <col min="14852" max="14852" width="16" style="1138" customWidth="1"/>
    <col min="14853" max="14853" width="14" style="1138" customWidth="1"/>
    <col min="14854" max="14854" width="13.7109375" style="1138" customWidth="1"/>
    <col min="14855" max="14855" width="15.42578125" style="1138" bestFit="1" customWidth="1"/>
    <col min="14856" max="14856" width="12.42578125" style="1138" customWidth="1"/>
    <col min="14857" max="14857" width="11" style="1138" customWidth="1"/>
    <col min="14858" max="14858" width="10.42578125" style="1138" customWidth="1"/>
    <col min="14859" max="14859" width="11" style="1138" customWidth="1"/>
    <col min="14860" max="14860" width="13.5703125" style="1138" customWidth="1"/>
    <col min="14861" max="14861" width="10.28515625" style="1138" customWidth="1"/>
    <col min="14862" max="14862" width="11.7109375" style="1138" customWidth="1"/>
    <col min="14863" max="14863" width="10.42578125" style="1138" customWidth="1"/>
    <col min="14864" max="14864" width="11.28515625" style="1138" customWidth="1"/>
    <col min="14865" max="14865" width="14" style="1138" customWidth="1"/>
    <col min="14866" max="14866" width="9.28515625" style="1138" bestFit="1" customWidth="1"/>
    <col min="14867" max="14867" width="16.42578125" style="1138" bestFit="1" customWidth="1"/>
    <col min="14868" max="14868" width="17.5703125" style="1138" bestFit="1" customWidth="1"/>
    <col min="14869" max="15104" width="9.140625" style="1138"/>
    <col min="15105" max="15105" width="8.28515625" style="1138" bestFit="1" customWidth="1"/>
    <col min="15106" max="15106" width="45.7109375" style="1138" customWidth="1"/>
    <col min="15107" max="15107" width="14.7109375" style="1138" customWidth="1"/>
    <col min="15108" max="15108" width="16" style="1138" customWidth="1"/>
    <col min="15109" max="15109" width="14" style="1138" customWidth="1"/>
    <col min="15110" max="15110" width="13.7109375" style="1138" customWidth="1"/>
    <col min="15111" max="15111" width="15.42578125" style="1138" bestFit="1" customWidth="1"/>
    <col min="15112" max="15112" width="12.42578125" style="1138" customWidth="1"/>
    <col min="15113" max="15113" width="11" style="1138" customWidth="1"/>
    <col min="15114" max="15114" width="10.42578125" style="1138" customWidth="1"/>
    <col min="15115" max="15115" width="11" style="1138" customWidth="1"/>
    <col min="15116" max="15116" width="13.5703125" style="1138" customWidth="1"/>
    <col min="15117" max="15117" width="10.28515625" style="1138" customWidth="1"/>
    <col min="15118" max="15118" width="11.7109375" style="1138" customWidth="1"/>
    <col min="15119" max="15119" width="10.42578125" style="1138" customWidth="1"/>
    <col min="15120" max="15120" width="11.28515625" style="1138" customWidth="1"/>
    <col min="15121" max="15121" width="14" style="1138" customWidth="1"/>
    <col min="15122" max="15122" width="9.28515625" style="1138" bestFit="1" customWidth="1"/>
    <col min="15123" max="15123" width="16.42578125" style="1138" bestFit="1" customWidth="1"/>
    <col min="15124" max="15124" width="17.5703125" style="1138" bestFit="1" customWidth="1"/>
    <col min="15125" max="15360" width="9.140625" style="1138"/>
    <col min="15361" max="15361" width="8.28515625" style="1138" bestFit="1" customWidth="1"/>
    <col min="15362" max="15362" width="45.7109375" style="1138" customWidth="1"/>
    <col min="15363" max="15363" width="14.7109375" style="1138" customWidth="1"/>
    <col min="15364" max="15364" width="16" style="1138" customWidth="1"/>
    <col min="15365" max="15365" width="14" style="1138" customWidth="1"/>
    <col min="15366" max="15366" width="13.7109375" style="1138" customWidth="1"/>
    <col min="15367" max="15367" width="15.42578125" style="1138" bestFit="1" customWidth="1"/>
    <col min="15368" max="15368" width="12.42578125" style="1138" customWidth="1"/>
    <col min="15369" max="15369" width="11" style="1138" customWidth="1"/>
    <col min="15370" max="15370" width="10.42578125" style="1138" customWidth="1"/>
    <col min="15371" max="15371" width="11" style="1138" customWidth="1"/>
    <col min="15372" max="15372" width="13.5703125" style="1138" customWidth="1"/>
    <col min="15373" max="15373" width="10.28515625" style="1138" customWidth="1"/>
    <col min="15374" max="15374" width="11.7109375" style="1138" customWidth="1"/>
    <col min="15375" max="15375" width="10.42578125" style="1138" customWidth="1"/>
    <col min="15376" max="15376" width="11.28515625" style="1138" customWidth="1"/>
    <col min="15377" max="15377" width="14" style="1138" customWidth="1"/>
    <col min="15378" max="15378" width="9.28515625" style="1138" bestFit="1" customWidth="1"/>
    <col min="15379" max="15379" width="16.42578125" style="1138" bestFit="1" customWidth="1"/>
    <col min="15380" max="15380" width="17.5703125" style="1138" bestFit="1" customWidth="1"/>
    <col min="15381" max="15616" width="9.140625" style="1138"/>
    <col min="15617" max="15617" width="8.28515625" style="1138" bestFit="1" customWidth="1"/>
    <col min="15618" max="15618" width="45.7109375" style="1138" customWidth="1"/>
    <col min="15619" max="15619" width="14.7109375" style="1138" customWidth="1"/>
    <col min="15620" max="15620" width="16" style="1138" customWidth="1"/>
    <col min="15621" max="15621" width="14" style="1138" customWidth="1"/>
    <col min="15622" max="15622" width="13.7109375" style="1138" customWidth="1"/>
    <col min="15623" max="15623" width="15.42578125" style="1138" bestFit="1" customWidth="1"/>
    <col min="15624" max="15624" width="12.42578125" style="1138" customWidth="1"/>
    <col min="15625" max="15625" width="11" style="1138" customWidth="1"/>
    <col min="15626" max="15626" width="10.42578125" style="1138" customWidth="1"/>
    <col min="15627" max="15627" width="11" style="1138" customWidth="1"/>
    <col min="15628" max="15628" width="13.5703125" style="1138" customWidth="1"/>
    <col min="15629" max="15629" width="10.28515625" style="1138" customWidth="1"/>
    <col min="15630" max="15630" width="11.7109375" style="1138" customWidth="1"/>
    <col min="15631" max="15631" width="10.42578125" style="1138" customWidth="1"/>
    <col min="15632" max="15632" width="11.28515625" style="1138" customWidth="1"/>
    <col min="15633" max="15633" width="14" style="1138" customWidth="1"/>
    <col min="15634" max="15634" width="9.28515625" style="1138" bestFit="1" customWidth="1"/>
    <col min="15635" max="15635" width="16.42578125" style="1138" bestFit="1" customWidth="1"/>
    <col min="15636" max="15636" width="17.5703125" style="1138" bestFit="1" customWidth="1"/>
    <col min="15637" max="15872" width="9.140625" style="1138"/>
    <col min="15873" max="15873" width="8.28515625" style="1138" bestFit="1" customWidth="1"/>
    <col min="15874" max="15874" width="45.7109375" style="1138" customWidth="1"/>
    <col min="15875" max="15875" width="14.7109375" style="1138" customWidth="1"/>
    <col min="15876" max="15876" width="16" style="1138" customWidth="1"/>
    <col min="15877" max="15877" width="14" style="1138" customWidth="1"/>
    <col min="15878" max="15878" width="13.7109375" style="1138" customWidth="1"/>
    <col min="15879" max="15879" width="15.42578125" style="1138" bestFit="1" customWidth="1"/>
    <col min="15880" max="15880" width="12.42578125" style="1138" customWidth="1"/>
    <col min="15881" max="15881" width="11" style="1138" customWidth="1"/>
    <col min="15882" max="15882" width="10.42578125" style="1138" customWidth="1"/>
    <col min="15883" max="15883" width="11" style="1138" customWidth="1"/>
    <col min="15884" max="15884" width="13.5703125" style="1138" customWidth="1"/>
    <col min="15885" max="15885" width="10.28515625" style="1138" customWidth="1"/>
    <col min="15886" max="15886" width="11.7109375" style="1138" customWidth="1"/>
    <col min="15887" max="15887" width="10.42578125" style="1138" customWidth="1"/>
    <col min="15888" max="15888" width="11.28515625" style="1138" customWidth="1"/>
    <col min="15889" max="15889" width="14" style="1138" customWidth="1"/>
    <col min="15890" max="15890" width="9.28515625" style="1138" bestFit="1" customWidth="1"/>
    <col min="15891" max="15891" width="16.42578125" style="1138" bestFit="1" customWidth="1"/>
    <col min="15892" max="15892" width="17.5703125" style="1138" bestFit="1" customWidth="1"/>
    <col min="15893" max="16128" width="9.140625" style="1138"/>
    <col min="16129" max="16129" width="8.28515625" style="1138" bestFit="1" customWidth="1"/>
    <col min="16130" max="16130" width="45.7109375" style="1138" customWidth="1"/>
    <col min="16131" max="16131" width="14.7109375" style="1138" customWidth="1"/>
    <col min="16132" max="16132" width="16" style="1138" customWidth="1"/>
    <col min="16133" max="16133" width="14" style="1138" customWidth="1"/>
    <col min="16134" max="16134" width="13.7109375" style="1138" customWidth="1"/>
    <col min="16135" max="16135" width="15.42578125" style="1138" bestFit="1" customWidth="1"/>
    <col min="16136" max="16136" width="12.42578125" style="1138" customWidth="1"/>
    <col min="16137" max="16137" width="11" style="1138" customWidth="1"/>
    <col min="16138" max="16138" width="10.42578125" style="1138" customWidth="1"/>
    <col min="16139" max="16139" width="11" style="1138" customWidth="1"/>
    <col min="16140" max="16140" width="13.5703125" style="1138" customWidth="1"/>
    <col min="16141" max="16141" width="10.28515625" style="1138" customWidth="1"/>
    <col min="16142" max="16142" width="11.7109375" style="1138" customWidth="1"/>
    <col min="16143" max="16143" width="10.42578125" style="1138" customWidth="1"/>
    <col min="16144" max="16144" width="11.28515625" style="1138" customWidth="1"/>
    <col min="16145" max="16145" width="14" style="1138" customWidth="1"/>
    <col min="16146" max="16146" width="9.28515625" style="1138" bestFit="1" customWidth="1"/>
    <col min="16147" max="16147" width="16.42578125" style="1138" bestFit="1" customWidth="1"/>
    <col min="16148" max="16148" width="17.5703125" style="1138" bestFit="1" customWidth="1"/>
    <col min="16149" max="16384" width="9.140625" style="1138"/>
  </cols>
  <sheetData>
    <row r="1" spans="1:17">
      <c r="A1" s="1162"/>
      <c r="B1" s="1162"/>
      <c r="C1" s="1162"/>
      <c r="D1" s="1162"/>
      <c r="E1" s="1162"/>
      <c r="F1" s="1162"/>
      <c r="G1" s="1162"/>
      <c r="M1" s="1162"/>
      <c r="N1" s="1162"/>
      <c r="O1" s="1162"/>
      <c r="P1" s="1162"/>
      <c r="Q1" s="1162"/>
    </row>
    <row r="2" spans="1:17">
      <c r="A2" s="1162"/>
      <c r="B2" s="1162"/>
      <c r="C2" s="1162"/>
      <c r="D2" s="1162"/>
      <c r="E2" s="1163"/>
      <c r="F2" s="1162"/>
      <c r="G2" s="1162"/>
      <c r="H2" s="1162"/>
      <c r="I2" s="1162"/>
      <c r="O2" s="1164"/>
      <c r="P2" s="1164"/>
      <c r="Q2" s="1164"/>
    </row>
    <row r="3" spans="1:17">
      <c r="A3" s="1162"/>
      <c r="B3" s="1162"/>
      <c r="C3" s="1162"/>
    </row>
    <row r="7" spans="1:17">
      <c r="A7" s="1652" t="s">
        <v>3144</v>
      </c>
      <c r="B7" s="1653"/>
      <c r="C7" s="1653"/>
      <c r="D7" s="1653"/>
      <c r="E7" s="1653"/>
      <c r="F7" s="1653"/>
      <c r="G7" s="1653"/>
      <c r="H7" s="1653"/>
      <c r="I7" s="1653"/>
      <c r="J7" s="1653"/>
      <c r="K7" s="1653"/>
      <c r="L7" s="1654"/>
      <c r="M7" s="1652"/>
      <c r="N7" s="1653"/>
      <c r="O7" s="1653"/>
      <c r="P7" s="1653"/>
      <c r="Q7" s="1654"/>
    </row>
    <row r="8" spans="1:17">
      <c r="A8" s="1656" t="s">
        <v>3145</v>
      </c>
      <c r="B8" s="1657"/>
      <c r="C8" s="1657"/>
      <c r="D8" s="1657"/>
      <c r="E8" s="1657"/>
      <c r="F8" s="1657"/>
      <c r="G8" s="1657"/>
      <c r="H8" s="1657"/>
      <c r="I8" s="1657"/>
      <c r="J8" s="1657"/>
      <c r="K8" s="1657"/>
      <c r="L8" s="1657"/>
      <c r="M8" s="1657"/>
      <c r="N8" s="1657"/>
      <c r="O8" s="1657"/>
      <c r="P8" s="1657"/>
      <c r="Q8" s="1658"/>
    </row>
    <row r="9" spans="1:17">
      <c r="A9" s="1153"/>
      <c r="B9" s="1153"/>
      <c r="C9" s="1655" t="s">
        <v>3146</v>
      </c>
      <c r="D9" s="1655"/>
      <c r="E9" s="1655"/>
      <c r="F9" s="1655"/>
      <c r="G9" s="1655"/>
      <c r="H9" s="1656" t="s">
        <v>3147</v>
      </c>
      <c r="I9" s="1657"/>
      <c r="J9" s="1657"/>
      <c r="K9" s="1657"/>
      <c r="L9" s="1658"/>
      <c r="M9" s="1656" t="s">
        <v>3148</v>
      </c>
      <c r="N9" s="1657"/>
      <c r="O9" s="1657"/>
      <c r="P9" s="1657"/>
      <c r="Q9" s="1658"/>
    </row>
    <row r="10" spans="1:17">
      <c r="A10" s="1157" t="s">
        <v>735</v>
      </c>
      <c r="B10" s="1157" t="s">
        <v>892</v>
      </c>
      <c r="C10" s="1165" t="s">
        <v>737</v>
      </c>
      <c r="D10" s="1165"/>
      <c r="E10" s="1655" t="s">
        <v>738</v>
      </c>
      <c r="F10" s="1655"/>
      <c r="G10" s="1165"/>
      <c r="H10" s="1165" t="s">
        <v>737</v>
      </c>
      <c r="I10" s="1165"/>
      <c r="J10" s="1655" t="s">
        <v>738</v>
      </c>
      <c r="K10" s="1655"/>
      <c r="L10" s="1153"/>
      <c r="M10" s="1165" t="s">
        <v>737</v>
      </c>
      <c r="N10" s="1165"/>
      <c r="O10" s="1655" t="s">
        <v>738</v>
      </c>
      <c r="P10" s="1655"/>
      <c r="Q10" s="1153"/>
    </row>
    <row r="11" spans="1:17">
      <c r="A11" s="1153"/>
      <c r="B11" s="1157" t="s">
        <v>3149</v>
      </c>
      <c r="C11" s="1157" t="s">
        <v>143</v>
      </c>
      <c r="D11" s="1157" t="s">
        <v>144</v>
      </c>
      <c r="E11" s="1157" t="s">
        <v>145</v>
      </c>
      <c r="F11" s="1157" t="s">
        <v>144</v>
      </c>
      <c r="G11" s="1166" t="s">
        <v>456</v>
      </c>
      <c r="H11" s="1157" t="s">
        <v>143</v>
      </c>
      <c r="I11" s="1157" t="s">
        <v>144</v>
      </c>
      <c r="J11" s="1157" t="s">
        <v>145</v>
      </c>
      <c r="K11" s="1157" t="s">
        <v>144</v>
      </c>
      <c r="L11" s="1166" t="s">
        <v>456</v>
      </c>
      <c r="M11" s="1157" t="s">
        <v>143</v>
      </c>
      <c r="N11" s="1157" t="s">
        <v>144</v>
      </c>
      <c r="O11" s="1157" t="s">
        <v>145</v>
      </c>
      <c r="P11" s="1157" t="s">
        <v>144</v>
      </c>
      <c r="Q11" s="1166" t="s">
        <v>456</v>
      </c>
    </row>
    <row r="12" spans="1:17">
      <c r="A12" s="1153"/>
      <c r="B12" s="1157"/>
      <c r="C12" s="1157"/>
      <c r="D12" s="1157"/>
      <c r="E12" s="1157"/>
      <c r="F12" s="1157"/>
      <c r="G12" s="1166"/>
      <c r="H12" s="1157"/>
      <c r="I12" s="1157"/>
      <c r="J12" s="1157"/>
      <c r="K12" s="1157"/>
      <c r="L12" s="1166"/>
      <c r="M12" s="1157"/>
      <c r="N12" s="1157"/>
      <c r="O12" s="1157"/>
      <c r="P12" s="1157"/>
      <c r="Q12" s="1166"/>
    </row>
    <row r="13" spans="1:17">
      <c r="A13" s="1153"/>
      <c r="B13" s="1157" t="s">
        <v>3150</v>
      </c>
      <c r="C13" s="1157"/>
      <c r="D13" s="1157"/>
      <c r="E13" s="1157"/>
      <c r="F13" s="1157"/>
      <c r="G13" s="1166"/>
      <c r="H13" s="1157"/>
      <c r="I13" s="1157"/>
      <c r="J13" s="1157"/>
      <c r="K13" s="1157"/>
      <c r="L13" s="1166"/>
      <c r="M13" s="1157"/>
      <c r="N13" s="1157"/>
      <c r="O13" s="1157"/>
      <c r="P13" s="1157"/>
      <c r="Q13" s="1166"/>
    </row>
    <row r="14" spans="1:17">
      <c r="A14" s="1153"/>
      <c r="B14" s="1157"/>
      <c r="C14" s="1157"/>
      <c r="D14" s="1157"/>
      <c r="E14" s="1157"/>
      <c r="F14" s="1157"/>
      <c r="G14" s="1166"/>
      <c r="H14" s="1157"/>
      <c r="I14" s="1157"/>
      <c r="J14" s="1157"/>
      <c r="K14" s="1157"/>
      <c r="L14" s="1166"/>
      <c r="M14" s="1157"/>
      <c r="N14" s="1157"/>
      <c r="O14" s="1157"/>
      <c r="P14" s="1157"/>
      <c r="Q14" s="1166"/>
    </row>
    <row r="15" spans="1:17">
      <c r="A15" s="1153"/>
      <c r="B15" s="1153" t="s">
        <v>1542</v>
      </c>
      <c r="C15" s="164">
        <v>25.98175395725</v>
      </c>
      <c r="D15" s="164">
        <v>10.392701582900001</v>
      </c>
      <c r="E15" s="164">
        <v>58.199128864240002</v>
      </c>
      <c r="F15" s="164">
        <v>9.3534314246099992</v>
      </c>
      <c r="G15" s="1167">
        <v>103.927015829</v>
      </c>
      <c r="H15" s="1168">
        <v>33.478624390685006</v>
      </c>
      <c r="I15" s="1168">
        <v>13.991066909540004</v>
      </c>
      <c r="J15" s="1168">
        <v>44.971286494950007</v>
      </c>
      <c r="K15" s="1168">
        <v>7.4952144158250009</v>
      </c>
      <c r="L15" s="1167">
        <v>99.936192211000019</v>
      </c>
      <c r="M15" s="1169">
        <v>41.294879999999999</v>
      </c>
      <c r="N15" s="1168">
        <v>17.206199999999999</v>
      </c>
      <c r="O15" s="1168">
        <v>48.17736</v>
      </c>
      <c r="P15" s="1168">
        <v>8.02956</v>
      </c>
      <c r="Q15" s="1167">
        <v>114.708</v>
      </c>
    </row>
    <row r="16" spans="1:17">
      <c r="A16" s="1153"/>
      <c r="B16" s="1153" t="s">
        <v>3151</v>
      </c>
      <c r="C16" s="164">
        <v>0</v>
      </c>
      <c r="D16" s="164">
        <v>0</v>
      </c>
      <c r="E16" s="164">
        <v>0</v>
      </c>
      <c r="F16" s="164">
        <v>0</v>
      </c>
      <c r="G16" s="1167">
        <v>0</v>
      </c>
      <c r="H16" s="1168">
        <v>0</v>
      </c>
      <c r="I16" s="1168">
        <v>0</v>
      </c>
      <c r="J16" s="1168">
        <v>0</v>
      </c>
      <c r="K16" s="1168">
        <v>0</v>
      </c>
      <c r="L16" s="1167">
        <v>0</v>
      </c>
      <c r="M16" s="1169">
        <v>0</v>
      </c>
      <c r="N16" s="1168">
        <v>0</v>
      </c>
      <c r="O16" s="1168">
        <v>0</v>
      </c>
      <c r="P16" s="1168">
        <v>0</v>
      </c>
      <c r="Q16" s="1167">
        <v>0</v>
      </c>
    </row>
    <row r="17" spans="1:17">
      <c r="A17" s="1153"/>
      <c r="B17" s="1153" t="s">
        <v>146</v>
      </c>
      <c r="C17" s="164">
        <v>6.3899936222499987</v>
      </c>
      <c r="D17" s="164">
        <v>2.5559974488999995</v>
      </c>
      <c r="E17" s="164">
        <v>14.313585713839998</v>
      </c>
      <c r="F17" s="164">
        <v>2.3003977040099994</v>
      </c>
      <c r="G17" s="1167">
        <v>25.559974488999995</v>
      </c>
      <c r="H17" s="1168">
        <v>10.432366458355002</v>
      </c>
      <c r="I17" s="1168">
        <v>4.3597949378200012</v>
      </c>
      <c r="J17" s="1168">
        <v>14.013626585850004</v>
      </c>
      <c r="K17" s="1168">
        <v>2.3356044309750001</v>
      </c>
      <c r="L17" s="1167">
        <v>31.141392413000005</v>
      </c>
      <c r="M17" s="1169">
        <v>15.573599999999999</v>
      </c>
      <c r="N17" s="1168">
        <v>6.4889999999999999</v>
      </c>
      <c r="O17" s="1168">
        <v>18.1692</v>
      </c>
      <c r="P17" s="1168">
        <v>3.0282</v>
      </c>
      <c r="Q17" s="1167">
        <v>43.26</v>
      </c>
    </row>
    <row r="18" spans="1:17">
      <c r="A18" s="1153"/>
      <c r="B18" s="1153" t="s">
        <v>703</v>
      </c>
      <c r="C18" s="164">
        <v>0</v>
      </c>
      <c r="D18" s="164">
        <v>0</v>
      </c>
      <c r="E18" s="164">
        <v>0</v>
      </c>
      <c r="F18" s="164">
        <v>0</v>
      </c>
      <c r="G18" s="1167">
        <v>0</v>
      </c>
      <c r="H18" s="1168">
        <v>0</v>
      </c>
      <c r="I18" s="1168">
        <v>0</v>
      </c>
      <c r="J18" s="1168">
        <v>0</v>
      </c>
      <c r="K18" s="1168">
        <v>0</v>
      </c>
      <c r="L18" s="1167">
        <v>0</v>
      </c>
      <c r="M18" s="1169">
        <v>0</v>
      </c>
      <c r="N18" s="1168">
        <v>0</v>
      </c>
      <c r="O18" s="1168">
        <v>0</v>
      </c>
      <c r="P18" s="1168">
        <v>0</v>
      </c>
      <c r="Q18" s="1167">
        <v>0</v>
      </c>
    </row>
    <row r="19" spans="1:17">
      <c r="A19" s="1153"/>
      <c r="B19" s="1153" t="s">
        <v>147</v>
      </c>
      <c r="C19" s="164">
        <v>11.373997296749998</v>
      </c>
      <c r="D19" s="164">
        <v>4.5495989186999992</v>
      </c>
      <c r="E19" s="164">
        <v>25.477753944719996</v>
      </c>
      <c r="F19" s="164">
        <v>4.0946390268299995</v>
      </c>
      <c r="G19" s="1167">
        <v>45.495989186999992</v>
      </c>
      <c r="H19" s="1168">
        <v>9.3068849796800226</v>
      </c>
      <c r="I19" s="1168">
        <v>3.8894444691200096</v>
      </c>
      <c r="J19" s="1168">
        <v>12.50178579360003</v>
      </c>
      <c r="K19" s="1168">
        <v>2.0836309656000047</v>
      </c>
      <c r="L19" s="1167">
        <v>27.781746208000065</v>
      </c>
      <c r="M19" s="1169">
        <v>9.7534379483999984</v>
      </c>
      <c r="N19" s="1168">
        <v>4.0639324784999999</v>
      </c>
      <c r="O19" s="1168">
        <v>11.379010939799999</v>
      </c>
      <c r="P19" s="1168">
        <v>1.8965018233000002</v>
      </c>
      <c r="Q19" s="1167">
        <v>27.092883189999998</v>
      </c>
    </row>
    <row r="20" spans="1:17">
      <c r="A20" s="1153"/>
      <c r="B20" s="1153" t="s">
        <v>437</v>
      </c>
      <c r="C20" s="164">
        <v>0</v>
      </c>
      <c r="D20" s="164">
        <v>0</v>
      </c>
      <c r="E20" s="164">
        <v>0</v>
      </c>
      <c r="F20" s="164">
        <v>0</v>
      </c>
      <c r="G20" s="1167">
        <v>0</v>
      </c>
      <c r="H20" s="1168">
        <v>0.44750626599999999</v>
      </c>
      <c r="I20" s="1168">
        <v>0.18701754400000001</v>
      </c>
      <c r="J20" s="1168">
        <v>0.60112781999999998</v>
      </c>
      <c r="K20" s="1168">
        <v>0.10018796999999999</v>
      </c>
      <c r="L20" s="1167">
        <v>1.3358395999999999</v>
      </c>
      <c r="M20" s="1169">
        <v>5.111999999999995E-2</v>
      </c>
      <c r="N20" s="1168">
        <v>2.1299999999999982E-2</v>
      </c>
      <c r="O20" s="1168">
        <v>5.9639999999999943E-2</v>
      </c>
      <c r="P20" s="1168">
        <v>9.9399999999999922E-3</v>
      </c>
      <c r="Q20" s="1167">
        <v>0.14199999999999988</v>
      </c>
    </row>
    <row r="21" spans="1:17">
      <c r="A21" s="1153"/>
      <c r="B21" s="1153" t="s">
        <v>462</v>
      </c>
      <c r="C21" s="164">
        <v>0</v>
      </c>
      <c r="D21" s="164">
        <v>0</v>
      </c>
      <c r="E21" s="164">
        <v>0</v>
      </c>
      <c r="F21" s="164">
        <v>0</v>
      </c>
      <c r="G21" s="1167">
        <v>0</v>
      </c>
      <c r="H21" s="164">
        <v>0</v>
      </c>
      <c r="I21" s="164">
        <v>0</v>
      </c>
      <c r="J21" s="164">
        <v>0</v>
      </c>
      <c r="K21" s="164">
        <v>0</v>
      </c>
      <c r="L21" s="1167">
        <v>0</v>
      </c>
      <c r="M21" s="1169">
        <v>0</v>
      </c>
      <c r="N21" s="1168">
        <v>0</v>
      </c>
      <c r="O21" s="1168">
        <v>0</v>
      </c>
      <c r="P21" s="1168">
        <v>0</v>
      </c>
      <c r="Q21" s="1167">
        <v>0</v>
      </c>
    </row>
    <row r="22" spans="1:17">
      <c r="A22" s="1153"/>
      <c r="B22" s="1157" t="s">
        <v>3152</v>
      </c>
      <c r="C22" s="1170">
        <v>43.745744876249994</v>
      </c>
      <c r="D22" s="1170">
        <v>17.4982979505</v>
      </c>
      <c r="E22" s="1170">
        <v>97.990468522799986</v>
      </c>
      <c r="F22" s="1170">
        <v>15.748468155449999</v>
      </c>
      <c r="G22" s="1170">
        <v>174.98297950499997</v>
      </c>
      <c r="H22" s="1170">
        <v>53.665382094720023</v>
      </c>
      <c r="I22" s="1170">
        <v>22.427323860480016</v>
      </c>
      <c r="J22" s="1170">
        <v>72.08782669440005</v>
      </c>
      <c r="K22" s="1170">
        <v>12.014637782400007</v>
      </c>
      <c r="L22" s="1170">
        <v>160.19517043200011</v>
      </c>
      <c r="M22" s="1170">
        <v>66.673037948399994</v>
      </c>
      <c r="N22" s="1170">
        <v>27.7804324785</v>
      </c>
      <c r="O22" s="1170">
        <v>77.785210939799995</v>
      </c>
      <c r="P22" s="1170">
        <v>12.9642018233</v>
      </c>
      <c r="Q22" s="1170">
        <v>185.20288318999999</v>
      </c>
    </row>
    <row r="23" spans="1:17">
      <c r="A23" s="1153"/>
      <c r="B23" s="1157" t="s">
        <v>3153</v>
      </c>
      <c r="C23" s="1167"/>
      <c r="D23" s="1167"/>
      <c r="E23" s="1167"/>
      <c r="F23" s="1167"/>
      <c r="G23" s="1167"/>
      <c r="H23" s="1167"/>
      <c r="I23" s="1167"/>
      <c r="J23" s="1167"/>
      <c r="K23" s="1167"/>
      <c r="L23" s="1167"/>
      <c r="M23" s="1167"/>
      <c r="N23" s="1167"/>
      <c r="O23" s="1167"/>
      <c r="P23" s="1167"/>
      <c r="Q23" s="1167"/>
    </row>
    <row r="24" spans="1:17">
      <c r="A24" s="1157"/>
      <c r="B24" s="1153" t="s">
        <v>3154</v>
      </c>
      <c r="C24" s="164">
        <v>0</v>
      </c>
      <c r="D24" s="164">
        <v>0</v>
      </c>
      <c r="E24" s="164">
        <v>0</v>
      </c>
      <c r="F24" s="164">
        <v>0</v>
      </c>
      <c r="G24" s="1167">
        <v>0</v>
      </c>
      <c r="H24" s="164">
        <v>0</v>
      </c>
      <c r="I24" s="164">
        <v>0</v>
      </c>
      <c r="J24" s="164">
        <v>0</v>
      </c>
      <c r="K24" s="164">
        <v>0</v>
      </c>
      <c r="L24" s="1167">
        <v>0</v>
      </c>
      <c r="M24" s="1169">
        <v>0</v>
      </c>
      <c r="N24" s="1168">
        <v>0</v>
      </c>
      <c r="O24" s="1168">
        <v>0</v>
      </c>
      <c r="P24" s="1168">
        <v>0</v>
      </c>
      <c r="Q24" s="1167">
        <v>0</v>
      </c>
    </row>
    <row r="25" spans="1:17">
      <c r="A25" s="1153"/>
      <c r="B25" s="1153" t="s">
        <v>3155</v>
      </c>
      <c r="C25" s="164">
        <v>6.2486475E-2</v>
      </c>
      <c r="D25" s="164">
        <v>2.4994590000000001E-2</v>
      </c>
      <c r="E25" s="164">
        <v>0.139969704</v>
      </c>
      <c r="F25" s="164">
        <v>2.2495130999999998E-2</v>
      </c>
      <c r="G25" s="1167">
        <v>0.2499459</v>
      </c>
      <c r="H25" s="164">
        <v>0</v>
      </c>
      <c r="I25" s="164">
        <v>0</v>
      </c>
      <c r="J25" s="164">
        <v>0</v>
      </c>
      <c r="K25" s="164">
        <v>0</v>
      </c>
      <c r="L25" s="1167">
        <v>0</v>
      </c>
      <c r="M25" s="1169">
        <v>0</v>
      </c>
      <c r="N25" s="1168">
        <v>0</v>
      </c>
      <c r="O25" s="1168">
        <v>0</v>
      </c>
      <c r="P25" s="1168">
        <v>0</v>
      </c>
      <c r="Q25" s="1167">
        <v>0</v>
      </c>
    </row>
    <row r="26" spans="1:17">
      <c r="A26" s="1153"/>
      <c r="B26" s="1153" t="s">
        <v>3156</v>
      </c>
      <c r="C26" s="164">
        <v>6.6062599999999999E-2</v>
      </c>
      <c r="D26" s="164">
        <v>2.642504E-2</v>
      </c>
      <c r="E26" s="164">
        <v>0.14798022400000002</v>
      </c>
      <c r="F26" s="164">
        <v>2.3782536E-2</v>
      </c>
      <c r="G26" s="1167">
        <v>0.2642504</v>
      </c>
      <c r="H26" s="164">
        <v>0</v>
      </c>
      <c r="I26" s="164">
        <v>0</v>
      </c>
      <c r="J26" s="164">
        <v>0</v>
      </c>
      <c r="K26" s="164">
        <v>0</v>
      </c>
      <c r="L26" s="1167">
        <v>0</v>
      </c>
      <c r="M26" s="1169">
        <v>0</v>
      </c>
      <c r="N26" s="1168">
        <v>0</v>
      </c>
      <c r="O26" s="1168">
        <v>0</v>
      </c>
      <c r="P26" s="1168">
        <v>0</v>
      </c>
      <c r="Q26" s="1167">
        <v>0</v>
      </c>
    </row>
    <row r="27" spans="1:17">
      <c r="A27" s="1153"/>
      <c r="B27" s="1157" t="s">
        <v>3157</v>
      </c>
      <c r="C27" s="1170">
        <v>0.12854907500000001</v>
      </c>
      <c r="D27" s="1170">
        <v>5.1419630000000001E-2</v>
      </c>
      <c r="E27" s="1170">
        <v>0.28794992800000002</v>
      </c>
      <c r="F27" s="1170">
        <v>4.6277666999999995E-2</v>
      </c>
      <c r="G27" s="1170">
        <v>0.51419630000000005</v>
      </c>
      <c r="H27" s="1170">
        <v>0</v>
      </c>
      <c r="I27" s="1170">
        <v>0</v>
      </c>
      <c r="J27" s="1170">
        <v>0</v>
      </c>
      <c r="K27" s="1170">
        <v>0</v>
      </c>
      <c r="L27" s="1170">
        <v>0</v>
      </c>
      <c r="M27" s="1170">
        <v>0</v>
      </c>
      <c r="N27" s="1170">
        <v>0</v>
      </c>
      <c r="O27" s="1170">
        <v>0</v>
      </c>
      <c r="P27" s="1170">
        <v>0</v>
      </c>
      <c r="Q27" s="1170">
        <v>0</v>
      </c>
    </row>
    <row r="28" spans="1:17">
      <c r="A28" s="1153"/>
      <c r="B28" s="1157" t="s">
        <v>113</v>
      </c>
      <c r="C28" s="1167"/>
      <c r="D28" s="1167"/>
      <c r="E28" s="1167"/>
      <c r="F28" s="1167"/>
      <c r="G28" s="1167"/>
      <c r="H28" s="1167"/>
      <c r="I28" s="1167"/>
      <c r="J28" s="1167"/>
      <c r="K28" s="1167"/>
      <c r="L28" s="1167"/>
      <c r="M28" s="1167"/>
      <c r="N28" s="1167"/>
      <c r="O28" s="1167"/>
      <c r="P28" s="1167"/>
      <c r="Q28" s="1167"/>
    </row>
    <row r="29" spans="1:17">
      <c r="A29" s="1153"/>
      <c r="B29" s="1153" t="s">
        <v>635</v>
      </c>
      <c r="C29" s="164">
        <v>9.8735000000000003E-3</v>
      </c>
      <c r="D29" s="164">
        <v>3.9494000000000005E-3</v>
      </c>
      <c r="E29" s="164">
        <v>2.2116640000000003E-2</v>
      </c>
      <c r="F29" s="164">
        <v>3.5544600000000002E-3</v>
      </c>
      <c r="G29" s="1167">
        <v>3.9494000000000001E-2</v>
      </c>
      <c r="H29" s="1168">
        <v>0</v>
      </c>
      <c r="I29" s="1168">
        <v>0</v>
      </c>
      <c r="J29" s="1168">
        <v>0</v>
      </c>
      <c r="K29" s="1168">
        <v>0</v>
      </c>
      <c r="L29" s="1167">
        <v>0</v>
      </c>
      <c r="M29" s="1169">
        <v>0</v>
      </c>
      <c r="N29" s="1168">
        <v>0</v>
      </c>
      <c r="O29" s="1168">
        <v>0</v>
      </c>
      <c r="P29" s="1168">
        <v>0</v>
      </c>
      <c r="Q29" s="1167">
        <v>0</v>
      </c>
    </row>
    <row r="30" spans="1:17">
      <c r="A30" s="1153"/>
      <c r="B30" s="1153" t="s">
        <v>380</v>
      </c>
      <c r="C30" s="164">
        <v>3.6690847500000004E-3</v>
      </c>
      <c r="D30" s="164">
        <v>1.4676339000000002E-3</v>
      </c>
      <c r="E30" s="164">
        <v>8.218749840000001E-3</v>
      </c>
      <c r="F30" s="164">
        <v>1.3208705100000002E-3</v>
      </c>
      <c r="G30" s="1167">
        <v>1.4676339000000002E-2</v>
      </c>
      <c r="H30" s="1168">
        <v>0.89116988099999994</v>
      </c>
      <c r="I30" s="1168">
        <v>0.37242920400000001</v>
      </c>
      <c r="J30" s="1168">
        <v>1.19709387</v>
      </c>
      <c r="K30" s="1168">
        <v>0.19951564499999999</v>
      </c>
      <c r="L30" s="1167">
        <v>2.6602085999999998</v>
      </c>
      <c r="M30" s="1169">
        <v>0</v>
      </c>
      <c r="N30" s="1168">
        <v>0</v>
      </c>
      <c r="O30" s="1168">
        <v>0</v>
      </c>
      <c r="P30" s="1168">
        <v>0</v>
      </c>
      <c r="Q30" s="1167">
        <v>0</v>
      </c>
    </row>
    <row r="31" spans="1:17">
      <c r="A31" s="1153"/>
      <c r="B31" s="1153" t="s">
        <v>3158</v>
      </c>
      <c r="C31" s="164">
        <v>0</v>
      </c>
      <c r="D31" s="164">
        <v>0</v>
      </c>
      <c r="E31" s="164">
        <v>0</v>
      </c>
      <c r="F31" s="164">
        <v>0</v>
      </c>
      <c r="G31" s="1167">
        <v>0</v>
      </c>
      <c r="H31" s="1168">
        <v>0</v>
      </c>
      <c r="I31" s="1168">
        <v>0</v>
      </c>
      <c r="J31" s="1168">
        <v>0</v>
      </c>
      <c r="K31" s="1168">
        <v>0</v>
      </c>
      <c r="L31" s="1167">
        <v>0</v>
      </c>
      <c r="M31" s="1169">
        <v>0</v>
      </c>
      <c r="N31" s="1168">
        <v>0</v>
      </c>
      <c r="O31" s="1168">
        <v>0</v>
      </c>
      <c r="P31" s="1168">
        <v>0</v>
      </c>
      <c r="Q31" s="1167">
        <v>0</v>
      </c>
    </row>
    <row r="32" spans="1:17">
      <c r="A32" s="1153"/>
      <c r="B32" s="1153" t="s">
        <v>898</v>
      </c>
      <c r="C32" s="164">
        <v>0</v>
      </c>
      <c r="D32" s="164">
        <v>0</v>
      </c>
      <c r="E32" s="164">
        <v>0</v>
      </c>
      <c r="F32" s="164">
        <v>0</v>
      </c>
      <c r="G32" s="1167">
        <v>0</v>
      </c>
      <c r="H32" s="1168">
        <v>0</v>
      </c>
      <c r="I32" s="1168">
        <v>0</v>
      </c>
      <c r="J32" s="1168">
        <v>0</v>
      </c>
      <c r="K32" s="1168">
        <v>0</v>
      </c>
      <c r="L32" s="1167">
        <v>0</v>
      </c>
      <c r="M32" s="1169">
        <v>0.99</v>
      </c>
      <c r="N32" s="1168">
        <v>0.41249999999999998</v>
      </c>
      <c r="O32" s="1168">
        <v>1.155</v>
      </c>
      <c r="P32" s="1168">
        <v>0.1925</v>
      </c>
      <c r="Q32" s="1167">
        <v>2.75</v>
      </c>
    </row>
    <row r="33" spans="1:20">
      <c r="A33" s="1153"/>
      <c r="B33" s="1153" t="s">
        <v>704</v>
      </c>
      <c r="C33" s="164">
        <v>0</v>
      </c>
      <c r="D33" s="164">
        <v>0</v>
      </c>
      <c r="E33" s="164">
        <v>0</v>
      </c>
      <c r="F33" s="164">
        <v>0</v>
      </c>
      <c r="G33" s="1167">
        <v>0</v>
      </c>
      <c r="H33" s="1168">
        <v>0</v>
      </c>
      <c r="I33" s="1168">
        <v>0</v>
      </c>
      <c r="J33" s="1168">
        <v>0</v>
      </c>
      <c r="K33" s="1168">
        <v>0</v>
      </c>
      <c r="L33" s="1167">
        <v>0</v>
      </c>
      <c r="M33" s="1169">
        <v>0</v>
      </c>
      <c r="N33" s="1168">
        <v>0</v>
      </c>
      <c r="O33" s="1168">
        <v>0</v>
      </c>
      <c r="P33" s="1168">
        <v>0</v>
      </c>
      <c r="Q33" s="1167">
        <v>0</v>
      </c>
    </row>
    <row r="34" spans="1:20">
      <c r="A34" s="1153"/>
      <c r="B34" s="1153" t="s">
        <v>636</v>
      </c>
      <c r="C34" s="164">
        <v>0</v>
      </c>
      <c r="D34" s="164">
        <v>0</v>
      </c>
      <c r="E34" s="164">
        <v>0</v>
      </c>
      <c r="F34" s="164">
        <v>0</v>
      </c>
      <c r="G34" s="1167">
        <v>0</v>
      </c>
      <c r="H34" s="1168">
        <v>0</v>
      </c>
      <c r="I34" s="1168">
        <v>0</v>
      </c>
      <c r="J34" s="1168">
        <v>0</v>
      </c>
      <c r="K34" s="1168">
        <v>0</v>
      </c>
      <c r="L34" s="1167">
        <v>0</v>
      </c>
      <c r="M34" s="1169">
        <v>0</v>
      </c>
      <c r="N34" s="1168">
        <v>0</v>
      </c>
      <c r="O34" s="1168">
        <v>0</v>
      </c>
      <c r="P34" s="1168">
        <v>0</v>
      </c>
      <c r="Q34" s="1167">
        <v>0</v>
      </c>
    </row>
    <row r="35" spans="1:20">
      <c r="A35" s="1153"/>
      <c r="B35" s="1153" t="s">
        <v>3159</v>
      </c>
      <c r="C35" s="164">
        <v>0.45571787499999999</v>
      </c>
      <c r="D35" s="164">
        <v>0.18228715000000001</v>
      </c>
      <c r="E35" s="164">
        <v>1.0208080400000001</v>
      </c>
      <c r="F35" s="164">
        <v>0.164058435</v>
      </c>
      <c r="G35" s="1167">
        <v>1.8228715</v>
      </c>
      <c r="H35" s="1168">
        <v>0.75375000000000003</v>
      </c>
      <c r="I35" s="1168">
        <v>0.31500000000000006</v>
      </c>
      <c r="J35" s="1168">
        <v>1.0125</v>
      </c>
      <c r="K35" s="1168">
        <v>0.16874999999999998</v>
      </c>
      <c r="L35" s="1167">
        <v>2.25</v>
      </c>
      <c r="M35" s="1169">
        <v>1.8000000000000003</v>
      </c>
      <c r="N35" s="1168">
        <v>0.75000000000000011</v>
      </c>
      <c r="O35" s="1168">
        <v>2.1</v>
      </c>
      <c r="P35" s="1168">
        <v>0.35000000000000009</v>
      </c>
      <c r="Q35" s="1167">
        <v>5.0000000000000009</v>
      </c>
    </row>
    <row r="36" spans="1:20">
      <c r="A36" s="1153"/>
      <c r="B36" s="1153" t="s">
        <v>705</v>
      </c>
      <c r="C36" s="164">
        <v>3.7752255000000003E-3</v>
      </c>
      <c r="D36" s="164">
        <v>1.5100902000000002E-3</v>
      </c>
      <c r="E36" s="164">
        <v>8.4565051200000008E-3</v>
      </c>
      <c r="F36" s="164">
        <v>1.35908118E-3</v>
      </c>
      <c r="G36" s="1167">
        <v>1.5100902000000001E-2</v>
      </c>
      <c r="H36" s="1168">
        <v>4.6900000000000002E-5</v>
      </c>
      <c r="I36" s="1168">
        <v>1.9599999999999999E-5</v>
      </c>
      <c r="J36" s="1168">
        <v>6.3E-5</v>
      </c>
      <c r="K36" s="1168">
        <v>1.0499999999999999E-5</v>
      </c>
      <c r="L36" s="1167">
        <v>1.3999999999999999E-4</v>
      </c>
      <c r="M36" s="1169">
        <v>0.12978879912000149</v>
      </c>
      <c r="N36" s="1168">
        <v>5.4078666300000626E-2</v>
      </c>
      <c r="O36" s="1168">
        <v>0.15142026564000174</v>
      </c>
      <c r="P36" s="1168">
        <v>2.5236710940000295E-2</v>
      </c>
      <c r="Q36" s="1167">
        <v>0.36052444200000416</v>
      </c>
    </row>
    <row r="37" spans="1:20">
      <c r="A37" s="1153"/>
      <c r="B37" s="1157" t="s">
        <v>3160</v>
      </c>
      <c r="C37" s="1170">
        <v>0.47303568524999995</v>
      </c>
      <c r="D37" s="1170">
        <v>0.18921427410000002</v>
      </c>
      <c r="E37" s="1170">
        <v>1.0595999349600003</v>
      </c>
      <c r="F37" s="1170">
        <v>0.17029284669</v>
      </c>
      <c r="G37" s="1170">
        <v>1.8921427409999998</v>
      </c>
      <c r="H37" s="1170">
        <v>1.6449667809999999</v>
      </c>
      <c r="I37" s="1170">
        <v>0.68744880400000008</v>
      </c>
      <c r="J37" s="1170">
        <v>2.2096568699999999</v>
      </c>
      <c r="K37" s="1170">
        <v>0.368276145</v>
      </c>
      <c r="L37" s="1170">
        <v>4.9103485999999998</v>
      </c>
      <c r="M37" s="1170">
        <v>2.9197887991200013</v>
      </c>
      <c r="N37" s="1170">
        <v>1.2165786663000007</v>
      </c>
      <c r="O37" s="1170">
        <v>3.4064202656400018</v>
      </c>
      <c r="P37" s="1170">
        <v>0.56773671094000044</v>
      </c>
      <c r="Q37" s="1170">
        <v>8.1105244420000044</v>
      </c>
    </row>
    <row r="38" spans="1:20">
      <c r="A38" s="1153"/>
      <c r="B38" s="1153" t="s">
        <v>3161</v>
      </c>
      <c r="C38" s="164">
        <v>7.1375158782499994</v>
      </c>
      <c r="D38" s="164">
        <v>2.8550063513000001</v>
      </c>
      <c r="E38" s="164">
        <v>15.988035567280001</v>
      </c>
      <c r="F38" s="164">
        <v>2.5695057161699997</v>
      </c>
      <c r="G38" s="1167">
        <v>28.550063512999998</v>
      </c>
      <c r="H38" s="1168">
        <v>0.21721681400000001</v>
      </c>
      <c r="I38" s="1168">
        <v>9.0777176000000015E-2</v>
      </c>
      <c r="J38" s="1168">
        <v>0.29178377999999999</v>
      </c>
      <c r="K38" s="1168">
        <v>4.8630630000000001E-2</v>
      </c>
      <c r="L38" s="1167">
        <v>0.6484084</v>
      </c>
      <c r="M38" s="1169">
        <v>1.4673599999999998</v>
      </c>
      <c r="N38" s="1168">
        <v>0.61139999999999994</v>
      </c>
      <c r="O38" s="1168">
        <v>1.7119199999999999</v>
      </c>
      <c r="P38" s="1168">
        <v>0.28532000000000002</v>
      </c>
      <c r="Q38" s="1167">
        <v>4.0759999999999996</v>
      </c>
    </row>
    <row r="39" spans="1:20">
      <c r="A39" s="1153"/>
      <c r="B39" s="1153" t="s">
        <v>3162</v>
      </c>
      <c r="C39" s="164">
        <v>61.622953718749997</v>
      </c>
      <c r="D39" s="164">
        <v>24.649181487500002</v>
      </c>
      <c r="E39" s="164">
        <v>138.03541633</v>
      </c>
      <c r="F39" s="164">
        <v>22.184263338749997</v>
      </c>
      <c r="G39" s="1167">
        <v>246.49181487499999</v>
      </c>
      <c r="H39" s="1168">
        <v>71.310260763399995</v>
      </c>
      <c r="I39" s="1168">
        <v>29.801303005600001</v>
      </c>
      <c r="J39" s="1168">
        <v>95.789902517999991</v>
      </c>
      <c r="K39" s="1168">
        <v>15.964983752999999</v>
      </c>
      <c r="L39" s="1167">
        <v>212.86645003999999</v>
      </c>
      <c r="M39" s="1169">
        <v>76.221504048239993</v>
      </c>
      <c r="N39" s="1168">
        <v>31.758960020099998</v>
      </c>
      <c r="O39" s="1168">
        <v>88.925088056279989</v>
      </c>
      <c r="P39" s="1168">
        <v>14.820848009380001</v>
      </c>
      <c r="Q39" s="1167">
        <v>211.72640013399999</v>
      </c>
    </row>
    <row r="40" spans="1:20">
      <c r="A40" s="1153"/>
      <c r="B40" s="1157" t="s">
        <v>3163</v>
      </c>
      <c r="C40" s="1170">
        <v>113.10779923349997</v>
      </c>
      <c r="D40" s="1170">
        <v>45.243119693400004</v>
      </c>
      <c r="E40" s="1170">
        <v>253.36147028303998</v>
      </c>
      <c r="F40" s="1170">
        <v>40.718807724059992</v>
      </c>
      <c r="G40" s="1170">
        <v>452.4311969339999</v>
      </c>
      <c r="H40" s="1170">
        <v>126.83782645312002</v>
      </c>
      <c r="I40" s="1170">
        <v>53.006852846080015</v>
      </c>
      <c r="J40" s="1170">
        <v>170.37916986240003</v>
      </c>
      <c r="K40" s="1170">
        <v>28.396528310400008</v>
      </c>
      <c r="L40" s="1170">
        <v>378.62037747200009</v>
      </c>
      <c r="M40" s="1170">
        <v>147.28169079575997</v>
      </c>
      <c r="N40" s="1170">
        <v>61.367371164900007</v>
      </c>
      <c r="O40" s="1170">
        <v>171.82863926172001</v>
      </c>
      <c r="P40" s="1170">
        <v>28.638106543620001</v>
      </c>
      <c r="Q40" s="1170">
        <v>409.11580776599999</v>
      </c>
    </row>
    <row r="41" spans="1:20">
      <c r="A41" s="1157"/>
      <c r="B41" s="1157" t="s">
        <v>213</v>
      </c>
      <c r="C41" s="1170">
        <v>0</v>
      </c>
      <c r="D41" s="1170">
        <v>0</v>
      </c>
      <c r="E41" s="1170">
        <v>0</v>
      </c>
      <c r="F41" s="1170">
        <v>0</v>
      </c>
      <c r="G41" s="1170">
        <v>0</v>
      </c>
      <c r="H41" s="1168">
        <v>0.86606824545585737</v>
      </c>
      <c r="I41" s="1168">
        <v>0.36193896825020905</v>
      </c>
      <c r="J41" s="1168">
        <v>1.1633752550899576</v>
      </c>
      <c r="K41" s="1168">
        <v>0.19389587584832627</v>
      </c>
      <c r="L41" s="1170">
        <v>2.5852783446443501</v>
      </c>
      <c r="M41" s="1169">
        <v>0.9947999999999998</v>
      </c>
      <c r="N41" s="1168">
        <v>0.41449999999999992</v>
      </c>
      <c r="O41" s="1168">
        <v>1.1605999999999996</v>
      </c>
      <c r="P41" s="1168">
        <v>0.19343333333333332</v>
      </c>
      <c r="Q41" s="1170">
        <v>2.7633333333333328</v>
      </c>
    </row>
    <row r="42" spans="1:20">
      <c r="A42" s="1157"/>
      <c r="B42" s="1157" t="s">
        <v>214</v>
      </c>
      <c r="C42" s="1170">
        <v>113.10779923349997</v>
      </c>
      <c r="D42" s="1170">
        <v>45.243119693400004</v>
      </c>
      <c r="E42" s="1170">
        <v>253.36147028303998</v>
      </c>
      <c r="F42" s="1170">
        <v>40.718807724059992</v>
      </c>
      <c r="G42" s="1170">
        <v>452.4311969339999</v>
      </c>
      <c r="H42" s="1170">
        <v>125.97175820766415</v>
      </c>
      <c r="I42" s="1170">
        <v>52.644913877829808</v>
      </c>
      <c r="J42" s="1170">
        <v>169.21579460731007</v>
      </c>
      <c r="K42" s="1170">
        <v>28.202632434551681</v>
      </c>
      <c r="L42" s="1170">
        <v>376.03509912735575</v>
      </c>
      <c r="M42" s="1170">
        <v>146.28689079575997</v>
      </c>
      <c r="N42" s="1170">
        <v>60.95287116490001</v>
      </c>
      <c r="O42" s="1170">
        <v>170.66803926172003</v>
      </c>
      <c r="P42" s="1170">
        <v>28.444673210286666</v>
      </c>
      <c r="Q42" s="1170">
        <v>406.35247443266667</v>
      </c>
      <c r="S42" s="1138">
        <v>16.579999999999998</v>
      </c>
    </row>
    <row r="43" spans="1:20">
      <c r="A43" s="1153"/>
      <c r="B43" s="1153" t="s">
        <v>734</v>
      </c>
      <c r="C43" s="1153"/>
      <c r="D43" s="1171"/>
      <c r="E43" s="1153"/>
      <c r="F43" s="1153"/>
      <c r="G43" s="1153"/>
      <c r="H43" s="1153"/>
      <c r="I43" s="1153"/>
      <c r="J43" s="1153"/>
      <c r="K43" s="1153"/>
      <c r="L43" s="1153"/>
      <c r="M43" s="1153"/>
      <c r="N43" s="1153"/>
      <c r="O43" s="1153"/>
      <c r="P43" s="1153"/>
      <c r="Q43" s="1153"/>
      <c r="S43" s="1172">
        <v>0.16666666666666666</v>
      </c>
      <c r="T43" s="1172">
        <v>0.83333333333333337</v>
      </c>
    </row>
    <row r="44" spans="1:20">
      <c r="A44" s="1173"/>
      <c r="B44" s="1173"/>
      <c r="C44" s="1173"/>
      <c r="D44" s="1173"/>
      <c r="E44" s="1173"/>
      <c r="F44" s="1173"/>
      <c r="G44" s="1173"/>
      <c r="H44" s="1173"/>
      <c r="I44" s="1173"/>
      <c r="J44" s="1173"/>
      <c r="K44" s="1173"/>
      <c r="L44" s="1173"/>
      <c r="M44" s="1173"/>
      <c r="N44" s="1173"/>
      <c r="O44" s="1173"/>
      <c r="P44" s="1173"/>
      <c r="Q44" s="1173"/>
      <c r="S44" s="1174">
        <v>2.7633333333333328</v>
      </c>
      <c r="T44" s="1174">
        <v>13.816666666666666</v>
      </c>
    </row>
    <row r="45" spans="1:20">
      <c r="A45" s="1173"/>
      <c r="B45" s="1173"/>
      <c r="C45" s="1173"/>
      <c r="D45" s="1173"/>
      <c r="E45" s="1173"/>
      <c r="F45" s="1173"/>
      <c r="G45" s="1173"/>
      <c r="H45" s="1173"/>
      <c r="I45" s="1173"/>
      <c r="J45" s="1173"/>
      <c r="K45" s="1173"/>
      <c r="L45" s="1173"/>
      <c r="M45" s="1173"/>
      <c r="N45" s="1173"/>
      <c r="O45" s="1173"/>
      <c r="P45" s="1173"/>
      <c r="Q45" s="1173"/>
    </row>
    <row r="46" spans="1:20">
      <c r="A46" s="1655" t="s">
        <v>3164</v>
      </c>
      <c r="B46" s="1655"/>
      <c r="C46" s="1655"/>
      <c r="D46" s="1655"/>
      <c r="E46" s="1655"/>
      <c r="F46" s="1655"/>
      <c r="G46" s="1655"/>
      <c r="H46" s="1655"/>
      <c r="I46" s="1655"/>
      <c r="J46" s="1655"/>
      <c r="K46" s="1655"/>
      <c r="L46" s="1655"/>
      <c r="M46" s="1655"/>
      <c r="N46" s="1655"/>
      <c r="O46" s="1655"/>
      <c r="P46" s="1655"/>
      <c r="Q46" s="1655"/>
    </row>
    <row r="47" spans="1:20">
      <c r="A47" s="1655" t="s">
        <v>3165</v>
      </c>
      <c r="B47" s="1655"/>
      <c r="C47" s="1655"/>
      <c r="D47" s="1655"/>
      <c r="E47" s="1655"/>
      <c r="F47" s="1655"/>
      <c r="G47" s="1655"/>
      <c r="H47" s="1655"/>
      <c r="I47" s="1655"/>
      <c r="J47" s="1655"/>
      <c r="K47" s="1655"/>
      <c r="L47" s="1655"/>
      <c r="M47" s="1655"/>
      <c r="N47" s="1655"/>
      <c r="O47" s="1655"/>
      <c r="P47" s="1655"/>
      <c r="Q47" s="1655"/>
    </row>
    <row r="48" spans="1:20">
      <c r="A48" s="1153"/>
      <c r="B48" s="1153"/>
      <c r="C48" s="1655" t="s">
        <v>3166</v>
      </c>
      <c r="D48" s="1655"/>
      <c r="E48" s="1655"/>
      <c r="F48" s="1655"/>
      <c r="G48" s="1655"/>
      <c r="H48" s="1655" t="s">
        <v>3147</v>
      </c>
      <c r="I48" s="1655"/>
      <c r="J48" s="1655"/>
      <c r="K48" s="1655"/>
      <c r="L48" s="1655"/>
      <c r="M48" s="1655" t="s">
        <v>3148</v>
      </c>
      <c r="N48" s="1655"/>
      <c r="O48" s="1655"/>
      <c r="P48" s="1655"/>
      <c r="Q48" s="1655"/>
    </row>
    <row r="49" spans="1:17">
      <c r="A49" s="1157" t="s">
        <v>735</v>
      </c>
      <c r="B49" s="1157" t="s">
        <v>892</v>
      </c>
      <c r="C49" s="1165" t="s">
        <v>737</v>
      </c>
      <c r="D49" s="1165"/>
      <c r="E49" s="1655" t="s">
        <v>738</v>
      </c>
      <c r="F49" s="1655"/>
      <c r="G49" s="1165"/>
      <c r="H49" s="1165" t="s">
        <v>737</v>
      </c>
      <c r="I49" s="1165"/>
      <c r="J49" s="1655" t="s">
        <v>738</v>
      </c>
      <c r="K49" s="1655"/>
      <c r="L49" s="1153"/>
      <c r="M49" s="1165" t="s">
        <v>737</v>
      </c>
      <c r="N49" s="1165"/>
      <c r="O49" s="1655" t="s">
        <v>738</v>
      </c>
      <c r="P49" s="1655"/>
      <c r="Q49" s="1153"/>
    </row>
    <row r="50" spans="1:17">
      <c r="A50" s="1153"/>
      <c r="B50" s="1157" t="s">
        <v>3149</v>
      </c>
      <c r="C50" s="1157" t="s">
        <v>143</v>
      </c>
      <c r="D50" s="1157" t="s">
        <v>144</v>
      </c>
      <c r="E50" s="1157" t="s">
        <v>145</v>
      </c>
      <c r="F50" s="1157" t="s">
        <v>144</v>
      </c>
      <c r="G50" s="1166" t="s">
        <v>456</v>
      </c>
      <c r="H50" s="1157" t="s">
        <v>143</v>
      </c>
      <c r="I50" s="1157" t="s">
        <v>144</v>
      </c>
      <c r="J50" s="1157" t="s">
        <v>145</v>
      </c>
      <c r="K50" s="1157" t="s">
        <v>144</v>
      </c>
      <c r="L50" s="1166" t="s">
        <v>456</v>
      </c>
      <c r="M50" s="1157" t="s">
        <v>143</v>
      </c>
      <c r="N50" s="1157" t="s">
        <v>144</v>
      </c>
      <c r="O50" s="1157" t="s">
        <v>145</v>
      </c>
      <c r="P50" s="1157" t="s">
        <v>144</v>
      </c>
      <c r="Q50" s="1166" t="s">
        <v>456</v>
      </c>
    </row>
    <row r="51" spans="1:17">
      <c r="A51" s="1153"/>
      <c r="B51" s="1153"/>
      <c r="C51" s="1153"/>
      <c r="D51" s="1153"/>
      <c r="E51" s="1153"/>
      <c r="F51" s="1153"/>
      <c r="G51" s="1153"/>
      <c r="H51" s="1153"/>
      <c r="I51" s="1153"/>
      <c r="J51" s="1153"/>
      <c r="K51" s="1153"/>
      <c r="L51" s="1153"/>
      <c r="M51" s="1153"/>
      <c r="N51" s="1153"/>
      <c r="O51" s="1153"/>
      <c r="P51" s="1153"/>
      <c r="Q51" s="1153"/>
    </row>
    <row r="52" spans="1:17">
      <c r="A52" s="1153"/>
      <c r="B52" s="1157" t="s">
        <v>3167</v>
      </c>
      <c r="C52" s="1153"/>
      <c r="D52" s="1153"/>
      <c r="E52" s="1153"/>
      <c r="F52" s="1153"/>
      <c r="G52" s="1153"/>
      <c r="H52" s="1153"/>
      <c r="I52" s="1153"/>
      <c r="J52" s="1153"/>
      <c r="K52" s="1153"/>
      <c r="L52" s="1153"/>
      <c r="M52" s="1153"/>
      <c r="N52" s="1153"/>
      <c r="O52" s="1153"/>
      <c r="P52" s="1153"/>
      <c r="Q52" s="1153"/>
    </row>
    <row r="53" spans="1:17">
      <c r="A53" s="1153"/>
      <c r="B53" s="1153"/>
      <c r="C53" s="1153"/>
      <c r="D53" s="1153"/>
      <c r="E53" s="1153"/>
      <c r="F53" s="1153"/>
      <c r="G53" s="1153"/>
      <c r="H53" s="1153"/>
      <c r="I53" s="1153"/>
      <c r="J53" s="1153"/>
      <c r="K53" s="1153"/>
      <c r="L53" s="1153"/>
      <c r="M53" s="1153"/>
      <c r="N53" s="1153"/>
      <c r="O53" s="1153"/>
      <c r="P53" s="1153"/>
      <c r="Q53" s="1153"/>
    </row>
    <row r="54" spans="1:17">
      <c r="A54" s="1175">
        <v>1</v>
      </c>
      <c r="B54" s="1153" t="s">
        <v>3168</v>
      </c>
      <c r="C54" s="1153"/>
      <c r="D54" s="1153"/>
      <c r="E54" s="1153"/>
      <c r="F54" s="1153"/>
      <c r="G54" s="1153"/>
      <c r="H54" s="1153"/>
      <c r="I54" s="1153"/>
      <c r="J54" s="1153"/>
      <c r="K54" s="1153"/>
      <c r="L54" s="1153"/>
      <c r="M54" s="1153"/>
      <c r="N54" s="1153"/>
      <c r="O54" s="1153"/>
      <c r="P54" s="1153"/>
      <c r="Q54" s="1153"/>
    </row>
    <row r="55" spans="1:17">
      <c r="A55" s="1175">
        <v>2</v>
      </c>
      <c r="B55" s="1157" t="s">
        <v>3169</v>
      </c>
      <c r="C55" s="1153"/>
      <c r="D55" s="1153"/>
      <c r="E55" s="1153"/>
      <c r="F55" s="1153"/>
      <c r="G55" s="1153"/>
      <c r="H55" s="1153"/>
      <c r="I55" s="1153"/>
      <c r="J55" s="1153"/>
      <c r="K55" s="1153"/>
      <c r="L55" s="1153"/>
      <c r="M55" s="1153"/>
      <c r="N55" s="1153"/>
      <c r="O55" s="1153"/>
      <c r="P55" s="1153"/>
      <c r="Q55" s="1153"/>
    </row>
    <row r="56" spans="1:17">
      <c r="A56" s="1175">
        <v>3</v>
      </c>
      <c r="B56" s="1153" t="s">
        <v>3170</v>
      </c>
      <c r="C56" s="1153"/>
      <c r="D56" s="1153"/>
      <c r="E56" s="1153"/>
      <c r="F56" s="1153"/>
      <c r="G56" s="1153"/>
      <c r="H56" s="1153"/>
      <c r="I56" s="1153"/>
      <c r="J56" s="1153"/>
      <c r="K56" s="1153"/>
      <c r="L56" s="1153"/>
      <c r="M56" s="1153"/>
      <c r="N56" s="1153"/>
      <c r="O56" s="1153"/>
      <c r="P56" s="1153"/>
      <c r="Q56" s="1153"/>
    </row>
    <row r="57" spans="1:17">
      <c r="A57" s="1175">
        <v>4</v>
      </c>
      <c r="B57" s="1157" t="s">
        <v>3171</v>
      </c>
      <c r="C57" s="1153"/>
      <c r="D57" s="1153"/>
      <c r="E57" s="1153"/>
      <c r="F57" s="1153"/>
      <c r="G57" s="1176">
        <v>34.126718015999998</v>
      </c>
      <c r="H57" s="1153"/>
      <c r="I57" s="1153"/>
      <c r="J57" s="1153"/>
      <c r="K57" s="1153"/>
      <c r="L57" s="1176">
        <v>66.171458248099995</v>
      </c>
      <c r="M57" s="1153"/>
      <c r="N57" s="1153"/>
      <c r="O57" s="1153"/>
      <c r="P57" s="1153"/>
      <c r="Q57" s="1176">
        <v>92.368236942297628</v>
      </c>
    </row>
    <row r="58" spans="1:17">
      <c r="A58" s="1175">
        <v>5</v>
      </c>
      <c r="B58" s="1157" t="s">
        <v>213</v>
      </c>
      <c r="C58" s="1153"/>
      <c r="D58" s="1153"/>
      <c r="E58" s="1153"/>
      <c r="F58" s="1153"/>
      <c r="G58" s="1153">
        <v>0</v>
      </c>
      <c r="H58" s="1153"/>
      <c r="I58" s="1153"/>
      <c r="J58" s="1153"/>
      <c r="K58" s="1153"/>
      <c r="L58" s="1119">
        <v>12.9263917232217</v>
      </c>
      <c r="M58" s="1153"/>
      <c r="N58" s="1153"/>
      <c r="O58" s="1153"/>
      <c r="P58" s="1153"/>
      <c r="Q58" s="1119">
        <v>13.816666666666666</v>
      </c>
    </row>
    <row r="59" spans="1:17">
      <c r="A59" s="1175">
        <v>6</v>
      </c>
      <c r="B59" s="1157" t="s">
        <v>214</v>
      </c>
      <c r="C59" s="1153"/>
      <c r="D59" s="1153"/>
      <c r="E59" s="1153"/>
      <c r="F59" s="1153"/>
      <c r="G59" s="1177">
        <v>34.126718015999998</v>
      </c>
      <c r="H59" s="1153"/>
      <c r="I59" s="1153"/>
      <c r="J59" s="1153"/>
      <c r="K59" s="1153"/>
      <c r="L59" s="1177">
        <v>53.245066524878297</v>
      </c>
      <c r="M59" s="1153"/>
      <c r="N59" s="1153"/>
      <c r="O59" s="1153"/>
      <c r="P59" s="1153"/>
      <c r="Q59" s="1177">
        <v>78.551570275630965</v>
      </c>
    </row>
    <row r="60" spans="1:17">
      <c r="A60" s="1159"/>
      <c r="B60" s="1178"/>
      <c r="C60" s="1173"/>
      <c r="D60" s="1173"/>
      <c r="E60" s="1173"/>
      <c r="F60" s="1173"/>
      <c r="G60" s="1173"/>
      <c r="H60" s="1173"/>
      <c r="I60" s="1173"/>
      <c r="J60" s="1173"/>
      <c r="K60" s="1173"/>
      <c r="L60" s="1173"/>
      <c r="M60" s="1173"/>
      <c r="N60" s="1173"/>
      <c r="O60" s="1173"/>
      <c r="P60" s="1173"/>
      <c r="Q60" s="1173"/>
    </row>
    <row r="61" spans="1:17">
      <c r="A61" s="1159"/>
      <c r="B61" s="1178"/>
      <c r="C61" s="1173"/>
      <c r="D61" s="1173"/>
      <c r="E61" s="1173"/>
      <c r="F61" s="1173"/>
      <c r="G61" s="1173"/>
      <c r="H61" s="1173"/>
      <c r="I61" s="1173"/>
      <c r="J61" s="1173"/>
      <c r="K61" s="1173"/>
      <c r="L61" s="1173"/>
      <c r="M61" s="1173"/>
      <c r="N61" s="1173"/>
      <c r="O61" s="1173"/>
      <c r="P61" s="1173"/>
      <c r="Q61" s="1173"/>
    </row>
    <row r="62" spans="1:17">
      <c r="A62" s="1655" t="s">
        <v>3172</v>
      </c>
      <c r="B62" s="1655"/>
      <c r="C62" s="1655"/>
      <c r="D62" s="1655"/>
      <c r="E62" s="1655"/>
      <c r="F62" s="1655"/>
      <c r="G62" s="1655"/>
      <c r="H62" s="1655"/>
      <c r="I62" s="1655"/>
      <c r="J62" s="1655"/>
      <c r="K62" s="1655"/>
      <c r="L62" s="1655"/>
      <c r="M62" s="1655"/>
      <c r="N62" s="1655"/>
      <c r="O62" s="1655"/>
      <c r="P62" s="1655"/>
      <c r="Q62" s="1655"/>
    </row>
    <row r="63" spans="1:17">
      <c r="A63" s="1655" t="s">
        <v>3173</v>
      </c>
      <c r="B63" s="1655"/>
      <c r="C63" s="1655"/>
      <c r="D63" s="1655"/>
      <c r="E63" s="1655"/>
      <c r="F63" s="1655"/>
      <c r="G63" s="1655"/>
      <c r="H63" s="1655"/>
      <c r="I63" s="1655"/>
      <c r="J63" s="1655"/>
      <c r="K63" s="1655"/>
      <c r="L63" s="1655"/>
      <c r="M63" s="1655"/>
      <c r="N63" s="1655"/>
      <c r="O63" s="1655"/>
      <c r="P63" s="1655"/>
      <c r="Q63" s="1655"/>
    </row>
    <row r="64" spans="1:17">
      <c r="A64" s="1153"/>
      <c r="B64" s="1153"/>
      <c r="C64" s="1655" t="s">
        <v>3166</v>
      </c>
      <c r="D64" s="1655"/>
      <c r="E64" s="1655"/>
      <c r="F64" s="1655"/>
      <c r="G64" s="1655"/>
      <c r="H64" s="1655" t="s">
        <v>3147</v>
      </c>
      <c r="I64" s="1655"/>
      <c r="J64" s="1655"/>
      <c r="K64" s="1655"/>
      <c r="L64" s="1655"/>
      <c r="M64" s="1655" t="s">
        <v>3148</v>
      </c>
      <c r="N64" s="1655"/>
      <c r="O64" s="1655"/>
      <c r="P64" s="1655"/>
      <c r="Q64" s="1655"/>
    </row>
    <row r="65" spans="1:17">
      <c r="A65" s="1157" t="s">
        <v>735</v>
      </c>
      <c r="B65" s="1157" t="s">
        <v>892</v>
      </c>
      <c r="C65" s="1165" t="s">
        <v>737</v>
      </c>
      <c r="D65" s="1165"/>
      <c r="E65" s="1655" t="s">
        <v>738</v>
      </c>
      <c r="F65" s="1655"/>
      <c r="G65" s="1165"/>
      <c r="H65" s="1165" t="s">
        <v>737</v>
      </c>
      <c r="I65" s="1165"/>
      <c r="J65" s="1655" t="s">
        <v>738</v>
      </c>
      <c r="K65" s="1655"/>
      <c r="L65" s="1153"/>
      <c r="M65" s="1165" t="s">
        <v>737</v>
      </c>
      <c r="N65" s="1165"/>
      <c r="O65" s="1655" t="s">
        <v>738</v>
      </c>
      <c r="P65" s="1655"/>
      <c r="Q65" s="1153"/>
    </row>
    <row r="66" spans="1:17">
      <c r="A66" s="1153"/>
      <c r="B66" s="1157" t="s">
        <v>3149</v>
      </c>
      <c r="C66" s="1157" t="s">
        <v>143</v>
      </c>
      <c r="D66" s="1157" t="s">
        <v>144</v>
      </c>
      <c r="E66" s="1157" t="s">
        <v>145</v>
      </c>
      <c r="F66" s="1157" t="s">
        <v>144</v>
      </c>
      <c r="G66" s="1166" t="s">
        <v>456</v>
      </c>
      <c r="H66" s="1157" t="s">
        <v>143</v>
      </c>
      <c r="I66" s="1157" t="s">
        <v>144</v>
      </c>
      <c r="J66" s="1157" t="s">
        <v>145</v>
      </c>
      <c r="K66" s="1157" t="s">
        <v>144</v>
      </c>
      <c r="L66" s="1166" t="s">
        <v>456</v>
      </c>
      <c r="M66" s="1157" t="s">
        <v>143</v>
      </c>
      <c r="N66" s="1157" t="s">
        <v>144</v>
      </c>
      <c r="O66" s="1157" t="s">
        <v>145</v>
      </c>
      <c r="P66" s="1157" t="s">
        <v>144</v>
      </c>
      <c r="Q66" s="1166" t="s">
        <v>456</v>
      </c>
    </row>
    <row r="67" spans="1:17">
      <c r="A67" s="1153"/>
      <c r="B67" s="1153"/>
      <c r="C67" s="1153"/>
      <c r="D67" s="1153"/>
      <c r="E67" s="1153"/>
      <c r="F67" s="1153"/>
      <c r="G67" s="1153"/>
      <c r="H67" s="1153"/>
      <c r="I67" s="1153"/>
      <c r="J67" s="1153"/>
      <c r="K67" s="1153"/>
      <c r="L67" s="1153"/>
      <c r="M67" s="1153"/>
      <c r="N67" s="1153"/>
      <c r="O67" s="1153"/>
      <c r="P67" s="1153"/>
      <c r="Q67" s="1153"/>
    </row>
    <row r="68" spans="1:17">
      <c r="A68" s="1175">
        <v>1</v>
      </c>
      <c r="B68" s="1153" t="s">
        <v>3174</v>
      </c>
      <c r="C68" s="1153"/>
      <c r="D68" s="1153"/>
      <c r="E68" s="1153"/>
      <c r="F68" s="1153"/>
      <c r="G68" s="1153"/>
      <c r="H68" s="1153"/>
      <c r="I68" s="1153"/>
      <c r="J68" s="1153"/>
      <c r="K68" s="1153"/>
      <c r="L68" s="1153"/>
      <c r="M68" s="1153"/>
      <c r="N68" s="1153"/>
      <c r="O68" s="1153"/>
      <c r="P68" s="1153"/>
      <c r="Q68" s="1153"/>
    </row>
    <row r="69" spans="1:17">
      <c r="A69" s="1159"/>
      <c r="B69" s="1178"/>
      <c r="C69" s="1173"/>
      <c r="D69" s="1173"/>
      <c r="E69" s="1173"/>
      <c r="F69" s="1173"/>
      <c r="G69" s="1173"/>
      <c r="H69" s="1173"/>
      <c r="I69" s="1173"/>
      <c r="J69" s="1173"/>
      <c r="K69" s="1173"/>
      <c r="L69" s="1173"/>
      <c r="M69" s="1173"/>
      <c r="N69" s="1173"/>
      <c r="O69" s="1173"/>
      <c r="P69" s="1173"/>
      <c r="Q69" s="1173"/>
    </row>
    <row r="70" spans="1:17">
      <c r="A70" s="1159"/>
      <c r="B70" s="1178"/>
      <c r="C70" s="1173"/>
      <c r="D70" s="1173"/>
      <c r="E70" s="1173"/>
      <c r="F70" s="1173"/>
      <c r="G70" s="1173"/>
      <c r="H70" s="1173"/>
      <c r="I70" s="1173"/>
      <c r="J70" s="1173"/>
      <c r="K70" s="1173"/>
      <c r="L70" s="1173"/>
      <c r="M70" s="1173"/>
      <c r="N70" s="1173"/>
      <c r="O70" s="1173"/>
      <c r="P70" s="1173"/>
      <c r="Q70" s="1173"/>
    </row>
    <row r="71" spans="1:17" ht="31.5">
      <c r="A71" s="1153"/>
      <c r="B71" s="1179" t="s">
        <v>3175</v>
      </c>
      <c r="C71" s="1179" t="s">
        <v>3176</v>
      </c>
      <c r="D71" s="1179" t="s">
        <v>3177</v>
      </c>
      <c r="E71" s="1179" t="s">
        <v>3178</v>
      </c>
      <c r="F71" s="1173"/>
      <c r="G71" s="1173"/>
      <c r="H71" s="1173"/>
      <c r="I71" s="1173"/>
      <c r="J71" s="1173"/>
      <c r="K71" s="1173"/>
      <c r="L71" s="1173"/>
      <c r="M71" s="1173"/>
      <c r="N71" s="1173"/>
      <c r="O71" s="1173"/>
      <c r="P71" s="1173"/>
      <c r="Q71" s="1173"/>
    </row>
    <row r="72" spans="1:17">
      <c r="A72" s="1175">
        <v>1</v>
      </c>
      <c r="B72" s="1153" t="s">
        <v>719</v>
      </c>
      <c r="C72" s="1153">
        <v>2159</v>
      </c>
      <c r="D72" s="1153">
        <v>2576</v>
      </c>
      <c r="E72" s="1153">
        <v>3018</v>
      </c>
      <c r="F72" s="1173"/>
      <c r="G72" s="1173"/>
      <c r="H72" s="1173"/>
      <c r="I72" s="1173"/>
      <c r="J72" s="1173"/>
      <c r="K72" s="1173"/>
      <c r="L72" s="1173"/>
      <c r="M72" s="1173"/>
      <c r="N72" s="1173"/>
      <c r="O72" s="1173"/>
      <c r="P72" s="1173"/>
      <c r="Q72" s="1173"/>
    </row>
    <row r="73" spans="1:17">
      <c r="A73" s="1175">
        <v>2</v>
      </c>
      <c r="B73" s="1153" t="s">
        <v>3179</v>
      </c>
      <c r="C73" s="1153">
        <v>524</v>
      </c>
      <c r="D73" s="1153">
        <v>562</v>
      </c>
      <c r="E73" s="1153">
        <v>294</v>
      </c>
      <c r="F73" s="1173"/>
      <c r="G73" s="1173"/>
      <c r="H73" s="1173"/>
      <c r="I73" s="1173"/>
      <c r="J73" s="1173"/>
      <c r="K73" s="1173"/>
      <c r="L73" s="1173"/>
      <c r="M73" s="1173"/>
      <c r="N73" s="1173"/>
      <c r="O73" s="1173"/>
      <c r="P73" s="1173"/>
      <c r="Q73" s="1173"/>
    </row>
    <row r="74" spans="1:17">
      <c r="A74" s="1175">
        <v>3</v>
      </c>
      <c r="B74" s="1153" t="s">
        <v>3180</v>
      </c>
      <c r="C74" s="1153">
        <v>107</v>
      </c>
      <c r="D74" s="1153">
        <v>120</v>
      </c>
      <c r="E74" s="1153">
        <v>82</v>
      </c>
      <c r="F74" s="1173"/>
      <c r="G74" s="1173"/>
      <c r="H74" s="1173"/>
      <c r="I74" s="1173"/>
      <c r="J74" s="1173"/>
      <c r="K74" s="1173"/>
      <c r="L74" s="1173"/>
      <c r="M74" s="1173"/>
      <c r="N74" s="1173"/>
      <c r="O74" s="1173"/>
      <c r="P74" s="1173"/>
      <c r="Q74" s="1173"/>
    </row>
    <row r="75" spans="1:17">
      <c r="A75" s="1175">
        <v>4</v>
      </c>
      <c r="B75" s="1153" t="s">
        <v>3181</v>
      </c>
      <c r="C75" s="1153">
        <v>2576</v>
      </c>
      <c r="D75" s="1153">
        <v>3018</v>
      </c>
      <c r="E75" s="1153">
        <v>3230</v>
      </c>
      <c r="F75" s="1173"/>
      <c r="G75" s="1173"/>
      <c r="H75" s="1173"/>
      <c r="I75" s="1173"/>
      <c r="J75" s="1173"/>
      <c r="K75" s="1173"/>
      <c r="L75" s="1173"/>
      <c r="M75" s="1173"/>
      <c r="N75" s="1173"/>
      <c r="O75" s="1173"/>
      <c r="P75" s="1173"/>
      <c r="Q75" s="1173"/>
    </row>
    <row r="76" spans="1:17">
      <c r="A76" s="1175">
        <v>5</v>
      </c>
      <c r="B76" s="1153" t="s">
        <v>3182</v>
      </c>
      <c r="C76" s="1153">
        <v>4346.9979999999996</v>
      </c>
      <c r="D76" s="1153">
        <v>5472.473</v>
      </c>
      <c r="E76" s="1153">
        <v>6246.643</v>
      </c>
      <c r="F76" s="1173"/>
      <c r="G76" s="1173"/>
      <c r="H76" s="1173"/>
      <c r="I76" s="1173"/>
      <c r="J76" s="1173"/>
      <c r="K76" s="1173"/>
      <c r="L76" s="1173"/>
      <c r="M76" s="1173"/>
      <c r="N76" s="1173"/>
      <c r="O76" s="1173"/>
      <c r="P76" s="1173"/>
      <c r="Q76" s="1173"/>
    </row>
    <row r="77" spans="1:17">
      <c r="A77" s="1175">
        <v>6</v>
      </c>
      <c r="B77" s="1153" t="s">
        <v>720</v>
      </c>
      <c r="C77" s="1180">
        <v>0.59259286523711308</v>
      </c>
      <c r="D77" s="1180">
        <v>0.55148741711471216</v>
      </c>
      <c r="E77" s="1180">
        <v>0.51707773279183711</v>
      </c>
      <c r="F77" s="1173"/>
      <c r="G77" s="1173"/>
      <c r="H77" s="1173"/>
      <c r="I77" s="1173"/>
      <c r="J77" s="1173"/>
      <c r="K77" s="1173"/>
      <c r="L77" s="1173"/>
      <c r="M77" s="1173"/>
      <c r="N77" s="1173"/>
      <c r="O77" s="1173"/>
      <c r="P77" s="1173"/>
      <c r="Q77" s="1173"/>
    </row>
    <row r="78" spans="1:17">
      <c r="A78" s="1175">
        <v>7</v>
      </c>
      <c r="B78" s="1153" t="s">
        <v>3183</v>
      </c>
      <c r="C78" s="1153">
        <v>2089083</v>
      </c>
      <c r="D78" s="1153">
        <v>2179217</v>
      </c>
      <c r="E78" s="1153">
        <v>2300306</v>
      </c>
      <c r="F78" s="1173"/>
      <c r="H78" s="1173"/>
      <c r="I78" s="1173"/>
      <c r="J78" s="1173"/>
      <c r="K78" s="1173"/>
      <c r="L78" s="1173"/>
      <c r="M78" s="1173"/>
      <c r="N78" s="1173"/>
      <c r="O78" s="1173"/>
      <c r="P78" s="1173"/>
      <c r="Q78" s="1173"/>
    </row>
    <row r="79" spans="1:17">
      <c r="A79" s="1175">
        <v>8</v>
      </c>
      <c r="B79" s="1153" t="s">
        <v>481</v>
      </c>
      <c r="C79" s="1180">
        <v>1.2331258975586405</v>
      </c>
      <c r="D79" s="1180">
        <v>1.3850390087195961</v>
      </c>
      <c r="E79" s="1180">
        <v>1.4043478260869566</v>
      </c>
      <c r="F79" s="1173"/>
      <c r="G79" s="1173"/>
      <c r="H79" s="1173"/>
      <c r="I79" s="1173"/>
      <c r="J79" s="1173"/>
      <c r="K79" s="1173"/>
      <c r="L79" s="1173"/>
      <c r="M79" s="1173"/>
      <c r="N79" s="1173"/>
      <c r="O79" s="1173"/>
      <c r="P79" s="1173"/>
      <c r="Q79" s="1173"/>
    </row>
    <row r="80" spans="1:17">
      <c r="A80" s="1173"/>
      <c r="B80" s="1173"/>
      <c r="C80" s="1173"/>
      <c r="D80" s="1173"/>
      <c r="E80" s="1173"/>
      <c r="F80" s="1173"/>
      <c r="G80" s="1173"/>
      <c r="H80" s="1173"/>
      <c r="I80" s="1173"/>
      <c r="J80" s="1173"/>
      <c r="K80" s="1173"/>
      <c r="L80" s="1173"/>
      <c r="M80" s="1173"/>
      <c r="N80" s="1173"/>
      <c r="O80" s="1173"/>
      <c r="P80" s="1173"/>
      <c r="Q80" s="1173"/>
    </row>
    <row r="81" spans="1:19">
      <c r="A81" s="1173"/>
      <c r="B81" s="1656" t="s">
        <v>3184</v>
      </c>
      <c r="C81" s="1658"/>
      <c r="D81" s="1181"/>
      <c r="E81" s="1181"/>
      <c r="F81" s="1181"/>
      <c r="G81" s="1181"/>
      <c r="H81" s="1181"/>
      <c r="I81" s="1181"/>
      <c r="J81" s="1181"/>
      <c r="K81" s="1181"/>
      <c r="L81" s="1181"/>
      <c r="M81" s="1181"/>
      <c r="N81" s="1181"/>
      <c r="O81" s="1181"/>
      <c r="P81" s="1181"/>
      <c r="Q81" s="1181"/>
      <c r="R81" s="1182"/>
      <c r="S81" s="1162"/>
    </row>
    <row r="82" spans="1:19" ht="39" customHeight="1">
      <c r="A82" s="1173"/>
      <c r="B82" s="1659" t="s">
        <v>3185</v>
      </c>
      <c r="C82" s="1660"/>
      <c r="D82" s="1173"/>
      <c r="E82" s="1173"/>
      <c r="F82" s="1173"/>
      <c r="G82" s="1173"/>
      <c r="H82" s="1173"/>
      <c r="I82" s="1173"/>
      <c r="J82" s="1173"/>
      <c r="K82" s="1173"/>
      <c r="L82" s="1173"/>
      <c r="M82" s="1173"/>
      <c r="N82" s="1173"/>
      <c r="O82" s="1173"/>
      <c r="P82" s="1173"/>
      <c r="Q82" s="1173"/>
    </row>
    <row r="83" spans="1:19">
      <c r="A83" s="1173"/>
      <c r="B83" s="1183" t="s">
        <v>3186</v>
      </c>
      <c r="C83" s="1184" t="s">
        <v>3187</v>
      </c>
      <c r="D83" s="1185"/>
      <c r="E83" s="1185"/>
      <c r="F83" s="1185"/>
      <c r="G83" s="1173"/>
      <c r="H83" s="1173"/>
      <c r="I83" s="1173"/>
      <c r="J83" s="1173"/>
      <c r="K83" s="1173"/>
      <c r="L83" s="1173"/>
      <c r="M83" s="1173"/>
      <c r="N83" s="1173"/>
      <c r="O83" s="1173"/>
      <c r="P83" s="1173"/>
      <c r="Q83" s="1173"/>
    </row>
    <row r="84" spans="1:19">
      <c r="A84" s="1173"/>
      <c r="B84" s="1186" t="s">
        <v>3188</v>
      </c>
      <c r="C84" s="1187">
        <v>2159</v>
      </c>
      <c r="D84" s="1188"/>
      <c r="E84" s="1188"/>
      <c r="F84" s="1188"/>
      <c r="G84" s="1173"/>
      <c r="H84" s="1173"/>
      <c r="I84" s="1173"/>
      <c r="J84" s="1173"/>
      <c r="K84" s="1173"/>
      <c r="L84" s="1173"/>
      <c r="M84" s="1173"/>
      <c r="N84" s="1173"/>
      <c r="O84" s="1173"/>
      <c r="P84" s="1173"/>
      <c r="Q84" s="1173"/>
    </row>
    <row r="85" spans="1:19">
      <c r="A85" s="1173"/>
      <c r="B85" s="1186" t="s">
        <v>3189</v>
      </c>
      <c r="C85" s="1187">
        <v>524</v>
      </c>
      <c r="D85" s="1188"/>
      <c r="E85" s="1188"/>
      <c r="F85" s="1188"/>
      <c r="G85" s="1173"/>
      <c r="H85" s="1173"/>
      <c r="I85" s="1173"/>
      <c r="J85" s="1173"/>
      <c r="K85" s="1173"/>
      <c r="L85" s="1173"/>
      <c r="M85" s="1173"/>
      <c r="N85" s="1173"/>
      <c r="O85" s="1173"/>
      <c r="P85" s="1173"/>
      <c r="Q85" s="1173"/>
    </row>
    <row r="86" spans="1:19" ht="31.5">
      <c r="A86" s="1173"/>
      <c r="B86" s="1189" t="s">
        <v>3190</v>
      </c>
      <c r="C86" s="1187">
        <v>107</v>
      </c>
      <c r="D86" s="1188"/>
      <c r="E86" s="1188"/>
      <c r="F86" s="1188"/>
      <c r="G86" s="1173"/>
      <c r="H86" s="1173"/>
      <c r="I86" s="1173"/>
      <c r="J86" s="1173"/>
      <c r="K86" s="1173"/>
      <c r="L86" s="1173"/>
      <c r="M86" s="1173"/>
      <c r="N86" s="1173"/>
      <c r="O86" s="1173"/>
      <c r="P86" s="1173"/>
      <c r="Q86" s="1173"/>
    </row>
    <row r="87" spans="1:19">
      <c r="A87" s="1173"/>
      <c r="B87" s="1186" t="s">
        <v>3191</v>
      </c>
      <c r="C87" s="1187">
        <v>2576</v>
      </c>
      <c r="D87" s="1188"/>
      <c r="E87" s="1188"/>
      <c r="F87" s="1188"/>
      <c r="G87" s="1173"/>
      <c r="H87" s="1173"/>
      <c r="I87" s="1173"/>
      <c r="J87" s="1173"/>
      <c r="K87" s="1173"/>
      <c r="L87" s="1173"/>
      <c r="M87" s="1173"/>
      <c r="N87" s="1173"/>
      <c r="O87" s="1173"/>
      <c r="P87" s="1173"/>
      <c r="Q87" s="1173"/>
    </row>
    <row r="88" spans="1:19">
      <c r="A88" s="1173"/>
      <c r="B88" s="1186" t="s">
        <v>3192</v>
      </c>
      <c r="C88" s="1190">
        <v>562</v>
      </c>
      <c r="D88" s="1188"/>
      <c r="E88" s="1188"/>
      <c r="F88" s="1188"/>
      <c r="G88" s="1173"/>
      <c r="H88" s="1173"/>
      <c r="I88" s="1173"/>
      <c r="J88" s="1173"/>
      <c r="K88" s="1173"/>
      <c r="L88" s="1173"/>
      <c r="M88" s="1173"/>
      <c r="N88" s="1173"/>
      <c r="O88" s="1173"/>
      <c r="P88" s="1173"/>
      <c r="Q88" s="1173"/>
    </row>
    <row r="89" spans="1:19" ht="31.5">
      <c r="A89" s="1173"/>
      <c r="B89" s="1189" t="s">
        <v>3193</v>
      </c>
      <c r="C89" s="1187">
        <v>120</v>
      </c>
      <c r="D89" s="1188"/>
      <c r="E89" s="1188"/>
      <c r="F89" s="1188"/>
      <c r="G89" s="1173"/>
      <c r="H89" s="1173"/>
      <c r="I89" s="1173"/>
      <c r="J89" s="1173"/>
      <c r="K89" s="1173"/>
      <c r="L89" s="1173"/>
      <c r="M89" s="1173"/>
      <c r="N89" s="1173"/>
      <c r="O89" s="1173"/>
      <c r="P89" s="1173"/>
      <c r="Q89" s="1173"/>
    </row>
    <row r="90" spans="1:19">
      <c r="A90" s="1173"/>
      <c r="B90" s="1186" t="s">
        <v>3194</v>
      </c>
      <c r="C90" s="1191">
        <v>3018</v>
      </c>
      <c r="D90" s="1188"/>
      <c r="E90" s="1188"/>
      <c r="F90" s="1188"/>
      <c r="G90" s="1173"/>
      <c r="H90" s="1173"/>
      <c r="I90" s="1173"/>
      <c r="J90" s="1173"/>
      <c r="K90" s="1173"/>
      <c r="L90" s="1173"/>
      <c r="M90" s="1173"/>
      <c r="N90" s="1173"/>
      <c r="O90" s="1173"/>
      <c r="P90" s="1173"/>
      <c r="Q90" s="1173"/>
    </row>
    <row r="91" spans="1:19" ht="24" customHeight="1">
      <c r="A91" s="1173"/>
      <c r="B91" s="1192"/>
      <c r="C91" s="1192"/>
      <c r="D91" s="1193"/>
      <c r="E91" s="1193"/>
      <c r="F91" s="1193"/>
      <c r="G91" s="1173"/>
      <c r="H91" s="1173"/>
      <c r="I91" s="1173"/>
      <c r="J91" s="1173"/>
      <c r="K91" s="1173"/>
      <c r="L91" s="1173"/>
      <c r="M91" s="1173"/>
      <c r="N91" s="1173"/>
      <c r="O91" s="1173"/>
      <c r="P91" s="1173"/>
      <c r="Q91" s="1173"/>
    </row>
    <row r="92" spans="1:19" ht="24.75" customHeight="1">
      <c r="A92" s="1173"/>
      <c r="B92" s="1183" t="s">
        <v>3195</v>
      </c>
      <c r="C92" s="1184" t="s">
        <v>3187</v>
      </c>
      <c r="D92" s="1185"/>
      <c r="E92" s="1185"/>
      <c r="F92" s="1185"/>
      <c r="G92" s="1173"/>
      <c r="H92" s="1173"/>
      <c r="I92" s="1173"/>
      <c r="J92" s="1173"/>
      <c r="K92" s="1173"/>
      <c r="L92" s="1173"/>
      <c r="M92" s="1173"/>
      <c r="N92" s="1173"/>
      <c r="O92" s="1173"/>
      <c r="P92" s="1173"/>
      <c r="Q92" s="1173"/>
    </row>
    <row r="93" spans="1:19" ht="30" customHeight="1">
      <c r="A93" s="1173"/>
      <c r="B93" s="1186" t="s">
        <v>3188</v>
      </c>
      <c r="C93" s="1187">
        <v>2159</v>
      </c>
      <c r="D93" s="1188"/>
      <c r="E93" s="1188"/>
      <c r="F93" s="1194"/>
      <c r="G93" s="1173"/>
      <c r="H93" s="1173"/>
      <c r="I93" s="1173"/>
      <c r="J93" s="1173"/>
      <c r="K93" s="1173"/>
      <c r="L93" s="1173"/>
      <c r="M93" s="1173"/>
      <c r="N93" s="1173"/>
      <c r="O93" s="1173"/>
      <c r="P93" s="1173"/>
      <c r="Q93" s="1173"/>
    </row>
    <row r="94" spans="1:19">
      <c r="A94" s="1173"/>
      <c r="B94" s="1186" t="s">
        <v>3189</v>
      </c>
      <c r="C94" s="1187">
        <v>526</v>
      </c>
      <c r="D94" s="1188"/>
      <c r="E94" s="1188"/>
      <c r="F94" s="1194"/>
      <c r="G94" s="1173"/>
      <c r="H94" s="1173"/>
      <c r="I94" s="1173"/>
      <c r="J94" s="1173"/>
      <c r="K94" s="1173"/>
      <c r="L94" s="1173"/>
      <c r="M94" s="1173"/>
      <c r="N94" s="1173"/>
      <c r="O94" s="1173"/>
      <c r="P94" s="1173"/>
      <c r="Q94" s="1173"/>
    </row>
    <row r="95" spans="1:19" ht="31.5">
      <c r="A95" s="1173"/>
      <c r="B95" s="1195" t="s">
        <v>3190</v>
      </c>
      <c r="C95" s="1187">
        <v>100</v>
      </c>
      <c r="D95" s="1194"/>
      <c r="E95" s="1194"/>
      <c r="F95" s="1194"/>
      <c r="G95" s="1173"/>
      <c r="H95" s="1173"/>
      <c r="I95" s="1173"/>
      <c r="J95" s="1173"/>
      <c r="K95" s="1173"/>
      <c r="L95" s="1173"/>
      <c r="M95" s="1173"/>
      <c r="N95" s="1173"/>
      <c r="O95" s="1173"/>
      <c r="P95" s="1173"/>
      <c r="Q95" s="1173"/>
    </row>
    <row r="96" spans="1:19">
      <c r="A96" s="1173"/>
      <c r="B96" s="1186" t="s">
        <v>3191</v>
      </c>
      <c r="C96" s="1187">
        <v>2585</v>
      </c>
      <c r="D96" s="1188"/>
      <c r="E96" s="1188"/>
      <c r="F96" s="1194"/>
      <c r="G96" s="1173"/>
      <c r="H96" s="1173"/>
      <c r="I96" s="1173"/>
      <c r="J96" s="1173"/>
      <c r="K96" s="1173"/>
      <c r="L96" s="1173"/>
      <c r="M96" s="1173"/>
      <c r="N96" s="1173"/>
      <c r="O96" s="1173"/>
      <c r="P96" s="1173"/>
      <c r="Q96" s="1173"/>
    </row>
    <row r="97" spans="1:17">
      <c r="A97" s="1173"/>
      <c r="B97" s="1186" t="s">
        <v>3192</v>
      </c>
      <c r="C97" s="1190">
        <v>551</v>
      </c>
      <c r="D97" s="1188"/>
      <c r="E97" s="1188"/>
      <c r="F97" s="1196"/>
      <c r="G97" s="1173"/>
      <c r="H97" s="1173"/>
      <c r="I97" s="1173"/>
      <c r="J97" s="1173"/>
      <c r="K97" s="1173"/>
      <c r="L97" s="1173"/>
      <c r="M97" s="1173"/>
      <c r="N97" s="1173"/>
      <c r="O97" s="1173"/>
      <c r="P97" s="1173"/>
      <c r="Q97" s="1173"/>
    </row>
    <row r="98" spans="1:17" ht="31.5">
      <c r="A98" s="1173"/>
      <c r="B98" s="1195" t="s">
        <v>3193</v>
      </c>
      <c r="C98" s="1187">
        <v>93</v>
      </c>
      <c r="D98" s="1194"/>
      <c r="E98" s="1194"/>
      <c r="F98" s="1194"/>
      <c r="G98" s="1173"/>
      <c r="H98" s="1173"/>
      <c r="I98" s="1173"/>
      <c r="J98" s="1173"/>
      <c r="K98" s="1173"/>
      <c r="L98" s="1173"/>
      <c r="M98" s="1173"/>
      <c r="N98" s="1173"/>
      <c r="O98" s="1173"/>
      <c r="P98" s="1173"/>
      <c r="Q98" s="1173"/>
    </row>
    <row r="99" spans="1:17">
      <c r="A99" s="1173"/>
      <c r="B99" s="1186" t="s">
        <v>3194</v>
      </c>
      <c r="C99" s="1187">
        <v>3043</v>
      </c>
      <c r="D99" s="1188"/>
      <c r="E99" s="1188"/>
      <c r="F99" s="1196"/>
      <c r="G99" s="1173"/>
      <c r="H99" s="1173"/>
      <c r="I99" s="1173"/>
      <c r="J99" s="1173"/>
      <c r="K99" s="1173"/>
      <c r="L99" s="1173"/>
      <c r="M99" s="1173"/>
      <c r="N99" s="1173"/>
      <c r="O99" s="1173"/>
      <c r="P99" s="1173"/>
      <c r="Q99" s="1173"/>
    </row>
    <row r="100" spans="1:17">
      <c r="A100" s="1173"/>
      <c r="B100" s="1186" t="s">
        <v>3196</v>
      </c>
      <c r="C100" s="1190">
        <v>2372</v>
      </c>
      <c r="D100" s="1196"/>
      <c r="E100" s="1196"/>
      <c r="F100" s="1196"/>
      <c r="G100" s="1173"/>
      <c r="H100" s="1173"/>
      <c r="I100" s="1173"/>
      <c r="J100" s="1173"/>
      <c r="K100" s="1173"/>
      <c r="L100" s="1173"/>
      <c r="M100" s="1173"/>
      <c r="N100" s="1173"/>
      <c r="O100" s="1173"/>
      <c r="P100" s="1173"/>
      <c r="Q100" s="1173"/>
    </row>
    <row r="101" spans="1:17">
      <c r="A101" s="1173"/>
      <c r="B101" s="1186" t="s">
        <v>3197</v>
      </c>
      <c r="C101" s="1197">
        <v>2814</v>
      </c>
      <c r="D101" s="1198"/>
      <c r="E101" s="1198"/>
      <c r="F101" s="1198"/>
      <c r="G101" s="1173"/>
      <c r="H101" s="1173"/>
      <c r="I101" s="1173"/>
      <c r="J101" s="1173"/>
      <c r="K101" s="1173"/>
      <c r="L101" s="1173"/>
      <c r="M101" s="1173"/>
      <c r="N101" s="1173"/>
      <c r="O101" s="1173"/>
      <c r="P101" s="1173"/>
      <c r="Q101" s="1173"/>
    </row>
    <row r="102" spans="1:17">
      <c r="A102" s="1173"/>
      <c r="B102" s="1173"/>
      <c r="C102" s="1173"/>
      <c r="D102" s="1159"/>
      <c r="E102" s="1159"/>
      <c r="F102" s="1159"/>
      <c r="G102" s="1173"/>
      <c r="H102" s="1173"/>
      <c r="I102" s="1173"/>
      <c r="J102" s="1173"/>
      <c r="K102" s="1173"/>
      <c r="L102" s="1173"/>
      <c r="M102" s="1173"/>
      <c r="N102" s="1173"/>
      <c r="O102" s="1173"/>
      <c r="P102" s="1173"/>
      <c r="Q102" s="1173"/>
    </row>
    <row r="103" spans="1:17">
      <c r="A103" s="1173"/>
      <c r="B103" s="1173"/>
      <c r="C103" s="1173"/>
      <c r="D103" s="1159"/>
      <c r="E103" s="1159"/>
      <c r="F103" s="1159"/>
      <c r="G103" s="1173"/>
      <c r="H103" s="1173"/>
      <c r="I103" s="1173"/>
      <c r="J103" s="1173"/>
      <c r="K103" s="1173"/>
      <c r="L103" s="1173"/>
      <c r="M103" s="1173"/>
      <c r="N103" s="1173"/>
      <c r="O103" s="1173"/>
      <c r="P103" s="1173"/>
      <c r="Q103" s="1173"/>
    </row>
    <row r="104" spans="1:17" ht="31.5">
      <c r="A104" s="1173"/>
      <c r="B104" s="1199" t="s">
        <v>3198</v>
      </c>
      <c r="C104" s="1184" t="s">
        <v>3187</v>
      </c>
      <c r="D104" s="1185"/>
      <c r="E104" s="1185"/>
      <c r="F104" s="1185"/>
      <c r="G104" s="1173"/>
      <c r="H104" s="1173"/>
      <c r="I104" s="1173"/>
      <c r="J104" s="1173"/>
      <c r="K104" s="1173"/>
      <c r="L104" s="1173"/>
      <c r="M104" s="1173"/>
      <c r="N104" s="1173"/>
      <c r="O104" s="1173"/>
      <c r="P104" s="1173"/>
      <c r="Q104" s="1173"/>
    </row>
    <row r="105" spans="1:17">
      <c r="A105" s="1173"/>
      <c r="B105" s="1200">
        <v>44652</v>
      </c>
      <c r="C105" s="1201"/>
      <c r="D105" s="1202"/>
      <c r="E105" s="1202"/>
      <c r="F105" s="1202"/>
      <c r="G105" s="1173"/>
      <c r="H105" s="1173"/>
      <c r="I105" s="1173"/>
      <c r="J105" s="1173"/>
      <c r="K105" s="1173"/>
      <c r="L105" s="1173"/>
      <c r="M105" s="1173"/>
      <c r="N105" s="1173"/>
      <c r="O105" s="1173"/>
      <c r="P105" s="1173"/>
      <c r="Q105" s="1173"/>
    </row>
    <row r="106" spans="1:17">
      <c r="A106" s="1173"/>
      <c r="B106" s="1200">
        <v>44682</v>
      </c>
      <c r="C106" s="1201"/>
      <c r="D106" s="1202"/>
      <c r="E106" s="1202"/>
      <c r="F106" s="1202"/>
      <c r="G106" s="1173"/>
      <c r="H106" s="1173"/>
      <c r="I106" s="1173"/>
      <c r="J106" s="1173"/>
      <c r="K106" s="1173"/>
      <c r="L106" s="1173"/>
      <c r="M106" s="1173"/>
      <c r="N106" s="1173"/>
      <c r="O106" s="1173"/>
      <c r="P106" s="1173"/>
      <c r="Q106" s="1173"/>
    </row>
    <row r="107" spans="1:17">
      <c r="A107" s="1173"/>
      <c r="B107" s="1200">
        <v>44713</v>
      </c>
      <c r="C107" s="1201"/>
      <c r="D107" s="1202"/>
      <c r="E107" s="1202"/>
      <c r="F107" s="1202"/>
      <c r="G107" s="1173"/>
      <c r="H107" s="1173"/>
      <c r="I107" s="1173"/>
      <c r="J107" s="1173"/>
      <c r="K107" s="1173"/>
      <c r="L107" s="1173"/>
      <c r="M107" s="1173"/>
      <c r="N107" s="1173"/>
      <c r="O107" s="1173"/>
      <c r="P107" s="1173"/>
      <c r="Q107" s="1173"/>
    </row>
    <row r="108" spans="1:17">
      <c r="A108" s="1173"/>
      <c r="B108" s="1200">
        <v>44743</v>
      </c>
      <c r="C108" s="1201"/>
      <c r="D108" s="1202"/>
      <c r="E108" s="1202"/>
      <c r="F108" s="1202"/>
      <c r="G108" s="1173"/>
      <c r="H108" s="1173"/>
      <c r="I108" s="1173"/>
      <c r="J108" s="1173"/>
      <c r="K108" s="1173"/>
      <c r="L108" s="1173"/>
      <c r="M108" s="1173"/>
      <c r="N108" s="1173"/>
      <c r="O108" s="1173"/>
      <c r="P108" s="1173"/>
      <c r="Q108" s="1173"/>
    </row>
    <row r="109" spans="1:17">
      <c r="A109" s="1173"/>
      <c r="B109" s="1200">
        <v>44774</v>
      </c>
      <c r="C109" s="1203"/>
      <c r="D109" s="1204"/>
      <c r="E109" s="1202"/>
      <c r="F109" s="1204"/>
      <c r="G109" s="1173"/>
      <c r="H109" s="1173"/>
      <c r="I109" s="1173"/>
      <c r="J109" s="1173"/>
      <c r="K109" s="1173"/>
      <c r="L109" s="1173"/>
      <c r="M109" s="1173"/>
      <c r="N109" s="1173"/>
      <c r="O109" s="1173"/>
      <c r="P109" s="1173"/>
      <c r="Q109" s="1173"/>
    </row>
    <row r="110" spans="1:17">
      <c r="A110" s="1173"/>
      <c r="B110" s="1200">
        <v>44805</v>
      </c>
      <c r="C110" s="1203"/>
      <c r="D110" s="1204"/>
      <c r="E110" s="1202"/>
      <c r="F110" s="1204"/>
      <c r="G110" s="1173"/>
      <c r="H110" s="1173"/>
      <c r="I110" s="1173"/>
      <c r="J110" s="1173"/>
      <c r="K110" s="1173"/>
      <c r="L110" s="1173"/>
      <c r="M110" s="1173"/>
      <c r="N110" s="1173"/>
      <c r="O110" s="1173"/>
      <c r="P110" s="1173"/>
      <c r="Q110" s="1173"/>
    </row>
    <row r="111" spans="1:17">
      <c r="A111" s="1173"/>
      <c r="B111" s="1200">
        <v>44835</v>
      </c>
      <c r="C111" s="1203"/>
      <c r="D111" s="1204"/>
      <c r="E111" s="1202"/>
      <c r="F111" s="1204"/>
      <c r="G111" s="1173"/>
      <c r="H111" s="1173"/>
      <c r="I111" s="1173"/>
      <c r="J111" s="1173"/>
      <c r="K111" s="1173"/>
      <c r="L111" s="1173"/>
      <c r="M111" s="1173"/>
      <c r="N111" s="1173"/>
      <c r="O111" s="1173"/>
      <c r="P111" s="1173"/>
      <c r="Q111" s="1173"/>
    </row>
    <row r="112" spans="1:17">
      <c r="A112" s="1173"/>
      <c r="B112" s="1200">
        <v>44866</v>
      </c>
      <c r="C112" s="1203"/>
      <c r="D112" s="1204"/>
      <c r="E112" s="1204"/>
      <c r="F112" s="1204"/>
      <c r="G112" s="1173"/>
      <c r="H112" s="1173"/>
      <c r="I112" s="1173"/>
      <c r="J112" s="1173"/>
      <c r="K112" s="1173"/>
      <c r="L112" s="1173"/>
      <c r="M112" s="1173"/>
      <c r="N112" s="1173"/>
      <c r="O112" s="1173"/>
      <c r="P112" s="1173"/>
      <c r="Q112" s="1173"/>
    </row>
    <row r="113" spans="1:17">
      <c r="A113" s="1173"/>
      <c r="B113" s="1205" t="s">
        <v>3199</v>
      </c>
      <c r="C113" s="1203"/>
      <c r="D113" s="1204"/>
      <c r="E113" s="1204"/>
      <c r="F113" s="1204"/>
      <c r="G113" s="1173"/>
      <c r="H113" s="1173"/>
      <c r="I113" s="1173"/>
      <c r="J113" s="1173"/>
      <c r="K113" s="1173"/>
      <c r="L113" s="1173"/>
      <c r="M113" s="1173"/>
      <c r="N113" s="1173"/>
      <c r="O113" s="1173"/>
      <c r="P113" s="1173"/>
      <c r="Q113" s="1173"/>
    </row>
    <row r="114" spans="1:17">
      <c r="A114" s="1173"/>
      <c r="B114" s="1206"/>
      <c r="C114" s="1203"/>
      <c r="D114" s="1204"/>
      <c r="E114" s="1204"/>
      <c r="F114" s="1204"/>
      <c r="G114" s="1173"/>
      <c r="H114" s="1173"/>
      <c r="I114" s="1173"/>
      <c r="J114" s="1173"/>
      <c r="K114" s="1173"/>
      <c r="L114" s="1173"/>
      <c r="M114" s="1173"/>
      <c r="N114" s="1173"/>
      <c r="O114" s="1173"/>
      <c r="P114" s="1173"/>
      <c r="Q114" s="1173"/>
    </row>
    <row r="115" spans="1:17">
      <c r="A115" s="1173"/>
      <c r="B115" s="1206"/>
      <c r="C115" s="1203"/>
      <c r="D115" s="1204"/>
      <c r="E115" s="1204"/>
      <c r="F115" s="1204"/>
      <c r="G115" s="1173"/>
      <c r="H115" s="1173"/>
      <c r="I115" s="1173"/>
      <c r="J115" s="1173"/>
      <c r="K115" s="1173"/>
      <c r="L115" s="1173"/>
      <c r="M115" s="1173"/>
      <c r="N115" s="1173"/>
      <c r="O115" s="1173"/>
      <c r="P115" s="1173"/>
      <c r="Q115" s="1173"/>
    </row>
    <row r="116" spans="1:17">
      <c r="A116" s="1173"/>
      <c r="B116" s="1173"/>
      <c r="C116" s="1173"/>
      <c r="D116" s="1159"/>
      <c r="E116" s="1159"/>
      <c r="F116" s="1159"/>
      <c r="G116" s="1173"/>
      <c r="H116" s="1173"/>
      <c r="I116" s="1173"/>
      <c r="J116" s="1173"/>
      <c r="K116" s="1173"/>
      <c r="L116" s="1173"/>
      <c r="M116" s="1173"/>
      <c r="N116" s="1173"/>
      <c r="O116" s="1173"/>
      <c r="P116" s="1173"/>
      <c r="Q116" s="1173"/>
    </row>
    <row r="117" spans="1:17">
      <c r="A117" s="1173"/>
      <c r="B117" s="1655" t="s">
        <v>3200</v>
      </c>
      <c r="C117" s="1655"/>
      <c r="D117" s="1181"/>
      <c r="E117" s="1181"/>
      <c r="F117" s="1181"/>
      <c r="G117" s="1173"/>
      <c r="H117" s="1173"/>
      <c r="I117" s="1173"/>
      <c r="J117" s="1173"/>
      <c r="K117" s="1173"/>
      <c r="L117" s="1173"/>
      <c r="M117" s="1173"/>
      <c r="N117" s="1173"/>
      <c r="O117" s="1173"/>
      <c r="P117" s="1173"/>
      <c r="Q117" s="1173"/>
    </row>
    <row r="118" spans="1:17" ht="37.5">
      <c r="A118" s="1173"/>
      <c r="B118" s="1207" t="s">
        <v>3201</v>
      </c>
      <c r="C118" s="1208"/>
      <c r="D118" s="1209"/>
      <c r="E118" s="1209"/>
      <c r="F118" s="1209"/>
      <c r="G118" s="1173"/>
      <c r="H118" s="1173"/>
      <c r="I118" s="1173"/>
      <c r="J118" s="1173"/>
      <c r="K118" s="1173"/>
      <c r="L118" s="1173"/>
      <c r="M118" s="1173"/>
      <c r="N118" s="1173"/>
      <c r="O118" s="1173"/>
      <c r="P118" s="1173"/>
      <c r="Q118" s="1173"/>
    </row>
    <row r="119" spans="1:17">
      <c r="A119" s="1173"/>
      <c r="B119" s="1210"/>
      <c r="C119" s="1184" t="s">
        <v>3187</v>
      </c>
      <c r="D119" s="1185" t="s">
        <v>1385</v>
      </c>
      <c r="E119" s="1185" t="s">
        <v>834</v>
      </c>
      <c r="F119" s="1185" t="s">
        <v>461</v>
      </c>
      <c r="G119" s="1173" t="s">
        <v>1951</v>
      </c>
      <c r="H119" s="1173"/>
      <c r="I119" s="1173"/>
      <c r="J119" s="1173"/>
      <c r="K119" s="1173"/>
      <c r="L119" s="1173"/>
      <c r="M119" s="1173"/>
      <c r="N119" s="1173"/>
      <c r="O119" s="1173"/>
      <c r="P119" s="1173"/>
      <c r="Q119" s="1173"/>
    </row>
    <row r="120" spans="1:17">
      <c r="A120" s="1173"/>
      <c r="B120" s="1200">
        <v>44652</v>
      </c>
      <c r="C120" s="1211">
        <v>118911800</v>
      </c>
      <c r="D120" s="1212">
        <v>26436041</v>
      </c>
      <c r="E120" s="1212">
        <v>84986465</v>
      </c>
      <c r="F120" s="1212">
        <v>7489294</v>
      </c>
      <c r="G120" s="1173">
        <v>0</v>
      </c>
      <c r="H120" s="1173"/>
      <c r="I120" s="1173"/>
      <c r="J120" s="1173"/>
      <c r="K120" s="1173"/>
      <c r="L120" s="1173"/>
      <c r="M120" s="1173"/>
      <c r="N120" s="1173"/>
      <c r="O120" s="1173"/>
      <c r="P120" s="1173"/>
      <c r="Q120" s="1173"/>
    </row>
    <row r="121" spans="1:17">
      <c r="A121" s="1173"/>
      <c r="B121" s="1200">
        <v>44682</v>
      </c>
      <c r="C121" s="1211">
        <v>104262191</v>
      </c>
      <c r="D121" s="1212">
        <v>5794809</v>
      </c>
      <c r="E121" s="1212">
        <v>87303995</v>
      </c>
      <c r="F121" s="1212">
        <v>9663387</v>
      </c>
      <c r="G121" s="1173">
        <v>1500000</v>
      </c>
      <c r="H121" s="1173"/>
      <c r="I121" s="1173"/>
      <c r="J121" s="1173"/>
      <c r="K121" s="1173"/>
      <c r="L121" s="1173"/>
      <c r="M121" s="1173"/>
      <c r="N121" s="1173"/>
      <c r="O121" s="1173"/>
      <c r="P121" s="1173"/>
      <c r="Q121" s="1173"/>
    </row>
    <row r="122" spans="1:17">
      <c r="A122" s="1173"/>
      <c r="B122" s="1200">
        <v>44713</v>
      </c>
      <c r="C122" s="1211">
        <v>120603402.2</v>
      </c>
      <c r="D122" s="1212">
        <v>19494560</v>
      </c>
      <c r="E122" s="1212">
        <v>91050190.200000003</v>
      </c>
      <c r="F122" s="1212">
        <v>10058652</v>
      </c>
      <c r="G122" s="1173">
        <v>0</v>
      </c>
      <c r="H122" s="1173"/>
      <c r="I122" s="1173"/>
      <c r="J122" s="1173"/>
      <c r="K122" s="1173"/>
      <c r="L122" s="1173"/>
      <c r="M122" s="1173"/>
      <c r="N122" s="1173"/>
      <c r="O122" s="1173"/>
      <c r="P122" s="1173"/>
      <c r="Q122" s="1173"/>
    </row>
    <row r="123" spans="1:17">
      <c r="A123" s="1173"/>
      <c r="B123" s="1200">
        <v>44743</v>
      </c>
      <c r="C123" s="1211">
        <v>98305049</v>
      </c>
      <c r="D123" s="1212">
        <v>5707054</v>
      </c>
      <c r="E123" s="1212">
        <v>85574259</v>
      </c>
      <c r="F123" s="1212">
        <v>5523736</v>
      </c>
      <c r="G123" s="1173">
        <v>1500000</v>
      </c>
      <c r="H123" s="1173"/>
      <c r="I123" s="1173"/>
      <c r="J123" s="1173"/>
      <c r="K123" s="1173"/>
      <c r="L123" s="1173"/>
      <c r="M123" s="1173"/>
      <c r="N123" s="1173"/>
      <c r="O123" s="1173"/>
      <c r="P123" s="1173"/>
      <c r="Q123" s="1173"/>
    </row>
    <row r="124" spans="1:17">
      <c r="A124" s="1173"/>
      <c r="B124" s="1200">
        <v>44774</v>
      </c>
      <c r="C124" s="1211">
        <v>93938333</v>
      </c>
      <c r="D124" s="1212">
        <v>5634560</v>
      </c>
      <c r="E124" s="1212">
        <v>80442501</v>
      </c>
      <c r="F124" s="1212">
        <v>6861272</v>
      </c>
      <c r="G124" s="1173">
        <v>1000000</v>
      </c>
      <c r="H124" s="1173"/>
      <c r="I124" s="1173"/>
      <c r="J124" s="1173"/>
      <c r="K124" s="1173"/>
      <c r="L124" s="1173"/>
      <c r="M124" s="1173"/>
      <c r="N124" s="1173"/>
      <c r="O124" s="1173"/>
      <c r="P124" s="1173"/>
      <c r="Q124" s="1173"/>
    </row>
    <row r="125" spans="1:17">
      <c r="A125" s="1173"/>
      <c r="B125" s="1200">
        <v>44805</v>
      </c>
      <c r="C125" s="1211">
        <v>104944508</v>
      </c>
      <c r="D125" s="1212">
        <v>5658070</v>
      </c>
      <c r="E125" s="1212">
        <v>89338547</v>
      </c>
      <c r="F125" s="1212">
        <v>9947891</v>
      </c>
      <c r="G125" s="1173">
        <v>0</v>
      </c>
      <c r="H125" s="1173"/>
      <c r="I125" s="1173"/>
      <c r="J125" s="1173"/>
      <c r="K125" s="1173"/>
      <c r="L125" s="1173"/>
      <c r="M125" s="1173"/>
      <c r="N125" s="1173"/>
      <c r="O125" s="1173"/>
      <c r="P125" s="1173"/>
      <c r="Q125" s="1173"/>
    </row>
    <row r="126" spans="1:17">
      <c r="A126" s="1173"/>
      <c r="B126" s="1200">
        <v>44835</v>
      </c>
      <c r="C126" s="1211">
        <v>119071851</v>
      </c>
      <c r="D126" s="1212">
        <v>5588210</v>
      </c>
      <c r="E126" s="1212">
        <v>103817995</v>
      </c>
      <c r="F126" s="1212">
        <v>8915646</v>
      </c>
      <c r="G126" s="1173">
        <v>750000</v>
      </c>
      <c r="H126" s="1173"/>
      <c r="I126" s="1173"/>
      <c r="J126" s="1173"/>
      <c r="K126" s="1173"/>
      <c r="L126" s="1173"/>
      <c r="M126" s="1173"/>
      <c r="N126" s="1173"/>
      <c r="O126" s="1173"/>
      <c r="P126" s="1173"/>
      <c r="Q126" s="1173"/>
    </row>
    <row r="127" spans="1:17">
      <c r="A127" s="1173"/>
      <c r="B127" s="1200">
        <v>44866</v>
      </c>
      <c r="C127" s="1211">
        <v>104836476</v>
      </c>
      <c r="D127" s="1212">
        <v>5490351</v>
      </c>
      <c r="E127" s="1212">
        <v>84546212</v>
      </c>
      <c r="F127" s="1212">
        <v>14799913</v>
      </c>
      <c r="G127" s="1173">
        <v>0</v>
      </c>
      <c r="H127" s="1173"/>
      <c r="I127" s="1173"/>
      <c r="J127" s="1173"/>
      <c r="K127" s="1173"/>
      <c r="L127" s="1173"/>
      <c r="M127" s="1173"/>
      <c r="N127" s="1173"/>
      <c r="O127" s="1173"/>
      <c r="P127" s="1173"/>
      <c r="Q127" s="1173"/>
    </row>
    <row r="128" spans="1:17">
      <c r="A128" s="1173"/>
      <c r="B128" s="1205" t="s">
        <v>3202</v>
      </c>
      <c r="C128" s="1211">
        <v>864873610.20000005</v>
      </c>
      <c r="D128" s="1212">
        <v>79803655</v>
      </c>
      <c r="E128" s="1212">
        <v>707060164.20000005</v>
      </c>
      <c r="F128" s="1212">
        <v>73259791</v>
      </c>
      <c r="G128" s="1212">
        <v>4750000</v>
      </c>
      <c r="H128" s="1173"/>
      <c r="I128" s="1173"/>
      <c r="J128" s="1173"/>
      <c r="K128" s="1173"/>
      <c r="L128" s="1173"/>
      <c r="M128" s="1173"/>
      <c r="N128" s="1173"/>
      <c r="O128" s="1173"/>
      <c r="P128" s="1173"/>
      <c r="Q128" s="1173"/>
    </row>
    <row r="129" spans="1:17">
      <c r="A129" s="1173"/>
      <c r="B129" s="1205" t="s">
        <v>3203</v>
      </c>
      <c r="C129" s="1211">
        <v>0</v>
      </c>
      <c r="D129" s="1212"/>
      <c r="E129" s="1212"/>
      <c r="F129" s="1212"/>
      <c r="G129" s="1173"/>
      <c r="H129" s="1173"/>
      <c r="I129" s="1173"/>
      <c r="J129" s="1173"/>
      <c r="K129" s="1173"/>
      <c r="L129" s="1173"/>
      <c r="M129" s="1173"/>
      <c r="N129" s="1173"/>
      <c r="O129" s="1173"/>
      <c r="P129" s="1173"/>
      <c r="Q129" s="1173"/>
    </row>
    <row r="130" spans="1:17">
      <c r="A130" s="1173"/>
      <c r="B130" s="1205" t="s">
        <v>3204</v>
      </c>
      <c r="C130" s="1211">
        <v>864873610.20000005</v>
      </c>
      <c r="D130" s="1212"/>
      <c r="E130" s="1212"/>
      <c r="F130" s="1212"/>
      <c r="G130" s="1173"/>
      <c r="H130" s="1173"/>
      <c r="I130" s="1173"/>
      <c r="J130" s="1173"/>
      <c r="K130" s="1173"/>
      <c r="L130" s="1173"/>
      <c r="M130" s="1173"/>
      <c r="N130" s="1173"/>
      <c r="O130" s="1173"/>
      <c r="P130" s="1173"/>
      <c r="Q130" s="1173"/>
    </row>
    <row r="131" spans="1:17">
      <c r="A131" s="1173"/>
      <c r="B131" s="1205" t="s">
        <v>3205</v>
      </c>
      <c r="C131" s="1211">
        <v>108109201.27500001</v>
      </c>
      <c r="D131" s="1212"/>
      <c r="E131" s="1212"/>
      <c r="F131" s="1212"/>
      <c r="G131" s="1173"/>
      <c r="H131" s="1173"/>
      <c r="I131" s="1173"/>
      <c r="J131" s="1173"/>
      <c r="K131" s="1173"/>
      <c r="L131" s="1173"/>
      <c r="M131" s="1173"/>
      <c r="N131" s="1173"/>
      <c r="O131" s="1173"/>
      <c r="P131" s="1173"/>
      <c r="Q131" s="1173"/>
    </row>
    <row r="132" spans="1:17">
      <c r="A132" s="1173"/>
      <c r="B132" s="1205" t="s">
        <v>3199</v>
      </c>
      <c r="C132" s="1211">
        <v>1297310415.3000002</v>
      </c>
      <c r="D132" s="1212"/>
      <c r="E132" s="1212"/>
      <c r="F132" s="1212"/>
      <c r="G132" s="1173"/>
      <c r="H132" s="1173"/>
      <c r="I132" s="1173"/>
      <c r="J132" s="1173"/>
      <c r="K132" s="1173"/>
      <c r="L132" s="1173"/>
      <c r="M132" s="1173"/>
      <c r="N132" s="1173"/>
      <c r="O132" s="1173"/>
      <c r="P132" s="1173"/>
      <c r="Q132" s="1173"/>
    </row>
    <row r="133" spans="1:17">
      <c r="A133" s="1173"/>
      <c r="B133" s="1213"/>
      <c r="C133" s="1214"/>
      <c r="D133" s="1215"/>
      <c r="E133" s="1215"/>
      <c r="F133" s="1215"/>
      <c r="G133" s="1173"/>
      <c r="H133" s="1173"/>
      <c r="I133" s="1173"/>
      <c r="J133" s="1173"/>
      <c r="K133" s="1173"/>
      <c r="L133" s="1173"/>
      <c r="M133" s="1173"/>
      <c r="N133" s="1173"/>
      <c r="O133" s="1173"/>
      <c r="P133" s="1173"/>
      <c r="Q133" s="1173"/>
    </row>
    <row r="134" spans="1:17">
      <c r="A134" s="1173"/>
      <c r="B134" s="1173"/>
      <c r="C134" s="1173"/>
      <c r="D134" s="1159"/>
      <c r="E134" s="1159"/>
      <c r="F134" s="1159"/>
      <c r="G134" s="1173"/>
      <c r="H134" s="1173"/>
      <c r="I134" s="1173"/>
      <c r="J134" s="1173"/>
      <c r="K134" s="1173"/>
      <c r="L134" s="1173"/>
      <c r="M134" s="1173"/>
      <c r="N134" s="1173"/>
      <c r="O134" s="1173"/>
      <c r="P134" s="1173"/>
      <c r="Q134" s="1173"/>
    </row>
    <row r="135" spans="1:17">
      <c r="A135" s="1173"/>
      <c r="B135" s="1173"/>
      <c r="C135" s="1173"/>
      <c r="D135" s="1159"/>
      <c r="E135" s="1159"/>
      <c r="F135" s="1159"/>
      <c r="G135" s="1173"/>
      <c r="H135" s="1173"/>
      <c r="I135" s="1173"/>
      <c r="J135" s="1173"/>
      <c r="K135" s="1173"/>
      <c r="L135" s="1173"/>
      <c r="M135" s="1173"/>
      <c r="N135" s="1173"/>
      <c r="O135" s="1173"/>
      <c r="P135" s="1173"/>
      <c r="Q135" s="1173"/>
    </row>
    <row r="136" spans="1:17" ht="47.25">
      <c r="A136" s="1173"/>
      <c r="B136" s="1179" t="s">
        <v>3206</v>
      </c>
      <c r="C136" s="1184" t="s">
        <v>3187</v>
      </c>
      <c r="D136" s="1185"/>
      <c r="E136" s="1185"/>
      <c r="F136" s="1185"/>
      <c r="G136" s="1173"/>
      <c r="H136" s="1173"/>
      <c r="I136" s="1173"/>
      <c r="J136" s="1173"/>
      <c r="K136" s="1173"/>
      <c r="L136" s="1173"/>
      <c r="M136" s="1173"/>
      <c r="N136" s="1173"/>
      <c r="O136" s="1173"/>
      <c r="P136" s="1173"/>
      <c r="Q136" s="1173"/>
    </row>
    <row r="137" spans="1:17">
      <c r="A137" s="1173"/>
      <c r="B137" s="1216">
        <v>44652</v>
      </c>
      <c r="C137" s="1153"/>
      <c r="D137" s="1159"/>
      <c r="E137" s="1159"/>
      <c r="F137" s="1159"/>
      <c r="G137" s="1173"/>
      <c r="H137" s="1173"/>
      <c r="I137" s="1173"/>
      <c r="J137" s="1173"/>
      <c r="K137" s="1173"/>
      <c r="L137" s="1173"/>
      <c r="M137" s="1173"/>
      <c r="N137" s="1173"/>
      <c r="O137" s="1173"/>
      <c r="P137" s="1173"/>
      <c r="Q137" s="1173"/>
    </row>
    <row r="138" spans="1:17">
      <c r="A138" s="1173"/>
      <c r="B138" s="1216">
        <v>44682</v>
      </c>
      <c r="C138" s="1153"/>
      <c r="D138" s="1159"/>
      <c r="E138" s="1159"/>
      <c r="F138" s="1159"/>
      <c r="G138" s="1173"/>
      <c r="H138" s="1173"/>
      <c r="I138" s="1173"/>
      <c r="J138" s="1173"/>
      <c r="K138" s="1173"/>
      <c r="L138" s="1173"/>
      <c r="M138" s="1173"/>
      <c r="N138" s="1173"/>
      <c r="O138" s="1173"/>
      <c r="P138" s="1173"/>
      <c r="Q138" s="1173"/>
    </row>
    <row r="139" spans="1:17">
      <c r="A139" s="1173"/>
      <c r="B139" s="1216">
        <v>44713</v>
      </c>
      <c r="C139" s="1153"/>
      <c r="D139" s="1159"/>
      <c r="E139" s="1159"/>
      <c r="F139" s="1159"/>
      <c r="G139" s="1173"/>
      <c r="H139" s="1173"/>
      <c r="I139" s="1173"/>
      <c r="J139" s="1173"/>
      <c r="K139" s="1173"/>
      <c r="L139" s="1173"/>
      <c r="M139" s="1173"/>
      <c r="N139" s="1173"/>
      <c r="O139" s="1173"/>
      <c r="P139" s="1173"/>
      <c r="Q139" s="1173"/>
    </row>
    <row r="140" spans="1:17">
      <c r="A140" s="1173"/>
      <c r="B140" s="1216">
        <v>44743</v>
      </c>
      <c r="C140" s="1153"/>
      <c r="D140" s="1159"/>
      <c r="E140" s="1159"/>
      <c r="F140" s="1159"/>
      <c r="G140" s="1173"/>
      <c r="H140" s="1173"/>
      <c r="I140" s="1173"/>
      <c r="J140" s="1173"/>
      <c r="K140" s="1173"/>
      <c r="L140" s="1173"/>
      <c r="M140" s="1173"/>
      <c r="N140" s="1173"/>
      <c r="O140" s="1173"/>
      <c r="P140" s="1173"/>
      <c r="Q140" s="1173"/>
    </row>
    <row r="141" spans="1:17">
      <c r="A141" s="1173"/>
      <c r="B141" s="1216">
        <v>44774</v>
      </c>
      <c r="C141" s="1153"/>
      <c r="D141" s="1159"/>
      <c r="E141" s="1159"/>
      <c r="F141" s="1159"/>
      <c r="G141" s="1173"/>
      <c r="H141" s="1173"/>
      <c r="I141" s="1173"/>
      <c r="J141" s="1173"/>
      <c r="K141" s="1173"/>
      <c r="L141" s="1173"/>
      <c r="M141" s="1173"/>
      <c r="N141" s="1173"/>
      <c r="O141" s="1173"/>
      <c r="P141" s="1173"/>
      <c r="Q141" s="1173"/>
    </row>
    <row r="142" spans="1:17">
      <c r="A142" s="1173"/>
      <c r="B142" s="1216">
        <v>44805</v>
      </c>
      <c r="C142" s="1153"/>
      <c r="D142" s="1159"/>
      <c r="E142" s="1159"/>
      <c r="F142" s="1159"/>
      <c r="G142" s="1173"/>
      <c r="H142" s="1173"/>
      <c r="I142" s="1173"/>
      <c r="J142" s="1173"/>
      <c r="K142" s="1173"/>
      <c r="L142" s="1173"/>
      <c r="M142" s="1173"/>
      <c r="N142" s="1173"/>
      <c r="O142" s="1173"/>
      <c r="P142" s="1173"/>
      <c r="Q142" s="1173"/>
    </row>
    <row r="143" spans="1:17">
      <c r="A143" s="1173"/>
      <c r="B143" s="1216">
        <v>44835</v>
      </c>
      <c r="C143" s="1153"/>
      <c r="D143" s="1159"/>
      <c r="E143" s="1159"/>
      <c r="F143" s="1159"/>
      <c r="G143" s="1173"/>
      <c r="H143" s="1173"/>
      <c r="I143" s="1173"/>
      <c r="J143" s="1173"/>
      <c r="K143" s="1173"/>
      <c r="L143" s="1173"/>
      <c r="M143" s="1173"/>
      <c r="N143" s="1173"/>
      <c r="O143" s="1173"/>
      <c r="P143" s="1173"/>
      <c r="Q143" s="1173"/>
    </row>
    <row r="144" spans="1:17">
      <c r="A144" s="1173"/>
      <c r="B144" s="1216">
        <v>44866</v>
      </c>
      <c r="C144" s="1153"/>
      <c r="D144" s="1159"/>
      <c r="E144" s="1159"/>
      <c r="F144" s="1159"/>
      <c r="G144" s="1173"/>
      <c r="H144" s="1173"/>
      <c r="I144" s="1173"/>
      <c r="J144" s="1173"/>
      <c r="K144" s="1173"/>
      <c r="L144" s="1173"/>
      <c r="M144" s="1173"/>
      <c r="N144" s="1173"/>
      <c r="O144" s="1173"/>
      <c r="P144" s="1173"/>
      <c r="Q144" s="1173"/>
    </row>
    <row r="145" spans="1:17">
      <c r="A145" s="1173"/>
      <c r="B145" s="1153" t="s">
        <v>3207</v>
      </c>
      <c r="C145" s="1153"/>
      <c r="D145" s="1159"/>
      <c r="E145" s="1159"/>
      <c r="F145" s="1159"/>
      <c r="G145" s="1173"/>
      <c r="H145" s="1173"/>
      <c r="I145" s="1173"/>
      <c r="J145" s="1173"/>
      <c r="K145" s="1173"/>
      <c r="L145" s="1173"/>
      <c r="M145" s="1173"/>
      <c r="N145" s="1173"/>
      <c r="O145" s="1173"/>
      <c r="P145" s="1173"/>
      <c r="Q145" s="1173"/>
    </row>
    <row r="146" spans="1:17">
      <c r="A146" s="1173"/>
      <c r="B146" s="1173"/>
      <c r="C146" s="1173"/>
      <c r="D146" s="1159"/>
      <c r="E146" s="1159"/>
      <c r="F146" s="1159"/>
      <c r="G146" s="1173"/>
      <c r="H146" s="1173"/>
      <c r="I146" s="1173"/>
      <c r="J146" s="1173"/>
      <c r="K146" s="1173"/>
      <c r="L146" s="1173"/>
      <c r="M146" s="1173"/>
      <c r="N146" s="1173"/>
      <c r="O146" s="1173"/>
      <c r="P146" s="1173"/>
      <c r="Q146" s="1173"/>
    </row>
    <row r="147" spans="1:17">
      <c r="A147" s="1173"/>
      <c r="B147" s="1173"/>
      <c r="C147" s="1173"/>
      <c r="D147" s="1159"/>
      <c r="E147" s="1159"/>
      <c r="F147" s="1159"/>
      <c r="G147" s="1173"/>
      <c r="H147" s="1173"/>
      <c r="I147" s="1173"/>
      <c r="J147" s="1173"/>
      <c r="K147" s="1173"/>
      <c r="L147" s="1173"/>
      <c r="M147" s="1173"/>
      <c r="N147" s="1173"/>
      <c r="O147" s="1173"/>
      <c r="P147" s="1173"/>
      <c r="Q147" s="1173"/>
    </row>
    <row r="148" spans="1:17">
      <c r="A148" s="1173"/>
      <c r="B148" s="1173"/>
      <c r="C148" s="1173"/>
      <c r="D148" s="1159"/>
      <c r="E148" s="1159"/>
      <c r="F148" s="1159"/>
      <c r="G148" s="1173"/>
      <c r="H148" s="1173"/>
      <c r="I148" s="1173"/>
      <c r="J148" s="1173"/>
      <c r="K148" s="1173"/>
      <c r="L148" s="1173"/>
      <c r="M148" s="1173"/>
      <c r="N148" s="1173"/>
      <c r="O148" s="1173"/>
      <c r="P148" s="1173"/>
      <c r="Q148" s="1173"/>
    </row>
    <row r="149" spans="1:17">
      <c r="A149" s="1173"/>
      <c r="B149" s="1173"/>
      <c r="C149" s="1173"/>
      <c r="D149" s="1159"/>
      <c r="E149" s="1159"/>
      <c r="F149" s="1159"/>
      <c r="G149" s="1173"/>
      <c r="H149" s="1173"/>
      <c r="I149" s="1173"/>
      <c r="J149" s="1173"/>
      <c r="K149" s="1173"/>
      <c r="L149" s="1173"/>
      <c r="M149" s="1173"/>
      <c r="N149" s="1173"/>
      <c r="O149" s="1173"/>
      <c r="P149" s="1173"/>
      <c r="Q149" s="1173"/>
    </row>
    <row r="150" spans="1:17">
      <c r="D150" s="1162"/>
      <c r="E150" s="1162"/>
      <c r="F150" s="1162"/>
    </row>
    <row r="151" spans="1:17">
      <c r="D151" s="1162"/>
      <c r="E151" s="1162"/>
      <c r="F151" s="1162"/>
    </row>
    <row r="152" spans="1:17">
      <c r="D152" s="1162"/>
      <c r="E152" s="1162"/>
      <c r="F152" s="1162"/>
    </row>
    <row r="153" spans="1:17">
      <c r="D153" s="1162"/>
      <c r="E153" s="1162"/>
      <c r="F153" s="1162"/>
    </row>
    <row r="154" spans="1:17">
      <c r="D154" s="1162"/>
      <c r="E154" s="1162"/>
      <c r="F154" s="1162"/>
    </row>
    <row r="155" spans="1:17">
      <c r="D155" s="1162"/>
      <c r="E155" s="1162"/>
      <c r="F155" s="1162"/>
    </row>
    <row r="156" spans="1:17">
      <c r="D156" s="1162"/>
      <c r="E156" s="1162"/>
      <c r="F156" s="1162"/>
    </row>
    <row r="157" spans="1:17">
      <c r="D157" s="1162"/>
      <c r="E157" s="1162"/>
      <c r="F157" s="1162"/>
    </row>
    <row r="158" spans="1:17">
      <c r="D158" s="1162"/>
      <c r="E158" s="1162"/>
      <c r="F158" s="1162"/>
    </row>
    <row r="159" spans="1:17">
      <c r="D159" s="1162"/>
      <c r="E159" s="1162"/>
      <c r="F159" s="1162"/>
    </row>
    <row r="160" spans="1:17">
      <c r="D160" s="1162"/>
      <c r="E160" s="1162"/>
      <c r="F160" s="1162"/>
    </row>
    <row r="161" spans="4:6">
      <c r="D161" s="1162"/>
      <c r="E161" s="1162"/>
      <c r="F161" s="1162"/>
    </row>
    <row r="162" spans="4:6">
      <c r="D162" s="1162"/>
      <c r="E162" s="1162"/>
      <c r="F162" s="1162"/>
    </row>
    <row r="163" spans="4:6">
      <c r="D163" s="1162"/>
      <c r="E163" s="1162"/>
      <c r="F163" s="1162"/>
    </row>
    <row r="164" spans="4:6">
      <c r="D164" s="1162"/>
      <c r="E164" s="1162"/>
      <c r="F164" s="1162"/>
    </row>
    <row r="165" spans="4:6">
      <c r="D165" s="1162"/>
      <c r="E165" s="1162"/>
      <c r="F165" s="1162"/>
    </row>
    <row r="166" spans="4:6">
      <c r="D166" s="1162"/>
      <c r="E166" s="1162"/>
      <c r="F166" s="1162"/>
    </row>
    <row r="167" spans="4:6">
      <c r="D167" s="1162"/>
      <c r="E167" s="1162"/>
      <c r="F167" s="1162"/>
    </row>
    <row r="168" spans="4:6">
      <c r="D168" s="1162"/>
      <c r="E168" s="1162"/>
      <c r="F168" s="1162"/>
    </row>
    <row r="169" spans="4:6">
      <c r="D169" s="1162"/>
      <c r="E169" s="1162"/>
      <c r="F169" s="1162"/>
    </row>
    <row r="170" spans="4:6">
      <c r="D170" s="1162"/>
      <c r="E170" s="1162"/>
      <c r="F170" s="1162"/>
    </row>
    <row r="171" spans="4:6">
      <c r="D171" s="1162"/>
      <c r="E171" s="1162"/>
      <c r="F171" s="1162"/>
    </row>
    <row r="172" spans="4:6">
      <c r="D172" s="1162"/>
      <c r="E172" s="1162"/>
      <c r="F172" s="1162"/>
    </row>
    <row r="173" spans="4:6">
      <c r="D173" s="1162"/>
      <c r="E173" s="1162"/>
      <c r="F173" s="1162"/>
    </row>
    <row r="174" spans="4:6">
      <c r="D174" s="1162"/>
      <c r="E174" s="1162"/>
      <c r="F174" s="1162"/>
    </row>
    <row r="175" spans="4:6">
      <c r="D175" s="1162"/>
      <c r="E175" s="1162"/>
      <c r="F175" s="1162"/>
    </row>
    <row r="176" spans="4:6">
      <c r="D176" s="1162"/>
      <c r="E176" s="1162"/>
      <c r="F176" s="1162"/>
    </row>
  </sheetData>
  <mergeCells count="28">
    <mergeCell ref="M48:Q48"/>
    <mergeCell ref="B81:C81"/>
    <mergeCell ref="B82:C82"/>
    <mergeCell ref="B117:C117"/>
    <mergeCell ref="A62:Q62"/>
    <mergeCell ref="A63:Q63"/>
    <mergeCell ref="C64:G64"/>
    <mergeCell ref="H64:L64"/>
    <mergeCell ref="M64:Q64"/>
    <mergeCell ref="E65:F65"/>
    <mergeCell ref="J65:K65"/>
    <mergeCell ref="O65:P65"/>
    <mergeCell ref="A7:L7"/>
    <mergeCell ref="M7:Q7"/>
    <mergeCell ref="E49:F49"/>
    <mergeCell ref="J49:K49"/>
    <mergeCell ref="O49:P49"/>
    <mergeCell ref="A8:Q8"/>
    <mergeCell ref="C9:G9"/>
    <mergeCell ref="H9:L9"/>
    <mergeCell ref="M9:Q9"/>
    <mergeCell ref="E10:F10"/>
    <mergeCell ref="J10:K10"/>
    <mergeCell ref="O10:P10"/>
    <mergeCell ref="A46:Q46"/>
    <mergeCell ref="A47:Q47"/>
    <mergeCell ref="C48:G48"/>
    <mergeCell ref="H48:L48"/>
  </mergeCells>
  <printOptions horizontalCentered="1" verticalCentered="1"/>
  <pageMargins left="0.15748031496062992" right="0.15748031496062992" top="0.19685039370078741" bottom="0.15748031496062992" header="0.15748031496062992" footer="0.15748031496062992"/>
  <pageSetup paperSize="9" scale="49" orientation="landscape" horizontalDpi="300" verticalDpi="300" r:id="rId1"/>
  <headerFooter alignWithMargins="0"/>
  <rowBreaks count="3" manualBreakCount="3">
    <brk id="44" max="16383" man="1"/>
    <brk id="80" max="16383" man="1"/>
    <brk id="101"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K45"/>
  <sheetViews>
    <sheetView view="pageBreakPreview" topLeftCell="A22" zoomScaleNormal="100" zoomScaleSheetLayoutView="100" workbookViewId="0">
      <selection activeCell="I33" sqref="I33"/>
    </sheetView>
  </sheetViews>
  <sheetFormatPr defaultRowHeight="15.75"/>
  <cols>
    <col min="1" max="1" width="6.42578125" style="1217" customWidth="1"/>
    <col min="2" max="2" width="36.28515625" style="1217" bestFit="1" customWidth="1"/>
    <col min="3" max="3" width="18.28515625" style="1217" bestFit="1" customWidth="1"/>
    <col min="4" max="4" width="16.42578125" style="1217" customWidth="1"/>
    <col min="5" max="5" width="18.28515625" style="1217" bestFit="1" customWidth="1"/>
    <col min="6" max="6" width="13.42578125" style="1217" customWidth="1"/>
    <col min="7" max="7" width="29.140625" style="1217" customWidth="1"/>
    <col min="8" max="8" width="10.28515625" style="1217" bestFit="1" customWidth="1"/>
    <col min="9" max="9" width="18.28515625" style="1217" bestFit="1" customWidth="1"/>
    <col min="10" max="10" width="13.140625" style="1217" customWidth="1"/>
    <col min="11" max="11" width="10.7109375" style="1217" customWidth="1"/>
    <col min="12" max="256" width="9.140625" style="1217"/>
    <col min="257" max="257" width="6.42578125" style="1217" customWidth="1"/>
    <col min="258" max="258" width="36.28515625" style="1217" bestFit="1" customWidth="1"/>
    <col min="259" max="259" width="18.28515625" style="1217" bestFit="1" customWidth="1"/>
    <col min="260" max="260" width="16.42578125" style="1217" customWidth="1"/>
    <col min="261" max="261" width="18.28515625" style="1217" bestFit="1" customWidth="1"/>
    <col min="262" max="262" width="13.42578125" style="1217" customWidth="1"/>
    <col min="263" max="263" width="29.140625" style="1217" customWidth="1"/>
    <col min="264" max="264" width="10.28515625" style="1217" bestFit="1" customWidth="1"/>
    <col min="265" max="265" width="18.28515625" style="1217" bestFit="1" customWidth="1"/>
    <col min="266" max="266" width="13.140625" style="1217" customWidth="1"/>
    <col min="267" max="267" width="10.7109375" style="1217" customWidth="1"/>
    <col min="268" max="512" width="9.140625" style="1217"/>
    <col min="513" max="513" width="6.42578125" style="1217" customWidth="1"/>
    <col min="514" max="514" width="36.28515625" style="1217" bestFit="1" customWidth="1"/>
    <col min="515" max="515" width="18.28515625" style="1217" bestFit="1" customWidth="1"/>
    <col min="516" max="516" width="16.42578125" style="1217" customWidth="1"/>
    <col min="517" max="517" width="18.28515625" style="1217" bestFit="1" customWidth="1"/>
    <col min="518" max="518" width="13.42578125" style="1217" customWidth="1"/>
    <col min="519" max="519" width="29.140625" style="1217" customWidth="1"/>
    <col min="520" max="520" width="10.28515625" style="1217" bestFit="1" customWidth="1"/>
    <col min="521" max="521" width="18.28515625" style="1217" bestFit="1" customWidth="1"/>
    <col min="522" max="522" width="13.140625" style="1217" customWidth="1"/>
    <col min="523" max="523" width="10.7109375" style="1217" customWidth="1"/>
    <col min="524" max="768" width="9.140625" style="1217"/>
    <col min="769" max="769" width="6.42578125" style="1217" customWidth="1"/>
    <col min="770" max="770" width="36.28515625" style="1217" bestFit="1" customWidth="1"/>
    <col min="771" max="771" width="18.28515625" style="1217" bestFit="1" customWidth="1"/>
    <col min="772" max="772" width="16.42578125" style="1217" customWidth="1"/>
    <col min="773" max="773" width="18.28515625" style="1217" bestFit="1" customWidth="1"/>
    <col min="774" max="774" width="13.42578125" style="1217" customWidth="1"/>
    <col min="775" max="775" width="29.140625" style="1217" customWidth="1"/>
    <col min="776" max="776" width="10.28515625" style="1217" bestFit="1" customWidth="1"/>
    <col min="777" max="777" width="18.28515625" style="1217" bestFit="1" customWidth="1"/>
    <col min="778" max="778" width="13.140625" style="1217" customWidth="1"/>
    <col min="779" max="779" width="10.7109375" style="1217" customWidth="1"/>
    <col min="780" max="1024" width="9.140625" style="1217"/>
    <col min="1025" max="1025" width="6.42578125" style="1217" customWidth="1"/>
    <col min="1026" max="1026" width="36.28515625" style="1217" bestFit="1" customWidth="1"/>
    <col min="1027" max="1027" width="18.28515625" style="1217" bestFit="1" customWidth="1"/>
    <col min="1028" max="1028" width="16.42578125" style="1217" customWidth="1"/>
    <col min="1029" max="1029" width="18.28515625" style="1217" bestFit="1" customWidth="1"/>
    <col min="1030" max="1030" width="13.42578125" style="1217" customWidth="1"/>
    <col min="1031" max="1031" width="29.140625" style="1217" customWidth="1"/>
    <col min="1032" max="1032" width="10.28515625" style="1217" bestFit="1" customWidth="1"/>
    <col min="1033" max="1033" width="18.28515625" style="1217" bestFit="1" customWidth="1"/>
    <col min="1034" max="1034" width="13.140625" style="1217" customWidth="1"/>
    <col min="1035" max="1035" width="10.7109375" style="1217" customWidth="1"/>
    <col min="1036" max="1280" width="9.140625" style="1217"/>
    <col min="1281" max="1281" width="6.42578125" style="1217" customWidth="1"/>
    <col min="1282" max="1282" width="36.28515625" style="1217" bestFit="1" customWidth="1"/>
    <col min="1283" max="1283" width="18.28515625" style="1217" bestFit="1" customWidth="1"/>
    <col min="1284" max="1284" width="16.42578125" style="1217" customWidth="1"/>
    <col min="1285" max="1285" width="18.28515625" style="1217" bestFit="1" customWidth="1"/>
    <col min="1286" max="1286" width="13.42578125" style="1217" customWidth="1"/>
    <col min="1287" max="1287" width="29.140625" style="1217" customWidth="1"/>
    <col min="1288" max="1288" width="10.28515625" style="1217" bestFit="1" customWidth="1"/>
    <col min="1289" max="1289" width="18.28515625" style="1217" bestFit="1" customWidth="1"/>
    <col min="1290" max="1290" width="13.140625" style="1217" customWidth="1"/>
    <col min="1291" max="1291" width="10.7109375" style="1217" customWidth="1"/>
    <col min="1292" max="1536" width="9.140625" style="1217"/>
    <col min="1537" max="1537" width="6.42578125" style="1217" customWidth="1"/>
    <col min="1538" max="1538" width="36.28515625" style="1217" bestFit="1" customWidth="1"/>
    <col min="1539" max="1539" width="18.28515625" style="1217" bestFit="1" customWidth="1"/>
    <col min="1540" max="1540" width="16.42578125" style="1217" customWidth="1"/>
    <col min="1541" max="1541" width="18.28515625" style="1217" bestFit="1" customWidth="1"/>
    <col min="1542" max="1542" width="13.42578125" style="1217" customWidth="1"/>
    <col min="1543" max="1543" width="29.140625" style="1217" customWidth="1"/>
    <col min="1544" max="1544" width="10.28515625" style="1217" bestFit="1" customWidth="1"/>
    <col min="1545" max="1545" width="18.28515625" style="1217" bestFit="1" customWidth="1"/>
    <col min="1546" max="1546" width="13.140625" style="1217" customWidth="1"/>
    <col min="1547" max="1547" width="10.7109375" style="1217" customWidth="1"/>
    <col min="1548" max="1792" width="9.140625" style="1217"/>
    <col min="1793" max="1793" width="6.42578125" style="1217" customWidth="1"/>
    <col min="1794" max="1794" width="36.28515625" style="1217" bestFit="1" customWidth="1"/>
    <col min="1795" max="1795" width="18.28515625" style="1217" bestFit="1" customWidth="1"/>
    <col min="1796" max="1796" width="16.42578125" style="1217" customWidth="1"/>
    <col min="1797" max="1797" width="18.28515625" style="1217" bestFit="1" customWidth="1"/>
    <col min="1798" max="1798" width="13.42578125" style="1217" customWidth="1"/>
    <col min="1799" max="1799" width="29.140625" style="1217" customWidth="1"/>
    <col min="1800" max="1800" width="10.28515625" style="1217" bestFit="1" customWidth="1"/>
    <col min="1801" max="1801" width="18.28515625" style="1217" bestFit="1" customWidth="1"/>
    <col min="1802" max="1802" width="13.140625" style="1217" customWidth="1"/>
    <col min="1803" max="1803" width="10.7109375" style="1217" customWidth="1"/>
    <col min="1804" max="2048" width="9.140625" style="1217"/>
    <col min="2049" max="2049" width="6.42578125" style="1217" customWidth="1"/>
    <col min="2050" max="2050" width="36.28515625" style="1217" bestFit="1" customWidth="1"/>
    <col min="2051" max="2051" width="18.28515625" style="1217" bestFit="1" customWidth="1"/>
    <col min="2052" max="2052" width="16.42578125" style="1217" customWidth="1"/>
    <col min="2053" max="2053" width="18.28515625" style="1217" bestFit="1" customWidth="1"/>
    <col min="2054" max="2054" width="13.42578125" style="1217" customWidth="1"/>
    <col min="2055" max="2055" width="29.140625" style="1217" customWidth="1"/>
    <col min="2056" max="2056" width="10.28515625" style="1217" bestFit="1" customWidth="1"/>
    <col min="2057" max="2057" width="18.28515625" style="1217" bestFit="1" customWidth="1"/>
    <col min="2058" max="2058" width="13.140625" style="1217" customWidth="1"/>
    <col min="2059" max="2059" width="10.7109375" style="1217" customWidth="1"/>
    <col min="2060" max="2304" width="9.140625" style="1217"/>
    <col min="2305" max="2305" width="6.42578125" style="1217" customWidth="1"/>
    <col min="2306" max="2306" width="36.28515625" style="1217" bestFit="1" customWidth="1"/>
    <col min="2307" max="2307" width="18.28515625" style="1217" bestFit="1" customWidth="1"/>
    <col min="2308" max="2308" width="16.42578125" style="1217" customWidth="1"/>
    <col min="2309" max="2309" width="18.28515625" style="1217" bestFit="1" customWidth="1"/>
    <col min="2310" max="2310" width="13.42578125" style="1217" customWidth="1"/>
    <col min="2311" max="2311" width="29.140625" style="1217" customWidth="1"/>
    <col min="2312" max="2312" width="10.28515625" style="1217" bestFit="1" customWidth="1"/>
    <col min="2313" max="2313" width="18.28515625" style="1217" bestFit="1" customWidth="1"/>
    <col min="2314" max="2314" width="13.140625" style="1217" customWidth="1"/>
    <col min="2315" max="2315" width="10.7109375" style="1217" customWidth="1"/>
    <col min="2316" max="2560" width="9.140625" style="1217"/>
    <col min="2561" max="2561" width="6.42578125" style="1217" customWidth="1"/>
    <col min="2562" max="2562" width="36.28515625" style="1217" bestFit="1" customWidth="1"/>
    <col min="2563" max="2563" width="18.28515625" style="1217" bestFit="1" customWidth="1"/>
    <col min="2564" max="2564" width="16.42578125" style="1217" customWidth="1"/>
    <col min="2565" max="2565" width="18.28515625" style="1217" bestFit="1" customWidth="1"/>
    <col min="2566" max="2566" width="13.42578125" style="1217" customWidth="1"/>
    <col min="2567" max="2567" width="29.140625" style="1217" customWidth="1"/>
    <col min="2568" max="2568" width="10.28515625" style="1217" bestFit="1" customWidth="1"/>
    <col min="2569" max="2569" width="18.28515625" style="1217" bestFit="1" customWidth="1"/>
    <col min="2570" max="2570" width="13.140625" style="1217" customWidth="1"/>
    <col min="2571" max="2571" width="10.7109375" style="1217" customWidth="1"/>
    <col min="2572" max="2816" width="9.140625" style="1217"/>
    <col min="2817" max="2817" width="6.42578125" style="1217" customWidth="1"/>
    <col min="2818" max="2818" width="36.28515625" style="1217" bestFit="1" customWidth="1"/>
    <col min="2819" max="2819" width="18.28515625" style="1217" bestFit="1" customWidth="1"/>
    <col min="2820" max="2820" width="16.42578125" style="1217" customWidth="1"/>
    <col min="2821" max="2821" width="18.28515625" style="1217" bestFit="1" customWidth="1"/>
    <col min="2822" max="2822" width="13.42578125" style="1217" customWidth="1"/>
    <col min="2823" max="2823" width="29.140625" style="1217" customWidth="1"/>
    <col min="2824" max="2824" width="10.28515625" style="1217" bestFit="1" customWidth="1"/>
    <col min="2825" max="2825" width="18.28515625" style="1217" bestFit="1" customWidth="1"/>
    <col min="2826" max="2826" width="13.140625" style="1217" customWidth="1"/>
    <col min="2827" max="2827" width="10.7109375" style="1217" customWidth="1"/>
    <col min="2828" max="3072" width="9.140625" style="1217"/>
    <col min="3073" max="3073" width="6.42578125" style="1217" customWidth="1"/>
    <col min="3074" max="3074" width="36.28515625" style="1217" bestFit="1" customWidth="1"/>
    <col min="3075" max="3075" width="18.28515625" style="1217" bestFit="1" customWidth="1"/>
    <col min="3076" max="3076" width="16.42578125" style="1217" customWidth="1"/>
    <col min="3077" max="3077" width="18.28515625" style="1217" bestFit="1" customWidth="1"/>
    <col min="3078" max="3078" width="13.42578125" style="1217" customWidth="1"/>
    <col min="3079" max="3079" width="29.140625" style="1217" customWidth="1"/>
    <col min="3080" max="3080" width="10.28515625" style="1217" bestFit="1" customWidth="1"/>
    <col min="3081" max="3081" width="18.28515625" style="1217" bestFit="1" customWidth="1"/>
    <col min="3082" max="3082" width="13.140625" style="1217" customWidth="1"/>
    <col min="3083" max="3083" width="10.7109375" style="1217" customWidth="1"/>
    <col min="3084" max="3328" width="9.140625" style="1217"/>
    <col min="3329" max="3329" width="6.42578125" style="1217" customWidth="1"/>
    <col min="3330" max="3330" width="36.28515625" style="1217" bestFit="1" customWidth="1"/>
    <col min="3331" max="3331" width="18.28515625" style="1217" bestFit="1" customWidth="1"/>
    <col min="3332" max="3332" width="16.42578125" style="1217" customWidth="1"/>
    <col min="3333" max="3333" width="18.28515625" style="1217" bestFit="1" customWidth="1"/>
    <col min="3334" max="3334" width="13.42578125" style="1217" customWidth="1"/>
    <col min="3335" max="3335" width="29.140625" style="1217" customWidth="1"/>
    <col min="3336" max="3336" width="10.28515625" style="1217" bestFit="1" customWidth="1"/>
    <col min="3337" max="3337" width="18.28515625" style="1217" bestFit="1" customWidth="1"/>
    <col min="3338" max="3338" width="13.140625" style="1217" customWidth="1"/>
    <col min="3339" max="3339" width="10.7109375" style="1217" customWidth="1"/>
    <col min="3340" max="3584" width="9.140625" style="1217"/>
    <col min="3585" max="3585" width="6.42578125" style="1217" customWidth="1"/>
    <col min="3586" max="3586" width="36.28515625" style="1217" bestFit="1" customWidth="1"/>
    <col min="3587" max="3587" width="18.28515625" style="1217" bestFit="1" customWidth="1"/>
    <col min="3588" max="3588" width="16.42578125" style="1217" customWidth="1"/>
    <col min="3589" max="3589" width="18.28515625" style="1217" bestFit="1" customWidth="1"/>
    <col min="3590" max="3590" width="13.42578125" style="1217" customWidth="1"/>
    <col min="3591" max="3591" width="29.140625" style="1217" customWidth="1"/>
    <col min="3592" max="3592" width="10.28515625" style="1217" bestFit="1" customWidth="1"/>
    <col min="3593" max="3593" width="18.28515625" style="1217" bestFit="1" customWidth="1"/>
    <col min="3594" max="3594" width="13.140625" style="1217" customWidth="1"/>
    <col min="3595" max="3595" width="10.7109375" style="1217" customWidth="1"/>
    <col min="3596" max="3840" width="9.140625" style="1217"/>
    <col min="3841" max="3841" width="6.42578125" style="1217" customWidth="1"/>
    <col min="3842" max="3842" width="36.28515625" style="1217" bestFit="1" customWidth="1"/>
    <col min="3843" max="3843" width="18.28515625" style="1217" bestFit="1" customWidth="1"/>
    <col min="3844" max="3844" width="16.42578125" style="1217" customWidth="1"/>
    <col min="3845" max="3845" width="18.28515625" style="1217" bestFit="1" customWidth="1"/>
    <col min="3846" max="3846" width="13.42578125" style="1217" customWidth="1"/>
    <col min="3847" max="3847" width="29.140625" style="1217" customWidth="1"/>
    <col min="3848" max="3848" width="10.28515625" style="1217" bestFit="1" customWidth="1"/>
    <col min="3849" max="3849" width="18.28515625" style="1217" bestFit="1" customWidth="1"/>
    <col min="3850" max="3850" width="13.140625" style="1217" customWidth="1"/>
    <col min="3851" max="3851" width="10.7109375" style="1217" customWidth="1"/>
    <col min="3852" max="4096" width="9.140625" style="1217"/>
    <col min="4097" max="4097" width="6.42578125" style="1217" customWidth="1"/>
    <col min="4098" max="4098" width="36.28515625" style="1217" bestFit="1" customWidth="1"/>
    <col min="4099" max="4099" width="18.28515625" style="1217" bestFit="1" customWidth="1"/>
    <col min="4100" max="4100" width="16.42578125" style="1217" customWidth="1"/>
    <col min="4101" max="4101" width="18.28515625" style="1217" bestFit="1" customWidth="1"/>
    <col min="4102" max="4102" width="13.42578125" style="1217" customWidth="1"/>
    <col min="4103" max="4103" width="29.140625" style="1217" customWidth="1"/>
    <col min="4104" max="4104" width="10.28515625" style="1217" bestFit="1" customWidth="1"/>
    <col min="4105" max="4105" width="18.28515625" style="1217" bestFit="1" customWidth="1"/>
    <col min="4106" max="4106" width="13.140625" style="1217" customWidth="1"/>
    <col min="4107" max="4107" width="10.7109375" style="1217" customWidth="1"/>
    <col min="4108" max="4352" width="9.140625" style="1217"/>
    <col min="4353" max="4353" width="6.42578125" style="1217" customWidth="1"/>
    <col min="4354" max="4354" width="36.28515625" style="1217" bestFit="1" customWidth="1"/>
    <col min="4355" max="4355" width="18.28515625" style="1217" bestFit="1" customWidth="1"/>
    <col min="4356" max="4356" width="16.42578125" style="1217" customWidth="1"/>
    <col min="4357" max="4357" width="18.28515625" style="1217" bestFit="1" customWidth="1"/>
    <col min="4358" max="4358" width="13.42578125" style="1217" customWidth="1"/>
    <col min="4359" max="4359" width="29.140625" style="1217" customWidth="1"/>
    <col min="4360" max="4360" width="10.28515625" style="1217" bestFit="1" customWidth="1"/>
    <col min="4361" max="4361" width="18.28515625" style="1217" bestFit="1" customWidth="1"/>
    <col min="4362" max="4362" width="13.140625" style="1217" customWidth="1"/>
    <col min="4363" max="4363" width="10.7109375" style="1217" customWidth="1"/>
    <col min="4364" max="4608" width="9.140625" style="1217"/>
    <col min="4609" max="4609" width="6.42578125" style="1217" customWidth="1"/>
    <col min="4610" max="4610" width="36.28515625" style="1217" bestFit="1" customWidth="1"/>
    <col min="4611" max="4611" width="18.28515625" style="1217" bestFit="1" customWidth="1"/>
    <col min="4612" max="4612" width="16.42578125" style="1217" customWidth="1"/>
    <col min="4613" max="4613" width="18.28515625" style="1217" bestFit="1" customWidth="1"/>
    <col min="4614" max="4614" width="13.42578125" style="1217" customWidth="1"/>
    <col min="4615" max="4615" width="29.140625" style="1217" customWidth="1"/>
    <col min="4616" max="4616" width="10.28515625" style="1217" bestFit="1" customWidth="1"/>
    <col min="4617" max="4617" width="18.28515625" style="1217" bestFit="1" customWidth="1"/>
    <col min="4618" max="4618" width="13.140625" style="1217" customWidth="1"/>
    <col min="4619" max="4619" width="10.7109375" style="1217" customWidth="1"/>
    <col min="4620" max="4864" width="9.140625" style="1217"/>
    <col min="4865" max="4865" width="6.42578125" style="1217" customWidth="1"/>
    <col min="4866" max="4866" width="36.28515625" style="1217" bestFit="1" customWidth="1"/>
    <col min="4867" max="4867" width="18.28515625" style="1217" bestFit="1" customWidth="1"/>
    <col min="4868" max="4868" width="16.42578125" style="1217" customWidth="1"/>
    <col min="4869" max="4869" width="18.28515625" style="1217" bestFit="1" customWidth="1"/>
    <col min="4870" max="4870" width="13.42578125" style="1217" customWidth="1"/>
    <col min="4871" max="4871" width="29.140625" style="1217" customWidth="1"/>
    <col min="4872" max="4872" width="10.28515625" style="1217" bestFit="1" customWidth="1"/>
    <col min="4873" max="4873" width="18.28515625" style="1217" bestFit="1" customWidth="1"/>
    <col min="4874" max="4874" width="13.140625" style="1217" customWidth="1"/>
    <col min="4875" max="4875" width="10.7109375" style="1217" customWidth="1"/>
    <col min="4876" max="5120" width="9.140625" style="1217"/>
    <col min="5121" max="5121" width="6.42578125" style="1217" customWidth="1"/>
    <col min="5122" max="5122" width="36.28515625" style="1217" bestFit="1" customWidth="1"/>
    <col min="5123" max="5123" width="18.28515625" style="1217" bestFit="1" customWidth="1"/>
    <col min="5124" max="5124" width="16.42578125" style="1217" customWidth="1"/>
    <col min="5125" max="5125" width="18.28515625" style="1217" bestFit="1" customWidth="1"/>
    <col min="5126" max="5126" width="13.42578125" style="1217" customWidth="1"/>
    <col min="5127" max="5127" width="29.140625" style="1217" customWidth="1"/>
    <col min="5128" max="5128" width="10.28515625" style="1217" bestFit="1" customWidth="1"/>
    <col min="5129" max="5129" width="18.28515625" style="1217" bestFit="1" customWidth="1"/>
    <col min="5130" max="5130" width="13.140625" style="1217" customWidth="1"/>
    <col min="5131" max="5131" width="10.7109375" style="1217" customWidth="1"/>
    <col min="5132" max="5376" width="9.140625" style="1217"/>
    <col min="5377" max="5377" width="6.42578125" style="1217" customWidth="1"/>
    <col min="5378" max="5378" width="36.28515625" style="1217" bestFit="1" customWidth="1"/>
    <col min="5379" max="5379" width="18.28515625" style="1217" bestFit="1" customWidth="1"/>
    <col min="5380" max="5380" width="16.42578125" style="1217" customWidth="1"/>
    <col min="5381" max="5381" width="18.28515625" style="1217" bestFit="1" customWidth="1"/>
    <col min="5382" max="5382" width="13.42578125" style="1217" customWidth="1"/>
    <col min="5383" max="5383" width="29.140625" style="1217" customWidth="1"/>
    <col min="5384" max="5384" width="10.28515625" style="1217" bestFit="1" customWidth="1"/>
    <col min="5385" max="5385" width="18.28515625" style="1217" bestFit="1" customWidth="1"/>
    <col min="5386" max="5386" width="13.140625" style="1217" customWidth="1"/>
    <col min="5387" max="5387" width="10.7109375" style="1217" customWidth="1"/>
    <col min="5388" max="5632" width="9.140625" style="1217"/>
    <col min="5633" max="5633" width="6.42578125" style="1217" customWidth="1"/>
    <col min="5634" max="5634" width="36.28515625" style="1217" bestFit="1" customWidth="1"/>
    <col min="5635" max="5635" width="18.28515625" style="1217" bestFit="1" customWidth="1"/>
    <col min="5636" max="5636" width="16.42578125" style="1217" customWidth="1"/>
    <col min="5637" max="5637" width="18.28515625" style="1217" bestFit="1" customWidth="1"/>
    <col min="5638" max="5638" width="13.42578125" style="1217" customWidth="1"/>
    <col min="5639" max="5639" width="29.140625" style="1217" customWidth="1"/>
    <col min="5640" max="5640" width="10.28515625" style="1217" bestFit="1" customWidth="1"/>
    <col min="5641" max="5641" width="18.28515625" style="1217" bestFit="1" customWidth="1"/>
    <col min="5642" max="5642" width="13.140625" style="1217" customWidth="1"/>
    <col min="5643" max="5643" width="10.7109375" style="1217" customWidth="1"/>
    <col min="5644" max="5888" width="9.140625" style="1217"/>
    <col min="5889" max="5889" width="6.42578125" style="1217" customWidth="1"/>
    <col min="5890" max="5890" width="36.28515625" style="1217" bestFit="1" customWidth="1"/>
    <col min="5891" max="5891" width="18.28515625" style="1217" bestFit="1" customWidth="1"/>
    <col min="5892" max="5892" width="16.42578125" style="1217" customWidth="1"/>
    <col min="5893" max="5893" width="18.28515625" style="1217" bestFit="1" customWidth="1"/>
    <col min="5894" max="5894" width="13.42578125" style="1217" customWidth="1"/>
    <col min="5895" max="5895" width="29.140625" style="1217" customWidth="1"/>
    <col min="5896" max="5896" width="10.28515625" style="1217" bestFit="1" customWidth="1"/>
    <col min="5897" max="5897" width="18.28515625" style="1217" bestFit="1" customWidth="1"/>
    <col min="5898" max="5898" width="13.140625" style="1217" customWidth="1"/>
    <col min="5899" max="5899" width="10.7109375" style="1217" customWidth="1"/>
    <col min="5900" max="6144" width="9.140625" style="1217"/>
    <col min="6145" max="6145" width="6.42578125" style="1217" customWidth="1"/>
    <col min="6146" max="6146" width="36.28515625" style="1217" bestFit="1" customWidth="1"/>
    <col min="6147" max="6147" width="18.28515625" style="1217" bestFit="1" customWidth="1"/>
    <col min="6148" max="6148" width="16.42578125" style="1217" customWidth="1"/>
    <col min="6149" max="6149" width="18.28515625" style="1217" bestFit="1" customWidth="1"/>
    <col min="6150" max="6150" width="13.42578125" style="1217" customWidth="1"/>
    <col min="6151" max="6151" width="29.140625" style="1217" customWidth="1"/>
    <col min="6152" max="6152" width="10.28515625" style="1217" bestFit="1" customWidth="1"/>
    <col min="6153" max="6153" width="18.28515625" style="1217" bestFit="1" customWidth="1"/>
    <col min="6154" max="6154" width="13.140625" style="1217" customWidth="1"/>
    <col min="6155" max="6155" width="10.7109375" style="1217" customWidth="1"/>
    <col min="6156" max="6400" width="9.140625" style="1217"/>
    <col min="6401" max="6401" width="6.42578125" style="1217" customWidth="1"/>
    <col min="6402" max="6402" width="36.28515625" style="1217" bestFit="1" customWidth="1"/>
    <col min="6403" max="6403" width="18.28515625" style="1217" bestFit="1" customWidth="1"/>
    <col min="6404" max="6404" width="16.42578125" style="1217" customWidth="1"/>
    <col min="6405" max="6405" width="18.28515625" style="1217" bestFit="1" customWidth="1"/>
    <col min="6406" max="6406" width="13.42578125" style="1217" customWidth="1"/>
    <col min="6407" max="6407" width="29.140625" style="1217" customWidth="1"/>
    <col min="6408" max="6408" width="10.28515625" style="1217" bestFit="1" customWidth="1"/>
    <col min="6409" max="6409" width="18.28515625" style="1217" bestFit="1" customWidth="1"/>
    <col min="6410" max="6410" width="13.140625" style="1217" customWidth="1"/>
    <col min="6411" max="6411" width="10.7109375" style="1217" customWidth="1"/>
    <col min="6412" max="6656" width="9.140625" style="1217"/>
    <col min="6657" max="6657" width="6.42578125" style="1217" customWidth="1"/>
    <col min="6658" max="6658" width="36.28515625" style="1217" bestFit="1" customWidth="1"/>
    <col min="6659" max="6659" width="18.28515625" style="1217" bestFit="1" customWidth="1"/>
    <col min="6660" max="6660" width="16.42578125" style="1217" customWidth="1"/>
    <col min="6661" max="6661" width="18.28515625" style="1217" bestFit="1" customWidth="1"/>
    <col min="6662" max="6662" width="13.42578125" style="1217" customWidth="1"/>
    <col min="6663" max="6663" width="29.140625" style="1217" customWidth="1"/>
    <col min="6664" max="6664" width="10.28515625" style="1217" bestFit="1" customWidth="1"/>
    <col min="6665" max="6665" width="18.28515625" style="1217" bestFit="1" customWidth="1"/>
    <col min="6666" max="6666" width="13.140625" style="1217" customWidth="1"/>
    <col min="6667" max="6667" width="10.7109375" style="1217" customWidth="1"/>
    <col min="6668" max="6912" width="9.140625" style="1217"/>
    <col min="6913" max="6913" width="6.42578125" style="1217" customWidth="1"/>
    <col min="6914" max="6914" width="36.28515625" style="1217" bestFit="1" customWidth="1"/>
    <col min="6915" max="6915" width="18.28515625" style="1217" bestFit="1" customWidth="1"/>
    <col min="6916" max="6916" width="16.42578125" style="1217" customWidth="1"/>
    <col min="6917" max="6917" width="18.28515625" style="1217" bestFit="1" customWidth="1"/>
    <col min="6918" max="6918" width="13.42578125" style="1217" customWidth="1"/>
    <col min="6919" max="6919" width="29.140625" style="1217" customWidth="1"/>
    <col min="6920" max="6920" width="10.28515625" style="1217" bestFit="1" customWidth="1"/>
    <col min="6921" max="6921" width="18.28515625" style="1217" bestFit="1" customWidth="1"/>
    <col min="6922" max="6922" width="13.140625" style="1217" customWidth="1"/>
    <col min="6923" max="6923" width="10.7109375" style="1217" customWidth="1"/>
    <col min="6924" max="7168" width="9.140625" style="1217"/>
    <col min="7169" max="7169" width="6.42578125" style="1217" customWidth="1"/>
    <col min="7170" max="7170" width="36.28515625" style="1217" bestFit="1" customWidth="1"/>
    <col min="7171" max="7171" width="18.28515625" style="1217" bestFit="1" customWidth="1"/>
    <col min="7172" max="7172" width="16.42578125" style="1217" customWidth="1"/>
    <col min="7173" max="7173" width="18.28515625" style="1217" bestFit="1" customWidth="1"/>
    <col min="7174" max="7174" width="13.42578125" style="1217" customWidth="1"/>
    <col min="7175" max="7175" width="29.140625" style="1217" customWidth="1"/>
    <col min="7176" max="7176" width="10.28515625" style="1217" bestFit="1" customWidth="1"/>
    <col min="7177" max="7177" width="18.28515625" style="1217" bestFit="1" customWidth="1"/>
    <col min="7178" max="7178" width="13.140625" style="1217" customWidth="1"/>
    <col min="7179" max="7179" width="10.7109375" style="1217" customWidth="1"/>
    <col min="7180" max="7424" width="9.140625" style="1217"/>
    <col min="7425" max="7425" width="6.42578125" style="1217" customWidth="1"/>
    <col min="7426" max="7426" width="36.28515625" style="1217" bestFit="1" customWidth="1"/>
    <col min="7427" max="7427" width="18.28515625" style="1217" bestFit="1" customWidth="1"/>
    <col min="7428" max="7428" width="16.42578125" style="1217" customWidth="1"/>
    <col min="7429" max="7429" width="18.28515625" style="1217" bestFit="1" customWidth="1"/>
    <col min="7430" max="7430" width="13.42578125" style="1217" customWidth="1"/>
    <col min="7431" max="7431" width="29.140625" style="1217" customWidth="1"/>
    <col min="7432" max="7432" width="10.28515625" style="1217" bestFit="1" customWidth="1"/>
    <col min="7433" max="7433" width="18.28515625" style="1217" bestFit="1" customWidth="1"/>
    <col min="7434" max="7434" width="13.140625" style="1217" customWidth="1"/>
    <col min="7435" max="7435" width="10.7109375" style="1217" customWidth="1"/>
    <col min="7436" max="7680" width="9.140625" style="1217"/>
    <col min="7681" max="7681" width="6.42578125" style="1217" customWidth="1"/>
    <col min="7682" max="7682" width="36.28515625" style="1217" bestFit="1" customWidth="1"/>
    <col min="7683" max="7683" width="18.28515625" style="1217" bestFit="1" customWidth="1"/>
    <col min="7684" max="7684" width="16.42578125" style="1217" customWidth="1"/>
    <col min="7685" max="7685" width="18.28515625" style="1217" bestFit="1" customWidth="1"/>
    <col min="7686" max="7686" width="13.42578125" style="1217" customWidth="1"/>
    <col min="7687" max="7687" width="29.140625" style="1217" customWidth="1"/>
    <col min="7688" max="7688" width="10.28515625" style="1217" bestFit="1" customWidth="1"/>
    <col min="7689" max="7689" width="18.28515625" style="1217" bestFit="1" customWidth="1"/>
    <col min="7690" max="7690" width="13.140625" style="1217" customWidth="1"/>
    <col min="7691" max="7691" width="10.7109375" style="1217" customWidth="1"/>
    <col min="7692" max="7936" width="9.140625" style="1217"/>
    <col min="7937" max="7937" width="6.42578125" style="1217" customWidth="1"/>
    <col min="7938" max="7938" width="36.28515625" style="1217" bestFit="1" customWidth="1"/>
    <col min="7939" max="7939" width="18.28515625" style="1217" bestFit="1" customWidth="1"/>
    <col min="7940" max="7940" width="16.42578125" style="1217" customWidth="1"/>
    <col min="7941" max="7941" width="18.28515625" style="1217" bestFit="1" customWidth="1"/>
    <col min="7942" max="7942" width="13.42578125" style="1217" customWidth="1"/>
    <col min="7943" max="7943" width="29.140625" style="1217" customWidth="1"/>
    <col min="7944" max="7944" width="10.28515625" style="1217" bestFit="1" customWidth="1"/>
    <col min="7945" max="7945" width="18.28515625" style="1217" bestFit="1" customWidth="1"/>
    <col min="7946" max="7946" width="13.140625" style="1217" customWidth="1"/>
    <col min="7947" max="7947" width="10.7109375" style="1217" customWidth="1"/>
    <col min="7948" max="8192" width="9.140625" style="1217"/>
    <col min="8193" max="8193" width="6.42578125" style="1217" customWidth="1"/>
    <col min="8194" max="8194" width="36.28515625" style="1217" bestFit="1" customWidth="1"/>
    <col min="8195" max="8195" width="18.28515625" style="1217" bestFit="1" customWidth="1"/>
    <col min="8196" max="8196" width="16.42578125" style="1217" customWidth="1"/>
    <col min="8197" max="8197" width="18.28515625" style="1217" bestFit="1" customWidth="1"/>
    <col min="8198" max="8198" width="13.42578125" style="1217" customWidth="1"/>
    <col min="8199" max="8199" width="29.140625" style="1217" customWidth="1"/>
    <col min="8200" max="8200" width="10.28515625" style="1217" bestFit="1" customWidth="1"/>
    <col min="8201" max="8201" width="18.28515625" style="1217" bestFit="1" customWidth="1"/>
    <col min="8202" max="8202" width="13.140625" style="1217" customWidth="1"/>
    <col min="8203" max="8203" width="10.7109375" style="1217" customWidth="1"/>
    <col min="8204" max="8448" width="9.140625" style="1217"/>
    <col min="8449" max="8449" width="6.42578125" style="1217" customWidth="1"/>
    <col min="8450" max="8450" width="36.28515625" style="1217" bestFit="1" customWidth="1"/>
    <col min="8451" max="8451" width="18.28515625" style="1217" bestFit="1" customWidth="1"/>
    <col min="8452" max="8452" width="16.42578125" style="1217" customWidth="1"/>
    <col min="8453" max="8453" width="18.28515625" style="1217" bestFit="1" customWidth="1"/>
    <col min="8454" max="8454" width="13.42578125" style="1217" customWidth="1"/>
    <col min="8455" max="8455" width="29.140625" style="1217" customWidth="1"/>
    <col min="8456" max="8456" width="10.28515625" style="1217" bestFit="1" customWidth="1"/>
    <col min="8457" max="8457" width="18.28515625" style="1217" bestFit="1" customWidth="1"/>
    <col min="8458" max="8458" width="13.140625" style="1217" customWidth="1"/>
    <col min="8459" max="8459" width="10.7109375" style="1217" customWidth="1"/>
    <col min="8460" max="8704" width="9.140625" style="1217"/>
    <col min="8705" max="8705" width="6.42578125" style="1217" customWidth="1"/>
    <col min="8706" max="8706" width="36.28515625" style="1217" bestFit="1" customWidth="1"/>
    <col min="8707" max="8707" width="18.28515625" style="1217" bestFit="1" customWidth="1"/>
    <col min="8708" max="8708" width="16.42578125" style="1217" customWidth="1"/>
    <col min="8709" max="8709" width="18.28515625" style="1217" bestFit="1" customWidth="1"/>
    <col min="8710" max="8710" width="13.42578125" style="1217" customWidth="1"/>
    <col min="8711" max="8711" width="29.140625" style="1217" customWidth="1"/>
    <col min="8712" max="8712" width="10.28515625" style="1217" bestFit="1" customWidth="1"/>
    <col min="8713" max="8713" width="18.28515625" style="1217" bestFit="1" customWidth="1"/>
    <col min="8714" max="8714" width="13.140625" style="1217" customWidth="1"/>
    <col min="8715" max="8715" width="10.7109375" style="1217" customWidth="1"/>
    <col min="8716" max="8960" width="9.140625" style="1217"/>
    <col min="8961" max="8961" width="6.42578125" style="1217" customWidth="1"/>
    <col min="8962" max="8962" width="36.28515625" style="1217" bestFit="1" customWidth="1"/>
    <col min="8963" max="8963" width="18.28515625" style="1217" bestFit="1" customWidth="1"/>
    <col min="8964" max="8964" width="16.42578125" style="1217" customWidth="1"/>
    <col min="8965" max="8965" width="18.28515625" style="1217" bestFit="1" customWidth="1"/>
    <col min="8966" max="8966" width="13.42578125" style="1217" customWidth="1"/>
    <col min="8967" max="8967" width="29.140625" style="1217" customWidth="1"/>
    <col min="8968" max="8968" width="10.28515625" style="1217" bestFit="1" customWidth="1"/>
    <col min="8969" max="8969" width="18.28515625" style="1217" bestFit="1" customWidth="1"/>
    <col min="8970" max="8970" width="13.140625" style="1217" customWidth="1"/>
    <col min="8971" max="8971" width="10.7109375" style="1217" customWidth="1"/>
    <col min="8972" max="9216" width="9.140625" style="1217"/>
    <col min="9217" max="9217" width="6.42578125" style="1217" customWidth="1"/>
    <col min="9218" max="9218" width="36.28515625" style="1217" bestFit="1" customWidth="1"/>
    <col min="9219" max="9219" width="18.28515625" style="1217" bestFit="1" customWidth="1"/>
    <col min="9220" max="9220" width="16.42578125" style="1217" customWidth="1"/>
    <col min="9221" max="9221" width="18.28515625" style="1217" bestFit="1" customWidth="1"/>
    <col min="9222" max="9222" width="13.42578125" style="1217" customWidth="1"/>
    <col min="9223" max="9223" width="29.140625" style="1217" customWidth="1"/>
    <col min="9224" max="9224" width="10.28515625" style="1217" bestFit="1" customWidth="1"/>
    <col min="9225" max="9225" width="18.28515625" style="1217" bestFit="1" customWidth="1"/>
    <col min="9226" max="9226" width="13.140625" style="1217" customWidth="1"/>
    <col min="9227" max="9227" width="10.7109375" style="1217" customWidth="1"/>
    <col min="9228" max="9472" width="9.140625" style="1217"/>
    <col min="9473" max="9473" width="6.42578125" style="1217" customWidth="1"/>
    <col min="9474" max="9474" width="36.28515625" style="1217" bestFit="1" customWidth="1"/>
    <col min="9475" max="9475" width="18.28515625" style="1217" bestFit="1" customWidth="1"/>
    <col min="9476" max="9476" width="16.42578125" style="1217" customWidth="1"/>
    <col min="9477" max="9477" width="18.28515625" style="1217" bestFit="1" customWidth="1"/>
    <col min="9478" max="9478" width="13.42578125" style="1217" customWidth="1"/>
    <col min="9479" max="9479" width="29.140625" style="1217" customWidth="1"/>
    <col min="9480" max="9480" width="10.28515625" style="1217" bestFit="1" customWidth="1"/>
    <col min="9481" max="9481" width="18.28515625" style="1217" bestFit="1" customWidth="1"/>
    <col min="9482" max="9482" width="13.140625" style="1217" customWidth="1"/>
    <col min="9483" max="9483" width="10.7109375" style="1217" customWidth="1"/>
    <col min="9484" max="9728" width="9.140625" style="1217"/>
    <col min="9729" max="9729" width="6.42578125" style="1217" customWidth="1"/>
    <col min="9730" max="9730" width="36.28515625" style="1217" bestFit="1" customWidth="1"/>
    <col min="9731" max="9731" width="18.28515625" style="1217" bestFit="1" customWidth="1"/>
    <col min="9732" max="9732" width="16.42578125" style="1217" customWidth="1"/>
    <col min="9733" max="9733" width="18.28515625" style="1217" bestFit="1" customWidth="1"/>
    <col min="9734" max="9734" width="13.42578125" style="1217" customWidth="1"/>
    <col min="9735" max="9735" width="29.140625" style="1217" customWidth="1"/>
    <col min="9736" max="9736" width="10.28515625" style="1217" bestFit="1" customWidth="1"/>
    <col min="9737" max="9737" width="18.28515625" style="1217" bestFit="1" customWidth="1"/>
    <col min="9738" max="9738" width="13.140625" style="1217" customWidth="1"/>
    <col min="9739" max="9739" width="10.7109375" style="1217" customWidth="1"/>
    <col min="9740" max="9984" width="9.140625" style="1217"/>
    <col min="9985" max="9985" width="6.42578125" style="1217" customWidth="1"/>
    <col min="9986" max="9986" width="36.28515625" style="1217" bestFit="1" customWidth="1"/>
    <col min="9987" max="9987" width="18.28515625" style="1217" bestFit="1" customWidth="1"/>
    <col min="9988" max="9988" width="16.42578125" style="1217" customWidth="1"/>
    <col min="9989" max="9989" width="18.28515625" style="1217" bestFit="1" customWidth="1"/>
    <col min="9990" max="9990" width="13.42578125" style="1217" customWidth="1"/>
    <col min="9991" max="9991" width="29.140625" style="1217" customWidth="1"/>
    <col min="9992" max="9992" width="10.28515625" style="1217" bestFit="1" customWidth="1"/>
    <col min="9993" max="9993" width="18.28515625" style="1217" bestFit="1" customWidth="1"/>
    <col min="9994" max="9994" width="13.140625" style="1217" customWidth="1"/>
    <col min="9995" max="9995" width="10.7109375" style="1217" customWidth="1"/>
    <col min="9996" max="10240" width="9.140625" style="1217"/>
    <col min="10241" max="10241" width="6.42578125" style="1217" customWidth="1"/>
    <col min="10242" max="10242" width="36.28515625" style="1217" bestFit="1" customWidth="1"/>
    <col min="10243" max="10243" width="18.28515625" style="1217" bestFit="1" customWidth="1"/>
    <col min="10244" max="10244" width="16.42578125" style="1217" customWidth="1"/>
    <col min="10245" max="10245" width="18.28515625" style="1217" bestFit="1" customWidth="1"/>
    <col min="10246" max="10246" width="13.42578125" style="1217" customWidth="1"/>
    <col min="10247" max="10247" width="29.140625" style="1217" customWidth="1"/>
    <col min="10248" max="10248" width="10.28515625" style="1217" bestFit="1" customWidth="1"/>
    <col min="10249" max="10249" width="18.28515625" style="1217" bestFit="1" customWidth="1"/>
    <col min="10250" max="10250" width="13.140625" style="1217" customWidth="1"/>
    <col min="10251" max="10251" width="10.7109375" style="1217" customWidth="1"/>
    <col min="10252" max="10496" width="9.140625" style="1217"/>
    <col min="10497" max="10497" width="6.42578125" style="1217" customWidth="1"/>
    <col min="10498" max="10498" width="36.28515625" style="1217" bestFit="1" customWidth="1"/>
    <col min="10499" max="10499" width="18.28515625" style="1217" bestFit="1" customWidth="1"/>
    <col min="10500" max="10500" width="16.42578125" style="1217" customWidth="1"/>
    <col min="10501" max="10501" width="18.28515625" style="1217" bestFit="1" customWidth="1"/>
    <col min="10502" max="10502" width="13.42578125" style="1217" customWidth="1"/>
    <col min="10503" max="10503" width="29.140625" style="1217" customWidth="1"/>
    <col min="10504" max="10504" width="10.28515625" style="1217" bestFit="1" customWidth="1"/>
    <col min="10505" max="10505" width="18.28515625" style="1217" bestFit="1" customWidth="1"/>
    <col min="10506" max="10506" width="13.140625" style="1217" customWidth="1"/>
    <col min="10507" max="10507" width="10.7109375" style="1217" customWidth="1"/>
    <col min="10508" max="10752" width="9.140625" style="1217"/>
    <col min="10753" max="10753" width="6.42578125" style="1217" customWidth="1"/>
    <col min="10754" max="10754" width="36.28515625" style="1217" bestFit="1" customWidth="1"/>
    <col min="10755" max="10755" width="18.28515625" style="1217" bestFit="1" customWidth="1"/>
    <col min="10756" max="10756" width="16.42578125" style="1217" customWidth="1"/>
    <col min="10757" max="10757" width="18.28515625" style="1217" bestFit="1" customWidth="1"/>
    <col min="10758" max="10758" width="13.42578125" style="1217" customWidth="1"/>
    <col min="10759" max="10759" width="29.140625" style="1217" customWidth="1"/>
    <col min="10760" max="10760" width="10.28515625" style="1217" bestFit="1" customWidth="1"/>
    <col min="10761" max="10761" width="18.28515625" style="1217" bestFit="1" customWidth="1"/>
    <col min="10762" max="10762" width="13.140625" style="1217" customWidth="1"/>
    <col min="10763" max="10763" width="10.7109375" style="1217" customWidth="1"/>
    <col min="10764" max="11008" width="9.140625" style="1217"/>
    <col min="11009" max="11009" width="6.42578125" style="1217" customWidth="1"/>
    <col min="11010" max="11010" width="36.28515625" style="1217" bestFit="1" customWidth="1"/>
    <col min="11011" max="11011" width="18.28515625" style="1217" bestFit="1" customWidth="1"/>
    <col min="11012" max="11012" width="16.42578125" style="1217" customWidth="1"/>
    <col min="11013" max="11013" width="18.28515625" style="1217" bestFit="1" customWidth="1"/>
    <col min="11014" max="11014" width="13.42578125" style="1217" customWidth="1"/>
    <col min="11015" max="11015" width="29.140625" style="1217" customWidth="1"/>
    <col min="11016" max="11016" width="10.28515625" style="1217" bestFit="1" customWidth="1"/>
    <col min="11017" max="11017" width="18.28515625" style="1217" bestFit="1" customWidth="1"/>
    <col min="11018" max="11018" width="13.140625" style="1217" customWidth="1"/>
    <col min="11019" max="11019" width="10.7109375" style="1217" customWidth="1"/>
    <col min="11020" max="11264" width="9.140625" style="1217"/>
    <col min="11265" max="11265" width="6.42578125" style="1217" customWidth="1"/>
    <col min="11266" max="11266" width="36.28515625" style="1217" bestFit="1" customWidth="1"/>
    <col min="11267" max="11267" width="18.28515625" style="1217" bestFit="1" customWidth="1"/>
    <col min="11268" max="11268" width="16.42578125" style="1217" customWidth="1"/>
    <col min="11269" max="11269" width="18.28515625" style="1217" bestFit="1" customWidth="1"/>
    <col min="11270" max="11270" width="13.42578125" style="1217" customWidth="1"/>
    <col min="11271" max="11271" width="29.140625" style="1217" customWidth="1"/>
    <col min="11272" max="11272" width="10.28515625" style="1217" bestFit="1" customWidth="1"/>
    <col min="11273" max="11273" width="18.28515625" style="1217" bestFit="1" customWidth="1"/>
    <col min="11274" max="11274" width="13.140625" style="1217" customWidth="1"/>
    <col min="11275" max="11275" width="10.7109375" style="1217" customWidth="1"/>
    <col min="11276" max="11520" width="9.140625" style="1217"/>
    <col min="11521" max="11521" width="6.42578125" style="1217" customWidth="1"/>
    <col min="11522" max="11522" width="36.28515625" style="1217" bestFit="1" customWidth="1"/>
    <col min="11523" max="11523" width="18.28515625" style="1217" bestFit="1" customWidth="1"/>
    <col min="11524" max="11524" width="16.42578125" style="1217" customWidth="1"/>
    <col min="11525" max="11525" width="18.28515625" style="1217" bestFit="1" customWidth="1"/>
    <col min="11526" max="11526" width="13.42578125" style="1217" customWidth="1"/>
    <col min="11527" max="11527" width="29.140625" style="1217" customWidth="1"/>
    <col min="11528" max="11528" width="10.28515625" style="1217" bestFit="1" customWidth="1"/>
    <col min="11529" max="11529" width="18.28515625" style="1217" bestFit="1" customWidth="1"/>
    <col min="11530" max="11530" width="13.140625" style="1217" customWidth="1"/>
    <col min="11531" max="11531" width="10.7109375" style="1217" customWidth="1"/>
    <col min="11532" max="11776" width="9.140625" style="1217"/>
    <col min="11777" max="11777" width="6.42578125" style="1217" customWidth="1"/>
    <col min="11778" max="11778" width="36.28515625" style="1217" bestFit="1" customWidth="1"/>
    <col min="11779" max="11779" width="18.28515625" style="1217" bestFit="1" customWidth="1"/>
    <col min="11780" max="11780" width="16.42578125" style="1217" customWidth="1"/>
    <col min="11781" max="11781" width="18.28515625" style="1217" bestFit="1" customWidth="1"/>
    <col min="11782" max="11782" width="13.42578125" style="1217" customWidth="1"/>
    <col min="11783" max="11783" width="29.140625" style="1217" customWidth="1"/>
    <col min="11784" max="11784" width="10.28515625" style="1217" bestFit="1" customWidth="1"/>
    <col min="11785" max="11785" width="18.28515625" style="1217" bestFit="1" customWidth="1"/>
    <col min="11786" max="11786" width="13.140625" style="1217" customWidth="1"/>
    <col min="11787" max="11787" width="10.7109375" style="1217" customWidth="1"/>
    <col min="11788" max="12032" width="9.140625" style="1217"/>
    <col min="12033" max="12033" width="6.42578125" style="1217" customWidth="1"/>
    <col min="12034" max="12034" width="36.28515625" style="1217" bestFit="1" customWidth="1"/>
    <col min="12035" max="12035" width="18.28515625" style="1217" bestFit="1" customWidth="1"/>
    <col min="12036" max="12036" width="16.42578125" style="1217" customWidth="1"/>
    <col min="12037" max="12037" width="18.28515625" style="1217" bestFit="1" customWidth="1"/>
    <col min="12038" max="12038" width="13.42578125" style="1217" customWidth="1"/>
    <col min="12039" max="12039" width="29.140625" style="1217" customWidth="1"/>
    <col min="12040" max="12040" width="10.28515625" style="1217" bestFit="1" customWidth="1"/>
    <col min="12041" max="12041" width="18.28515625" style="1217" bestFit="1" customWidth="1"/>
    <col min="12042" max="12042" width="13.140625" style="1217" customWidth="1"/>
    <col min="12043" max="12043" width="10.7109375" style="1217" customWidth="1"/>
    <col min="12044" max="12288" width="9.140625" style="1217"/>
    <col min="12289" max="12289" width="6.42578125" style="1217" customWidth="1"/>
    <col min="12290" max="12290" width="36.28515625" style="1217" bestFit="1" customWidth="1"/>
    <col min="12291" max="12291" width="18.28515625" style="1217" bestFit="1" customWidth="1"/>
    <col min="12292" max="12292" width="16.42578125" style="1217" customWidth="1"/>
    <col min="12293" max="12293" width="18.28515625" style="1217" bestFit="1" customWidth="1"/>
    <col min="12294" max="12294" width="13.42578125" style="1217" customWidth="1"/>
    <col min="12295" max="12295" width="29.140625" style="1217" customWidth="1"/>
    <col min="12296" max="12296" width="10.28515625" style="1217" bestFit="1" customWidth="1"/>
    <col min="12297" max="12297" width="18.28515625" style="1217" bestFit="1" customWidth="1"/>
    <col min="12298" max="12298" width="13.140625" style="1217" customWidth="1"/>
    <col min="12299" max="12299" width="10.7109375" style="1217" customWidth="1"/>
    <col min="12300" max="12544" width="9.140625" style="1217"/>
    <col min="12545" max="12545" width="6.42578125" style="1217" customWidth="1"/>
    <col min="12546" max="12546" width="36.28515625" style="1217" bestFit="1" customWidth="1"/>
    <col min="12547" max="12547" width="18.28515625" style="1217" bestFit="1" customWidth="1"/>
    <col min="12548" max="12548" width="16.42578125" style="1217" customWidth="1"/>
    <col min="12549" max="12549" width="18.28515625" style="1217" bestFit="1" customWidth="1"/>
    <col min="12550" max="12550" width="13.42578125" style="1217" customWidth="1"/>
    <col min="12551" max="12551" width="29.140625" style="1217" customWidth="1"/>
    <col min="12552" max="12552" width="10.28515625" style="1217" bestFit="1" customWidth="1"/>
    <col min="12553" max="12553" width="18.28515625" style="1217" bestFit="1" customWidth="1"/>
    <col min="12554" max="12554" width="13.140625" style="1217" customWidth="1"/>
    <col min="12555" max="12555" width="10.7109375" style="1217" customWidth="1"/>
    <col min="12556" max="12800" width="9.140625" style="1217"/>
    <col min="12801" max="12801" width="6.42578125" style="1217" customWidth="1"/>
    <col min="12802" max="12802" width="36.28515625" style="1217" bestFit="1" customWidth="1"/>
    <col min="12803" max="12803" width="18.28515625" style="1217" bestFit="1" customWidth="1"/>
    <col min="12804" max="12804" width="16.42578125" style="1217" customWidth="1"/>
    <col min="12805" max="12805" width="18.28515625" style="1217" bestFit="1" customWidth="1"/>
    <col min="12806" max="12806" width="13.42578125" style="1217" customWidth="1"/>
    <col min="12807" max="12807" width="29.140625" style="1217" customWidth="1"/>
    <col min="12808" max="12808" width="10.28515625" style="1217" bestFit="1" customWidth="1"/>
    <col min="12809" max="12809" width="18.28515625" style="1217" bestFit="1" customWidth="1"/>
    <col min="12810" max="12810" width="13.140625" style="1217" customWidth="1"/>
    <col min="12811" max="12811" width="10.7109375" style="1217" customWidth="1"/>
    <col min="12812" max="13056" width="9.140625" style="1217"/>
    <col min="13057" max="13057" width="6.42578125" style="1217" customWidth="1"/>
    <col min="13058" max="13058" width="36.28515625" style="1217" bestFit="1" customWidth="1"/>
    <col min="13059" max="13059" width="18.28515625" style="1217" bestFit="1" customWidth="1"/>
    <col min="13060" max="13060" width="16.42578125" style="1217" customWidth="1"/>
    <col min="13061" max="13061" width="18.28515625" style="1217" bestFit="1" customWidth="1"/>
    <col min="13062" max="13062" width="13.42578125" style="1217" customWidth="1"/>
    <col min="13063" max="13063" width="29.140625" style="1217" customWidth="1"/>
    <col min="13064" max="13064" width="10.28515625" style="1217" bestFit="1" customWidth="1"/>
    <col min="13065" max="13065" width="18.28515625" style="1217" bestFit="1" customWidth="1"/>
    <col min="13066" max="13066" width="13.140625" style="1217" customWidth="1"/>
    <col min="13067" max="13067" width="10.7109375" style="1217" customWidth="1"/>
    <col min="13068" max="13312" width="9.140625" style="1217"/>
    <col min="13313" max="13313" width="6.42578125" style="1217" customWidth="1"/>
    <col min="13314" max="13314" width="36.28515625" style="1217" bestFit="1" customWidth="1"/>
    <col min="13315" max="13315" width="18.28515625" style="1217" bestFit="1" customWidth="1"/>
    <col min="13316" max="13316" width="16.42578125" style="1217" customWidth="1"/>
    <col min="13317" max="13317" width="18.28515625" style="1217" bestFit="1" customWidth="1"/>
    <col min="13318" max="13318" width="13.42578125" style="1217" customWidth="1"/>
    <col min="13319" max="13319" width="29.140625" style="1217" customWidth="1"/>
    <col min="13320" max="13320" width="10.28515625" style="1217" bestFit="1" customWidth="1"/>
    <col min="13321" max="13321" width="18.28515625" style="1217" bestFit="1" customWidth="1"/>
    <col min="13322" max="13322" width="13.140625" style="1217" customWidth="1"/>
    <col min="13323" max="13323" width="10.7109375" style="1217" customWidth="1"/>
    <col min="13324" max="13568" width="9.140625" style="1217"/>
    <col min="13569" max="13569" width="6.42578125" style="1217" customWidth="1"/>
    <col min="13570" max="13570" width="36.28515625" style="1217" bestFit="1" customWidth="1"/>
    <col min="13571" max="13571" width="18.28515625" style="1217" bestFit="1" customWidth="1"/>
    <col min="13572" max="13572" width="16.42578125" style="1217" customWidth="1"/>
    <col min="13573" max="13573" width="18.28515625" style="1217" bestFit="1" customWidth="1"/>
    <col min="13574" max="13574" width="13.42578125" style="1217" customWidth="1"/>
    <col min="13575" max="13575" width="29.140625" style="1217" customWidth="1"/>
    <col min="13576" max="13576" width="10.28515625" style="1217" bestFit="1" customWidth="1"/>
    <col min="13577" max="13577" width="18.28515625" style="1217" bestFit="1" customWidth="1"/>
    <col min="13578" max="13578" width="13.140625" style="1217" customWidth="1"/>
    <col min="13579" max="13579" width="10.7109375" style="1217" customWidth="1"/>
    <col min="13580" max="13824" width="9.140625" style="1217"/>
    <col min="13825" max="13825" width="6.42578125" style="1217" customWidth="1"/>
    <col min="13826" max="13826" width="36.28515625" style="1217" bestFit="1" customWidth="1"/>
    <col min="13827" max="13827" width="18.28515625" style="1217" bestFit="1" customWidth="1"/>
    <col min="13828" max="13828" width="16.42578125" style="1217" customWidth="1"/>
    <col min="13829" max="13829" width="18.28515625" style="1217" bestFit="1" customWidth="1"/>
    <col min="13830" max="13830" width="13.42578125" style="1217" customWidth="1"/>
    <col min="13831" max="13831" width="29.140625" style="1217" customWidth="1"/>
    <col min="13832" max="13832" width="10.28515625" style="1217" bestFit="1" customWidth="1"/>
    <col min="13833" max="13833" width="18.28515625" style="1217" bestFit="1" customWidth="1"/>
    <col min="13834" max="13834" width="13.140625" style="1217" customWidth="1"/>
    <col min="13835" max="13835" width="10.7109375" style="1217" customWidth="1"/>
    <col min="13836" max="14080" width="9.140625" style="1217"/>
    <col min="14081" max="14081" width="6.42578125" style="1217" customWidth="1"/>
    <col min="14082" max="14082" width="36.28515625" style="1217" bestFit="1" customWidth="1"/>
    <col min="14083" max="14083" width="18.28515625" style="1217" bestFit="1" customWidth="1"/>
    <col min="14084" max="14084" width="16.42578125" style="1217" customWidth="1"/>
    <col min="14085" max="14085" width="18.28515625" style="1217" bestFit="1" customWidth="1"/>
    <col min="14086" max="14086" width="13.42578125" style="1217" customWidth="1"/>
    <col min="14087" max="14087" width="29.140625" style="1217" customWidth="1"/>
    <col min="14088" max="14088" width="10.28515625" style="1217" bestFit="1" customWidth="1"/>
    <col min="14089" max="14089" width="18.28515625" style="1217" bestFit="1" customWidth="1"/>
    <col min="14090" max="14090" width="13.140625" style="1217" customWidth="1"/>
    <col min="14091" max="14091" width="10.7109375" style="1217" customWidth="1"/>
    <col min="14092" max="14336" width="9.140625" style="1217"/>
    <col min="14337" max="14337" width="6.42578125" style="1217" customWidth="1"/>
    <col min="14338" max="14338" width="36.28515625" style="1217" bestFit="1" customWidth="1"/>
    <col min="14339" max="14339" width="18.28515625" style="1217" bestFit="1" customWidth="1"/>
    <col min="14340" max="14340" width="16.42578125" style="1217" customWidth="1"/>
    <col min="14341" max="14341" width="18.28515625" style="1217" bestFit="1" customWidth="1"/>
    <col min="14342" max="14342" width="13.42578125" style="1217" customWidth="1"/>
    <col min="14343" max="14343" width="29.140625" style="1217" customWidth="1"/>
    <col min="14344" max="14344" width="10.28515625" style="1217" bestFit="1" customWidth="1"/>
    <col min="14345" max="14345" width="18.28515625" style="1217" bestFit="1" customWidth="1"/>
    <col min="14346" max="14346" width="13.140625" style="1217" customWidth="1"/>
    <col min="14347" max="14347" width="10.7109375" style="1217" customWidth="1"/>
    <col min="14348" max="14592" width="9.140625" style="1217"/>
    <col min="14593" max="14593" width="6.42578125" style="1217" customWidth="1"/>
    <col min="14594" max="14594" width="36.28515625" style="1217" bestFit="1" customWidth="1"/>
    <col min="14595" max="14595" width="18.28515625" style="1217" bestFit="1" customWidth="1"/>
    <col min="14596" max="14596" width="16.42578125" style="1217" customWidth="1"/>
    <col min="14597" max="14597" width="18.28515625" style="1217" bestFit="1" customWidth="1"/>
    <col min="14598" max="14598" width="13.42578125" style="1217" customWidth="1"/>
    <col min="14599" max="14599" width="29.140625" style="1217" customWidth="1"/>
    <col min="14600" max="14600" width="10.28515625" style="1217" bestFit="1" customWidth="1"/>
    <col min="14601" max="14601" width="18.28515625" style="1217" bestFit="1" customWidth="1"/>
    <col min="14602" max="14602" width="13.140625" style="1217" customWidth="1"/>
    <col min="14603" max="14603" width="10.7109375" style="1217" customWidth="1"/>
    <col min="14604" max="14848" width="9.140625" style="1217"/>
    <col min="14849" max="14849" width="6.42578125" style="1217" customWidth="1"/>
    <col min="14850" max="14850" width="36.28515625" style="1217" bestFit="1" customWidth="1"/>
    <col min="14851" max="14851" width="18.28515625" style="1217" bestFit="1" customWidth="1"/>
    <col min="14852" max="14852" width="16.42578125" style="1217" customWidth="1"/>
    <col min="14853" max="14853" width="18.28515625" style="1217" bestFit="1" customWidth="1"/>
    <col min="14854" max="14854" width="13.42578125" style="1217" customWidth="1"/>
    <col min="14855" max="14855" width="29.140625" style="1217" customWidth="1"/>
    <col min="14856" max="14856" width="10.28515625" style="1217" bestFit="1" customWidth="1"/>
    <col min="14857" max="14857" width="18.28515625" style="1217" bestFit="1" customWidth="1"/>
    <col min="14858" max="14858" width="13.140625" style="1217" customWidth="1"/>
    <col min="14859" max="14859" width="10.7109375" style="1217" customWidth="1"/>
    <col min="14860" max="15104" width="9.140625" style="1217"/>
    <col min="15105" max="15105" width="6.42578125" style="1217" customWidth="1"/>
    <col min="15106" max="15106" width="36.28515625" style="1217" bestFit="1" customWidth="1"/>
    <col min="15107" max="15107" width="18.28515625" style="1217" bestFit="1" customWidth="1"/>
    <col min="15108" max="15108" width="16.42578125" style="1217" customWidth="1"/>
    <col min="15109" max="15109" width="18.28515625" style="1217" bestFit="1" customWidth="1"/>
    <col min="15110" max="15110" width="13.42578125" style="1217" customWidth="1"/>
    <col min="15111" max="15111" width="29.140625" style="1217" customWidth="1"/>
    <col min="15112" max="15112" width="10.28515625" style="1217" bestFit="1" customWidth="1"/>
    <col min="15113" max="15113" width="18.28515625" style="1217" bestFit="1" customWidth="1"/>
    <col min="15114" max="15114" width="13.140625" style="1217" customWidth="1"/>
    <col min="15115" max="15115" width="10.7109375" style="1217" customWidth="1"/>
    <col min="15116" max="15360" width="9.140625" style="1217"/>
    <col min="15361" max="15361" width="6.42578125" style="1217" customWidth="1"/>
    <col min="15362" max="15362" width="36.28515625" style="1217" bestFit="1" customWidth="1"/>
    <col min="15363" max="15363" width="18.28515625" style="1217" bestFit="1" customWidth="1"/>
    <col min="15364" max="15364" width="16.42578125" style="1217" customWidth="1"/>
    <col min="15365" max="15365" width="18.28515625" style="1217" bestFit="1" customWidth="1"/>
    <col min="15366" max="15366" width="13.42578125" style="1217" customWidth="1"/>
    <col min="15367" max="15367" width="29.140625" style="1217" customWidth="1"/>
    <col min="15368" max="15368" width="10.28515625" style="1217" bestFit="1" customWidth="1"/>
    <col min="15369" max="15369" width="18.28515625" style="1217" bestFit="1" customWidth="1"/>
    <col min="15370" max="15370" width="13.140625" style="1217" customWidth="1"/>
    <col min="15371" max="15371" width="10.7109375" style="1217" customWidth="1"/>
    <col min="15372" max="15616" width="9.140625" style="1217"/>
    <col min="15617" max="15617" width="6.42578125" style="1217" customWidth="1"/>
    <col min="15618" max="15618" width="36.28515625" style="1217" bestFit="1" customWidth="1"/>
    <col min="15619" max="15619" width="18.28515625" style="1217" bestFit="1" customWidth="1"/>
    <col min="15620" max="15620" width="16.42578125" style="1217" customWidth="1"/>
    <col min="15621" max="15621" width="18.28515625" style="1217" bestFit="1" customWidth="1"/>
    <col min="15622" max="15622" width="13.42578125" style="1217" customWidth="1"/>
    <col min="15623" max="15623" width="29.140625" style="1217" customWidth="1"/>
    <col min="15624" max="15624" width="10.28515625" style="1217" bestFit="1" customWidth="1"/>
    <col min="15625" max="15625" width="18.28515625" style="1217" bestFit="1" customWidth="1"/>
    <col min="15626" max="15626" width="13.140625" style="1217" customWidth="1"/>
    <col min="15627" max="15627" width="10.7109375" style="1217" customWidth="1"/>
    <col min="15628" max="15872" width="9.140625" style="1217"/>
    <col min="15873" max="15873" width="6.42578125" style="1217" customWidth="1"/>
    <col min="15874" max="15874" width="36.28515625" style="1217" bestFit="1" customWidth="1"/>
    <col min="15875" max="15875" width="18.28515625" style="1217" bestFit="1" customWidth="1"/>
    <col min="15876" max="15876" width="16.42578125" style="1217" customWidth="1"/>
    <col min="15877" max="15877" width="18.28515625" style="1217" bestFit="1" customWidth="1"/>
    <col min="15878" max="15878" width="13.42578125" style="1217" customWidth="1"/>
    <col min="15879" max="15879" width="29.140625" style="1217" customWidth="1"/>
    <col min="15880" max="15880" width="10.28515625" style="1217" bestFit="1" customWidth="1"/>
    <col min="15881" max="15881" width="18.28515625" style="1217" bestFit="1" customWidth="1"/>
    <col min="15882" max="15882" width="13.140625" style="1217" customWidth="1"/>
    <col min="15883" max="15883" width="10.7109375" style="1217" customWidth="1"/>
    <col min="15884" max="16128" width="9.140625" style="1217"/>
    <col min="16129" max="16129" width="6.42578125" style="1217" customWidth="1"/>
    <col min="16130" max="16130" width="36.28515625" style="1217" bestFit="1" customWidth="1"/>
    <col min="16131" max="16131" width="18.28515625" style="1217" bestFit="1" customWidth="1"/>
    <col min="16132" max="16132" width="16.42578125" style="1217" customWidth="1"/>
    <col min="16133" max="16133" width="18.28515625" style="1217" bestFit="1" customWidth="1"/>
    <col min="16134" max="16134" width="13.42578125" style="1217" customWidth="1"/>
    <col min="16135" max="16135" width="29.140625" style="1217" customWidth="1"/>
    <col min="16136" max="16136" width="10.28515625" style="1217" bestFit="1" customWidth="1"/>
    <col min="16137" max="16137" width="18.28515625" style="1217" bestFit="1" customWidth="1"/>
    <col min="16138" max="16138" width="13.140625" style="1217" customWidth="1"/>
    <col min="16139" max="16139" width="10.7109375" style="1217" customWidth="1"/>
    <col min="16140" max="16384" width="9.140625" style="1217"/>
  </cols>
  <sheetData>
    <row r="2" spans="1:11">
      <c r="A2" s="1220"/>
      <c r="B2" s="1662" t="s">
        <v>3208</v>
      </c>
      <c r="C2" s="1662"/>
      <c r="D2" s="1662"/>
      <c r="E2" s="1220"/>
      <c r="F2" s="1220"/>
    </row>
    <row r="3" spans="1:11" ht="15.75" customHeight="1">
      <c r="A3" s="1220"/>
      <c r="B3" s="1344" t="s">
        <v>3209</v>
      </c>
      <c r="C3" s="1353"/>
      <c r="D3" s="1353"/>
      <c r="E3" s="1353"/>
      <c r="F3" s="1353"/>
      <c r="G3" s="1350"/>
      <c r="H3" s="1353"/>
      <c r="I3" s="1353"/>
      <c r="J3" s="1353"/>
      <c r="K3" s="1353"/>
    </row>
    <row r="4" spans="1:11" ht="28.5" customHeight="1">
      <c r="A4" s="1220"/>
      <c r="B4" s="1344"/>
      <c r="C4" s="1220" t="s">
        <v>3319</v>
      </c>
      <c r="D4" s="1195" t="s">
        <v>3320</v>
      </c>
      <c r="E4" s="1353" t="s">
        <v>3321</v>
      </c>
      <c r="F4" s="1353" t="s">
        <v>3210</v>
      </c>
      <c r="G4" s="1350"/>
      <c r="H4" s="1220"/>
      <c r="I4" s="1220"/>
      <c r="J4" s="1353"/>
      <c r="K4" s="1353"/>
    </row>
    <row r="5" spans="1:11" ht="31.5">
      <c r="A5" s="1220"/>
      <c r="B5" s="1218" t="s">
        <v>3211</v>
      </c>
      <c r="C5" s="1220">
        <v>2778.83</v>
      </c>
      <c r="D5" s="1220"/>
      <c r="E5" s="1353"/>
      <c r="F5" s="1353"/>
      <c r="G5" s="1354"/>
      <c r="H5" s="1220"/>
      <c r="I5" s="1220"/>
      <c r="J5" s="1353"/>
      <c r="K5" s="1353"/>
    </row>
    <row r="6" spans="1:11">
      <c r="A6" s="1220"/>
      <c r="B6" s="1218" t="s">
        <v>3212</v>
      </c>
      <c r="C6" s="1355">
        <v>4.4999999999999998E-2</v>
      </c>
      <c r="D6" s="1220"/>
      <c r="E6" s="1353"/>
      <c r="F6" s="1353"/>
      <c r="G6" s="1354"/>
      <c r="H6" s="1355"/>
      <c r="I6" s="1220"/>
      <c r="J6" s="1353"/>
      <c r="K6" s="1353"/>
    </row>
    <row r="7" spans="1:11">
      <c r="A7" s="1220"/>
      <c r="B7" s="1219" t="s">
        <v>3213</v>
      </c>
      <c r="C7" s="1356">
        <f>C5*C6</f>
        <v>125.04734999999999</v>
      </c>
      <c r="D7" s="1220"/>
      <c r="E7" s="1353"/>
      <c r="F7" s="1353"/>
      <c r="G7" s="1357"/>
      <c r="H7" s="1356"/>
      <c r="I7" s="1220"/>
      <c r="J7" s="1353"/>
      <c r="K7" s="1353"/>
    </row>
    <row r="8" spans="1:11" ht="31.5">
      <c r="A8" s="1220"/>
      <c r="B8" s="1219" t="s">
        <v>3214</v>
      </c>
      <c r="C8" s="1356">
        <v>357.31</v>
      </c>
      <c r="D8" s="1220">
        <v>1675.95</v>
      </c>
      <c r="E8" s="1353"/>
      <c r="F8" s="1353"/>
      <c r="G8" s="1357"/>
      <c r="H8" s="1356"/>
      <c r="I8" s="1220"/>
      <c r="J8" s="1353"/>
      <c r="K8" s="1353"/>
    </row>
    <row r="9" spans="1:11" ht="31.5">
      <c r="A9" s="1220"/>
      <c r="B9" s="1218" t="s">
        <v>3215</v>
      </c>
      <c r="C9" s="1358">
        <v>0.03</v>
      </c>
      <c r="D9" s="1358">
        <v>0.03</v>
      </c>
      <c r="E9" s="1353"/>
      <c r="F9" s="1353"/>
      <c r="G9" s="1354"/>
      <c r="H9" s="1358"/>
      <c r="I9" s="1358"/>
      <c r="J9" s="1353"/>
      <c r="K9" s="1353"/>
    </row>
    <row r="10" spans="1:11">
      <c r="A10" s="1220"/>
      <c r="B10" s="1219" t="s">
        <v>3216</v>
      </c>
      <c r="C10" s="1356">
        <v>10.7193</v>
      </c>
      <c r="D10" s="1356">
        <f>D8*D9</f>
        <v>50.278500000000001</v>
      </c>
      <c r="E10" s="1353"/>
      <c r="F10" s="1353"/>
      <c r="G10" s="1357"/>
      <c r="H10" s="1356"/>
      <c r="I10" s="1356"/>
      <c r="J10" s="1353"/>
      <c r="K10" s="1353"/>
    </row>
    <row r="11" spans="1:11">
      <c r="A11" s="1220"/>
      <c r="B11" s="1220" t="s">
        <v>3217</v>
      </c>
      <c r="C11" s="1356">
        <f>C7+C10</f>
        <v>135.76665</v>
      </c>
      <c r="D11" s="1356">
        <f>D10</f>
        <v>50.278500000000001</v>
      </c>
      <c r="E11" s="1359">
        <f>C11+D11</f>
        <v>186.04515000000001</v>
      </c>
      <c r="F11" s="1353"/>
      <c r="G11" s="1360"/>
      <c r="H11" s="1356"/>
      <c r="I11" s="1356"/>
      <c r="J11" s="1359"/>
      <c r="K11" s="1353"/>
    </row>
    <row r="12" spans="1:11">
      <c r="A12" s="1220"/>
      <c r="B12" s="1220"/>
      <c r="C12" s="1220"/>
      <c r="D12" s="1220"/>
      <c r="E12" s="1220"/>
      <c r="F12" s="1220"/>
    </row>
    <row r="13" spans="1:11">
      <c r="A13" s="1663" t="s">
        <v>3218</v>
      </c>
      <c r="B13" s="1663"/>
      <c r="C13" s="1663"/>
      <c r="D13" s="1663"/>
      <c r="E13" s="1663"/>
      <c r="F13" s="1663"/>
    </row>
    <row r="14" spans="1:11">
      <c r="A14" s="1663" t="s">
        <v>3219</v>
      </c>
      <c r="B14" s="1663"/>
      <c r="C14" s="1663"/>
      <c r="D14" s="1663"/>
      <c r="E14" s="1663"/>
      <c r="F14" s="1663"/>
    </row>
    <row r="15" spans="1:11" ht="47.25">
      <c r="A15" s="1343" t="s">
        <v>554</v>
      </c>
      <c r="B15" s="1221" t="s">
        <v>3220</v>
      </c>
      <c r="C15" s="1221" t="s">
        <v>344</v>
      </c>
      <c r="D15" s="1221" t="s">
        <v>1072</v>
      </c>
      <c r="E15" s="1221" t="s">
        <v>1549</v>
      </c>
      <c r="F15" s="1221" t="s">
        <v>895</v>
      </c>
    </row>
    <row r="16" spans="1:11">
      <c r="A16" s="1222" t="s">
        <v>734</v>
      </c>
      <c r="B16" s="1220" t="s">
        <v>378</v>
      </c>
      <c r="C16" s="1223">
        <v>0.2433520279999852</v>
      </c>
      <c r="D16" s="1223">
        <v>0</v>
      </c>
      <c r="E16" s="1223">
        <v>1.05</v>
      </c>
      <c r="F16" s="1223">
        <v>1.92</v>
      </c>
      <c r="I16" s="1224"/>
    </row>
    <row r="17" spans="1:6">
      <c r="A17" s="1222">
        <v>2</v>
      </c>
      <c r="B17" s="1220" t="s">
        <v>640</v>
      </c>
      <c r="C17" s="1223">
        <v>16.247822202999981</v>
      </c>
      <c r="D17" s="1223">
        <v>14.528499999999999</v>
      </c>
      <c r="E17" s="1223">
        <v>29.65</v>
      </c>
      <c r="F17" s="1223">
        <v>32.629999999999995</v>
      </c>
    </row>
    <row r="18" spans="1:6">
      <c r="A18" s="1222">
        <v>3</v>
      </c>
      <c r="B18" s="1220" t="s">
        <v>641</v>
      </c>
      <c r="C18" s="1223">
        <v>0</v>
      </c>
      <c r="D18" s="1223">
        <v>0</v>
      </c>
      <c r="E18" s="1223">
        <v>0</v>
      </c>
      <c r="F18" s="1223">
        <v>0</v>
      </c>
    </row>
    <row r="19" spans="1:6">
      <c r="A19" s="1222">
        <v>4</v>
      </c>
      <c r="B19" s="1220" t="s">
        <v>899</v>
      </c>
      <c r="C19" s="1223">
        <v>0</v>
      </c>
      <c r="D19" s="1223">
        <v>0</v>
      </c>
      <c r="E19" s="1223">
        <v>0</v>
      </c>
      <c r="F19" s="1223">
        <v>0</v>
      </c>
    </row>
    <row r="20" spans="1:6">
      <c r="A20" s="1222">
        <v>5</v>
      </c>
      <c r="B20" s="1220" t="s">
        <v>900</v>
      </c>
      <c r="C20" s="1223">
        <v>20.316121403</v>
      </c>
      <c r="D20" s="1223">
        <v>8.8800000000000008</v>
      </c>
      <c r="E20" s="1223">
        <v>17.89</v>
      </c>
      <c r="F20" s="1223">
        <v>17.89</v>
      </c>
    </row>
    <row r="21" spans="1:6">
      <c r="A21" s="1222">
        <v>6</v>
      </c>
      <c r="B21" s="1220" t="s">
        <v>901</v>
      </c>
      <c r="C21" s="1223">
        <v>0.25</v>
      </c>
      <c r="D21" s="1223">
        <v>0.21</v>
      </c>
      <c r="E21" s="1223">
        <v>0.25</v>
      </c>
      <c r="F21" s="1223">
        <v>0.25</v>
      </c>
    </row>
    <row r="22" spans="1:6" ht="31.5">
      <c r="A22" s="1222">
        <v>8</v>
      </c>
      <c r="B22" s="1195" t="s">
        <v>3221</v>
      </c>
      <c r="C22" s="1223">
        <v>0</v>
      </c>
      <c r="D22" s="1223">
        <v>0</v>
      </c>
      <c r="E22" s="1223">
        <v>0</v>
      </c>
      <c r="F22" s="1223">
        <v>0</v>
      </c>
    </row>
    <row r="23" spans="1:6">
      <c r="A23" s="1222">
        <v>9</v>
      </c>
      <c r="B23" s="1225" t="s">
        <v>457</v>
      </c>
      <c r="C23" s="1226">
        <f>SUM(C16:C22)</f>
        <v>37.057295633999971</v>
      </c>
      <c r="D23" s="1226">
        <f>SUM(D16:D22)</f>
        <v>23.618500000000001</v>
      </c>
      <c r="E23" s="1226">
        <f>SUM(E16:E22)</f>
        <v>48.84</v>
      </c>
      <c r="F23" s="1226">
        <f>SUM(F16:F22)</f>
        <v>52.69</v>
      </c>
    </row>
    <row r="24" spans="1:6">
      <c r="A24" s="1663" t="s">
        <v>3222</v>
      </c>
      <c r="B24" s="1663"/>
      <c r="C24" s="1663"/>
      <c r="D24" s="1663"/>
      <c r="E24" s="1663"/>
      <c r="F24" s="1663"/>
    </row>
    <row r="25" spans="1:6" ht="47.25">
      <c r="A25" s="1343" t="s">
        <v>554</v>
      </c>
      <c r="B25" s="1221" t="s">
        <v>3223</v>
      </c>
      <c r="C25" s="1221" t="s">
        <v>344</v>
      </c>
      <c r="D25" s="1221" t="s">
        <v>1072</v>
      </c>
      <c r="E25" s="1221" t="s">
        <v>1549</v>
      </c>
      <c r="F25" s="1221" t="s">
        <v>895</v>
      </c>
    </row>
    <row r="26" spans="1:6">
      <c r="A26" s="1222">
        <v>1</v>
      </c>
      <c r="B26" s="1220" t="s">
        <v>378</v>
      </c>
      <c r="C26" s="1223">
        <v>0</v>
      </c>
      <c r="D26" s="1223">
        <v>0</v>
      </c>
      <c r="E26" s="1223">
        <v>0</v>
      </c>
      <c r="F26" s="1223">
        <v>0</v>
      </c>
    </row>
    <row r="27" spans="1:6">
      <c r="A27" s="1222">
        <v>2</v>
      </c>
      <c r="B27" s="1220" t="s">
        <v>640</v>
      </c>
      <c r="C27" s="1223">
        <v>80.598879337</v>
      </c>
      <c r="D27" s="1223">
        <v>85.548612751000007</v>
      </c>
      <c r="E27" s="1223">
        <v>196.56</v>
      </c>
      <c r="F27" s="1223">
        <v>204.5</v>
      </c>
    </row>
    <row r="28" spans="1:6">
      <c r="A28" s="1222">
        <v>3</v>
      </c>
      <c r="B28" s="1220" t="s">
        <v>641</v>
      </c>
      <c r="C28" s="1223">
        <v>0</v>
      </c>
      <c r="D28" s="1223">
        <v>0</v>
      </c>
      <c r="E28" s="1223">
        <v>0</v>
      </c>
      <c r="F28" s="1223">
        <v>0</v>
      </c>
    </row>
    <row r="29" spans="1:6">
      <c r="A29" s="1222">
        <v>4</v>
      </c>
      <c r="B29" s="1220" t="s">
        <v>899</v>
      </c>
      <c r="C29" s="1223">
        <v>0</v>
      </c>
      <c r="D29" s="1223">
        <v>0</v>
      </c>
      <c r="E29" s="1223">
        <v>0</v>
      </c>
      <c r="F29" s="1223">
        <v>0</v>
      </c>
    </row>
    <row r="30" spans="1:6">
      <c r="A30" s="1222">
        <v>5</v>
      </c>
      <c r="B30" s="1220" t="s">
        <v>900</v>
      </c>
      <c r="C30" s="1223">
        <v>0</v>
      </c>
      <c r="D30" s="1223">
        <v>0</v>
      </c>
      <c r="E30" s="1223">
        <v>0</v>
      </c>
      <c r="F30" s="1223">
        <v>0</v>
      </c>
    </row>
    <row r="31" spans="1:6">
      <c r="A31" s="1222">
        <v>6</v>
      </c>
      <c r="B31" s="1220" t="s">
        <v>901</v>
      </c>
      <c r="C31" s="1223">
        <v>0</v>
      </c>
      <c r="D31" s="1223">
        <v>0</v>
      </c>
      <c r="E31" s="1223">
        <v>0</v>
      </c>
      <c r="F31" s="1223">
        <v>0</v>
      </c>
    </row>
    <row r="32" spans="1:6" ht="31.5">
      <c r="A32" s="1222">
        <v>8</v>
      </c>
      <c r="B32" s="1195" t="s">
        <v>3221</v>
      </c>
      <c r="C32" s="1223">
        <v>0</v>
      </c>
      <c r="D32" s="1223">
        <v>0</v>
      </c>
      <c r="E32" s="1223">
        <v>0</v>
      </c>
      <c r="F32" s="1223">
        <v>0</v>
      </c>
    </row>
    <row r="33" spans="1:10">
      <c r="A33" s="1222">
        <v>9</v>
      </c>
      <c r="B33" s="1225" t="s">
        <v>457</v>
      </c>
      <c r="C33" s="1226">
        <f>SUM(C26:C32)</f>
        <v>80.598879337</v>
      </c>
      <c r="D33" s="1226">
        <f>SUM(D26:D32)</f>
        <v>85.548612751000007</v>
      </c>
      <c r="E33" s="1226">
        <f>SUM(E26:E32)</f>
        <v>196.56</v>
      </c>
      <c r="F33" s="1226">
        <f>SUM(F26:F32)</f>
        <v>204.5</v>
      </c>
    </row>
    <row r="34" spans="1:10">
      <c r="A34" s="1664" t="s">
        <v>3224</v>
      </c>
      <c r="B34" s="1664"/>
      <c r="C34" s="1664"/>
      <c r="D34" s="1664"/>
      <c r="E34" s="1664"/>
      <c r="F34" s="1664"/>
    </row>
    <row r="35" spans="1:10">
      <c r="A35" s="1227"/>
      <c r="B35" s="1228"/>
      <c r="C35" s="1229"/>
      <c r="D35" s="1229"/>
      <c r="E35" s="1229"/>
      <c r="F35" s="1229"/>
    </row>
    <row r="36" spans="1:10">
      <c r="A36" s="1230"/>
      <c r="E36" s="1230"/>
      <c r="F36" s="1231"/>
    </row>
    <row r="37" spans="1:10">
      <c r="C37" s="1232"/>
      <c r="D37" s="1224"/>
      <c r="E37" s="1665"/>
      <c r="F37" s="1661"/>
      <c r="G37" s="1661"/>
      <c r="H37" s="1661"/>
      <c r="I37" s="1661"/>
      <c r="J37" s="1661"/>
    </row>
    <row r="38" spans="1:10">
      <c r="E38" s="1349"/>
      <c r="F38" s="1349"/>
      <c r="G38" s="1349"/>
      <c r="H38" s="1349"/>
      <c r="I38" s="1349"/>
      <c r="J38" s="1349"/>
    </row>
    <row r="39" spans="1:10">
      <c r="E39" s="1233"/>
      <c r="F39" s="1233"/>
      <c r="G39" s="1234"/>
      <c r="H39" s="1233"/>
      <c r="I39" s="1233"/>
      <c r="J39" s="1233"/>
    </row>
    <row r="40" spans="1:10">
      <c r="E40" s="1235"/>
      <c r="F40" s="1235"/>
      <c r="G40" s="1236"/>
      <c r="H40" s="1235"/>
      <c r="I40" s="1235"/>
      <c r="J40" s="1235"/>
    </row>
    <row r="41" spans="1:10">
      <c r="E41" s="1233"/>
      <c r="F41" s="1233"/>
      <c r="G41" s="1233"/>
      <c r="H41" s="1233"/>
      <c r="I41" s="1233"/>
      <c r="J41" s="1233"/>
    </row>
    <row r="42" spans="1:10">
      <c r="E42" s="1237"/>
      <c r="F42" s="1238"/>
      <c r="G42" s="1237"/>
      <c r="H42" s="1238"/>
      <c r="I42" s="1238"/>
      <c r="J42" s="1238"/>
    </row>
    <row r="43" spans="1:10">
      <c r="E43" s="1235"/>
      <c r="F43" s="1235"/>
      <c r="G43" s="1235"/>
      <c r="H43" s="1235"/>
      <c r="I43" s="1235"/>
      <c r="J43" s="1235"/>
    </row>
    <row r="44" spans="1:10">
      <c r="E44" s="1233"/>
      <c r="F44" s="1233"/>
      <c r="G44" s="1233"/>
      <c r="H44" s="1233"/>
      <c r="I44" s="1233"/>
      <c r="J44" s="1233"/>
    </row>
    <row r="45" spans="1:10">
      <c r="E45" s="1239"/>
      <c r="F45" s="1239"/>
      <c r="G45" s="1239"/>
      <c r="H45" s="1239"/>
      <c r="I45" s="1239"/>
      <c r="J45" s="1239"/>
    </row>
  </sheetData>
  <mergeCells count="8">
    <mergeCell ref="G37:H37"/>
    <mergeCell ref="I37:J37"/>
    <mergeCell ref="B2:D2"/>
    <mergeCell ref="A13:F13"/>
    <mergeCell ref="A14:F14"/>
    <mergeCell ref="A24:F24"/>
    <mergeCell ref="A34:F34"/>
    <mergeCell ref="E37:F37"/>
  </mergeCells>
  <printOptions horizontalCentered="1" verticalCentered="1"/>
  <pageMargins left="0.23622047244094491" right="0.35433070866141736" top="0.35433070866141736" bottom="0.23622047244094491" header="0.19685039370078741" footer="0.19685039370078741"/>
  <pageSetup scale="105" orientation="landscape" horizontalDpi="300" verticalDpi="300" r:id="rId1"/>
  <headerFooter alignWithMargins="0"/>
  <rowBreaks count="1" manualBreakCount="1">
    <brk id="12"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BD100"/>
  <sheetViews>
    <sheetView view="pageBreakPreview" zoomScaleSheetLayoutView="100" workbookViewId="0">
      <pane xSplit="2" ySplit="6" topLeftCell="C7" activePane="bottomRight" state="frozen"/>
      <selection activeCell="L19" sqref="L19"/>
      <selection pane="topRight" activeCell="L19" sqref="L19"/>
      <selection pane="bottomLeft" activeCell="L19" sqref="L19"/>
      <selection pane="bottomRight" activeCell="C12" sqref="C12"/>
    </sheetView>
  </sheetViews>
  <sheetFormatPr defaultColWidth="14.7109375" defaultRowHeight="15"/>
  <cols>
    <col min="1" max="1" width="6" style="309" customWidth="1"/>
    <col min="2" max="2" width="31.140625" style="309" customWidth="1"/>
    <col min="3" max="3" width="10.140625" style="309" customWidth="1"/>
    <col min="4" max="4" width="15.42578125" style="309" customWidth="1"/>
    <col min="5" max="5" width="13.42578125" style="309" customWidth="1"/>
    <col min="6" max="6" width="11.7109375" style="309" bestFit="1" customWidth="1"/>
    <col min="7" max="7" width="15.42578125" style="309" customWidth="1"/>
    <col min="8" max="8" width="13.5703125" style="309" customWidth="1"/>
    <col min="9" max="9" width="23.85546875" style="309" customWidth="1"/>
    <col min="10" max="10" width="11.5703125" style="309" customWidth="1"/>
    <col min="11" max="11" width="13.140625" style="309" customWidth="1"/>
    <col min="12" max="12" width="10.7109375" style="309" customWidth="1"/>
    <col min="13" max="13" width="15.42578125" style="309" customWidth="1"/>
    <col min="14" max="14" width="12.28515625" style="309" customWidth="1"/>
    <col min="15" max="15" width="11.7109375" style="309" customWidth="1"/>
    <col min="16" max="18" width="10.7109375" style="309" customWidth="1"/>
    <col min="19" max="19" width="16.7109375" style="309" customWidth="1"/>
    <col min="20" max="23" width="14.7109375" style="309"/>
    <col min="24" max="24" width="8.5703125" style="309" customWidth="1"/>
    <col min="25" max="16384" width="14.7109375" style="309"/>
  </cols>
  <sheetData>
    <row r="1" spans="1:56" ht="18">
      <c r="B1" s="310" t="s">
        <v>1947</v>
      </c>
      <c r="C1" s="311"/>
      <c r="D1" s="311"/>
      <c r="E1" s="311"/>
      <c r="F1" s="311"/>
      <c r="G1" s="311"/>
      <c r="H1" s="311"/>
      <c r="I1" s="311"/>
      <c r="J1" s="311"/>
      <c r="K1" s="311"/>
      <c r="L1" s="311"/>
      <c r="M1" s="311"/>
      <c r="N1" s="311"/>
      <c r="O1" s="312" t="s">
        <v>139</v>
      </c>
      <c r="P1" s="313" t="s">
        <v>1109</v>
      </c>
      <c r="Q1" s="313"/>
      <c r="R1" s="313"/>
    </row>
    <row r="2" spans="1:56" ht="20.25" customHeight="1">
      <c r="A2" s="1555" t="s">
        <v>1108</v>
      </c>
      <c r="B2" s="1555"/>
      <c r="C2" s="1555"/>
      <c r="D2" s="1555"/>
      <c r="E2" s="1555"/>
      <c r="F2" s="1555"/>
      <c r="G2" s="1555"/>
      <c r="H2" s="1555"/>
      <c r="I2" s="1555"/>
      <c r="J2" s="1555"/>
      <c r="K2" s="1555"/>
      <c r="L2" s="1555"/>
      <c r="M2" s="1555"/>
      <c r="N2" s="1555"/>
      <c r="O2" s="1555"/>
      <c r="P2" s="1555"/>
      <c r="Q2" s="772"/>
      <c r="R2" s="772"/>
    </row>
    <row r="3" spans="1:56" ht="10.5" customHeight="1">
      <c r="B3" s="314"/>
      <c r="C3" s="314"/>
      <c r="D3" s="314"/>
      <c r="E3" s="314"/>
      <c r="F3" s="314"/>
      <c r="G3" s="314"/>
      <c r="H3" s="315"/>
      <c r="I3" s="314"/>
      <c r="J3" s="314"/>
      <c r="K3" s="314"/>
      <c r="O3" s="314"/>
      <c r="P3" s="314"/>
      <c r="Q3" s="314"/>
      <c r="R3" s="314"/>
    </row>
    <row r="4" spans="1:56" ht="15.75">
      <c r="A4" s="1556" t="s">
        <v>1103</v>
      </c>
      <c r="B4" s="1556" t="s">
        <v>836</v>
      </c>
      <c r="C4" s="1557" t="s">
        <v>1107</v>
      </c>
      <c r="D4" s="1557"/>
      <c r="E4" s="1557"/>
      <c r="F4" s="1557"/>
      <c r="G4" s="1557" t="s">
        <v>1106</v>
      </c>
      <c r="H4" s="1557"/>
      <c r="I4" s="1557"/>
      <c r="J4" s="1557" t="s">
        <v>1105</v>
      </c>
      <c r="K4" s="1557"/>
      <c r="L4" s="1557"/>
      <c r="M4" s="1557" t="s">
        <v>1104</v>
      </c>
      <c r="N4" s="1557"/>
      <c r="O4" s="1557"/>
      <c r="P4" s="1557"/>
      <c r="Q4" s="346"/>
      <c r="R4" s="346"/>
    </row>
    <row r="5" spans="1:56" s="318" customFormat="1" ht="47.25" customHeight="1">
      <c r="A5" s="1556"/>
      <c r="B5" s="1556"/>
      <c r="C5" s="316" t="s">
        <v>1102</v>
      </c>
      <c r="D5" s="316" t="s">
        <v>1101</v>
      </c>
      <c r="E5" s="316" t="s">
        <v>1395</v>
      </c>
      <c r="F5" s="316" t="s">
        <v>1098</v>
      </c>
      <c r="G5" s="316" t="s">
        <v>1100</v>
      </c>
      <c r="H5" s="316" t="s">
        <v>1396</v>
      </c>
      <c r="I5" s="316" t="s">
        <v>1098</v>
      </c>
      <c r="J5" s="316" t="s">
        <v>1397</v>
      </c>
      <c r="K5" s="316" t="s">
        <v>1098</v>
      </c>
      <c r="L5" s="316" t="s">
        <v>1097</v>
      </c>
      <c r="M5" s="316" t="s">
        <v>1099</v>
      </c>
      <c r="N5" s="316" t="s">
        <v>1396</v>
      </c>
      <c r="O5" s="316" t="s">
        <v>1098</v>
      </c>
      <c r="P5" s="316" t="s">
        <v>1097</v>
      </c>
      <c r="Q5" s="775" t="s">
        <v>1995</v>
      </c>
      <c r="R5" s="775" t="s">
        <v>1996</v>
      </c>
      <c r="S5" s="317"/>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row>
    <row r="6" spans="1:56" ht="11.25" customHeight="1">
      <c r="A6" s="319">
        <v>1</v>
      </c>
      <c r="B6" s="319">
        <v>2</v>
      </c>
      <c r="C6" s="319">
        <v>3</v>
      </c>
      <c r="D6" s="319">
        <v>4</v>
      </c>
      <c r="E6" s="319">
        <v>5</v>
      </c>
      <c r="F6" s="319">
        <v>6</v>
      </c>
      <c r="G6" s="319">
        <v>7</v>
      </c>
      <c r="H6" s="319">
        <v>8</v>
      </c>
      <c r="I6" s="319">
        <v>9</v>
      </c>
      <c r="J6" s="319">
        <v>10</v>
      </c>
      <c r="K6" s="319">
        <v>11</v>
      </c>
      <c r="L6" s="319">
        <v>12</v>
      </c>
      <c r="M6" s="319">
        <v>13</v>
      </c>
      <c r="N6" s="319">
        <v>14</v>
      </c>
      <c r="O6" s="319">
        <v>15</v>
      </c>
      <c r="P6" s="319">
        <v>16</v>
      </c>
      <c r="Q6" s="319">
        <v>17</v>
      </c>
      <c r="R6" s="319">
        <v>18</v>
      </c>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row>
    <row r="7" spans="1:56" ht="23.25" customHeight="1">
      <c r="A7" s="321"/>
      <c r="B7" s="319" t="s">
        <v>453</v>
      </c>
      <c r="C7" s="322"/>
      <c r="D7" s="319"/>
      <c r="E7" s="319"/>
      <c r="F7" s="319"/>
      <c r="G7" s="319"/>
      <c r="H7" s="319"/>
      <c r="I7" s="323"/>
      <c r="J7" s="319"/>
      <c r="K7" s="324"/>
      <c r="L7" s="319"/>
      <c r="M7" s="319"/>
      <c r="N7" s="319"/>
      <c r="O7" s="319"/>
      <c r="P7" s="319"/>
      <c r="Q7" s="773"/>
      <c r="R7" s="773"/>
      <c r="S7" s="320"/>
      <c r="T7" s="320"/>
      <c r="U7" s="320"/>
      <c r="V7" s="320"/>
      <c r="W7" s="320"/>
      <c r="X7" s="320"/>
      <c r="Y7" s="320"/>
      <c r="Z7" s="320"/>
      <c r="AA7" s="320"/>
      <c r="AB7" s="320"/>
      <c r="AC7" s="320"/>
      <c r="AD7" s="320"/>
      <c r="AE7" s="320"/>
      <c r="AF7" s="320"/>
      <c r="AG7" s="320"/>
      <c r="AH7" s="320"/>
      <c r="AI7" s="320"/>
      <c r="AJ7" s="320"/>
      <c r="AK7" s="320"/>
      <c r="AL7" s="320"/>
      <c r="AM7" s="320"/>
      <c r="AN7" s="320"/>
      <c r="AO7" s="320"/>
      <c r="AP7" s="320"/>
      <c r="AQ7" s="320"/>
      <c r="AR7" s="320"/>
      <c r="AS7" s="320"/>
      <c r="AT7" s="320"/>
      <c r="AU7" s="320"/>
      <c r="AV7" s="320"/>
      <c r="AW7" s="320"/>
      <c r="AX7" s="320"/>
      <c r="AY7" s="320"/>
      <c r="AZ7" s="320"/>
      <c r="BA7" s="320"/>
      <c r="BB7" s="320"/>
      <c r="BC7" s="320"/>
      <c r="BD7" s="320"/>
    </row>
    <row r="8" spans="1:56" ht="23.25" customHeight="1">
      <c r="A8" s="322">
        <v>1</v>
      </c>
      <c r="B8" s="321" t="s">
        <v>724</v>
      </c>
      <c r="C8" s="322" t="s">
        <v>120</v>
      </c>
      <c r="D8" s="325"/>
      <c r="E8" s="326"/>
      <c r="F8" s="326"/>
      <c r="G8" s="326"/>
      <c r="H8" s="325"/>
      <c r="I8" s="326"/>
      <c r="J8" s="326"/>
      <c r="K8" s="327"/>
      <c r="L8" s="195"/>
      <c r="M8" s="326"/>
      <c r="N8" s="326"/>
      <c r="O8" s="327"/>
      <c r="P8" s="195"/>
      <c r="Q8" s="774"/>
      <c r="R8" s="774"/>
      <c r="S8" s="320"/>
      <c r="T8" s="320"/>
      <c r="U8" s="320"/>
      <c r="V8" s="320"/>
      <c r="W8" s="320"/>
      <c r="X8" s="320"/>
      <c r="Y8" s="320"/>
      <c r="Z8" s="320"/>
      <c r="AA8" s="320"/>
      <c r="AB8" s="320"/>
      <c r="AC8" s="320"/>
      <c r="AD8" s="320"/>
      <c r="AE8" s="320"/>
      <c r="AF8" s="320"/>
      <c r="AG8" s="320"/>
      <c r="AH8" s="320"/>
      <c r="AI8" s="320"/>
      <c r="AJ8" s="320"/>
      <c r="AK8" s="320"/>
      <c r="AL8" s="320"/>
      <c r="AM8" s="320"/>
      <c r="AN8" s="320"/>
      <c r="AO8" s="320"/>
      <c r="AP8" s="320"/>
      <c r="AQ8" s="320"/>
      <c r="AR8" s="320"/>
      <c r="AS8" s="320"/>
      <c r="AT8" s="320"/>
      <c r="AU8" s="320"/>
      <c r="AV8" s="320"/>
      <c r="AW8" s="320"/>
      <c r="AX8" s="320"/>
      <c r="AY8" s="320"/>
      <c r="AZ8" s="320"/>
      <c r="BA8" s="320"/>
      <c r="BB8" s="320"/>
      <c r="BC8" s="320"/>
      <c r="BD8" s="320"/>
    </row>
    <row r="9" spans="1:56" ht="23.25" customHeight="1">
      <c r="A9" s="322"/>
      <c r="B9" s="322" t="s">
        <v>449</v>
      </c>
      <c r="C9" s="321"/>
      <c r="D9" s="326">
        <v>118806</v>
      </c>
      <c r="E9" s="326">
        <v>24805</v>
      </c>
      <c r="F9" s="327">
        <v>27.398000000000003</v>
      </c>
      <c r="G9" s="326">
        <v>75673</v>
      </c>
      <c r="H9" s="326">
        <v>19738</v>
      </c>
      <c r="I9" s="326">
        <v>4.4220000000000006</v>
      </c>
      <c r="J9" s="326">
        <v>10166</v>
      </c>
      <c r="K9" s="327">
        <v>13.382000000000001</v>
      </c>
      <c r="L9" s="195">
        <v>-0.51157018760493467</v>
      </c>
      <c r="M9" s="326">
        <v>49780</v>
      </c>
      <c r="N9" s="326">
        <v>12984</v>
      </c>
      <c r="O9" s="327">
        <v>26.087</v>
      </c>
      <c r="P9" s="195">
        <v>0.94940965476012529</v>
      </c>
      <c r="Q9" s="333">
        <v>13.382000000000001</v>
      </c>
      <c r="R9" s="333">
        <v>26.087</v>
      </c>
      <c r="S9" s="320"/>
      <c r="T9" s="320"/>
      <c r="U9" s="320"/>
      <c r="V9" s="320"/>
      <c r="W9" s="320"/>
      <c r="X9" s="320"/>
      <c r="Y9" s="320"/>
      <c r="Z9" s="320"/>
      <c r="AA9" s="320"/>
      <c r="AB9" s="320"/>
      <c r="AC9" s="320"/>
      <c r="AD9" s="320"/>
      <c r="AE9" s="320"/>
      <c r="AF9" s="320"/>
      <c r="AG9" s="320"/>
      <c r="AH9" s="320"/>
      <c r="AI9" s="320"/>
      <c r="AJ9" s="320"/>
      <c r="AK9" s="320"/>
      <c r="AL9" s="320"/>
      <c r="AM9" s="320"/>
      <c r="AN9" s="320"/>
      <c r="AO9" s="320"/>
      <c r="AP9" s="320"/>
      <c r="AQ9" s="320"/>
      <c r="AR9" s="320"/>
      <c r="AS9" s="320"/>
      <c r="AT9" s="320"/>
      <c r="AU9" s="320"/>
      <c r="AV9" s="320"/>
      <c r="AW9" s="320"/>
      <c r="AX9" s="320"/>
      <c r="AY9" s="320"/>
      <c r="AZ9" s="320"/>
      <c r="BA9" s="320"/>
      <c r="BB9" s="320"/>
      <c r="BC9" s="320"/>
      <c r="BD9" s="320"/>
    </row>
    <row r="10" spans="1:56" ht="23.25" customHeight="1">
      <c r="A10" s="322"/>
      <c r="B10" s="322" t="s">
        <v>163</v>
      </c>
      <c r="C10" s="321"/>
      <c r="D10" s="326">
        <v>1747928</v>
      </c>
      <c r="E10" s="325">
        <v>1712187</v>
      </c>
      <c r="F10" s="327">
        <v>1512.7479999999998</v>
      </c>
      <c r="G10" s="326">
        <v>1861176</v>
      </c>
      <c r="H10" s="325">
        <v>1834181</v>
      </c>
      <c r="I10" s="326">
        <v>883.8</v>
      </c>
      <c r="J10" s="326">
        <v>1894912</v>
      </c>
      <c r="K10" s="327">
        <v>1602.164</v>
      </c>
      <c r="L10" s="195">
        <v>5.9108324717666243E-2</v>
      </c>
      <c r="M10" s="326">
        <v>1954762</v>
      </c>
      <c r="N10" s="326">
        <v>1926410</v>
      </c>
      <c r="O10" s="327">
        <v>1760.105</v>
      </c>
      <c r="P10" s="195">
        <v>9.8579795826145164E-2</v>
      </c>
      <c r="Q10" s="333">
        <v>1602.164</v>
      </c>
      <c r="R10" s="333">
        <v>1760.105</v>
      </c>
      <c r="S10" s="663"/>
      <c r="T10" s="663"/>
      <c r="U10" s="663"/>
      <c r="V10" s="320"/>
      <c r="W10" s="320"/>
      <c r="X10" s="320"/>
      <c r="Y10" s="320"/>
      <c r="Z10" s="320"/>
      <c r="AA10" s="320"/>
      <c r="AB10" s="320"/>
      <c r="AC10" s="320"/>
      <c r="AD10" s="320"/>
      <c r="AE10" s="320"/>
      <c r="AF10" s="320"/>
      <c r="AG10" s="320"/>
      <c r="AH10" s="320"/>
      <c r="AI10" s="320"/>
      <c r="AJ10" s="320"/>
      <c r="AK10" s="320"/>
      <c r="AL10" s="320"/>
      <c r="AM10" s="320"/>
      <c r="AN10" s="320"/>
      <c r="AO10" s="320"/>
      <c r="AP10" s="320"/>
      <c r="AQ10" s="320"/>
      <c r="AR10" s="320"/>
      <c r="AS10" s="320"/>
      <c r="AT10" s="320"/>
      <c r="AU10" s="320"/>
      <c r="AV10" s="320"/>
      <c r="AW10" s="320"/>
      <c r="AX10" s="320"/>
      <c r="AY10" s="320"/>
      <c r="AZ10" s="320"/>
      <c r="BA10" s="320"/>
      <c r="BB10" s="320"/>
      <c r="BC10" s="320"/>
      <c r="BD10" s="320"/>
    </row>
    <row r="11" spans="1:56" ht="23.25" customHeight="1">
      <c r="A11" s="322"/>
      <c r="B11" s="322" t="s">
        <v>251</v>
      </c>
      <c r="C11" s="321"/>
      <c r="D11" s="323"/>
      <c r="E11" s="323"/>
      <c r="F11" s="328">
        <v>771.71600000000001</v>
      </c>
      <c r="G11" s="323"/>
      <c r="H11" s="323"/>
      <c r="I11" s="323">
        <v>415.80399999999992</v>
      </c>
      <c r="J11" s="323"/>
      <c r="K11" s="328">
        <v>753.77483577279918</v>
      </c>
      <c r="L11" s="323"/>
      <c r="M11" s="323"/>
      <c r="N11" s="323"/>
      <c r="O11" s="328">
        <v>828.08180518216784</v>
      </c>
      <c r="P11" s="323"/>
      <c r="Q11" s="333">
        <v>753.77483577279918</v>
      </c>
      <c r="R11" s="333">
        <v>828.08180518216784</v>
      </c>
      <c r="S11" s="320"/>
      <c r="T11" s="663"/>
      <c r="U11" s="663"/>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c r="BC11" s="320"/>
      <c r="BD11" s="320"/>
    </row>
    <row r="12" spans="1:56" ht="23.25" customHeight="1">
      <c r="A12" s="322"/>
      <c r="B12" s="322" t="s">
        <v>1096</v>
      </c>
      <c r="C12" s="321"/>
      <c r="D12" s="323"/>
      <c r="E12" s="323"/>
      <c r="F12" s="328">
        <v>607.74599999999998</v>
      </c>
      <c r="G12" s="323"/>
      <c r="H12" s="323"/>
      <c r="I12" s="323">
        <v>332.89299999999997</v>
      </c>
      <c r="J12" s="323"/>
      <c r="K12" s="328">
        <v>603.47270926906538</v>
      </c>
      <c r="L12" s="323"/>
      <c r="M12" s="323"/>
      <c r="N12" s="323"/>
      <c r="O12" s="328">
        <v>662.96292573546043</v>
      </c>
      <c r="P12" s="323"/>
      <c r="Q12" s="333">
        <v>603.47270926906538</v>
      </c>
      <c r="R12" s="333">
        <v>662.96292573546043</v>
      </c>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c r="BC12" s="320"/>
      <c r="BD12" s="320"/>
    </row>
    <row r="13" spans="1:56" ht="23.25" customHeight="1">
      <c r="A13" s="322"/>
      <c r="B13" s="322" t="s">
        <v>1095</v>
      </c>
      <c r="C13" s="321"/>
      <c r="D13" s="323"/>
      <c r="E13" s="323"/>
      <c r="F13" s="328">
        <v>92.734000000000009</v>
      </c>
      <c r="G13" s="323"/>
      <c r="H13" s="323"/>
      <c r="I13" s="323">
        <v>97.927999999999997</v>
      </c>
      <c r="J13" s="323"/>
      <c r="K13" s="328">
        <v>177.52513712604662</v>
      </c>
      <c r="L13" s="323"/>
      <c r="M13" s="323"/>
      <c r="N13" s="323"/>
      <c r="O13" s="328">
        <v>195.02552889794069</v>
      </c>
      <c r="P13" s="323"/>
      <c r="Q13" s="333">
        <v>177.52513712604662</v>
      </c>
      <c r="R13" s="333">
        <v>195.02552889794069</v>
      </c>
      <c r="S13" s="320"/>
      <c r="T13" s="320"/>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c r="BC13" s="320"/>
      <c r="BD13" s="320"/>
    </row>
    <row r="14" spans="1:56" ht="23.25" customHeight="1">
      <c r="A14" s="322"/>
      <c r="B14" s="322" t="s">
        <v>252</v>
      </c>
      <c r="C14" s="321"/>
      <c r="D14" s="323"/>
      <c r="E14" s="323"/>
      <c r="F14" s="328">
        <v>40.552000000000007</v>
      </c>
      <c r="G14" s="323"/>
      <c r="H14" s="323"/>
      <c r="I14" s="323">
        <v>37.174999999999997</v>
      </c>
      <c r="J14" s="323"/>
      <c r="K14" s="328">
        <v>67.391317832088703</v>
      </c>
      <c r="L14" s="323"/>
      <c r="M14" s="323"/>
      <c r="N14" s="323"/>
      <c r="O14" s="328">
        <v>74.034740184430859</v>
      </c>
      <c r="P14" s="323"/>
      <c r="Q14" s="333">
        <v>67.391317832088703</v>
      </c>
      <c r="R14" s="333">
        <v>74.034740184430859</v>
      </c>
      <c r="S14" s="320"/>
      <c r="T14" s="320"/>
      <c r="U14" s="320"/>
      <c r="V14" s="320"/>
      <c r="W14" s="320"/>
      <c r="X14" s="320"/>
      <c r="Y14" s="320"/>
      <c r="Z14" s="320"/>
      <c r="AA14" s="320"/>
      <c r="AB14" s="320"/>
      <c r="AC14" s="320"/>
      <c r="AD14" s="320"/>
      <c r="AE14" s="320"/>
      <c r="AF14" s="320"/>
      <c r="AG14" s="320"/>
      <c r="AH14" s="320"/>
      <c r="AI14" s="320"/>
      <c r="AJ14" s="320"/>
      <c r="AK14" s="320"/>
      <c r="AL14" s="320"/>
      <c r="AM14" s="320"/>
      <c r="AN14" s="320"/>
      <c r="AO14" s="320"/>
      <c r="AP14" s="320"/>
      <c r="AQ14" s="320"/>
      <c r="AR14" s="320"/>
      <c r="AS14" s="320"/>
      <c r="AT14" s="320"/>
      <c r="AU14" s="320"/>
      <c r="AV14" s="320"/>
      <c r="AW14" s="320"/>
      <c r="AX14" s="320"/>
      <c r="AY14" s="320"/>
      <c r="AZ14" s="320"/>
      <c r="BA14" s="320"/>
      <c r="BB14" s="320"/>
      <c r="BC14" s="320"/>
      <c r="BD14" s="320"/>
    </row>
    <row r="15" spans="1:56" s="332" customFormat="1" ht="23.25" customHeight="1">
      <c r="A15" s="329"/>
      <c r="B15" s="325" t="s">
        <v>456</v>
      </c>
      <c r="C15" s="330" t="s">
        <v>454</v>
      </c>
      <c r="D15" s="323">
        <v>1866734</v>
      </c>
      <c r="E15" s="323">
        <v>1736992</v>
      </c>
      <c r="F15" s="328">
        <v>1540.1459999999997</v>
      </c>
      <c r="G15" s="323">
        <v>1936849</v>
      </c>
      <c r="H15" s="323">
        <v>1853919</v>
      </c>
      <c r="I15" s="323">
        <v>888.22199999999998</v>
      </c>
      <c r="J15" s="323">
        <v>1905078</v>
      </c>
      <c r="K15" s="323">
        <v>1615.546</v>
      </c>
      <c r="L15" s="194">
        <v>4.8956397640223935E-2</v>
      </c>
      <c r="M15" s="323">
        <v>2004542</v>
      </c>
      <c r="N15" s="323">
        <v>1939394</v>
      </c>
      <c r="O15" s="323">
        <v>1786.192</v>
      </c>
      <c r="P15" s="194">
        <v>0.10562744731502535</v>
      </c>
      <c r="Q15" s="333">
        <v>1615.546</v>
      </c>
      <c r="R15" s="333">
        <v>1786.192</v>
      </c>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row>
    <row r="16" spans="1:56" ht="23.25" customHeight="1">
      <c r="A16" s="322">
        <v>2</v>
      </c>
      <c r="B16" s="321" t="s">
        <v>1094</v>
      </c>
      <c r="C16" s="322" t="s">
        <v>120</v>
      </c>
      <c r="D16" s="326">
        <v>88299</v>
      </c>
      <c r="E16" s="326">
        <v>236962</v>
      </c>
      <c r="F16" s="327">
        <v>324.48300000000006</v>
      </c>
      <c r="G16" s="326">
        <v>97819</v>
      </c>
      <c r="H16" s="326">
        <v>268022</v>
      </c>
      <c r="I16" s="326">
        <v>208.40899999999999</v>
      </c>
      <c r="J16" s="326">
        <v>289822</v>
      </c>
      <c r="K16" s="327">
        <v>374.09299999999996</v>
      </c>
      <c r="L16" s="195">
        <v>0.15288936554457364</v>
      </c>
      <c r="M16" s="326">
        <v>112945</v>
      </c>
      <c r="N16" s="326">
        <v>309467</v>
      </c>
      <c r="O16" s="327">
        <v>422.25200000000001</v>
      </c>
      <c r="P16" s="195">
        <v>0.12873536794326559</v>
      </c>
      <c r="Q16" s="333">
        <v>374.09299999999996</v>
      </c>
      <c r="R16" s="333">
        <v>422.25200000000001</v>
      </c>
      <c r="S16" s="320"/>
      <c r="T16" s="320"/>
      <c r="U16" s="320"/>
      <c r="V16" s="320"/>
      <c r="W16" s="320"/>
      <c r="X16" s="320"/>
      <c r="Y16" s="320"/>
      <c r="Z16" s="320"/>
      <c r="AA16" s="320"/>
      <c r="AB16" s="320"/>
      <c r="AC16" s="320"/>
      <c r="AD16" s="320"/>
      <c r="AE16" s="320"/>
      <c r="AF16" s="320"/>
      <c r="AG16" s="320"/>
      <c r="AH16" s="320"/>
      <c r="AI16" s="320"/>
      <c r="AJ16" s="320"/>
      <c r="AK16" s="320"/>
      <c r="AL16" s="320"/>
      <c r="AM16" s="320"/>
      <c r="AN16" s="320"/>
      <c r="AO16" s="320"/>
      <c r="AP16" s="320"/>
      <c r="AQ16" s="320"/>
      <c r="AR16" s="320"/>
      <c r="AS16" s="320"/>
      <c r="AT16" s="320"/>
      <c r="AU16" s="320"/>
      <c r="AV16" s="320"/>
      <c r="AW16" s="320"/>
      <c r="AX16" s="320"/>
      <c r="AY16" s="320"/>
      <c r="AZ16" s="320"/>
      <c r="BA16" s="320"/>
      <c r="BB16" s="320"/>
      <c r="BC16" s="320"/>
      <c r="BD16" s="320"/>
    </row>
    <row r="17" spans="1:56" ht="23.25" customHeight="1">
      <c r="A17" s="322"/>
      <c r="B17" s="322" t="s">
        <v>910</v>
      </c>
      <c r="C17" s="322"/>
      <c r="D17" s="323"/>
      <c r="E17" s="323"/>
      <c r="F17" s="328">
        <v>53.783999999999999</v>
      </c>
      <c r="G17" s="323"/>
      <c r="H17" s="323"/>
      <c r="I17" s="323">
        <v>41.341999999999999</v>
      </c>
      <c r="J17" s="323"/>
      <c r="K17" s="328">
        <v>74.208660883167227</v>
      </c>
      <c r="L17" s="323"/>
      <c r="M17" s="323"/>
      <c r="N17" s="323"/>
      <c r="O17" s="328">
        <v>83.761940146538777</v>
      </c>
      <c r="P17" s="323"/>
      <c r="Q17" s="333">
        <v>74.208660883167227</v>
      </c>
      <c r="R17" s="333">
        <v>83.761940146538777</v>
      </c>
      <c r="S17" s="320"/>
      <c r="T17" s="320"/>
      <c r="U17" s="320"/>
      <c r="V17" s="320"/>
      <c r="W17" s="320"/>
      <c r="X17" s="320"/>
      <c r="Y17" s="320"/>
      <c r="Z17" s="320"/>
      <c r="AA17" s="320"/>
      <c r="AB17" s="320"/>
      <c r="AC17" s="320"/>
      <c r="AD17" s="320"/>
      <c r="AE17" s="320"/>
      <c r="AF17" s="320"/>
      <c r="AG17" s="320"/>
      <c r="AH17" s="320"/>
      <c r="AI17" s="320"/>
      <c r="AJ17" s="320"/>
      <c r="AK17" s="320"/>
      <c r="AL17" s="320"/>
      <c r="AM17" s="320"/>
      <c r="AN17" s="320"/>
      <c r="AO17" s="320"/>
      <c r="AP17" s="320"/>
      <c r="AQ17" s="320"/>
      <c r="AR17" s="320"/>
      <c r="AS17" s="320"/>
      <c r="AT17" s="320"/>
      <c r="AU17" s="320"/>
      <c r="AV17" s="320"/>
      <c r="AW17" s="320"/>
      <c r="AX17" s="320"/>
      <c r="AY17" s="320"/>
      <c r="AZ17" s="320"/>
      <c r="BA17" s="320"/>
      <c r="BB17" s="320"/>
      <c r="BC17" s="320"/>
      <c r="BD17" s="320"/>
    </row>
    <row r="18" spans="1:56" ht="23.25" customHeight="1">
      <c r="A18" s="322"/>
      <c r="B18" s="322" t="s">
        <v>152</v>
      </c>
      <c r="C18" s="321"/>
      <c r="D18" s="323"/>
      <c r="E18" s="323"/>
      <c r="F18" s="328">
        <v>74.653999999999996</v>
      </c>
      <c r="G18" s="323"/>
      <c r="H18" s="323"/>
      <c r="I18" s="323">
        <v>34.001000000000005</v>
      </c>
      <c r="J18" s="323"/>
      <c r="K18" s="328">
        <v>61.031606566894908</v>
      </c>
      <c r="L18" s="323"/>
      <c r="M18" s="323"/>
      <c r="N18" s="323"/>
      <c r="O18" s="328">
        <v>68.888532894452752</v>
      </c>
      <c r="P18" s="323"/>
      <c r="Q18" s="333">
        <v>61.031606566894908</v>
      </c>
      <c r="R18" s="333">
        <v>68.888532894452752</v>
      </c>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c r="AY18" s="320"/>
      <c r="AZ18" s="320"/>
      <c r="BA18" s="320"/>
      <c r="BB18" s="320"/>
      <c r="BC18" s="320"/>
      <c r="BD18" s="320"/>
    </row>
    <row r="19" spans="1:56" ht="23.25" customHeight="1">
      <c r="A19" s="322"/>
      <c r="B19" s="322" t="s">
        <v>153</v>
      </c>
      <c r="C19" s="322"/>
      <c r="D19" s="323"/>
      <c r="E19" s="323"/>
      <c r="F19" s="328">
        <v>196.04500000000002</v>
      </c>
      <c r="G19" s="323"/>
      <c r="H19" s="323"/>
      <c r="I19" s="323">
        <v>133.066</v>
      </c>
      <c r="J19" s="323"/>
      <c r="K19" s="328">
        <v>238.85273254993783</v>
      </c>
      <c r="L19" s="323"/>
      <c r="M19" s="323"/>
      <c r="N19" s="323"/>
      <c r="O19" s="328">
        <v>269.60152695900848</v>
      </c>
      <c r="P19" s="323"/>
      <c r="Q19" s="333">
        <v>238.85273254993783</v>
      </c>
      <c r="R19" s="333">
        <v>269.60152695900848</v>
      </c>
      <c r="S19" s="320"/>
      <c r="T19" s="320"/>
      <c r="U19" s="320"/>
      <c r="V19" s="320"/>
      <c r="W19" s="320"/>
      <c r="X19" s="320"/>
      <c r="Y19" s="320"/>
      <c r="Z19" s="320"/>
      <c r="AA19" s="320"/>
      <c r="AB19" s="320"/>
      <c r="AC19" s="320"/>
      <c r="AD19" s="320"/>
      <c r="AE19" s="320"/>
      <c r="AF19" s="320"/>
      <c r="AG19" s="320"/>
      <c r="AH19" s="320"/>
      <c r="AI19" s="320"/>
      <c r="AJ19" s="320"/>
      <c r="AK19" s="320"/>
      <c r="AL19" s="320"/>
      <c r="AM19" s="320"/>
      <c r="AN19" s="320"/>
      <c r="AO19" s="320"/>
      <c r="AP19" s="320"/>
      <c r="AQ19" s="320"/>
      <c r="AR19" s="320"/>
      <c r="AS19" s="320"/>
      <c r="AT19" s="320"/>
      <c r="AU19" s="320"/>
      <c r="AV19" s="320"/>
      <c r="AW19" s="320"/>
      <c r="AX19" s="320"/>
      <c r="AY19" s="320"/>
      <c r="AZ19" s="320"/>
      <c r="BA19" s="320"/>
      <c r="BB19" s="320"/>
      <c r="BC19" s="320"/>
      <c r="BD19" s="320"/>
    </row>
    <row r="20" spans="1:56" s="332" customFormat="1" ht="23.25" customHeight="1">
      <c r="A20" s="329"/>
      <c r="B20" s="325" t="s">
        <v>456</v>
      </c>
      <c r="C20" s="330" t="s">
        <v>454</v>
      </c>
      <c r="D20" s="323">
        <v>88299</v>
      </c>
      <c r="E20" s="323">
        <v>236962</v>
      </c>
      <c r="F20" s="328">
        <v>324.48300000000006</v>
      </c>
      <c r="G20" s="323">
        <v>97819</v>
      </c>
      <c r="H20" s="323">
        <v>268022</v>
      </c>
      <c r="I20" s="323">
        <v>208.40899999999999</v>
      </c>
      <c r="J20" s="323">
        <v>289822</v>
      </c>
      <c r="K20" s="328">
        <v>374.09299999999996</v>
      </c>
      <c r="L20" s="194">
        <v>0.15288936554457364</v>
      </c>
      <c r="M20" s="323">
        <v>112945</v>
      </c>
      <c r="N20" s="323">
        <v>309467</v>
      </c>
      <c r="O20" s="328">
        <v>422.25200000000001</v>
      </c>
      <c r="P20" s="194">
        <v>0.12873536794326559</v>
      </c>
      <c r="Q20" s="333">
        <v>374.09299999999996</v>
      </c>
      <c r="R20" s="333">
        <v>422.25200000000001</v>
      </c>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row>
    <row r="21" spans="1:56" ht="23.25" customHeight="1">
      <c r="A21" s="322">
        <v>3</v>
      </c>
      <c r="B21" s="321" t="s">
        <v>1090</v>
      </c>
      <c r="C21" s="322" t="s">
        <v>120</v>
      </c>
      <c r="D21" s="326">
        <v>26314</v>
      </c>
      <c r="E21" s="326">
        <v>104055</v>
      </c>
      <c r="F21" s="327">
        <v>120.291</v>
      </c>
      <c r="G21" s="326">
        <v>26450</v>
      </c>
      <c r="H21" s="326">
        <v>107033</v>
      </c>
      <c r="I21" s="326">
        <v>60.352999999999994</v>
      </c>
      <c r="J21" s="326">
        <v>118330</v>
      </c>
      <c r="K21" s="327">
        <v>141.84299999999999</v>
      </c>
      <c r="L21" s="195">
        <v>0.1791655236052572</v>
      </c>
      <c r="M21" s="326">
        <v>30579</v>
      </c>
      <c r="N21" s="326">
        <v>123741</v>
      </c>
      <c r="O21" s="327">
        <v>166.78800000000001</v>
      </c>
      <c r="P21" s="195">
        <v>0.17586345466466463</v>
      </c>
      <c r="Q21" s="333">
        <v>141.84299999999999</v>
      </c>
      <c r="R21" s="333">
        <v>166.78800000000001</v>
      </c>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c r="BC21" s="320"/>
      <c r="BD21" s="320"/>
    </row>
    <row r="22" spans="1:56" ht="23.25" customHeight="1">
      <c r="A22" s="322">
        <v>4</v>
      </c>
      <c r="B22" s="321" t="s">
        <v>1089</v>
      </c>
      <c r="C22" s="322" t="s">
        <v>120</v>
      </c>
      <c r="D22" s="326">
        <v>1455</v>
      </c>
      <c r="E22" s="326">
        <v>20750</v>
      </c>
      <c r="F22" s="327">
        <v>31.852</v>
      </c>
      <c r="G22" s="326">
        <v>1687</v>
      </c>
      <c r="H22" s="326">
        <v>24891</v>
      </c>
      <c r="I22" s="326">
        <v>21.732999999999997</v>
      </c>
      <c r="J22" s="326">
        <v>29884</v>
      </c>
      <c r="K22" s="327">
        <v>35.173999999999999</v>
      </c>
      <c r="L22" s="195">
        <v>0.10429486374481976</v>
      </c>
      <c r="M22" s="326">
        <v>2586</v>
      </c>
      <c r="N22" s="326">
        <v>38155</v>
      </c>
      <c r="O22" s="327">
        <v>39.621000000000002</v>
      </c>
      <c r="P22" s="195">
        <v>0.12642861204298639</v>
      </c>
      <c r="Q22" s="333">
        <v>35.173999999999999</v>
      </c>
      <c r="R22" s="333">
        <v>39.621000000000002</v>
      </c>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row>
    <row r="23" spans="1:56" ht="23.25" customHeight="1">
      <c r="A23" s="322">
        <v>5</v>
      </c>
      <c r="B23" s="321" t="s">
        <v>708</v>
      </c>
      <c r="C23" s="322" t="s">
        <v>120</v>
      </c>
      <c r="D23" s="326">
        <v>38</v>
      </c>
      <c r="E23" s="326">
        <v>583</v>
      </c>
      <c r="F23" s="327">
        <v>0.6170000000000001</v>
      </c>
      <c r="G23" s="326">
        <v>50</v>
      </c>
      <c r="H23" s="326">
        <v>743</v>
      </c>
      <c r="I23" s="326">
        <v>0.56900000000000006</v>
      </c>
      <c r="J23" s="326">
        <v>792</v>
      </c>
      <c r="K23" s="327">
        <v>1.1360000000000001</v>
      </c>
      <c r="L23" s="195">
        <v>0.84116693679092369</v>
      </c>
      <c r="M23" s="326">
        <v>60</v>
      </c>
      <c r="N23" s="326">
        <v>892</v>
      </c>
      <c r="O23" s="327">
        <v>1.323</v>
      </c>
      <c r="P23" s="195">
        <v>0.16461267605633786</v>
      </c>
      <c r="Q23" s="333">
        <v>1.1360000000000001</v>
      </c>
      <c r="R23" s="333">
        <v>1.323</v>
      </c>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row>
    <row r="24" spans="1:56" ht="23.25" customHeight="1">
      <c r="A24" s="322">
        <v>6</v>
      </c>
      <c r="B24" s="321" t="s">
        <v>172</v>
      </c>
      <c r="C24" s="322" t="s">
        <v>120</v>
      </c>
      <c r="D24" s="326">
        <v>1091</v>
      </c>
      <c r="E24" s="326">
        <v>5165</v>
      </c>
      <c r="F24" s="327">
        <v>18.492999999999999</v>
      </c>
      <c r="G24" s="326">
        <v>1311</v>
      </c>
      <c r="H24" s="326">
        <v>5870</v>
      </c>
      <c r="I24" s="326">
        <v>10.853</v>
      </c>
      <c r="J24" s="326">
        <v>6332</v>
      </c>
      <c r="K24" s="327">
        <v>22.882999999999999</v>
      </c>
      <c r="L24" s="195">
        <v>0.23738711945060298</v>
      </c>
      <c r="M24" s="326">
        <v>1604</v>
      </c>
      <c r="N24" s="326">
        <v>7182</v>
      </c>
      <c r="O24" s="327">
        <v>25.634</v>
      </c>
      <c r="P24" s="195">
        <v>0.12022025084123591</v>
      </c>
      <c r="Q24" s="333">
        <v>22.882999999999999</v>
      </c>
      <c r="R24" s="333">
        <v>25.634</v>
      </c>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row>
    <row r="25" spans="1:56" ht="23.25" customHeight="1">
      <c r="A25" s="322">
        <v>7</v>
      </c>
      <c r="B25" s="321" t="s">
        <v>1093</v>
      </c>
      <c r="C25" s="322" t="s">
        <v>120</v>
      </c>
      <c r="D25" s="326">
        <v>4304</v>
      </c>
      <c r="E25" s="326">
        <v>39928</v>
      </c>
      <c r="F25" s="327">
        <v>21.442</v>
      </c>
      <c r="G25" s="326">
        <v>4341</v>
      </c>
      <c r="H25" s="326">
        <v>40323</v>
      </c>
      <c r="I25" s="326">
        <v>10.679000000000002</v>
      </c>
      <c r="J25" s="326">
        <v>40611</v>
      </c>
      <c r="K25" s="327">
        <v>23.176000000000002</v>
      </c>
      <c r="L25" s="195">
        <v>8.0869321891614665E-2</v>
      </c>
      <c r="M25" s="326">
        <v>4408</v>
      </c>
      <c r="N25" s="326">
        <v>40945</v>
      </c>
      <c r="O25" s="327">
        <v>25.021999999999998</v>
      </c>
      <c r="P25" s="195">
        <v>7.9651363479461362E-2</v>
      </c>
      <c r="Q25" s="333">
        <v>23.176000000000002</v>
      </c>
      <c r="R25" s="333">
        <v>25.021999999999998</v>
      </c>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row>
    <row r="26" spans="1:56" ht="23.25" customHeight="1">
      <c r="A26" s="322">
        <v>8</v>
      </c>
      <c r="B26" s="321" t="s">
        <v>1092</v>
      </c>
      <c r="C26" s="322" t="s">
        <v>120</v>
      </c>
      <c r="D26" s="326">
        <v>1030</v>
      </c>
      <c r="E26" s="326">
        <v>45796</v>
      </c>
      <c r="F26" s="327">
        <v>35.616</v>
      </c>
      <c r="G26" s="326">
        <v>1084</v>
      </c>
      <c r="H26" s="326">
        <v>47725</v>
      </c>
      <c r="I26" s="326">
        <v>19.047999999999998</v>
      </c>
      <c r="J26" s="326">
        <v>48783</v>
      </c>
      <c r="K26" s="327">
        <v>39.637999999999998</v>
      </c>
      <c r="L26" s="195">
        <v>0.11292677448337822</v>
      </c>
      <c r="M26" s="326">
        <v>1142</v>
      </c>
      <c r="N26" s="326">
        <v>50279</v>
      </c>
      <c r="O26" s="327">
        <v>43.183999999999997</v>
      </c>
      <c r="P26" s="195">
        <v>8.9459609465664253E-2</v>
      </c>
      <c r="Q26" s="333">
        <v>39.637999999999998</v>
      </c>
      <c r="R26" s="333">
        <v>43.183999999999997</v>
      </c>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row>
    <row r="27" spans="1:56" ht="23.25" customHeight="1">
      <c r="A27" s="322">
        <v>9</v>
      </c>
      <c r="B27" s="321" t="s">
        <v>1088</v>
      </c>
      <c r="C27" s="322" t="s">
        <v>120</v>
      </c>
      <c r="D27" s="325">
        <v>14352</v>
      </c>
      <c r="E27" s="325">
        <v>27669</v>
      </c>
      <c r="F27" s="327">
        <v>24.578000000000003</v>
      </c>
      <c r="G27" s="325">
        <v>14657</v>
      </c>
      <c r="H27" s="325">
        <v>30315</v>
      </c>
      <c r="I27" s="326">
        <v>22.724999999999998</v>
      </c>
      <c r="J27" s="325">
        <v>32704</v>
      </c>
      <c r="K27" s="333">
        <v>36.83</v>
      </c>
      <c r="L27" s="195">
        <v>0.49849458865652185</v>
      </c>
      <c r="M27" s="325">
        <v>16052</v>
      </c>
      <c r="N27" s="325">
        <v>33200</v>
      </c>
      <c r="O27" s="333">
        <v>41.576000000000001</v>
      </c>
      <c r="P27" s="195">
        <v>0.12886234048330172</v>
      </c>
      <c r="Q27" s="333">
        <v>36.83</v>
      </c>
      <c r="R27" s="333">
        <v>41.576000000000001</v>
      </c>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row>
    <row r="28" spans="1:56" ht="23.25" customHeight="1">
      <c r="A28" s="322">
        <v>10</v>
      </c>
      <c r="B28" s="321" t="s">
        <v>911</v>
      </c>
      <c r="C28" s="322" t="s">
        <v>120</v>
      </c>
      <c r="D28" s="326">
        <v>3923</v>
      </c>
      <c r="E28" s="326">
        <v>25186</v>
      </c>
      <c r="F28" s="327">
        <v>50.190000000000005</v>
      </c>
      <c r="G28" s="326">
        <v>4184</v>
      </c>
      <c r="H28" s="326">
        <v>27195</v>
      </c>
      <c r="I28" s="326">
        <v>26.494</v>
      </c>
      <c r="J28" s="325">
        <v>28532</v>
      </c>
      <c r="K28" s="333">
        <v>52.123000000000005</v>
      </c>
      <c r="L28" s="195">
        <v>3.8513648137079096E-2</v>
      </c>
      <c r="M28" s="325">
        <v>4593</v>
      </c>
      <c r="N28" s="325">
        <v>29853</v>
      </c>
      <c r="O28" s="333">
        <v>56.167000000000002</v>
      </c>
      <c r="P28" s="195">
        <v>7.7585710722713516E-2</v>
      </c>
      <c r="Q28" s="333">
        <v>52.123000000000005</v>
      </c>
      <c r="R28" s="333">
        <v>56.167000000000002</v>
      </c>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row>
    <row r="29" spans="1:56" ht="23.25" customHeight="1">
      <c r="A29" s="322">
        <v>11</v>
      </c>
      <c r="B29" s="321" t="s">
        <v>1091</v>
      </c>
      <c r="C29" s="322" t="s">
        <v>120</v>
      </c>
      <c r="D29" s="325"/>
      <c r="E29" s="325"/>
      <c r="F29" s="333"/>
      <c r="G29" s="325"/>
      <c r="H29" s="325"/>
      <c r="I29" s="325"/>
      <c r="J29" s="325"/>
      <c r="K29" s="333"/>
      <c r="L29" s="325"/>
      <c r="M29" s="325"/>
      <c r="N29" s="325"/>
      <c r="O29" s="333"/>
      <c r="P29" s="325"/>
      <c r="Q29" s="754"/>
      <c r="R29" s="754"/>
      <c r="S29" s="320"/>
      <c r="T29" s="320"/>
      <c r="U29" s="320"/>
      <c r="V29" s="320"/>
      <c r="W29" s="320"/>
      <c r="X29" s="320"/>
      <c r="Y29" s="320"/>
      <c r="Z29" s="320"/>
      <c r="AA29" s="320"/>
      <c r="AB29" s="320"/>
      <c r="AC29" s="320"/>
      <c r="AD29" s="320"/>
      <c r="AE29" s="320"/>
      <c r="AF29" s="320"/>
      <c r="AG29" s="320"/>
      <c r="AH29" s="320"/>
      <c r="AI29" s="320"/>
      <c r="AJ29" s="320"/>
      <c r="AK29" s="320"/>
      <c r="AL29" s="320"/>
      <c r="AM29" s="320"/>
      <c r="AN29" s="320"/>
      <c r="AO29" s="320"/>
      <c r="AP29" s="320"/>
      <c r="AQ29" s="320"/>
      <c r="AR29" s="320"/>
      <c r="AS29" s="320"/>
      <c r="AT29" s="320"/>
      <c r="AU29" s="320"/>
      <c r="AV29" s="320"/>
      <c r="AW29" s="320"/>
      <c r="AX29" s="320"/>
      <c r="AY29" s="320"/>
      <c r="AZ29" s="320"/>
      <c r="BA29" s="320"/>
      <c r="BB29" s="320"/>
      <c r="BC29" s="320"/>
      <c r="BD29" s="320"/>
    </row>
    <row r="30" spans="1:56" ht="23.25" customHeight="1">
      <c r="A30" s="322">
        <v>12</v>
      </c>
      <c r="B30" s="321" t="s">
        <v>1086</v>
      </c>
      <c r="C30" s="322" t="s">
        <v>120</v>
      </c>
      <c r="D30" s="325"/>
      <c r="E30" s="325"/>
      <c r="F30" s="333"/>
      <c r="G30" s="325"/>
      <c r="H30" s="325"/>
      <c r="I30" s="325"/>
      <c r="J30" s="325"/>
      <c r="K30" s="333"/>
      <c r="L30" s="325"/>
      <c r="M30" s="325"/>
      <c r="N30" s="325"/>
      <c r="O30" s="333"/>
      <c r="P30" s="325"/>
      <c r="Q30" s="754"/>
      <c r="R30" s="754"/>
      <c r="S30" s="320"/>
      <c r="T30" s="320"/>
      <c r="U30" s="320"/>
      <c r="V30" s="320"/>
      <c r="W30" s="320"/>
      <c r="X30" s="320"/>
      <c r="Y30" s="320"/>
      <c r="Z30" s="320"/>
      <c r="AA30" s="320"/>
      <c r="AB30" s="320"/>
      <c r="AC30" s="320"/>
      <c r="AD30" s="320"/>
      <c r="AE30" s="320"/>
      <c r="AF30" s="320"/>
      <c r="AG30" s="320"/>
      <c r="AH30" s="320"/>
      <c r="AI30" s="320"/>
      <c r="AJ30" s="320"/>
      <c r="AK30" s="320"/>
      <c r="AL30" s="320"/>
      <c r="AM30" s="320"/>
      <c r="AN30" s="320"/>
      <c r="AO30" s="320"/>
      <c r="AP30" s="320"/>
      <c r="AQ30" s="320"/>
      <c r="AR30" s="320"/>
      <c r="AS30" s="320"/>
      <c r="AT30" s="320"/>
      <c r="AU30" s="320"/>
      <c r="AV30" s="320"/>
      <c r="AW30" s="320"/>
      <c r="AX30" s="320"/>
      <c r="AY30" s="320"/>
      <c r="AZ30" s="320"/>
      <c r="BA30" s="320"/>
      <c r="BB30" s="320"/>
      <c r="BC30" s="320"/>
      <c r="BD30" s="320"/>
    </row>
    <row r="31" spans="1:56" ht="23.25" customHeight="1">
      <c r="A31" s="322">
        <v>13</v>
      </c>
      <c r="B31" s="321" t="s">
        <v>229</v>
      </c>
      <c r="C31" s="322" t="s">
        <v>120</v>
      </c>
      <c r="D31" s="325"/>
      <c r="E31" s="325"/>
      <c r="F31" s="333"/>
      <c r="G31" s="325"/>
      <c r="H31" s="325"/>
      <c r="I31" s="325"/>
      <c r="J31" s="325"/>
      <c r="K31" s="333"/>
      <c r="L31" s="325"/>
      <c r="M31" s="325"/>
      <c r="N31" s="325"/>
      <c r="O31" s="333"/>
      <c r="P31" s="325"/>
      <c r="Q31" s="754"/>
      <c r="R31" s="754"/>
      <c r="S31" s="320"/>
      <c r="T31" s="320"/>
      <c r="U31" s="320"/>
      <c r="V31" s="320"/>
      <c r="W31" s="320"/>
      <c r="X31" s="320"/>
      <c r="Y31" s="320"/>
      <c r="Z31" s="320"/>
      <c r="AA31" s="320"/>
      <c r="AB31" s="320"/>
      <c r="AC31" s="320"/>
      <c r="AD31" s="320"/>
      <c r="AE31" s="320"/>
      <c r="AF31" s="320"/>
      <c r="AG31" s="320"/>
      <c r="AH31" s="320"/>
      <c r="AI31" s="320"/>
      <c r="AJ31" s="320"/>
      <c r="AK31" s="320"/>
      <c r="AL31" s="320"/>
      <c r="AM31" s="320"/>
      <c r="AN31" s="320"/>
      <c r="AO31" s="320"/>
      <c r="AP31" s="320"/>
      <c r="AQ31" s="320"/>
      <c r="AR31" s="320"/>
      <c r="AS31" s="320"/>
      <c r="AT31" s="320"/>
      <c r="AU31" s="320"/>
      <c r="AV31" s="320"/>
      <c r="AW31" s="320"/>
      <c r="AX31" s="320"/>
      <c r="AY31" s="320"/>
      <c r="AZ31" s="320"/>
      <c r="BA31" s="320"/>
      <c r="BB31" s="320"/>
      <c r="BC31" s="320"/>
      <c r="BD31" s="320"/>
    </row>
    <row r="32" spans="1:56" s="332" customFormat="1" ht="23.25" customHeight="1">
      <c r="A32" s="329"/>
      <c r="B32" s="330" t="s">
        <v>1083</v>
      </c>
      <c r="C32" s="330"/>
      <c r="D32" s="334">
        <v>2007540</v>
      </c>
      <c r="E32" s="334">
        <v>2243086</v>
      </c>
      <c r="F32" s="335">
        <v>2167.7080000000001</v>
      </c>
      <c r="G32" s="334">
        <v>2088432</v>
      </c>
      <c r="H32" s="334">
        <v>2406036</v>
      </c>
      <c r="I32" s="334">
        <v>1269.0849999999998</v>
      </c>
      <c r="J32" s="334">
        <v>2500868</v>
      </c>
      <c r="K32" s="335">
        <v>2342.442</v>
      </c>
      <c r="L32" s="194">
        <v>8.0607720228001153E-2</v>
      </c>
      <c r="M32" s="334">
        <v>2178511</v>
      </c>
      <c r="N32" s="334">
        <v>2573108</v>
      </c>
      <c r="O32" s="335">
        <v>2607.759</v>
      </c>
      <c r="P32" s="194">
        <v>0.11326513100431089</v>
      </c>
      <c r="Q32" s="335">
        <v>2342.442</v>
      </c>
      <c r="R32" s="335">
        <v>2607.759</v>
      </c>
      <c r="S32" s="331"/>
      <c r="T32" s="664"/>
      <c r="U32" s="664"/>
      <c r="V32" s="331"/>
      <c r="W32" s="664"/>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row>
    <row r="33" spans="1:56" ht="20.25" customHeight="1">
      <c r="A33" s="321"/>
      <c r="B33" s="319" t="s">
        <v>697</v>
      </c>
      <c r="C33" s="322"/>
      <c r="D33" s="325"/>
      <c r="E33" s="325"/>
      <c r="F33" s="333"/>
      <c r="G33" s="325"/>
      <c r="H33" s="325"/>
      <c r="I33" s="325"/>
      <c r="J33" s="325"/>
      <c r="K33" s="333"/>
      <c r="L33" s="325"/>
      <c r="M33" s="325"/>
      <c r="N33" s="325"/>
      <c r="O33" s="333"/>
      <c r="P33" s="325"/>
      <c r="Q33" s="333"/>
      <c r="R33" s="333"/>
      <c r="S33" s="320"/>
      <c r="T33" s="320"/>
      <c r="U33" s="320"/>
      <c r="V33" s="320"/>
      <c r="W33" s="320"/>
      <c r="X33" s="320"/>
      <c r="Y33" s="320"/>
      <c r="Z33" s="320"/>
      <c r="AA33" s="320"/>
      <c r="AB33" s="320"/>
      <c r="AC33" s="320"/>
      <c r="AD33" s="320"/>
      <c r="AE33" s="320"/>
      <c r="AF33" s="320"/>
      <c r="AG33" s="320"/>
      <c r="AH33" s="320"/>
      <c r="AI33" s="320"/>
      <c r="AJ33" s="320"/>
      <c r="AK33" s="320"/>
      <c r="AL33" s="320"/>
      <c r="AM33" s="320"/>
      <c r="AN33" s="320"/>
      <c r="AO33" s="320"/>
      <c r="AP33" s="320"/>
      <c r="AQ33" s="320"/>
      <c r="AR33" s="320"/>
      <c r="AS33" s="320"/>
      <c r="AT33" s="320"/>
      <c r="AU33" s="320"/>
      <c r="AV33" s="320"/>
      <c r="AW33" s="320"/>
      <c r="AX33" s="320"/>
      <c r="AY33" s="320"/>
      <c r="AZ33" s="320"/>
      <c r="BA33" s="320"/>
      <c r="BB33" s="320"/>
      <c r="BC33" s="320"/>
      <c r="BD33" s="320"/>
    </row>
    <row r="34" spans="1:56" ht="20.25" customHeight="1">
      <c r="A34" s="322">
        <v>13</v>
      </c>
      <c r="B34" s="321" t="s">
        <v>126</v>
      </c>
      <c r="C34" s="322" t="s">
        <v>55</v>
      </c>
      <c r="D34" s="325">
        <v>27</v>
      </c>
      <c r="E34" s="325">
        <v>10955</v>
      </c>
      <c r="F34" s="333">
        <v>15.946</v>
      </c>
      <c r="G34" s="325">
        <v>26</v>
      </c>
      <c r="H34" s="325">
        <v>10029</v>
      </c>
      <c r="I34" s="333">
        <v>9.1709999999999994</v>
      </c>
      <c r="J34" s="325">
        <v>10229</v>
      </c>
      <c r="K34" s="333">
        <v>17.574999999999999</v>
      </c>
      <c r="L34" s="195">
        <v>0.10215728082277685</v>
      </c>
      <c r="M34" s="325">
        <v>27</v>
      </c>
      <c r="N34" s="325">
        <v>10229</v>
      </c>
      <c r="O34" s="325">
        <v>19.747</v>
      </c>
      <c r="P34" s="195">
        <v>0.12358463726884783</v>
      </c>
      <c r="Q34" s="333">
        <v>18.204999999999998</v>
      </c>
      <c r="R34" s="333">
        <v>20.463000000000001</v>
      </c>
      <c r="S34" s="320"/>
      <c r="T34" s="320"/>
      <c r="U34" s="320"/>
      <c r="V34" s="320"/>
      <c r="W34" s="320"/>
      <c r="X34" s="320"/>
      <c r="Y34" s="320"/>
      <c r="Z34" s="320"/>
      <c r="AA34" s="320"/>
      <c r="AB34" s="320"/>
      <c r="AC34" s="320"/>
      <c r="AD34" s="320"/>
      <c r="AE34" s="320"/>
      <c r="AF34" s="320"/>
      <c r="AG34" s="320"/>
      <c r="AH34" s="320"/>
      <c r="AI34" s="320"/>
      <c r="AJ34" s="320"/>
      <c r="AK34" s="320"/>
      <c r="AL34" s="320"/>
      <c r="AM34" s="320"/>
      <c r="AN34" s="320"/>
      <c r="AO34" s="320"/>
      <c r="AP34" s="320"/>
      <c r="AQ34" s="320"/>
      <c r="AR34" s="320"/>
      <c r="AS34" s="320"/>
      <c r="AT34" s="320"/>
      <c r="AU34" s="320"/>
      <c r="AV34" s="320"/>
      <c r="AW34" s="320"/>
      <c r="AX34" s="320"/>
      <c r="AY34" s="320"/>
      <c r="AZ34" s="320"/>
      <c r="BA34" s="320"/>
      <c r="BB34" s="320"/>
      <c r="BC34" s="320"/>
      <c r="BD34" s="320"/>
    </row>
    <row r="35" spans="1:56" ht="20.25" customHeight="1">
      <c r="A35" s="322">
        <v>14</v>
      </c>
      <c r="B35" s="321" t="s">
        <v>1090</v>
      </c>
      <c r="C35" s="322" t="s">
        <v>55</v>
      </c>
      <c r="D35" s="325">
        <v>1</v>
      </c>
      <c r="E35" s="325">
        <v>5290</v>
      </c>
      <c r="F35" s="333">
        <v>0.38300000000000012</v>
      </c>
      <c r="G35" s="325">
        <v>3</v>
      </c>
      <c r="H35" s="325">
        <v>8814</v>
      </c>
      <c r="I35" s="333">
        <v>0.43400000000000005</v>
      </c>
      <c r="J35" s="325">
        <v>20762</v>
      </c>
      <c r="K35" s="333">
        <v>0.85899999999999999</v>
      </c>
      <c r="L35" s="195">
        <v>1.2428198433420359</v>
      </c>
      <c r="M35" s="325">
        <v>6</v>
      </c>
      <c r="N35" s="325">
        <v>21662</v>
      </c>
      <c r="O35" s="333">
        <v>4.843</v>
      </c>
      <c r="P35" s="195">
        <v>4.6379511059371366</v>
      </c>
      <c r="Q35" s="333">
        <v>0.90400000000000003</v>
      </c>
      <c r="R35" s="333">
        <v>2.3650000000000002</v>
      </c>
      <c r="S35" s="320"/>
      <c r="T35" s="320"/>
      <c r="U35" s="320"/>
      <c r="V35" s="320"/>
      <c r="W35" s="320"/>
      <c r="X35" s="320"/>
      <c r="Y35" s="320"/>
      <c r="Z35" s="320"/>
      <c r="AA35" s="320"/>
      <c r="AB35" s="320"/>
      <c r="AC35" s="320"/>
      <c r="AD35" s="320"/>
      <c r="AE35" s="320"/>
      <c r="AF35" s="320"/>
      <c r="AG35" s="320"/>
      <c r="AH35" s="320"/>
      <c r="AI35" s="320"/>
      <c r="AJ35" s="320"/>
      <c r="AK35" s="320"/>
      <c r="AL35" s="320"/>
      <c r="AM35" s="320"/>
      <c r="AN35" s="320"/>
      <c r="AO35" s="320"/>
      <c r="AP35" s="320"/>
      <c r="AQ35" s="320"/>
      <c r="AR35" s="320"/>
      <c r="AS35" s="320"/>
      <c r="AT35" s="320"/>
      <c r="AU35" s="320"/>
      <c r="AV35" s="320"/>
      <c r="AW35" s="320"/>
      <c r="AX35" s="320"/>
      <c r="AY35" s="320"/>
      <c r="AZ35" s="320"/>
      <c r="BA35" s="320"/>
      <c r="BB35" s="320"/>
      <c r="BC35" s="320"/>
      <c r="BD35" s="320"/>
    </row>
    <row r="36" spans="1:56" ht="20.25" customHeight="1">
      <c r="A36" s="322">
        <v>15</v>
      </c>
      <c r="B36" s="321" t="s">
        <v>1089</v>
      </c>
      <c r="C36" s="322" t="s">
        <v>55</v>
      </c>
      <c r="D36" s="325">
        <v>60</v>
      </c>
      <c r="E36" s="325">
        <v>14932</v>
      </c>
      <c r="F36" s="333">
        <v>15.932999999999998</v>
      </c>
      <c r="G36" s="325">
        <v>70</v>
      </c>
      <c r="H36" s="325">
        <v>17337</v>
      </c>
      <c r="I36" s="333">
        <v>11.035</v>
      </c>
      <c r="J36" s="325">
        <v>18362</v>
      </c>
      <c r="K36" s="333">
        <v>21.97</v>
      </c>
      <c r="L36" s="195">
        <v>0.37889914014937559</v>
      </c>
      <c r="M36" s="325">
        <v>76</v>
      </c>
      <c r="N36" s="325">
        <v>18877</v>
      </c>
      <c r="O36" s="325">
        <v>24.838000000000001</v>
      </c>
      <c r="P36" s="195">
        <v>0.13054164770141111</v>
      </c>
      <c r="Q36" s="333">
        <v>27.541</v>
      </c>
      <c r="R36" s="333">
        <v>31.097000000000001</v>
      </c>
      <c r="S36" s="320"/>
      <c r="T36" s="320"/>
      <c r="U36" s="320"/>
      <c r="V36" s="320"/>
      <c r="W36" s="320"/>
      <c r="X36" s="320"/>
      <c r="Y36" s="320"/>
      <c r="Z36" s="320"/>
      <c r="AA36" s="320"/>
      <c r="AB36" s="320"/>
      <c r="AC36" s="320"/>
      <c r="AD36" s="320"/>
      <c r="AE36" s="320"/>
      <c r="AF36" s="320"/>
      <c r="AG36" s="320"/>
      <c r="AH36" s="320"/>
      <c r="AI36" s="320"/>
      <c r="AJ36" s="320"/>
      <c r="AK36" s="320"/>
      <c r="AL36" s="320"/>
      <c r="AM36" s="320"/>
      <c r="AN36" s="320"/>
      <c r="AO36" s="320"/>
      <c r="AP36" s="320"/>
      <c r="AQ36" s="320"/>
      <c r="AR36" s="320"/>
      <c r="AS36" s="320"/>
      <c r="AT36" s="320"/>
      <c r="AU36" s="320"/>
      <c r="AV36" s="320"/>
      <c r="AW36" s="320"/>
      <c r="AX36" s="320"/>
      <c r="AY36" s="320"/>
      <c r="AZ36" s="320"/>
      <c r="BA36" s="320"/>
      <c r="BB36" s="320"/>
      <c r="BC36" s="320"/>
      <c r="BD36" s="320"/>
    </row>
    <row r="37" spans="1:56" ht="20.25" customHeight="1">
      <c r="A37" s="322">
        <v>16</v>
      </c>
      <c r="B37" s="321" t="s">
        <v>708</v>
      </c>
      <c r="C37" s="322" t="s">
        <v>55</v>
      </c>
      <c r="D37" s="325">
        <v>10</v>
      </c>
      <c r="E37" s="325">
        <v>6581</v>
      </c>
      <c r="F37" s="333">
        <v>25.693999999999999</v>
      </c>
      <c r="G37" s="325">
        <v>13</v>
      </c>
      <c r="H37" s="325">
        <v>8960</v>
      </c>
      <c r="I37" s="333">
        <v>19.471</v>
      </c>
      <c r="J37" s="325">
        <v>9860</v>
      </c>
      <c r="K37" s="333">
        <v>38.840000000000003</v>
      </c>
      <c r="L37" s="195">
        <v>0.5116369580446799</v>
      </c>
      <c r="M37" s="325">
        <v>14</v>
      </c>
      <c r="N37" s="325">
        <v>9860</v>
      </c>
      <c r="O37" s="325">
        <v>43.363999999999997</v>
      </c>
      <c r="P37" s="195">
        <v>0.11647785787847563</v>
      </c>
      <c r="Q37" s="333">
        <v>40.107999999999997</v>
      </c>
      <c r="R37" s="333">
        <v>44.783999999999999</v>
      </c>
      <c r="S37" s="320"/>
      <c r="T37" s="320"/>
      <c r="U37" s="320"/>
      <c r="V37" s="320"/>
      <c r="W37" s="320"/>
      <c r="X37" s="320"/>
      <c r="Y37" s="320"/>
      <c r="Z37" s="320"/>
      <c r="AA37" s="320"/>
      <c r="AB37" s="320"/>
      <c r="AC37" s="320"/>
      <c r="AD37" s="320"/>
      <c r="AE37" s="320"/>
      <c r="AF37" s="320"/>
      <c r="AG37" s="320"/>
      <c r="AH37" s="320"/>
      <c r="AI37" s="320"/>
      <c r="AJ37" s="320"/>
      <c r="AK37" s="320"/>
      <c r="AL37" s="320"/>
      <c r="AM37" s="320"/>
      <c r="AN37" s="320"/>
      <c r="AO37" s="320"/>
      <c r="AP37" s="320"/>
      <c r="AQ37" s="320"/>
      <c r="AR37" s="320"/>
      <c r="AS37" s="320"/>
      <c r="AT37" s="320"/>
      <c r="AU37" s="320"/>
      <c r="AV37" s="320"/>
      <c r="AW37" s="320"/>
      <c r="AX37" s="320"/>
      <c r="AY37" s="320"/>
      <c r="AZ37" s="320"/>
      <c r="BA37" s="320"/>
      <c r="BB37" s="320"/>
      <c r="BC37" s="320"/>
      <c r="BD37" s="320"/>
    </row>
    <row r="38" spans="1:56" ht="20.25" customHeight="1">
      <c r="A38" s="322">
        <v>17</v>
      </c>
      <c r="B38" s="321" t="s">
        <v>1088</v>
      </c>
      <c r="C38" s="322" t="s">
        <v>55</v>
      </c>
      <c r="D38" s="325">
        <v>35</v>
      </c>
      <c r="E38" s="325">
        <v>9430</v>
      </c>
      <c r="F38" s="333">
        <v>9.1120000000000019</v>
      </c>
      <c r="G38" s="325">
        <v>43</v>
      </c>
      <c r="H38" s="325">
        <v>11477</v>
      </c>
      <c r="I38" s="333">
        <v>6.9359999999999999</v>
      </c>
      <c r="J38" s="325">
        <v>12277</v>
      </c>
      <c r="K38" s="333">
        <v>13.842000000000001</v>
      </c>
      <c r="L38" s="195">
        <v>0.51909569798068456</v>
      </c>
      <c r="M38" s="325">
        <v>46</v>
      </c>
      <c r="N38" s="325">
        <v>12411</v>
      </c>
      <c r="O38" s="325">
        <v>16.256</v>
      </c>
      <c r="P38" s="195">
        <v>0.17439676347348645</v>
      </c>
      <c r="Q38" s="333">
        <v>14.250999999999999</v>
      </c>
      <c r="R38" s="333">
        <v>16.366</v>
      </c>
      <c r="S38" s="320"/>
      <c r="T38" s="320"/>
      <c r="U38" s="320"/>
      <c r="V38" s="320"/>
      <c r="W38" s="320"/>
      <c r="X38" s="320"/>
      <c r="Y38" s="320"/>
      <c r="Z38" s="320"/>
      <c r="AA38" s="320"/>
      <c r="AB38" s="320"/>
      <c r="AC38" s="320"/>
      <c r="AD38" s="320"/>
      <c r="AE38" s="320"/>
      <c r="AF38" s="320"/>
      <c r="AG38" s="320"/>
      <c r="AH38" s="320"/>
      <c r="AI38" s="320"/>
      <c r="AJ38" s="320"/>
      <c r="AK38" s="320"/>
      <c r="AL38" s="320"/>
      <c r="AM38" s="320"/>
      <c r="AN38" s="320"/>
      <c r="AO38" s="320"/>
      <c r="AP38" s="320"/>
      <c r="AQ38" s="320"/>
      <c r="AR38" s="320"/>
      <c r="AS38" s="320"/>
      <c r="AT38" s="320"/>
      <c r="AU38" s="320"/>
      <c r="AV38" s="320"/>
      <c r="AW38" s="320"/>
      <c r="AX38" s="320"/>
      <c r="AY38" s="320"/>
      <c r="AZ38" s="320"/>
      <c r="BA38" s="320"/>
      <c r="BB38" s="320"/>
      <c r="BC38" s="320"/>
      <c r="BD38" s="320"/>
    </row>
    <row r="39" spans="1:56" ht="20.25" customHeight="1">
      <c r="A39" s="322">
        <v>18</v>
      </c>
      <c r="B39" s="321" t="s">
        <v>1087</v>
      </c>
      <c r="C39" s="322" t="s">
        <v>55</v>
      </c>
      <c r="D39" s="325"/>
      <c r="E39" s="325"/>
      <c r="F39" s="333"/>
      <c r="G39" s="325"/>
      <c r="H39" s="325"/>
      <c r="I39" s="333"/>
      <c r="J39" s="325"/>
      <c r="K39" s="333"/>
      <c r="L39" s="325"/>
      <c r="M39" s="325"/>
      <c r="N39" s="325"/>
      <c r="O39" s="325"/>
      <c r="P39" s="325"/>
      <c r="Q39" s="333"/>
      <c r="R39" s="333"/>
      <c r="S39" s="320"/>
      <c r="T39" s="320"/>
      <c r="U39" s="320"/>
      <c r="V39" s="320"/>
      <c r="W39" s="320"/>
      <c r="X39" s="320"/>
      <c r="Y39" s="320"/>
      <c r="Z39" s="320"/>
      <c r="AA39" s="320"/>
      <c r="AB39" s="320"/>
      <c r="AC39" s="320"/>
      <c r="AD39" s="320"/>
      <c r="AE39" s="320"/>
      <c r="AF39" s="320"/>
      <c r="AG39" s="320"/>
      <c r="AH39" s="320"/>
      <c r="AI39" s="320"/>
      <c r="AJ39" s="320"/>
      <c r="AK39" s="320"/>
      <c r="AL39" s="320"/>
      <c r="AM39" s="320"/>
      <c r="AN39" s="320"/>
      <c r="AO39" s="320"/>
      <c r="AP39" s="320"/>
      <c r="AQ39" s="320"/>
      <c r="AR39" s="320"/>
      <c r="AS39" s="320"/>
      <c r="AT39" s="320"/>
      <c r="AU39" s="320"/>
      <c r="AV39" s="320"/>
      <c r="AW39" s="320"/>
      <c r="AX39" s="320"/>
      <c r="AY39" s="320"/>
      <c r="AZ39" s="320"/>
      <c r="BA39" s="320"/>
      <c r="BB39" s="320"/>
      <c r="BC39" s="320"/>
      <c r="BD39" s="320"/>
    </row>
    <row r="40" spans="1:56" ht="20.25" customHeight="1">
      <c r="A40" s="322">
        <v>19</v>
      </c>
      <c r="B40" s="321" t="s">
        <v>1086</v>
      </c>
      <c r="C40" s="322"/>
      <c r="D40" s="325">
        <v>104</v>
      </c>
      <c r="E40" s="325">
        <v>31606</v>
      </c>
      <c r="F40" s="333">
        <v>54.707000000000008</v>
      </c>
      <c r="G40" s="325">
        <v>118</v>
      </c>
      <c r="H40" s="325">
        <v>33188</v>
      </c>
      <c r="I40" s="333">
        <v>30.128</v>
      </c>
      <c r="J40" s="325">
        <v>33986</v>
      </c>
      <c r="K40" s="333">
        <v>58.923999999999999</v>
      </c>
      <c r="L40" s="195">
        <v>7.7083371414992427E-2</v>
      </c>
      <c r="M40" s="325">
        <v>129</v>
      </c>
      <c r="N40" s="325">
        <v>35975</v>
      </c>
      <c r="O40" s="325">
        <v>64.885999999999996</v>
      </c>
      <c r="P40" s="195">
        <v>0.10118118254022124</v>
      </c>
      <c r="Q40" s="333">
        <v>61.761000000000003</v>
      </c>
      <c r="R40" s="333">
        <v>68.388999999999996</v>
      </c>
      <c r="S40" s="320"/>
      <c r="T40" s="320"/>
      <c r="U40" s="320"/>
      <c r="V40" s="320"/>
      <c r="W40" s="320"/>
      <c r="X40" s="320"/>
      <c r="Y40" s="320"/>
      <c r="Z40" s="320"/>
      <c r="AA40" s="320"/>
      <c r="AB40" s="320"/>
      <c r="AC40" s="320"/>
      <c r="AD40" s="320"/>
      <c r="AE40" s="320"/>
      <c r="AF40" s="320"/>
      <c r="AG40" s="320"/>
      <c r="AH40" s="320"/>
      <c r="AI40" s="320"/>
      <c r="AJ40" s="320"/>
      <c r="AK40" s="320"/>
      <c r="AL40" s="320"/>
      <c r="AM40" s="320"/>
      <c r="AN40" s="320"/>
      <c r="AO40" s="320"/>
      <c r="AP40" s="320"/>
      <c r="AQ40" s="320"/>
      <c r="AR40" s="320"/>
      <c r="AS40" s="320"/>
      <c r="AT40" s="320"/>
      <c r="AU40" s="320"/>
      <c r="AV40" s="320"/>
      <c r="AW40" s="320"/>
      <c r="AX40" s="320"/>
      <c r="AY40" s="320"/>
      <c r="AZ40" s="320"/>
      <c r="BA40" s="320"/>
      <c r="BB40" s="320"/>
      <c r="BC40" s="320"/>
      <c r="BD40" s="320"/>
    </row>
    <row r="41" spans="1:56" ht="20.25" customHeight="1">
      <c r="A41" s="322">
        <v>20</v>
      </c>
      <c r="B41" s="321" t="s">
        <v>1085</v>
      </c>
      <c r="C41" s="322" t="s">
        <v>55</v>
      </c>
      <c r="D41" s="325"/>
      <c r="E41" s="325"/>
      <c r="F41" s="333"/>
      <c r="G41" s="325"/>
      <c r="H41" s="325"/>
      <c r="I41" s="333"/>
      <c r="J41" s="325"/>
      <c r="K41" s="333"/>
      <c r="L41" s="325"/>
      <c r="M41" s="325"/>
      <c r="N41" s="325"/>
      <c r="O41" s="325"/>
      <c r="P41" s="325"/>
      <c r="Q41" s="333"/>
      <c r="R41" s="333"/>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0"/>
      <c r="AZ41" s="320"/>
      <c r="BA41" s="320"/>
      <c r="BB41" s="320"/>
      <c r="BC41" s="320"/>
      <c r="BD41" s="320"/>
    </row>
    <row r="42" spans="1:56" ht="20.25" customHeight="1">
      <c r="A42" s="322">
        <v>21</v>
      </c>
      <c r="B42" s="321" t="s">
        <v>695</v>
      </c>
      <c r="C42" s="322" t="s">
        <v>55</v>
      </c>
      <c r="D42" s="325">
        <v>17</v>
      </c>
      <c r="E42" s="325">
        <v>5878</v>
      </c>
      <c r="F42" s="333">
        <v>7.492</v>
      </c>
      <c r="G42" s="325">
        <v>19</v>
      </c>
      <c r="H42" s="325">
        <v>6218</v>
      </c>
      <c r="I42" s="333">
        <v>4.9130000000000003</v>
      </c>
      <c r="J42" s="325">
        <v>6218</v>
      </c>
      <c r="K42" s="333">
        <v>10.167</v>
      </c>
      <c r="L42" s="195">
        <v>0.35704751735184193</v>
      </c>
      <c r="M42" s="325">
        <v>19</v>
      </c>
      <c r="N42" s="325">
        <v>6218</v>
      </c>
      <c r="O42" s="325">
        <v>14.518000000000001</v>
      </c>
      <c r="P42" s="195">
        <v>0.42795318186288983</v>
      </c>
      <c r="Q42" s="333">
        <v>11.58</v>
      </c>
      <c r="R42" s="333">
        <v>16.094000000000001</v>
      </c>
      <c r="S42" s="320"/>
      <c r="T42" s="320"/>
      <c r="U42" s="320"/>
      <c r="V42" s="320"/>
      <c r="W42" s="320"/>
      <c r="X42" s="320"/>
      <c r="Y42" s="320"/>
      <c r="Z42" s="320"/>
      <c r="AA42" s="320"/>
      <c r="AB42" s="320"/>
      <c r="AC42" s="320"/>
      <c r="AD42" s="320"/>
      <c r="AE42" s="320"/>
      <c r="AF42" s="320"/>
      <c r="AG42" s="320"/>
      <c r="AH42" s="320"/>
      <c r="AI42" s="320"/>
      <c r="AJ42" s="320"/>
      <c r="AK42" s="320"/>
      <c r="AL42" s="320"/>
      <c r="AM42" s="320"/>
      <c r="AN42" s="320"/>
      <c r="AO42" s="320"/>
      <c r="AP42" s="320"/>
      <c r="AQ42" s="320"/>
      <c r="AR42" s="320"/>
      <c r="AS42" s="320"/>
      <c r="AT42" s="320"/>
      <c r="AU42" s="320"/>
      <c r="AV42" s="320"/>
      <c r="AW42" s="320"/>
      <c r="AX42" s="320"/>
      <c r="AY42" s="320"/>
      <c r="AZ42" s="320"/>
      <c r="BA42" s="320"/>
      <c r="BB42" s="320"/>
      <c r="BC42" s="320"/>
      <c r="BD42" s="320"/>
    </row>
    <row r="43" spans="1:56" ht="20.25" customHeight="1">
      <c r="A43" s="322">
        <v>22</v>
      </c>
      <c r="B43" s="321" t="s">
        <v>229</v>
      </c>
      <c r="C43" s="322" t="s">
        <v>55</v>
      </c>
      <c r="D43" s="325">
        <v>300</v>
      </c>
      <c r="E43" s="325">
        <v>129727</v>
      </c>
      <c r="F43" s="333">
        <v>335.29700000000003</v>
      </c>
      <c r="G43" s="325">
        <v>319</v>
      </c>
      <c r="H43" s="325">
        <v>166615</v>
      </c>
      <c r="I43" s="333">
        <v>227.57100000000003</v>
      </c>
      <c r="J43" s="325">
        <v>180302</v>
      </c>
      <c r="K43" s="333">
        <v>456.73399999999998</v>
      </c>
      <c r="L43" s="195">
        <v>0.36217741286083666</v>
      </c>
      <c r="M43" s="325">
        <v>345</v>
      </c>
      <c r="N43" s="325">
        <v>186547</v>
      </c>
      <c r="O43" s="333">
        <v>475.68</v>
      </c>
      <c r="P43" s="195">
        <v>4.1481474994197992E-2</v>
      </c>
      <c r="Q43" s="333">
        <v>485.04300000000001</v>
      </c>
      <c r="R43" s="333">
        <v>507.00299999999999</v>
      </c>
      <c r="S43" s="320"/>
      <c r="T43" s="320"/>
      <c r="U43" s="320"/>
      <c r="V43" s="320"/>
      <c r="W43" s="320"/>
      <c r="X43" s="320"/>
      <c r="Y43" s="320"/>
      <c r="Z43" s="320"/>
      <c r="AA43" s="320"/>
      <c r="AB43" s="320"/>
      <c r="AC43" s="320"/>
      <c r="AD43" s="320"/>
      <c r="AE43" s="320"/>
      <c r="AF43" s="320"/>
      <c r="AG43" s="320"/>
      <c r="AH43" s="320"/>
      <c r="AI43" s="320"/>
      <c r="AJ43" s="320"/>
      <c r="AK43" s="320"/>
      <c r="AL43" s="320"/>
      <c r="AM43" s="320"/>
      <c r="AN43" s="320"/>
      <c r="AO43" s="320"/>
      <c r="AP43" s="320"/>
      <c r="AQ43" s="320"/>
      <c r="AR43" s="320"/>
      <c r="AS43" s="320"/>
      <c r="AT43" s="320"/>
      <c r="AU43" s="320"/>
      <c r="AV43" s="320"/>
      <c r="AW43" s="320"/>
      <c r="AX43" s="320"/>
      <c r="AY43" s="320"/>
      <c r="AZ43" s="320"/>
      <c r="BA43" s="320"/>
      <c r="BB43" s="320"/>
      <c r="BC43" s="320"/>
      <c r="BD43" s="320"/>
    </row>
    <row r="44" spans="1:56" ht="20.25" customHeight="1">
      <c r="A44" s="322">
        <v>23</v>
      </c>
      <c r="B44" s="321" t="s">
        <v>232</v>
      </c>
      <c r="C44" s="322" t="s">
        <v>55</v>
      </c>
      <c r="D44" s="325">
        <v>1</v>
      </c>
      <c r="E44" s="325">
        <v>555</v>
      </c>
      <c r="F44" s="333">
        <v>37.415999999999997</v>
      </c>
      <c r="G44" s="325">
        <v>1</v>
      </c>
      <c r="H44" s="325">
        <v>555</v>
      </c>
      <c r="I44" s="333">
        <v>10.230999999999998</v>
      </c>
      <c r="J44" s="325">
        <v>555</v>
      </c>
      <c r="K44" s="333">
        <v>13.877000000000001</v>
      </c>
      <c r="L44" s="195">
        <v>-0.62911588625187076</v>
      </c>
      <c r="M44" s="325">
        <v>1</v>
      </c>
      <c r="N44" s="325">
        <v>555</v>
      </c>
      <c r="O44" s="325">
        <v>21.439</v>
      </c>
      <c r="P44" s="195">
        <v>0.54493046047416582</v>
      </c>
      <c r="Q44" s="333">
        <v>15.057</v>
      </c>
      <c r="R44" s="333">
        <v>23.253</v>
      </c>
      <c r="S44" s="320"/>
      <c r="T44" s="320"/>
      <c r="U44" s="320"/>
      <c r="V44" s="320"/>
      <c r="W44" s="320"/>
      <c r="X44" s="320"/>
      <c r="Y44" s="320"/>
      <c r="Z44" s="320"/>
      <c r="AA44" s="320"/>
      <c r="AB44" s="320"/>
      <c r="AC44" s="320"/>
      <c r="AD44" s="320"/>
      <c r="AE44" s="320"/>
      <c r="AF44" s="320"/>
      <c r="AG44" s="320"/>
      <c r="AH44" s="320"/>
      <c r="AI44" s="320"/>
      <c r="AJ44" s="320"/>
      <c r="AK44" s="320"/>
      <c r="AL44" s="320"/>
      <c r="AM44" s="320"/>
      <c r="AN44" s="320"/>
      <c r="AO44" s="320"/>
      <c r="AP44" s="320"/>
      <c r="AQ44" s="320"/>
      <c r="AR44" s="320"/>
      <c r="AS44" s="320"/>
      <c r="AT44" s="320"/>
      <c r="AU44" s="320"/>
      <c r="AV44" s="320"/>
      <c r="AW44" s="320"/>
      <c r="AX44" s="320"/>
      <c r="AY44" s="320"/>
      <c r="AZ44" s="320"/>
      <c r="BA44" s="320"/>
      <c r="BB44" s="320"/>
      <c r="BC44" s="320"/>
      <c r="BD44" s="320"/>
    </row>
    <row r="45" spans="1:56" ht="20.25" customHeight="1">
      <c r="A45" s="322">
        <v>24</v>
      </c>
      <c r="B45" s="321" t="s">
        <v>128</v>
      </c>
      <c r="C45" s="322" t="s">
        <v>55</v>
      </c>
      <c r="D45" s="325"/>
      <c r="E45" s="325"/>
      <c r="F45" s="333"/>
      <c r="G45" s="325"/>
      <c r="H45" s="325"/>
      <c r="I45" s="333"/>
      <c r="J45" s="325"/>
      <c r="K45" s="333"/>
      <c r="L45" s="325"/>
      <c r="M45" s="325"/>
      <c r="N45" s="325"/>
      <c r="O45" s="325"/>
      <c r="P45" s="325"/>
      <c r="Q45" s="333"/>
      <c r="R45" s="333"/>
      <c r="S45" s="320"/>
      <c r="T45" s="320"/>
      <c r="U45" s="320"/>
      <c r="V45" s="320"/>
      <c r="W45" s="320"/>
      <c r="X45" s="320"/>
      <c r="Y45" s="320"/>
      <c r="Z45" s="320"/>
      <c r="AA45" s="320"/>
      <c r="AB45" s="320"/>
      <c r="AC45" s="320"/>
      <c r="AD45" s="320"/>
      <c r="AE45" s="320"/>
      <c r="AF45" s="320"/>
      <c r="AG45" s="320"/>
      <c r="AH45" s="320"/>
      <c r="AI45" s="320"/>
      <c r="AJ45" s="320"/>
      <c r="AK45" s="320"/>
      <c r="AL45" s="320"/>
      <c r="AM45" s="320"/>
      <c r="AN45" s="320"/>
      <c r="AO45" s="320"/>
      <c r="AP45" s="320"/>
      <c r="AQ45" s="320"/>
      <c r="AR45" s="320"/>
      <c r="AS45" s="320"/>
      <c r="AT45" s="320"/>
      <c r="AU45" s="320"/>
      <c r="AV45" s="320"/>
      <c r="AW45" s="320"/>
      <c r="AX45" s="320"/>
      <c r="AY45" s="320"/>
      <c r="AZ45" s="320"/>
      <c r="BA45" s="320"/>
      <c r="BB45" s="320"/>
      <c r="BC45" s="320"/>
      <c r="BD45" s="320"/>
    </row>
    <row r="46" spans="1:56" ht="20.25" customHeight="1">
      <c r="A46" s="322">
        <v>25</v>
      </c>
      <c r="B46" s="321" t="s">
        <v>230</v>
      </c>
      <c r="C46" s="322" t="s">
        <v>55</v>
      </c>
      <c r="D46" s="325"/>
      <c r="E46" s="325"/>
      <c r="F46" s="333"/>
      <c r="G46" s="325"/>
      <c r="H46" s="325"/>
      <c r="I46" s="333"/>
      <c r="J46" s="325"/>
      <c r="K46" s="333"/>
      <c r="L46" s="325"/>
      <c r="M46" s="325"/>
      <c r="N46" s="325"/>
      <c r="O46" s="325"/>
      <c r="P46" s="325"/>
      <c r="Q46" s="333"/>
      <c r="R46" s="333"/>
      <c r="S46" s="320"/>
      <c r="T46" s="320"/>
      <c r="U46" s="320"/>
      <c r="V46" s="320"/>
      <c r="W46" s="320"/>
      <c r="X46" s="320"/>
      <c r="Y46" s="320"/>
      <c r="Z46" s="320"/>
      <c r="AA46" s="320"/>
      <c r="AB46" s="320"/>
      <c r="AC46" s="320"/>
      <c r="AD46" s="320"/>
      <c r="AE46" s="320"/>
      <c r="AF46" s="320"/>
      <c r="AG46" s="320"/>
      <c r="AH46" s="320"/>
      <c r="AI46" s="320"/>
      <c r="AJ46" s="320"/>
      <c r="AK46" s="320"/>
      <c r="AL46" s="320"/>
      <c r="AM46" s="320"/>
      <c r="AN46" s="320"/>
      <c r="AO46" s="320"/>
      <c r="AP46" s="320"/>
      <c r="AQ46" s="320"/>
      <c r="AR46" s="320"/>
      <c r="AS46" s="320"/>
      <c r="AT46" s="320"/>
      <c r="AU46" s="320"/>
      <c r="AV46" s="320"/>
      <c r="AW46" s="320"/>
      <c r="AX46" s="320"/>
      <c r="AY46" s="320"/>
      <c r="AZ46" s="320"/>
      <c r="BA46" s="320"/>
      <c r="BB46" s="320"/>
      <c r="BC46" s="320"/>
      <c r="BD46" s="320"/>
    </row>
    <row r="47" spans="1:56" ht="20.25" customHeight="1">
      <c r="A47" s="322">
        <v>26</v>
      </c>
      <c r="B47" s="321" t="s">
        <v>1084</v>
      </c>
      <c r="C47" s="322"/>
      <c r="D47" s="325">
        <v>2</v>
      </c>
      <c r="E47" s="325">
        <v>3100</v>
      </c>
      <c r="F47" s="333">
        <v>1.2850000000000001</v>
      </c>
      <c r="G47" s="325">
        <v>2</v>
      </c>
      <c r="H47" s="325">
        <v>3100</v>
      </c>
      <c r="I47" s="333">
        <v>1.6E-2</v>
      </c>
      <c r="J47" s="325">
        <v>3100</v>
      </c>
      <c r="K47" s="333">
        <v>2.1999999999999999E-2</v>
      </c>
      <c r="L47" s="195">
        <v>-0.98287937743190656</v>
      </c>
      <c r="M47" s="325">
        <v>2</v>
      </c>
      <c r="N47" s="325">
        <v>3100</v>
      </c>
      <c r="O47" s="325">
        <v>1.2999999999999999E-2</v>
      </c>
      <c r="P47" s="195">
        <v>-0.40909090909090906</v>
      </c>
      <c r="Q47" s="333">
        <v>2.5000000000000001E-2</v>
      </c>
      <c r="R47" s="333">
        <v>1.2999999999999999E-2</v>
      </c>
      <c r="S47" s="320"/>
      <c r="T47" s="320"/>
      <c r="U47" s="320"/>
      <c r="V47" s="320"/>
      <c r="W47" s="320"/>
      <c r="X47" s="320"/>
      <c r="Y47" s="320"/>
      <c r="Z47" s="320"/>
      <c r="AA47" s="320"/>
      <c r="AB47" s="320"/>
      <c r="AC47" s="320"/>
      <c r="AD47" s="320"/>
      <c r="AE47" s="320"/>
      <c r="AF47" s="320"/>
      <c r="AG47" s="320"/>
      <c r="AH47" s="320"/>
      <c r="AI47" s="320"/>
      <c r="AJ47" s="320"/>
      <c r="AK47" s="320"/>
      <c r="AL47" s="320"/>
      <c r="AM47" s="320"/>
      <c r="AN47" s="320"/>
      <c r="AO47" s="320"/>
      <c r="AP47" s="320"/>
      <c r="AQ47" s="320"/>
      <c r="AR47" s="320"/>
      <c r="AS47" s="320"/>
      <c r="AT47" s="320"/>
      <c r="AU47" s="320"/>
      <c r="AV47" s="320"/>
      <c r="AW47" s="320"/>
      <c r="AX47" s="320"/>
      <c r="AY47" s="320"/>
      <c r="AZ47" s="320"/>
      <c r="BA47" s="320"/>
      <c r="BB47" s="320"/>
      <c r="BC47" s="320"/>
      <c r="BD47" s="320"/>
    </row>
    <row r="48" spans="1:56" ht="20.25" customHeight="1">
      <c r="A48" s="322">
        <v>27</v>
      </c>
      <c r="B48" s="321" t="s">
        <v>129</v>
      </c>
      <c r="C48" s="322" t="s">
        <v>55</v>
      </c>
      <c r="D48" s="325"/>
      <c r="E48" s="325"/>
      <c r="F48" s="333"/>
      <c r="G48" s="325"/>
      <c r="H48" s="325"/>
      <c r="I48" s="333"/>
      <c r="J48" s="325"/>
      <c r="K48" s="333"/>
      <c r="L48" s="325"/>
      <c r="M48" s="325"/>
      <c r="N48" s="325"/>
      <c r="O48" s="325"/>
      <c r="P48" s="325"/>
      <c r="Q48" s="333"/>
      <c r="R48" s="333"/>
      <c r="S48" s="320"/>
      <c r="T48" s="320"/>
      <c r="U48" s="320"/>
      <c r="V48" s="320"/>
      <c r="W48" s="320"/>
      <c r="X48" s="320"/>
      <c r="Y48" s="320"/>
      <c r="Z48" s="320"/>
      <c r="AA48" s="320"/>
      <c r="AB48" s="320"/>
      <c r="AC48" s="320"/>
      <c r="AD48" s="320"/>
      <c r="AE48" s="320"/>
      <c r="AF48" s="320"/>
      <c r="AG48" s="320"/>
      <c r="AH48" s="320"/>
      <c r="AI48" s="320"/>
      <c r="AJ48" s="320"/>
      <c r="AK48" s="320"/>
      <c r="AL48" s="320"/>
      <c r="AM48" s="320"/>
      <c r="AN48" s="320"/>
      <c r="AO48" s="320"/>
      <c r="AP48" s="320"/>
      <c r="AQ48" s="320"/>
      <c r="AR48" s="320"/>
      <c r="AS48" s="320"/>
      <c r="AT48" s="320"/>
      <c r="AU48" s="320"/>
      <c r="AV48" s="320"/>
      <c r="AW48" s="320"/>
      <c r="AX48" s="320"/>
      <c r="AY48" s="320"/>
      <c r="AZ48" s="320"/>
      <c r="BA48" s="320"/>
      <c r="BB48" s="320"/>
      <c r="BC48" s="320"/>
      <c r="BD48" s="320"/>
    </row>
    <row r="49" spans="1:56" s="332" customFormat="1" ht="20.25" customHeight="1">
      <c r="A49" s="329"/>
      <c r="B49" s="330" t="s">
        <v>1083</v>
      </c>
      <c r="C49" s="329"/>
      <c r="D49" s="336">
        <v>557</v>
      </c>
      <c r="E49" s="336">
        <v>218054</v>
      </c>
      <c r="F49" s="337">
        <v>503.2650000000001</v>
      </c>
      <c r="G49" s="336">
        <v>614</v>
      </c>
      <c r="H49" s="336">
        <v>266293</v>
      </c>
      <c r="I49" s="337">
        <v>319.90600000000006</v>
      </c>
      <c r="J49" s="336">
        <v>295651</v>
      </c>
      <c r="K49" s="337">
        <v>632.80999999999995</v>
      </c>
      <c r="L49" s="194">
        <v>0.25740911845647885</v>
      </c>
      <c r="M49" s="336">
        <v>665</v>
      </c>
      <c r="N49" s="336">
        <v>305434</v>
      </c>
      <c r="O49" s="337">
        <v>685.58400000000006</v>
      </c>
      <c r="P49" s="194">
        <v>8.3396280084069657E-2</v>
      </c>
      <c r="Q49" s="337">
        <v>674.47500000000002</v>
      </c>
      <c r="R49" s="337">
        <v>729.827</v>
      </c>
      <c r="S49" s="331"/>
      <c r="T49" s="331"/>
      <c r="U49" s="331"/>
      <c r="V49" s="331"/>
      <c r="W49" s="331"/>
      <c r="X49" s="331"/>
      <c r="Y49" s="331"/>
      <c r="Z49" s="331"/>
      <c r="AA49" s="331"/>
      <c r="AB49" s="331"/>
      <c r="AC49" s="331"/>
      <c r="AD49" s="331"/>
      <c r="AE49" s="331"/>
      <c r="AF49" s="331"/>
      <c r="AG49" s="331"/>
      <c r="AH49" s="331"/>
      <c r="AI49" s="331"/>
      <c r="AJ49" s="331"/>
      <c r="AK49" s="331"/>
      <c r="AL49" s="331"/>
      <c r="AM49" s="331"/>
      <c r="AN49" s="331"/>
      <c r="AO49" s="331"/>
      <c r="AP49" s="331"/>
      <c r="AQ49" s="331"/>
      <c r="AR49" s="331"/>
      <c r="AS49" s="331"/>
      <c r="AT49" s="331"/>
      <c r="AU49" s="331"/>
      <c r="AV49" s="331"/>
      <c r="AW49" s="331"/>
      <c r="AX49" s="331"/>
      <c r="AY49" s="331"/>
      <c r="AZ49" s="331"/>
      <c r="BA49" s="331"/>
      <c r="BB49" s="331"/>
      <c r="BC49" s="331"/>
      <c r="BD49" s="331"/>
    </row>
    <row r="50" spans="1:56" ht="20.25" customHeight="1">
      <c r="A50" s="321"/>
      <c r="B50" s="319" t="s">
        <v>130</v>
      </c>
      <c r="C50" s="322"/>
      <c r="D50" s="325"/>
      <c r="E50" s="325"/>
      <c r="F50" s="333"/>
      <c r="G50" s="325"/>
      <c r="H50" s="325"/>
      <c r="I50" s="325"/>
      <c r="J50" s="325"/>
      <c r="K50" s="333"/>
      <c r="L50" s="325"/>
      <c r="M50" s="325"/>
      <c r="N50" s="325"/>
      <c r="O50" s="333"/>
      <c r="P50" s="325"/>
      <c r="Q50" s="333"/>
      <c r="R50" s="333"/>
      <c r="S50" s="320"/>
      <c r="T50" s="320"/>
      <c r="U50" s="320"/>
      <c r="V50" s="320"/>
      <c r="W50" s="754" t="s">
        <v>1544</v>
      </c>
      <c r="X50" s="320">
        <v>3.2</v>
      </c>
      <c r="Y50" s="320"/>
      <c r="Z50" s="320"/>
      <c r="AA50" s="320"/>
      <c r="AB50" s="320"/>
      <c r="AC50" s="320"/>
      <c r="AD50" s="320"/>
      <c r="AE50" s="320"/>
      <c r="AF50" s="320"/>
      <c r="AG50" s="320"/>
      <c r="AH50" s="320"/>
      <c r="AI50" s="320"/>
      <c r="AJ50" s="320"/>
      <c r="AK50" s="320"/>
      <c r="AL50" s="320"/>
      <c r="AM50" s="320"/>
      <c r="AN50" s="320"/>
      <c r="AO50" s="320"/>
      <c r="AP50" s="320"/>
      <c r="AQ50" s="320"/>
      <c r="AR50" s="320"/>
      <c r="AS50" s="320"/>
      <c r="AT50" s="320"/>
      <c r="AU50" s="320"/>
      <c r="AV50" s="320"/>
      <c r="AW50" s="320"/>
      <c r="AX50" s="320"/>
      <c r="AY50" s="320"/>
      <c r="AZ50" s="320"/>
      <c r="BA50" s="320"/>
      <c r="BB50" s="320"/>
      <c r="BC50" s="320"/>
      <c r="BD50" s="320"/>
    </row>
    <row r="51" spans="1:56" ht="20.25" customHeight="1">
      <c r="A51" s="322">
        <v>28</v>
      </c>
      <c r="B51" s="321" t="s">
        <v>491</v>
      </c>
      <c r="C51" s="322" t="s">
        <v>119</v>
      </c>
      <c r="D51" s="321">
        <v>1</v>
      </c>
      <c r="E51" s="325">
        <v>20000</v>
      </c>
      <c r="F51" s="333">
        <v>45.466999999999999</v>
      </c>
      <c r="G51" s="321">
        <v>1</v>
      </c>
      <c r="H51" s="325">
        <v>20000</v>
      </c>
      <c r="I51" s="325">
        <v>45.892000000000003</v>
      </c>
      <c r="J51" s="325">
        <v>20000</v>
      </c>
      <c r="K51" s="333">
        <v>87.468999999999994</v>
      </c>
      <c r="L51" s="195">
        <v>0.92379088129852416</v>
      </c>
      <c r="M51" s="321">
        <v>1</v>
      </c>
      <c r="N51" s="325">
        <v>20000</v>
      </c>
      <c r="O51" s="333">
        <v>73</v>
      </c>
      <c r="P51" s="195">
        <v>-0.1654186054487875</v>
      </c>
      <c r="Q51" s="333">
        <v>87.504000000000005</v>
      </c>
      <c r="R51" s="333">
        <v>73.099999999999994</v>
      </c>
      <c r="S51" s="320"/>
      <c r="T51" s="320"/>
      <c r="U51" s="320"/>
      <c r="V51" s="320"/>
      <c r="W51" s="754" t="s">
        <v>1939</v>
      </c>
      <c r="X51" s="320">
        <v>0.28000000000000003</v>
      </c>
      <c r="Y51" s="320"/>
      <c r="Z51" s="320"/>
      <c r="AA51" s="320"/>
      <c r="AB51" s="320"/>
      <c r="AC51" s="320"/>
      <c r="AD51" s="320"/>
      <c r="AE51" s="320"/>
      <c r="AF51" s="320"/>
      <c r="AG51" s="320"/>
      <c r="AH51" s="320"/>
      <c r="AI51" s="320"/>
      <c r="AJ51" s="320"/>
      <c r="AK51" s="320"/>
      <c r="AL51" s="320"/>
      <c r="AM51" s="320"/>
      <c r="AN51" s="320"/>
      <c r="AO51" s="320"/>
      <c r="AP51" s="320"/>
      <c r="AQ51" s="320"/>
      <c r="AR51" s="320"/>
      <c r="AS51" s="320"/>
      <c r="AT51" s="320"/>
      <c r="AU51" s="320"/>
      <c r="AV51" s="320"/>
      <c r="AW51" s="320"/>
      <c r="AX51" s="320"/>
      <c r="AY51" s="320"/>
      <c r="AZ51" s="320"/>
      <c r="BA51" s="320"/>
      <c r="BB51" s="320"/>
      <c r="BC51" s="320"/>
      <c r="BD51" s="320"/>
    </row>
    <row r="52" spans="1:56" ht="20.25" customHeight="1">
      <c r="A52" s="322">
        <v>29</v>
      </c>
      <c r="B52" s="321" t="s">
        <v>229</v>
      </c>
      <c r="C52" s="322" t="s">
        <v>119</v>
      </c>
      <c r="D52" s="321">
        <v>21</v>
      </c>
      <c r="E52" s="325">
        <v>405889</v>
      </c>
      <c r="F52" s="333">
        <v>1116.191</v>
      </c>
      <c r="G52" s="321">
        <v>22</v>
      </c>
      <c r="H52" s="325">
        <v>372667.00000000006</v>
      </c>
      <c r="I52" s="325">
        <v>714.5</v>
      </c>
      <c r="J52" s="937">
        <v>418167</v>
      </c>
      <c r="K52" s="333">
        <v>1561.894</v>
      </c>
      <c r="L52" s="195">
        <v>0.39930710783369511</v>
      </c>
      <c r="M52" s="321">
        <v>28</v>
      </c>
      <c r="N52" s="325">
        <v>463167</v>
      </c>
      <c r="O52" s="333">
        <v>1917.3720000000001</v>
      </c>
      <c r="P52" s="195">
        <v>0.22759419013070034</v>
      </c>
      <c r="Q52" s="333">
        <v>1580.896</v>
      </c>
      <c r="R52" s="333">
        <v>1950.309</v>
      </c>
      <c r="S52" s="320"/>
      <c r="T52" s="320" t="s">
        <v>1786</v>
      </c>
      <c r="U52" s="320"/>
      <c r="V52" s="320"/>
      <c r="W52" s="754" t="s">
        <v>457</v>
      </c>
      <c r="X52" s="331">
        <v>3.4800000000000004</v>
      </c>
      <c r="Y52" s="320"/>
      <c r="Z52" s="320"/>
      <c r="AA52" s="320"/>
      <c r="AB52" s="320"/>
      <c r="AC52" s="320"/>
      <c r="AD52" s="320"/>
      <c r="AE52" s="320"/>
      <c r="AF52" s="320"/>
      <c r="AG52" s="320"/>
      <c r="AH52" s="320"/>
      <c r="AI52" s="320"/>
      <c r="AJ52" s="320"/>
      <c r="AK52" s="320"/>
      <c r="AL52" s="320"/>
      <c r="AM52" s="320"/>
      <c r="AN52" s="320"/>
      <c r="AO52" s="320"/>
      <c r="AP52" s="320"/>
      <c r="AQ52" s="320"/>
      <c r="AR52" s="320"/>
      <c r="AS52" s="320"/>
      <c r="AT52" s="320"/>
      <c r="AU52" s="320"/>
      <c r="AV52" s="320"/>
      <c r="AW52" s="320"/>
      <c r="AX52" s="320"/>
      <c r="AY52" s="320"/>
      <c r="AZ52" s="320"/>
      <c r="BA52" s="320"/>
      <c r="BB52" s="320"/>
      <c r="BC52" s="320"/>
      <c r="BD52" s="320"/>
    </row>
    <row r="53" spans="1:56" ht="20.25" customHeight="1">
      <c r="A53" s="322">
        <v>30</v>
      </c>
      <c r="B53" s="321" t="s">
        <v>230</v>
      </c>
      <c r="C53" s="322" t="s">
        <v>119</v>
      </c>
      <c r="D53" s="321">
        <v>8</v>
      </c>
      <c r="E53" s="325">
        <v>142500</v>
      </c>
      <c r="F53" s="333">
        <v>421.697</v>
      </c>
      <c r="G53" s="321">
        <v>8</v>
      </c>
      <c r="H53" s="325">
        <v>145000</v>
      </c>
      <c r="I53" s="325">
        <v>236.95400000000001</v>
      </c>
      <c r="J53" s="937">
        <v>145000</v>
      </c>
      <c r="K53" s="333">
        <v>474.32299999999998</v>
      </c>
      <c r="L53" s="195">
        <v>0.12479576568009726</v>
      </c>
      <c r="M53" s="321">
        <v>8</v>
      </c>
      <c r="N53" s="325">
        <v>149000</v>
      </c>
      <c r="O53" s="333">
        <v>495.339</v>
      </c>
      <c r="P53" s="195">
        <v>4.4307360174395974E-2</v>
      </c>
      <c r="Q53" s="333">
        <v>485.245</v>
      </c>
      <c r="R53" s="333">
        <v>506.74400000000003</v>
      </c>
      <c r="S53" s="325" t="s">
        <v>1787</v>
      </c>
      <c r="T53" s="706">
        <v>172.37797200000003</v>
      </c>
      <c r="U53" s="665">
        <v>3770.03</v>
      </c>
      <c r="V53" s="665">
        <v>3597.65</v>
      </c>
      <c r="W53" s="320"/>
      <c r="X53" s="320"/>
      <c r="Y53" s="320"/>
      <c r="Z53" s="320"/>
      <c r="AA53" s="320"/>
      <c r="AB53" s="320"/>
      <c r="AC53" s="320"/>
      <c r="AD53" s="320"/>
      <c r="AE53" s="320"/>
      <c r="AF53" s="320"/>
      <c r="AG53" s="320"/>
      <c r="AH53" s="320"/>
      <c r="AI53" s="320"/>
      <c r="AJ53" s="320"/>
      <c r="AK53" s="320"/>
      <c r="AL53" s="320"/>
      <c r="AM53" s="320"/>
      <c r="AN53" s="320"/>
      <c r="AO53" s="320"/>
      <c r="AP53" s="320"/>
      <c r="AQ53" s="320"/>
      <c r="AR53" s="320"/>
      <c r="AS53" s="320"/>
      <c r="AT53" s="320"/>
      <c r="AU53" s="320"/>
      <c r="AV53" s="320"/>
      <c r="AW53" s="320"/>
      <c r="AX53" s="320"/>
      <c r="AY53" s="320"/>
      <c r="AZ53" s="320"/>
      <c r="BA53" s="320"/>
      <c r="BB53" s="320"/>
      <c r="BC53" s="320"/>
      <c r="BD53" s="320"/>
    </row>
    <row r="54" spans="1:56" ht="20.25" customHeight="1">
      <c r="A54" s="322">
        <v>31</v>
      </c>
      <c r="B54" s="321" t="s">
        <v>231</v>
      </c>
      <c r="C54" s="322" t="s">
        <v>119</v>
      </c>
      <c r="D54" s="321">
        <v>1</v>
      </c>
      <c r="E54" s="325">
        <v>16667</v>
      </c>
      <c r="F54" s="333">
        <v>29.500999999999998</v>
      </c>
      <c r="G54" s="321">
        <v>1</v>
      </c>
      <c r="H54" s="325">
        <v>16667</v>
      </c>
      <c r="I54" s="325">
        <v>43.347000000000001</v>
      </c>
      <c r="J54" s="937">
        <v>16677</v>
      </c>
      <c r="K54" s="333">
        <v>150.00800000000001</v>
      </c>
      <c r="L54" s="195">
        <v>4.0848445815396097</v>
      </c>
      <c r="M54" s="321">
        <v>1</v>
      </c>
      <c r="N54" s="937">
        <v>16677</v>
      </c>
      <c r="O54" s="333">
        <v>210.85499999999999</v>
      </c>
      <c r="P54" s="195">
        <v>0.40562503333155547</v>
      </c>
      <c r="Q54" s="333">
        <v>153.078</v>
      </c>
      <c r="R54" s="333">
        <v>215.06200000000001</v>
      </c>
      <c r="S54" s="325" t="s">
        <v>1788</v>
      </c>
      <c r="T54" s="706">
        <v>333.01940759999997</v>
      </c>
      <c r="U54" s="665">
        <v>3503.1404205172253</v>
      </c>
      <c r="V54" s="665">
        <v>3170.12</v>
      </c>
      <c r="W54" s="320"/>
      <c r="X54" s="320"/>
      <c r="Y54" s="320"/>
      <c r="Z54" s="320"/>
      <c r="AA54" s="320"/>
      <c r="AB54" s="320"/>
      <c r="AC54" s="320"/>
      <c r="AD54" s="320"/>
      <c r="AE54" s="320"/>
      <c r="AF54" s="320"/>
      <c r="AG54" s="320"/>
      <c r="AH54" s="320"/>
      <c r="AI54" s="320"/>
      <c r="AJ54" s="320"/>
      <c r="AK54" s="320"/>
      <c r="AL54" s="320"/>
      <c r="AM54" s="320"/>
      <c r="AN54" s="320"/>
      <c r="AO54" s="320"/>
      <c r="AP54" s="320"/>
      <c r="AQ54" s="320"/>
      <c r="AR54" s="320"/>
      <c r="AS54" s="320"/>
      <c r="AT54" s="320"/>
      <c r="AU54" s="320"/>
      <c r="AV54" s="320"/>
      <c r="AW54" s="320"/>
      <c r="AX54" s="320"/>
      <c r="AY54" s="320"/>
      <c r="AZ54" s="320"/>
      <c r="BA54" s="320"/>
      <c r="BB54" s="320"/>
      <c r="BC54" s="320"/>
      <c r="BD54" s="320"/>
    </row>
    <row r="55" spans="1:56" ht="20.25" customHeight="1">
      <c r="A55" s="322">
        <v>32</v>
      </c>
      <c r="B55" s="321" t="s">
        <v>232</v>
      </c>
      <c r="C55" s="322" t="s">
        <v>119</v>
      </c>
      <c r="D55" s="321">
        <v>3</v>
      </c>
      <c r="E55" s="325">
        <v>35000</v>
      </c>
      <c r="F55" s="333">
        <v>62.747</v>
      </c>
      <c r="G55" s="321">
        <v>3</v>
      </c>
      <c r="H55" s="325">
        <v>35000</v>
      </c>
      <c r="I55" s="325">
        <v>94.876999999999995</v>
      </c>
      <c r="J55" s="937">
        <v>35000</v>
      </c>
      <c r="K55" s="333">
        <v>222.55699999999999</v>
      </c>
      <c r="L55" s="195">
        <v>2.5468946722552475</v>
      </c>
      <c r="M55" s="321">
        <v>3</v>
      </c>
      <c r="N55" s="325">
        <v>35000</v>
      </c>
      <c r="O55" s="333">
        <v>256.49099999999999</v>
      </c>
      <c r="P55" s="195">
        <v>0.15247329897509401</v>
      </c>
      <c r="Q55" s="333">
        <v>223.62299999999999</v>
      </c>
      <c r="R55" s="333">
        <v>257.714</v>
      </c>
      <c r="S55" s="325" t="s">
        <v>1852</v>
      </c>
      <c r="T55" s="707">
        <v>-160.64143559999994</v>
      </c>
      <c r="U55" s="665">
        <v>3170.1210129172255</v>
      </c>
      <c r="V55" s="665">
        <v>427.5300000000002</v>
      </c>
      <c r="W55" s="320"/>
      <c r="X55" s="320"/>
      <c r="Y55" s="320"/>
      <c r="Z55" s="320"/>
      <c r="AA55" s="320"/>
      <c r="AB55" s="320"/>
      <c r="AC55" s="320"/>
      <c r="AD55" s="320"/>
      <c r="AE55" s="320"/>
      <c r="AF55" s="320"/>
      <c r="AG55" s="320"/>
      <c r="AH55" s="320"/>
      <c r="AI55" s="320"/>
      <c r="AJ55" s="320"/>
      <c r="AK55" s="320"/>
      <c r="AL55" s="320"/>
      <c r="AM55" s="320"/>
      <c r="AN55" s="320"/>
      <c r="AO55" s="320"/>
      <c r="AP55" s="320"/>
      <c r="AQ55" s="320"/>
      <c r="AR55" s="320"/>
      <c r="AS55" s="320"/>
      <c r="AT55" s="320"/>
      <c r="AU55" s="320"/>
      <c r="AV55" s="320"/>
      <c r="AW55" s="320"/>
      <c r="AX55" s="320"/>
      <c r="AY55" s="320"/>
      <c r="AZ55" s="320"/>
      <c r="BA55" s="320"/>
      <c r="BB55" s="320"/>
      <c r="BC55" s="320"/>
      <c r="BD55" s="320"/>
    </row>
    <row r="56" spans="1:56" ht="20.25" customHeight="1">
      <c r="A56" s="322">
        <v>33</v>
      </c>
      <c r="B56" s="321" t="s">
        <v>128</v>
      </c>
      <c r="C56" s="322" t="s">
        <v>119</v>
      </c>
      <c r="D56" s="321"/>
      <c r="E56" s="325"/>
      <c r="F56" s="333"/>
      <c r="G56" s="321"/>
      <c r="H56" s="325"/>
      <c r="I56" s="325"/>
      <c r="J56" s="325"/>
      <c r="K56" s="333"/>
      <c r="L56" s="325"/>
      <c r="M56" s="321"/>
      <c r="N56" s="325"/>
      <c r="O56" s="333"/>
      <c r="P56" s="325"/>
      <c r="Q56" s="333"/>
      <c r="R56" s="333"/>
      <c r="S56" s="325" t="s">
        <v>1853</v>
      </c>
      <c r="T56" s="706">
        <v>-217.3652881283121</v>
      </c>
      <c r="U56" s="320"/>
      <c r="V56" s="665"/>
      <c r="W56" s="320"/>
      <c r="X56" s="320"/>
      <c r="Y56" s="320"/>
      <c r="Z56" s="320"/>
      <c r="AA56" s="320"/>
      <c r="AB56" s="320"/>
      <c r="AC56" s="320"/>
      <c r="AD56" s="320"/>
      <c r="AE56" s="320"/>
      <c r="AF56" s="320"/>
      <c r="AG56" s="320"/>
      <c r="AH56" s="320"/>
      <c r="AI56" s="320"/>
      <c r="AJ56" s="320"/>
      <c r="AK56" s="320"/>
      <c r="AL56" s="320"/>
      <c r="AM56" s="320"/>
      <c r="AN56" s="320"/>
      <c r="AO56" s="320"/>
      <c r="AP56" s="320"/>
      <c r="AQ56" s="320"/>
      <c r="AR56" s="320"/>
      <c r="AS56" s="320"/>
      <c r="AT56" s="320"/>
      <c r="AU56" s="320"/>
      <c r="AV56" s="320"/>
      <c r="AW56" s="320"/>
      <c r="AX56" s="320"/>
      <c r="AY56" s="320"/>
      <c r="AZ56" s="320"/>
      <c r="BA56" s="320"/>
      <c r="BB56" s="320"/>
      <c r="BC56" s="320"/>
      <c r="BD56" s="320"/>
    </row>
    <row r="57" spans="1:56" ht="20.25" customHeight="1">
      <c r="A57" s="322">
        <v>34</v>
      </c>
      <c r="B57" s="321" t="s">
        <v>131</v>
      </c>
      <c r="C57" s="322" t="s">
        <v>119</v>
      </c>
      <c r="D57" s="321">
        <v>2</v>
      </c>
      <c r="E57" s="325">
        <v>13333</v>
      </c>
      <c r="F57" s="333">
        <v>0.42199999999999999</v>
      </c>
      <c r="G57" s="321">
        <v>2</v>
      </c>
      <c r="H57" s="325">
        <v>13333</v>
      </c>
      <c r="I57" s="325">
        <v>0.72499999999999998</v>
      </c>
      <c r="J57" s="937">
        <v>13333</v>
      </c>
      <c r="K57" s="333">
        <v>0.97</v>
      </c>
      <c r="L57" s="195">
        <v>1.2985781990521328</v>
      </c>
      <c r="M57" s="321">
        <v>2</v>
      </c>
      <c r="N57" s="937">
        <v>13333</v>
      </c>
      <c r="O57" s="333">
        <v>0.24299999999999999</v>
      </c>
      <c r="P57" s="195">
        <v>-0.74948453608247423</v>
      </c>
      <c r="Q57" s="333">
        <v>1.0209999999999999</v>
      </c>
      <c r="R57" s="333">
        <v>0.24299999999999999</v>
      </c>
      <c r="S57" s="325" t="s">
        <v>1854</v>
      </c>
      <c r="T57" s="705">
        <v>-378.00672372831207</v>
      </c>
      <c r="U57" s="320"/>
      <c r="V57" s="665"/>
      <c r="W57" s="320"/>
      <c r="X57" s="320"/>
      <c r="Y57" s="320"/>
      <c r="Z57" s="320"/>
      <c r="AA57" s="320"/>
      <c r="AB57" s="320"/>
      <c r="AC57" s="320"/>
      <c r="AD57" s="320"/>
      <c r="AE57" s="320"/>
      <c r="AF57" s="320"/>
      <c r="AG57" s="320"/>
      <c r="AH57" s="320"/>
      <c r="AI57" s="320"/>
      <c r="AJ57" s="320"/>
      <c r="AK57" s="320"/>
      <c r="AL57" s="320"/>
      <c r="AM57" s="320"/>
      <c r="AN57" s="320"/>
      <c r="AO57" s="320"/>
      <c r="AP57" s="320"/>
      <c r="AQ57" s="320"/>
      <c r="AR57" s="320"/>
      <c r="AS57" s="320"/>
      <c r="AT57" s="320"/>
      <c r="AU57" s="320"/>
      <c r="AV57" s="320"/>
      <c r="AW57" s="320"/>
      <c r="AX57" s="320"/>
      <c r="AY57" s="320"/>
      <c r="AZ57" s="320"/>
      <c r="BA57" s="320"/>
      <c r="BB57" s="320"/>
      <c r="BC57" s="320"/>
      <c r="BD57" s="320"/>
    </row>
    <row r="58" spans="1:56" ht="20.25" customHeight="1">
      <c r="A58" s="322">
        <v>35</v>
      </c>
      <c r="B58" s="321" t="s">
        <v>129</v>
      </c>
      <c r="C58" s="322" t="s">
        <v>119</v>
      </c>
      <c r="D58" s="321"/>
      <c r="E58" s="325"/>
      <c r="F58" s="333"/>
      <c r="G58" s="321"/>
      <c r="H58" s="325"/>
      <c r="I58" s="325"/>
      <c r="J58" s="325"/>
      <c r="K58" s="333"/>
      <c r="L58" s="325"/>
      <c r="M58" s="321"/>
      <c r="N58" s="325"/>
      <c r="O58" s="333"/>
      <c r="P58" s="325"/>
      <c r="Q58" s="333"/>
      <c r="R58" s="333"/>
      <c r="S58" s="320"/>
      <c r="T58" s="320"/>
      <c r="U58" s="320"/>
      <c r="V58" s="665"/>
      <c r="W58" s="320"/>
      <c r="X58" s="320"/>
      <c r="Y58" s="320"/>
      <c r="Z58" s="320"/>
      <c r="AA58" s="320"/>
      <c r="AB58" s="320"/>
      <c r="AC58" s="320"/>
      <c r="AD58" s="320"/>
      <c r="AE58" s="320"/>
      <c r="AF58" s="320"/>
      <c r="AG58" s="320"/>
      <c r="AH58" s="320"/>
      <c r="AI58" s="320"/>
      <c r="AJ58" s="320"/>
      <c r="AK58" s="320"/>
      <c r="AL58" s="320"/>
      <c r="AM58" s="320"/>
      <c r="AN58" s="320"/>
      <c r="AO58" s="320"/>
      <c r="AP58" s="320"/>
      <c r="AQ58" s="320"/>
      <c r="AR58" s="320"/>
      <c r="AS58" s="320"/>
      <c r="AT58" s="320"/>
      <c r="AU58" s="320"/>
      <c r="AV58" s="320"/>
      <c r="AW58" s="320"/>
      <c r="AX58" s="320"/>
      <c r="AY58" s="320"/>
      <c r="AZ58" s="320"/>
      <c r="BA58" s="320"/>
      <c r="BB58" s="320"/>
      <c r="BC58" s="320"/>
      <c r="BD58" s="320"/>
    </row>
    <row r="59" spans="1:56" s="332" customFormat="1" ht="20.25" customHeight="1">
      <c r="A59" s="329"/>
      <c r="B59" s="330" t="s">
        <v>1083</v>
      </c>
      <c r="C59" s="336"/>
      <c r="D59" s="336">
        <v>36</v>
      </c>
      <c r="E59" s="336">
        <v>633389</v>
      </c>
      <c r="F59" s="337">
        <v>1676.0250000000001</v>
      </c>
      <c r="G59" s="336">
        <v>37</v>
      </c>
      <c r="H59" s="336">
        <v>602667</v>
      </c>
      <c r="I59" s="336">
        <v>1136.2949999999998</v>
      </c>
      <c r="J59" s="336">
        <v>648177</v>
      </c>
      <c r="K59" s="337">
        <v>2497.2209999999995</v>
      </c>
      <c r="L59" s="194">
        <v>0.48996643844811349</v>
      </c>
      <c r="M59" s="336">
        <v>43</v>
      </c>
      <c r="N59" s="336">
        <v>697177</v>
      </c>
      <c r="O59" s="337">
        <v>2953.3</v>
      </c>
      <c r="P59" s="194">
        <v>0.18263461663985714</v>
      </c>
      <c r="Q59" s="337">
        <v>2531.3670000000002</v>
      </c>
      <c r="R59" s="337">
        <v>3003.1719999999996</v>
      </c>
      <c r="S59" s="331"/>
      <c r="T59" s="664"/>
      <c r="U59" s="331"/>
      <c r="V59" s="669"/>
      <c r="W59" s="331"/>
      <c r="X59" s="331"/>
      <c r="Y59" s="331"/>
      <c r="Z59" s="331"/>
      <c r="AA59" s="331"/>
      <c r="AB59" s="331"/>
      <c r="AC59" s="331"/>
      <c r="AD59" s="331"/>
      <c r="AE59" s="331"/>
      <c r="AF59" s="331"/>
      <c r="AG59" s="331"/>
      <c r="AH59" s="331"/>
      <c r="AI59" s="331"/>
      <c r="AJ59" s="331"/>
      <c r="AK59" s="331"/>
      <c r="AL59" s="331"/>
      <c r="AM59" s="331"/>
      <c r="AN59" s="331"/>
      <c r="AO59" s="331"/>
      <c r="AP59" s="331"/>
      <c r="AQ59" s="331"/>
      <c r="AR59" s="331"/>
      <c r="AS59" s="331"/>
      <c r="AT59" s="331"/>
      <c r="AU59" s="331"/>
      <c r="AV59" s="331"/>
      <c r="AW59" s="331"/>
      <c r="AX59" s="331"/>
      <c r="AY59" s="331"/>
      <c r="AZ59" s="331"/>
      <c r="BA59" s="331"/>
      <c r="BB59" s="331"/>
      <c r="BC59" s="331"/>
      <c r="BD59" s="331"/>
    </row>
    <row r="60" spans="1:56" s="332" customFormat="1" ht="20.25" customHeight="1">
      <c r="A60" s="329"/>
      <c r="B60" s="330"/>
      <c r="C60" s="329"/>
      <c r="D60" s="336"/>
      <c r="E60" s="334"/>
      <c r="F60" s="335"/>
      <c r="G60" s="336"/>
      <c r="H60" s="334"/>
      <c r="I60" s="334"/>
      <c r="J60" s="334"/>
      <c r="K60" s="335"/>
      <c r="L60" s="334"/>
      <c r="M60" s="336"/>
      <c r="N60" s="334"/>
      <c r="O60" s="334"/>
      <c r="P60" s="334"/>
      <c r="Q60" s="333"/>
      <c r="R60" s="333"/>
      <c r="S60" s="331"/>
      <c r="T60" s="331"/>
      <c r="U60" s="331"/>
      <c r="V60" s="331"/>
      <c r="W60" s="331"/>
      <c r="X60" s="331"/>
      <c r="Y60" s="331"/>
      <c r="Z60" s="331"/>
      <c r="AA60" s="331"/>
      <c r="AB60" s="331"/>
      <c r="AC60" s="331"/>
      <c r="AD60" s="331"/>
      <c r="AE60" s="331"/>
      <c r="AF60" s="331"/>
      <c r="AG60" s="331"/>
      <c r="AH60" s="331"/>
      <c r="AI60" s="331"/>
      <c r="AJ60" s="331"/>
      <c r="AK60" s="331"/>
      <c r="AL60" s="331"/>
      <c r="AM60" s="331"/>
      <c r="AN60" s="331"/>
      <c r="AO60" s="331"/>
      <c r="AP60" s="331"/>
      <c r="AQ60" s="331"/>
      <c r="AR60" s="331"/>
      <c r="AS60" s="331"/>
      <c r="AT60" s="331"/>
      <c r="AU60" s="331"/>
      <c r="AV60" s="331"/>
      <c r="AW60" s="331"/>
      <c r="AX60" s="331"/>
      <c r="AY60" s="331"/>
      <c r="AZ60" s="331"/>
      <c r="BA60" s="331"/>
      <c r="BB60" s="331"/>
      <c r="BC60" s="331"/>
      <c r="BD60" s="331"/>
    </row>
    <row r="61" spans="1:56" s="332" customFormat="1" ht="20.25" customHeight="1">
      <c r="A61" s="329"/>
      <c r="B61" s="319" t="s">
        <v>133</v>
      </c>
      <c r="C61" s="329"/>
      <c r="D61" s="336">
        <v>2008133</v>
      </c>
      <c r="E61" s="336">
        <v>3094529</v>
      </c>
      <c r="F61" s="337">
        <v>4346.9979999999996</v>
      </c>
      <c r="G61" s="336">
        <v>2089083</v>
      </c>
      <c r="H61" s="336">
        <v>3274996</v>
      </c>
      <c r="I61" s="337">
        <v>2725.2860000000001</v>
      </c>
      <c r="J61" s="336">
        <v>3444696</v>
      </c>
      <c r="K61" s="337">
        <v>5472.473</v>
      </c>
      <c r="L61" s="194">
        <v>0.2589085617246662</v>
      </c>
      <c r="M61" s="336">
        <v>2179219</v>
      </c>
      <c r="N61" s="336">
        <v>3575719</v>
      </c>
      <c r="O61" s="337">
        <v>6246.643</v>
      </c>
      <c r="P61" s="194">
        <v>0.14146620732528056</v>
      </c>
      <c r="Q61" s="333"/>
      <c r="R61" s="333"/>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1"/>
      <c r="AZ61" s="331"/>
      <c r="BA61" s="331"/>
      <c r="BB61" s="331"/>
      <c r="BC61" s="331"/>
      <c r="BD61" s="331"/>
    </row>
    <row r="62" spans="1:56" ht="20.25" customHeight="1">
      <c r="A62" s="322">
        <v>36</v>
      </c>
      <c r="B62" s="321" t="s">
        <v>1082</v>
      </c>
      <c r="C62" s="322"/>
      <c r="D62" s="325"/>
      <c r="E62" s="325"/>
      <c r="F62" s="333">
        <v>5327.0429999999988</v>
      </c>
      <c r="G62" s="325"/>
      <c r="H62" s="325"/>
      <c r="I62" s="321">
        <v>3342.8629999999998</v>
      </c>
      <c r="J62" s="321"/>
      <c r="K62" s="321">
        <v>6702.3559999999998</v>
      </c>
      <c r="L62" s="321"/>
      <c r="M62" s="321"/>
      <c r="N62" s="321"/>
      <c r="O62" s="321">
        <v>7458.9030000000002</v>
      </c>
      <c r="P62" s="321"/>
      <c r="Q62" s="320"/>
      <c r="R62" s="320"/>
      <c r="S62" s="331"/>
      <c r="T62" s="663"/>
      <c r="U62" s="320"/>
      <c r="V62" s="320"/>
      <c r="W62" s="320"/>
      <c r="X62" s="320"/>
      <c r="Y62" s="320"/>
      <c r="Z62" s="320"/>
      <c r="AA62" s="320"/>
      <c r="AB62" s="320"/>
      <c r="AC62" s="320"/>
      <c r="AD62" s="320"/>
      <c r="AE62" s="320"/>
      <c r="AF62" s="320"/>
      <c r="AG62" s="320"/>
      <c r="AH62" s="320"/>
      <c r="AI62" s="320"/>
      <c r="AJ62" s="320"/>
      <c r="AK62" s="320"/>
      <c r="AL62" s="320"/>
      <c r="AM62" s="320"/>
      <c r="AN62" s="320"/>
      <c r="AO62" s="320"/>
      <c r="AP62" s="320"/>
      <c r="AQ62" s="320"/>
      <c r="AR62" s="320"/>
      <c r="AS62" s="320"/>
      <c r="AT62" s="320"/>
      <c r="AU62" s="320"/>
      <c r="AV62" s="320"/>
      <c r="AW62" s="320"/>
      <c r="AX62" s="320"/>
      <c r="AY62" s="320"/>
      <c r="AZ62" s="320"/>
      <c r="BA62" s="320"/>
      <c r="BB62" s="320"/>
      <c r="BC62" s="320"/>
      <c r="BD62" s="320"/>
    </row>
    <row r="63" spans="1:56" ht="20.25" customHeight="1">
      <c r="A63" s="322">
        <v>37</v>
      </c>
      <c r="B63" s="321" t="s">
        <v>1081</v>
      </c>
      <c r="C63" s="330"/>
      <c r="D63" s="325"/>
      <c r="E63" s="325"/>
      <c r="F63" s="333">
        <v>980.04499999999916</v>
      </c>
      <c r="G63" s="325"/>
      <c r="H63" s="325"/>
      <c r="I63" s="333">
        <v>617.57699999999977</v>
      </c>
      <c r="J63" s="321"/>
      <c r="K63" s="333">
        <v>1229.8829999999998</v>
      </c>
      <c r="L63" s="321"/>
      <c r="M63" s="321"/>
      <c r="N63" s="321"/>
      <c r="O63" s="333">
        <v>1212.2600000000002</v>
      </c>
      <c r="P63" s="321"/>
      <c r="Q63" s="320"/>
      <c r="R63" s="320"/>
      <c r="S63" s="331"/>
      <c r="T63" s="320"/>
      <c r="U63" s="320"/>
      <c r="V63" s="320"/>
      <c r="W63" s="320"/>
      <c r="X63" s="320"/>
      <c r="Y63" s="320"/>
      <c r="Z63" s="320"/>
      <c r="AA63" s="320"/>
      <c r="AB63" s="320"/>
      <c r="AC63" s="320"/>
      <c r="AD63" s="320"/>
      <c r="AE63" s="320"/>
      <c r="AF63" s="320"/>
      <c r="AG63" s="320"/>
      <c r="AH63" s="320"/>
      <c r="AI63" s="320"/>
      <c r="AJ63" s="320"/>
      <c r="AK63" s="320"/>
      <c r="AL63" s="320"/>
      <c r="AM63" s="320"/>
      <c r="AN63" s="320"/>
      <c r="AO63" s="320"/>
      <c r="AP63" s="320"/>
      <c r="AQ63" s="320"/>
      <c r="AR63" s="320"/>
      <c r="AS63" s="320"/>
      <c r="AT63" s="320"/>
      <c r="AU63" s="320"/>
      <c r="AV63" s="320"/>
      <c r="AW63" s="320"/>
      <c r="AX63" s="320"/>
      <c r="AY63" s="320"/>
      <c r="AZ63" s="320"/>
      <c r="BA63" s="320"/>
      <c r="BB63" s="320"/>
      <c r="BC63" s="320"/>
      <c r="BD63" s="320"/>
    </row>
    <row r="64" spans="1:56" s="332" customFormat="1" ht="20.25" customHeight="1">
      <c r="A64" s="329">
        <v>38</v>
      </c>
      <c r="B64" s="336" t="s">
        <v>1080</v>
      </c>
      <c r="C64" s="329"/>
      <c r="D64" s="334"/>
      <c r="E64" s="334"/>
      <c r="F64" s="964">
        <v>0.18397542501534142</v>
      </c>
      <c r="G64" s="334"/>
      <c r="H64" s="334"/>
      <c r="I64" s="964">
        <v>0.18474493271186998</v>
      </c>
      <c r="J64" s="965"/>
      <c r="K64" s="964">
        <v>0.18350010056165322</v>
      </c>
      <c r="L64" s="336"/>
      <c r="M64" s="336"/>
      <c r="N64" s="336"/>
      <c r="O64" s="964">
        <v>0.16252523997161517</v>
      </c>
      <c r="P64" s="336"/>
      <c r="Q64" s="331"/>
      <c r="R64" s="860"/>
      <c r="S64" s="859"/>
      <c r="T64" s="331"/>
      <c r="U64" s="331"/>
      <c r="V64" s="331"/>
      <c r="W64" s="331"/>
      <c r="X64" s="331"/>
      <c r="Y64" s="331"/>
      <c r="Z64" s="331"/>
      <c r="AA64" s="331"/>
      <c r="AB64" s="331"/>
      <c r="AC64" s="331"/>
      <c r="AD64" s="331"/>
      <c r="AE64" s="331"/>
      <c r="AF64" s="331"/>
      <c r="AG64" s="331"/>
      <c r="AH64" s="331"/>
      <c r="AI64" s="331"/>
      <c r="AJ64" s="331"/>
      <c r="AK64" s="331"/>
      <c r="AL64" s="331"/>
      <c r="AM64" s="331"/>
      <c r="AN64" s="331"/>
      <c r="AO64" s="331"/>
      <c r="AP64" s="331"/>
      <c r="AQ64" s="331"/>
      <c r="AR64" s="331"/>
      <c r="AS64" s="331"/>
      <c r="AT64" s="331"/>
      <c r="AU64" s="331"/>
      <c r="AV64" s="331"/>
      <c r="AW64" s="331"/>
      <c r="AX64" s="331"/>
      <c r="AY64" s="331"/>
      <c r="AZ64" s="331"/>
      <c r="BA64" s="331"/>
      <c r="BB64" s="331"/>
      <c r="BC64" s="331"/>
      <c r="BD64" s="331"/>
    </row>
    <row r="65" spans="1:56" ht="20.25" customHeight="1">
      <c r="A65" s="322">
        <v>39</v>
      </c>
      <c r="B65" s="321" t="s">
        <v>1079</v>
      </c>
      <c r="C65" s="322"/>
      <c r="D65" s="325"/>
      <c r="E65" s="325"/>
      <c r="F65" s="966">
        <v>0.94200269110156876</v>
      </c>
      <c r="G65" s="325"/>
      <c r="H65" s="325"/>
      <c r="I65" s="967">
        <v>0.98767105596372673</v>
      </c>
      <c r="J65" s="321"/>
      <c r="K65" s="966">
        <v>0.99</v>
      </c>
      <c r="L65" s="967"/>
      <c r="M65" s="967"/>
      <c r="N65" s="967"/>
      <c r="O65" s="967">
        <v>0.99</v>
      </c>
      <c r="P65" s="321"/>
      <c r="Q65" s="320"/>
      <c r="R65" s="320"/>
      <c r="S65" s="663"/>
      <c r="T65" s="320"/>
      <c r="U65" s="320"/>
      <c r="V65" s="320"/>
      <c r="W65" s="320"/>
      <c r="X65" s="320"/>
      <c r="Y65" s="320"/>
      <c r="Z65" s="320"/>
      <c r="AA65" s="320"/>
      <c r="AB65" s="320"/>
      <c r="AC65" s="320"/>
      <c r="AD65" s="320"/>
      <c r="AE65" s="320"/>
      <c r="AF65" s="320"/>
      <c r="AG65" s="320"/>
      <c r="AH65" s="320"/>
      <c r="AI65" s="320"/>
      <c r="AJ65" s="320"/>
      <c r="AK65" s="320"/>
      <c r="AL65" s="320"/>
      <c r="AM65" s="320"/>
      <c r="AN65" s="320"/>
      <c r="AO65" s="320"/>
      <c r="AP65" s="320"/>
      <c r="AQ65" s="320"/>
      <c r="AR65" s="320"/>
      <c r="AS65" s="320"/>
      <c r="AT65" s="320"/>
      <c r="AU65" s="320"/>
      <c r="AV65" s="320"/>
      <c r="AW65" s="320"/>
      <c r="AX65" s="320"/>
      <c r="AY65" s="320"/>
      <c r="AZ65" s="320"/>
      <c r="BA65" s="320"/>
      <c r="BB65" s="320"/>
      <c r="BC65" s="320"/>
      <c r="BD65" s="320"/>
    </row>
    <row r="66" spans="1:56" s="332" customFormat="1" ht="20.25" customHeight="1">
      <c r="A66" s="329">
        <v>40</v>
      </c>
      <c r="B66" s="336" t="s">
        <v>1078</v>
      </c>
      <c r="C66" s="329"/>
      <c r="D66" s="334"/>
      <c r="E66" s="968"/>
      <c r="F66" s="964">
        <v>0.23130265435943764</v>
      </c>
      <c r="G66" s="334"/>
      <c r="H66" s="334"/>
      <c r="I66" s="964">
        <v>0.19479616681175349</v>
      </c>
      <c r="J66" s="336"/>
      <c r="K66" s="964">
        <v>0.19166509955603672</v>
      </c>
      <c r="L66" s="336"/>
      <c r="M66" s="336"/>
      <c r="N66" s="336"/>
      <c r="O66" s="964">
        <v>0.17089998757189906</v>
      </c>
      <c r="P66" s="336"/>
      <c r="Q66" s="331"/>
      <c r="R66" s="859"/>
      <c r="S66" s="664"/>
      <c r="T66" s="331"/>
      <c r="U66" s="331"/>
      <c r="V66" s="331"/>
      <c r="W66" s="331"/>
      <c r="X66" s="331"/>
      <c r="Y66" s="331"/>
      <c r="Z66" s="331"/>
      <c r="AA66" s="331"/>
      <c r="AB66" s="331"/>
      <c r="AC66" s="331"/>
      <c r="AD66" s="331"/>
      <c r="AE66" s="331"/>
      <c r="AF66" s="331"/>
      <c r="AG66" s="331"/>
      <c r="AH66" s="331"/>
      <c r="AI66" s="331"/>
      <c r="AJ66" s="331"/>
      <c r="AK66" s="331"/>
      <c r="AL66" s="331"/>
      <c r="AM66" s="331"/>
      <c r="AN66" s="331"/>
      <c r="AO66" s="331"/>
      <c r="AP66" s="331"/>
      <c r="AQ66" s="331"/>
      <c r="AR66" s="331"/>
      <c r="AS66" s="331"/>
      <c r="AT66" s="331"/>
      <c r="AU66" s="331"/>
      <c r="AV66" s="331"/>
      <c r="AW66" s="331"/>
      <c r="AX66" s="331"/>
      <c r="AY66" s="331"/>
      <c r="AZ66" s="331"/>
      <c r="BA66" s="331"/>
      <c r="BB66" s="331"/>
      <c r="BC66" s="331"/>
      <c r="BD66" s="331"/>
    </row>
    <row r="67" spans="1:56" ht="24" customHeight="1">
      <c r="A67" s="338"/>
      <c r="B67" s="320"/>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c r="AC67" s="320"/>
      <c r="AD67" s="320"/>
      <c r="AE67" s="320"/>
      <c r="AF67" s="320"/>
      <c r="AG67" s="320"/>
      <c r="AH67" s="320"/>
      <c r="AI67" s="320"/>
      <c r="AJ67" s="320"/>
      <c r="AK67" s="320"/>
      <c r="AL67" s="320"/>
      <c r="AM67" s="320"/>
      <c r="AN67" s="320"/>
      <c r="AO67" s="320"/>
      <c r="AP67" s="320"/>
      <c r="AQ67" s="320"/>
      <c r="AR67" s="320"/>
      <c r="AS67" s="320"/>
      <c r="AT67" s="320"/>
      <c r="AU67" s="320"/>
      <c r="AV67" s="320"/>
      <c r="AW67" s="320"/>
      <c r="AX67" s="320"/>
      <c r="AY67" s="320"/>
      <c r="AZ67" s="320"/>
      <c r="BA67" s="320"/>
      <c r="BB67" s="320"/>
      <c r="BC67" s="320"/>
      <c r="BD67" s="320"/>
    </row>
    <row r="68" spans="1:56">
      <c r="A68" s="320"/>
      <c r="B68" s="320"/>
      <c r="C68" s="320"/>
      <c r="M68" s="320"/>
      <c r="N68" s="320"/>
      <c r="O68" s="320"/>
      <c r="P68" s="670"/>
      <c r="Q68" s="670"/>
      <c r="R68" s="670"/>
      <c r="T68" s="320"/>
      <c r="U68" s="320"/>
      <c r="V68" s="320"/>
      <c r="W68" s="320"/>
      <c r="X68" s="320"/>
      <c r="Y68" s="320"/>
      <c r="Z68" s="320"/>
      <c r="AA68" s="320"/>
      <c r="AB68" s="320"/>
      <c r="AC68" s="320"/>
      <c r="AD68" s="320"/>
      <c r="AE68" s="320"/>
      <c r="AF68" s="320"/>
      <c r="AG68" s="320"/>
      <c r="AH68" s="320"/>
      <c r="AI68" s="320"/>
      <c r="AJ68" s="320"/>
      <c r="AK68" s="320"/>
      <c r="AL68" s="320"/>
      <c r="AM68" s="320"/>
      <c r="AN68" s="320"/>
      <c r="AO68" s="320"/>
      <c r="AP68" s="320"/>
      <c r="AQ68" s="320"/>
      <c r="AR68" s="320"/>
      <c r="AS68" s="320"/>
      <c r="AT68" s="320"/>
      <c r="AU68" s="320"/>
      <c r="AV68" s="320"/>
      <c r="AW68" s="320"/>
      <c r="AX68" s="320"/>
      <c r="AY68" s="320"/>
      <c r="AZ68" s="320"/>
      <c r="BA68" s="320"/>
      <c r="BB68" s="320"/>
      <c r="BC68" s="320"/>
      <c r="BD68" s="320"/>
    </row>
    <row r="69" spans="1:56" ht="15" customHeight="1">
      <c r="M69" s="320"/>
      <c r="N69" s="320"/>
      <c r="O69" s="670"/>
      <c r="P69" s="320"/>
      <c r="Q69" s="320"/>
      <c r="R69" s="320"/>
      <c r="S69" s="320"/>
      <c r="T69" s="320"/>
      <c r="U69" s="320"/>
      <c r="V69" s="320"/>
      <c r="W69" s="320"/>
      <c r="X69" s="320"/>
      <c r="Y69" s="320"/>
      <c r="Z69" s="320"/>
      <c r="AA69" s="320"/>
      <c r="AB69" s="320"/>
      <c r="AC69" s="320"/>
      <c r="AD69" s="320"/>
      <c r="AE69" s="320"/>
      <c r="AF69" s="320"/>
      <c r="AG69" s="320"/>
      <c r="AH69" s="320"/>
      <c r="AI69" s="320"/>
      <c r="AJ69" s="320"/>
      <c r="AK69" s="320"/>
      <c r="AL69" s="320"/>
      <c r="AM69" s="320"/>
      <c r="AN69" s="320"/>
      <c r="AO69" s="320"/>
      <c r="AP69" s="320"/>
      <c r="AQ69" s="320"/>
      <c r="AR69" s="320"/>
      <c r="AS69" s="320"/>
      <c r="AT69" s="320"/>
      <c r="AU69" s="320"/>
      <c r="AV69" s="320"/>
      <c r="AW69" s="320"/>
      <c r="AX69" s="320"/>
      <c r="AY69" s="320"/>
      <c r="AZ69" s="320"/>
      <c r="BA69" s="320"/>
      <c r="BB69" s="320"/>
      <c r="BC69" s="320"/>
      <c r="BD69" s="320"/>
    </row>
    <row r="70" spans="1:56">
      <c r="M70" s="320"/>
      <c r="N70" s="320"/>
      <c r="O70" s="320"/>
      <c r="P70" s="320"/>
      <c r="Q70" s="320"/>
      <c r="R70" s="320"/>
      <c r="S70" s="320"/>
      <c r="T70" s="320"/>
      <c r="U70" s="320"/>
      <c r="V70" s="320"/>
      <c r="W70" s="320"/>
      <c r="X70" s="320"/>
      <c r="Y70" s="320"/>
      <c r="Z70" s="320"/>
      <c r="AA70" s="320"/>
      <c r="AB70" s="320"/>
      <c r="AC70" s="320"/>
      <c r="AD70" s="320"/>
      <c r="AE70" s="320"/>
      <c r="AF70" s="320"/>
      <c r="AG70" s="320"/>
      <c r="AH70" s="320"/>
      <c r="AI70" s="320"/>
      <c r="AJ70" s="320"/>
      <c r="AK70" s="320"/>
      <c r="AL70" s="320"/>
      <c r="AM70" s="320"/>
      <c r="AN70" s="320"/>
      <c r="AO70" s="320"/>
      <c r="AP70" s="320"/>
      <c r="AQ70" s="320"/>
      <c r="AR70" s="320"/>
      <c r="AS70" s="320"/>
      <c r="AT70" s="320"/>
      <c r="AU70" s="320"/>
      <c r="AV70" s="320"/>
      <c r="AW70" s="320"/>
      <c r="AX70" s="320"/>
      <c r="AY70" s="320"/>
      <c r="AZ70" s="320"/>
      <c r="BA70" s="320"/>
      <c r="BB70" s="320"/>
      <c r="BC70" s="320"/>
      <c r="BD70" s="320"/>
    </row>
    <row r="71" spans="1:56" ht="23.25" customHeight="1">
      <c r="M71" s="320"/>
      <c r="N71" s="320"/>
      <c r="O71" s="663"/>
      <c r="P71" s="320"/>
      <c r="Q71" s="320"/>
      <c r="R71" s="320"/>
      <c r="S71" s="320"/>
      <c r="T71" s="320"/>
      <c r="U71" s="320"/>
      <c r="V71" s="320"/>
      <c r="W71" s="320"/>
      <c r="X71" s="320"/>
      <c r="Y71" s="320"/>
      <c r="Z71" s="320"/>
      <c r="AA71" s="320"/>
      <c r="AB71" s="320"/>
      <c r="AC71" s="320"/>
      <c r="AD71" s="320"/>
      <c r="AE71" s="320"/>
      <c r="AF71" s="320"/>
      <c r="AG71" s="320"/>
      <c r="AH71" s="320"/>
      <c r="AI71" s="320"/>
      <c r="AJ71" s="320"/>
      <c r="AK71" s="320"/>
      <c r="AL71" s="320"/>
      <c r="AM71" s="320"/>
      <c r="AN71" s="320"/>
      <c r="AO71" s="320"/>
      <c r="AP71" s="320"/>
      <c r="AQ71" s="320"/>
      <c r="AR71" s="320"/>
      <c r="AS71" s="320"/>
      <c r="AT71" s="320"/>
      <c r="AU71" s="320"/>
      <c r="AV71" s="320"/>
      <c r="AW71" s="320"/>
      <c r="AX71" s="320"/>
      <c r="AY71" s="320"/>
      <c r="AZ71" s="320"/>
      <c r="BA71" s="320"/>
      <c r="BB71" s="320"/>
      <c r="BC71" s="320"/>
      <c r="BD71" s="320"/>
    </row>
    <row r="72" spans="1:56" ht="23.25" customHeight="1">
      <c r="M72" s="320"/>
      <c r="N72" s="320"/>
      <c r="O72" s="663"/>
      <c r="P72" s="320"/>
      <c r="Q72" s="320"/>
      <c r="R72" s="320"/>
      <c r="S72" s="320"/>
      <c r="T72" s="320"/>
      <c r="U72" s="320"/>
      <c r="V72" s="320"/>
      <c r="W72" s="320"/>
      <c r="X72" s="320"/>
      <c r="Y72" s="320"/>
      <c r="Z72" s="320"/>
      <c r="AA72" s="320"/>
      <c r="AB72" s="320"/>
      <c r="AC72" s="320"/>
      <c r="AD72" s="320"/>
      <c r="AE72" s="320"/>
      <c r="AF72" s="320"/>
      <c r="AG72" s="320"/>
      <c r="AH72" s="320"/>
      <c r="AI72" s="320"/>
      <c r="AJ72" s="320"/>
      <c r="AK72" s="320"/>
      <c r="AL72" s="320"/>
      <c r="AM72" s="320"/>
      <c r="AN72" s="320"/>
      <c r="AO72" s="320"/>
      <c r="AP72" s="320"/>
      <c r="AQ72" s="320"/>
      <c r="AR72" s="320"/>
      <c r="AS72" s="320"/>
      <c r="AT72" s="320"/>
      <c r="AU72" s="320"/>
      <c r="AV72" s="320"/>
      <c r="AW72" s="320"/>
      <c r="AX72" s="320"/>
      <c r="AY72" s="320"/>
      <c r="AZ72" s="320"/>
      <c r="BA72" s="320"/>
      <c r="BB72" s="320"/>
      <c r="BC72" s="320"/>
      <c r="BD72" s="320"/>
    </row>
    <row r="73" spans="1:56" ht="23.25" customHeight="1">
      <c r="M73" s="320"/>
      <c r="N73" s="320"/>
      <c r="O73" s="663"/>
      <c r="P73" s="320"/>
      <c r="Q73" s="320"/>
      <c r="R73" s="320"/>
      <c r="S73" s="320"/>
      <c r="T73" s="320"/>
      <c r="U73" s="320"/>
      <c r="V73" s="320"/>
      <c r="W73" s="320"/>
      <c r="X73" s="320"/>
      <c r="Y73" s="320"/>
      <c r="Z73" s="320"/>
      <c r="AA73" s="320"/>
      <c r="AB73" s="320"/>
      <c r="AC73" s="320"/>
      <c r="AD73" s="320"/>
      <c r="AE73" s="320"/>
      <c r="AF73" s="320"/>
      <c r="AG73" s="320"/>
      <c r="AH73" s="320"/>
      <c r="AI73" s="320"/>
      <c r="AJ73" s="320"/>
      <c r="AK73" s="320"/>
      <c r="AL73" s="320"/>
      <c r="AM73" s="320"/>
      <c r="AN73" s="320"/>
      <c r="AO73" s="320"/>
      <c r="AP73" s="320"/>
      <c r="AQ73" s="320"/>
      <c r="AR73" s="320"/>
      <c r="AS73" s="320"/>
      <c r="AT73" s="320"/>
      <c r="AU73" s="320"/>
      <c r="AV73" s="320"/>
      <c r="AW73" s="320"/>
      <c r="AX73" s="320"/>
      <c r="AY73" s="320"/>
      <c r="AZ73" s="320"/>
      <c r="BA73" s="320"/>
      <c r="BB73" s="320"/>
      <c r="BC73" s="320"/>
      <c r="BD73" s="320"/>
    </row>
    <row r="74" spans="1:56" ht="23.25" customHeight="1">
      <c r="O74" s="663"/>
      <c r="P74" s="320"/>
      <c r="Q74" s="320"/>
      <c r="R74" s="320"/>
      <c r="S74" s="320"/>
      <c r="T74" s="320"/>
      <c r="U74" s="320"/>
      <c r="V74" s="320"/>
      <c r="W74" s="320"/>
      <c r="X74" s="320"/>
      <c r="Y74" s="320"/>
      <c r="Z74" s="320"/>
      <c r="AA74" s="320"/>
      <c r="AB74" s="320"/>
      <c r="AC74" s="320"/>
      <c r="AD74" s="320"/>
      <c r="AE74" s="320"/>
      <c r="AF74" s="320"/>
      <c r="AG74" s="320"/>
      <c r="AH74" s="320"/>
      <c r="AI74" s="320"/>
      <c r="AJ74" s="320"/>
      <c r="AK74" s="320"/>
      <c r="AL74" s="320"/>
      <c r="AM74" s="320"/>
      <c r="AN74" s="320"/>
      <c r="AO74" s="320"/>
      <c r="AP74" s="320"/>
      <c r="AQ74" s="320"/>
      <c r="AR74" s="320"/>
      <c r="AS74" s="320"/>
      <c r="AT74" s="320"/>
      <c r="AU74" s="320"/>
      <c r="AV74" s="320"/>
      <c r="AW74" s="320"/>
      <c r="AX74" s="320"/>
      <c r="AY74" s="320"/>
      <c r="AZ74" s="320"/>
      <c r="BA74" s="320"/>
      <c r="BB74" s="320"/>
      <c r="BC74" s="320"/>
      <c r="BD74" s="320"/>
    </row>
    <row r="75" spans="1:56" ht="23.25" customHeight="1">
      <c r="O75" s="663"/>
      <c r="P75" s="320"/>
      <c r="Q75" s="320"/>
      <c r="R75" s="320"/>
      <c r="S75" s="320"/>
      <c r="T75" s="320"/>
      <c r="U75" s="320"/>
      <c r="V75" s="320"/>
      <c r="W75" s="320"/>
      <c r="X75" s="320"/>
      <c r="Y75" s="320"/>
      <c r="Z75" s="320"/>
      <c r="AA75" s="320"/>
      <c r="AB75" s="320"/>
      <c r="AC75" s="320"/>
      <c r="AD75" s="320"/>
      <c r="AE75" s="320"/>
      <c r="AF75" s="320"/>
      <c r="AG75" s="320"/>
      <c r="AH75" s="320"/>
      <c r="AI75" s="320"/>
      <c r="AJ75" s="320"/>
      <c r="AK75" s="320"/>
      <c r="AL75" s="320"/>
      <c r="AM75" s="320"/>
      <c r="AN75" s="320"/>
      <c r="AO75" s="320"/>
      <c r="AP75" s="320"/>
      <c r="AQ75" s="320"/>
      <c r="AR75" s="320"/>
      <c r="AS75" s="320"/>
      <c r="AT75" s="320"/>
      <c r="AU75" s="320"/>
      <c r="AV75" s="320"/>
      <c r="AW75" s="320"/>
      <c r="AX75" s="320"/>
      <c r="AY75" s="320"/>
      <c r="AZ75" s="320"/>
      <c r="BA75" s="320"/>
      <c r="BB75" s="320"/>
      <c r="BC75" s="320"/>
      <c r="BD75" s="320"/>
    </row>
    <row r="76" spans="1:56" ht="23.25" customHeight="1">
      <c r="O76" s="663"/>
      <c r="P76" s="320"/>
      <c r="Q76" s="320"/>
      <c r="R76" s="320"/>
      <c r="S76" s="320"/>
      <c r="T76" s="320"/>
      <c r="U76" s="320"/>
      <c r="V76" s="320"/>
      <c r="W76" s="320"/>
      <c r="X76" s="320"/>
      <c r="Y76" s="320"/>
      <c r="Z76" s="320"/>
      <c r="AA76" s="320"/>
      <c r="AB76" s="320"/>
      <c r="AC76" s="320"/>
      <c r="AD76" s="320"/>
      <c r="AE76" s="320"/>
      <c r="AF76" s="320"/>
      <c r="AG76" s="320"/>
      <c r="AH76" s="320"/>
      <c r="AI76" s="320"/>
      <c r="AJ76" s="320"/>
      <c r="AK76" s="320"/>
      <c r="AL76" s="320"/>
      <c r="AM76" s="320"/>
      <c r="AN76" s="320"/>
      <c r="AO76" s="320"/>
      <c r="AP76" s="320"/>
      <c r="AQ76" s="320"/>
      <c r="AR76" s="320"/>
      <c r="AS76" s="320"/>
      <c r="AT76" s="320"/>
      <c r="AU76" s="320"/>
      <c r="AV76" s="320"/>
      <c r="AW76" s="320"/>
      <c r="AX76" s="320"/>
      <c r="AY76" s="320"/>
      <c r="AZ76" s="320"/>
      <c r="BA76" s="320"/>
      <c r="BB76" s="320"/>
      <c r="BC76" s="320"/>
      <c r="BD76" s="320"/>
    </row>
    <row r="77" spans="1:56" ht="23.25" customHeight="1">
      <c r="O77" s="663"/>
      <c r="P77" s="320"/>
      <c r="Q77" s="320"/>
      <c r="R77" s="320"/>
      <c r="S77" s="320"/>
      <c r="T77" s="320"/>
      <c r="U77" s="320"/>
      <c r="V77" s="320"/>
      <c r="W77" s="320"/>
      <c r="X77" s="320"/>
      <c r="Y77" s="320"/>
      <c r="Z77" s="320"/>
      <c r="AA77" s="320"/>
      <c r="AB77" s="320"/>
      <c r="AC77" s="320"/>
      <c r="AD77" s="320"/>
      <c r="AE77" s="320"/>
      <c r="AF77" s="320"/>
      <c r="AG77" s="320"/>
      <c r="AH77" s="320"/>
      <c r="AI77" s="320"/>
      <c r="AJ77" s="320"/>
      <c r="AK77" s="320"/>
      <c r="AL77" s="320"/>
      <c r="AM77" s="320"/>
      <c r="AN77" s="320"/>
      <c r="AO77" s="320"/>
      <c r="AP77" s="320"/>
      <c r="AQ77" s="320"/>
      <c r="AR77" s="320"/>
      <c r="AS77" s="320"/>
      <c r="AT77" s="320"/>
      <c r="AU77" s="320"/>
      <c r="AV77" s="320"/>
      <c r="AW77" s="320"/>
      <c r="AX77" s="320"/>
      <c r="AY77" s="320"/>
      <c r="AZ77" s="320"/>
      <c r="BA77" s="320"/>
      <c r="BB77" s="320"/>
      <c r="BC77" s="320"/>
      <c r="BD77" s="320"/>
    </row>
    <row r="78" spans="1:56" ht="23.25" customHeight="1">
      <c r="O78" s="663"/>
      <c r="P78" s="320"/>
      <c r="Q78" s="320"/>
      <c r="R78" s="320"/>
      <c r="S78" s="320"/>
      <c r="T78" s="320"/>
      <c r="U78" s="320"/>
      <c r="V78" s="320"/>
      <c r="W78" s="320"/>
      <c r="X78" s="320"/>
      <c r="Y78" s="320"/>
      <c r="Z78" s="320"/>
      <c r="AA78" s="320"/>
      <c r="AB78" s="320"/>
      <c r="AC78" s="320"/>
      <c r="AD78" s="320"/>
      <c r="AE78" s="320"/>
      <c r="AF78" s="320"/>
      <c r="AG78" s="320"/>
      <c r="AH78" s="320"/>
      <c r="AI78" s="320"/>
      <c r="AJ78" s="320"/>
      <c r="AK78" s="320"/>
      <c r="AL78" s="320"/>
      <c r="AM78" s="320"/>
      <c r="AN78" s="320"/>
      <c r="AO78" s="320"/>
      <c r="AP78" s="320"/>
      <c r="AQ78" s="320"/>
      <c r="AR78" s="320"/>
      <c r="AS78" s="320"/>
      <c r="AT78" s="320"/>
      <c r="AU78" s="320"/>
      <c r="AV78" s="320"/>
      <c r="AW78" s="320"/>
      <c r="AX78" s="320"/>
      <c r="AY78" s="320"/>
      <c r="AZ78" s="320"/>
      <c r="BA78" s="320"/>
      <c r="BB78" s="320"/>
      <c r="BC78" s="320"/>
      <c r="BD78" s="320"/>
    </row>
    <row r="79" spans="1:56" ht="23.25" customHeight="1">
      <c r="O79" s="663"/>
      <c r="P79" s="320"/>
      <c r="Q79" s="320"/>
      <c r="R79" s="320"/>
      <c r="S79" s="320"/>
      <c r="T79" s="320"/>
      <c r="U79" s="320"/>
      <c r="V79" s="320"/>
      <c r="W79" s="320"/>
      <c r="X79" s="320"/>
      <c r="Y79" s="320"/>
      <c r="Z79" s="320"/>
      <c r="AA79" s="320"/>
      <c r="AB79" s="320"/>
      <c r="AC79" s="320"/>
      <c r="AD79" s="320"/>
      <c r="AE79" s="320"/>
      <c r="AF79" s="320"/>
      <c r="AG79" s="320"/>
      <c r="AH79" s="320"/>
      <c r="AI79" s="320"/>
      <c r="AJ79" s="320"/>
      <c r="AK79" s="320"/>
      <c r="AL79" s="320"/>
      <c r="AM79" s="320"/>
      <c r="AN79" s="320"/>
      <c r="AO79" s="320"/>
      <c r="AP79" s="320"/>
      <c r="AQ79" s="320"/>
      <c r="AR79" s="320"/>
      <c r="AS79" s="320"/>
      <c r="AT79" s="320"/>
      <c r="AU79" s="320"/>
      <c r="AV79" s="320"/>
      <c r="AW79" s="320"/>
      <c r="AX79" s="320"/>
      <c r="AY79" s="320"/>
      <c r="AZ79" s="320"/>
      <c r="BA79" s="320"/>
      <c r="BB79" s="320"/>
      <c r="BC79" s="320"/>
      <c r="BD79" s="320"/>
    </row>
    <row r="80" spans="1:56">
      <c r="O80" s="663"/>
      <c r="P80" s="320"/>
      <c r="Q80" s="320"/>
      <c r="R80" s="320"/>
      <c r="S80" s="320"/>
      <c r="T80" s="320"/>
      <c r="U80" s="320"/>
      <c r="V80" s="320"/>
      <c r="W80" s="320"/>
      <c r="X80" s="320"/>
      <c r="Y80" s="320"/>
      <c r="Z80" s="320"/>
      <c r="AA80" s="320"/>
      <c r="AB80" s="320"/>
      <c r="AC80" s="320"/>
      <c r="AD80" s="320"/>
      <c r="AE80" s="320"/>
      <c r="AF80" s="320"/>
      <c r="AG80" s="320"/>
      <c r="AH80" s="320"/>
      <c r="AI80" s="320"/>
      <c r="AJ80" s="320"/>
      <c r="AK80" s="320"/>
      <c r="AL80" s="320"/>
      <c r="AM80" s="320"/>
      <c r="AN80" s="320"/>
      <c r="AO80" s="320"/>
      <c r="AP80" s="320"/>
      <c r="AQ80" s="320"/>
      <c r="AR80" s="320"/>
      <c r="AS80" s="320"/>
      <c r="AT80" s="320"/>
      <c r="AU80" s="320"/>
      <c r="AV80" s="320"/>
      <c r="AW80" s="320"/>
      <c r="AX80" s="320"/>
      <c r="AY80" s="320"/>
      <c r="AZ80" s="320"/>
      <c r="BA80" s="320"/>
      <c r="BB80" s="320"/>
      <c r="BC80" s="320"/>
      <c r="BD80" s="320"/>
    </row>
    <row r="81" spans="15:56">
      <c r="O81" s="320"/>
      <c r="P81" s="320"/>
      <c r="Q81" s="320"/>
      <c r="R81" s="320"/>
      <c r="S81" s="320"/>
      <c r="T81" s="320"/>
      <c r="U81" s="320"/>
      <c r="V81" s="320"/>
      <c r="W81" s="320"/>
      <c r="X81" s="320"/>
      <c r="Y81" s="320"/>
      <c r="Z81" s="320"/>
      <c r="AA81" s="320"/>
      <c r="AB81" s="320"/>
      <c r="AC81" s="320"/>
      <c r="AD81" s="320"/>
      <c r="AE81" s="320"/>
      <c r="AF81" s="320"/>
      <c r="AG81" s="320"/>
      <c r="AH81" s="320"/>
      <c r="AI81" s="320"/>
      <c r="AJ81" s="320"/>
      <c r="AK81" s="320"/>
      <c r="AL81" s="320"/>
      <c r="AM81" s="320"/>
      <c r="AN81" s="320"/>
      <c r="AO81" s="320"/>
      <c r="AP81" s="320"/>
      <c r="AQ81" s="320"/>
      <c r="AR81" s="320"/>
      <c r="AS81" s="320"/>
      <c r="AT81" s="320"/>
      <c r="AU81" s="320"/>
      <c r="AV81" s="320"/>
      <c r="AW81" s="320"/>
      <c r="AX81" s="320"/>
      <c r="AY81" s="320"/>
      <c r="AZ81" s="320"/>
      <c r="BA81" s="320"/>
      <c r="BB81" s="320"/>
      <c r="BC81" s="320"/>
      <c r="BD81" s="320"/>
    </row>
    <row r="82" spans="15:56">
      <c r="O82" s="663"/>
      <c r="P82" s="320"/>
      <c r="Q82" s="320"/>
      <c r="R82" s="320"/>
      <c r="S82" s="320"/>
      <c r="T82" s="320"/>
      <c r="U82" s="320"/>
      <c r="V82" s="320"/>
      <c r="W82" s="320"/>
      <c r="X82" s="320"/>
      <c r="Y82" s="320"/>
      <c r="Z82" s="320"/>
      <c r="AA82" s="320"/>
      <c r="AB82" s="320"/>
      <c r="AC82" s="320"/>
      <c r="AD82" s="320"/>
      <c r="AE82" s="320"/>
      <c r="AF82" s="320"/>
      <c r="AG82" s="320"/>
      <c r="AH82" s="320"/>
      <c r="AI82" s="320"/>
      <c r="AJ82" s="320"/>
      <c r="AK82" s="320"/>
      <c r="AL82" s="320"/>
      <c r="AM82" s="320"/>
      <c r="AN82" s="320"/>
      <c r="AO82" s="320"/>
      <c r="AP82" s="320"/>
      <c r="AQ82" s="320"/>
      <c r="AR82" s="320"/>
      <c r="AS82" s="320"/>
      <c r="AT82" s="320"/>
      <c r="AU82" s="320"/>
      <c r="AV82" s="320"/>
      <c r="AW82" s="320"/>
      <c r="AX82" s="320"/>
      <c r="AY82" s="320"/>
      <c r="AZ82" s="320"/>
      <c r="BA82" s="320"/>
      <c r="BB82" s="320"/>
      <c r="BC82" s="320"/>
      <c r="BD82" s="320"/>
    </row>
    <row r="86" spans="15:56">
      <c r="O86" s="663"/>
    </row>
    <row r="87" spans="15:56">
      <c r="O87" s="663"/>
    </row>
    <row r="88" spans="15:56">
      <c r="O88" s="663"/>
    </row>
    <row r="89" spans="15:56">
      <c r="O89" s="663"/>
    </row>
    <row r="90" spans="15:56">
      <c r="O90" s="663"/>
    </row>
    <row r="96" spans="15:56">
      <c r="O96" s="663"/>
    </row>
    <row r="97" spans="15:15">
      <c r="O97" s="663"/>
    </row>
    <row r="98" spans="15:15">
      <c r="O98" s="663"/>
    </row>
    <row r="99" spans="15:15">
      <c r="O99" s="664"/>
    </row>
    <row r="100" spans="15:15">
      <c r="O100" s="663"/>
    </row>
  </sheetData>
  <mergeCells count="7">
    <mergeCell ref="A2:P2"/>
    <mergeCell ref="A4:A5"/>
    <mergeCell ref="C4:F4"/>
    <mergeCell ref="G4:I4"/>
    <mergeCell ref="J4:L4"/>
    <mergeCell ref="M4:P4"/>
    <mergeCell ref="B4:B5"/>
  </mergeCells>
  <printOptions horizontalCentered="1"/>
  <pageMargins left="0.15748031496062992" right="0.15748031496062992" top="0.47244094488188981" bottom="0.19685039370078741" header="0.39370078740157483" footer="0.15748031496062992"/>
  <pageSetup paperSize="9" scale="64" orientation="landscape" blackAndWhite="1" r:id="rId1"/>
  <headerFooter alignWithMargins="0"/>
  <rowBreaks count="1" manualBreakCount="1">
    <brk id="32" max="1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FF00"/>
  </sheetPr>
  <dimension ref="A1:X94"/>
  <sheetViews>
    <sheetView view="pageBreakPreview" zoomScaleSheetLayoutView="100" workbookViewId="0">
      <pane xSplit="2" ySplit="6" topLeftCell="C33" activePane="bottomRight" state="frozen"/>
      <selection pane="topRight" activeCell="C1" sqref="C1"/>
      <selection pane="bottomLeft" activeCell="A7" sqref="A7"/>
      <selection pane="bottomRight" activeCell="P16" sqref="P16"/>
    </sheetView>
  </sheetViews>
  <sheetFormatPr defaultRowHeight="12.75"/>
  <cols>
    <col min="1" max="1" width="14.140625" style="172" customWidth="1"/>
    <col min="2" max="2" width="36.5703125" style="172" customWidth="1"/>
    <col min="3" max="4" width="13.85546875" style="172" customWidth="1"/>
    <col min="5" max="5" width="16.5703125" style="172" bestFit="1" customWidth="1"/>
    <col min="6" max="6" width="15.140625" style="172" customWidth="1"/>
    <col min="7" max="7" width="10" customWidth="1"/>
    <col min="8" max="14" width="0" hidden="1" customWidth="1"/>
    <col min="15" max="15" width="9.5703125" bestFit="1" customWidth="1"/>
    <col min="16" max="16" width="33.42578125" customWidth="1"/>
    <col min="17" max="17" width="19.28515625" bestFit="1" customWidth="1"/>
    <col min="18" max="19" width="10.42578125" customWidth="1"/>
    <col min="20" max="20" width="7.5703125" customWidth="1"/>
    <col min="24" max="24" width="18.7109375" customWidth="1"/>
    <col min="25" max="16384" width="9.140625" style="172"/>
  </cols>
  <sheetData>
    <row r="1" spans="1:15" ht="18">
      <c r="A1" s="50" t="s">
        <v>1943</v>
      </c>
      <c r="E1" s="14" t="s">
        <v>139</v>
      </c>
      <c r="F1" s="645" t="s">
        <v>1075</v>
      </c>
    </row>
    <row r="3" spans="1:15" ht="15.75">
      <c r="A3" s="34" t="s">
        <v>337</v>
      </c>
      <c r="B3" s="56"/>
      <c r="C3" s="34"/>
      <c r="D3" s="34"/>
      <c r="E3" s="34"/>
      <c r="F3" s="34"/>
    </row>
    <row r="4" spans="1:15">
      <c r="F4" s="5" t="s">
        <v>338</v>
      </c>
    </row>
    <row r="5" spans="1:15">
      <c r="A5" s="35" t="s">
        <v>736</v>
      </c>
      <c r="B5" s="35" t="s">
        <v>892</v>
      </c>
      <c r="C5" s="35" t="s">
        <v>893</v>
      </c>
      <c r="D5" s="925" t="s">
        <v>894</v>
      </c>
      <c r="E5" s="925" t="s">
        <v>894</v>
      </c>
      <c r="F5" s="925" t="s">
        <v>895</v>
      </c>
    </row>
    <row r="6" spans="1:15" ht="38.25">
      <c r="A6" s="35"/>
      <c r="B6" s="35"/>
      <c r="C6" s="932" t="s">
        <v>1882</v>
      </c>
      <c r="D6" s="767" t="s">
        <v>1072</v>
      </c>
      <c r="E6" s="933" t="s">
        <v>1942</v>
      </c>
      <c r="F6" s="933" t="s">
        <v>2169</v>
      </c>
    </row>
    <row r="7" spans="1:15">
      <c r="A7" s="158"/>
      <c r="B7" s="35" t="s">
        <v>339</v>
      </c>
      <c r="C7" s="925"/>
      <c r="D7" s="178"/>
      <c r="E7" s="925"/>
      <c r="F7" s="925"/>
    </row>
    <row r="8" spans="1:15" ht="36" customHeight="1">
      <c r="A8" s="158"/>
      <c r="B8" s="158" t="s">
        <v>340</v>
      </c>
      <c r="C8" s="164">
        <v>205.19435879999997</v>
      </c>
      <c r="D8" s="164">
        <v>141.2229006</v>
      </c>
      <c r="E8" s="164">
        <v>193.6857852</v>
      </c>
      <c r="F8" s="164">
        <v>196.00000000000003</v>
      </c>
      <c r="G8" s="3">
        <v>2.3142148000000304</v>
      </c>
      <c r="O8" s="768">
        <v>1.1948294489502012E-2</v>
      </c>
    </row>
    <row r="9" spans="1:15" hidden="1">
      <c r="A9" s="158"/>
      <c r="B9" s="158" t="s">
        <v>354</v>
      </c>
      <c r="C9" s="164">
        <v>0</v>
      </c>
      <c r="D9" s="164">
        <v>0</v>
      </c>
      <c r="E9" s="164">
        <v>0</v>
      </c>
      <c r="F9" s="164">
        <v>0</v>
      </c>
      <c r="G9" s="3">
        <v>0</v>
      </c>
      <c r="O9" s="768" t="e">
        <v>#DIV/0!</v>
      </c>
    </row>
    <row r="10" spans="1:15">
      <c r="A10" s="158"/>
      <c r="B10" s="158" t="s">
        <v>710</v>
      </c>
      <c r="C10" s="164">
        <v>0</v>
      </c>
      <c r="D10" s="164">
        <v>0</v>
      </c>
      <c r="E10" s="164">
        <v>107.28958399999999</v>
      </c>
      <c r="F10" s="164">
        <v>215.14439999999996</v>
      </c>
      <c r="G10" s="3">
        <v>107.85481599999997</v>
      </c>
      <c r="O10" s="768">
        <v>1.0052682840116145</v>
      </c>
    </row>
    <row r="11" spans="1:15">
      <c r="A11" s="158"/>
      <c r="B11" s="158" t="s">
        <v>56</v>
      </c>
      <c r="C11" s="164">
        <v>416.84405880000003</v>
      </c>
      <c r="D11" s="164">
        <v>138.21298999999999</v>
      </c>
      <c r="E11" s="164">
        <v>287.72298999999998</v>
      </c>
      <c r="F11" s="164">
        <v>307.86359929999998</v>
      </c>
      <c r="G11" s="3">
        <v>20.140609299999994</v>
      </c>
      <c r="O11" s="768">
        <v>6.9999999999999979E-2</v>
      </c>
    </row>
    <row r="12" spans="1:15" hidden="1">
      <c r="A12" s="158"/>
      <c r="B12" s="158" t="s">
        <v>149</v>
      </c>
      <c r="C12" s="164"/>
      <c r="D12" s="177"/>
      <c r="E12" s="164"/>
      <c r="F12" s="164"/>
      <c r="G12" s="3">
        <v>0</v>
      </c>
      <c r="O12" s="768" t="e">
        <v>#DIV/0!</v>
      </c>
    </row>
    <row r="13" spans="1:15">
      <c r="A13" s="158"/>
      <c r="B13" s="35" t="s">
        <v>150</v>
      </c>
      <c r="C13" s="26">
        <v>622.0384176</v>
      </c>
      <c r="D13" s="620">
        <v>279.43589059999999</v>
      </c>
      <c r="E13" s="26">
        <v>588.69835919999991</v>
      </c>
      <c r="F13" s="26">
        <v>719.00799929999994</v>
      </c>
      <c r="G13" s="3">
        <v>130.30964010000002</v>
      </c>
      <c r="O13" s="768">
        <v>0.22135213741224241</v>
      </c>
    </row>
    <row r="14" spans="1:15">
      <c r="A14" s="158"/>
      <c r="B14" s="35" t="s">
        <v>84</v>
      </c>
      <c r="C14" s="164"/>
      <c r="D14" s="177"/>
      <c r="E14" s="164"/>
      <c r="F14" s="164"/>
      <c r="G14" s="3"/>
      <c r="O14" s="768"/>
    </row>
    <row r="15" spans="1:15">
      <c r="A15" s="158"/>
      <c r="B15" s="158" t="s">
        <v>151</v>
      </c>
      <c r="C15" s="164">
        <v>87.146926800000003</v>
      </c>
      <c r="D15" s="164">
        <v>71.862504400000006</v>
      </c>
      <c r="E15" s="164">
        <v>16.711260199999998</v>
      </c>
      <c r="F15" s="164">
        <v>20</v>
      </c>
      <c r="G15" s="3">
        <v>3.2887398000000019</v>
      </c>
      <c r="O15" s="768">
        <v>0.19679783335550016</v>
      </c>
    </row>
    <row r="16" spans="1:15">
      <c r="A16" s="158"/>
      <c r="B16" s="158" t="s">
        <v>530</v>
      </c>
      <c r="C16" s="164">
        <v>2.4755685000000001</v>
      </c>
      <c r="D16" s="164">
        <v>1.4555539999999998</v>
      </c>
      <c r="E16" s="164">
        <v>3.4555540000000002</v>
      </c>
      <c r="F16" s="164">
        <v>4</v>
      </c>
      <c r="G16" s="3">
        <v>0.54444599999999976</v>
      </c>
      <c r="O16" s="768">
        <v>0.15755679118312135</v>
      </c>
    </row>
    <row r="17" spans="1:15" hidden="1">
      <c r="A17" s="158"/>
      <c r="B17" s="158" t="s">
        <v>853</v>
      </c>
      <c r="C17" s="164">
        <v>0</v>
      </c>
      <c r="D17" s="164">
        <v>0</v>
      </c>
      <c r="E17" s="164">
        <v>0</v>
      </c>
      <c r="F17" s="164">
        <v>0</v>
      </c>
      <c r="G17" s="3">
        <v>0</v>
      </c>
      <c r="O17" s="768" t="e">
        <v>#DIV/0!</v>
      </c>
    </row>
    <row r="18" spans="1:15" hidden="1">
      <c r="A18" s="158"/>
      <c r="B18" s="158" t="s">
        <v>854</v>
      </c>
      <c r="C18" s="164">
        <v>0</v>
      </c>
      <c r="D18" s="164">
        <v>0</v>
      </c>
      <c r="E18" s="164">
        <v>0</v>
      </c>
      <c r="F18" s="164">
        <v>0</v>
      </c>
      <c r="G18" s="3">
        <v>0</v>
      </c>
      <c r="O18" s="768" t="e">
        <v>#DIV/0!</v>
      </c>
    </row>
    <row r="19" spans="1:15" hidden="1">
      <c r="A19" s="158"/>
      <c r="B19" s="158" t="s">
        <v>855</v>
      </c>
      <c r="C19" s="164"/>
      <c r="D19" s="177"/>
      <c r="E19" s="164"/>
      <c r="F19" s="158"/>
      <c r="G19" s="3">
        <v>0</v>
      </c>
      <c r="O19" s="768" t="e">
        <v>#DIV/0!</v>
      </c>
    </row>
    <row r="20" spans="1:15">
      <c r="A20" s="158"/>
      <c r="B20" s="35" t="s">
        <v>150</v>
      </c>
      <c r="C20" s="26">
        <v>89.622495299999997</v>
      </c>
      <c r="D20" s="620">
        <v>73.318058400000012</v>
      </c>
      <c r="E20" s="26">
        <v>20.166814199999997</v>
      </c>
      <c r="F20" s="26">
        <v>24</v>
      </c>
      <c r="G20" s="3">
        <v>3.8331858000000025</v>
      </c>
      <c r="O20" s="768">
        <v>0.19007393840123757</v>
      </c>
    </row>
    <row r="21" spans="1:15">
      <c r="A21" s="158"/>
      <c r="B21" s="35" t="s">
        <v>85</v>
      </c>
      <c r="C21" s="164"/>
      <c r="D21" s="177"/>
      <c r="E21" s="164"/>
      <c r="F21" s="164"/>
      <c r="G21" s="3"/>
      <c r="O21" s="768"/>
    </row>
    <row r="22" spans="1:15">
      <c r="A22" s="158"/>
      <c r="B22" s="158" t="s">
        <v>856</v>
      </c>
      <c r="C22" s="164">
        <v>74.349860000000007</v>
      </c>
      <c r="D22" s="164">
        <v>17.025589999999998</v>
      </c>
      <c r="E22" s="164">
        <v>43.037588300000003</v>
      </c>
      <c r="F22" s="164">
        <v>76.082838181</v>
      </c>
      <c r="G22" s="3">
        <v>33.045249880999997</v>
      </c>
      <c r="O22" s="768">
        <v>0.76782299348776462</v>
      </c>
    </row>
    <row r="23" spans="1:15">
      <c r="A23" s="158"/>
      <c r="B23" s="927" t="s">
        <v>219</v>
      </c>
      <c r="C23" s="164">
        <v>0</v>
      </c>
      <c r="D23" s="164">
        <v>0</v>
      </c>
      <c r="E23" s="164">
        <v>7.1240000000000014</v>
      </c>
      <c r="F23" s="164">
        <v>7.6226799999999999</v>
      </c>
      <c r="G23" s="3">
        <v>0.49867999999999846</v>
      </c>
      <c r="O23" s="768">
        <v>6.9999999999999771E-2</v>
      </c>
    </row>
    <row r="24" spans="1:15">
      <c r="A24" s="158"/>
      <c r="B24" s="158" t="s">
        <v>857</v>
      </c>
      <c r="C24" s="164">
        <v>615.15138100000001</v>
      </c>
      <c r="D24" s="164">
        <v>392.87811049999999</v>
      </c>
      <c r="E24" s="164">
        <v>536.12390149999987</v>
      </c>
      <c r="F24" s="164">
        <v>658.35183200000006</v>
      </c>
      <c r="G24" s="3">
        <v>122.22793050000018</v>
      </c>
      <c r="O24" s="768">
        <v>0.22798448298615953</v>
      </c>
    </row>
    <row r="25" spans="1:15" ht="25.5" hidden="1">
      <c r="A25" s="158"/>
      <c r="B25" s="934" t="s">
        <v>435</v>
      </c>
      <c r="C25" s="935">
        <v>0</v>
      </c>
      <c r="D25" s="935">
        <v>0</v>
      </c>
      <c r="E25" s="935">
        <v>0</v>
      </c>
      <c r="F25" s="935">
        <v>0</v>
      </c>
      <c r="G25" s="3">
        <v>0</v>
      </c>
      <c r="O25" s="768" t="e">
        <v>#DIV/0!</v>
      </c>
    </row>
    <row r="26" spans="1:15">
      <c r="A26" s="158"/>
      <c r="B26" s="158" t="s">
        <v>86</v>
      </c>
      <c r="C26" s="164">
        <v>104.13421819999999</v>
      </c>
      <c r="D26" s="164">
        <v>60</v>
      </c>
      <c r="E26" s="164">
        <v>112.33668519999999</v>
      </c>
      <c r="F26" s="164">
        <v>122.31854659999996</v>
      </c>
      <c r="G26" s="3">
        <v>9.9818613999999712</v>
      </c>
      <c r="O26" s="768">
        <v>8.8856648940892666E-2</v>
      </c>
    </row>
    <row r="27" spans="1:15">
      <c r="A27" s="158"/>
      <c r="B27" s="35" t="s">
        <v>150</v>
      </c>
      <c r="C27" s="26">
        <v>793.63545920000001</v>
      </c>
      <c r="D27" s="620">
        <v>469.90370050000001</v>
      </c>
      <c r="E27" s="26">
        <v>698.62217499999986</v>
      </c>
      <c r="F27" s="26">
        <v>864.37589678100005</v>
      </c>
      <c r="G27" s="3">
        <v>165.75372178100019</v>
      </c>
      <c r="O27" s="768">
        <v>0.23725803118259198</v>
      </c>
    </row>
    <row r="28" spans="1:15">
      <c r="A28" s="158"/>
      <c r="B28" s="35" t="s">
        <v>87</v>
      </c>
      <c r="C28" s="164"/>
      <c r="D28" s="177"/>
      <c r="E28" s="164"/>
      <c r="F28" s="164"/>
      <c r="G28" s="3"/>
      <c r="O28" s="768"/>
    </row>
    <row r="29" spans="1:15" hidden="1">
      <c r="A29" s="158"/>
      <c r="B29" s="158" t="s">
        <v>858</v>
      </c>
      <c r="C29" s="164">
        <v>0</v>
      </c>
      <c r="D29" s="164">
        <v>0</v>
      </c>
      <c r="E29" s="164">
        <v>0</v>
      </c>
      <c r="F29" s="164">
        <v>0</v>
      </c>
      <c r="G29" s="3">
        <v>0</v>
      </c>
      <c r="O29" s="768" t="e">
        <v>#DIV/0!</v>
      </c>
    </row>
    <row r="30" spans="1:15">
      <c r="A30" s="158"/>
      <c r="B30" s="158" t="s">
        <v>2230</v>
      </c>
      <c r="C30" s="164">
        <v>600.2989</v>
      </c>
      <c r="D30" s="164">
        <v>303.02397120000001</v>
      </c>
      <c r="E30" s="164">
        <v>473.36712539999979</v>
      </c>
      <c r="F30" s="164">
        <v>601.62461878600004</v>
      </c>
      <c r="G30" s="3">
        <v>128.25749338600025</v>
      </c>
      <c r="O30" s="768">
        <v>0.27094719194456401</v>
      </c>
    </row>
    <row r="31" spans="1:15">
      <c r="A31" s="158"/>
      <c r="B31" s="158" t="s">
        <v>284</v>
      </c>
      <c r="C31" s="164">
        <v>518.39123369999993</v>
      </c>
      <c r="D31" s="164">
        <v>288</v>
      </c>
      <c r="E31" s="164">
        <v>894.55886410000005</v>
      </c>
      <c r="F31" s="164">
        <v>1011.2596799999999</v>
      </c>
      <c r="G31" s="3">
        <v>116.70081589999984</v>
      </c>
      <c r="O31" s="768">
        <v>0.13045627357056092</v>
      </c>
    </row>
    <row r="32" spans="1:15" hidden="1">
      <c r="A32" s="158"/>
      <c r="B32" s="158" t="s">
        <v>163</v>
      </c>
      <c r="C32" s="164">
        <v>0</v>
      </c>
      <c r="D32" s="164">
        <v>0</v>
      </c>
      <c r="E32" s="164">
        <v>0</v>
      </c>
      <c r="F32" s="164">
        <v>0</v>
      </c>
      <c r="G32" s="3">
        <v>0</v>
      </c>
      <c r="O32" s="768" t="e">
        <v>#DIV/0!</v>
      </c>
    </row>
    <row r="33" spans="1:15">
      <c r="A33" s="158"/>
      <c r="B33" s="35" t="s">
        <v>150</v>
      </c>
      <c r="C33" s="26">
        <v>1118.6901336999999</v>
      </c>
      <c r="D33" s="620">
        <v>591.02397120000001</v>
      </c>
      <c r="E33" s="26">
        <v>1367.9259894999998</v>
      </c>
      <c r="F33" s="26">
        <v>1612.8842987859998</v>
      </c>
      <c r="G33" s="3">
        <v>244.95830928600003</v>
      </c>
      <c r="O33" s="768">
        <v>0.17907277964324406</v>
      </c>
    </row>
    <row r="34" spans="1:15">
      <c r="A34" s="158"/>
      <c r="B34" s="35" t="s">
        <v>88</v>
      </c>
      <c r="C34" s="164"/>
      <c r="D34" s="177"/>
      <c r="E34" s="164"/>
      <c r="F34" s="164"/>
      <c r="G34" s="3"/>
      <c r="O34" s="768"/>
    </row>
    <row r="35" spans="1:15">
      <c r="A35" s="927"/>
      <c r="B35" s="158" t="s">
        <v>285</v>
      </c>
      <c r="C35" s="164">
        <v>3.1330499999999999</v>
      </c>
      <c r="D35" s="164">
        <v>7.4145799999999999</v>
      </c>
      <c r="E35" s="164">
        <v>17.414580000000001</v>
      </c>
      <c r="F35" s="164">
        <v>18.633600600000001</v>
      </c>
      <c r="G35" s="3">
        <v>1.2190206000000003</v>
      </c>
      <c r="O35" s="768">
        <v>7.0000000000000021E-2</v>
      </c>
    </row>
    <row r="36" spans="1:15">
      <c r="A36" s="927"/>
      <c r="B36" s="158" t="s">
        <v>286</v>
      </c>
      <c r="C36" s="164">
        <v>0.96825000000000006</v>
      </c>
      <c r="D36" s="164">
        <v>0.60581000000000007</v>
      </c>
      <c r="E36" s="164">
        <v>1.60581</v>
      </c>
      <c r="F36" s="164">
        <v>1.7182167000000002</v>
      </c>
      <c r="G36" s="3">
        <v>0.11240670000000019</v>
      </c>
      <c r="O36" s="768">
        <v>7.0000000000000118E-2</v>
      </c>
    </row>
    <row r="37" spans="1:15">
      <c r="A37" s="927"/>
      <c r="B37" s="158" t="s">
        <v>287</v>
      </c>
      <c r="C37" s="164">
        <v>98.963710500000019</v>
      </c>
      <c r="D37" s="164">
        <v>60.049079500000005</v>
      </c>
      <c r="E37" s="164">
        <v>24.596747999999998</v>
      </c>
      <c r="F37" s="164">
        <v>18</v>
      </c>
      <c r="G37" s="3">
        <v>-6.5967479999999981</v>
      </c>
      <c r="O37" s="768">
        <v>-0.26819594200013752</v>
      </c>
    </row>
    <row r="38" spans="1:15">
      <c r="A38" s="927"/>
      <c r="B38" s="158" t="s">
        <v>2173</v>
      </c>
      <c r="C38" s="164">
        <v>268.52703939999998</v>
      </c>
      <c r="D38" s="164">
        <v>184.35830350000001</v>
      </c>
      <c r="E38" s="164">
        <v>195.36705549999999</v>
      </c>
      <c r="F38" s="164">
        <v>345.84999999999997</v>
      </c>
      <c r="G38" s="3">
        <v>150.48294449999997</v>
      </c>
      <c r="O38" s="768">
        <v>0.77025752430404004</v>
      </c>
    </row>
    <row r="39" spans="1:15" hidden="1">
      <c r="A39" s="927"/>
      <c r="B39" s="927" t="s">
        <v>1952</v>
      </c>
      <c r="C39" s="164">
        <v>0</v>
      </c>
      <c r="D39" s="164">
        <v>0</v>
      </c>
      <c r="E39" s="164">
        <v>0</v>
      </c>
      <c r="F39" s="164">
        <v>0</v>
      </c>
      <c r="G39" s="3">
        <v>0</v>
      </c>
      <c r="O39" s="768" t="e">
        <v>#DIV/0!</v>
      </c>
    </row>
    <row r="40" spans="1:15">
      <c r="A40" s="927"/>
      <c r="B40" s="158" t="s">
        <v>1981</v>
      </c>
      <c r="C40" s="164">
        <v>519.99628509999991</v>
      </c>
      <c r="D40" s="164">
        <v>330.00612860000001</v>
      </c>
      <c r="E40" s="164">
        <v>651.18612860000007</v>
      </c>
      <c r="F40" s="164">
        <v>589.76915760200006</v>
      </c>
      <c r="G40" s="3">
        <v>-61.416970998000011</v>
      </c>
      <c r="O40" s="768">
        <v>-9.4315539444984428E-2</v>
      </c>
    </row>
    <row r="41" spans="1:15">
      <c r="A41" s="927"/>
      <c r="B41" s="158" t="s">
        <v>2174</v>
      </c>
      <c r="C41" s="164">
        <v>4647.4146220999992</v>
      </c>
      <c r="D41" s="164">
        <v>3595.7711258000013</v>
      </c>
      <c r="E41" s="164">
        <v>8420.5739394000011</v>
      </c>
      <c r="F41" s="164">
        <v>10100.5914958747</v>
      </c>
      <c r="G41" s="3">
        <v>1680.0175564746987</v>
      </c>
      <c r="O41" s="768">
        <v>0.19951342611147554</v>
      </c>
    </row>
    <row r="42" spans="1:15" hidden="1">
      <c r="A42" s="158"/>
      <c r="B42" s="158" t="s">
        <v>1644</v>
      </c>
      <c r="C42" s="164"/>
      <c r="D42" s="164"/>
      <c r="E42" s="164"/>
      <c r="F42" s="164"/>
      <c r="G42" s="3">
        <v>0</v>
      </c>
      <c r="O42" s="768" t="e">
        <v>#DIV/0!</v>
      </c>
    </row>
    <row r="43" spans="1:15">
      <c r="A43" s="927"/>
      <c r="B43" s="158" t="s">
        <v>1643</v>
      </c>
      <c r="C43" s="164">
        <v>265.0455556</v>
      </c>
      <c r="D43" s="164">
        <v>149.90289000000001</v>
      </c>
      <c r="E43" s="164">
        <v>376.23115000000001</v>
      </c>
      <c r="F43" s="164">
        <v>393</v>
      </c>
      <c r="G43" s="3">
        <v>16.768849999999986</v>
      </c>
      <c r="O43" s="768">
        <v>4.4570605065529491E-2</v>
      </c>
    </row>
    <row r="44" spans="1:15">
      <c r="A44" s="927"/>
      <c r="B44" s="158" t="s">
        <v>1982</v>
      </c>
      <c r="C44" s="164">
        <v>69.986334800000009</v>
      </c>
      <c r="D44" s="164">
        <v>170.62183420000002</v>
      </c>
      <c r="E44" s="164">
        <v>340.47180400000002</v>
      </c>
      <c r="F44" s="164">
        <v>553.82382000000007</v>
      </c>
      <c r="G44" s="3">
        <v>213.35201600000005</v>
      </c>
      <c r="O44" s="768">
        <v>0.62663637192112398</v>
      </c>
    </row>
    <row r="45" spans="1:15">
      <c r="A45" s="927"/>
      <c r="B45" s="158" t="s">
        <v>1983</v>
      </c>
      <c r="C45" s="164">
        <v>87.856657399999989</v>
      </c>
      <c r="D45" s="164">
        <v>26.323083499999999</v>
      </c>
      <c r="E45" s="164">
        <v>117.5729188</v>
      </c>
      <c r="F45" s="164">
        <v>725.33130849999998</v>
      </c>
      <c r="G45" s="3">
        <v>607.75838969999995</v>
      </c>
      <c r="O45" s="768">
        <v>5.1692038940858547</v>
      </c>
    </row>
    <row r="46" spans="1:15" hidden="1">
      <c r="A46" s="927"/>
      <c r="B46" s="158" t="s">
        <v>1645</v>
      </c>
      <c r="C46" s="164">
        <v>0</v>
      </c>
      <c r="D46" s="164">
        <v>0</v>
      </c>
      <c r="E46" s="164">
        <v>0</v>
      </c>
      <c r="F46" s="164">
        <v>0</v>
      </c>
      <c r="G46" s="3">
        <v>0</v>
      </c>
      <c r="O46" s="768" t="e">
        <v>#DIV/0!</v>
      </c>
    </row>
    <row r="47" spans="1:15">
      <c r="A47" s="927"/>
      <c r="B47" s="158" t="s">
        <v>1646</v>
      </c>
      <c r="C47" s="164">
        <v>0</v>
      </c>
      <c r="D47" s="164">
        <v>0</v>
      </c>
      <c r="E47" s="164">
        <v>29.484300000000001</v>
      </c>
      <c r="F47" s="164">
        <v>35</v>
      </c>
      <c r="G47" s="3">
        <v>5.5156999999999989</v>
      </c>
      <c r="O47" s="768">
        <v>0.18707244194367845</v>
      </c>
    </row>
    <row r="48" spans="1:15">
      <c r="A48" s="927"/>
      <c r="B48" s="927" t="s">
        <v>1953</v>
      </c>
      <c r="C48" s="164">
        <v>326.48226999999997</v>
      </c>
      <c r="D48" s="164">
        <v>164.0804717</v>
      </c>
      <c r="E48" s="164">
        <v>205.38</v>
      </c>
      <c r="F48" s="164">
        <v>841.11504000000002</v>
      </c>
      <c r="G48" s="3">
        <v>635.73504000000003</v>
      </c>
      <c r="O48" s="768">
        <v>3.0954087058136142</v>
      </c>
    </row>
    <row r="49" spans="1:15" hidden="1">
      <c r="A49" s="927"/>
      <c r="B49" s="927" t="s">
        <v>1954</v>
      </c>
      <c r="C49" s="164">
        <v>0</v>
      </c>
      <c r="D49" s="164">
        <v>0</v>
      </c>
      <c r="E49" s="164">
        <v>0</v>
      </c>
      <c r="F49" s="164">
        <v>0</v>
      </c>
      <c r="G49" s="3">
        <v>0</v>
      </c>
      <c r="O49" s="768" t="e">
        <v>#DIV/0!</v>
      </c>
    </row>
    <row r="50" spans="1:15">
      <c r="A50" s="927"/>
      <c r="B50" s="158" t="s">
        <v>1950</v>
      </c>
      <c r="C50" s="164">
        <v>1088.1539</v>
      </c>
      <c r="D50" s="164">
        <v>115.61697999999998</v>
      </c>
      <c r="E50" s="164">
        <v>215.61697999999993</v>
      </c>
      <c r="F50" s="164">
        <v>250.00000000000006</v>
      </c>
      <c r="G50" s="3">
        <v>34.38302000000013</v>
      </c>
      <c r="O50" s="768">
        <v>0.15946341517259049</v>
      </c>
    </row>
    <row r="51" spans="1:15" hidden="1">
      <c r="A51" s="927"/>
      <c r="B51" s="158" t="s">
        <v>288</v>
      </c>
      <c r="C51" s="164"/>
      <c r="D51" s="164"/>
      <c r="E51" s="164"/>
      <c r="F51" s="164"/>
      <c r="G51" s="3">
        <v>0</v>
      </c>
      <c r="O51" s="768" t="e">
        <v>#DIV/0!</v>
      </c>
    </row>
    <row r="52" spans="1:15">
      <c r="A52" s="927"/>
      <c r="B52" s="158" t="s">
        <v>289</v>
      </c>
      <c r="C52" s="164">
        <v>36</v>
      </c>
      <c r="D52" s="164">
        <v>29.490085499999996</v>
      </c>
      <c r="E52" s="164">
        <v>74.373760599999997</v>
      </c>
      <c r="F52" s="164">
        <v>393.41739999999999</v>
      </c>
      <c r="G52" s="3">
        <v>319.04363939999996</v>
      </c>
      <c r="O52" s="768">
        <v>4.2897338634776521</v>
      </c>
    </row>
    <row r="53" spans="1:15">
      <c r="A53" s="927"/>
      <c r="B53" s="927" t="s">
        <v>1789</v>
      </c>
      <c r="C53" s="164">
        <v>0</v>
      </c>
      <c r="D53" s="164">
        <v>68.834145199999995</v>
      </c>
      <c r="E53" s="164">
        <v>638.76354519999995</v>
      </c>
      <c r="F53" s="164">
        <v>1239.9044579999997</v>
      </c>
      <c r="G53" s="3">
        <v>601.1409127999998</v>
      </c>
      <c r="O53" s="768">
        <v>0.94110084602868138</v>
      </c>
    </row>
    <row r="54" spans="1:15" hidden="1">
      <c r="A54" s="927"/>
      <c r="B54" s="927" t="s">
        <v>1629</v>
      </c>
      <c r="C54" s="164">
        <v>0</v>
      </c>
      <c r="D54" s="164">
        <v>0</v>
      </c>
      <c r="E54" s="164">
        <v>0</v>
      </c>
      <c r="F54" s="164">
        <v>0</v>
      </c>
      <c r="G54" s="3">
        <v>0</v>
      </c>
      <c r="O54" s="768" t="e">
        <v>#DIV/0!</v>
      </c>
    </row>
    <row r="55" spans="1:15" hidden="1">
      <c r="A55" s="927"/>
      <c r="B55" s="927" t="s">
        <v>1955</v>
      </c>
      <c r="C55" s="164">
        <v>0</v>
      </c>
      <c r="D55" s="164">
        <v>0</v>
      </c>
      <c r="E55" s="164">
        <v>0</v>
      </c>
      <c r="F55" s="164">
        <v>0</v>
      </c>
      <c r="G55" s="3">
        <v>0</v>
      </c>
      <c r="O55" s="768" t="e">
        <v>#DIV/0!</v>
      </c>
    </row>
    <row r="56" spans="1:15">
      <c r="A56" s="927"/>
      <c r="B56" s="927" t="s">
        <v>1956</v>
      </c>
      <c r="C56" s="164">
        <v>215.21154999999999</v>
      </c>
      <c r="D56" s="164">
        <v>203.131474</v>
      </c>
      <c r="E56" s="164">
        <v>592.54349419999858</v>
      </c>
      <c r="F56" s="164">
        <v>830.59340669400012</v>
      </c>
      <c r="G56" s="3">
        <v>238.04991249400155</v>
      </c>
      <c r="O56" s="768">
        <v>0.40174251312200487</v>
      </c>
    </row>
    <row r="57" spans="1:15" hidden="1">
      <c r="A57" s="927"/>
      <c r="B57" s="927" t="s">
        <v>1957</v>
      </c>
      <c r="C57" s="164">
        <v>0</v>
      </c>
      <c r="D57" s="164">
        <v>0</v>
      </c>
      <c r="E57" s="164">
        <v>0</v>
      </c>
      <c r="F57" s="164">
        <v>0</v>
      </c>
      <c r="G57" s="3">
        <v>0</v>
      </c>
      <c r="O57" s="768" t="e">
        <v>#DIV/0!</v>
      </c>
    </row>
    <row r="58" spans="1:15">
      <c r="A58" s="158"/>
      <c r="B58" s="158" t="s">
        <v>705</v>
      </c>
      <c r="C58" s="164">
        <v>272.25173950000004</v>
      </c>
      <c r="D58" s="164">
        <v>412.26252629999999</v>
      </c>
      <c r="E58" s="164">
        <v>507.76669100000004</v>
      </c>
      <c r="F58" s="164">
        <v>365.44822153500007</v>
      </c>
      <c r="G58" s="3">
        <v>-142.31846946499996</v>
      </c>
      <c r="O58" s="768">
        <v>-0.28028319302456955</v>
      </c>
    </row>
    <row r="59" spans="1:15">
      <c r="A59" s="927"/>
      <c r="B59" s="35" t="s">
        <v>150</v>
      </c>
      <c r="C59" s="26">
        <v>7899.9909643999999</v>
      </c>
      <c r="D59" s="26">
        <v>5518.4685178000018</v>
      </c>
      <c r="E59" s="26">
        <v>12408.948905300002</v>
      </c>
      <c r="F59" s="26">
        <v>16702.196125505703</v>
      </c>
      <c r="G59" s="3">
        <v>4293.2472202057015</v>
      </c>
      <c r="O59" s="768">
        <v>0.34597992569475466</v>
      </c>
    </row>
    <row r="60" spans="1:15" hidden="1">
      <c r="A60" s="927"/>
      <c r="B60" s="158" t="s">
        <v>455</v>
      </c>
      <c r="C60" s="164"/>
      <c r="D60" s="177"/>
      <c r="E60" s="164"/>
      <c r="F60" s="164"/>
      <c r="G60" s="3">
        <v>0</v>
      </c>
      <c r="O60" s="768" t="e">
        <v>#DIV/0!</v>
      </c>
    </row>
    <row r="61" spans="1:15" hidden="1">
      <c r="A61" s="927"/>
      <c r="B61" s="158" t="s">
        <v>290</v>
      </c>
      <c r="C61" s="164"/>
      <c r="D61" s="177"/>
      <c r="E61" s="164"/>
      <c r="F61" s="164"/>
      <c r="G61" s="3">
        <v>0</v>
      </c>
      <c r="O61" s="768" t="e">
        <v>#DIV/0!</v>
      </c>
    </row>
    <row r="62" spans="1:15" hidden="1">
      <c r="A62" s="927"/>
      <c r="B62" s="158" t="s">
        <v>582</v>
      </c>
      <c r="C62" s="164"/>
      <c r="D62" s="177"/>
      <c r="E62" s="164"/>
      <c r="F62" s="164"/>
      <c r="G62" s="3">
        <v>0</v>
      </c>
      <c r="O62" s="768" t="e">
        <v>#DIV/0!</v>
      </c>
    </row>
    <row r="63" spans="1:15" hidden="1">
      <c r="A63" s="927"/>
      <c r="B63" s="158" t="s">
        <v>291</v>
      </c>
      <c r="C63" s="164"/>
      <c r="D63" s="177"/>
      <c r="E63" s="164"/>
      <c r="F63" s="164"/>
      <c r="G63" s="3">
        <v>0</v>
      </c>
      <c r="O63" s="768" t="e">
        <v>#DIV/0!</v>
      </c>
    </row>
    <row r="64" spans="1:15" hidden="1">
      <c r="A64" s="928"/>
      <c r="B64" s="158" t="s">
        <v>163</v>
      </c>
      <c r="C64" s="164">
        <v>0</v>
      </c>
      <c r="D64" s="177">
        <v>0</v>
      </c>
      <c r="E64" s="164">
        <v>0</v>
      </c>
      <c r="F64" s="164">
        <v>0</v>
      </c>
      <c r="G64" s="3">
        <v>0</v>
      </c>
      <c r="O64" s="768" t="e">
        <v>#DIV/0!</v>
      </c>
    </row>
    <row r="65" spans="1:15" hidden="1">
      <c r="A65" s="158"/>
      <c r="B65" s="158" t="s">
        <v>150</v>
      </c>
      <c r="C65" s="26">
        <v>0</v>
      </c>
      <c r="D65" s="620">
        <v>0</v>
      </c>
      <c r="E65" s="26">
        <v>0</v>
      </c>
      <c r="F65" s="26">
        <v>0</v>
      </c>
      <c r="G65" s="3">
        <v>0</v>
      </c>
      <c r="O65" s="768" t="e">
        <v>#DIV/0!</v>
      </c>
    </row>
    <row r="66" spans="1:15">
      <c r="A66" s="158"/>
      <c r="B66" s="35" t="s">
        <v>457</v>
      </c>
      <c r="C66" s="26">
        <v>10523.9774702</v>
      </c>
      <c r="D66" s="26">
        <v>6932.150138500002</v>
      </c>
      <c r="E66" s="26">
        <v>15084.362243200001</v>
      </c>
      <c r="F66" s="26">
        <v>19922.464320372703</v>
      </c>
      <c r="G66" s="3">
        <v>4838.1020771727017</v>
      </c>
      <c r="O66" s="768">
        <v>0.32073626973216635</v>
      </c>
    </row>
    <row r="67" spans="1:15">
      <c r="A67" s="179"/>
      <c r="B67" s="28"/>
      <c r="C67" s="8"/>
      <c r="D67" s="8"/>
      <c r="E67" s="8"/>
      <c r="F67" s="8"/>
    </row>
    <row r="68" spans="1:15" ht="13.5" thickBot="1">
      <c r="B68" s="1666" t="s">
        <v>847</v>
      </c>
      <c r="C68" s="1666"/>
      <c r="D68" s="1666"/>
      <c r="E68" s="1666"/>
      <c r="F68" s="926"/>
    </row>
    <row r="69" spans="1:15" ht="12.75" customHeight="1">
      <c r="A69" s="180"/>
      <c r="B69" s="181"/>
      <c r="C69" s="159" t="s">
        <v>2172</v>
      </c>
      <c r="D69" s="159"/>
      <c r="E69" s="159"/>
      <c r="F69" s="182"/>
    </row>
    <row r="70" spans="1:15" ht="12.75" customHeight="1" thickBot="1">
      <c r="A70" s="183"/>
      <c r="B70" s="184" t="s">
        <v>119</v>
      </c>
      <c r="C70" s="173" t="s">
        <v>55</v>
      </c>
      <c r="D70" s="173" t="s">
        <v>120</v>
      </c>
      <c r="E70" s="185" t="s">
        <v>456</v>
      </c>
      <c r="F70" s="631"/>
    </row>
    <row r="71" spans="1:15" ht="12.75" customHeight="1" thickTop="1" thickBot="1">
      <c r="A71" s="186" t="s">
        <v>1531</v>
      </c>
      <c r="B71" s="174">
        <v>1676.0250000000001</v>
      </c>
      <c r="C71" s="174">
        <v>503.2650000000001</v>
      </c>
      <c r="D71" s="174">
        <v>2167.7080000000001</v>
      </c>
      <c r="E71" s="187">
        <v>4346.9979999999996</v>
      </c>
      <c r="F71" s="631"/>
    </row>
    <row r="72" spans="1:15">
      <c r="A72" s="183"/>
      <c r="B72" s="179"/>
      <c r="C72" s="160"/>
      <c r="D72" s="160"/>
      <c r="E72" s="188"/>
      <c r="F72" s="631"/>
    </row>
    <row r="73" spans="1:15">
      <c r="A73" s="186" t="s">
        <v>362</v>
      </c>
      <c r="B73" s="160">
        <v>210.47954940399998</v>
      </c>
      <c r="C73" s="160">
        <v>1943.2703105233186</v>
      </c>
      <c r="D73" s="160">
        <v>8370.227610272681</v>
      </c>
      <c r="E73" s="188">
        <v>10523.9774702</v>
      </c>
      <c r="F73" s="631"/>
    </row>
    <row r="74" spans="1:15">
      <c r="A74" s="183"/>
      <c r="B74" s="179"/>
      <c r="C74" s="160"/>
      <c r="D74" s="160"/>
      <c r="E74" s="188"/>
      <c r="F74" s="631"/>
    </row>
    <row r="75" spans="1:15" ht="13.5" thickBot="1">
      <c r="A75" s="186" t="s">
        <v>722</v>
      </c>
      <c r="B75" s="175">
        <v>0.02</v>
      </c>
      <c r="C75" s="175">
        <v>0.18465169808904849</v>
      </c>
      <c r="D75" s="175">
        <v>0.79534830191095152</v>
      </c>
      <c r="E75" s="189">
        <v>1</v>
      </c>
      <c r="F75" s="631"/>
    </row>
    <row r="76" spans="1:15" ht="13.5" thickTop="1">
      <c r="A76" s="183"/>
      <c r="B76" s="926"/>
      <c r="C76" s="926"/>
      <c r="D76" s="926"/>
      <c r="E76" s="926"/>
      <c r="F76" s="632"/>
    </row>
    <row r="77" spans="1:15">
      <c r="A77" s="183"/>
      <c r="B77" s="926"/>
      <c r="C77" s="926"/>
      <c r="D77" s="926"/>
      <c r="E77" s="926"/>
      <c r="F77" s="632"/>
    </row>
    <row r="78" spans="1:15">
      <c r="A78" s="183"/>
      <c r="B78" s="926"/>
      <c r="C78" s="926"/>
      <c r="D78" s="926"/>
      <c r="E78" s="926"/>
      <c r="F78" s="632"/>
    </row>
    <row r="79" spans="1:15">
      <c r="A79" s="183"/>
      <c r="B79" s="179"/>
      <c r="C79" s="160" t="s">
        <v>2170</v>
      </c>
      <c r="D79" s="160"/>
      <c r="E79" s="160"/>
      <c r="F79" s="188"/>
    </row>
    <row r="80" spans="1:15" ht="13.5" thickBot="1">
      <c r="A80" s="183"/>
      <c r="B80" s="184" t="s">
        <v>119</v>
      </c>
      <c r="C80" s="173" t="s">
        <v>55</v>
      </c>
      <c r="D80" s="173" t="s">
        <v>120</v>
      </c>
      <c r="E80" s="185" t="s">
        <v>456</v>
      </c>
      <c r="F80" s="631"/>
    </row>
    <row r="81" spans="1:6" ht="14.25" thickTop="1" thickBot="1">
      <c r="A81" s="186" t="s">
        <v>1531</v>
      </c>
      <c r="B81" s="174">
        <v>2497.2209999999995</v>
      </c>
      <c r="C81" s="174">
        <v>632.80999999999995</v>
      </c>
      <c r="D81" s="174">
        <v>2342.442</v>
      </c>
      <c r="E81" s="187">
        <v>5472.473</v>
      </c>
      <c r="F81" s="631"/>
    </row>
    <row r="82" spans="1:6">
      <c r="A82" s="183"/>
      <c r="B82" s="179"/>
      <c r="C82" s="160"/>
      <c r="D82" s="160"/>
      <c r="E82" s="188"/>
      <c r="F82" s="631"/>
    </row>
    <row r="83" spans="1:6">
      <c r="A83" s="186" t="s">
        <v>362</v>
      </c>
      <c r="B83" s="160">
        <v>301.68724486400004</v>
      </c>
      <c r="C83" s="160">
        <v>3144.1452911205515</v>
      </c>
      <c r="D83" s="160">
        <v>11638.529707215448</v>
      </c>
      <c r="E83" s="188">
        <v>15084.362243200001</v>
      </c>
      <c r="F83" s="631"/>
    </row>
    <row r="84" spans="1:6">
      <c r="A84" s="183"/>
      <c r="B84" s="179"/>
      <c r="C84" s="160"/>
      <c r="D84" s="160"/>
      <c r="E84" s="188"/>
      <c r="F84" s="631"/>
    </row>
    <row r="85" spans="1:6" ht="13.5" thickBot="1">
      <c r="A85" s="186" t="s">
        <v>722</v>
      </c>
      <c r="B85" s="175">
        <v>0.02</v>
      </c>
      <c r="C85" s="175">
        <v>0.20843740294939719</v>
      </c>
      <c r="D85" s="175">
        <v>0.77156259705060271</v>
      </c>
      <c r="E85" s="189">
        <v>0.99999999999999989</v>
      </c>
      <c r="F85" s="631"/>
    </row>
    <row r="86" spans="1:6" ht="13.5" thickTop="1">
      <c r="A86" s="183"/>
      <c r="B86" s="179"/>
      <c r="C86" s="160"/>
      <c r="D86" s="160"/>
      <c r="E86" s="188"/>
      <c r="F86" s="631"/>
    </row>
    <row r="87" spans="1:6">
      <c r="A87" s="183"/>
      <c r="B87" s="179"/>
      <c r="C87" s="160" t="s">
        <v>2171</v>
      </c>
      <c r="D87" s="160"/>
      <c r="E87" s="188"/>
      <c r="F87" s="631"/>
    </row>
    <row r="88" spans="1:6" ht="13.5" thickBot="1">
      <c r="A88" s="183"/>
      <c r="B88" s="184" t="s">
        <v>119</v>
      </c>
      <c r="C88" s="173" t="s">
        <v>55</v>
      </c>
      <c r="D88" s="173" t="s">
        <v>120</v>
      </c>
      <c r="E88" s="185" t="s">
        <v>456</v>
      </c>
      <c r="F88" s="631"/>
    </row>
    <row r="89" spans="1:6" ht="14.25" thickTop="1" thickBot="1">
      <c r="A89" s="186" t="s">
        <v>361</v>
      </c>
      <c r="B89" s="174">
        <v>2953.3</v>
      </c>
      <c r="C89" s="174">
        <v>685.58400000000006</v>
      </c>
      <c r="D89" s="174">
        <v>2607.759</v>
      </c>
      <c r="E89" s="187">
        <v>6246.643</v>
      </c>
      <c r="F89" s="631"/>
    </row>
    <row r="90" spans="1:6">
      <c r="A90" s="183"/>
      <c r="B90" s="179"/>
      <c r="C90" s="160"/>
      <c r="D90" s="160"/>
      <c r="E90" s="188"/>
      <c r="F90" s="631"/>
    </row>
    <row r="91" spans="1:6">
      <c r="A91" s="186" t="s">
        <v>363</v>
      </c>
      <c r="B91" s="160">
        <v>398.44928640745405</v>
      </c>
      <c r="C91" s="160">
        <v>4064.3663059225942</v>
      </c>
      <c r="D91" s="160">
        <v>15459.648728042657</v>
      </c>
      <c r="E91" s="188">
        <v>19922.464320372703</v>
      </c>
      <c r="F91" s="631"/>
    </row>
    <row r="92" spans="1:6">
      <c r="A92" s="183"/>
      <c r="B92" s="179"/>
      <c r="C92" s="160"/>
      <c r="D92" s="160"/>
      <c r="E92" s="188"/>
      <c r="F92" s="631"/>
    </row>
    <row r="93" spans="1:6" ht="13.5" thickBot="1">
      <c r="A93" s="186" t="s">
        <v>722</v>
      </c>
      <c r="B93" s="175">
        <v>0.02</v>
      </c>
      <c r="C93" s="175">
        <v>0.20400921495270918</v>
      </c>
      <c r="D93" s="175">
        <v>0.77599078504729091</v>
      </c>
      <c r="E93" s="189">
        <v>1</v>
      </c>
      <c r="F93" s="631"/>
    </row>
    <row r="94" spans="1:6" ht="14.25" thickTop="1" thickBot="1">
      <c r="A94" s="190"/>
      <c r="B94" s="176"/>
      <c r="C94" s="176"/>
      <c r="D94" s="176"/>
      <c r="E94" s="176"/>
      <c r="F94" s="191"/>
    </row>
  </sheetData>
  <mergeCells count="1">
    <mergeCell ref="B68:E68"/>
  </mergeCells>
  <phoneticPr fontId="0" type="noConversion"/>
  <printOptions horizontalCentered="1" verticalCentered="1"/>
  <pageMargins left="0.47244094488188981" right="0.74803149606299213" top="0.35433070866141736" bottom="0.27559055118110237" header="0.19685039370078741" footer="0.15748031496062992"/>
  <pageSetup paperSize="9" scale="83" orientation="portrait" blackAndWhite="1"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25"/>
  <sheetViews>
    <sheetView workbookViewId="0">
      <selection activeCell="E24" sqref="E24"/>
    </sheetView>
  </sheetViews>
  <sheetFormatPr defaultRowHeight="15.75"/>
  <cols>
    <col min="1" max="1" width="31.140625" style="1378" customWidth="1"/>
    <col min="2" max="3" width="16.42578125" style="1378" bestFit="1" customWidth="1"/>
    <col min="4" max="4" width="10.5703125" style="1378" customWidth="1"/>
    <col min="5" max="5" width="10.28515625" style="1378" customWidth="1"/>
    <col min="6" max="6" width="11.140625" style="1378" customWidth="1"/>
    <col min="7" max="7" width="15.5703125" style="1378" customWidth="1"/>
    <col min="8" max="8" width="10.140625" style="1378" bestFit="1" customWidth="1"/>
    <col min="9" max="10" width="11" style="1378" customWidth="1"/>
    <col min="11" max="11" width="12" style="1378" bestFit="1" customWidth="1"/>
    <col min="12" max="12" width="9.140625" style="1378"/>
    <col min="13" max="13" width="12.42578125" style="1378" customWidth="1"/>
    <col min="14" max="256" width="9.140625" style="1378"/>
    <col min="257" max="257" width="31.140625" style="1378" customWidth="1"/>
    <col min="258" max="259" width="16.42578125" style="1378" bestFit="1" customWidth="1"/>
    <col min="260" max="260" width="10.5703125" style="1378" customWidth="1"/>
    <col min="261" max="261" width="10.28515625" style="1378" customWidth="1"/>
    <col min="262" max="262" width="11.140625" style="1378" customWidth="1"/>
    <col min="263" max="263" width="15.5703125" style="1378" customWidth="1"/>
    <col min="264" max="264" width="10.140625" style="1378" bestFit="1" customWidth="1"/>
    <col min="265" max="266" width="11" style="1378" customWidth="1"/>
    <col min="267" max="267" width="12" style="1378" bestFit="1" customWidth="1"/>
    <col min="268" max="268" width="9.140625" style="1378"/>
    <col min="269" max="269" width="12.42578125" style="1378" customWidth="1"/>
    <col min="270" max="512" width="9.140625" style="1378"/>
    <col min="513" max="513" width="31.140625" style="1378" customWidth="1"/>
    <col min="514" max="515" width="16.42578125" style="1378" bestFit="1" customWidth="1"/>
    <col min="516" max="516" width="10.5703125" style="1378" customWidth="1"/>
    <col min="517" max="517" width="10.28515625" style="1378" customWidth="1"/>
    <col min="518" max="518" width="11.140625" style="1378" customWidth="1"/>
    <col min="519" max="519" width="15.5703125" style="1378" customWidth="1"/>
    <col min="520" max="520" width="10.140625" style="1378" bestFit="1" customWidth="1"/>
    <col min="521" max="522" width="11" style="1378" customWidth="1"/>
    <col min="523" max="523" width="12" style="1378" bestFit="1" customWidth="1"/>
    <col min="524" max="524" width="9.140625" style="1378"/>
    <col min="525" max="525" width="12.42578125" style="1378" customWidth="1"/>
    <col min="526" max="768" width="9.140625" style="1378"/>
    <col min="769" max="769" width="31.140625" style="1378" customWidth="1"/>
    <col min="770" max="771" width="16.42578125" style="1378" bestFit="1" customWidth="1"/>
    <col min="772" max="772" width="10.5703125" style="1378" customWidth="1"/>
    <col min="773" max="773" width="10.28515625" style="1378" customWidth="1"/>
    <col min="774" max="774" width="11.140625" style="1378" customWidth="1"/>
    <col min="775" max="775" width="15.5703125" style="1378" customWidth="1"/>
    <col min="776" max="776" width="10.140625" style="1378" bestFit="1" customWidth="1"/>
    <col min="777" max="778" width="11" style="1378" customWidth="1"/>
    <col min="779" max="779" width="12" style="1378" bestFit="1" customWidth="1"/>
    <col min="780" max="780" width="9.140625" style="1378"/>
    <col min="781" max="781" width="12.42578125" style="1378" customWidth="1"/>
    <col min="782" max="1024" width="9.140625" style="1378"/>
    <col min="1025" max="1025" width="31.140625" style="1378" customWidth="1"/>
    <col min="1026" max="1027" width="16.42578125" style="1378" bestFit="1" customWidth="1"/>
    <col min="1028" max="1028" width="10.5703125" style="1378" customWidth="1"/>
    <col min="1029" max="1029" width="10.28515625" style="1378" customWidth="1"/>
    <col min="1030" max="1030" width="11.140625" style="1378" customWidth="1"/>
    <col min="1031" max="1031" width="15.5703125" style="1378" customWidth="1"/>
    <col min="1032" max="1032" width="10.140625" style="1378" bestFit="1" customWidth="1"/>
    <col min="1033" max="1034" width="11" style="1378" customWidth="1"/>
    <col min="1035" max="1035" width="12" style="1378" bestFit="1" customWidth="1"/>
    <col min="1036" max="1036" width="9.140625" style="1378"/>
    <col min="1037" max="1037" width="12.42578125" style="1378" customWidth="1"/>
    <col min="1038" max="1280" width="9.140625" style="1378"/>
    <col min="1281" max="1281" width="31.140625" style="1378" customWidth="1"/>
    <col min="1282" max="1283" width="16.42578125" style="1378" bestFit="1" customWidth="1"/>
    <col min="1284" max="1284" width="10.5703125" style="1378" customWidth="1"/>
    <col min="1285" max="1285" width="10.28515625" style="1378" customWidth="1"/>
    <col min="1286" max="1286" width="11.140625" style="1378" customWidth="1"/>
    <col min="1287" max="1287" width="15.5703125" style="1378" customWidth="1"/>
    <col min="1288" max="1288" width="10.140625" style="1378" bestFit="1" customWidth="1"/>
    <col min="1289" max="1290" width="11" style="1378" customWidth="1"/>
    <col min="1291" max="1291" width="12" style="1378" bestFit="1" customWidth="1"/>
    <col min="1292" max="1292" width="9.140625" style="1378"/>
    <col min="1293" max="1293" width="12.42578125" style="1378" customWidth="1"/>
    <col min="1294" max="1536" width="9.140625" style="1378"/>
    <col min="1537" max="1537" width="31.140625" style="1378" customWidth="1"/>
    <col min="1538" max="1539" width="16.42578125" style="1378" bestFit="1" customWidth="1"/>
    <col min="1540" max="1540" width="10.5703125" style="1378" customWidth="1"/>
    <col min="1541" max="1541" width="10.28515625" style="1378" customWidth="1"/>
    <col min="1542" max="1542" width="11.140625" style="1378" customWidth="1"/>
    <col min="1543" max="1543" width="15.5703125" style="1378" customWidth="1"/>
    <col min="1544" max="1544" width="10.140625" style="1378" bestFit="1" customWidth="1"/>
    <col min="1545" max="1546" width="11" style="1378" customWidth="1"/>
    <col min="1547" max="1547" width="12" style="1378" bestFit="1" customWidth="1"/>
    <col min="1548" max="1548" width="9.140625" style="1378"/>
    <col min="1549" max="1549" width="12.42578125" style="1378" customWidth="1"/>
    <col min="1550" max="1792" width="9.140625" style="1378"/>
    <col min="1793" max="1793" width="31.140625" style="1378" customWidth="1"/>
    <col min="1794" max="1795" width="16.42578125" style="1378" bestFit="1" customWidth="1"/>
    <col min="1796" max="1796" width="10.5703125" style="1378" customWidth="1"/>
    <col min="1797" max="1797" width="10.28515625" style="1378" customWidth="1"/>
    <col min="1798" max="1798" width="11.140625" style="1378" customWidth="1"/>
    <col min="1799" max="1799" width="15.5703125" style="1378" customWidth="1"/>
    <col min="1800" max="1800" width="10.140625" style="1378" bestFit="1" customWidth="1"/>
    <col min="1801" max="1802" width="11" style="1378" customWidth="1"/>
    <col min="1803" max="1803" width="12" style="1378" bestFit="1" customWidth="1"/>
    <col min="1804" max="1804" width="9.140625" style="1378"/>
    <col min="1805" max="1805" width="12.42578125" style="1378" customWidth="1"/>
    <col min="1806" max="2048" width="9.140625" style="1378"/>
    <col min="2049" max="2049" width="31.140625" style="1378" customWidth="1"/>
    <col min="2050" max="2051" width="16.42578125" style="1378" bestFit="1" customWidth="1"/>
    <col min="2052" max="2052" width="10.5703125" style="1378" customWidth="1"/>
    <col min="2053" max="2053" width="10.28515625" style="1378" customWidth="1"/>
    <col min="2054" max="2054" width="11.140625" style="1378" customWidth="1"/>
    <col min="2055" max="2055" width="15.5703125" style="1378" customWidth="1"/>
    <col min="2056" max="2056" width="10.140625" style="1378" bestFit="1" customWidth="1"/>
    <col min="2057" max="2058" width="11" style="1378" customWidth="1"/>
    <col min="2059" max="2059" width="12" style="1378" bestFit="1" customWidth="1"/>
    <col min="2060" max="2060" width="9.140625" style="1378"/>
    <col min="2061" max="2061" width="12.42578125" style="1378" customWidth="1"/>
    <col min="2062" max="2304" width="9.140625" style="1378"/>
    <col min="2305" max="2305" width="31.140625" style="1378" customWidth="1"/>
    <col min="2306" max="2307" width="16.42578125" style="1378" bestFit="1" customWidth="1"/>
    <col min="2308" max="2308" width="10.5703125" style="1378" customWidth="1"/>
    <col min="2309" max="2309" width="10.28515625" style="1378" customWidth="1"/>
    <col min="2310" max="2310" width="11.140625" style="1378" customWidth="1"/>
    <col min="2311" max="2311" width="15.5703125" style="1378" customWidth="1"/>
    <col min="2312" max="2312" width="10.140625" style="1378" bestFit="1" customWidth="1"/>
    <col min="2313" max="2314" width="11" style="1378" customWidth="1"/>
    <col min="2315" max="2315" width="12" style="1378" bestFit="1" customWidth="1"/>
    <col min="2316" max="2316" width="9.140625" style="1378"/>
    <col min="2317" max="2317" width="12.42578125" style="1378" customWidth="1"/>
    <col min="2318" max="2560" width="9.140625" style="1378"/>
    <col min="2561" max="2561" width="31.140625" style="1378" customWidth="1"/>
    <col min="2562" max="2563" width="16.42578125" style="1378" bestFit="1" customWidth="1"/>
    <col min="2564" max="2564" width="10.5703125" style="1378" customWidth="1"/>
    <col min="2565" max="2565" width="10.28515625" style="1378" customWidth="1"/>
    <col min="2566" max="2566" width="11.140625" style="1378" customWidth="1"/>
    <col min="2567" max="2567" width="15.5703125" style="1378" customWidth="1"/>
    <col min="2568" max="2568" width="10.140625" style="1378" bestFit="1" customWidth="1"/>
    <col min="2569" max="2570" width="11" style="1378" customWidth="1"/>
    <col min="2571" max="2571" width="12" style="1378" bestFit="1" customWidth="1"/>
    <col min="2572" max="2572" width="9.140625" style="1378"/>
    <col min="2573" max="2573" width="12.42578125" style="1378" customWidth="1"/>
    <col min="2574" max="2816" width="9.140625" style="1378"/>
    <col min="2817" max="2817" width="31.140625" style="1378" customWidth="1"/>
    <col min="2818" max="2819" width="16.42578125" style="1378" bestFit="1" customWidth="1"/>
    <col min="2820" max="2820" width="10.5703125" style="1378" customWidth="1"/>
    <col min="2821" max="2821" width="10.28515625" style="1378" customWidth="1"/>
    <col min="2822" max="2822" width="11.140625" style="1378" customWidth="1"/>
    <col min="2823" max="2823" width="15.5703125" style="1378" customWidth="1"/>
    <col min="2824" max="2824" width="10.140625" style="1378" bestFit="1" customWidth="1"/>
    <col min="2825" max="2826" width="11" style="1378" customWidth="1"/>
    <col min="2827" max="2827" width="12" style="1378" bestFit="1" customWidth="1"/>
    <col min="2828" max="2828" width="9.140625" style="1378"/>
    <col min="2829" max="2829" width="12.42578125" style="1378" customWidth="1"/>
    <col min="2830" max="3072" width="9.140625" style="1378"/>
    <col min="3073" max="3073" width="31.140625" style="1378" customWidth="1"/>
    <col min="3074" max="3075" width="16.42578125" style="1378" bestFit="1" customWidth="1"/>
    <col min="3076" max="3076" width="10.5703125" style="1378" customWidth="1"/>
    <col min="3077" max="3077" width="10.28515625" style="1378" customWidth="1"/>
    <col min="3078" max="3078" width="11.140625" style="1378" customWidth="1"/>
    <col min="3079" max="3079" width="15.5703125" style="1378" customWidth="1"/>
    <col min="3080" max="3080" width="10.140625" style="1378" bestFit="1" customWidth="1"/>
    <col min="3081" max="3082" width="11" style="1378" customWidth="1"/>
    <col min="3083" max="3083" width="12" style="1378" bestFit="1" customWidth="1"/>
    <col min="3084" max="3084" width="9.140625" style="1378"/>
    <col min="3085" max="3085" width="12.42578125" style="1378" customWidth="1"/>
    <col min="3086" max="3328" width="9.140625" style="1378"/>
    <col min="3329" max="3329" width="31.140625" style="1378" customWidth="1"/>
    <col min="3330" max="3331" width="16.42578125" style="1378" bestFit="1" customWidth="1"/>
    <col min="3332" max="3332" width="10.5703125" style="1378" customWidth="1"/>
    <col min="3333" max="3333" width="10.28515625" style="1378" customWidth="1"/>
    <col min="3334" max="3334" width="11.140625" style="1378" customWidth="1"/>
    <col min="3335" max="3335" width="15.5703125" style="1378" customWidth="1"/>
    <col min="3336" max="3336" width="10.140625" style="1378" bestFit="1" customWidth="1"/>
    <col min="3337" max="3338" width="11" style="1378" customWidth="1"/>
    <col min="3339" max="3339" width="12" style="1378" bestFit="1" customWidth="1"/>
    <col min="3340" max="3340" width="9.140625" style="1378"/>
    <col min="3341" max="3341" width="12.42578125" style="1378" customWidth="1"/>
    <col min="3342" max="3584" width="9.140625" style="1378"/>
    <col min="3585" max="3585" width="31.140625" style="1378" customWidth="1"/>
    <col min="3586" max="3587" width="16.42578125" style="1378" bestFit="1" customWidth="1"/>
    <col min="3588" max="3588" width="10.5703125" style="1378" customWidth="1"/>
    <col min="3589" max="3589" width="10.28515625" style="1378" customWidth="1"/>
    <col min="3590" max="3590" width="11.140625" style="1378" customWidth="1"/>
    <col min="3591" max="3591" width="15.5703125" style="1378" customWidth="1"/>
    <col min="3592" max="3592" width="10.140625" style="1378" bestFit="1" customWidth="1"/>
    <col min="3593" max="3594" width="11" style="1378" customWidth="1"/>
    <col min="3595" max="3595" width="12" style="1378" bestFit="1" customWidth="1"/>
    <col min="3596" max="3596" width="9.140625" style="1378"/>
    <col min="3597" max="3597" width="12.42578125" style="1378" customWidth="1"/>
    <col min="3598" max="3840" width="9.140625" style="1378"/>
    <col min="3841" max="3841" width="31.140625" style="1378" customWidth="1"/>
    <col min="3842" max="3843" width="16.42578125" style="1378" bestFit="1" customWidth="1"/>
    <col min="3844" max="3844" width="10.5703125" style="1378" customWidth="1"/>
    <col min="3845" max="3845" width="10.28515625" style="1378" customWidth="1"/>
    <col min="3846" max="3846" width="11.140625" style="1378" customWidth="1"/>
    <col min="3847" max="3847" width="15.5703125" style="1378" customWidth="1"/>
    <col min="3848" max="3848" width="10.140625" style="1378" bestFit="1" customWidth="1"/>
    <col min="3849" max="3850" width="11" style="1378" customWidth="1"/>
    <col min="3851" max="3851" width="12" style="1378" bestFit="1" customWidth="1"/>
    <col min="3852" max="3852" width="9.140625" style="1378"/>
    <col min="3853" max="3853" width="12.42578125" style="1378" customWidth="1"/>
    <col min="3854" max="4096" width="9.140625" style="1378"/>
    <col min="4097" max="4097" width="31.140625" style="1378" customWidth="1"/>
    <col min="4098" max="4099" width="16.42578125" style="1378" bestFit="1" customWidth="1"/>
    <col min="4100" max="4100" width="10.5703125" style="1378" customWidth="1"/>
    <col min="4101" max="4101" width="10.28515625" style="1378" customWidth="1"/>
    <col min="4102" max="4102" width="11.140625" style="1378" customWidth="1"/>
    <col min="4103" max="4103" width="15.5703125" style="1378" customWidth="1"/>
    <col min="4104" max="4104" width="10.140625" style="1378" bestFit="1" customWidth="1"/>
    <col min="4105" max="4106" width="11" style="1378" customWidth="1"/>
    <col min="4107" max="4107" width="12" style="1378" bestFit="1" customWidth="1"/>
    <col min="4108" max="4108" width="9.140625" style="1378"/>
    <col min="4109" max="4109" width="12.42578125" style="1378" customWidth="1"/>
    <col min="4110" max="4352" width="9.140625" style="1378"/>
    <col min="4353" max="4353" width="31.140625" style="1378" customWidth="1"/>
    <col min="4354" max="4355" width="16.42578125" style="1378" bestFit="1" customWidth="1"/>
    <col min="4356" max="4356" width="10.5703125" style="1378" customWidth="1"/>
    <col min="4357" max="4357" width="10.28515625" style="1378" customWidth="1"/>
    <col min="4358" max="4358" width="11.140625" style="1378" customWidth="1"/>
    <col min="4359" max="4359" width="15.5703125" style="1378" customWidth="1"/>
    <col min="4360" max="4360" width="10.140625" style="1378" bestFit="1" customWidth="1"/>
    <col min="4361" max="4362" width="11" style="1378" customWidth="1"/>
    <col min="4363" max="4363" width="12" style="1378" bestFit="1" customWidth="1"/>
    <col min="4364" max="4364" width="9.140625" style="1378"/>
    <col min="4365" max="4365" width="12.42578125" style="1378" customWidth="1"/>
    <col min="4366" max="4608" width="9.140625" style="1378"/>
    <col min="4609" max="4609" width="31.140625" style="1378" customWidth="1"/>
    <col min="4610" max="4611" width="16.42578125" style="1378" bestFit="1" customWidth="1"/>
    <col min="4612" max="4612" width="10.5703125" style="1378" customWidth="1"/>
    <col min="4613" max="4613" width="10.28515625" style="1378" customWidth="1"/>
    <col min="4614" max="4614" width="11.140625" style="1378" customWidth="1"/>
    <col min="4615" max="4615" width="15.5703125" style="1378" customWidth="1"/>
    <col min="4616" max="4616" width="10.140625" style="1378" bestFit="1" customWidth="1"/>
    <col min="4617" max="4618" width="11" style="1378" customWidth="1"/>
    <col min="4619" max="4619" width="12" style="1378" bestFit="1" customWidth="1"/>
    <col min="4620" max="4620" width="9.140625" style="1378"/>
    <col min="4621" max="4621" width="12.42578125" style="1378" customWidth="1"/>
    <col min="4622" max="4864" width="9.140625" style="1378"/>
    <col min="4865" max="4865" width="31.140625" style="1378" customWidth="1"/>
    <col min="4866" max="4867" width="16.42578125" style="1378" bestFit="1" customWidth="1"/>
    <col min="4868" max="4868" width="10.5703125" style="1378" customWidth="1"/>
    <col min="4869" max="4869" width="10.28515625" style="1378" customWidth="1"/>
    <col min="4870" max="4870" width="11.140625" style="1378" customWidth="1"/>
    <col min="4871" max="4871" width="15.5703125" style="1378" customWidth="1"/>
    <col min="4872" max="4872" width="10.140625" style="1378" bestFit="1" customWidth="1"/>
    <col min="4873" max="4874" width="11" style="1378" customWidth="1"/>
    <col min="4875" max="4875" width="12" style="1378" bestFit="1" customWidth="1"/>
    <col min="4876" max="4876" width="9.140625" style="1378"/>
    <col min="4877" max="4877" width="12.42578125" style="1378" customWidth="1"/>
    <col min="4878" max="5120" width="9.140625" style="1378"/>
    <col min="5121" max="5121" width="31.140625" style="1378" customWidth="1"/>
    <col min="5122" max="5123" width="16.42578125" style="1378" bestFit="1" customWidth="1"/>
    <col min="5124" max="5124" width="10.5703125" style="1378" customWidth="1"/>
    <col min="5125" max="5125" width="10.28515625" style="1378" customWidth="1"/>
    <col min="5126" max="5126" width="11.140625" style="1378" customWidth="1"/>
    <col min="5127" max="5127" width="15.5703125" style="1378" customWidth="1"/>
    <col min="5128" max="5128" width="10.140625" style="1378" bestFit="1" customWidth="1"/>
    <col min="5129" max="5130" width="11" style="1378" customWidth="1"/>
    <col min="5131" max="5131" width="12" style="1378" bestFit="1" customWidth="1"/>
    <col min="5132" max="5132" width="9.140625" style="1378"/>
    <col min="5133" max="5133" width="12.42578125" style="1378" customWidth="1"/>
    <col min="5134" max="5376" width="9.140625" style="1378"/>
    <col min="5377" max="5377" width="31.140625" style="1378" customWidth="1"/>
    <col min="5378" max="5379" width="16.42578125" style="1378" bestFit="1" customWidth="1"/>
    <col min="5380" max="5380" width="10.5703125" style="1378" customWidth="1"/>
    <col min="5381" max="5381" width="10.28515625" style="1378" customWidth="1"/>
    <col min="5382" max="5382" width="11.140625" style="1378" customWidth="1"/>
    <col min="5383" max="5383" width="15.5703125" style="1378" customWidth="1"/>
    <col min="5384" max="5384" width="10.140625" style="1378" bestFit="1" customWidth="1"/>
    <col min="5385" max="5386" width="11" style="1378" customWidth="1"/>
    <col min="5387" max="5387" width="12" style="1378" bestFit="1" customWidth="1"/>
    <col min="5388" max="5388" width="9.140625" style="1378"/>
    <col min="5389" max="5389" width="12.42578125" style="1378" customWidth="1"/>
    <col min="5390" max="5632" width="9.140625" style="1378"/>
    <col min="5633" max="5633" width="31.140625" style="1378" customWidth="1"/>
    <col min="5634" max="5635" width="16.42578125" style="1378" bestFit="1" customWidth="1"/>
    <col min="5636" max="5636" width="10.5703125" style="1378" customWidth="1"/>
    <col min="5637" max="5637" width="10.28515625" style="1378" customWidth="1"/>
    <col min="5638" max="5638" width="11.140625" style="1378" customWidth="1"/>
    <col min="5639" max="5639" width="15.5703125" style="1378" customWidth="1"/>
    <col min="5640" max="5640" width="10.140625" style="1378" bestFit="1" customWidth="1"/>
    <col min="5641" max="5642" width="11" style="1378" customWidth="1"/>
    <col min="5643" max="5643" width="12" style="1378" bestFit="1" customWidth="1"/>
    <col min="5644" max="5644" width="9.140625" style="1378"/>
    <col min="5645" max="5645" width="12.42578125" style="1378" customWidth="1"/>
    <col min="5646" max="5888" width="9.140625" style="1378"/>
    <col min="5889" max="5889" width="31.140625" style="1378" customWidth="1"/>
    <col min="5890" max="5891" width="16.42578125" style="1378" bestFit="1" customWidth="1"/>
    <col min="5892" max="5892" width="10.5703125" style="1378" customWidth="1"/>
    <col min="5893" max="5893" width="10.28515625" style="1378" customWidth="1"/>
    <col min="5894" max="5894" width="11.140625" style="1378" customWidth="1"/>
    <col min="5895" max="5895" width="15.5703125" style="1378" customWidth="1"/>
    <col min="5896" max="5896" width="10.140625" style="1378" bestFit="1" customWidth="1"/>
    <col min="5897" max="5898" width="11" style="1378" customWidth="1"/>
    <col min="5899" max="5899" width="12" style="1378" bestFit="1" customWidth="1"/>
    <col min="5900" max="5900" width="9.140625" style="1378"/>
    <col min="5901" max="5901" width="12.42578125" style="1378" customWidth="1"/>
    <col min="5902" max="6144" width="9.140625" style="1378"/>
    <col min="6145" max="6145" width="31.140625" style="1378" customWidth="1"/>
    <col min="6146" max="6147" width="16.42578125" style="1378" bestFit="1" customWidth="1"/>
    <col min="6148" max="6148" width="10.5703125" style="1378" customWidth="1"/>
    <col min="6149" max="6149" width="10.28515625" style="1378" customWidth="1"/>
    <col min="6150" max="6150" width="11.140625" style="1378" customWidth="1"/>
    <col min="6151" max="6151" width="15.5703125" style="1378" customWidth="1"/>
    <col min="6152" max="6152" width="10.140625" style="1378" bestFit="1" customWidth="1"/>
    <col min="6153" max="6154" width="11" style="1378" customWidth="1"/>
    <col min="6155" max="6155" width="12" style="1378" bestFit="1" customWidth="1"/>
    <col min="6156" max="6156" width="9.140625" style="1378"/>
    <col min="6157" max="6157" width="12.42578125" style="1378" customWidth="1"/>
    <col min="6158" max="6400" width="9.140625" style="1378"/>
    <col min="6401" max="6401" width="31.140625" style="1378" customWidth="1"/>
    <col min="6402" max="6403" width="16.42578125" style="1378" bestFit="1" customWidth="1"/>
    <col min="6404" max="6404" width="10.5703125" style="1378" customWidth="1"/>
    <col min="6405" max="6405" width="10.28515625" style="1378" customWidth="1"/>
    <col min="6406" max="6406" width="11.140625" style="1378" customWidth="1"/>
    <col min="6407" max="6407" width="15.5703125" style="1378" customWidth="1"/>
    <col min="6408" max="6408" width="10.140625" style="1378" bestFit="1" customWidth="1"/>
    <col min="6409" max="6410" width="11" style="1378" customWidth="1"/>
    <col min="6411" max="6411" width="12" style="1378" bestFit="1" customWidth="1"/>
    <col min="6412" max="6412" width="9.140625" style="1378"/>
    <col min="6413" max="6413" width="12.42578125" style="1378" customWidth="1"/>
    <col min="6414" max="6656" width="9.140625" style="1378"/>
    <col min="6657" max="6657" width="31.140625" style="1378" customWidth="1"/>
    <col min="6658" max="6659" width="16.42578125" style="1378" bestFit="1" customWidth="1"/>
    <col min="6660" max="6660" width="10.5703125" style="1378" customWidth="1"/>
    <col min="6661" max="6661" width="10.28515625" style="1378" customWidth="1"/>
    <col min="6662" max="6662" width="11.140625" style="1378" customWidth="1"/>
    <col min="6663" max="6663" width="15.5703125" style="1378" customWidth="1"/>
    <col min="6664" max="6664" width="10.140625" style="1378" bestFit="1" customWidth="1"/>
    <col min="6665" max="6666" width="11" style="1378" customWidth="1"/>
    <col min="6667" max="6667" width="12" style="1378" bestFit="1" customWidth="1"/>
    <col min="6668" max="6668" width="9.140625" style="1378"/>
    <col min="6669" max="6669" width="12.42578125" style="1378" customWidth="1"/>
    <col min="6670" max="6912" width="9.140625" style="1378"/>
    <col min="6913" max="6913" width="31.140625" style="1378" customWidth="1"/>
    <col min="6914" max="6915" width="16.42578125" style="1378" bestFit="1" customWidth="1"/>
    <col min="6916" max="6916" width="10.5703125" style="1378" customWidth="1"/>
    <col min="6917" max="6917" width="10.28515625" style="1378" customWidth="1"/>
    <col min="6918" max="6918" width="11.140625" style="1378" customWidth="1"/>
    <col min="6919" max="6919" width="15.5703125" style="1378" customWidth="1"/>
    <col min="6920" max="6920" width="10.140625" style="1378" bestFit="1" customWidth="1"/>
    <col min="6921" max="6922" width="11" style="1378" customWidth="1"/>
    <col min="6923" max="6923" width="12" style="1378" bestFit="1" customWidth="1"/>
    <col min="6924" max="6924" width="9.140625" style="1378"/>
    <col min="6925" max="6925" width="12.42578125" style="1378" customWidth="1"/>
    <col min="6926" max="7168" width="9.140625" style="1378"/>
    <col min="7169" max="7169" width="31.140625" style="1378" customWidth="1"/>
    <col min="7170" max="7171" width="16.42578125" style="1378" bestFit="1" customWidth="1"/>
    <col min="7172" max="7172" width="10.5703125" style="1378" customWidth="1"/>
    <col min="7173" max="7173" width="10.28515625" style="1378" customWidth="1"/>
    <col min="7174" max="7174" width="11.140625" style="1378" customWidth="1"/>
    <col min="7175" max="7175" width="15.5703125" style="1378" customWidth="1"/>
    <col min="7176" max="7176" width="10.140625" style="1378" bestFit="1" customWidth="1"/>
    <col min="7177" max="7178" width="11" style="1378" customWidth="1"/>
    <col min="7179" max="7179" width="12" style="1378" bestFit="1" customWidth="1"/>
    <col min="7180" max="7180" width="9.140625" style="1378"/>
    <col min="7181" max="7181" width="12.42578125" style="1378" customWidth="1"/>
    <col min="7182" max="7424" width="9.140625" style="1378"/>
    <col min="7425" max="7425" width="31.140625" style="1378" customWidth="1"/>
    <col min="7426" max="7427" width="16.42578125" style="1378" bestFit="1" customWidth="1"/>
    <col min="7428" max="7428" width="10.5703125" style="1378" customWidth="1"/>
    <col min="7429" max="7429" width="10.28515625" style="1378" customWidth="1"/>
    <col min="7430" max="7430" width="11.140625" style="1378" customWidth="1"/>
    <col min="7431" max="7431" width="15.5703125" style="1378" customWidth="1"/>
    <col min="7432" max="7432" width="10.140625" style="1378" bestFit="1" customWidth="1"/>
    <col min="7433" max="7434" width="11" style="1378" customWidth="1"/>
    <col min="7435" max="7435" width="12" style="1378" bestFit="1" customWidth="1"/>
    <col min="7436" max="7436" width="9.140625" style="1378"/>
    <col min="7437" max="7437" width="12.42578125" style="1378" customWidth="1"/>
    <col min="7438" max="7680" width="9.140625" style="1378"/>
    <col min="7681" max="7681" width="31.140625" style="1378" customWidth="1"/>
    <col min="7682" max="7683" width="16.42578125" style="1378" bestFit="1" customWidth="1"/>
    <col min="7684" max="7684" width="10.5703125" style="1378" customWidth="1"/>
    <col min="7685" max="7685" width="10.28515625" style="1378" customWidth="1"/>
    <col min="7686" max="7686" width="11.140625" style="1378" customWidth="1"/>
    <col min="7687" max="7687" width="15.5703125" style="1378" customWidth="1"/>
    <col min="7688" max="7688" width="10.140625" style="1378" bestFit="1" customWidth="1"/>
    <col min="7689" max="7690" width="11" style="1378" customWidth="1"/>
    <col min="7691" max="7691" width="12" style="1378" bestFit="1" customWidth="1"/>
    <col min="7692" max="7692" width="9.140625" style="1378"/>
    <col min="7693" max="7693" width="12.42578125" style="1378" customWidth="1"/>
    <col min="7694" max="7936" width="9.140625" style="1378"/>
    <col min="7937" max="7937" width="31.140625" style="1378" customWidth="1"/>
    <col min="7938" max="7939" width="16.42578125" style="1378" bestFit="1" customWidth="1"/>
    <col min="7940" max="7940" width="10.5703125" style="1378" customWidth="1"/>
    <col min="7941" max="7941" width="10.28515625" style="1378" customWidth="1"/>
    <col min="7942" max="7942" width="11.140625" style="1378" customWidth="1"/>
    <col min="7943" max="7943" width="15.5703125" style="1378" customWidth="1"/>
    <col min="7944" max="7944" width="10.140625" style="1378" bestFit="1" customWidth="1"/>
    <col min="7945" max="7946" width="11" style="1378" customWidth="1"/>
    <col min="7947" max="7947" width="12" style="1378" bestFit="1" customWidth="1"/>
    <col min="7948" max="7948" width="9.140625" style="1378"/>
    <col min="7949" max="7949" width="12.42578125" style="1378" customWidth="1"/>
    <col min="7950" max="8192" width="9.140625" style="1378"/>
    <col min="8193" max="8193" width="31.140625" style="1378" customWidth="1"/>
    <col min="8194" max="8195" width="16.42578125" style="1378" bestFit="1" customWidth="1"/>
    <col min="8196" max="8196" width="10.5703125" style="1378" customWidth="1"/>
    <col min="8197" max="8197" width="10.28515625" style="1378" customWidth="1"/>
    <col min="8198" max="8198" width="11.140625" style="1378" customWidth="1"/>
    <col min="8199" max="8199" width="15.5703125" style="1378" customWidth="1"/>
    <col min="8200" max="8200" width="10.140625" style="1378" bestFit="1" customWidth="1"/>
    <col min="8201" max="8202" width="11" style="1378" customWidth="1"/>
    <col min="8203" max="8203" width="12" style="1378" bestFit="1" customWidth="1"/>
    <col min="8204" max="8204" width="9.140625" style="1378"/>
    <col min="8205" max="8205" width="12.42578125" style="1378" customWidth="1"/>
    <col min="8206" max="8448" width="9.140625" style="1378"/>
    <col min="8449" max="8449" width="31.140625" style="1378" customWidth="1"/>
    <col min="8450" max="8451" width="16.42578125" style="1378" bestFit="1" customWidth="1"/>
    <col min="8452" max="8452" width="10.5703125" style="1378" customWidth="1"/>
    <col min="8453" max="8453" width="10.28515625" style="1378" customWidth="1"/>
    <col min="8454" max="8454" width="11.140625" style="1378" customWidth="1"/>
    <col min="8455" max="8455" width="15.5703125" style="1378" customWidth="1"/>
    <col min="8456" max="8456" width="10.140625" style="1378" bestFit="1" customWidth="1"/>
    <col min="8457" max="8458" width="11" style="1378" customWidth="1"/>
    <col min="8459" max="8459" width="12" style="1378" bestFit="1" customWidth="1"/>
    <col min="8460" max="8460" width="9.140625" style="1378"/>
    <col min="8461" max="8461" width="12.42578125" style="1378" customWidth="1"/>
    <col min="8462" max="8704" width="9.140625" style="1378"/>
    <col min="8705" max="8705" width="31.140625" style="1378" customWidth="1"/>
    <col min="8706" max="8707" width="16.42578125" style="1378" bestFit="1" customWidth="1"/>
    <col min="8708" max="8708" width="10.5703125" style="1378" customWidth="1"/>
    <col min="8709" max="8709" width="10.28515625" style="1378" customWidth="1"/>
    <col min="8710" max="8710" width="11.140625" style="1378" customWidth="1"/>
    <col min="8711" max="8711" width="15.5703125" style="1378" customWidth="1"/>
    <col min="8712" max="8712" width="10.140625" style="1378" bestFit="1" customWidth="1"/>
    <col min="8713" max="8714" width="11" style="1378" customWidth="1"/>
    <col min="8715" max="8715" width="12" style="1378" bestFit="1" customWidth="1"/>
    <col min="8716" max="8716" width="9.140625" style="1378"/>
    <col min="8717" max="8717" width="12.42578125" style="1378" customWidth="1"/>
    <col min="8718" max="8960" width="9.140625" style="1378"/>
    <col min="8961" max="8961" width="31.140625" style="1378" customWidth="1"/>
    <col min="8962" max="8963" width="16.42578125" style="1378" bestFit="1" customWidth="1"/>
    <col min="8964" max="8964" width="10.5703125" style="1378" customWidth="1"/>
    <col min="8965" max="8965" width="10.28515625" style="1378" customWidth="1"/>
    <col min="8966" max="8966" width="11.140625" style="1378" customWidth="1"/>
    <col min="8967" max="8967" width="15.5703125" style="1378" customWidth="1"/>
    <col min="8968" max="8968" width="10.140625" style="1378" bestFit="1" customWidth="1"/>
    <col min="8969" max="8970" width="11" style="1378" customWidth="1"/>
    <col min="8971" max="8971" width="12" style="1378" bestFit="1" customWidth="1"/>
    <col min="8972" max="8972" width="9.140625" style="1378"/>
    <col min="8973" max="8973" width="12.42578125" style="1378" customWidth="1"/>
    <col min="8974" max="9216" width="9.140625" style="1378"/>
    <col min="9217" max="9217" width="31.140625" style="1378" customWidth="1"/>
    <col min="9218" max="9219" width="16.42578125" style="1378" bestFit="1" customWidth="1"/>
    <col min="9220" max="9220" width="10.5703125" style="1378" customWidth="1"/>
    <col min="9221" max="9221" width="10.28515625" style="1378" customWidth="1"/>
    <col min="9222" max="9222" width="11.140625" style="1378" customWidth="1"/>
    <col min="9223" max="9223" width="15.5703125" style="1378" customWidth="1"/>
    <col min="9224" max="9224" width="10.140625" style="1378" bestFit="1" customWidth="1"/>
    <col min="9225" max="9226" width="11" style="1378" customWidth="1"/>
    <col min="9227" max="9227" width="12" style="1378" bestFit="1" customWidth="1"/>
    <col min="9228" max="9228" width="9.140625" style="1378"/>
    <col min="9229" max="9229" width="12.42578125" style="1378" customWidth="1"/>
    <col min="9230" max="9472" width="9.140625" style="1378"/>
    <col min="9473" max="9473" width="31.140625" style="1378" customWidth="1"/>
    <col min="9474" max="9475" width="16.42578125" style="1378" bestFit="1" customWidth="1"/>
    <col min="9476" max="9476" width="10.5703125" style="1378" customWidth="1"/>
    <col min="9477" max="9477" width="10.28515625" style="1378" customWidth="1"/>
    <col min="9478" max="9478" width="11.140625" style="1378" customWidth="1"/>
    <col min="9479" max="9479" width="15.5703125" style="1378" customWidth="1"/>
    <col min="9480" max="9480" width="10.140625" style="1378" bestFit="1" customWidth="1"/>
    <col min="9481" max="9482" width="11" style="1378" customWidth="1"/>
    <col min="9483" max="9483" width="12" style="1378" bestFit="1" customWidth="1"/>
    <col min="9484" max="9484" width="9.140625" style="1378"/>
    <col min="9485" max="9485" width="12.42578125" style="1378" customWidth="1"/>
    <col min="9486" max="9728" width="9.140625" style="1378"/>
    <col min="9729" max="9729" width="31.140625" style="1378" customWidth="1"/>
    <col min="9730" max="9731" width="16.42578125" style="1378" bestFit="1" customWidth="1"/>
    <col min="9732" max="9732" width="10.5703125" style="1378" customWidth="1"/>
    <col min="9733" max="9733" width="10.28515625" style="1378" customWidth="1"/>
    <col min="9734" max="9734" width="11.140625" style="1378" customWidth="1"/>
    <col min="9735" max="9735" width="15.5703125" style="1378" customWidth="1"/>
    <col min="9736" max="9736" width="10.140625" style="1378" bestFit="1" customWidth="1"/>
    <col min="9737" max="9738" width="11" style="1378" customWidth="1"/>
    <col min="9739" max="9739" width="12" style="1378" bestFit="1" customWidth="1"/>
    <col min="9740" max="9740" width="9.140625" style="1378"/>
    <col min="9741" max="9741" width="12.42578125" style="1378" customWidth="1"/>
    <col min="9742" max="9984" width="9.140625" style="1378"/>
    <col min="9985" max="9985" width="31.140625" style="1378" customWidth="1"/>
    <col min="9986" max="9987" width="16.42578125" style="1378" bestFit="1" customWidth="1"/>
    <col min="9988" max="9988" width="10.5703125" style="1378" customWidth="1"/>
    <col min="9989" max="9989" width="10.28515625" style="1378" customWidth="1"/>
    <col min="9990" max="9990" width="11.140625" style="1378" customWidth="1"/>
    <col min="9991" max="9991" width="15.5703125" style="1378" customWidth="1"/>
    <col min="9992" max="9992" width="10.140625" style="1378" bestFit="1" customWidth="1"/>
    <col min="9993" max="9994" width="11" style="1378" customWidth="1"/>
    <col min="9995" max="9995" width="12" style="1378" bestFit="1" customWidth="1"/>
    <col min="9996" max="9996" width="9.140625" style="1378"/>
    <col min="9997" max="9997" width="12.42578125" style="1378" customWidth="1"/>
    <col min="9998" max="10240" width="9.140625" style="1378"/>
    <col min="10241" max="10241" width="31.140625" style="1378" customWidth="1"/>
    <col min="10242" max="10243" width="16.42578125" style="1378" bestFit="1" customWidth="1"/>
    <col min="10244" max="10244" width="10.5703125" style="1378" customWidth="1"/>
    <col min="10245" max="10245" width="10.28515625" style="1378" customWidth="1"/>
    <col min="10246" max="10246" width="11.140625" style="1378" customWidth="1"/>
    <col min="10247" max="10247" width="15.5703125" style="1378" customWidth="1"/>
    <col min="10248" max="10248" width="10.140625" style="1378" bestFit="1" customWidth="1"/>
    <col min="10249" max="10250" width="11" style="1378" customWidth="1"/>
    <col min="10251" max="10251" width="12" style="1378" bestFit="1" customWidth="1"/>
    <col min="10252" max="10252" width="9.140625" style="1378"/>
    <col min="10253" max="10253" width="12.42578125" style="1378" customWidth="1"/>
    <col min="10254" max="10496" width="9.140625" style="1378"/>
    <col min="10497" max="10497" width="31.140625" style="1378" customWidth="1"/>
    <col min="10498" max="10499" width="16.42578125" style="1378" bestFit="1" customWidth="1"/>
    <col min="10500" max="10500" width="10.5703125" style="1378" customWidth="1"/>
    <col min="10501" max="10501" width="10.28515625" style="1378" customWidth="1"/>
    <col min="10502" max="10502" width="11.140625" style="1378" customWidth="1"/>
    <col min="10503" max="10503" width="15.5703125" style="1378" customWidth="1"/>
    <col min="10504" max="10504" width="10.140625" style="1378" bestFit="1" customWidth="1"/>
    <col min="10505" max="10506" width="11" style="1378" customWidth="1"/>
    <col min="10507" max="10507" width="12" style="1378" bestFit="1" customWidth="1"/>
    <col min="10508" max="10508" width="9.140625" style="1378"/>
    <col min="10509" max="10509" width="12.42578125" style="1378" customWidth="1"/>
    <col min="10510" max="10752" width="9.140625" style="1378"/>
    <col min="10753" max="10753" width="31.140625" style="1378" customWidth="1"/>
    <col min="10754" max="10755" width="16.42578125" style="1378" bestFit="1" customWidth="1"/>
    <col min="10756" max="10756" width="10.5703125" style="1378" customWidth="1"/>
    <col min="10757" max="10757" width="10.28515625" style="1378" customWidth="1"/>
    <col min="10758" max="10758" width="11.140625" style="1378" customWidth="1"/>
    <col min="10759" max="10759" width="15.5703125" style="1378" customWidth="1"/>
    <col min="10760" max="10760" width="10.140625" style="1378" bestFit="1" customWidth="1"/>
    <col min="10761" max="10762" width="11" style="1378" customWidth="1"/>
    <col min="10763" max="10763" width="12" style="1378" bestFit="1" customWidth="1"/>
    <col min="10764" max="10764" width="9.140625" style="1378"/>
    <col min="10765" max="10765" width="12.42578125" style="1378" customWidth="1"/>
    <col min="10766" max="11008" width="9.140625" style="1378"/>
    <col min="11009" max="11009" width="31.140625" style="1378" customWidth="1"/>
    <col min="11010" max="11011" width="16.42578125" style="1378" bestFit="1" customWidth="1"/>
    <col min="11012" max="11012" width="10.5703125" style="1378" customWidth="1"/>
    <col min="11013" max="11013" width="10.28515625" style="1378" customWidth="1"/>
    <col min="11014" max="11014" width="11.140625" style="1378" customWidth="1"/>
    <col min="11015" max="11015" width="15.5703125" style="1378" customWidth="1"/>
    <col min="11016" max="11016" width="10.140625" style="1378" bestFit="1" customWidth="1"/>
    <col min="11017" max="11018" width="11" style="1378" customWidth="1"/>
    <col min="11019" max="11019" width="12" style="1378" bestFit="1" customWidth="1"/>
    <col min="11020" max="11020" width="9.140625" style="1378"/>
    <col min="11021" max="11021" width="12.42578125" style="1378" customWidth="1"/>
    <col min="11022" max="11264" width="9.140625" style="1378"/>
    <col min="11265" max="11265" width="31.140625" style="1378" customWidth="1"/>
    <col min="11266" max="11267" width="16.42578125" style="1378" bestFit="1" customWidth="1"/>
    <col min="11268" max="11268" width="10.5703125" style="1378" customWidth="1"/>
    <col min="11269" max="11269" width="10.28515625" style="1378" customWidth="1"/>
    <col min="11270" max="11270" width="11.140625" style="1378" customWidth="1"/>
    <col min="11271" max="11271" width="15.5703125" style="1378" customWidth="1"/>
    <col min="11272" max="11272" width="10.140625" style="1378" bestFit="1" customWidth="1"/>
    <col min="11273" max="11274" width="11" style="1378" customWidth="1"/>
    <col min="11275" max="11275" width="12" style="1378" bestFit="1" customWidth="1"/>
    <col min="11276" max="11276" width="9.140625" style="1378"/>
    <col min="11277" max="11277" width="12.42578125" style="1378" customWidth="1"/>
    <col min="11278" max="11520" width="9.140625" style="1378"/>
    <col min="11521" max="11521" width="31.140625" style="1378" customWidth="1"/>
    <col min="11522" max="11523" width="16.42578125" style="1378" bestFit="1" customWidth="1"/>
    <col min="11524" max="11524" width="10.5703125" style="1378" customWidth="1"/>
    <col min="11525" max="11525" width="10.28515625" style="1378" customWidth="1"/>
    <col min="11526" max="11526" width="11.140625" style="1378" customWidth="1"/>
    <col min="11527" max="11527" width="15.5703125" style="1378" customWidth="1"/>
    <col min="11528" max="11528" width="10.140625" style="1378" bestFit="1" customWidth="1"/>
    <col min="11529" max="11530" width="11" style="1378" customWidth="1"/>
    <col min="11531" max="11531" width="12" style="1378" bestFit="1" customWidth="1"/>
    <col min="11532" max="11532" width="9.140625" style="1378"/>
    <col min="11533" max="11533" width="12.42578125" style="1378" customWidth="1"/>
    <col min="11534" max="11776" width="9.140625" style="1378"/>
    <col min="11777" max="11777" width="31.140625" style="1378" customWidth="1"/>
    <col min="11778" max="11779" width="16.42578125" style="1378" bestFit="1" customWidth="1"/>
    <col min="11780" max="11780" width="10.5703125" style="1378" customWidth="1"/>
    <col min="11781" max="11781" width="10.28515625" style="1378" customWidth="1"/>
    <col min="11782" max="11782" width="11.140625" style="1378" customWidth="1"/>
    <col min="11783" max="11783" width="15.5703125" style="1378" customWidth="1"/>
    <col min="11784" max="11784" width="10.140625" style="1378" bestFit="1" customWidth="1"/>
    <col min="11785" max="11786" width="11" style="1378" customWidth="1"/>
    <col min="11787" max="11787" width="12" style="1378" bestFit="1" customWidth="1"/>
    <col min="11788" max="11788" width="9.140625" style="1378"/>
    <col min="11789" max="11789" width="12.42578125" style="1378" customWidth="1"/>
    <col min="11790" max="12032" width="9.140625" style="1378"/>
    <col min="12033" max="12033" width="31.140625" style="1378" customWidth="1"/>
    <col min="12034" max="12035" width="16.42578125" style="1378" bestFit="1" customWidth="1"/>
    <col min="12036" max="12036" width="10.5703125" style="1378" customWidth="1"/>
    <col min="12037" max="12037" width="10.28515625" style="1378" customWidth="1"/>
    <col min="12038" max="12038" width="11.140625" style="1378" customWidth="1"/>
    <col min="12039" max="12039" width="15.5703125" style="1378" customWidth="1"/>
    <col min="12040" max="12040" width="10.140625" style="1378" bestFit="1" customWidth="1"/>
    <col min="12041" max="12042" width="11" style="1378" customWidth="1"/>
    <col min="12043" max="12043" width="12" style="1378" bestFit="1" customWidth="1"/>
    <col min="12044" max="12044" width="9.140625" style="1378"/>
    <col min="12045" max="12045" width="12.42578125" style="1378" customWidth="1"/>
    <col min="12046" max="12288" width="9.140625" style="1378"/>
    <col min="12289" max="12289" width="31.140625" style="1378" customWidth="1"/>
    <col min="12290" max="12291" width="16.42578125" style="1378" bestFit="1" customWidth="1"/>
    <col min="12292" max="12292" width="10.5703125" style="1378" customWidth="1"/>
    <col min="12293" max="12293" width="10.28515625" style="1378" customWidth="1"/>
    <col min="12294" max="12294" width="11.140625" style="1378" customWidth="1"/>
    <col min="12295" max="12295" width="15.5703125" style="1378" customWidth="1"/>
    <col min="12296" max="12296" width="10.140625" style="1378" bestFit="1" customWidth="1"/>
    <col min="12297" max="12298" width="11" style="1378" customWidth="1"/>
    <col min="12299" max="12299" width="12" style="1378" bestFit="1" customWidth="1"/>
    <col min="12300" max="12300" width="9.140625" style="1378"/>
    <col min="12301" max="12301" width="12.42578125" style="1378" customWidth="1"/>
    <col min="12302" max="12544" width="9.140625" style="1378"/>
    <col min="12545" max="12545" width="31.140625" style="1378" customWidth="1"/>
    <col min="12546" max="12547" width="16.42578125" style="1378" bestFit="1" customWidth="1"/>
    <col min="12548" max="12548" width="10.5703125" style="1378" customWidth="1"/>
    <col min="12549" max="12549" width="10.28515625" style="1378" customWidth="1"/>
    <col min="12550" max="12550" width="11.140625" style="1378" customWidth="1"/>
    <col min="12551" max="12551" width="15.5703125" style="1378" customWidth="1"/>
    <col min="12552" max="12552" width="10.140625" style="1378" bestFit="1" customWidth="1"/>
    <col min="12553" max="12554" width="11" style="1378" customWidth="1"/>
    <col min="12555" max="12555" width="12" style="1378" bestFit="1" customWidth="1"/>
    <col min="12556" max="12556" width="9.140625" style="1378"/>
    <col min="12557" max="12557" width="12.42578125" style="1378" customWidth="1"/>
    <col min="12558" max="12800" width="9.140625" style="1378"/>
    <col min="12801" max="12801" width="31.140625" style="1378" customWidth="1"/>
    <col min="12802" max="12803" width="16.42578125" style="1378" bestFit="1" customWidth="1"/>
    <col min="12804" max="12804" width="10.5703125" style="1378" customWidth="1"/>
    <col min="12805" max="12805" width="10.28515625" style="1378" customWidth="1"/>
    <col min="12806" max="12806" width="11.140625" style="1378" customWidth="1"/>
    <col min="12807" max="12807" width="15.5703125" style="1378" customWidth="1"/>
    <col min="12808" max="12808" width="10.140625" style="1378" bestFit="1" customWidth="1"/>
    <col min="12809" max="12810" width="11" style="1378" customWidth="1"/>
    <col min="12811" max="12811" width="12" style="1378" bestFit="1" customWidth="1"/>
    <col min="12812" max="12812" width="9.140625" style="1378"/>
    <col min="12813" max="12813" width="12.42578125" style="1378" customWidth="1"/>
    <col min="12814" max="13056" width="9.140625" style="1378"/>
    <col min="13057" max="13057" width="31.140625" style="1378" customWidth="1"/>
    <col min="13058" max="13059" width="16.42578125" style="1378" bestFit="1" customWidth="1"/>
    <col min="13060" max="13060" width="10.5703125" style="1378" customWidth="1"/>
    <col min="13061" max="13061" width="10.28515625" style="1378" customWidth="1"/>
    <col min="13062" max="13062" width="11.140625" style="1378" customWidth="1"/>
    <col min="13063" max="13063" width="15.5703125" style="1378" customWidth="1"/>
    <col min="13064" max="13064" width="10.140625" style="1378" bestFit="1" customWidth="1"/>
    <col min="13065" max="13066" width="11" style="1378" customWidth="1"/>
    <col min="13067" max="13067" width="12" style="1378" bestFit="1" customWidth="1"/>
    <col min="13068" max="13068" width="9.140625" style="1378"/>
    <col min="13069" max="13069" width="12.42578125" style="1378" customWidth="1"/>
    <col min="13070" max="13312" width="9.140625" style="1378"/>
    <col min="13313" max="13313" width="31.140625" style="1378" customWidth="1"/>
    <col min="13314" max="13315" width="16.42578125" style="1378" bestFit="1" customWidth="1"/>
    <col min="13316" max="13316" width="10.5703125" style="1378" customWidth="1"/>
    <col min="13317" max="13317" width="10.28515625" style="1378" customWidth="1"/>
    <col min="13318" max="13318" width="11.140625" style="1378" customWidth="1"/>
    <col min="13319" max="13319" width="15.5703125" style="1378" customWidth="1"/>
    <col min="13320" max="13320" width="10.140625" style="1378" bestFit="1" customWidth="1"/>
    <col min="13321" max="13322" width="11" style="1378" customWidth="1"/>
    <col min="13323" max="13323" width="12" style="1378" bestFit="1" customWidth="1"/>
    <col min="13324" max="13324" width="9.140625" style="1378"/>
    <col min="13325" max="13325" width="12.42578125" style="1378" customWidth="1"/>
    <col min="13326" max="13568" width="9.140625" style="1378"/>
    <col min="13569" max="13569" width="31.140625" style="1378" customWidth="1"/>
    <col min="13570" max="13571" width="16.42578125" style="1378" bestFit="1" customWidth="1"/>
    <col min="13572" max="13572" width="10.5703125" style="1378" customWidth="1"/>
    <col min="13573" max="13573" width="10.28515625" style="1378" customWidth="1"/>
    <col min="13574" max="13574" width="11.140625" style="1378" customWidth="1"/>
    <col min="13575" max="13575" width="15.5703125" style="1378" customWidth="1"/>
    <col min="13576" max="13576" width="10.140625" style="1378" bestFit="1" customWidth="1"/>
    <col min="13577" max="13578" width="11" style="1378" customWidth="1"/>
    <col min="13579" max="13579" width="12" style="1378" bestFit="1" customWidth="1"/>
    <col min="13580" max="13580" width="9.140625" style="1378"/>
    <col min="13581" max="13581" width="12.42578125" style="1378" customWidth="1"/>
    <col min="13582" max="13824" width="9.140625" style="1378"/>
    <col min="13825" max="13825" width="31.140625" style="1378" customWidth="1"/>
    <col min="13826" max="13827" width="16.42578125" style="1378" bestFit="1" customWidth="1"/>
    <col min="13828" max="13828" width="10.5703125" style="1378" customWidth="1"/>
    <col min="13829" max="13829" width="10.28515625" style="1378" customWidth="1"/>
    <col min="13830" max="13830" width="11.140625" style="1378" customWidth="1"/>
    <col min="13831" max="13831" width="15.5703125" style="1378" customWidth="1"/>
    <col min="13832" max="13832" width="10.140625" style="1378" bestFit="1" customWidth="1"/>
    <col min="13833" max="13834" width="11" style="1378" customWidth="1"/>
    <col min="13835" max="13835" width="12" style="1378" bestFit="1" customWidth="1"/>
    <col min="13836" max="13836" width="9.140625" style="1378"/>
    <col min="13837" max="13837" width="12.42578125" style="1378" customWidth="1"/>
    <col min="13838" max="14080" width="9.140625" style="1378"/>
    <col min="14081" max="14081" width="31.140625" style="1378" customWidth="1"/>
    <col min="14082" max="14083" width="16.42578125" style="1378" bestFit="1" customWidth="1"/>
    <col min="14084" max="14084" width="10.5703125" style="1378" customWidth="1"/>
    <col min="14085" max="14085" width="10.28515625" style="1378" customWidth="1"/>
    <col min="14086" max="14086" width="11.140625" style="1378" customWidth="1"/>
    <col min="14087" max="14087" width="15.5703125" style="1378" customWidth="1"/>
    <col min="14088" max="14088" width="10.140625" style="1378" bestFit="1" customWidth="1"/>
    <col min="14089" max="14090" width="11" style="1378" customWidth="1"/>
    <col min="14091" max="14091" width="12" style="1378" bestFit="1" customWidth="1"/>
    <col min="14092" max="14092" width="9.140625" style="1378"/>
    <col min="14093" max="14093" width="12.42578125" style="1378" customWidth="1"/>
    <col min="14094" max="14336" width="9.140625" style="1378"/>
    <col min="14337" max="14337" width="31.140625" style="1378" customWidth="1"/>
    <col min="14338" max="14339" width="16.42578125" style="1378" bestFit="1" customWidth="1"/>
    <col min="14340" max="14340" width="10.5703125" style="1378" customWidth="1"/>
    <col min="14341" max="14341" width="10.28515625" style="1378" customWidth="1"/>
    <col min="14342" max="14342" width="11.140625" style="1378" customWidth="1"/>
    <col min="14343" max="14343" width="15.5703125" style="1378" customWidth="1"/>
    <col min="14344" max="14344" width="10.140625" style="1378" bestFit="1" customWidth="1"/>
    <col min="14345" max="14346" width="11" style="1378" customWidth="1"/>
    <col min="14347" max="14347" width="12" style="1378" bestFit="1" customWidth="1"/>
    <col min="14348" max="14348" width="9.140625" style="1378"/>
    <col min="14349" max="14349" width="12.42578125" style="1378" customWidth="1"/>
    <col min="14350" max="14592" width="9.140625" style="1378"/>
    <col min="14593" max="14593" width="31.140625" style="1378" customWidth="1"/>
    <col min="14594" max="14595" width="16.42578125" style="1378" bestFit="1" customWidth="1"/>
    <col min="14596" max="14596" width="10.5703125" style="1378" customWidth="1"/>
    <col min="14597" max="14597" width="10.28515625" style="1378" customWidth="1"/>
    <col min="14598" max="14598" width="11.140625" style="1378" customWidth="1"/>
    <col min="14599" max="14599" width="15.5703125" style="1378" customWidth="1"/>
    <col min="14600" max="14600" width="10.140625" style="1378" bestFit="1" customWidth="1"/>
    <col min="14601" max="14602" width="11" style="1378" customWidth="1"/>
    <col min="14603" max="14603" width="12" style="1378" bestFit="1" customWidth="1"/>
    <col min="14604" max="14604" width="9.140625" style="1378"/>
    <col min="14605" max="14605" width="12.42578125" style="1378" customWidth="1"/>
    <col min="14606" max="14848" width="9.140625" style="1378"/>
    <col min="14849" max="14849" width="31.140625" style="1378" customWidth="1"/>
    <col min="14850" max="14851" width="16.42578125" style="1378" bestFit="1" customWidth="1"/>
    <col min="14852" max="14852" width="10.5703125" style="1378" customWidth="1"/>
    <col min="14853" max="14853" width="10.28515625" style="1378" customWidth="1"/>
    <col min="14854" max="14854" width="11.140625" style="1378" customWidth="1"/>
    <col min="14855" max="14855" width="15.5703125" style="1378" customWidth="1"/>
    <col min="14856" max="14856" width="10.140625" style="1378" bestFit="1" customWidth="1"/>
    <col min="14857" max="14858" width="11" style="1378" customWidth="1"/>
    <col min="14859" max="14859" width="12" style="1378" bestFit="1" customWidth="1"/>
    <col min="14860" max="14860" width="9.140625" style="1378"/>
    <col min="14861" max="14861" width="12.42578125" style="1378" customWidth="1"/>
    <col min="14862" max="15104" width="9.140625" style="1378"/>
    <col min="15105" max="15105" width="31.140625" style="1378" customWidth="1"/>
    <col min="15106" max="15107" width="16.42578125" style="1378" bestFit="1" customWidth="1"/>
    <col min="15108" max="15108" width="10.5703125" style="1378" customWidth="1"/>
    <col min="15109" max="15109" width="10.28515625" style="1378" customWidth="1"/>
    <col min="15110" max="15110" width="11.140625" style="1378" customWidth="1"/>
    <col min="15111" max="15111" width="15.5703125" style="1378" customWidth="1"/>
    <col min="15112" max="15112" width="10.140625" style="1378" bestFit="1" customWidth="1"/>
    <col min="15113" max="15114" width="11" style="1378" customWidth="1"/>
    <col min="15115" max="15115" width="12" style="1378" bestFit="1" customWidth="1"/>
    <col min="15116" max="15116" width="9.140625" style="1378"/>
    <col min="15117" max="15117" width="12.42578125" style="1378" customWidth="1"/>
    <col min="15118" max="15360" width="9.140625" style="1378"/>
    <col min="15361" max="15361" width="31.140625" style="1378" customWidth="1"/>
    <col min="15362" max="15363" width="16.42578125" style="1378" bestFit="1" customWidth="1"/>
    <col min="15364" max="15364" width="10.5703125" style="1378" customWidth="1"/>
    <col min="15365" max="15365" width="10.28515625" style="1378" customWidth="1"/>
    <col min="15366" max="15366" width="11.140625" style="1378" customWidth="1"/>
    <col min="15367" max="15367" width="15.5703125" style="1378" customWidth="1"/>
    <col min="15368" max="15368" width="10.140625" style="1378" bestFit="1" customWidth="1"/>
    <col min="15369" max="15370" width="11" style="1378" customWidth="1"/>
    <col min="15371" max="15371" width="12" style="1378" bestFit="1" customWidth="1"/>
    <col min="15372" max="15372" width="9.140625" style="1378"/>
    <col min="15373" max="15373" width="12.42578125" style="1378" customWidth="1"/>
    <col min="15374" max="15616" width="9.140625" style="1378"/>
    <col min="15617" max="15617" width="31.140625" style="1378" customWidth="1"/>
    <col min="15618" max="15619" width="16.42578125" style="1378" bestFit="1" customWidth="1"/>
    <col min="15620" max="15620" width="10.5703125" style="1378" customWidth="1"/>
    <col min="15621" max="15621" width="10.28515625" style="1378" customWidth="1"/>
    <col min="15622" max="15622" width="11.140625" style="1378" customWidth="1"/>
    <col min="15623" max="15623" width="15.5703125" style="1378" customWidth="1"/>
    <col min="15624" max="15624" width="10.140625" style="1378" bestFit="1" customWidth="1"/>
    <col min="15625" max="15626" width="11" style="1378" customWidth="1"/>
    <col min="15627" max="15627" width="12" style="1378" bestFit="1" customWidth="1"/>
    <col min="15628" max="15628" width="9.140625" style="1378"/>
    <col min="15629" max="15629" width="12.42578125" style="1378" customWidth="1"/>
    <col min="15630" max="15872" width="9.140625" style="1378"/>
    <col min="15873" max="15873" width="31.140625" style="1378" customWidth="1"/>
    <col min="15874" max="15875" width="16.42578125" style="1378" bestFit="1" customWidth="1"/>
    <col min="15876" max="15876" width="10.5703125" style="1378" customWidth="1"/>
    <col min="15877" max="15877" width="10.28515625" style="1378" customWidth="1"/>
    <col min="15878" max="15878" width="11.140625" style="1378" customWidth="1"/>
    <col min="15879" max="15879" width="15.5703125" style="1378" customWidth="1"/>
    <col min="15880" max="15880" width="10.140625" style="1378" bestFit="1" customWidth="1"/>
    <col min="15881" max="15882" width="11" style="1378" customWidth="1"/>
    <col min="15883" max="15883" width="12" style="1378" bestFit="1" customWidth="1"/>
    <col min="15884" max="15884" width="9.140625" style="1378"/>
    <col min="15885" max="15885" width="12.42578125" style="1378" customWidth="1"/>
    <col min="15886" max="16128" width="9.140625" style="1378"/>
    <col min="16129" max="16129" width="31.140625" style="1378" customWidth="1"/>
    <col min="16130" max="16131" width="16.42578125" style="1378" bestFit="1" customWidth="1"/>
    <col min="16132" max="16132" width="10.5703125" style="1378" customWidth="1"/>
    <col min="16133" max="16133" width="10.28515625" style="1378" customWidth="1"/>
    <col min="16134" max="16134" width="11.140625" style="1378" customWidth="1"/>
    <col min="16135" max="16135" width="15.5703125" style="1378" customWidth="1"/>
    <col min="16136" max="16136" width="10.140625" style="1378" bestFit="1" customWidth="1"/>
    <col min="16137" max="16138" width="11" style="1378" customWidth="1"/>
    <col min="16139" max="16139" width="12" style="1378" bestFit="1" customWidth="1"/>
    <col min="16140" max="16140" width="9.140625" style="1378"/>
    <col min="16141" max="16141" width="12.42578125" style="1378" customWidth="1"/>
    <col min="16142" max="16384" width="9.140625" style="1378"/>
  </cols>
  <sheetData>
    <row r="1" spans="1:13" s="1361" customFormat="1">
      <c r="A1" s="1667" t="s">
        <v>3322</v>
      </c>
      <c r="B1" s="1667"/>
      <c r="C1" s="1667"/>
      <c r="D1" s="1667"/>
      <c r="E1" s="1667"/>
      <c r="F1" s="1667"/>
      <c r="G1" s="1667"/>
      <c r="H1" s="1667"/>
      <c r="I1" s="1667"/>
      <c r="J1" s="1667"/>
      <c r="K1" s="1667"/>
      <c r="L1" s="1667"/>
      <c r="M1" s="1667"/>
    </row>
    <row r="2" spans="1:13" s="1361" customFormat="1">
      <c r="A2" s="1667" t="s">
        <v>3323</v>
      </c>
      <c r="B2" s="1667"/>
      <c r="C2" s="1667"/>
      <c r="D2" s="1667"/>
      <c r="E2" s="1667"/>
      <c r="F2" s="1667"/>
      <c r="G2" s="1667"/>
      <c r="H2" s="1667"/>
      <c r="I2" s="1667"/>
      <c r="J2" s="1667"/>
      <c r="K2" s="1667"/>
      <c r="L2" s="1667"/>
      <c r="M2" s="1667"/>
    </row>
    <row r="3" spans="1:13" s="1361" customFormat="1" ht="25.5">
      <c r="A3" s="1362" t="s">
        <v>174</v>
      </c>
      <c r="B3" s="1363" t="s">
        <v>3324</v>
      </c>
      <c r="C3" s="1363" t="s">
        <v>3325</v>
      </c>
      <c r="D3" s="1363" t="s">
        <v>3326</v>
      </c>
      <c r="E3" s="1363" t="s">
        <v>3327</v>
      </c>
      <c r="F3" s="1363" t="s">
        <v>3328</v>
      </c>
      <c r="G3" s="1362" t="s">
        <v>3329</v>
      </c>
      <c r="H3" s="1362" t="s">
        <v>359</v>
      </c>
      <c r="I3" s="1364" t="s">
        <v>647</v>
      </c>
      <c r="J3" s="1362" t="s">
        <v>186</v>
      </c>
      <c r="K3" s="1362" t="s">
        <v>3330</v>
      </c>
      <c r="L3" s="1362" t="s">
        <v>110</v>
      </c>
      <c r="M3" s="1362" t="s">
        <v>111</v>
      </c>
    </row>
    <row r="4" spans="1:13" s="1361" customFormat="1">
      <c r="A4" s="1365" t="s">
        <v>157</v>
      </c>
      <c r="B4" s="1366">
        <v>8.7548830886999954E-2</v>
      </c>
      <c r="C4" s="1366">
        <v>0.52226692690400001</v>
      </c>
      <c r="D4" s="1367"/>
      <c r="E4" s="1367"/>
      <c r="F4" s="1367"/>
      <c r="G4" s="1368">
        <f>B4+C4</f>
        <v>0.60981575779099995</v>
      </c>
      <c r="H4" s="1368">
        <f>45.33-H11</f>
        <v>22.59</v>
      </c>
      <c r="I4" s="1369">
        <f>365/H4*G4</f>
        <v>9.853154121014386</v>
      </c>
      <c r="J4" s="1362"/>
      <c r="K4" s="1370"/>
      <c r="L4" s="1362"/>
      <c r="M4" s="1362"/>
    </row>
    <row r="5" spans="1:13" s="1361" customFormat="1">
      <c r="A5" s="1365" t="s">
        <v>485</v>
      </c>
      <c r="B5" s="1366">
        <v>117.68206837610305</v>
      </c>
      <c r="C5" s="1366">
        <v>96.173735107554975</v>
      </c>
      <c r="D5" s="1367"/>
      <c r="E5" s="1367"/>
      <c r="F5" s="1367"/>
      <c r="G5" s="1368">
        <f t="shared" ref="G5:G18" si="0">B5+C5</f>
        <v>213.85580348365801</v>
      </c>
      <c r="H5" s="1368">
        <v>688.65858858800004</v>
      </c>
      <c r="I5" s="1369">
        <f t="shared" ref="I5:I19" si="1">365/H5*G5</f>
        <v>113.34697564954659</v>
      </c>
      <c r="J5" s="1371"/>
      <c r="K5" s="1370"/>
      <c r="L5" s="1371"/>
      <c r="M5" s="1372"/>
    </row>
    <row r="6" spans="1:13" s="1361" customFormat="1">
      <c r="A6" s="1373" t="s">
        <v>811</v>
      </c>
      <c r="B6" s="1366">
        <v>16.195269367964002</v>
      </c>
      <c r="C6" s="1366">
        <v>13.172702587808001</v>
      </c>
      <c r="D6" s="1367"/>
      <c r="E6" s="1367"/>
      <c r="F6" s="1367"/>
      <c r="G6" s="1368">
        <f t="shared" si="0"/>
        <v>29.367971955772003</v>
      </c>
      <c r="H6" s="1368">
        <v>279.61590000000001</v>
      </c>
      <c r="I6" s="1369">
        <f t="shared" si="1"/>
        <v>38.335837711148685</v>
      </c>
      <c r="J6" s="1371"/>
      <c r="K6" s="1370"/>
      <c r="L6" s="1371"/>
      <c r="M6" s="1372"/>
    </row>
    <row r="7" spans="1:13" s="1361" customFormat="1">
      <c r="A7" s="1365" t="s">
        <v>154</v>
      </c>
      <c r="B7" s="1366">
        <v>0</v>
      </c>
      <c r="C7" s="1366">
        <f>0.8459963818-0.176100383221</f>
        <v>0.66989599857900006</v>
      </c>
      <c r="D7" s="1367"/>
      <c r="E7" s="1367"/>
      <c r="F7" s="1367"/>
      <c r="G7" s="1368">
        <f t="shared" si="0"/>
        <v>0.66989599857900006</v>
      </c>
      <c r="H7" s="1368">
        <v>15.4131</v>
      </c>
      <c r="I7" s="1369">
        <f t="shared" si="1"/>
        <v>15.863910535929502</v>
      </c>
      <c r="J7" s="1371"/>
      <c r="K7" s="1370"/>
      <c r="L7" s="1371"/>
      <c r="M7" s="1372"/>
    </row>
    <row r="8" spans="1:13" s="1361" customFormat="1">
      <c r="A8" s="1365" t="s">
        <v>702</v>
      </c>
      <c r="B8" s="1366">
        <v>14.452676141474003</v>
      </c>
      <c r="C8" s="1366">
        <v>0.26343191450999998</v>
      </c>
      <c r="D8" s="1367"/>
      <c r="E8" s="1367"/>
      <c r="F8" s="1367"/>
      <c r="G8" s="1368">
        <f t="shared" si="0"/>
        <v>14.716108055984003</v>
      </c>
      <c r="H8" s="1368">
        <f>(9755684000+696413000+213044000)/10000000</f>
        <v>1066.5141000000001</v>
      </c>
      <c r="I8" s="1369">
        <f t="shared" si="1"/>
        <v>5.036388586362019</v>
      </c>
      <c r="J8" s="1371"/>
      <c r="K8" s="1370"/>
      <c r="L8" s="1371"/>
      <c r="M8" s="1372"/>
    </row>
    <row r="9" spans="1:13" s="1361" customFormat="1">
      <c r="A9" s="1365" t="s">
        <v>225</v>
      </c>
      <c r="B9" s="1366">
        <v>0.38051040601300007</v>
      </c>
      <c r="C9" s="1366">
        <v>0.36374666099999997</v>
      </c>
      <c r="D9" s="1367"/>
      <c r="E9" s="1367"/>
      <c r="F9" s="1367"/>
      <c r="G9" s="1368">
        <f t="shared" si="0"/>
        <v>0.74425706701299998</v>
      </c>
      <c r="H9" s="1368">
        <v>30.316400000000005</v>
      </c>
      <c r="I9" s="1369">
        <f t="shared" si="1"/>
        <v>8.9606229453281045</v>
      </c>
      <c r="J9" s="1371"/>
      <c r="K9" s="1370"/>
      <c r="L9" s="1371"/>
      <c r="M9" s="1372"/>
    </row>
    <row r="10" spans="1:13" s="1361" customFormat="1">
      <c r="A10" s="1373" t="s">
        <v>812</v>
      </c>
      <c r="B10" s="1366">
        <v>0</v>
      </c>
      <c r="C10" s="1366">
        <v>0</v>
      </c>
      <c r="D10" s="1367"/>
      <c r="E10" s="1367"/>
      <c r="F10" s="1367"/>
      <c r="G10" s="1368">
        <f t="shared" si="0"/>
        <v>0</v>
      </c>
      <c r="H10" s="1368">
        <v>0</v>
      </c>
      <c r="I10" s="1369">
        <v>0</v>
      </c>
      <c r="J10" s="1371"/>
      <c r="K10" s="1370"/>
      <c r="L10" s="1371"/>
      <c r="M10" s="1372"/>
    </row>
    <row r="11" spans="1:13" s="1361" customFormat="1">
      <c r="A11" s="1365" t="s">
        <v>226</v>
      </c>
      <c r="B11" s="1366">
        <v>9.9690234712020018</v>
      </c>
      <c r="C11" s="1366">
        <v>6.2011962422230127</v>
      </c>
      <c r="D11" s="1367"/>
      <c r="E11" s="1367"/>
      <c r="F11" s="1367"/>
      <c r="G11" s="1368">
        <f t="shared" si="0"/>
        <v>16.170219713425013</v>
      </c>
      <c r="H11" s="1368">
        <v>22.74</v>
      </c>
      <c r="I11" s="1369">
        <v>0</v>
      </c>
      <c r="J11" s="1371"/>
      <c r="K11" s="1370"/>
      <c r="L11" s="1371"/>
      <c r="M11" s="1372"/>
    </row>
    <row r="12" spans="1:13" s="1361" customFormat="1">
      <c r="A12" s="1365" t="s">
        <v>170</v>
      </c>
      <c r="B12" s="1366">
        <v>5.2538313988969998</v>
      </c>
      <c r="C12" s="1366">
        <v>7.8322522521659996</v>
      </c>
      <c r="D12" s="1367"/>
      <c r="E12" s="1367"/>
      <c r="F12" s="1367"/>
      <c r="G12" s="1368">
        <f t="shared" si="0"/>
        <v>13.086083651062999</v>
      </c>
      <c r="H12" s="1368">
        <v>47.257199999999997</v>
      </c>
      <c r="I12" s="1369">
        <f t="shared" si="1"/>
        <v>101.07286366179112</v>
      </c>
      <c r="J12" s="1371"/>
      <c r="K12" s="1370"/>
      <c r="L12" s="1371"/>
      <c r="M12" s="1372"/>
    </row>
    <row r="13" spans="1:13" s="1361" customFormat="1">
      <c r="A13" s="1365" t="s">
        <v>171</v>
      </c>
      <c r="B13" s="1366">
        <v>-0.17522969899999999</v>
      </c>
      <c r="C13" s="1366">
        <v>2.7129999999999999E-8</v>
      </c>
      <c r="D13" s="1367"/>
      <c r="E13" s="1367"/>
      <c r="F13" s="1367"/>
      <c r="G13" s="1368">
        <f t="shared" si="0"/>
        <v>-0.17522967186999999</v>
      </c>
      <c r="H13" s="1368">
        <v>288.74419999999998</v>
      </c>
      <c r="I13" s="1369">
        <f t="shared" si="1"/>
        <v>-0.22150689167972898</v>
      </c>
      <c r="J13" s="1371"/>
      <c r="K13" s="1370"/>
      <c r="L13" s="1371"/>
      <c r="M13" s="1372"/>
    </row>
    <row r="14" spans="1:13" s="1361" customFormat="1">
      <c r="A14" s="1365" t="s">
        <v>172</v>
      </c>
      <c r="B14" s="1366">
        <v>1.1921352410519994</v>
      </c>
      <c r="C14" s="1366">
        <v>3.3740716691129999</v>
      </c>
      <c r="D14" s="1367"/>
      <c r="E14" s="1367"/>
      <c r="F14" s="1367"/>
      <c r="G14" s="1368">
        <f t="shared" si="0"/>
        <v>4.5662069101649996</v>
      </c>
      <c r="H14" s="1368">
        <v>14.9436</v>
      </c>
      <c r="I14" s="1369">
        <f t="shared" si="1"/>
        <v>111.53038907694429</v>
      </c>
      <c r="J14" s="1371"/>
      <c r="K14" s="1370"/>
      <c r="L14" s="1371"/>
      <c r="M14" s="1372"/>
    </row>
    <row r="15" spans="1:13" s="1361" customFormat="1">
      <c r="A15" s="1365" t="s">
        <v>173</v>
      </c>
      <c r="B15" s="1366">
        <v>0</v>
      </c>
      <c r="C15" s="1366">
        <v>0</v>
      </c>
      <c r="D15" s="1367"/>
      <c r="E15" s="1367"/>
      <c r="F15" s="1367"/>
      <c r="G15" s="1368">
        <f t="shared" si="0"/>
        <v>0</v>
      </c>
      <c r="H15" s="1368">
        <v>0</v>
      </c>
      <c r="I15" s="1369">
        <v>0</v>
      </c>
      <c r="J15" s="1371"/>
      <c r="K15" s="1370"/>
      <c r="L15" s="1371"/>
      <c r="M15" s="1372"/>
    </row>
    <row r="16" spans="1:13" s="1361" customFormat="1">
      <c r="A16" s="1365" t="s">
        <v>510</v>
      </c>
      <c r="B16" s="1366">
        <v>0</v>
      </c>
      <c r="C16" s="1366">
        <v>0</v>
      </c>
      <c r="D16" s="1367"/>
      <c r="E16" s="1367"/>
      <c r="F16" s="1367"/>
      <c r="G16" s="1368">
        <f t="shared" si="0"/>
        <v>0</v>
      </c>
      <c r="H16" s="1368">
        <v>0</v>
      </c>
      <c r="I16" s="1369">
        <v>0</v>
      </c>
      <c r="J16" s="1371"/>
      <c r="K16" s="1370"/>
      <c r="L16" s="1371"/>
      <c r="M16" s="1372"/>
    </row>
    <row r="17" spans="1:13" s="1361" customFormat="1">
      <c r="A17" s="1365" t="s">
        <v>511</v>
      </c>
      <c r="B17" s="1366">
        <v>4.4597683220000003E-2</v>
      </c>
      <c r="C17" s="1366">
        <v>2.1852513700000003E-2</v>
      </c>
      <c r="D17" s="1367"/>
      <c r="E17" s="1367"/>
      <c r="F17" s="1367"/>
      <c r="G17" s="1368">
        <f t="shared" si="0"/>
        <v>6.645019692000001E-2</v>
      </c>
      <c r="H17" s="1368">
        <v>72.877200000000002</v>
      </c>
      <c r="I17" s="1369">
        <f t="shared" si="1"/>
        <v>0.33281083625331387</v>
      </c>
      <c r="J17" s="1371"/>
      <c r="K17" s="1370"/>
      <c r="L17" s="1371"/>
      <c r="M17" s="1372"/>
    </row>
    <row r="18" spans="1:13" s="1361" customFormat="1">
      <c r="A18" s="1365" t="s">
        <v>718</v>
      </c>
      <c r="B18" s="1366">
        <v>1.7404200000000001E-4</v>
      </c>
      <c r="C18" s="1366">
        <v>6.0100262200000003</v>
      </c>
      <c r="D18" s="1367"/>
      <c r="E18" s="1367"/>
      <c r="F18" s="1367"/>
      <c r="G18" s="1368">
        <f t="shared" si="0"/>
        <v>6.0102002620000006</v>
      </c>
      <c r="H18" s="1368">
        <v>27.400600000000001</v>
      </c>
      <c r="I18" s="1369">
        <f t="shared" si="1"/>
        <v>80.061133538316682</v>
      </c>
      <c r="J18" s="1371"/>
      <c r="K18" s="1370"/>
      <c r="L18" s="1371"/>
      <c r="M18" s="1372"/>
    </row>
    <row r="19" spans="1:13" s="1377" customFormat="1">
      <c r="A19" s="1362" t="s">
        <v>457</v>
      </c>
      <c r="B19" s="1374">
        <f>SUM(B4:B18)</f>
        <v>165.08260525981206</v>
      </c>
      <c r="C19" s="1374">
        <f t="shared" ref="C19:G19" si="2">SUM(C4:C18)</f>
        <v>134.60517812068798</v>
      </c>
      <c r="D19" s="1375">
        <f t="shared" si="2"/>
        <v>0</v>
      </c>
      <c r="E19" s="1375">
        <f t="shared" si="2"/>
        <v>0</v>
      </c>
      <c r="F19" s="1375">
        <f t="shared" si="2"/>
        <v>0</v>
      </c>
      <c r="G19" s="1374">
        <f t="shared" si="2"/>
        <v>299.68778338050009</v>
      </c>
      <c r="H19" s="1374">
        <f>SUM(H4:H18)</f>
        <v>2577.0708885880003</v>
      </c>
      <c r="I19" s="1369">
        <f t="shared" si="1"/>
        <v>42.44587970718031</v>
      </c>
      <c r="J19" s="1363"/>
      <c r="K19" s="1363"/>
      <c r="L19" s="1363"/>
      <c r="M19" s="1376"/>
    </row>
    <row r="20" spans="1:13" s="1361" customFormat="1"/>
    <row r="21" spans="1:13" s="1361" customFormat="1"/>
    <row r="22" spans="1:13" s="1361" customFormat="1"/>
    <row r="25" spans="1:13">
      <c r="G25" s="1379"/>
    </row>
  </sheetData>
  <mergeCells count="2">
    <mergeCell ref="A1:M1"/>
    <mergeCell ref="A2:M2"/>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FF00"/>
  </sheetPr>
  <dimension ref="A1:I14"/>
  <sheetViews>
    <sheetView view="pageBreakPreview" zoomScaleSheetLayoutView="100" workbookViewId="0">
      <selection activeCell="I7" sqref="I7"/>
    </sheetView>
  </sheetViews>
  <sheetFormatPr defaultRowHeight="12.75"/>
  <cols>
    <col min="2" max="2" width="23" customWidth="1"/>
    <col min="3" max="3" width="18.140625" customWidth="1"/>
    <col min="4" max="4" width="20.7109375" customWidth="1"/>
    <col min="5" max="5" width="26.5703125" customWidth="1"/>
    <col min="6" max="6" width="20.5703125" customWidth="1"/>
  </cols>
  <sheetData>
    <row r="1" spans="1:9" ht="15.75">
      <c r="A1" s="9" t="s">
        <v>1940</v>
      </c>
      <c r="E1" s="31" t="s">
        <v>139</v>
      </c>
      <c r="F1" s="2" t="s">
        <v>1076</v>
      </c>
    </row>
    <row r="3" spans="1:9">
      <c r="A3" s="22" t="s">
        <v>3095</v>
      </c>
      <c r="B3" s="22"/>
      <c r="C3" s="22"/>
      <c r="D3" s="22"/>
      <c r="E3" s="22"/>
      <c r="F3" s="22"/>
    </row>
    <row r="4" spans="1:9">
      <c r="A4" t="s">
        <v>553</v>
      </c>
    </row>
    <row r="5" spans="1:9" ht="12.75" customHeight="1">
      <c r="F5" s="1" t="s">
        <v>51</v>
      </c>
    </row>
    <row r="6" spans="1:9" ht="54" customHeight="1">
      <c r="A6" s="23" t="s">
        <v>554</v>
      </c>
      <c r="B6" s="24" t="s">
        <v>351</v>
      </c>
      <c r="C6" s="24" t="s">
        <v>352</v>
      </c>
      <c r="D6" s="24" t="s">
        <v>353</v>
      </c>
      <c r="E6" s="24" t="s">
        <v>458</v>
      </c>
      <c r="F6" s="24" t="s">
        <v>459</v>
      </c>
      <c r="G6" s="21"/>
      <c r="H6" s="21"/>
      <c r="I6" s="21"/>
    </row>
    <row r="7" spans="1:9">
      <c r="A7" s="16"/>
      <c r="B7" s="1668" t="s">
        <v>3094</v>
      </c>
      <c r="C7" s="1669"/>
      <c r="D7" s="1669"/>
      <c r="E7" s="1669"/>
      <c r="F7" s="1670"/>
    </row>
    <row r="8" spans="1:9">
      <c r="A8" s="16"/>
      <c r="B8" s="1671"/>
      <c r="C8" s="1672"/>
      <c r="D8" s="1672"/>
      <c r="E8" s="1672"/>
      <c r="F8" s="1673"/>
    </row>
    <row r="9" spans="1:9">
      <c r="A9" s="16"/>
      <c r="B9" s="1671"/>
      <c r="C9" s="1672"/>
      <c r="D9" s="1672"/>
      <c r="E9" s="1672"/>
      <c r="F9" s="1673"/>
    </row>
    <row r="10" spans="1:9">
      <c r="A10" s="16"/>
      <c r="B10" s="1671"/>
      <c r="C10" s="1672"/>
      <c r="D10" s="1672"/>
      <c r="E10" s="1672"/>
      <c r="F10" s="1673"/>
    </row>
    <row r="11" spans="1:9">
      <c r="A11" s="16"/>
      <c r="B11" s="1671"/>
      <c r="C11" s="1672"/>
      <c r="D11" s="1672"/>
      <c r="E11" s="1672"/>
      <c r="F11" s="1673"/>
    </row>
    <row r="12" spans="1:9">
      <c r="A12" s="16"/>
      <c r="B12" s="1671"/>
      <c r="C12" s="1672"/>
      <c r="D12" s="1672"/>
      <c r="E12" s="1672"/>
      <c r="F12" s="1673"/>
    </row>
    <row r="13" spans="1:9">
      <c r="A13" s="16"/>
      <c r="B13" s="1671"/>
      <c r="C13" s="1672"/>
      <c r="D13" s="1672"/>
      <c r="E13" s="1672"/>
      <c r="F13" s="1673"/>
    </row>
    <row r="14" spans="1:9">
      <c r="A14" s="16"/>
      <c r="B14" s="1674"/>
      <c r="C14" s="1675"/>
      <c r="D14" s="1675"/>
      <c r="E14" s="1675"/>
      <c r="F14" s="1676"/>
    </row>
  </sheetData>
  <mergeCells count="1">
    <mergeCell ref="B7:F14"/>
  </mergeCells>
  <phoneticPr fontId="0" type="noConversion"/>
  <printOptions horizontalCentered="1" verticalCentered="1" gridLines="1"/>
  <pageMargins left="0.74803149606299213" right="0.74803149606299213" top="0.98425196850393704" bottom="0.98425196850393704" header="0.51181102362204722" footer="0.51181102362204722"/>
  <pageSetup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N172"/>
  <sheetViews>
    <sheetView showGridLines="0" showZeros="0" topLeftCell="B4" zoomScale="103" zoomScaleNormal="103" zoomScaleSheetLayoutView="75" workbookViewId="0">
      <selection activeCell="H76" sqref="H76"/>
    </sheetView>
  </sheetViews>
  <sheetFormatPr defaultRowHeight="12.75"/>
  <cols>
    <col min="1" max="1" width="45.140625" style="1137" customWidth="1"/>
    <col min="2" max="2" width="15.28515625" style="1137" customWidth="1"/>
    <col min="3" max="3" width="18.85546875" style="1137" customWidth="1"/>
    <col min="4" max="4" width="14.5703125" style="1137" customWidth="1"/>
    <col min="5" max="5" width="12.7109375" style="1137" customWidth="1"/>
    <col min="6" max="7" width="14.5703125" style="1137" customWidth="1"/>
    <col min="8" max="8" width="15.42578125" style="1137" customWidth="1"/>
    <col min="9" max="9" width="11.140625" style="1137" customWidth="1"/>
    <col min="10" max="10" width="11.7109375" style="1137" customWidth="1"/>
    <col min="11" max="11" width="12.85546875" style="1137" customWidth="1"/>
    <col min="12" max="12" width="13.7109375" style="1137" customWidth="1"/>
    <col min="13" max="13" width="12.7109375" style="1160" customWidth="1"/>
    <col min="14" max="14" width="10.85546875" style="1137" bestFit="1" customWidth="1"/>
    <col min="15" max="256" width="9.140625" style="1137"/>
    <col min="257" max="257" width="45.140625" style="1137" customWidth="1"/>
    <col min="258" max="258" width="15.28515625" style="1137" customWidth="1"/>
    <col min="259" max="259" width="18.85546875" style="1137" customWidth="1"/>
    <col min="260" max="260" width="14.5703125" style="1137" customWidth="1"/>
    <col min="261" max="261" width="12.7109375" style="1137" customWidth="1"/>
    <col min="262" max="263" width="14.5703125" style="1137" customWidth="1"/>
    <col min="264" max="264" width="15.42578125" style="1137" customWidth="1"/>
    <col min="265" max="265" width="11.140625" style="1137" customWidth="1"/>
    <col min="266" max="266" width="11.7109375" style="1137" customWidth="1"/>
    <col min="267" max="267" width="12.85546875" style="1137" customWidth="1"/>
    <col min="268" max="268" width="13.7109375" style="1137" customWidth="1"/>
    <col min="269" max="269" width="12.7109375" style="1137" customWidth="1"/>
    <col min="270" max="270" width="10.85546875" style="1137" bestFit="1" customWidth="1"/>
    <col min="271" max="512" width="9.140625" style="1137"/>
    <col min="513" max="513" width="45.140625" style="1137" customWidth="1"/>
    <col min="514" max="514" width="15.28515625" style="1137" customWidth="1"/>
    <col min="515" max="515" width="18.85546875" style="1137" customWidth="1"/>
    <col min="516" max="516" width="14.5703125" style="1137" customWidth="1"/>
    <col min="517" max="517" width="12.7109375" style="1137" customWidth="1"/>
    <col min="518" max="519" width="14.5703125" style="1137" customWidth="1"/>
    <col min="520" max="520" width="15.42578125" style="1137" customWidth="1"/>
    <col min="521" max="521" width="11.140625" style="1137" customWidth="1"/>
    <col min="522" max="522" width="11.7109375" style="1137" customWidth="1"/>
    <col min="523" max="523" width="12.85546875" style="1137" customWidth="1"/>
    <col min="524" max="524" width="13.7109375" style="1137" customWidth="1"/>
    <col min="525" max="525" width="12.7109375" style="1137" customWidth="1"/>
    <col min="526" max="526" width="10.85546875" style="1137" bestFit="1" customWidth="1"/>
    <col min="527" max="768" width="9.140625" style="1137"/>
    <col min="769" max="769" width="45.140625" style="1137" customWidth="1"/>
    <col min="770" max="770" width="15.28515625" style="1137" customWidth="1"/>
    <col min="771" max="771" width="18.85546875" style="1137" customWidth="1"/>
    <col min="772" max="772" width="14.5703125" style="1137" customWidth="1"/>
    <col min="773" max="773" width="12.7109375" style="1137" customWidth="1"/>
    <col min="774" max="775" width="14.5703125" style="1137" customWidth="1"/>
    <col min="776" max="776" width="15.42578125" style="1137" customWidth="1"/>
    <col min="777" max="777" width="11.140625" style="1137" customWidth="1"/>
    <col min="778" max="778" width="11.7109375" style="1137" customWidth="1"/>
    <col min="779" max="779" width="12.85546875" style="1137" customWidth="1"/>
    <col min="780" max="780" width="13.7109375" style="1137" customWidth="1"/>
    <col min="781" max="781" width="12.7109375" style="1137" customWidth="1"/>
    <col min="782" max="782" width="10.85546875" style="1137" bestFit="1" customWidth="1"/>
    <col min="783" max="1024" width="9.140625" style="1137"/>
    <col min="1025" max="1025" width="45.140625" style="1137" customWidth="1"/>
    <col min="1026" max="1026" width="15.28515625" style="1137" customWidth="1"/>
    <col min="1027" max="1027" width="18.85546875" style="1137" customWidth="1"/>
    <col min="1028" max="1028" width="14.5703125" style="1137" customWidth="1"/>
    <col min="1029" max="1029" width="12.7109375" style="1137" customWidth="1"/>
    <col min="1030" max="1031" width="14.5703125" style="1137" customWidth="1"/>
    <col min="1032" max="1032" width="15.42578125" style="1137" customWidth="1"/>
    <col min="1033" max="1033" width="11.140625" style="1137" customWidth="1"/>
    <col min="1034" max="1034" width="11.7109375" style="1137" customWidth="1"/>
    <col min="1035" max="1035" width="12.85546875" style="1137" customWidth="1"/>
    <col min="1036" max="1036" width="13.7109375" style="1137" customWidth="1"/>
    <col min="1037" max="1037" width="12.7109375" style="1137" customWidth="1"/>
    <col min="1038" max="1038" width="10.85546875" style="1137" bestFit="1" customWidth="1"/>
    <col min="1039" max="1280" width="9.140625" style="1137"/>
    <col min="1281" max="1281" width="45.140625" style="1137" customWidth="1"/>
    <col min="1282" max="1282" width="15.28515625" style="1137" customWidth="1"/>
    <col min="1283" max="1283" width="18.85546875" style="1137" customWidth="1"/>
    <col min="1284" max="1284" width="14.5703125" style="1137" customWidth="1"/>
    <col min="1285" max="1285" width="12.7109375" style="1137" customWidth="1"/>
    <col min="1286" max="1287" width="14.5703125" style="1137" customWidth="1"/>
    <col min="1288" max="1288" width="15.42578125" style="1137" customWidth="1"/>
    <col min="1289" max="1289" width="11.140625" style="1137" customWidth="1"/>
    <col min="1290" max="1290" width="11.7109375" style="1137" customWidth="1"/>
    <col min="1291" max="1291" width="12.85546875" style="1137" customWidth="1"/>
    <col min="1292" max="1292" width="13.7109375" style="1137" customWidth="1"/>
    <col min="1293" max="1293" width="12.7109375" style="1137" customWidth="1"/>
    <col min="1294" max="1294" width="10.85546875" style="1137" bestFit="1" customWidth="1"/>
    <col min="1295" max="1536" width="9.140625" style="1137"/>
    <col min="1537" max="1537" width="45.140625" style="1137" customWidth="1"/>
    <col min="1538" max="1538" width="15.28515625" style="1137" customWidth="1"/>
    <col min="1539" max="1539" width="18.85546875" style="1137" customWidth="1"/>
    <col min="1540" max="1540" width="14.5703125" style="1137" customWidth="1"/>
    <col min="1541" max="1541" width="12.7109375" style="1137" customWidth="1"/>
    <col min="1542" max="1543" width="14.5703125" style="1137" customWidth="1"/>
    <col min="1544" max="1544" width="15.42578125" style="1137" customWidth="1"/>
    <col min="1545" max="1545" width="11.140625" style="1137" customWidth="1"/>
    <col min="1546" max="1546" width="11.7109375" style="1137" customWidth="1"/>
    <col min="1547" max="1547" width="12.85546875" style="1137" customWidth="1"/>
    <col min="1548" max="1548" width="13.7109375" style="1137" customWidth="1"/>
    <col min="1549" max="1549" width="12.7109375" style="1137" customWidth="1"/>
    <col min="1550" max="1550" width="10.85546875" style="1137" bestFit="1" customWidth="1"/>
    <col min="1551" max="1792" width="9.140625" style="1137"/>
    <col min="1793" max="1793" width="45.140625" style="1137" customWidth="1"/>
    <col min="1794" max="1794" width="15.28515625" style="1137" customWidth="1"/>
    <col min="1795" max="1795" width="18.85546875" style="1137" customWidth="1"/>
    <col min="1796" max="1796" width="14.5703125" style="1137" customWidth="1"/>
    <col min="1797" max="1797" width="12.7109375" style="1137" customWidth="1"/>
    <col min="1798" max="1799" width="14.5703125" style="1137" customWidth="1"/>
    <col min="1800" max="1800" width="15.42578125" style="1137" customWidth="1"/>
    <col min="1801" max="1801" width="11.140625" style="1137" customWidth="1"/>
    <col min="1802" max="1802" width="11.7109375" style="1137" customWidth="1"/>
    <col min="1803" max="1803" width="12.85546875" style="1137" customWidth="1"/>
    <col min="1804" max="1804" width="13.7109375" style="1137" customWidth="1"/>
    <col min="1805" max="1805" width="12.7109375" style="1137" customWidth="1"/>
    <col min="1806" max="1806" width="10.85546875" style="1137" bestFit="1" customWidth="1"/>
    <col min="1807" max="2048" width="9.140625" style="1137"/>
    <col min="2049" max="2049" width="45.140625" style="1137" customWidth="1"/>
    <col min="2050" max="2050" width="15.28515625" style="1137" customWidth="1"/>
    <col min="2051" max="2051" width="18.85546875" style="1137" customWidth="1"/>
    <col min="2052" max="2052" width="14.5703125" style="1137" customWidth="1"/>
    <col min="2053" max="2053" width="12.7109375" style="1137" customWidth="1"/>
    <col min="2054" max="2055" width="14.5703125" style="1137" customWidth="1"/>
    <col min="2056" max="2056" width="15.42578125" style="1137" customWidth="1"/>
    <col min="2057" max="2057" width="11.140625" style="1137" customWidth="1"/>
    <col min="2058" max="2058" width="11.7109375" style="1137" customWidth="1"/>
    <col min="2059" max="2059" width="12.85546875" style="1137" customWidth="1"/>
    <col min="2060" max="2060" width="13.7109375" style="1137" customWidth="1"/>
    <col min="2061" max="2061" width="12.7109375" style="1137" customWidth="1"/>
    <col min="2062" max="2062" width="10.85546875" style="1137" bestFit="1" customWidth="1"/>
    <col min="2063" max="2304" width="9.140625" style="1137"/>
    <col min="2305" max="2305" width="45.140625" style="1137" customWidth="1"/>
    <col min="2306" max="2306" width="15.28515625" style="1137" customWidth="1"/>
    <col min="2307" max="2307" width="18.85546875" style="1137" customWidth="1"/>
    <col min="2308" max="2308" width="14.5703125" style="1137" customWidth="1"/>
    <col min="2309" max="2309" width="12.7109375" style="1137" customWidth="1"/>
    <col min="2310" max="2311" width="14.5703125" style="1137" customWidth="1"/>
    <col min="2312" max="2312" width="15.42578125" style="1137" customWidth="1"/>
    <col min="2313" max="2313" width="11.140625" style="1137" customWidth="1"/>
    <col min="2314" max="2314" width="11.7109375" style="1137" customWidth="1"/>
    <col min="2315" max="2315" width="12.85546875" style="1137" customWidth="1"/>
    <col min="2316" max="2316" width="13.7109375" style="1137" customWidth="1"/>
    <col min="2317" max="2317" width="12.7109375" style="1137" customWidth="1"/>
    <col min="2318" max="2318" width="10.85546875" style="1137" bestFit="1" customWidth="1"/>
    <col min="2319" max="2560" width="9.140625" style="1137"/>
    <col min="2561" max="2561" width="45.140625" style="1137" customWidth="1"/>
    <col min="2562" max="2562" width="15.28515625" style="1137" customWidth="1"/>
    <col min="2563" max="2563" width="18.85546875" style="1137" customWidth="1"/>
    <col min="2564" max="2564" width="14.5703125" style="1137" customWidth="1"/>
    <col min="2565" max="2565" width="12.7109375" style="1137" customWidth="1"/>
    <col min="2566" max="2567" width="14.5703125" style="1137" customWidth="1"/>
    <col min="2568" max="2568" width="15.42578125" style="1137" customWidth="1"/>
    <col min="2569" max="2569" width="11.140625" style="1137" customWidth="1"/>
    <col min="2570" max="2570" width="11.7109375" style="1137" customWidth="1"/>
    <col min="2571" max="2571" width="12.85546875" style="1137" customWidth="1"/>
    <col min="2572" max="2572" width="13.7109375" style="1137" customWidth="1"/>
    <col min="2573" max="2573" width="12.7109375" style="1137" customWidth="1"/>
    <col min="2574" max="2574" width="10.85546875" style="1137" bestFit="1" customWidth="1"/>
    <col min="2575" max="2816" width="9.140625" style="1137"/>
    <col min="2817" max="2817" width="45.140625" style="1137" customWidth="1"/>
    <col min="2818" max="2818" width="15.28515625" style="1137" customWidth="1"/>
    <col min="2819" max="2819" width="18.85546875" style="1137" customWidth="1"/>
    <col min="2820" max="2820" width="14.5703125" style="1137" customWidth="1"/>
    <col min="2821" max="2821" width="12.7109375" style="1137" customWidth="1"/>
    <col min="2822" max="2823" width="14.5703125" style="1137" customWidth="1"/>
    <col min="2824" max="2824" width="15.42578125" style="1137" customWidth="1"/>
    <col min="2825" max="2825" width="11.140625" style="1137" customWidth="1"/>
    <col min="2826" max="2826" width="11.7109375" style="1137" customWidth="1"/>
    <col min="2827" max="2827" width="12.85546875" style="1137" customWidth="1"/>
    <col min="2828" max="2828" width="13.7109375" style="1137" customWidth="1"/>
    <col min="2829" max="2829" width="12.7109375" style="1137" customWidth="1"/>
    <col min="2830" max="2830" width="10.85546875" style="1137" bestFit="1" customWidth="1"/>
    <col min="2831" max="3072" width="9.140625" style="1137"/>
    <col min="3073" max="3073" width="45.140625" style="1137" customWidth="1"/>
    <col min="3074" max="3074" width="15.28515625" style="1137" customWidth="1"/>
    <col min="3075" max="3075" width="18.85546875" style="1137" customWidth="1"/>
    <col min="3076" max="3076" width="14.5703125" style="1137" customWidth="1"/>
    <col min="3077" max="3077" width="12.7109375" style="1137" customWidth="1"/>
    <col min="3078" max="3079" width="14.5703125" style="1137" customWidth="1"/>
    <col min="3080" max="3080" width="15.42578125" style="1137" customWidth="1"/>
    <col min="3081" max="3081" width="11.140625" style="1137" customWidth="1"/>
    <col min="3082" max="3082" width="11.7109375" style="1137" customWidth="1"/>
    <col min="3083" max="3083" width="12.85546875" style="1137" customWidth="1"/>
    <col min="3084" max="3084" width="13.7109375" style="1137" customWidth="1"/>
    <col min="3085" max="3085" width="12.7109375" style="1137" customWidth="1"/>
    <col min="3086" max="3086" width="10.85546875" style="1137" bestFit="1" customWidth="1"/>
    <col min="3087" max="3328" width="9.140625" style="1137"/>
    <col min="3329" max="3329" width="45.140625" style="1137" customWidth="1"/>
    <col min="3330" max="3330" width="15.28515625" style="1137" customWidth="1"/>
    <col min="3331" max="3331" width="18.85546875" style="1137" customWidth="1"/>
    <col min="3332" max="3332" width="14.5703125" style="1137" customWidth="1"/>
    <col min="3333" max="3333" width="12.7109375" style="1137" customWidth="1"/>
    <col min="3334" max="3335" width="14.5703125" style="1137" customWidth="1"/>
    <col min="3336" max="3336" width="15.42578125" style="1137" customWidth="1"/>
    <col min="3337" max="3337" width="11.140625" style="1137" customWidth="1"/>
    <col min="3338" max="3338" width="11.7109375" style="1137" customWidth="1"/>
    <col min="3339" max="3339" width="12.85546875" style="1137" customWidth="1"/>
    <col min="3340" max="3340" width="13.7109375" style="1137" customWidth="1"/>
    <col min="3341" max="3341" width="12.7109375" style="1137" customWidth="1"/>
    <col min="3342" max="3342" width="10.85546875" style="1137" bestFit="1" customWidth="1"/>
    <col min="3343" max="3584" width="9.140625" style="1137"/>
    <col min="3585" max="3585" width="45.140625" style="1137" customWidth="1"/>
    <col min="3586" max="3586" width="15.28515625" style="1137" customWidth="1"/>
    <col min="3587" max="3587" width="18.85546875" style="1137" customWidth="1"/>
    <col min="3588" max="3588" width="14.5703125" style="1137" customWidth="1"/>
    <col min="3589" max="3589" width="12.7109375" style="1137" customWidth="1"/>
    <col min="3590" max="3591" width="14.5703125" style="1137" customWidth="1"/>
    <col min="3592" max="3592" width="15.42578125" style="1137" customWidth="1"/>
    <col min="3593" max="3593" width="11.140625" style="1137" customWidth="1"/>
    <col min="3594" max="3594" width="11.7109375" style="1137" customWidth="1"/>
    <col min="3595" max="3595" width="12.85546875" style="1137" customWidth="1"/>
    <col min="3596" max="3596" width="13.7109375" style="1137" customWidth="1"/>
    <col min="3597" max="3597" width="12.7109375" style="1137" customWidth="1"/>
    <col min="3598" max="3598" width="10.85546875" style="1137" bestFit="1" customWidth="1"/>
    <col min="3599" max="3840" width="9.140625" style="1137"/>
    <col min="3841" max="3841" width="45.140625" style="1137" customWidth="1"/>
    <col min="3842" max="3842" width="15.28515625" style="1137" customWidth="1"/>
    <col min="3843" max="3843" width="18.85546875" style="1137" customWidth="1"/>
    <col min="3844" max="3844" width="14.5703125" style="1137" customWidth="1"/>
    <col min="3845" max="3845" width="12.7109375" style="1137" customWidth="1"/>
    <col min="3846" max="3847" width="14.5703125" style="1137" customWidth="1"/>
    <col min="3848" max="3848" width="15.42578125" style="1137" customWidth="1"/>
    <col min="3849" max="3849" width="11.140625" style="1137" customWidth="1"/>
    <col min="3850" max="3850" width="11.7109375" style="1137" customWidth="1"/>
    <col min="3851" max="3851" width="12.85546875" style="1137" customWidth="1"/>
    <col min="3852" max="3852" width="13.7109375" style="1137" customWidth="1"/>
    <col min="3853" max="3853" width="12.7109375" style="1137" customWidth="1"/>
    <col min="3854" max="3854" width="10.85546875" style="1137" bestFit="1" customWidth="1"/>
    <col min="3855" max="4096" width="9.140625" style="1137"/>
    <col min="4097" max="4097" width="45.140625" style="1137" customWidth="1"/>
    <col min="4098" max="4098" width="15.28515625" style="1137" customWidth="1"/>
    <col min="4099" max="4099" width="18.85546875" style="1137" customWidth="1"/>
    <col min="4100" max="4100" width="14.5703125" style="1137" customWidth="1"/>
    <col min="4101" max="4101" width="12.7109375" style="1137" customWidth="1"/>
    <col min="4102" max="4103" width="14.5703125" style="1137" customWidth="1"/>
    <col min="4104" max="4104" width="15.42578125" style="1137" customWidth="1"/>
    <col min="4105" max="4105" width="11.140625" style="1137" customWidth="1"/>
    <col min="4106" max="4106" width="11.7109375" style="1137" customWidth="1"/>
    <col min="4107" max="4107" width="12.85546875" style="1137" customWidth="1"/>
    <col min="4108" max="4108" width="13.7109375" style="1137" customWidth="1"/>
    <col min="4109" max="4109" width="12.7109375" style="1137" customWidth="1"/>
    <col min="4110" max="4110" width="10.85546875" style="1137" bestFit="1" customWidth="1"/>
    <col min="4111" max="4352" width="9.140625" style="1137"/>
    <col min="4353" max="4353" width="45.140625" style="1137" customWidth="1"/>
    <col min="4354" max="4354" width="15.28515625" style="1137" customWidth="1"/>
    <col min="4355" max="4355" width="18.85546875" style="1137" customWidth="1"/>
    <col min="4356" max="4356" width="14.5703125" style="1137" customWidth="1"/>
    <col min="4357" max="4357" width="12.7109375" style="1137" customWidth="1"/>
    <col min="4358" max="4359" width="14.5703125" style="1137" customWidth="1"/>
    <col min="4360" max="4360" width="15.42578125" style="1137" customWidth="1"/>
    <col min="4361" max="4361" width="11.140625" style="1137" customWidth="1"/>
    <col min="4362" max="4362" width="11.7109375" style="1137" customWidth="1"/>
    <col min="4363" max="4363" width="12.85546875" style="1137" customWidth="1"/>
    <col min="4364" max="4364" width="13.7109375" style="1137" customWidth="1"/>
    <col min="4365" max="4365" width="12.7109375" style="1137" customWidth="1"/>
    <col min="4366" max="4366" width="10.85546875" style="1137" bestFit="1" customWidth="1"/>
    <col min="4367" max="4608" width="9.140625" style="1137"/>
    <col min="4609" max="4609" width="45.140625" style="1137" customWidth="1"/>
    <col min="4610" max="4610" width="15.28515625" style="1137" customWidth="1"/>
    <col min="4611" max="4611" width="18.85546875" style="1137" customWidth="1"/>
    <col min="4612" max="4612" width="14.5703125" style="1137" customWidth="1"/>
    <col min="4613" max="4613" width="12.7109375" style="1137" customWidth="1"/>
    <col min="4614" max="4615" width="14.5703125" style="1137" customWidth="1"/>
    <col min="4616" max="4616" width="15.42578125" style="1137" customWidth="1"/>
    <col min="4617" max="4617" width="11.140625" style="1137" customWidth="1"/>
    <col min="4618" max="4618" width="11.7109375" style="1137" customWidth="1"/>
    <col min="4619" max="4619" width="12.85546875" style="1137" customWidth="1"/>
    <col min="4620" max="4620" width="13.7109375" style="1137" customWidth="1"/>
    <col min="4621" max="4621" width="12.7109375" style="1137" customWidth="1"/>
    <col min="4622" max="4622" width="10.85546875" style="1137" bestFit="1" customWidth="1"/>
    <col min="4623" max="4864" width="9.140625" style="1137"/>
    <col min="4865" max="4865" width="45.140625" style="1137" customWidth="1"/>
    <col min="4866" max="4866" width="15.28515625" style="1137" customWidth="1"/>
    <col min="4867" max="4867" width="18.85546875" style="1137" customWidth="1"/>
    <col min="4868" max="4868" width="14.5703125" style="1137" customWidth="1"/>
    <col min="4869" max="4869" width="12.7109375" style="1137" customWidth="1"/>
    <col min="4870" max="4871" width="14.5703125" style="1137" customWidth="1"/>
    <col min="4872" max="4872" width="15.42578125" style="1137" customWidth="1"/>
    <col min="4873" max="4873" width="11.140625" style="1137" customWidth="1"/>
    <col min="4874" max="4874" width="11.7109375" style="1137" customWidth="1"/>
    <col min="4875" max="4875" width="12.85546875" style="1137" customWidth="1"/>
    <col min="4876" max="4876" width="13.7109375" style="1137" customWidth="1"/>
    <col min="4877" max="4877" width="12.7109375" style="1137" customWidth="1"/>
    <col min="4878" max="4878" width="10.85546875" style="1137" bestFit="1" customWidth="1"/>
    <col min="4879" max="5120" width="9.140625" style="1137"/>
    <col min="5121" max="5121" width="45.140625" style="1137" customWidth="1"/>
    <col min="5122" max="5122" width="15.28515625" style="1137" customWidth="1"/>
    <col min="5123" max="5123" width="18.85546875" style="1137" customWidth="1"/>
    <col min="5124" max="5124" width="14.5703125" style="1137" customWidth="1"/>
    <col min="5125" max="5125" width="12.7109375" style="1137" customWidth="1"/>
    <col min="5126" max="5127" width="14.5703125" style="1137" customWidth="1"/>
    <col min="5128" max="5128" width="15.42578125" style="1137" customWidth="1"/>
    <col min="5129" max="5129" width="11.140625" style="1137" customWidth="1"/>
    <col min="5130" max="5130" width="11.7109375" style="1137" customWidth="1"/>
    <col min="5131" max="5131" width="12.85546875" style="1137" customWidth="1"/>
    <col min="5132" max="5132" width="13.7109375" style="1137" customWidth="1"/>
    <col min="5133" max="5133" width="12.7109375" style="1137" customWidth="1"/>
    <col min="5134" max="5134" width="10.85546875" style="1137" bestFit="1" customWidth="1"/>
    <col min="5135" max="5376" width="9.140625" style="1137"/>
    <col min="5377" max="5377" width="45.140625" style="1137" customWidth="1"/>
    <col min="5378" max="5378" width="15.28515625" style="1137" customWidth="1"/>
    <col min="5379" max="5379" width="18.85546875" style="1137" customWidth="1"/>
    <col min="5380" max="5380" width="14.5703125" style="1137" customWidth="1"/>
    <col min="5381" max="5381" width="12.7109375" style="1137" customWidth="1"/>
    <col min="5382" max="5383" width="14.5703125" style="1137" customWidth="1"/>
    <col min="5384" max="5384" width="15.42578125" style="1137" customWidth="1"/>
    <col min="5385" max="5385" width="11.140625" style="1137" customWidth="1"/>
    <col min="5386" max="5386" width="11.7109375" style="1137" customWidth="1"/>
    <col min="5387" max="5387" width="12.85546875" style="1137" customWidth="1"/>
    <col min="5388" max="5388" width="13.7109375" style="1137" customWidth="1"/>
    <col min="5389" max="5389" width="12.7109375" style="1137" customWidth="1"/>
    <col min="5390" max="5390" width="10.85546875" style="1137" bestFit="1" customWidth="1"/>
    <col min="5391" max="5632" width="9.140625" style="1137"/>
    <col min="5633" max="5633" width="45.140625" style="1137" customWidth="1"/>
    <col min="5634" max="5634" width="15.28515625" style="1137" customWidth="1"/>
    <col min="5635" max="5635" width="18.85546875" style="1137" customWidth="1"/>
    <col min="5636" max="5636" width="14.5703125" style="1137" customWidth="1"/>
    <col min="5637" max="5637" width="12.7109375" style="1137" customWidth="1"/>
    <col min="5638" max="5639" width="14.5703125" style="1137" customWidth="1"/>
    <col min="5640" max="5640" width="15.42578125" style="1137" customWidth="1"/>
    <col min="5641" max="5641" width="11.140625" style="1137" customWidth="1"/>
    <col min="5642" max="5642" width="11.7109375" style="1137" customWidth="1"/>
    <col min="5643" max="5643" width="12.85546875" style="1137" customWidth="1"/>
    <col min="5644" max="5644" width="13.7109375" style="1137" customWidth="1"/>
    <col min="5645" max="5645" width="12.7109375" style="1137" customWidth="1"/>
    <col min="5646" max="5646" width="10.85546875" style="1137" bestFit="1" customWidth="1"/>
    <col min="5647" max="5888" width="9.140625" style="1137"/>
    <col min="5889" max="5889" width="45.140625" style="1137" customWidth="1"/>
    <col min="5890" max="5890" width="15.28515625" style="1137" customWidth="1"/>
    <col min="5891" max="5891" width="18.85546875" style="1137" customWidth="1"/>
    <col min="5892" max="5892" width="14.5703125" style="1137" customWidth="1"/>
    <col min="5893" max="5893" width="12.7109375" style="1137" customWidth="1"/>
    <col min="5894" max="5895" width="14.5703125" style="1137" customWidth="1"/>
    <col min="5896" max="5896" width="15.42578125" style="1137" customWidth="1"/>
    <col min="5897" max="5897" width="11.140625" style="1137" customWidth="1"/>
    <col min="5898" max="5898" width="11.7109375" style="1137" customWidth="1"/>
    <col min="5899" max="5899" width="12.85546875" style="1137" customWidth="1"/>
    <col min="5900" max="5900" width="13.7109375" style="1137" customWidth="1"/>
    <col min="5901" max="5901" width="12.7109375" style="1137" customWidth="1"/>
    <col min="5902" max="5902" width="10.85546875" style="1137" bestFit="1" customWidth="1"/>
    <col min="5903" max="6144" width="9.140625" style="1137"/>
    <col min="6145" max="6145" width="45.140625" style="1137" customWidth="1"/>
    <col min="6146" max="6146" width="15.28515625" style="1137" customWidth="1"/>
    <col min="6147" max="6147" width="18.85546875" style="1137" customWidth="1"/>
    <col min="6148" max="6148" width="14.5703125" style="1137" customWidth="1"/>
    <col min="6149" max="6149" width="12.7109375" style="1137" customWidth="1"/>
    <col min="6150" max="6151" width="14.5703125" style="1137" customWidth="1"/>
    <col min="6152" max="6152" width="15.42578125" style="1137" customWidth="1"/>
    <col min="6153" max="6153" width="11.140625" style="1137" customWidth="1"/>
    <col min="6154" max="6154" width="11.7109375" style="1137" customWidth="1"/>
    <col min="6155" max="6155" width="12.85546875" style="1137" customWidth="1"/>
    <col min="6156" max="6156" width="13.7109375" style="1137" customWidth="1"/>
    <col min="6157" max="6157" width="12.7109375" style="1137" customWidth="1"/>
    <col min="6158" max="6158" width="10.85546875" style="1137" bestFit="1" customWidth="1"/>
    <col min="6159" max="6400" width="9.140625" style="1137"/>
    <col min="6401" max="6401" width="45.140625" style="1137" customWidth="1"/>
    <col min="6402" max="6402" width="15.28515625" style="1137" customWidth="1"/>
    <col min="6403" max="6403" width="18.85546875" style="1137" customWidth="1"/>
    <col min="6404" max="6404" width="14.5703125" style="1137" customWidth="1"/>
    <col min="6405" max="6405" width="12.7109375" style="1137" customWidth="1"/>
    <col min="6406" max="6407" width="14.5703125" style="1137" customWidth="1"/>
    <col min="6408" max="6408" width="15.42578125" style="1137" customWidth="1"/>
    <col min="6409" max="6409" width="11.140625" style="1137" customWidth="1"/>
    <col min="6410" max="6410" width="11.7109375" style="1137" customWidth="1"/>
    <col min="6411" max="6411" width="12.85546875" style="1137" customWidth="1"/>
    <col min="6412" max="6412" width="13.7109375" style="1137" customWidth="1"/>
    <col min="6413" max="6413" width="12.7109375" style="1137" customWidth="1"/>
    <col min="6414" max="6414" width="10.85546875" style="1137" bestFit="1" customWidth="1"/>
    <col min="6415" max="6656" width="9.140625" style="1137"/>
    <col min="6657" max="6657" width="45.140625" style="1137" customWidth="1"/>
    <col min="6658" max="6658" width="15.28515625" style="1137" customWidth="1"/>
    <col min="6659" max="6659" width="18.85546875" style="1137" customWidth="1"/>
    <col min="6660" max="6660" width="14.5703125" style="1137" customWidth="1"/>
    <col min="6661" max="6661" width="12.7109375" style="1137" customWidth="1"/>
    <col min="6662" max="6663" width="14.5703125" style="1137" customWidth="1"/>
    <col min="6664" max="6664" width="15.42578125" style="1137" customWidth="1"/>
    <col min="6665" max="6665" width="11.140625" style="1137" customWidth="1"/>
    <col min="6666" max="6666" width="11.7109375" style="1137" customWidth="1"/>
    <col min="6667" max="6667" width="12.85546875" style="1137" customWidth="1"/>
    <col min="6668" max="6668" width="13.7109375" style="1137" customWidth="1"/>
    <col min="6669" max="6669" width="12.7109375" style="1137" customWidth="1"/>
    <col min="6670" max="6670" width="10.85546875" style="1137" bestFit="1" customWidth="1"/>
    <col min="6671" max="6912" width="9.140625" style="1137"/>
    <col min="6913" max="6913" width="45.140625" style="1137" customWidth="1"/>
    <col min="6914" max="6914" width="15.28515625" style="1137" customWidth="1"/>
    <col min="6915" max="6915" width="18.85546875" style="1137" customWidth="1"/>
    <col min="6916" max="6916" width="14.5703125" style="1137" customWidth="1"/>
    <col min="6917" max="6917" width="12.7109375" style="1137" customWidth="1"/>
    <col min="6918" max="6919" width="14.5703125" style="1137" customWidth="1"/>
    <col min="6920" max="6920" width="15.42578125" style="1137" customWidth="1"/>
    <col min="6921" max="6921" width="11.140625" style="1137" customWidth="1"/>
    <col min="6922" max="6922" width="11.7109375" style="1137" customWidth="1"/>
    <col min="6923" max="6923" width="12.85546875" style="1137" customWidth="1"/>
    <col min="6924" max="6924" width="13.7109375" style="1137" customWidth="1"/>
    <col min="6925" max="6925" width="12.7109375" style="1137" customWidth="1"/>
    <col min="6926" max="6926" width="10.85546875" style="1137" bestFit="1" customWidth="1"/>
    <col min="6927" max="7168" width="9.140625" style="1137"/>
    <col min="7169" max="7169" width="45.140625" style="1137" customWidth="1"/>
    <col min="7170" max="7170" width="15.28515625" style="1137" customWidth="1"/>
    <col min="7171" max="7171" width="18.85546875" style="1137" customWidth="1"/>
    <col min="7172" max="7172" width="14.5703125" style="1137" customWidth="1"/>
    <col min="7173" max="7173" width="12.7109375" style="1137" customWidth="1"/>
    <col min="7174" max="7175" width="14.5703125" style="1137" customWidth="1"/>
    <col min="7176" max="7176" width="15.42578125" style="1137" customWidth="1"/>
    <col min="7177" max="7177" width="11.140625" style="1137" customWidth="1"/>
    <col min="7178" max="7178" width="11.7109375" style="1137" customWidth="1"/>
    <col min="7179" max="7179" width="12.85546875" style="1137" customWidth="1"/>
    <col min="7180" max="7180" width="13.7109375" style="1137" customWidth="1"/>
    <col min="7181" max="7181" width="12.7109375" style="1137" customWidth="1"/>
    <col min="7182" max="7182" width="10.85546875" style="1137" bestFit="1" customWidth="1"/>
    <col min="7183" max="7424" width="9.140625" style="1137"/>
    <col min="7425" max="7425" width="45.140625" style="1137" customWidth="1"/>
    <col min="7426" max="7426" width="15.28515625" style="1137" customWidth="1"/>
    <col min="7427" max="7427" width="18.85546875" style="1137" customWidth="1"/>
    <col min="7428" max="7428" width="14.5703125" style="1137" customWidth="1"/>
    <col min="7429" max="7429" width="12.7109375" style="1137" customWidth="1"/>
    <col min="7430" max="7431" width="14.5703125" style="1137" customWidth="1"/>
    <col min="7432" max="7432" width="15.42578125" style="1137" customWidth="1"/>
    <col min="7433" max="7433" width="11.140625" style="1137" customWidth="1"/>
    <col min="7434" max="7434" width="11.7109375" style="1137" customWidth="1"/>
    <col min="7435" max="7435" width="12.85546875" style="1137" customWidth="1"/>
    <col min="7436" max="7436" width="13.7109375" style="1137" customWidth="1"/>
    <col min="7437" max="7437" width="12.7109375" style="1137" customWidth="1"/>
    <col min="7438" max="7438" width="10.85546875" style="1137" bestFit="1" customWidth="1"/>
    <col min="7439" max="7680" width="9.140625" style="1137"/>
    <col min="7681" max="7681" width="45.140625" style="1137" customWidth="1"/>
    <col min="7682" max="7682" width="15.28515625" style="1137" customWidth="1"/>
    <col min="7683" max="7683" width="18.85546875" style="1137" customWidth="1"/>
    <col min="7684" max="7684" width="14.5703125" style="1137" customWidth="1"/>
    <col min="7685" max="7685" width="12.7109375" style="1137" customWidth="1"/>
    <col min="7686" max="7687" width="14.5703125" style="1137" customWidth="1"/>
    <col min="7688" max="7688" width="15.42578125" style="1137" customWidth="1"/>
    <col min="7689" max="7689" width="11.140625" style="1137" customWidth="1"/>
    <col min="7690" max="7690" width="11.7109375" style="1137" customWidth="1"/>
    <col min="7691" max="7691" width="12.85546875" style="1137" customWidth="1"/>
    <col min="7692" max="7692" width="13.7109375" style="1137" customWidth="1"/>
    <col min="7693" max="7693" width="12.7109375" style="1137" customWidth="1"/>
    <col min="7694" max="7694" width="10.85546875" style="1137" bestFit="1" customWidth="1"/>
    <col min="7695" max="7936" width="9.140625" style="1137"/>
    <col min="7937" max="7937" width="45.140625" style="1137" customWidth="1"/>
    <col min="7938" max="7938" width="15.28515625" style="1137" customWidth="1"/>
    <col min="7939" max="7939" width="18.85546875" style="1137" customWidth="1"/>
    <col min="7940" max="7940" width="14.5703125" style="1137" customWidth="1"/>
    <col min="7941" max="7941" width="12.7109375" style="1137" customWidth="1"/>
    <col min="7942" max="7943" width="14.5703125" style="1137" customWidth="1"/>
    <col min="7944" max="7944" width="15.42578125" style="1137" customWidth="1"/>
    <col min="7945" max="7945" width="11.140625" style="1137" customWidth="1"/>
    <col min="7946" max="7946" width="11.7109375" style="1137" customWidth="1"/>
    <col min="7947" max="7947" width="12.85546875" style="1137" customWidth="1"/>
    <col min="7948" max="7948" width="13.7109375" style="1137" customWidth="1"/>
    <col min="7949" max="7949" width="12.7109375" style="1137" customWidth="1"/>
    <col min="7950" max="7950" width="10.85546875" style="1137" bestFit="1" customWidth="1"/>
    <col min="7951" max="8192" width="9.140625" style="1137"/>
    <col min="8193" max="8193" width="45.140625" style="1137" customWidth="1"/>
    <col min="8194" max="8194" width="15.28515625" style="1137" customWidth="1"/>
    <col min="8195" max="8195" width="18.85546875" style="1137" customWidth="1"/>
    <col min="8196" max="8196" width="14.5703125" style="1137" customWidth="1"/>
    <col min="8197" max="8197" width="12.7109375" style="1137" customWidth="1"/>
    <col min="8198" max="8199" width="14.5703125" style="1137" customWidth="1"/>
    <col min="8200" max="8200" width="15.42578125" style="1137" customWidth="1"/>
    <col min="8201" max="8201" width="11.140625" style="1137" customWidth="1"/>
    <col min="8202" max="8202" width="11.7109375" style="1137" customWidth="1"/>
    <col min="8203" max="8203" width="12.85546875" style="1137" customWidth="1"/>
    <col min="8204" max="8204" width="13.7109375" style="1137" customWidth="1"/>
    <col min="8205" max="8205" width="12.7109375" style="1137" customWidth="1"/>
    <col min="8206" max="8206" width="10.85546875" style="1137" bestFit="1" customWidth="1"/>
    <col min="8207" max="8448" width="9.140625" style="1137"/>
    <col min="8449" max="8449" width="45.140625" style="1137" customWidth="1"/>
    <col min="8450" max="8450" width="15.28515625" style="1137" customWidth="1"/>
    <col min="8451" max="8451" width="18.85546875" style="1137" customWidth="1"/>
    <col min="8452" max="8452" width="14.5703125" style="1137" customWidth="1"/>
    <col min="8453" max="8453" width="12.7109375" style="1137" customWidth="1"/>
    <col min="8454" max="8455" width="14.5703125" style="1137" customWidth="1"/>
    <col min="8456" max="8456" width="15.42578125" style="1137" customWidth="1"/>
    <col min="8457" max="8457" width="11.140625" style="1137" customWidth="1"/>
    <col min="8458" max="8458" width="11.7109375" style="1137" customWidth="1"/>
    <col min="8459" max="8459" width="12.85546875" style="1137" customWidth="1"/>
    <col min="8460" max="8460" width="13.7109375" style="1137" customWidth="1"/>
    <col min="8461" max="8461" width="12.7109375" style="1137" customWidth="1"/>
    <col min="8462" max="8462" width="10.85546875" style="1137" bestFit="1" customWidth="1"/>
    <col min="8463" max="8704" width="9.140625" style="1137"/>
    <col min="8705" max="8705" width="45.140625" style="1137" customWidth="1"/>
    <col min="8706" max="8706" width="15.28515625" style="1137" customWidth="1"/>
    <col min="8707" max="8707" width="18.85546875" style="1137" customWidth="1"/>
    <col min="8708" max="8708" width="14.5703125" style="1137" customWidth="1"/>
    <col min="8709" max="8709" width="12.7109375" style="1137" customWidth="1"/>
    <col min="8710" max="8711" width="14.5703125" style="1137" customWidth="1"/>
    <col min="8712" max="8712" width="15.42578125" style="1137" customWidth="1"/>
    <col min="8713" max="8713" width="11.140625" style="1137" customWidth="1"/>
    <col min="8714" max="8714" width="11.7109375" style="1137" customWidth="1"/>
    <col min="8715" max="8715" width="12.85546875" style="1137" customWidth="1"/>
    <col min="8716" max="8716" width="13.7109375" style="1137" customWidth="1"/>
    <col min="8717" max="8717" width="12.7109375" style="1137" customWidth="1"/>
    <col min="8718" max="8718" width="10.85546875" style="1137" bestFit="1" customWidth="1"/>
    <col min="8719" max="8960" width="9.140625" style="1137"/>
    <col min="8961" max="8961" width="45.140625" style="1137" customWidth="1"/>
    <col min="8962" max="8962" width="15.28515625" style="1137" customWidth="1"/>
    <col min="8963" max="8963" width="18.85546875" style="1137" customWidth="1"/>
    <col min="8964" max="8964" width="14.5703125" style="1137" customWidth="1"/>
    <col min="8965" max="8965" width="12.7109375" style="1137" customWidth="1"/>
    <col min="8966" max="8967" width="14.5703125" style="1137" customWidth="1"/>
    <col min="8968" max="8968" width="15.42578125" style="1137" customWidth="1"/>
    <col min="8969" max="8969" width="11.140625" style="1137" customWidth="1"/>
    <col min="8970" max="8970" width="11.7109375" style="1137" customWidth="1"/>
    <col min="8971" max="8971" width="12.85546875" style="1137" customWidth="1"/>
    <col min="8972" max="8972" width="13.7109375" style="1137" customWidth="1"/>
    <col min="8973" max="8973" width="12.7109375" style="1137" customWidth="1"/>
    <col min="8974" max="8974" width="10.85546875" style="1137" bestFit="1" customWidth="1"/>
    <col min="8975" max="9216" width="9.140625" style="1137"/>
    <col min="9217" max="9217" width="45.140625" style="1137" customWidth="1"/>
    <col min="9218" max="9218" width="15.28515625" style="1137" customWidth="1"/>
    <col min="9219" max="9219" width="18.85546875" style="1137" customWidth="1"/>
    <col min="9220" max="9220" width="14.5703125" style="1137" customWidth="1"/>
    <col min="9221" max="9221" width="12.7109375" style="1137" customWidth="1"/>
    <col min="9222" max="9223" width="14.5703125" style="1137" customWidth="1"/>
    <col min="9224" max="9224" width="15.42578125" style="1137" customWidth="1"/>
    <col min="9225" max="9225" width="11.140625" style="1137" customWidth="1"/>
    <col min="9226" max="9226" width="11.7109375" style="1137" customWidth="1"/>
    <col min="9227" max="9227" width="12.85546875" style="1137" customWidth="1"/>
    <col min="9228" max="9228" width="13.7109375" style="1137" customWidth="1"/>
    <col min="9229" max="9229" width="12.7109375" style="1137" customWidth="1"/>
    <col min="9230" max="9230" width="10.85546875" style="1137" bestFit="1" customWidth="1"/>
    <col min="9231" max="9472" width="9.140625" style="1137"/>
    <col min="9473" max="9473" width="45.140625" style="1137" customWidth="1"/>
    <col min="9474" max="9474" width="15.28515625" style="1137" customWidth="1"/>
    <col min="9475" max="9475" width="18.85546875" style="1137" customWidth="1"/>
    <col min="9476" max="9476" width="14.5703125" style="1137" customWidth="1"/>
    <col min="9477" max="9477" width="12.7109375" style="1137" customWidth="1"/>
    <col min="9478" max="9479" width="14.5703125" style="1137" customWidth="1"/>
    <col min="9480" max="9480" width="15.42578125" style="1137" customWidth="1"/>
    <col min="9481" max="9481" width="11.140625" style="1137" customWidth="1"/>
    <col min="9482" max="9482" width="11.7109375" style="1137" customWidth="1"/>
    <col min="9483" max="9483" width="12.85546875" style="1137" customWidth="1"/>
    <col min="9484" max="9484" width="13.7109375" style="1137" customWidth="1"/>
    <col min="9485" max="9485" width="12.7109375" style="1137" customWidth="1"/>
    <col min="9486" max="9486" width="10.85546875" style="1137" bestFit="1" customWidth="1"/>
    <col min="9487" max="9728" width="9.140625" style="1137"/>
    <col min="9729" max="9729" width="45.140625" style="1137" customWidth="1"/>
    <col min="9730" max="9730" width="15.28515625" style="1137" customWidth="1"/>
    <col min="9731" max="9731" width="18.85546875" style="1137" customWidth="1"/>
    <col min="9732" max="9732" width="14.5703125" style="1137" customWidth="1"/>
    <col min="9733" max="9733" width="12.7109375" style="1137" customWidth="1"/>
    <col min="9734" max="9735" width="14.5703125" style="1137" customWidth="1"/>
    <col min="9736" max="9736" width="15.42578125" style="1137" customWidth="1"/>
    <col min="9737" max="9737" width="11.140625" style="1137" customWidth="1"/>
    <col min="9738" max="9738" width="11.7109375" style="1137" customWidth="1"/>
    <col min="9739" max="9739" width="12.85546875" style="1137" customWidth="1"/>
    <col min="9740" max="9740" width="13.7109375" style="1137" customWidth="1"/>
    <col min="9741" max="9741" width="12.7109375" style="1137" customWidth="1"/>
    <col min="9742" max="9742" width="10.85546875" style="1137" bestFit="1" customWidth="1"/>
    <col min="9743" max="9984" width="9.140625" style="1137"/>
    <col min="9985" max="9985" width="45.140625" style="1137" customWidth="1"/>
    <col min="9986" max="9986" width="15.28515625" style="1137" customWidth="1"/>
    <col min="9987" max="9987" width="18.85546875" style="1137" customWidth="1"/>
    <col min="9988" max="9988" width="14.5703125" style="1137" customWidth="1"/>
    <col min="9989" max="9989" width="12.7109375" style="1137" customWidth="1"/>
    <col min="9990" max="9991" width="14.5703125" style="1137" customWidth="1"/>
    <col min="9992" max="9992" width="15.42578125" style="1137" customWidth="1"/>
    <col min="9993" max="9993" width="11.140625" style="1137" customWidth="1"/>
    <col min="9994" max="9994" width="11.7109375" style="1137" customWidth="1"/>
    <col min="9995" max="9995" width="12.85546875" style="1137" customWidth="1"/>
    <col min="9996" max="9996" width="13.7109375" style="1137" customWidth="1"/>
    <col min="9997" max="9997" width="12.7109375" style="1137" customWidth="1"/>
    <col min="9998" max="9998" width="10.85546875" style="1137" bestFit="1" customWidth="1"/>
    <col min="9999" max="10240" width="9.140625" style="1137"/>
    <col min="10241" max="10241" width="45.140625" style="1137" customWidth="1"/>
    <col min="10242" max="10242" width="15.28515625" style="1137" customWidth="1"/>
    <col min="10243" max="10243" width="18.85546875" style="1137" customWidth="1"/>
    <col min="10244" max="10244" width="14.5703125" style="1137" customWidth="1"/>
    <col min="10245" max="10245" width="12.7109375" style="1137" customWidth="1"/>
    <col min="10246" max="10247" width="14.5703125" style="1137" customWidth="1"/>
    <col min="10248" max="10248" width="15.42578125" style="1137" customWidth="1"/>
    <col min="10249" max="10249" width="11.140625" style="1137" customWidth="1"/>
    <col min="10250" max="10250" width="11.7109375" style="1137" customWidth="1"/>
    <col min="10251" max="10251" width="12.85546875" style="1137" customWidth="1"/>
    <col min="10252" max="10252" width="13.7109375" style="1137" customWidth="1"/>
    <col min="10253" max="10253" width="12.7109375" style="1137" customWidth="1"/>
    <col min="10254" max="10254" width="10.85546875" style="1137" bestFit="1" customWidth="1"/>
    <col min="10255" max="10496" width="9.140625" style="1137"/>
    <col min="10497" max="10497" width="45.140625" style="1137" customWidth="1"/>
    <col min="10498" max="10498" width="15.28515625" style="1137" customWidth="1"/>
    <col min="10499" max="10499" width="18.85546875" style="1137" customWidth="1"/>
    <col min="10500" max="10500" width="14.5703125" style="1137" customWidth="1"/>
    <col min="10501" max="10501" width="12.7109375" style="1137" customWidth="1"/>
    <col min="10502" max="10503" width="14.5703125" style="1137" customWidth="1"/>
    <col min="10504" max="10504" width="15.42578125" style="1137" customWidth="1"/>
    <col min="10505" max="10505" width="11.140625" style="1137" customWidth="1"/>
    <col min="10506" max="10506" width="11.7109375" style="1137" customWidth="1"/>
    <col min="10507" max="10507" width="12.85546875" style="1137" customWidth="1"/>
    <col min="10508" max="10508" width="13.7109375" style="1137" customWidth="1"/>
    <col min="10509" max="10509" width="12.7109375" style="1137" customWidth="1"/>
    <col min="10510" max="10510" width="10.85546875" style="1137" bestFit="1" customWidth="1"/>
    <col min="10511" max="10752" width="9.140625" style="1137"/>
    <col min="10753" max="10753" width="45.140625" style="1137" customWidth="1"/>
    <col min="10754" max="10754" width="15.28515625" style="1137" customWidth="1"/>
    <col min="10755" max="10755" width="18.85546875" style="1137" customWidth="1"/>
    <col min="10756" max="10756" width="14.5703125" style="1137" customWidth="1"/>
    <col min="10757" max="10757" width="12.7109375" style="1137" customWidth="1"/>
    <col min="10758" max="10759" width="14.5703125" style="1137" customWidth="1"/>
    <col min="10760" max="10760" width="15.42578125" style="1137" customWidth="1"/>
    <col min="10761" max="10761" width="11.140625" style="1137" customWidth="1"/>
    <col min="10762" max="10762" width="11.7109375" style="1137" customWidth="1"/>
    <col min="10763" max="10763" width="12.85546875" style="1137" customWidth="1"/>
    <col min="10764" max="10764" width="13.7109375" style="1137" customWidth="1"/>
    <col min="10765" max="10765" width="12.7109375" style="1137" customWidth="1"/>
    <col min="10766" max="10766" width="10.85546875" style="1137" bestFit="1" customWidth="1"/>
    <col min="10767" max="11008" width="9.140625" style="1137"/>
    <col min="11009" max="11009" width="45.140625" style="1137" customWidth="1"/>
    <col min="11010" max="11010" width="15.28515625" style="1137" customWidth="1"/>
    <col min="11011" max="11011" width="18.85546875" style="1137" customWidth="1"/>
    <col min="11012" max="11012" width="14.5703125" style="1137" customWidth="1"/>
    <col min="11013" max="11013" width="12.7109375" style="1137" customWidth="1"/>
    <col min="11014" max="11015" width="14.5703125" style="1137" customWidth="1"/>
    <col min="11016" max="11016" width="15.42578125" style="1137" customWidth="1"/>
    <col min="11017" max="11017" width="11.140625" style="1137" customWidth="1"/>
    <col min="11018" max="11018" width="11.7109375" style="1137" customWidth="1"/>
    <col min="11019" max="11019" width="12.85546875" style="1137" customWidth="1"/>
    <col min="11020" max="11020" width="13.7109375" style="1137" customWidth="1"/>
    <col min="11021" max="11021" width="12.7109375" style="1137" customWidth="1"/>
    <col min="11022" max="11022" width="10.85546875" style="1137" bestFit="1" customWidth="1"/>
    <col min="11023" max="11264" width="9.140625" style="1137"/>
    <col min="11265" max="11265" width="45.140625" style="1137" customWidth="1"/>
    <col min="11266" max="11266" width="15.28515625" style="1137" customWidth="1"/>
    <col min="11267" max="11267" width="18.85546875" style="1137" customWidth="1"/>
    <col min="11268" max="11268" width="14.5703125" style="1137" customWidth="1"/>
    <col min="11269" max="11269" width="12.7109375" style="1137" customWidth="1"/>
    <col min="11270" max="11271" width="14.5703125" style="1137" customWidth="1"/>
    <col min="11272" max="11272" width="15.42578125" style="1137" customWidth="1"/>
    <col min="11273" max="11273" width="11.140625" style="1137" customWidth="1"/>
    <col min="11274" max="11274" width="11.7109375" style="1137" customWidth="1"/>
    <col min="11275" max="11275" width="12.85546875" style="1137" customWidth="1"/>
    <col min="11276" max="11276" width="13.7109375" style="1137" customWidth="1"/>
    <col min="11277" max="11277" width="12.7109375" style="1137" customWidth="1"/>
    <col min="11278" max="11278" width="10.85546875" style="1137" bestFit="1" customWidth="1"/>
    <col min="11279" max="11520" width="9.140625" style="1137"/>
    <col min="11521" max="11521" width="45.140625" style="1137" customWidth="1"/>
    <col min="11522" max="11522" width="15.28515625" style="1137" customWidth="1"/>
    <col min="11523" max="11523" width="18.85546875" style="1137" customWidth="1"/>
    <col min="11524" max="11524" width="14.5703125" style="1137" customWidth="1"/>
    <col min="11525" max="11525" width="12.7109375" style="1137" customWidth="1"/>
    <col min="11526" max="11527" width="14.5703125" style="1137" customWidth="1"/>
    <col min="11528" max="11528" width="15.42578125" style="1137" customWidth="1"/>
    <col min="11529" max="11529" width="11.140625" style="1137" customWidth="1"/>
    <col min="11530" max="11530" width="11.7109375" style="1137" customWidth="1"/>
    <col min="11531" max="11531" width="12.85546875" style="1137" customWidth="1"/>
    <col min="11532" max="11532" width="13.7109375" style="1137" customWidth="1"/>
    <col min="11533" max="11533" width="12.7109375" style="1137" customWidth="1"/>
    <col min="11534" max="11534" width="10.85546875" style="1137" bestFit="1" customWidth="1"/>
    <col min="11535" max="11776" width="9.140625" style="1137"/>
    <col min="11777" max="11777" width="45.140625" style="1137" customWidth="1"/>
    <col min="11778" max="11778" width="15.28515625" style="1137" customWidth="1"/>
    <col min="11779" max="11779" width="18.85546875" style="1137" customWidth="1"/>
    <col min="11780" max="11780" width="14.5703125" style="1137" customWidth="1"/>
    <col min="11781" max="11781" width="12.7109375" style="1137" customWidth="1"/>
    <col min="11782" max="11783" width="14.5703125" style="1137" customWidth="1"/>
    <col min="11784" max="11784" width="15.42578125" style="1137" customWidth="1"/>
    <col min="11785" max="11785" width="11.140625" style="1137" customWidth="1"/>
    <col min="11786" max="11786" width="11.7109375" style="1137" customWidth="1"/>
    <col min="11787" max="11787" width="12.85546875" style="1137" customWidth="1"/>
    <col min="11788" max="11788" width="13.7109375" style="1137" customWidth="1"/>
    <col min="11789" max="11789" width="12.7109375" style="1137" customWidth="1"/>
    <col min="11790" max="11790" width="10.85546875" style="1137" bestFit="1" customWidth="1"/>
    <col min="11791" max="12032" width="9.140625" style="1137"/>
    <col min="12033" max="12033" width="45.140625" style="1137" customWidth="1"/>
    <col min="12034" max="12034" width="15.28515625" style="1137" customWidth="1"/>
    <col min="12035" max="12035" width="18.85546875" style="1137" customWidth="1"/>
    <col min="12036" max="12036" width="14.5703125" style="1137" customWidth="1"/>
    <col min="12037" max="12037" width="12.7109375" style="1137" customWidth="1"/>
    <col min="12038" max="12039" width="14.5703125" style="1137" customWidth="1"/>
    <col min="12040" max="12040" width="15.42578125" style="1137" customWidth="1"/>
    <col min="12041" max="12041" width="11.140625" style="1137" customWidth="1"/>
    <col min="12042" max="12042" width="11.7109375" style="1137" customWidth="1"/>
    <col min="12043" max="12043" width="12.85546875" style="1137" customWidth="1"/>
    <col min="12044" max="12044" width="13.7109375" style="1137" customWidth="1"/>
    <col min="12045" max="12045" width="12.7109375" style="1137" customWidth="1"/>
    <col min="12046" max="12046" width="10.85546875" style="1137" bestFit="1" customWidth="1"/>
    <col min="12047" max="12288" width="9.140625" style="1137"/>
    <col min="12289" max="12289" width="45.140625" style="1137" customWidth="1"/>
    <col min="12290" max="12290" width="15.28515625" style="1137" customWidth="1"/>
    <col min="12291" max="12291" width="18.85546875" style="1137" customWidth="1"/>
    <col min="12292" max="12292" width="14.5703125" style="1137" customWidth="1"/>
    <col min="12293" max="12293" width="12.7109375" style="1137" customWidth="1"/>
    <col min="12294" max="12295" width="14.5703125" style="1137" customWidth="1"/>
    <col min="12296" max="12296" width="15.42578125" style="1137" customWidth="1"/>
    <col min="12297" max="12297" width="11.140625" style="1137" customWidth="1"/>
    <col min="12298" max="12298" width="11.7109375" style="1137" customWidth="1"/>
    <col min="12299" max="12299" width="12.85546875" style="1137" customWidth="1"/>
    <col min="12300" max="12300" width="13.7109375" style="1137" customWidth="1"/>
    <col min="12301" max="12301" width="12.7109375" style="1137" customWidth="1"/>
    <col min="12302" max="12302" width="10.85546875" style="1137" bestFit="1" customWidth="1"/>
    <col min="12303" max="12544" width="9.140625" style="1137"/>
    <col min="12545" max="12545" width="45.140625" style="1137" customWidth="1"/>
    <col min="12546" max="12546" width="15.28515625" style="1137" customWidth="1"/>
    <col min="12547" max="12547" width="18.85546875" style="1137" customWidth="1"/>
    <col min="12548" max="12548" width="14.5703125" style="1137" customWidth="1"/>
    <col min="12549" max="12549" width="12.7109375" style="1137" customWidth="1"/>
    <col min="12550" max="12551" width="14.5703125" style="1137" customWidth="1"/>
    <col min="12552" max="12552" width="15.42578125" style="1137" customWidth="1"/>
    <col min="12553" max="12553" width="11.140625" style="1137" customWidth="1"/>
    <col min="12554" max="12554" width="11.7109375" style="1137" customWidth="1"/>
    <col min="12555" max="12555" width="12.85546875" style="1137" customWidth="1"/>
    <col min="12556" max="12556" width="13.7109375" style="1137" customWidth="1"/>
    <col min="12557" max="12557" width="12.7109375" style="1137" customWidth="1"/>
    <col min="12558" max="12558" width="10.85546875" style="1137" bestFit="1" customWidth="1"/>
    <col min="12559" max="12800" width="9.140625" style="1137"/>
    <col min="12801" max="12801" width="45.140625" style="1137" customWidth="1"/>
    <col min="12802" max="12802" width="15.28515625" style="1137" customWidth="1"/>
    <col min="12803" max="12803" width="18.85546875" style="1137" customWidth="1"/>
    <col min="12804" max="12804" width="14.5703125" style="1137" customWidth="1"/>
    <col min="12805" max="12805" width="12.7109375" style="1137" customWidth="1"/>
    <col min="12806" max="12807" width="14.5703125" style="1137" customWidth="1"/>
    <col min="12808" max="12808" width="15.42578125" style="1137" customWidth="1"/>
    <col min="12809" max="12809" width="11.140625" style="1137" customWidth="1"/>
    <col min="12810" max="12810" width="11.7109375" style="1137" customWidth="1"/>
    <col min="12811" max="12811" width="12.85546875" style="1137" customWidth="1"/>
    <col min="12812" max="12812" width="13.7109375" style="1137" customWidth="1"/>
    <col min="12813" max="12813" width="12.7109375" style="1137" customWidth="1"/>
    <col min="12814" max="12814" width="10.85546875" style="1137" bestFit="1" customWidth="1"/>
    <col min="12815" max="13056" width="9.140625" style="1137"/>
    <col min="13057" max="13057" width="45.140625" style="1137" customWidth="1"/>
    <col min="13058" max="13058" width="15.28515625" style="1137" customWidth="1"/>
    <col min="13059" max="13059" width="18.85546875" style="1137" customWidth="1"/>
    <col min="13060" max="13060" width="14.5703125" style="1137" customWidth="1"/>
    <col min="13061" max="13061" width="12.7109375" style="1137" customWidth="1"/>
    <col min="13062" max="13063" width="14.5703125" style="1137" customWidth="1"/>
    <col min="13064" max="13064" width="15.42578125" style="1137" customWidth="1"/>
    <col min="13065" max="13065" width="11.140625" style="1137" customWidth="1"/>
    <col min="13066" max="13066" width="11.7109375" style="1137" customWidth="1"/>
    <col min="13067" max="13067" width="12.85546875" style="1137" customWidth="1"/>
    <col min="13068" max="13068" width="13.7109375" style="1137" customWidth="1"/>
    <col min="13069" max="13069" width="12.7109375" style="1137" customWidth="1"/>
    <col min="13070" max="13070" width="10.85546875" style="1137" bestFit="1" customWidth="1"/>
    <col min="13071" max="13312" width="9.140625" style="1137"/>
    <col min="13313" max="13313" width="45.140625" style="1137" customWidth="1"/>
    <col min="13314" max="13314" width="15.28515625" style="1137" customWidth="1"/>
    <col min="13315" max="13315" width="18.85546875" style="1137" customWidth="1"/>
    <col min="13316" max="13316" width="14.5703125" style="1137" customWidth="1"/>
    <col min="13317" max="13317" width="12.7109375" style="1137" customWidth="1"/>
    <col min="13318" max="13319" width="14.5703125" style="1137" customWidth="1"/>
    <col min="13320" max="13320" width="15.42578125" style="1137" customWidth="1"/>
    <col min="13321" max="13321" width="11.140625" style="1137" customWidth="1"/>
    <col min="13322" max="13322" width="11.7109375" style="1137" customWidth="1"/>
    <col min="13323" max="13323" width="12.85546875" style="1137" customWidth="1"/>
    <col min="13324" max="13324" width="13.7109375" style="1137" customWidth="1"/>
    <col min="13325" max="13325" width="12.7109375" style="1137" customWidth="1"/>
    <col min="13326" max="13326" width="10.85546875" style="1137" bestFit="1" customWidth="1"/>
    <col min="13327" max="13568" width="9.140625" style="1137"/>
    <col min="13569" max="13569" width="45.140625" style="1137" customWidth="1"/>
    <col min="13570" max="13570" width="15.28515625" style="1137" customWidth="1"/>
    <col min="13571" max="13571" width="18.85546875" style="1137" customWidth="1"/>
    <col min="13572" max="13572" width="14.5703125" style="1137" customWidth="1"/>
    <col min="13573" max="13573" width="12.7109375" style="1137" customWidth="1"/>
    <col min="13574" max="13575" width="14.5703125" style="1137" customWidth="1"/>
    <col min="13576" max="13576" width="15.42578125" style="1137" customWidth="1"/>
    <col min="13577" max="13577" width="11.140625" style="1137" customWidth="1"/>
    <col min="13578" max="13578" width="11.7109375" style="1137" customWidth="1"/>
    <col min="13579" max="13579" width="12.85546875" style="1137" customWidth="1"/>
    <col min="13580" max="13580" width="13.7109375" style="1137" customWidth="1"/>
    <col min="13581" max="13581" width="12.7109375" style="1137" customWidth="1"/>
    <col min="13582" max="13582" width="10.85546875" style="1137" bestFit="1" customWidth="1"/>
    <col min="13583" max="13824" width="9.140625" style="1137"/>
    <col min="13825" max="13825" width="45.140625" style="1137" customWidth="1"/>
    <col min="13826" max="13826" width="15.28515625" style="1137" customWidth="1"/>
    <col min="13827" max="13827" width="18.85546875" style="1137" customWidth="1"/>
    <col min="13828" max="13828" width="14.5703125" style="1137" customWidth="1"/>
    <col min="13829" max="13829" width="12.7109375" style="1137" customWidth="1"/>
    <col min="13830" max="13831" width="14.5703125" style="1137" customWidth="1"/>
    <col min="13832" max="13832" width="15.42578125" style="1137" customWidth="1"/>
    <col min="13833" max="13833" width="11.140625" style="1137" customWidth="1"/>
    <col min="13834" max="13834" width="11.7109375" style="1137" customWidth="1"/>
    <col min="13835" max="13835" width="12.85546875" style="1137" customWidth="1"/>
    <col min="13836" max="13836" width="13.7109375" style="1137" customWidth="1"/>
    <col min="13837" max="13837" width="12.7109375" style="1137" customWidth="1"/>
    <col min="13838" max="13838" width="10.85546875" style="1137" bestFit="1" customWidth="1"/>
    <col min="13839" max="14080" width="9.140625" style="1137"/>
    <col min="14081" max="14081" width="45.140625" style="1137" customWidth="1"/>
    <col min="14082" max="14082" width="15.28515625" style="1137" customWidth="1"/>
    <col min="14083" max="14083" width="18.85546875" style="1137" customWidth="1"/>
    <col min="14084" max="14084" width="14.5703125" style="1137" customWidth="1"/>
    <col min="14085" max="14085" width="12.7109375" style="1137" customWidth="1"/>
    <col min="14086" max="14087" width="14.5703125" style="1137" customWidth="1"/>
    <col min="14088" max="14088" width="15.42578125" style="1137" customWidth="1"/>
    <col min="14089" max="14089" width="11.140625" style="1137" customWidth="1"/>
    <col min="14090" max="14090" width="11.7109375" style="1137" customWidth="1"/>
    <col min="14091" max="14091" width="12.85546875" style="1137" customWidth="1"/>
    <col min="14092" max="14092" width="13.7109375" style="1137" customWidth="1"/>
    <col min="14093" max="14093" width="12.7109375" style="1137" customWidth="1"/>
    <col min="14094" max="14094" width="10.85546875" style="1137" bestFit="1" customWidth="1"/>
    <col min="14095" max="14336" width="9.140625" style="1137"/>
    <col min="14337" max="14337" width="45.140625" style="1137" customWidth="1"/>
    <col min="14338" max="14338" width="15.28515625" style="1137" customWidth="1"/>
    <col min="14339" max="14339" width="18.85546875" style="1137" customWidth="1"/>
    <col min="14340" max="14340" width="14.5703125" style="1137" customWidth="1"/>
    <col min="14341" max="14341" width="12.7109375" style="1137" customWidth="1"/>
    <col min="14342" max="14343" width="14.5703125" style="1137" customWidth="1"/>
    <col min="14344" max="14344" width="15.42578125" style="1137" customWidth="1"/>
    <col min="14345" max="14345" width="11.140625" style="1137" customWidth="1"/>
    <col min="14346" max="14346" width="11.7109375" style="1137" customWidth="1"/>
    <col min="14347" max="14347" width="12.85546875" style="1137" customWidth="1"/>
    <col min="14348" max="14348" width="13.7109375" style="1137" customWidth="1"/>
    <col min="14349" max="14349" width="12.7109375" style="1137" customWidth="1"/>
    <col min="14350" max="14350" width="10.85546875" style="1137" bestFit="1" customWidth="1"/>
    <col min="14351" max="14592" width="9.140625" style="1137"/>
    <col min="14593" max="14593" width="45.140625" style="1137" customWidth="1"/>
    <col min="14594" max="14594" width="15.28515625" style="1137" customWidth="1"/>
    <col min="14595" max="14595" width="18.85546875" style="1137" customWidth="1"/>
    <col min="14596" max="14596" width="14.5703125" style="1137" customWidth="1"/>
    <col min="14597" max="14597" width="12.7109375" style="1137" customWidth="1"/>
    <col min="14598" max="14599" width="14.5703125" style="1137" customWidth="1"/>
    <col min="14600" max="14600" width="15.42578125" style="1137" customWidth="1"/>
    <col min="14601" max="14601" width="11.140625" style="1137" customWidth="1"/>
    <col min="14602" max="14602" width="11.7109375" style="1137" customWidth="1"/>
    <col min="14603" max="14603" width="12.85546875" style="1137" customWidth="1"/>
    <col min="14604" max="14604" width="13.7109375" style="1137" customWidth="1"/>
    <col min="14605" max="14605" width="12.7109375" style="1137" customWidth="1"/>
    <col min="14606" max="14606" width="10.85546875" style="1137" bestFit="1" customWidth="1"/>
    <col min="14607" max="14848" width="9.140625" style="1137"/>
    <col min="14849" max="14849" width="45.140625" style="1137" customWidth="1"/>
    <col min="14850" max="14850" width="15.28515625" style="1137" customWidth="1"/>
    <col min="14851" max="14851" width="18.85546875" style="1137" customWidth="1"/>
    <col min="14852" max="14852" width="14.5703125" style="1137" customWidth="1"/>
    <col min="14853" max="14853" width="12.7109375" style="1137" customWidth="1"/>
    <col min="14854" max="14855" width="14.5703125" style="1137" customWidth="1"/>
    <col min="14856" max="14856" width="15.42578125" style="1137" customWidth="1"/>
    <col min="14857" max="14857" width="11.140625" style="1137" customWidth="1"/>
    <col min="14858" max="14858" width="11.7109375" style="1137" customWidth="1"/>
    <col min="14859" max="14859" width="12.85546875" style="1137" customWidth="1"/>
    <col min="14860" max="14860" width="13.7109375" style="1137" customWidth="1"/>
    <col min="14861" max="14861" width="12.7109375" style="1137" customWidth="1"/>
    <col min="14862" max="14862" width="10.85546875" style="1137" bestFit="1" customWidth="1"/>
    <col min="14863" max="15104" width="9.140625" style="1137"/>
    <col min="15105" max="15105" width="45.140625" style="1137" customWidth="1"/>
    <col min="15106" max="15106" width="15.28515625" style="1137" customWidth="1"/>
    <col min="15107" max="15107" width="18.85546875" style="1137" customWidth="1"/>
    <col min="15108" max="15108" width="14.5703125" style="1137" customWidth="1"/>
    <col min="15109" max="15109" width="12.7109375" style="1137" customWidth="1"/>
    <col min="15110" max="15111" width="14.5703125" style="1137" customWidth="1"/>
    <col min="15112" max="15112" width="15.42578125" style="1137" customWidth="1"/>
    <col min="15113" max="15113" width="11.140625" style="1137" customWidth="1"/>
    <col min="15114" max="15114" width="11.7109375" style="1137" customWidth="1"/>
    <col min="15115" max="15115" width="12.85546875" style="1137" customWidth="1"/>
    <col min="15116" max="15116" width="13.7109375" style="1137" customWidth="1"/>
    <col min="15117" max="15117" width="12.7109375" style="1137" customWidth="1"/>
    <col min="15118" max="15118" width="10.85546875" style="1137" bestFit="1" customWidth="1"/>
    <col min="15119" max="15360" width="9.140625" style="1137"/>
    <col min="15361" max="15361" width="45.140625" style="1137" customWidth="1"/>
    <col min="15362" max="15362" width="15.28515625" style="1137" customWidth="1"/>
    <col min="15363" max="15363" width="18.85546875" style="1137" customWidth="1"/>
    <col min="15364" max="15364" width="14.5703125" style="1137" customWidth="1"/>
    <col min="15365" max="15365" width="12.7109375" style="1137" customWidth="1"/>
    <col min="15366" max="15367" width="14.5703125" style="1137" customWidth="1"/>
    <col min="15368" max="15368" width="15.42578125" style="1137" customWidth="1"/>
    <col min="15369" max="15369" width="11.140625" style="1137" customWidth="1"/>
    <col min="15370" max="15370" width="11.7109375" style="1137" customWidth="1"/>
    <col min="15371" max="15371" width="12.85546875" style="1137" customWidth="1"/>
    <col min="15372" max="15372" width="13.7109375" style="1137" customWidth="1"/>
    <col min="15373" max="15373" width="12.7109375" style="1137" customWidth="1"/>
    <col min="15374" max="15374" width="10.85546875" style="1137" bestFit="1" customWidth="1"/>
    <col min="15375" max="15616" width="9.140625" style="1137"/>
    <col min="15617" max="15617" width="45.140625" style="1137" customWidth="1"/>
    <col min="15618" max="15618" width="15.28515625" style="1137" customWidth="1"/>
    <col min="15619" max="15619" width="18.85546875" style="1137" customWidth="1"/>
    <col min="15620" max="15620" width="14.5703125" style="1137" customWidth="1"/>
    <col min="15621" max="15621" width="12.7109375" style="1137" customWidth="1"/>
    <col min="15622" max="15623" width="14.5703125" style="1137" customWidth="1"/>
    <col min="15624" max="15624" width="15.42578125" style="1137" customWidth="1"/>
    <col min="15625" max="15625" width="11.140625" style="1137" customWidth="1"/>
    <col min="15626" max="15626" width="11.7109375" style="1137" customWidth="1"/>
    <col min="15627" max="15627" width="12.85546875" style="1137" customWidth="1"/>
    <col min="15628" max="15628" width="13.7109375" style="1137" customWidth="1"/>
    <col min="15629" max="15629" width="12.7109375" style="1137" customWidth="1"/>
    <col min="15630" max="15630" width="10.85546875" style="1137" bestFit="1" customWidth="1"/>
    <col min="15631" max="15872" width="9.140625" style="1137"/>
    <col min="15873" max="15873" width="45.140625" style="1137" customWidth="1"/>
    <col min="15874" max="15874" width="15.28515625" style="1137" customWidth="1"/>
    <col min="15875" max="15875" width="18.85546875" style="1137" customWidth="1"/>
    <col min="15876" max="15876" width="14.5703125" style="1137" customWidth="1"/>
    <col min="15877" max="15877" width="12.7109375" style="1137" customWidth="1"/>
    <col min="15878" max="15879" width="14.5703125" style="1137" customWidth="1"/>
    <col min="15880" max="15880" width="15.42578125" style="1137" customWidth="1"/>
    <col min="15881" max="15881" width="11.140625" style="1137" customWidth="1"/>
    <col min="15882" max="15882" width="11.7109375" style="1137" customWidth="1"/>
    <col min="15883" max="15883" width="12.85546875" style="1137" customWidth="1"/>
    <col min="15884" max="15884" width="13.7109375" style="1137" customWidth="1"/>
    <col min="15885" max="15885" width="12.7109375" style="1137" customWidth="1"/>
    <col min="15886" max="15886" width="10.85546875" style="1137" bestFit="1" customWidth="1"/>
    <col min="15887" max="16128" width="9.140625" style="1137"/>
    <col min="16129" max="16129" width="45.140625" style="1137" customWidth="1"/>
    <col min="16130" max="16130" width="15.28515625" style="1137" customWidth="1"/>
    <col min="16131" max="16131" width="18.85546875" style="1137" customWidth="1"/>
    <col min="16132" max="16132" width="14.5703125" style="1137" customWidth="1"/>
    <col min="16133" max="16133" width="12.7109375" style="1137" customWidth="1"/>
    <col min="16134" max="16135" width="14.5703125" style="1137" customWidth="1"/>
    <col min="16136" max="16136" width="15.42578125" style="1137" customWidth="1"/>
    <col min="16137" max="16137" width="11.140625" style="1137" customWidth="1"/>
    <col min="16138" max="16138" width="11.7109375" style="1137" customWidth="1"/>
    <col min="16139" max="16139" width="12.85546875" style="1137" customWidth="1"/>
    <col min="16140" max="16140" width="13.7109375" style="1137" customWidth="1"/>
    <col min="16141" max="16141" width="12.7109375" style="1137" customWidth="1"/>
    <col min="16142" max="16142" width="10.85546875" style="1137" bestFit="1" customWidth="1"/>
    <col min="16143" max="16384" width="9.140625" style="1137"/>
  </cols>
  <sheetData>
    <row r="1" spans="1:14">
      <c r="A1" s="1240"/>
      <c r="K1" s="1241"/>
      <c r="L1" s="1242"/>
      <c r="M1" s="1137"/>
    </row>
    <row r="2" spans="1:14">
      <c r="A2" s="1680" t="s">
        <v>3225</v>
      </c>
      <c r="B2" s="1680"/>
      <c r="C2" s="1680"/>
      <c r="D2" s="1680"/>
      <c r="E2" s="1680"/>
      <c r="F2" s="1680"/>
      <c r="G2" s="1680"/>
      <c r="H2" s="1680"/>
      <c r="I2" s="1680"/>
      <c r="J2" s="1680"/>
      <c r="K2" s="1680"/>
      <c r="L2" s="1680"/>
      <c r="M2" s="1680"/>
    </row>
    <row r="3" spans="1:14">
      <c r="A3" s="1243" t="s">
        <v>851</v>
      </c>
      <c r="B3" s="1243"/>
      <c r="C3" s="1243"/>
      <c r="D3" s="1243"/>
      <c r="E3" s="1243"/>
      <c r="F3" s="1243"/>
      <c r="G3" s="1243"/>
      <c r="H3" s="1243"/>
      <c r="I3" s="1243"/>
      <c r="J3" s="1243"/>
      <c r="K3" s="1243"/>
      <c r="L3" s="1243"/>
      <c r="M3" s="1243"/>
    </row>
    <row r="4" spans="1:14" ht="11.25" customHeight="1" thickBot="1">
      <c r="E4" s="1681" t="s">
        <v>894</v>
      </c>
      <c r="F4" s="1681"/>
      <c r="G4" s="1681"/>
      <c r="H4" s="1681"/>
      <c r="L4" s="1242" t="s">
        <v>3226</v>
      </c>
      <c r="M4" s="1137"/>
    </row>
    <row r="5" spans="1:14" ht="14.25" customHeight="1" thickBot="1">
      <c r="A5" s="1244" t="s">
        <v>828</v>
      </c>
      <c r="B5" s="1245" t="s">
        <v>829</v>
      </c>
      <c r="C5" s="1246"/>
      <c r="D5" s="1246"/>
      <c r="E5" s="1246"/>
      <c r="F5" s="1246"/>
      <c r="G5" s="1246"/>
      <c r="H5" s="1245" t="s">
        <v>141</v>
      </c>
      <c r="I5" s="1246"/>
      <c r="J5" s="1245"/>
      <c r="K5" s="1245"/>
      <c r="L5" s="1245" t="s">
        <v>830</v>
      </c>
      <c r="M5" s="1247"/>
      <c r="N5" s="1248"/>
    </row>
    <row r="6" spans="1:14" ht="39" thickBot="1">
      <c r="A6" s="1249" t="s">
        <v>892</v>
      </c>
      <c r="B6" s="1677" t="s">
        <v>3227</v>
      </c>
      <c r="C6" s="1678"/>
      <c r="D6" s="1679"/>
      <c r="E6" s="1250" t="s">
        <v>3228</v>
      </c>
      <c r="F6" s="1250" t="s">
        <v>831</v>
      </c>
      <c r="G6" s="1250" t="s">
        <v>3229</v>
      </c>
      <c r="H6" s="1250" t="s">
        <v>3230</v>
      </c>
      <c r="I6" s="1250" t="s">
        <v>3231</v>
      </c>
      <c r="J6" s="1250" t="s">
        <v>832</v>
      </c>
      <c r="K6" s="1250" t="s">
        <v>3232</v>
      </c>
      <c r="L6" s="1250" t="s">
        <v>3233</v>
      </c>
      <c r="M6" s="1251" t="s">
        <v>2175</v>
      </c>
      <c r="N6" s="1248"/>
    </row>
    <row r="7" spans="1:14" ht="25.5">
      <c r="A7" s="1252"/>
      <c r="B7" s="1253" t="s">
        <v>833</v>
      </c>
      <c r="C7" s="1253" t="s">
        <v>865</v>
      </c>
      <c r="D7" s="1253" t="s">
        <v>456</v>
      </c>
      <c r="E7" s="1252"/>
      <c r="F7" s="1252"/>
      <c r="G7" s="1252"/>
      <c r="H7" s="1252"/>
      <c r="I7" s="1252"/>
      <c r="J7" s="1252"/>
      <c r="K7" s="1252"/>
      <c r="L7" s="1252"/>
      <c r="M7" s="1252"/>
    </row>
    <row r="8" spans="1:14" hidden="1">
      <c r="A8" s="1254" t="s">
        <v>866</v>
      </c>
      <c r="B8" s="1255"/>
      <c r="C8" s="1255"/>
      <c r="D8" s="1255"/>
      <c r="E8" s="1255"/>
      <c r="F8" s="1255"/>
      <c r="G8" s="1255"/>
      <c r="H8" s="1255"/>
      <c r="I8" s="1255"/>
      <c r="J8" s="1255"/>
      <c r="K8" s="1255"/>
      <c r="L8" s="1255"/>
      <c r="M8" s="1255"/>
    </row>
    <row r="9" spans="1:14" hidden="1">
      <c r="A9" s="1254" t="s">
        <v>867</v>
      </c>
      <c r="B9" s="1255"/>
      <c r="C9" s="1255"/>
      <c r="D9" s="1255"/>
      <c r="E9" s="1255"/>
      <c r="F9" s="1255"/>
      <c r="G9" s="1255"/>
      <c r="H9" s="1255"/>
      <c r="I9" s="1255"/>
      <c r="J9" s="1255"/>
      <c r="K9" s="1255"/>
      <c r="L9" s="1255"/>
      <c r="M9" s="1255"/>
    </row>
    <row r="10" spans="1:14" hidden="1">
      <c r="A10" s="1255" t="s">
        <v>868</v>
      </c>
      <c r="B10" s="1255"/>
      <c r="C10" s="1255"/>
      <c r="D10" s="1255"/>
      <c r="E10" s="1255"/>
      <c r="F10" s="1255"/>
      <c r="G10" s="1255"/>
      <c r="H10" s="1255"/>
      <c r="I10" s="1255"/>
      <c r="J10" s="1255"/>
      <c r="K10" s="1255"/>
      <c r="L10" s="1255"/>
      <c r="M10" s="1255"/>
    </row>
    <row r="11" spans="1:14" hidden="1">
      <c r="A11" s="1255" t="s">
        <v>869</v>
      </c>
      <c r="B11" s="1255"/>
      <c r="C11" s="1255"/>
      <c r="D11" s="1255"/>
      <c r="E11" s="1255"/>
      <c r="F11" s="1255"/>
      <c r="G11" s="1255"/>
      <c r="H11" s="1255"/>
      <c r="I11" s="1255"/>
      <c r="J11" s="1255"/>
      <c r="K11" s="1255"/>
      <c r="L11" s="1255"/>
      <c r="M11" s="1255"/>
    </row>
    <row r="12" spans="1:14" hidden="1">
      <c r="A12" s="1255" t="s">
        <v>656</v>
      </c>
      <c r="B12" s="1255"/>
      <c r="C12" s="1255"/>
      <c r="D12" s="1255"/>
      <c r="E12" s="1255"/>
      <c r="F12" s="1255"/>
      <c r="G12" s="1255"/>
      <c r="H12" s="1255"/>
      <c r="I12" s="1255"/>
      <c r="J12" s="1255"/>
      <c r="K12" s="1255"/>
      <c r="L12" s="1255"/>
      <c r="M12" s="1255"/>
    </row>
    <row r="13" spans="1:14" hidden="1">
      <c r="A13" s="1255" t="s">
        <v>870</v>
      </c>
      <c r="B13" s="1255"/>
      <c r="C13" s="1255"/>
      <c r="D13" s="1255"/>
      <c r="E13" s="1255"/>
      <c r="F13" s="1255"/>
      <c r="G13" s="1255"/>
      <c r="H13" s="1255"/>
      <c r="I13" s="1255"/>
      <c r="J13" s="1255"/>
      <c r="K13" s="1255"/>
      <c r="L13" s="1255"/>
      <c r="M13" s="1255"/>
    </row>
    <row r="14" spans="1:14" hidden="1">
      <c r="A14" s="1255" t="s">
        <v>871</v>
      </c>
      <c r="B14" s="1255"/>
      <c r="C14" s="1255"/>
      <c r="D14" s="1255"/>
      <c r="E14" s="1255"/>
      <c r="F14" s="1255"/>
      <c r="G14" s="1255"/>
      <c r="H14" s="1255"/>
      <c r="I14" s="1255"/>
      <c r="J14" s="1255"/>
      <c r="K14" s="1255"/>
      <c r="L14" s="1255"/>
      <c r="M14" s="1255"/>
    </row>
    <row r="15" spans="1:14" hidden="1">
      <c r="A15" s="1255" t="s">
        <v>657</v>
      </c>
      <c r="B15" s="1255"/>
      <c r="C15" s="1255"/>
      <c r="D15" s="1255"/>
      <c r="E15" s="1255"/>
      <c r="F15" s="1255"/>
      <c r="G15" s="1255"/>
      <c r="H15" s="1255"/>
      <c r="I15" s="1255"/>
      <c r="J15" s="1255"/>
      <c r="K15" s="1255"/>
      <c r="L15" s="1255"/>
      <c r="M15" s="1255"/>
    </row>
    <row r="16" spans="1:14" hidden="1">
      <c r="A16" s="1255" t="s">
        <v>480</v>
      </c>
      <c r="B16" s="1255"/>
      <c r="C16" s="1255"/>
      <c r="D16" s="1255"/>
      <c r="E16" s="1255"/>
      <c r="F16" s="1255"/>
      <c r="G16" s="1255"/>
      <c r="H16" s="1255"/>
      <c r="I16" s="1255"/>
      <c r="J16" s="1255"/>
      <c r="K16" s="1255"/>
      <c r="L16" s="1255"/>
      <c r="M16" s="1255"/>
    </row>
    <row r="17" spans="1:13" hidden="1">
      <c r="A17" s="1256" t="s">
        <v>670</v>
      </c>
      <c r="B17" s="1255"/>
      <c r="C17" s="1255"/>
      <c r="D17" s="1255"/>
      <c r="E17" s="1255"/>
      <c r="F17" s="1255"/>
      <c r="G17" s="1255"/>
      <c r="H17" s="1255"/>
      <c r="I17" s="1255"/>
      <c r="J17" s="1255"/>
      <c r="K17" s="1255"/>
      <c r="L17" s="1255"/>
      <c r="M17" s="1255"/>
    </row>
    <row r="18" spans="1:13" hidden="1">
      <c r="A18" s="1255" t="s">
        <v>658</v>
      </c>
      <c r="B18" s="1255"/>
      <c r="C18" s="1255"/>
      <c r="D18" s="1255"/>
      <c r="E18" s="1255"/>
      <c r="F18" s="1255"/>
      <c r="G18" s="1255"/>
      <c r="H18" s="1255"/>
      <c r="I18" s="1255"/>
      <c r="J18" s="1255"/>
      <c r="K18" s="1255"/>
      <c r="L18" s="1255"/>
      <c r="M18" s="1255"/>
    </row>
    <row r="19" spans="1:13" hidden="1">
      <c r="A19" s="1255" t="s">
        <v>312</v>
      </c>
      <c r="B19" s="1255"/>
      <c r="C19" s="1255"/>
      <c r="D19" s="1255"/>
      <c r="E19" s="1255"/>
      <c r="F19" s="1255"/>
      <c r="G19" s="1255"/>
      <c r="H19" s="1255"/>
      <c r="I19" s="1255"/>
      <c r="J19" s="1255"/>
      <c r="K19" s="1255"/>
      <c r="L19" s="1255"/>
      <c r="M19" s="1255"/>
    </row>
    <row r="20" spans="1:13" hidden="1">
      <c r="A20" s="1255" t="s">
        <v>313</v>
      </c>
      <c r="B20" s="1255"/>
      <c r="C20" s="1255"/>
      <c r="D20" s="1255"/>
      <c r="E20" s="1255"/>
      <c r="F20" s="1255"/>
      <c r="G20" s="1255"/>
      <c r="H20" s="1255"/>
      <c r="I20" s="1255"/>
      <c r="J20" s="1255"/>
      <c r="K20" s="1255"/>
      <c r="L20" s="1255"/>
      <c r="M20" s="1255"/>
    </row>
    <row r="21" spans="1:13">
      <c r="A21" s="1254" t="s">
        <v>630</v>
      </c>
      <c r="B21" s="1255"/>
      <c r="C21" s="1255"/>
      <c r="D21" s="1255"/>
      <c r="E21" s="1255"/>
      <c r="F21" s="1255"/>
      <c r="G21" s="1255"/>
      <c r="H21" s="1255"/>
      <c r="I21" s="1255"/>
      <c r="J21" s="1255"/>
      <c r="K21" s="1255"/>
      <c r="L21" s="1255"/>
      <c r="M21" s="1255"/>
    </row>
    <row r="22" spans="1:13">
      <c r="A22" s="1254" t="s">
        <v>867</v>
      </c>
      <c r="B22" s="1160"/>
      <c r="C22" s="1255"/>
      <c r="D22" s="1255"/>
      <c r="E22" s="1255"/>
      <c r="F22" s="1255"/>
      <c r="G22" s="1255"/>
      <c r="H22" s="1255"/>
      <c r="I22" s="1255"/>
      <c r="J22" s="1255"/>
      <c r="K22" s="1255"/>
      <c r="L22" s="1255"/>
      <c r="M22" s="1255"/>
    </row>
    <row r="23" spans="1:13">
      <c r="A23" s="1255" t="s">
        <v>868</v>
      </c>
      <c r="B23" s="1094">
        <v>0</v>
      </c>
      <c r="C23" s="1094">
        <v>0</v>
      </c>
      <c r="D23" s="1257">
        <f>B23+C23</f>
        <v>0</v>
      </c>
      <c r="E23" s="1094">
        <v>0</v>
      </c>
      <c r="F23" s="1094">
        <v>0</v>
      </c>
      <c r="G23" s="1257">
        <f>D23+E23-F23</f>
        <v>0</v>
      </c>
      <c r="H23" s="1094">
        <v>0</v>
      </c>
      <c r="I23" s="1094">
        <v>0</v>
      </c>
      <c r="J23" s="1094">
        <v>0</v>
      </c>
      <c r="K23" s="1094">
        <f>H23+I23-J23</f>
        <v>0</v>
      </c>
      <c r="L23" s="1094">
        <f>G23-K23</f>
        <v>0</v>
      </c>
      <c r="M23" s="1094">
        <f>D23-H23</f>
        <v>0</v>
      </c>
    </row>
    <row r="24" spans="1:13">
      <c r="A24" s="1255" t="s">
        <v>869</v>
      </c>
      <c r="B24" s="1094">
        <v>0</v>
      </c>
      <c r="C24" s="1094">
        <v>0</v>
      </c>
      <c r="D24" s="1257">
        <f t="shared" ref="D24:D34" si="0">B24+C24</f>
        <v>0</v>
      </c>
      <c r="E24" s="1094">
        <v>0</v>
      </c>
      <c r="F24" s="1094">
        <v>0</v>
      </c>
      <c r="G24" s="1257">
        <f t="shared" ref="G24:G34" si="1">D24+E24-F24</f>
        <v>0</v>
      </c>
      <c r="H24" s="1094">
        <v>0</v>
      </c>
      <c r="I24" s="1094">
        <v>0</v>
      </c>
      <c r="J24" s="1094">
        <v>0</v>
      </c>
      <c r="K24" s="1094">
        <f t="shared" ref="K24:K34" si="2">H24+I24-J24</f>
        <v>0</v>
      </c>
      <c r="L24" s="1094">
        <f t="shared" ref="L24:L34" si="3">G24-K24</f>
        <v>0</v>
      </c>
      <c r="M24" s="1094">
        <f t="shared" ref="M24:M34" si="4">D24-H24</f>
        <v>0</v>
      </c>
    </row>
    <row r="25" spans="1:13">
      <c r="A25" s="1255" t="s">
        <v>656</v>
      </c>
      <c r="B25" s="1094">
        <v>0</v>
      </c>
      <c r="C25" s="1094">
        <v>0</v>
      </c>
      <c r="D25" s="1257">
        <f t="shared" si="0"/>
        <v>0</v>
      </c>
      <c r="E25" s="1094">
        <v>0</v>
      </c>
      <c r="F25" s="1094">
        <v>0</v>
      </c>
      <c r="G25" s="1257">
        <f t="shared" si="1"/>
        <v>0</v>
      </c>
      <c r="H25" s="1094">
        <v>0</v>
      </c>
      <c r="I25" s="1094">
        <v>0</v>
      </c>
      <c r="J25" s="1094">
        <v>0</v>
      </c>
      <c r="K25" s="1094">
        <f t="shared" si="2"/>
        <v>0</v>
      </c>
      <c r="L25" s="1094">
        <f t="shared" si="3"/>
        <v>0</v>
      </c>
      <c r="M25" s="1094">
        <f t="shared" si="4"/>
        <v>0</v>
      </c>
    </row>
    <row r="26" spans="1:13">
      <c r="A26" s="1255" t="s">
        <v>870</v>
      </c>
      <c r="B26" s="1094">
        <v>9.611600000000001</v>
      </c>
      <c r="C26" s="1094">
        <v>0</v>
      </c>
      <c r="D26" s="1257">
        <f t="shared" si="0"/>
        <v>9.611600000000001</v>
      </c>
      <c r="E26" s="1094">
        <v>63.324191334341073</v>
      </c>
      <c r="F26" s="1094">
        <v>0</v>
      </c>
      <c r="G26" s="1257">
        <f t="shared" si="1"/>
        <v>72.935791334341076</v>
      </c>
      <c r="H26" s="1258">
        <v>2.2482665999999996</v>
      </c>
      <c r="I26" s="1258">
        <v>1.1732622437551461</v>
      </c>
      <c r="J26" s="1094">
        <v>0</v>
      </c>
      <c r="K26" s="1094">
        <f t="shared" si="2"/>
        <v>3.4215288437551457</v>
      </c>
      <c r="L26" s="1094">
        <f t="shared" si="3"/>
        <v>69.514262490585935</v>
      </c>
      <c r="M26" s="1094">
        <f t="shared" si="4"/>
        <v>7.3633334000000019</v>
      </c>
    </row>
    <row r="27" spans="1:13">
      <c r="A27" s="1255" t="s">
        <v>871</v>
      </c>
      <c r="B27" s="1094">
        <v>0</v>
      </c>
      <c r="C27" s="1094">
        <v>0</v>
      </c>
      <c r="D27" s="1257">
        <f t="shared" si="0"/>
        <v>0</v>
      </c>
      <c r="E27" s="1094">
        <v>0</v>
      </c>
      <c r="F27" s="1094">
        <v>0</v>
      </c>
      <c r="G27" s="1257">
        <f t="shared" si="1"/>
        <v>0</v>
      </c>
      <c r="H27" s="1094">
        <v>0</v>
      </c>
      <c r="I27" s="1094">
        <v>0</v>
      </c>
      <c r="J27" s="1094">
        <v>0</v>
      </c>
      <c r="K27" s="1094">
        <f t="shared" si="2"/>
        <v>0</v>
      </c>
      <c r="L27" s="1094">
        <f t="shared" si="3"/>
        <v>0</v>
      </c>
      <c r="M27" s="1094">
        <f t="shared" si="4"/>
        <v>0</v>
      </c>
    </row>
    <row r="28" spans="1:13">
      <c r="A28" s="1255" t="s">
        <v>657</v>
      </c>
      <c r="B28" s="1094">
        <v>2325.5241781550003</v>
      </c>
      <c r="C28" s="1258">
        <v>0</v>
      </c>
      <c r="D28" s="1257">
        <f t="shared" si="0"/>
        <v>2325.5241781550003</v>
      </c>
      <c r="E28" s="1094">
        <v>579.04005510851755</v>
      </c>
      <c r="F28" s="1094">
        <v>0</v>
      </c>
      <c r="G28" s="1257">
        <f t="shared" si="1"/>
        <v>2904.564233263518</v>
      </c>
      <c r="H28" s="1258">
        <v>802.95751668195999</v>
      </c>
      <c r="I28" s="1258">
        <v>103.46875583126835</v>
      </c>
      <c r="J28" s="1094">
        <v>0</v>
      </c>
      <c r="K28" s="1094">
        <f t="shared" si="2"/>
        <v>906.42627251322835</v>
      </c>
      <c r="L28" s="1094">
        <f t="shared" si="3"/>
        <v>1998.1379607502895</v>
      </c>
      <c r="M28" s="1094">
        <f t="shared" si="4"/>
        <v>1522.5666614730403</v>
      </c>
    </row>
    <row r="29" spans="1:13">
      <c r="A29" s="1255" t="s">
        <v>480</v>
      </c>
      <c r="B29" s="1094">
        <v>0</v>
      </c>
      <c r="C29" s="1094">
        <v>0</v>
      </c>
      <c r="D29" s="1257">
        <f t="shared" si="0"/>
        <v>0</v>
      </c>
      <c r="E29" s="1094">
        <v>0</v>
      </c>
      <c r="F29" s="1094">
        <v>0</v>
      </c>
      <c r="G29" s="1257">
        <f t="shared" si="1"/>
        <v>0</v>
      </c>
      <c r="H29" s="1094">
        <v>0</v>
      </c>
      <c r="I29" s="1094">
        <v>0</v>
      </c>
      <c r="J29" s="1094">
        <v>0</v>
      </c>
      <c r="K29" s="1094">
        <f t="shared" si="2"/>
        <v>0</v>
      </c>
      <c r="L29" s="1094">
        <f t="shared" si="3"/>
        <v>0</v>
      </c>
      <c r="M29" s="1094">
        <f t="shared" si="4"/>
        <v>0</v>
      </c>
    </row>
    <row r="30" spans="1:13">
      <c r="A30" s="1256" t="s">
        <v>670</v>
      </c>
      <c r="B30" s="1094">
        <v>0</v>
      </c>
      <c r="C30" s="1094">
        <v>0</v>
      </c>
      <c r="D30" s="1257">
        <f t="shared" si="0"/>
        <v>0</v>
      </c>
      <c r="E30" s="1094">
        <v>0</v>
      </c>
      <c r="F30" s="1094">
        <v>0</v>
      </c>
      <c r="G30" s="1257">
        <f t="shared" si="1"/>
        <v>0</v>
      </c>
      <c r="H30" s="1094">
        <v>0</v>
      </c>
      <c r="I30" s="1094">
        <v>0</v>
      </c>
      <c r="J30" s="1094">
        <v>0</v>
      </c>
      <c r="K30" s="1094">
        <f t="shared" si="2"/>
        <v>0</v>
      </c>
      <c r="L30" s="1094">
        <f t="shared" si="3"/>
        <v>0</v>
      </c>
      <c r="M30" s="1094">
        <f t="shared" si="4"/>
        <v>0</v>
      </c>
    </row>
    <row r="31" spans="1:13" ht="12.75" customHeight="1">
      <c r="A31" s="1255" t="s">
        <v>658</v>
      </c>
      <c r="B31" s="1094">
        <v>0</v>
      </c>
      <c r="C31" s="1094">
        <v>0</v>
      </c>
      <c r="D31" s="1257">
        <f t="shared" si="0"/>
        <v>0</v>
      </c>
      <c r="E31" s="1094">
        <v>0</v>
      </c>
      <c r="F31" s="1094">
        <v>0</v>
      </c>
      <c r="G31" s="1257">
        <f t="shared" si="1"/>
        <v>0</v>
      </c>
      <c r="H31" s="1094">
        <v>0</v>
      </c>
      <c r="I31" s="1094">
        <v>0</v>
      </c>
      <c r="J31" s="1094">
        <v>0</v>
      </c>
      <c r="K31" s="1094">
        <f t="shared" si="2"/>
        <v>0</v>
      </c>
      <c r="L31" s="1094">
        <f t="shared" si="3"/>
        <v>0</v>
      </c>
      <c r="M31" s="1094">
        <f t="shared" si="4"/>
        <v>0</v>
      </c>
    </row>
    <row r="32" spans="1:13">
      <c r="A32" s="1255" t="s">
        <v>312</v>
      </c>
      <c r="B32" s="1094">
        <v>0.86608000000000007</v>
      </c>
      <c r="C32" s="1094">
        <v>0</v>
      </c>
      <c r="D32" s="1259">
        <f t="shared" si="0"/>
        <v>0.86608000000000007</v>
      </c>
      <c r="E32" s="1255">
        <v>0.26819999999999999</v>
      </c>
      <c r="F32" s="1094">
        <v>0</v>
      </c>
      <c r="G32" s="1257">
        <f t="shared" si="1"/>
        <v>1.13428</v>
      </c>
      <c r="H32" s="1258">
        <v>0.45282269999999997</v>
      </c>
      <c r="I32" s="1258">
        <v>0.10906436800000002</v>
      </c>
      <c r="J32" s="1094">
        <v>0</v>
      </c>
      <c r="K32" s="1094">
        <f t="shared" si="2"/>
        <v>0.56188706799999999</v>
      </c>
      <c r="L32" s="1094">
        <f t="shared" si="3"/>
        <v>0.57239293199999997</v>
      </c>
      <c r="M32" s="1094">
        <f t="shared" si="4"/>
        <v>0.41325730000000011</v>
      </c>
    </row>
    <row r="33" spans="1:13">
      <c r="A33" s="1255" t="s">
        <v>313</v>
      </c>
      <c r="B33" s="1094">
        <v>3.06801199</v>
      </c>
      <c r="C33" s="1094">
        <v>0</v>
      </c>
      <c r="D33" s="1259">
        <f t="shared" si="0"/>
        <v>3.06801199</v>
      </c>
      <c r="E33" s="1094">
        <v>4.3103077910000023</v>
      </c>
      <c r="F33" s="1094">
        <v>0</v>
      </c>
      <c r="G33" s="1257">
        <f t="shared" si="1"/>
        <v>7.3783197810000019</v>
      </c>
      <c r="H33" s="1258">
        <v>2.3266271522165498</v>
      </c>
      <c r="I33" s="1258">
        <v>0.27169189097163499</v>
      </c>
      <c r="J33" s="1094">
        <v>0</v>
      </c>
      <c r="K33" s="1094">
        <f t="shared" si="2"/>
        <v>2.5983190431881846</v>
      </c>
      <c r="L33" s="1094">
        <f t="shared" si="3"/>
        <v>4.7800007378118172</v>
      </c>
      <c r="M33" s="1094">
        <f t="shared" si="4"/>
        <v>0.74138483778345021</v>
      </c>
    </row>
    <row r="34" spans="1:13">
      <c r="A34" s="1255"/>
      <c r="B34" s="1094">
        <f>(3323.09+768.79)/100</f>
        <v>40.918800000000005</v>
      </c>
      <c r="C34" s="1094">
        <v>0</v>
      </c>
      <c r="D34" s="1259">
        <f t="shared" si="0"/>
        <v>40.918800000000005</v>
      </c>
      <c r="E34" s="1094">
        <v>109.21163844249338</v>
      </c>
      <c r="F34" s="1094">
        <v>0</v>
      </c>
      <c r="G34" s="1257">
        <f t="shared" si="1"/>
        <v>150.13043844249339</v>
      </c>
      <c r="H34" s="1258">
        <v>7.3370382328230006</v>
      </c>
      <c r="I34" s="1258">
        <v>12.235063231110361</v>
      </c>
      <c r="J34" s="1094">
        <v>0</v>
      </c>
      <c r="K34" s="1094">
        <f t="shared" si="2"/>
        <v>19.572101463933361</v>
      </c>
      <c r="L34" s="1094">
        <f t="shared" si="3"/>
        <v>130.55833697856002</v>
      </c>
      <c r="M34" s="1094">
        <f t="shared" si="4"/>
        <v>33.581761767177007</v>
      </c>
    </row>
    <row r="35" spans="1:13">
      <c r="A35" s="1260"/>
      <c r="B35" s="1261">
        <f>SUM(B23:B34)</f>
        <v>2379.988670145</v>
      </c>
      <c r="C35" s="1261">
        <f t="shared" ref="C35:M35" si="5">SUM(C23:C34)</f>
        <v>0</v>
      </c>
      <c r="D35" s="1261">
        <f t="shared" si="5"/>
        <v>2379.988670145</v>
      </c>
      <c r="E35" s="1261">
        <f t="shared" si="5"/>
        <v>756.15439267635202</v>
      </c>
      <c r="F35" s="1261">
        <f t="shared" si="5"/>
        <v>0</v>
      </c>
      <c r="G35" s="1261">
        <f t="shared" si="5"/>
        <v>3136.1430628213525</v>
      </c>
      <c r="H35" s="1261">
        <f t="shared" si="5"/>
        <v>815.32227136699953</v>
      </c>
      <c r="I35" s="1261">
        <f t="shared" si="5"/>
        <v>117.2578375651055</v>
      </c>
      <c r="J35" s="1261">
        <f t="shared" si="5"/>
        <v>0</v>
      </c>
      <c r="K35" s="1261">
        <f t="shared" si="5"/>
        <v>932.58010893210508</v>
      </c>
      <c r="L35" s="1261">
        <f t="shared" si="5"/>
        <v>2203.5629538892476</v>
      </c>
      <c r="M35" s="1261">
        <f t="shared" si="5"/>
        <v>1564.6663987780009</v>
      </c>
    </row>
    <row r="36" spans="1:13" hidden="1">
      <c r="A36" s="1254" t="s">
        <v>246</v>
      </c>
      <c r="B36" s="1255"/>
      <c r="C36" s="1255"/>
      <c r="D36" s="1255"/>
      <c r="E36" s="1255"/>
      <c r="F36" s="1255"/>
      <c r="G36" s="1255"/>
      <c r="H36" s="1255"/>
      <c r="I36" s="1255"/>
      <c r="J36" s="1255"/>
      <c r="K36" s="1255"/>
      <c r="L36" s="1255"/>
      <c r="M36" s="1255"/>
    </row>
    <row r="37" spans="1:13" hidden="1">
      <c r="A37" s="1255"/>
      <c r="B37" s="1255"/>
      <c r="C37" s="1255"/>
      <c r="D37" s="1255"/>
      <c r="E37" s="1255"/>
      <c r="F37" s="1255"/>
      <c r="G37" s="1255"/>
      <c r="H37" s="1255"/>
      <c r="I37" s="1255"/>
      <c r="J37" s="1255"/>
      <c r="K37" s="1255"/>
      <c r="L37" s="1255"/>
      <c r="M37" s="1255"/>
    </row>
    <row r="38" spans="1:13" hidden="1">
      <c r="A38" s="1255" t="s">
        <v>867</v>
      </c>
      <c r="B38" s="1255"/>
      <c r="C38" s="1255"/>
      <c r="D38" s="1255"/>
      <c r="E38" s="1255"/>
      <c r="F38" s="1255"/>
      <c r="G38" s="1255"/>
      <c r="H38" s="1255"/>
      <c r="I38" s="1255"/>
      <c r="J38" s="1255"/>
      <c r="K38" s="1255"/>
      <c r="L38" s="1255"/>
      <c r="M38" s="1255"/>
    </row>
    <row r="39" spans="1:13" hidden="1">
      <c r="A39" s="1255" t="s">
        <v>868</v>
      </c>
      <c r="B39" s="1255"/>
      <c r="C39" s="1255"/>
      <c r="D39" s="1255"/>
      <c r="E39" s="1255"/>
      <c r="F39" s="1255"/>
      <c r="G39" s="1255"/>
      <c r="H39" s="1255"/>
      <c r="I39" s="1255"/>
      <c r="J39" s="1255"/>
      <c r="K39" s="1255"/>
      <c r="L39" s="1255"/>
      <c r="M39" s="1255"/>
    </row>
    <row r="40" spans="1:13" hidden="1">
      <c r="A40" s="1255" t="s">
        <v>869</v>
      </c>
      <c r="B40" s="1255"/>
      <c r="C40" s="1255"/>
      <c r="D40" s="1255"/>
      <c r="E40" s="1255"/>
      <c r="F40" s="1255"/>
      <c r="G40" s="1255"/>
      <c r="H40" s="1255"/>
      <c r="I40" s="1255"/>
      <c r="J40" s="1255"/>
      <c r="K40" s="1255"/>
      <c r="L40" s="1255"/>
      <c r="M40" s="1255"/>
    </row>
    <row r="41" spans="1:13" hidden="1">
      <c r="A41" s="1255" t="s">
        <v>656</v>
      </c>
      <c r="B41" s="1255"/>
      <c r="C41" s="1255"/>
      <c r="D41" s="1255"/>
      <c r="E41" s="1255"/>
      <c r="F41" s="1255"/>
      <c r="G41" s="1255"/>
      <c r="H41" s="1255"/>
      <c r="I41" s="1255"/>
      <c r="J41" s="1255"/>
      <c r="K41" s="1255"/>
      <c r="L41" s="1255"/>
      <c r="M41" s="1255"/>
    </row>
    <row r="42" spans="1:13" hidden="1">
      <c r="A42" s="1255" t="s">
        <v>870</v>
      </c>
      <c r="B42" s="1255"/>
      <c r="C42" s="1255"/>
      <c r="D42" s="1255"/>
      <c r="E42" s="1255"/>
      <c r="F42" s="1255"/>
      <c r="G42" s="1255"/>
      <c r="H42" s="1255"/>
      <c r="I42" s="1255"/>
      <c r="J42" s="1255"/>
      <c r="K42" s="1255"/>
      <c r="L42" s="1255"/>
      <c r="M42" s="1255"/>
    </row>
    <row r="43" spans="1:13" hidden="1">
      <c r="A43" s="1255" t="s">
        <v>817</v>
      </c>
      <c r="B43" s="1255"/>
      <c r="C43" s="1255"/>
      <c r="D43" s="1255"/>
      <c r="E43" s="1255"/>
      <c r="F43" s="1255"/>
      <c r="G43" s="1255"/>
      <c r="H43" s="1255"/>
      <c r="I43" s="1255"/>
      <c r="J43" s="1255"/>
      <c r="K43" s="1255"/>
      <c r="L43" s="1255"/>
      <c r="M43" s="1255"/>
    </row>
    <row r="44" spans="1:13" hidden="1">
      <c r="A44" s="1255" t="s">
        <v>312</v>
      </c>
      <c r="B44" s="1255"/>
      <c r="C44" s="1255"/>
      <c r="D44" s="1255"/>
      <c r="E44" s="1255"/>
      <c r="F44" s="1255"/>
      <c r="G44" s="1255"/>
      <c r="H44" s="1255"/>
      <c r="I44" s="1255"/>
      <c r="J44" s="1255"/>
      <c r="K44" s="1255"/>
      <c r="L44" s="1255"/>
      <c r="M44" s="1255"/>
    </row>
    <row r="45" spans="1:13" hidden="1">
      <c r="A45" s="1255" t="s">
        <v>313</v>
      </c>
      <c r="B45" s="1255"/>
      <c r="C45" s="1255"/>
      <c r="D45" s="1255"/>
      <c r="E45" s="1255"/>
      <c r="F45" s="1255"/>
      <c r="G45" s="1255"/>
      <c r="H45" s="1255"/>
      <c r="I45" s="1255"/>
      <c r="J45" s="1255"/>
      <c r="K45" s="1255"/>
      <c r="L45" s="1255"/>
      <c r="M45" s="1255"/>
    </row>
    <row r="46" spans="1:13" hidden="1">
      <c r="A46" s="1255" t="s">
        <v>658</v>
      </c>
      <c r="B46" s="1255"/>
      <c r="C46" s="1255"/>
      <c r="D46" s="1255"/>
      <c r="E46" s="1255"/>
      <c r="F46" s="1255"/>
      <c r="G46" s="1255"/>
      <c r="H46" s="1255"/>
      <c r="I46" s="1255"/>
      <c r="J46" s="1255"/>
      <c r="K46" s="1255"/>
      <c r="L46" s="1255"/>
      <c r="M46" s="1255"/>
    </row>
    <row r="47" spans="1:13" hidden="1">
      <c r="A47" s="1256" t="s">
        <v>8</v>
      </c>
      <c r="B47" s="1255"/>
      <c r="C47" s="1255"/>
      <c r="D47" s="1255"/>
      <c r="E47" s="1255"/>
      <c r="F47" s="1255"/>
      <c r="G47" s="1255"/>
      <c r="H47" s="1255"/>
      <c r="I47" s="1255"/>
      <c r="J47" s="1255"/>
      <c r="K47" s="1255"/>
      <c r="L47" s="1255"/>
      <c r="M47" s="1255"/>
    </row>
    <row r="48" spans="1:13" hidden="1">
      <c r="A48" s="1255" t="s">
        <v>9</v>
      </c>
      <c r="B48" s="1255"/>
      <c r="C48" s="1255"/>
      <c r="D48" s="1255"/>
      <c r="E48" s="1255"/>
      <c r="F48" s="1255"/>
      <c r="G48" s="1255"/>
      <c r="H48" s="1255"/>
      <c r="I48" s="1255"/>
      <c r="J48" s="1255"/>
      <c r="K48" s="1255"/>
      <c r="L48" s="1255"/>
      <c r="M48" s="1255"/>
    </row>
    <row r="49" spans="1:13" hidden="1">
      <c r="A49" s="1255" t="s">
        <v>413</v>
      </c>
      <c r="B49" s="1255"/>
      <c r="C49" s="1255"/>
      <c r="D49" s="1255"/>
      <c r="E49" s="1255"/>
      <c r="F49" s="1255"/>
      <c r="G49" s="1255"/>
      <c r="H49" s="1255"/>
      <c r="I49" s="1255"/>
      <c r="J49" s="1255"/>
      <c r="K49" s="1255"/>
      <c r="L49" s="1255"/>
      <c r="M49" s="1255"/>
    </row>
    <row r="50" spans="1:13">
      <c r="A50" s="1242" t="s">
        <v>414</v>
      </c>
      <c r="G50" s="1262"/>
      <c r="H50" s="1097"/>
      <c r="I50" s="1097"/>
      <c r="L50" s="1263"/>
      <c r="M50" s="1137"/>
    </row>
    <row r="51" spans="1:13">
      <c r="B51" s="1137" t="s">
        <v>3234</v>
      </c>
      <c r="L51" s="1264"/>
      <c r="M51" s="1137"/>
    </row>
    <row r="52" spans="1:13">
      <c r="A52" s="1680" t="s">
        <v>3225</v>
      </c>
      <c r="B52" s="1680"/>
      <c r="C52" s="1680"/>
      <c r="D52" s="1680"/>
      <c r="E52" s="1680"/>
      <c r="F52" s="1680"/>
      <c r="G52" s="1680"/>
      <c r="H52" s="1680"/>
      <c r="I52" s="1680"/>
      <c r="J52" s="1680"/>
      <c r="K52" s="1680"/>
      <c r="L52" s="1680"/>
      <c r="M52" s="1680"/>
    </row>
    <row r="53" spans="1:13">
      <c r="A53" s="1243" t="s">
        <v>851</v>
      </c>
      <c r="B53" s="1243"/>
      <c r="C53" s="1243"/>
      <c r="D53" s="1243"/>
      <c r="E53" s="1243"/>
      <c r="F53" s="1243"/>
      <c r="G53" s="1243"/>
      <c r="H53" s="1243"/>
      <c r="I53" s="1243"/>
      <c r="J53" s="1243"/>
      <c r="K53" s="1243"/>
      <c r="L53" s="1243"/>
      <c r="M53" s="1243"/>
    </row>
    <row r="54" spans="1:13" ht="13.5" thickBot="1">
      <c r="E54" s="1681" t="s">
        <v>895</v>
      </c>
      <c r="F54" s="1681"/>
      <c r="G54" s="1681"/>
      <c r="H54" s="1681"/>
      <c r="L54" s="1242" t="s">
        <v>3226</v>
      </c>
      <c r="M54" s="1137"/>
    </row>
    <row r="55" spans="1:13" ht="13.5" thickBot="1">
      <c r="A55" s="1244" t="s">
        <v>828</v>
      </c>
      <c r="B55" s="1245" t="s">
        <v>829</v>
      </c>
      <c r="C55" s="1246"/>
      <c r="D55" s="1246"/>
      <c r="E55" s="1246"/>
      <c r="F55" s="1246"/>
      <c r="G55" s="1246"/>
      <c r="H55" s="1245" t="s">
        <v>141</v>
      </c>
      <c r="I55" s="1246"/>
      <c r="J55" s="1245"/>
      <c r="K55" s="1245"/>
      <c r="L55" s="1258">
        <f t="shared" ref="L55:L71" si="6">G55-K55</f>
        <v>0</v>
      </c>
      <c r="M55" s="1247"/>
    </row>
    <row r="56" spans="1:13" ht="39" thickBot="1">
      <c r="A56" s="1249" t="s">
        <v>892</v>
      </c>
      <c r="B56" s="1677" t="s">
        <v>3235</v>
      </c>
      <c r="C56" s="1678"/>
      <c r="D56" s="1679"/>
      <c r="E56" s="1250" t="s">
        <v>3228</v>
      </c>
      <c r="F56" s="1250" t="s">
        <v>831</v>
      </c>
      <c r="G56" s="1250" t="s">
        <v>3229</v>
      </c>
      <c r="H56" s="1250" t="s">
        <v>3236</v>
      </c>
      <c r="I56" s="1250" t="s">
        <v>3231</v>
      </c>
      <c r="J56" s="1250" t="s">
        <v>832</v>
      </c>
      <c r="K56" s="1250" t="s">
        <v>3232</v>
      </c>
      <c r="L56" s="1265" t="s">
        <v>3237</v>
      </c>
      <c r="M56" s="1251" t="s">
        <v>3238</v>
      </c>
    </row>
    <row r="57" spans="1:13" ht="25.5">
      <c r="A57" s="1252"/>
      <c r="B57" s="1253" t="s">
        <v>833</v>
      </c>
      <c r="C57" s="1253" t="s">
        <v>865</v>
      </c>
      <c r="D57" s="1253" t="s">
        <v>456</v>
      </c>
      <c r="E57" s="1252"/>
      <c r="F57" s="1252"/>
      <c r="G57" s="1252"/>
      <c r="H57" s="1252"/>
      <c r="I57" s="1252"/>
      <c r="J57" s="1252"/>
      <c r="K57" s="1252"/>
      <c r="L57" s="1258">
        <f t="shared" si="6"/>
        <v>0</v>
      </c>
      <c r="M57" s="1252"/>
    </row>
    <row r="58" spans="1:13" hidden="1">
      <c r="A58" s="1254" t="s">
        <v>866</v>
      </c>
      <c r="B58" s="1255"/>
      <c r="C58" s="1255"/>
      <c r="D58" s="1255"/>
      <c r="E58" s="1255"/>
      <c r="F58" s="1255"/>
      <c r="G58" s="1255"/>
      <c r="H58" s="1255"/>
      <c r="I58" s="1255"/>
      <c r="J58" s="1255"/>
      <c r="K58" s="1255"/>
      <c r="L58" s="1258">
        <f t="shared" si="6"/>
        <v>0</v>
      </c>
      <c r="M58" s="1255"/>
    </row>
    <row r="59" spans="1:13" hidden="1">
      <c r="A59" s="1254" t="s">
        <v>867</v>
      </c>
      <c r="B59" s="1255"/>
      <c r="C59" s="1255"/>
      <c r="D59" s="1255"/>
      <c r="E59" s="1255"/>
      <c r="F59" s="1255"/>
      <c r="G59" s="1255"/>
      <c r="H59" s="1255"/>
      <c r="I59" s="1255"/>
      <c r="J59" s="1255"/>
      <c r="K59" s="1255"/>
      <c r="L59" s="1258">
        <f t="shared" si="6"/>
        <v>0</v>
      </c>
      <c r="M59" s="1255"/>
    </row>
    <row r="60" spans="1:13" hidden="1">
      <c r="A60" s="1255" t="s">
        <v>868</v>
      </c>
      <c r="B60" s="1255"/>
      <c r="C60" s="1255"/>
      <c r="D60" s="1255"/>
      <c r="E60" s="1255"/>
      <c r="F60" s="1255"/>
      <c r="G60" s="1255"/>
      <c r="H60" s="1255"/>
      <c r="I60" s="1255"/>
      <c r="J60" s="1255"/>
      <c r="K60" s="1255"/>
      <c r="L60" s="1258">
        <f t="shared" si="6"/>
        <v>0</v>
      </c>
      <c r="M60" s="1266"/>
    </row>
    <row r="61" spans="1:13" hidden="1">
      <c r="A61" s="1255" t="s">
        <v>869</v>
      </c>
      <c r="B61" s="1255"/>
      <c r="C61" s="1255"/>
      <c r="D61" s="1255"/>
      <c r="E61" s="1255"/>
      <c r="F61" s="1255"/>
      <c r="G61" s="1255"/>
      <c r="H61" s="1255"/>
      <c r="I61" s="1255"/>
      <c r="J61" s="1255"/>
      <c r="K61" s="1255"/>
      <c r="L61" s="1258">
        <f t="shared" si="6"/>
        <v>0</v>
      </c>
      <c r="M61" s="1255"/>
    </row>
    <row r="62" spans="1:13" hidden="1">
      <c r="A62" s="1255" t="s">
        <v>656</v>
      </c>
      <c r="B62" s="1255"/>
      <c r="C62" s="1255"/>
      <c r="D62" s="1255"/>
      <c r="E62" s="1255"/>
      <c r="F62" s="1255"/>
      <c r="G62" s="1255"/>
      <c r="H62" s="1255"/>
      <c r="J62" s="1255"/>
      <c r="K62" s="1255"/>
      <c r="L62" s="1258">
        <f t="shared" si="6"/>
        <v>0</v>
      </c>
      <c r="M62" s="1255"/>
    </row>
    <row r="63" spans="1:13" hidden="1">
      <c r="A63" s="1255" t="s">
        <v>870</v>
      </c>
      <c r="B63" s="1255"/>
      <c r="C63" s="1255"/>
      <c r="D63" s="1255"/>
      <c r="E63" s="1255"/>
      <c r="F63" s="1255"/>
      <c r="G63" s="1255"/>
      <c r="H63" s="1255"/>
      <c r="I63" s="1255"/>
      <c r="J63" s="1255"/>
      <c r="K63" s="1255"/>
      <c r="L63" s="1258">
        <f t="shared" si="6"/>
        <v>0</v>
      </c>
      <c r="M63" s="1255"/>
    </row>
    <row r="64" spans="1:13" hidden="1">
      <c r="A64" s="1255" t="s">
        <v>871</v>
      </c>
      <c r="B64" s="1255"/>
      <c r="C64" s="1255"/>
      <c r="D64" s="1255"/>
      <c r="E64" s="1255"/>
      <c r="F64" s="1255"/>
      <c r="G64" s="1255"/>
      <c r="H64" s="1255"/>
      <c r="J64" s="1255"/>
      <c r="K64" s="1255"/>
      <c r="L64" s="1258">
        <f t="shared" si="6"/>
        <v>0</v>
      </c>
      <c r="M64" s="1255"/>
    </row>
    <row r="65" spans="1:13" hidden="1">
      <c r="A65" s="1255" t="s">
        <v>657</v>
      </c>
      <c r="B65" s="1255"/>
      <c r="C65" s="1255"/>
      <c r="D65" s="1255"/>
      <c r="E65" s="1255"/>
      <c r="F65" s="1255"/>
      <c r="G65" s="1255"/>
      <c r="H65" s="1255"/>
      <c r="I65" s="1255"/>
      <c r="J65" s="1255"/>
      <c r="K65" s="1255"/>
      <c r="L65" s="1258">
        <f t="shared" si="6"/>
        <v>0</v>
      </c>
      <c r="M65" s="1255"/>
    </row>
    <row r="66" spans="1:13" hidden="1">
      <c r="A66" s="1255" t="s">
        <v>480</v>
      </c>
      <c r="B66" s="1255"/>
      <c r="C66" s="1255"/>
      <c r="D66" s="1255"/>
      <c r="E66" s="1255"/>
      <c r="F66" s="1255"/>
      <c r="G66" s="1255"/>
      <c r="H66" s="1255"/>
      <c r="I66" s="1255"/>
      <c r="J66" s="1255"/>
      <c r="K66" s="1255"/>
      <c r="L66" s="1258">
        <f t="shared" si="6"/>
        <v>0</v>
      </c>
      <c r="M66" s="1255"/>
    </row>
    <row r="67" spans="1:13" hidden="1">
      <c r="A67" s="1256" t="s">
        <v>670</v>
      </c>
      <c r="B67" s="1255"/>
      <c r="C67" s="1255"/>
      <c r="D67" s="1255"/>
      <c r="E67" s="1255"/>
      <c r="F67" s="1255"/>
      <c r="G67" s="1255"/>
      <c r="H67" s="1255"/>
      <c r="I67" s="1255"/>
      <c r="J67" s="1255"/>
      <c r="K67" s="1255"/>
      <c r="L67" s="1258">
        <f t="shared" si="6"/>
        <v>0</v>
      </c>
      <c r="M67" s="1255"/>
    </row>
    <row r="68" spans="1:13" hidden="1">
      <c r="A68" s="1255" t="s">
        <v>658</v>
      </c>
      <c r="B68" s="1255"/>
      <c r="C68" s="1255"/>
      <c r="D68" s="1255"/>
      <c r="E68" s="1255"/>
      <c r="F68" s="1255"/>
      <c r="G68" s="1255"/>
      <c r="H68" s="1255"/>
      <c r="I68" s="1255"/>
      <c r="J68" s="1255"/>
      <c r="K68" s="1255"/>
      <c r="L68" s="1258">
        <f t="shared" si="6"/>
        <v>0</v>
      </c>
      <c r="M68" s="1255"/>
    </row>
    <row r="69" spans="1:13" hidden="1">
      <c r="A69" s="1255" t="s">
        <v>312</v>
      </c>
      <c r="B69" s="1255"/>
      <c r="C69" s="1255"/>
      <c r="D69" s="1255"/>
      <c r="E69" s="1255"/>
      <c r="F69" s="1255"/>
      <c r="G69" s="1255"/>
      <c r="H69" s="1255"/>
      <c r="I69" s="1255"/>
      <c r="J69" s="1255"/>
      <c r="K69" s="1255"/>
      <c r="L69" s="1258">
        <f t="shared" si="6"/>
        <v>0</v>
      </c>
      <c r="M69" s="1255"/>
    </row>
    <row r="70" spans="1:13" hidden="1">
      <c r="A70" s="1255" t="s">
        <v>313</v>
      </c>
      <c r="B70" s="1255"/>
      <c r="C70" s="1255"/>
      <c r="D70" s="1255"/>
      <c r="E70" s="1255"/>
      <c r="F70" s="1255"/>
      <c r="G70" s="1255"/>
      <c r="H70" s="1255"/>
      <c r="I70" s="1255"/>
      <c r="J70" s="1255"/>
      <c r="K70" s="1255"/>
      <c r="L70" s="1258">
        <f t="shared" si="6"/>
        <v>0</v>
      </c>
      <c r="M70" s="1255"/>
    </row>
    <row r="71" spans="1:13">
      <c r="A71" s="1254" t="s">
        <v>630</v>
      </c>
      <c r="B71" s="1255"/>
      <c r="C71" s="1255"/>
      <c r="D71" s="1255"/>
      <c r="E71" s="1255"/>
      <c r="F71" s="1255"/>
      <c r="G71" s="1255"/>
      <c r="H71" s="1255"/>
      <c r="J71" s="1255"/>
      <c r="K71" s="1255"/>
      <c r="L71" s="1258">
        <f t="shared" si="6"/>
        <v>0</v>
      </c>
      <c r="M71" s="1255"/>
    </row>
    <row r="72" spans="1:13">
      <c r="A72" s="1255" t="s">
        <v>244</v>
      </c>
      <c r="B72" s="1094">
        <f>G23</f>
        <v>0</v>
      </c>
      <c r="C72" s="1094">
        <v>0</v>
      </c>
      <c r="D72" s="1257">
        <f>B72+C72</f>
        <v>0</v>
      </c>
      <c r="E72" s="1094">
        <v>0</v>
      </c>
      <c r="F72" s="1094">
        <v>0</v>
      </c>
      <c r="G72" s="1257">
        <f>D72+E72-F72</f>
        <v>0</v>
      </c>
      <c r="H72" s="1094">
        <f>K23</f>
        <v>0</v>
      </c>
      <c r="I72" s="1094">
        <v>0</v>
      </c>
      <c r="J72" s="1094">
        <v>0</v>
      </c>
      <c r="K72" s="1094">
        <f>H72+I72-J72</f>
        <v>0</v>
      </c>
      <c r="L72" s="1094">
        <f>G72-K72</f>
        <v>0</v>
      </c>
      <c r="M72" s="1094">
        <f>D72-H72</f>
        <v>0</v>
      </c>
    </row>
    <row r="73" spans="1:13">
      <c r="A73" s="1255" t="s">
        <v>868</v>
      </c>
      <c r="B73" s="1094">
        <f t="shared" ref="B73:B83" si="7">G24</f>
        <v>0</v>
      </c>
      <c r="C73" s="1094">
        <v>0</v>
      </c>
      <c r="D73" s="1257">
        <f t="shared" ref="D73:D83" si="8">B73+C73</f>
        <v>0</v>
      </c>
      <c r="E73" s="1094">
        <v>0</v>
      </c>
      <c r="F73" s="1094">
        <v>0</v>
      </c>
      <c r="G73" s="1257">
        <f t="shared" ref="G73:G83" si="9">D73+E73-F73</f>
        <v>0</v>
      </c>
      <c r="H73" s="1094">
        <f t="shared" ref="H73:H83" si="10">K24</f>
        <v>0</v>
      </c>
      <c r="I73" s="1094">
        <v>0</v>
      </c>
      <c r="J73" s="1094">
        <v>0</v>
      </c>
      <c r="K73" s="1094">
        <f t="shared" ref="K73:K83" si="11">H73+I73-J73</f>
        <v>0</v>
      </c>
      <c r="L73" s="1094">
        <f t="shared" ref="L73:L83" si="12">G73-K73</f>
        <v>0</v>
      </c>
      <c r="M73" s="1094">
        <f t="shared" ref="M73:M83" si="13">D73-H73</f>
        <v>0</v>
      </c>
    </row>
    <row r="74" spans="1:13">
      <c r="A74" s="1255" t="s">
        <v>869</v>
      </c>
      <c r="B74" s="1094">
        <f t="shared" si="7"/>
        <v>0</v>
      </c>
      <c r="C74" s="1094">
        <v>0</v>
      </c>
      <c r="D74" s="1257">
        <f t="shared" si="8"/>
        <v>0</v>
      </c>
      <c r="E74" s="1094">
        <v>0</v>
      </c>
      <c r="F74" s="1094">
        <v>0</v>
      </c>
      <c r="G74" s="1257">
        <f t="shared" si="9"/>
        <v>0</v>
      </c>
      <c r="H74" s="1094">
        <f t="shared" si="10"/>
        <v>0</v>
      </c>
      <c r="I74" s="1094">
        <v>0</v>
      </c>
      <c r="J74" s="1094">
        <v>0</v>
      </c>
      <c r="K74" s="1094">
        <f t="shared" si="11"/>
        <v>0</v>
      </c>
      <c r="L74" s="1094">
        <f t="shared" si="12"/>
        <v>0</v>
      </c>
      <c r="M74" s="1094">
        <f t="shared" si="13"/>
        <v>0</v>
      </c>
    </row>
    <row r="75" spans="1:13">
      <c r="A75" s="1255" t="s">
        <v>656</v>
      </c>
      <c r="B75" s="1094">
        <f t="shared" si="7"/>
        <v>72.935791334341076</v>
      </c>
      <c r="C75" s="1094">
        <v>0</v>
      </c>
      <c r="D75" s="1257">
        <f t="shared" si="8"/>
        <v>72.935791334341076</v>
      </c>
      <c r="E75" s="1094">
        <v>30.433178213173996</v>
      </c>
      <c r="F75" s="1094">
        <v>0</v>
      </c>
      <c r="G75" s="1257">
        <f t="shared" si="9"/>
        <v>103.36896954751506</v>
      </c>
      <c r="H75" s="1094">
        <f t="shared" si="10"/>
        <v>3.4215288437551457</v>
      </c>
      <c r="I75" s="1258">
        <v>2.5824355080542984</v>
      </c>
      <c r="J75" s="1094">
        <v>0</v>
      </c>
      <c r="K75" s="1094">
        <f t="shared" si="11"/>
        <v>6.0039643518094437</v>
      </c>
      <c r="L75" s="1094">
        <f t="shared" si="12"/>
        <v>97.365005195705621</v>
      </c>
      <c r="M75" s="1094">
        <f t="shared" si="13"/>
        <v>69.514262490585935</v>
      </c>
    </row>
    <row r="76" spans="1:13">
      <c r="A76" s="1255" t="s">
        <v>870</v>
      </c>
      <c r="B76" s="1094">
        <f t="shared" si="7"/>
        <v>0</v>
      </c>
      <c r="C76" s="1094">
        <v>0</v>
      </c>
      <c r="D76" s="1257">
        <f t="shared" si="8"/>
        <v>0</v>
      </c>
      <c r="E76" s="1094">
        <v>0</v>
      </c>
      <c r="F76" s="1094">
        <v>0</v>
      </c>
      <c r="G76" s="1257">
        <f t="shared" si="9"/>
        <v>0</v>
      </c>
      <c r="H76" s="1094">
        <f t="shared" si="10"/>
        <v>0</v>
      </c>
      <c r="I76" s="1094">
        <v>0</v>
      </c>
      <c r="J76" s="1094">
        <v>0</v>
      </c>
      <c r="K76" s="1094">
        <f t="shared" si="11"/>
        <v>0</v>
      </c>
      <c r="L76" s="1094">
        <f t="shared" si="12"/>
        <v>0</v>
      </c>
      <c r="M76" s="1094">
        <f t="shared" si="13"/>
        <v>0</v>
      </c>
    </row>
    <row r="77" spans="1:13">
      <c r="A77" s="1255" t="s">
        <v>871</v>
      </c>
      <c r="B77" s="1094">
        <f t="shared" si="7"/>
        <v>2904.564233263518</v>
      </c>
      <c r="C77" s="1258">
        <v>0</v>
      </c>
      <c r="D77" s="1257">
        <f t="shared" si="8"/>
        <v>2904.564233263518</v>
      </c>
      <c r="E77" s="1094">
        <v>623.18278518529314</v>
      </c>
      <c r="F77" s="1094">
        <v>0</v>
      </c>
      <c r="G77" s="1257">
        <f t="shared" si="9"/>
        <v>3527.7470184488111</v>
      </c>
      <c r="H77" s="1094">
        <f t="shared" si="10"/>
        <v>906.42627251322835</v>
      </c>
      <c r="I77" s="1258">
        <v>126.37</v>
      </c>
      <c r="J77" s="1094">
        <v>0</v>
      </c>
      <c r="K77" s="1094">
        <f t="shared" si="11"/>
        <v>1032.7962725132284</v>
      </c>
      <c r="L77" s="1094">
        <f t="shared" si="12"/>
        <v>2494.9507459355827</v>
      </c>
      <c r="M77" s="1094">
        <f t="shared" si="13"/>
        <v>1998.1379607502895</v>
      </c>
    </row>
    <row r="78" spans="1:13">
      <c r="A78" s="1255" t="s">
        <v>657</v>
      </c>
      <c r="B78" s="1094">
        <f t="shared" si="7"/>
        <v>0</v>
      </c>
      <c r="C78" s="1094">
        <v>0</v>
      </c>
      <c r="D78" s="1257">
        <f t="shared" si="8"/>
        <v>0</v>
      </c>
      <c r="E78" s="1094">
        <v>0</v>
      </c>
      <c r="F78" s="1094">
        <v>0</v>
      </c>
      <c r="G78" s="1257">
        <f t="shared" si="9"/>
        <v>0</v>
      </c>
      <c r="H78" s="1094">
        <f t="shared" si="10"/>
        <v>0</v>
      </c>
      <c r="I78" s="1094">
        <v>0</v>
      </c>
      <c r="J78" s="1094">
        <v>0</v>
      </c>
      <c r="K78" s="1094">
        <f t="shared" si="11"/>
        <v>0</v>
      </c>
      <c r="L78" s="1094">
        <f t="shared" si="12"/>
        <v>0</v>
      </c>
      <c r="M78" s="1094">
        <f t="shared" si="13"/>
        <v>0</v>
      </c>
    </row>
    <row r="79" spans="1:13">
      <c r="A79" s="1256" t="s">
        <v>480</v>
      </c>
      <c r="B79" s="1094">
        <f t="shared" si="7"/>
        <v>0</v>
      </c>
      <c r="C79" s="1094">
        <v>0</v>
      </c>
      <c r="D79" s="1257">
        <f t="shared" si="8"/>
        <v>0</v>
      </c>
      <c r="E79" s="1094">
        <v>0</v>
      </c>
      <c r="F79" s="1094">
        <v>0</v>
      </c>
      <c r="G79" s="1257">
        <f t="shared" si="9"/>
        <v>0</v>
      </c>
      <c r="H79" s="1094">
        <f t="shared" si="10"/>
        <v>0</v>
      </c>
      <c r="I79" s="1094">
        <v>0</v>
      </c>
      <c r="J79" s="1094">
        <v>0</v>
      </c>
      <c r="K79" s="1094">
        <f t="shared" si="11"/>
        <v>0</v>
      </c>
      <c r="L79" s="1094">
        <f t="shared" si="12"/>
        <v>0</v>
      </c>
      <c r="M79" s="1094">
        <f t="shared" si="13"/>
        <v>0</v>
      </c>
    </row>
    <row r="80" spans="1:13">
      <c r="A80" s="1256" t="s">
        <v>670</v>
      </c>
      <c r="B80" s="1094">
        <f t="shared" si="7"/>
        <v>0</v>
      </c>
      <c r="C80" s="1094">
        <v>0</v>
      </c>
      <c r="D80" s="1257">
        <f t="shared" si="8"/>
        <v>0</v>
      </c>
      <c r="E80" s="1094">
        <v>0</v>
      </c>
      <c r="F80" s="1094">
        <v>0</v>
      </c>
      <c r="G80" s="1257">
        <f t="shared" si="9"/>
        <v>0</v>
      </c>
      <c r="H80" s="1094">
        <f t="shared" si="10"/>
        <v>0</v>
      </c>
      <c r="I80" s="1094">
        <v>0</v>
      </c>
      <c r="J80" s="1094">
        <v>0</v>
      </c>
      <c r="K80" s="1094">
        <f t="shared" si="11"/>
        <v>0</v>
      </c>
      <c r="L80" s="1094">
        <f t="shared" si="12"/>
        <v>0</v>
      </c>
      <c r="M80" s="1094">
        <f t="shared" si="13"/>
        <v>0</v>
      </c>
    </row>
    <row r="81" spans="1:13">
      <c r="A81" s="1255" t="s">
        <v>658</v>
      </c>
      <c r="B81" s="1094">
        <f t="shared" si="7"/>
        <v>1.13428</v>
      </c>
      <c r="C81" s="1094">
        <v>0</v>
      </c>
      <c r="D81" s="1259">
        <f t="shared" si="8"/>
        <v>1.13428</v>
      </c>
      <c r="E81" s="1255">
        <v>1.4280000000000002</v>
      </c>
      <c r="F81" s="1094">
        <v>0</v>
      </c>
      <c r="G81" s="1257">
        <f t="shared" si="9"/>
        <v>2.5622800000000003</v>
      </c>
      <c r="H81" s="1094">
        <f t="shared" si="10"/>
        <v>0.56188706799999999</v>
      </c>
      <c r="I81" s="1258">
        <v>0.18157691800000003</v>
      </c>
      <c r="J81" s="1094">
        <v>0</v>
      </c>
      <c r="K81" s="1094">
        <f t="shared" si="11"/>
        <v>0.74346398600000008</v>
      </c>
      <c r="L81" s="1094">
        <f t="shared" si="12"/>
        <v>1.8188160140000003</v>
      </c>
      <c r="M81" s="1094">
        <f t="shared" si="13"/>
        <v>0.57239293199999997</v>
      </c>
    </row>
    <row r="82" spans="1:13">
      <c r="A82" s="1255" t="s">
        <v>245</v>
      </c>
      <c r="B82" s="1094">
        <f t="shared" si="7"/>
        <v>7.3783197810000019</v>
      </c>
      <c r="C82" s="1094">
        <v>0</v>
      </c>
      <c r="D82" s="1259">
        <f t="shared" si="8"/>
        <v>7.3783197810000019</v>
      </c>
      <c r="E82" s="1094">
        <v>0.16832000000000019</v>
      </c>
      <c r="F82" s="1094">
        <v>0</v>
      </c>
      <c r="G82" s="1257">
        <f t="shared" si="9"/>
        <v>7.5466397810000023</v>
      </c>
      <c r="H82" s="1094">
        <f t="shared" si="10"/>
        <v>2.5983190431881846</v>
      </c>
      <c r="I82" s="1258">
        <v>0.39926560359826962</v>
      </c>
      <c r="J82" s="1094">
        <v>0</v>
      </c>
      <c r="K82" s="1094">
        <f t="shared" si="11"/>
        <v>2.9975846467864544</v>
      </c>
      <c r="L82" s="1094">
        <f t="shared" si="12"/>
        <v>4.5490551342135479</v>
      </c>
      <c r="M82" s="1094">
        <f t="shared" si="13"/>
        <v>4.7800007378118172</v>
      </c>
    </row>
    <row r="83" spans="1:13">
      <c r="A83" s="1255" t="s">
        <v>313</v>
      </c>
      <c r="B83" s="1094">
        <f t="shared" si="7"/>
        <v>150.13043844249339</v>
      </c>
      <c r="C83" s="1094">
        <v>0</v>
      </c>
      <c r="D83" s="1259">
        <f t="shared" si="8"/>
        <v>150.13043844249339</v>
      </c>
      <c r="E83" s="1094">
        <v>69.069952834403679</v>
      </c>
      <c r="F83" s="1094">
        <v>0</v>
      </c>
      <c r="G83" s="1257">
        <f t="shared" si="9"/>
        <v>219.20039127689705</v>
      </c>
      <c r="H83" s="1094">
        <f t="shared" si="10"/>
        <v>19.572101463933361</v>
      </c>
      <c r="I83" s="1258">
        <v>23.625002103072333</v>
      </c>
      <c r="J83" s="1094">
        <v>0</v>
      </c>
      <c r="K83" s="1094">
        <f t="shared" si="11"/>
        <v>43.197103567005698</v>
      </c>
      <c r="L83" s="1094">
        <f t="shared" si="12"/>
        <v>176.00328770989137</v>
      </c>
      <c r="M83" s="1094">
        <f t="shared" si="13"/>
        <v>130.55833697856002</v>
      </c>
    </row>
    <row r="84" spans="1:13">
      <c r="A84" s="1260" t="s">
        <v>456</v>
      </c>
      <c r="B84" s="1257">
        <f>SUM(B72:B83)</f>
        <v>3136.1430628213525</v>
      </c>
      <c r="C84" s="1258"/>
      <c r="D84" s="1261">
        <f t="shared" ref="D84:M84" si="14">SUM(D72:D83)</f>
        <v>3136.1430628213525</v>
      </c>
      <c r="E84" s="1261">
        <f t="shared" si="14"/>
        <v>724.28223623287079</v>
      </c>
      <c r="F84" s="1257">
        <f t="shared" si="14"/>
        <v>0</v>
      </c>
      <c r="G84" s="1257">
        <f t="shared" si="14"/>
        <v>3860.4252990542232</v>
      </c>
      <c r="H84" s="1257">
        <f t="shared" si="14"/>
        <v>932.58010893210508</v>
      </c>
      <c r="I84" s="1257">
        <f t="shared" si="14"/>
        <v>153.15828013272488</v>
      </c>
      <c r="J84" s="1257">
        <f t="shared" si="14"/>
        <v>0</v>
      </c>
      <c r="K84" s="1257">
        <f t="shared" si="14"/>
        <v>1085.73838906483</v>
      </c>
      <c r="L84" s="1257">
        <f t="shared" si="14"/>
        <v>2774.6869099893934</v>
      </c>
      <c r="M84" s="1257">
        <f t="shared" si="14"/>
        <v>2203.5629538892476</v>
      </c>
    </row>
    <row r="85" spans="1:13">
      <c r="M85" s="1137"/>
    </row>
    <row r="86" spans="1:13">
      <c r="A86" s="1682" t="s">
        <v>3239</v>
      </c>
      <c r="B86" s="1682"/>
      <c r="C86" s="1682"/>
      <c r="D86" s="1682"/>
      <c r="E86" s="1267"/>
      <c r="F86" s="1267"/>
      <c r="G86" s="1267"/>
      <c r="H86" s="1267"/>
      <c r="I86" s="1267"/>
      <c r="J86" s="1267"/>
      <c r="K86" s="1267"/>
      <c r="L86" s="1267"/>
      <c r="M86" s="1267"/>
    </row>
    <row r="87" spans="1:13" ht="18.75">
      <c r="A87" s="1268" t="s">
        <v>3240</v>
      </c>
      <c r="B87" s="1268"/>
      <c r="C87" s="1268"/>
      <c r="D87" s="1268"/>
      <c r="E87" s="1269"/>
      <c r="G87" s="1097"/>
      <c r="M87" s="1137"/>
    </row>
    <row r="88" spans="1:13" ht="15.75">
      <c r="A88" s="1179" t="s">
        <v>892</v>
      </c>
      <c r="B88" s="1179" t="s">
        <v>893</v>
      </c>
      <c r="C88" s="1179" t="s">
        <v>908</v>
      </c>
      <c r="D88" s="1179" t="s">
        <v>895</v>
      </c>
      <c r="M88" s="1137"/>
    </row>
    <row r="89" spans="1:13" ht="15.75">
      <c r="A89" s="1179" t="s">
        <v>3241</v>
      </c>
      <c r="B89" s="1270">
        <v>21.078918135991501</v>
      </c>
      <c r="C89" s="1270">
        <v>21.078918135991501</v>
      </c>
      <c r="D89" s="1270">
        <v>21.078918135991501</v>
      </c>
      <c r="M89" s="1137"/>
    </row>
    <row r="90" spans="1:13" ht="15.75">
      <c r="A90" s="1179"/>
      <c r="B90" s="1179"/>
      <c r="C90" s="1179"/>
      <c r="D90" s="1179"/>
      <c r="M90" s="1137"/>
    </row>
    <row r="91" spans="1:13" ht="15.75">
      <c r="A91" s="1179" t="s">
        <v>3242</v>
      </c>
      <c r="B91" s="1179"/>
      <c r="C91" s="1179"/>
      <c r="D91" s="1179"/>
      <c r="M91" s="1137"/>
    </row>
    <row r="92" spans="1:13" ht="31.5">
      <c r="A92" s="1179" t="s">
        <v>3243</v>
      </c>
      <c r="B92" s="1179"/>
      <c r="C92" s="1179"/>
      <c r="D92" s="1179"/>
      <c r="L92" s="1097"/>
      <c r="M92" s="1137"/>
    </row>
    <row r="93" spans="1:13" ht="15.75">
      <c r="A93" s="1179" t="s">
        <v>3244</v>
      </c>
      <c r="B93" s="1179"/>
      <c r="C93" s="1179"/>
      <c r="D93" s="1179"/>
      <c r="G93" s="1097"/>
      <c r="M93" s="1137"/>
    </row>
    <row r="94" spans="1:13" ht="31.5">
      <c r="A94" s="1179" t="s">
        <v>3245</v>
      </c>
      <c r="B94" s="1271">
        <f>B89</f>
        <v>21.078918135991501</v>
      </c>
      <c r="C94" s="1271">
        <f>C89</f>
        <v>21.078918135991501</v>
      </c>
      <c r="D94" s="1271">
        <f>D89</f>
        <v>21.078918135991501</v>
      </c>
      <c r="M94" s="1137"/>
    </row>
    <row r="95" spans="1:13">
      <c r="A95" s="1272"/>
      <c r="B95" s="1272"/>
      <c r="C95" s="1272"/>
      <c r="D95" s="1272"/>
      <c r="L95" s="1097"/>
      <c r="M95" s="1137"/>
    </row>
    <row r="96" spans="1:13">
      <c r="G96" s="1097"/>
      <c r="M96" s="1137"/>
    </row>
    <row r="97" spans="7:13">
      <c r="M97" s="1137"/>
    </row>
    <row r="98" spans="7:13">
      <c r="M98" s="1137"/>
    </row>
    <row r="99" spans="7:13">
      <c r="M99" s="1137"/>
    </row>
    <row r="100" spans="7:13">
      <c r="M100" s="1137"/>
    </row>
    <row r="101" spans="7:13">
      <c r="L101" s="1097"/>
      <c r="M101" s="1137"/>
    </row>
    <row r="102" spans="7:13">
      <c r="G102" s="1097"/>
      <c r="M102" s="1137"/>
    </row>
    <row r="103" spans="7:13">
      <c r="M103" s="1137"/>
    </row>
    <row r="104" spans="7:13">
      <c r="M104" s="1137"/>
    </row>
    <row r="105" spans="7:13">
      <c r="M105" s="1137"/>
    </row>
    <row r="106" spans="7:13">
      <c r="M106" s="1137"/>
    </row>
    <row r="107" spans="7:13">
      <c r="L107" s="1097"/>
      <c r="M107" s="1137"/>
    </row>
    <row r="108" spans="7:13">
      <c r="G108" s="1097"/>
      <c r="M108" s="1137"/>
    </row>
    <row r="109" spans="7:13">
      <c r="M109" s="1137"/>
    </row>
    <row r="110" spans="7:13">
      <c r="M110" s="1137"/>
    </row>
    <row r="111" spans="7:13">
      <c r="M111" s="1137"/>
    </row>
    <row r="112" spans="7:13">
      <c r="M112" s="1137"/>
    </row>
    <row r="113" spans="7:13">
      <c r="L113" s="1097"/>
      <c r="M113" s="1137"/>
    </row>
    <row r="114" spans="7:13">
      <c r="G114" s="1097"/>
      <c r="M114" s="1137"/>
    </row>
    <row r="115" spans="7:13">
      <c r="M115" s="1137"/>
    </row>
    <row r="116" spans="7:13">
      <c r="M116" s="1137"/>
    </row>
    <row r="117" spans="7:13">
      <c r="L117" s="1097"/>
      <c r="M117" s="1137"/>
    </row>
    <row r="118" spans="7:13">
      <c r="G118" s="1097"/>
      <c r="M118" s="1137"/>
    </row>
    <row r="119" spans="7:13">
      <c r="M119" s="1137"/>
    </row>
    <row r="120" spans="7:13">
      <c r="L120" s="1097"/>
      <c r="M120" s="1137"/>
    </row>
    <row r="121" spans="7:13">
      <c r="G121" s="1097"/>
      <c r="M121" s="1137"/>
    </row>
    <row r="122" spans="7:13">
      <c r="M122" s="1137"/>
    </row>
    <row r="123" spans="7:13">
      <c r="M123" s="1137"/>
    </row>
    <row r="124" spans="7:13">
      <c r="M124" s="1137"/>
    </row>
    <row r="125" spans="7:13">
      <c r="L125" s="1097"/>
      <c r="M125" s="1137"/>
    </row>
    <row r="126" spans="7:13">
      <c r="G126" s="1097"/>
      <c r="M126" s="1137"/>
    </row>
    <row r="127" spans="7:13">
      <c r="M127" s="1137"/>
    </row>
    <row r="128" spans="7:13">
      <c r="M128" s="1137"/>
    </row>
    <row r="129" spans="1:13" ht="20.25">
      <c r="A129" s="1273" t="s">
        <v>3246</v>
      </c>
      <c r="B129" s="1274"/>
      <c r="C129" s="1274"/>
      <c r="D129" s="1274"/>
      <c r="E129" s="1274"/>
      <c r="F129" s="1274"/>
      <c r="G129" s="1274"/>
      <c r="H129" s="1274"/>
      <c r="I129" s="1274"/>
      <c r="J129" s="1274"/>
      <c r="K129" s="1274"/>
      <c r="L129" s="1274"/>
      <c r="M129" s="1274"/>
    </row>
    <row r="130" spans="1:13">
      <c r="A130" s="1683" t="s">
        <v>3247</v>
      </c>
      <c r="B130" s="1683"/>
      <c r="C130" s="1683"/>
      <c r="D130" s="1683"/>
      <c r="E130" s="1683"/>
      <c r="F130" s="1683"/>
      <c r="G130" s="1683"/>
      <c r="H130" s="1683"/>
      <c r="I130" s="1683"/>
      <c r="J130" s="1683"/>
      <c r="K130" s="1683"/>
      <c r="L130" s="1683"/>
      <c r="M130" s="1683"/>
    </row>
    <row r="131" spans="1:13">
      <c r="A131" s="1275" t="s">
        <v>851</v>
      </c>
      <c r="B131" s="1275"/>
      <c r="C131" s="1275"/>
      <c r="D131" s="1275"/>
      <c r="E131" s="1275"/>
      <c r="F131" s="1275"/>
      <c r="G131" s="1275"/>
      <c r="H131" s="1275"/>
      <c r="I131" s="1275"/>
      <c r="J131" s="1275"/>
      <c r="K131" s="1275"/>
      <c r="L131" s="1275"/>
      <c r="M131" s="1275"/>
    </row>
    <row r="132" spans="1:13">
      <c r="A132" s="1274"/>
      <c r="B132" s="1274"/>
      <c r="C132" s="1274"/>
      <c r="D132" s="1274"/>
      <c r="E132" s="1684" t="s">
        <v>894</v>
      </c>
      <c r="F132" s="1684"/>
      <c r="G132" s="1684"/>
      <c r="H132" s="1684"/>
      <c r="I132" s="1274"/>
      <c r="J132" s="1274"/>
      <c r="K132" s="1274"/>
      <c r="L132" s="1276" t="s">
        <v>3226</v>
      </c>
      <c r="M132" s="1274"/>
    </row>
    <row r="133" spans="1:13" ht="89.25">
      <c r="A133" s="1277" t="s">
        <v>892</v>
      </c>
      <c r="B133" s="1278" t="s">
        <v>3248</v>
      </c>
      <c r="C133" s="1278" t="s">
        <v>3249</v>
      </c>
      <c r="D133" s="1278" t="s">
        <v>3250</v>
      </c>
      <c r="E133" s="1277" t="s">
        <v>3251</v>
      </c>
      <c r="F133" s="1277" t="s">
        <v>3252</v>
      </c>
      <c r="G133" s="1277" t="s">
        <v>3253</v>
      </c>
      <c r="H133" s="1277" t="s">
        <v>3254</v>
      </c>
      <c r="I133" s="1277" t="s">
        <v>3255</v>
      </c>
      <c r="J133" s="1277" t="s">
        <v>3256</v>
      </c>
      <c r="K133" s="1277" t="s">
        <v>3257</v>
      </c>
      <c r="L133" s="1277" t="s">
        <v>3258</v>
      </c>
      <c r="M133" s="1279"/>
    </row>
    <row r="134" spans="1:13">
      <c r="A134" s="1280"/>
      <c r="B134" s="1281"/>
      <c r="C134" s="1281"/>
      <c r="D134" s="1281"/>
      <c r="E134" s="1280"/>
      <c r="F134" s="1280"/>
      <c r="G134" s="1280"/>
      <c r="H134" s="1280"/>
      <c r="I134" s="1280"/>
      <c r="J134" s="1280"/>
      <c r="K134" s="1280"/>
      <c r="L134" s="1280"/>
      <c r="M134" s="1279"/>
    </row>
    <row r="135" spans="1:13">
      <c r="A135" s="1282" t="s">
        <v>3259</v>
      </c>
      <c r="B135" s="1280"/>
      <c r="C135" s="1280"/>
      <c r="D135" s="1280"/>
      <c r="E135" s="1280"/>
      <c r="F135" s="1280"/>
      <c r="G135" s="1280"/>
      <c r="H135" s="1280"/>
      <c r="I135" s="1280"/>
      <c r="J135" s="1280"/>
      <c r="K135" s="1280"/>
      <c r="L135" s="1280"/>
      <c r="M135" s="1279"/>
    </row>
    <row r="136" spans="1:13">
      <c r="A136" s="1282" t="s">
        <v>867</v>
      </c>
      <c r="B136" s="1280"/>
      <c r="C136" s="1280"/>
      <c r="D136" s="1280"/>
      <c r="E136" s="1280"/>
      <c r="F136" s="1280"/>
      <c r="G136" s="1280"/>
      <c r="H136" s="1280"/>
      <c r="I136" s="1280"/>
      <c r="J136" s="1280"/>
      <c r="K136" s="1280"/>
      <c r="L136" s="1280"/>
      <c r="M136" s="1279"/>
    </row>
    <row r="137" spans="1:13">
      <c r="A137" s="1280" t="s">
        <v>868</v>
      </c>
      <c r="B137" s="1280"/>
      <c r="C137" s="1280"/>
      <c r="D137" s="1280"/>
      <c r="E137" s="1280"/>
      <c r="F137" s="1280"/>
      <c r="G137" s="1280"/>
      <c r="H137" s="1280"/>
      <c r="I137" s="1280"/>
      <c r="J137" s="1280"/>
      <c r="K137" s="1280"/>
      <c r="L137" s="1280"/>
      <c r="M137" s="1279"/>
    </row>
    <row r="138" spans="1:13">
      <c r="A138" s="1280" t="s">
        <v>869</v>
      </c>
      <c r="B138" s="1280"/>
      <c r="C138" s="1280"/>
      <c r="D138" s="1280"/>
      <c r="E138" s="1280"/>
      <c r="F138" s="1280"/>
      <c r="G138" s="1280"/>
      <c r="H138" s="1280"/>
      <c r="I138" s="1280"/>
      <c r="J138" s="1280"/>
      <c r="K138" s="1280"/>
      <c r="L138" s="1280"/>
      <c r="M138" s="1279"/>
    </row>
    <row r="139" spans="1:13">
      <c r="A139" s="1280" t="s">
        <v>656</v>
      </c>
      <c r="B139" s="1280"/>
      <c r="C139" s="1280"/>
      <c r="D139" s="1280"/>
      <c r="E139" s="1280"/>
      <c r="F139" s="1280"/>
      <c r="G139" s="1280"/>
      <c r="H139" s="1280"/>
      <c r="I139" s="1280"/>
      <c r="J139" s="1280"/>
      <c r="K139" s="1280"/>
      <c r="L139" s="1280"/>
      <c r="M139" s="1279"/>
    </row>
    <row r="140" spans="1:13">
      <c r="A140" s="1280" t="s">
        <v>870</v>
      </c>
      <c r="B140" s="1280"/>
      <c r="C140" s="1280"/>
      <c r="D140" s="1280"/>
      <c r="E140" s="1280"/>
      <c r="F140" s="1280"/>
      <c r="G140" s="1280"/>
      <c r="H140" s="1280"/>
      <c r="I140" s="1280"/>
      <c r="J140" s="1280"/>
      <c r="K140" s="1280"/>
      <c r="L140" s="1280"/>
      <c r="M140" s="1279"/>
    </row>
    <row r="141" spans="1:13">
      <c r="A141" s="1280" t="s">
        <v>871</v>
      </c>
      <c r="B141" s="1280"/>
      <c r="C141" s="1280"/>
      <c r="D141" s="1280"/>
      <c r="E141" s="1280"/>
      <c r="F141" s="1280"/>
      <c r="G141" s="1280"/>
      <c r="H141" s="1280"/>
      <c r="I141" s="1280"/>
      <c r="J141" s="1280"/>
      <c r="K141" s="1280"/>
      <c r="L141" s="1280"/>
      <c r="M141" s="1279"/>
    </row>
    <row r="142" spans="1:13">
      <c r="A142" s="1280" t="s">
        <v>657</v>
      </c>
      <c r="B142" s="1280"/>
      <c r="C142" s="1280"/>
      <c r="D142" s="1280"/>
      <c r="E142" s="1280"/>
      <c r="F142" s="1280"/>
      <c r="G142" s="1280"/>
      <c r="H142" s="1280"/>
      <c r="I142" s="1280"/>
      <c r="J142" s="1280"/>
      <c r="K142" s="1280"/>
      <c r="L142" s="1280"/>
      <c r="M142" s="1279"/>
    </row>
    <row r="143" spans="1:13">
      <c r="A143" s="1280" t="s">
        <v>480</v>
      </c>
      <c r="B143" s="1280"/>
      <c r="C143" s="1280"/>
      <c r="D143" s="1280"/>
      <c r="E143" s="1280"/>
      <c r="F143" s="1280"/>
      <c r="G143" s="1280"/>
      <c r="H143" s="1280"/>
      <c r="I143" s="1280"/>
      <c r="J143" s="1280"/>
      <c r="K143" s="1280"/>
      <c r="L143" s="1280"/>
      <c r="M143" s="1279"/>
    </row>
    <row r="144" spans="1:13">
      <c r="A144" s="1283" t="s">
        <v>670</v>
      </c>
      <c r="B144" s="1280"/>
      <c r="C144" s="1280"/>
      <c r="D144" s="1280"/>
      <c r="E144" s="1280"/>
      <c r="F144" s="1280"/>
      <c r="G144" s="1280"/>
      <c r="H144" s="1280"/>
      <c r="I144" s="1280"/>
      <c r="J144" s="1280"/>
      <c r="K144" s="1280"/>
      <c r="L144" s="1280"/>
      <c r="M144" s="1279"/>
    </row>
    <row r="145" spans="1:14">
      <c r="A145" s="1280" t="s">
        <v>658</v>
      </c>
      <c r="B145" s="1280"/>
      <c r="C145" s="1280"/>
      <c r="D145" s="1280"/>
      <c r="E145" s="1280"/>
      <c r="F145" s="1280"/>
      <c r="G145" s="1280"/>
      <c r="H145" s="1280"/>
      <c r="I145" s="1280"/>
      <c r="J145" s="1280"/>
      <c r="K145" s="1280"/>
      <c r="L145" s="1280"/>
      <c r="M145" s="1279"/>
    </row>
    <row r="146" spans="1:14">
      <c r="A146" s="1280" t="s">
        <v>312</v>
      </c>
      <c r="B146" s="1280"/>
      <c r="C146" s="1280"/>
      <c r="D146" s="1280"/>
      <c r="E146" s="1280"/>
      <c r="F146" s="1280"/>
      <c r="G146" s="1280"/>
      <c r="H146" s="1280"/>
      <c r="I146" s="1280"/>
      <c r="J146" s="1280"/>
      <c r="K146" s="1280"/>
      <c r="L146" s="1280"/>
      <c r="M146" s="1279"/>
    </row>
    <row r="147" spans="1:14">
      <c r="A147" s="1280" t="s">
        <v>313</v>
      </c>
      <c r="B147" s="1280"/>
      <c r="C147" s="1280"/>
      <c r="D147" s="1280"/>
      <c r="E147" s="1280"/>
      <c r="F147" s="1280"/>
      <c r="G147" s="1280"/>
      <c r="H147" s="1280"/>
      <c r="I147" s="1280"/>
      <c r="J147" s="1280"/>
      <c r="K147" s="1280"/>
      <c r="L147" s="1280"/>
      <c r="M147" s="1279"/>
    </row>
    <row r="148" spans="1:14">
      <c r="A148" s="1280" t="s">
        <v>3260</v>
      </c>
      <c r="B148" s="1280"/>
      <c r="C148" s="1280"/>
      <c r="D148" s="1280"/>
      <c r="E148" s="1280"/>
      <c r="F148" s="1280"/>
      <c r="G148" s="1280"/>
      <c r="H148" s="1280"/>
      <c r="I148" s="1280"/>
      <c r="J148" s="1280"/>
      <c r="K148" s="1280"/>
      <c r="L148" s="1280"/>
      <c r="M148" s="1279"/>
    </row>
    <row r="149" spans="1:14" ht="25.5" customHeight="1">
      <c r="A149" s="1280"/>
      <c r="B149" s="1284"/>
      <c r="C149" s="1280"/>
      <c r="D149" s="1285"/>
      <c r="E149" s="1280"/>
      <c r="F149" s="1280"/>
      <c r="G149" s="1286"/>
      <c r="H149" s="1284"/>
      <c r="I149" s="1280"/>
      <c r="J149" s="1280"/>
      <c r="K149" s="1284"/>
      <c r="L149" s="1284"/>
      <c r="M149" s="1287"/>
    </row>
    <row r="154" spans="1:14" ht="20.25">
      <c r="A154" s="1273" t="s">
        <v>3261</v>
      </c>
      <c r="B154" s="1274"/>
      <c r="C154" s="1274"/>
      <c r="D154" s="1274"/>
      <c r="E154" s="1274"/>
      <c r="F154" s="1274"/>
      <c r="G154" s="1274"/>
      <c r="H154" s="1274"/>
      <c r="I154" s="1274"/>
      <c r="J154" s="1274"/>
      <c r="K154" s="1274"/>
      <c r="L154" s="1274"/>
      <c r="M154" s="1279"/>
    </row>
    <row r="155" spans="1:14">
      <c r="A155" s="1683" t="s">
        <v>3247</v>
      </c>
      <c r="B155" s="1683"/>
      <c r="C155" s="1683"/>
      <c r="D155" s="1683"/>
      <c r="E155" s="1683"/>
      <c r="F155" s="1683"/>
      <c r="G155" s="1683"/>
      <c r="H155" s="1683"/>
      <c r="I155" s="1683"/>
      <c r="J155" s="1683"/>
      <c r="K155" s="1683"/>
      <c r="L155" s="1683"/>
      <c r="M155" s="1683"/>
    </row>
    <row r="156" spans="1:14">
      <c r="A156" s="1275" t="s">
        <v>851</v>
      </c>
      <c r="B156" s="1275"/>
      <c r="C156" s="1275"/>
      <c r="D156" s="1275"/>
      <c r="E156" s="1275"/>
      <c r="F156" s="1275"/>
      <c r="G156" s="1275"/>
      <c r="H156" s="1275"/>
      <c r="I156" s="1275"/>
      <c r="J156" s="1275"/>
      <c r="K156" s="1275"/>
      <c r="L156" s="1275"/>
      <c r="M156" s="1275"/>
    </row>
    <row r="157" spans="1:14">
      <c r="A157" s="1685" t="s">
        <v>3262</v>
      </c>
      <c r="B157" s="1685"/>
      <c r="C157" s="1685"/>
      <c r="D157" s="1685"/>
      <c r="E157" s="1685"/>
      <c r="F157" s="1685"/>
      <c r="G157" s="1685"/>
      <c r="H157" s="1685"/>
      <c r="I157" s="1685"/>
      <c r="J157" s="1685"/>
      <c r="K157" s="1685"/>
      <c r="L157" s="1685"/>
      <c r="M157" s="1685"/>
      <c r="N157" s="1685"/>
    </row>
    <row r="158" spans="1:14" ht="76.5">
      <c r="A158" s="1277" t="s">
        <v>892</v>
      </c>
      <c r="B158" s="1278" t="s">
        <v>3263</v>
      </c>
      <c r="C158" s="1278" t="s">
        <v>3264</v>
      </c>
      <c r="D158" s="1278" t="s">
        <v>3265</v>
      </c>
      <c r="E158" s="1278" t="s">
        <v>3266</v>
      </c>
      <c r="F158" s="1278" t="s">
        <v>3267</v>
      </c>
      <c r="G158" s="1278" t="s">
        <v>3268</v>
      </c>
      <c r="H158" s="1278" t="s">
        <v>3269</v>
      </c>
      <c r="I158" s="1277" t="s">
        <v>3270</v>
      </c>
      <c r="J158" s="1277" t="s">
        <v>3271</v>
      </c>
      <c r="K158" s="1277" t="s">
        <v>3272</v>
      </c>
      <c r="L158" s="1277" t="s">
        <v>3273</v>
      </c>
      <c r="M158" s="1277" t="s">
        <v>3274</v>
      </c>
      <c r="N158" s="1277" t="s">
        <v>3275</v>
      </c>
    </row>
    <row r="159" spans="1:14">
      <c r="A159" s="1280"/>
      <c r="B159" s="1281"/>
      <c r="C159" s="1281"/>
      <c r="D159" s="1281"/>
      <c r="E159" s="1280"/>
      <c r="F159" s="1280"/>
      <c r="G159" s="1280"/>
      <c r="H159" s="1280"/>
      <c r="I159" s="1280"/>
      <c r="J159" s="1280"/>
      <c r="K159" s="1280"/>
      <c r="L159" s="1280"/>
      <c r="M159" s="1280"/>
      <c r="N159" s="1255"/>
    </row>
    <row r="160" spans="1:14" ht="18.75">
      <c r="A160" s="1288" t="s">
        <v>3276</v>
      </c>
      <c r="B160" s="1280"/>
      <c r="C160" s="1280"/>
      <c r="D160" s="1280"/>
      <c r="E160" s="1280"/>
      <c r="F160" s="1280"/>
      <c r="G160" s="1280"/>
      <c r="H160" s="1280"/>
      <c r="I160" s="1280"/>
      <c r="J160" s="1280"/>
      <c r="K160" s="1280"/>
      <c r="L160" s="1280"/>
      <c r="M160" s="1280"/>
      <c r="N160" s="1255"/>
    </row>
    <row r="161" spans="1:14" ht="18.75">
      <c r="A161" s="1288" t="s">
        <v>3277</v>
      </c>
      <c r="B161" s="1280"/>
      <c r="C161" s="1280"/>
      <c r="D161" s="1280"/>
      <c r="E161" s="1280"/>
      <c r="F161" s="1280"/>
      <c r="G161" s="1280"/>
      <c r="H161" s="1280"/>
      <c r="I161" s="1280"/>
      <c r="J161" s="1280"/>
      <c r="K161" s="1280"/>
      <c r="L161" s="1280"/>
      <c r="M161" s="1280"/>
      <c r="N161" s="1255"/>
    </row>
    <row r="162" spans="1:14" ht="18.75">
      <c r="A162" s="1288" t="s">
        <v>3278</v>
      </c>
      <c r="B162" s="1280"/>
      <c r="C162" s="1280"/>
      <c r="D162" s="1280"/>
      <c r="E162" s="1280"/>
      <c r="F162" s="1280"/>
      <c r="G162" s="1280"/>
      <c r="H162" s="1280"/>
      <c r="I162" s="1280"/>
      <c r="J162" s="1280"/>
      <c r="K162" s="1280"/>
      <c r="L162" s="1280"/>
      <c r="M162" s="1280"/>
      <c r="N162" s="1255"/>
    </row>
    <row r="163" spans="1:14" ht="18.75">
      <c r="A163" s="1288" t="s">
        <v>3279</v>
      </c>
      <c r="B163" s="1280"/>
      <c r="C163" s="1280"/>
      <c r="D163" s="1280"/>
      <c r="E163" s="1280"/>
      <c r="F163" s="1280"/>
      <c r="G163" s="1280"/>
      <c r="H163" s="1280"/>
      <c r="I163" s="1280"/>
      <c r="J163" s="1280"/>
      <c r="K163" s="1280"/>
      <c r="L163" s="1280"/>
      <c r="M163" s="1280"/>
      <c r="N163" s="1255"/>
    </row>
    <row r="164" spans="1:14" ht="18.75">
      <c r="A164" s="1288" t="s">
        <v>3280</v>
      </c>
      <c r="B164" s="1280"/>
      <c r="C164" s="1280"/>
      <c r="D164" s="1280"/>
      <c r="E164" s="1280"/>
      <c r="F164" s="1280"/>
      <c r="G164" s="1280"/>
      <c r="H164" s="1280"/>
      <c r="I164" s="1280"/>
      <c r="J164" s="1280"/>
      <c r="K164" s="1280"/>
      <c r="L164" s="1280"/>
      <c r="M164" s="1280"/>
      <c r="N164" s="1255"/>
    </row>
    <row r="165" spans="1:14" ht="18.75">
      <c r="A165" s="1288" t="s">
        <v>3281</v>
      </c>
      <c r="B165" s="1280"/>
      <c r="C165" s="1280"/>
      <c r="D165" s="1280"/>
      <c r="E165" s="1280"/>
      <c r="F165" s="1280"/>
      <c r="G165" s="1280"/>
      <c r="H165" s="1280"/>
      <c r="I165" s="1280"/>
      <c r="J165" s="1280"/>
      <c r="K165" s="1280"/>
      <c r="L165" s="1280"/>
      <c r="M165" s="1280"/>
      <c r="N165" s="1255"/>
    </row>
    <row r="172" spans="1:14">
      <c r="A172" s="1274"/>
    </row>
  </sheetData>
  <mergeCells count="11">
    <mergeCell ref="A86:D86"/>
    <mergeCell ref="A130:M130"/>
    <mergeCell ref="E132:H132"/>
    <mergeCell ref="A155:M155"/>
    <mergeCell ref="A157:N157"/>
    <mergeCell ref="B56:D56"/>
    <mergeCell ref="A2:M2"/>
    <mergeCell ref="E4:H4"/>
    <mergeCell ref="B6:D6"/>
    <mergeCell ref="A52:M52"/>
    <mergeCell ref="E54:H54"/>
  </mergeCells>
  <printOptions horizontalCentered="1" verticalCentered="1"/>
  <pageMargins left="0.19685039370078741" right="0.19685039370078741" top="0.6692913385826772" bottom="0.59055118110236227" header="0.51181102362204722" footer="0.51181102362204722"/>
  <pageSetup scale="64" orientation="landscape"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FFFF00"/>
  </sheetPr>
  <dimension ref="A1:H16"/>
  <sheetViews>
    <sheetView zoomScale="85" zoomScaleNormal="85" zoomScaleSheetLayoutView="100" workbookViewId="0">
      <selection activeCell="M7" sqref="M7"/>
    </sheetView>
  </sheetViews>
  <sheetFormatPr defaultRowHeight="14.25"/>
  <cols>
    <col min="1" max="1" width="9.28515625" style="101" bestFit="1" customWidth="1"/>
    <col min="2" max="2" width="20.5703125" style="101" customWidth="1"/>
    <col min="3" max="3" width="19.7109375" style="111" customWidth="1"/>
    <col min="4" max="4" width="16.5703125" style="101" customWidth="1"/>
    <col min="5" max="5" width="19.5703125" style="101" customWidth="1"/>
    <col min="6" max="6" width="9.140625" style="101"/>
    <col min="7" max="7" width="13.28515625" style="101" bestFit="1" customWidth="1"/>
    <col min="8" max="8" width="9.85546875" style="101" bestFit="1" customWidth="1"/>
    <col min="9" max="9" width="9.140625" style="101"/>
    <col min="10" max="10" width="13.42578125" style="101" bestFit="1" customWidth="1"/>
    <col min="11" max="16384" width="9.140625" style="101"/>
  </cols>
  <sheetData>
    <row r="1" spans="1:8" ht="36" customHeight="1">
      <c r="A1" s="1686" t="s">
        <v>1944</v>
      </c>
      <c r="B1" s="1687"/>
      <c r="C1" s="1687"/>
      <c r="D1" s="1687"/>
      <c r="E1" s="1687"/>
    </row>
    <row r="2" spans="1:8" ht="31.5" customHeight="1">
      <c r="A2" s="105" t="s">
        <v>417</v>
      </c>
      <c r="B2" s="105" t="s">
        <v>892</v>
      </c>
      <c r="C2" s="109" t="s">
        <v>893</v>
      </c>
      <c r="D2" s="105" t="s">
        <v>894</v>
      </c>
      <c r="E2" s="105" t="s">
        <v>895</v>
      </c>
    </row>
    <row r="3" spans="1:8" ht="21.6" customHeight="1">
      <c r="A3" s="103">
        <v>1</v>
      </c>
      <c r="B3" s="102" t="s">
        <v>418</v>
      </c>
      <c r="C3" s="107"/>
      <c r="D3" s="104"/>
      <c r="E3" s="104"/>
    </row>
    <row r="4" spans="1:8" ht="21.6" customHeight="1">
      <c r="A4" s="103"/>
      <c r="B4" s="102" t="s">
        <v>818</v>
      </c>
      <c r="C4" s="228"/>
      <c r="D4" s="770">
        <v>0</v>
      </c>
      <c r="E4" s="770">
        <v>0</v>
      </c>
    </row>
    <row r="5" spans="1:8" ht="21.6" customHeight="1">
      <c r="A5" s="103"/>
      <c r="B5" s="102" t="s">
        <v>571</v>
      </c>
      <c r="C5" s="228"/>
      <c r="D5" s="228"/>
      <c r="E5" s="228"/>
    </row>
    <row r="6" spans="1:8" ht="21.6" customHeight="1">
      <c r="A6" s="103"/>
      <c r="B6" s="769" t="s">
        <v>163</v>
      </c>
      <c r="C6" s="770">
        <v>35039.219804</v>
      </c>
      <c r="D6" s="770">
        <v>47689.424804000002</v>
      </c>
      <c r="E6" s="770">
        <v>58472.729803999995</v>
      </c>
      <c r="G6" s="108"/>
      <c r="H6" s="108"/>
    </row>
    <row r="7" spans="1:8" ht="21.6" customHeight="1">
      <c r="A7" s="103">
        <v>2</v>
      </c>
      <c r="B7" s="102" t="s">
        <v>419</v>
      </c>
      <c r="C7" s="110"/>
      <c r="D7" s="104"/>
      <c r="E7" s="104"/>
    </row>
    <row r="8" spans="1:8" ht="21.6" customHeight="1">
      <c r="A8" s="103" t="s">
        <v>526</v>
      </c>
      <c r="B8" s="102" t="s">
        <v>420</v>
      </c>
      <c r="C8" s="110">
        <v>0</v>
      </c>
      <c r="D8" s="104">
        <v>0</v>
      </c>
      <c r="E8" s="104">
        <v>0</v>
      </c>
    </row>
    <row r="9" spans="1:8" ht="21.6" customHeight="1">
      <c r="A9" s="103" t="s">
        <v>527</v>
      </c>
      <c r="B9" s="102" t="s">
        <v>421</v>
      </c>
      <c r="C9" s="110">
        <v>0</v>
      </c>
      <c r="D9" s="104">
        <v>0</v>
      </c>
      <c r="E9" s="104">
        <v>0</v>
      </c>
    </row>
    <row r="10" spans="1:8" ht="21.6" customHeight="1">
      <c r="A10" s="103" t="s">
        <v>528</v>
      </c>
      <c r="B10" s="102" t="s">
        <v>422</v>
      </c>
      <c r="C10" s="110">
        <v>0</v>
      </c>
      <c r="D10" s="104">
        <v>0</v>
      </c>
      <c r="E10" s="104">
        <v>0</v>
      </c>
    </row>
    <row r="11" spans="1:8" ht="21.6" customHeight="1">
      <c r="A11" s="103">
        <v>3</v>
      </c>
      <c r="B11" s="102" t="s">
        <v>423</v>
      </c>
      <c r="C11" s="107">
        <v>0</v>
      </c>
      <c r="D11" s="104">
        <v>0</v>
      </c>
      <c r="E11" s="104">
        <v>0</v>
      </c>
      <c r="G11" s="108"/>
    </row>
    <row r="12" spans="1:8" ht="21.6" customHeight="1">
      <c r="A12" s="103"/>
      <c r="B12" s="105" t="s">
        <v>456</v>
      </c>
      <c r="C12" s="110">
        <v>35039.219804</v>
      </c>
      <c r="D12" s="104">
        <v>47689.424804000002</v>
      </c>
      <c r="E12" s="104">
        <v>58472.729803999995</v>
      </c>
    </row>
    <row r="13" spans="1:8" ht="21" customHeight="1">
      <c r="A13" s="1688" t="s">
        <v>1688</v>
      </c>
      <c r="B13" s="1688"/>
      <c r="C13" s="1688"/>
      <c r="D13" s="1688"/>
      <c r="E13" s="1688"/>
    </row>
    <row r="16" spans="1:8">
      <c r="C16" s="641"/>
    </row>
  </sheetData>
  <mergeCells count="2">
    <mergeCell ref="A1:E1"/>
    <mergeCell ref="A13:E13"/>
  </mergeCells>
  <phoneticPr fontId="0" type="noConversion"/>
  <printOptions horizontalCentered="1" verticalCentered="1"/>
  <pageMargins left="0.74803149606299213" right="0.74803149606299213" top="0.82677165354330717" bottom="0.98425196850393704" header="0.51181102362204722" footer="0.51181102362204722"/>
  <pageSetup scale="110" orientation="landscape" blackAndWhite="1"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56"/>
  <sheetViews>
    <sheetView topLeftCell="A10" workbookViewId="0">
      <selection activeCell="K42" sqref="K42"/>
    </sheetView>
  </sheetViews>
  <sheetFormatPr defaultRowHeight="14.25"/>
  <cols>
    <col min="1" max="1" width="6.85546875" style="94" customWidth="1"/>
    <col min="2" max="2" width="42.5703125" style="94" customWidth="1"/>
    <col min="3" max="3" width="18.42578125" style="94" customWidth="1"/>
    <col min="4" max="4" width="18.42578125" style="94" hidden="1" customWidth="1"/>
    <col min="5" max="5" width="18" style="94" customWidth="1"/>
    <col min="6" max="6" width="19.7109375" style="94" customWidth="1"/>
    <col min="7" max="7" width="17.7109375" style="94" customWidth="1"/>
    <col min="8" max="8" width="11.28515625" style="94" bestFit="1" customWidth="1"/>
    <col min="9" max="16384" width="9.140625" style="94"/>
  </cols>
  <sheetData>
    <row r="1" spans="1:6" ht="43.5" customHeight="1">
      <c r="A1" s="1689" t="s">
        <v>1945</v>
      </c>
      <c r="B1" s="1689"/>
      <c r="C1" s="1689"/>
      <c r="D1" s="1689"/>
      <c r="E1" s="1689"/>
      <c r="F1" s="1689"/>
    </row>
    <row r="2" spans="1:6" ht="20.25" customHeight="1">
      <c r="C2" s="94" t="s">
        <v>1883</v>
      </c>
      <c r="D2" s="94" t="s">
        <v>1790</v>
      </c>
      <c r="E2" s="94" t="s">
        <v>1946</v>
      </c>
      <c r="F2" s="94" t="s">
        <v>2168</v>
      </c>
    </row>
    <row r="3" spans="1:6" ht="28.5" customHeight="1">
      <c r="C3" s="94" t="s">
        <v>424</v>
      </c>
      <c r="D3" s="94" t="s">
        <v>2001</v>
      </c>
      <c r="E3" s="94" t="s">
        <v>425</v>
      </c>
      <c r="F3" s="94" t="s">
        <v>426</v>
      </c>
    </row>
    <row r="4" spans="1:6" ht="15">
      <c r="A4" s="94" t="s">
        <v>54</v>
      </c>
      <c r="B4" s="106" t="s">
        <v>427</v>
      </c>
      <c r="C4" s="106"/>
      <c r="D4" s="106"/>
      <c r="E4" s="106"/>
      <c r="F4" s="106"/>
    </row>
    <row r="5" spans="1:6">
      <c r="B5" s="95" t="s">
        <v>428</v>
      </c>
      <c r="C5" s="778"/>
      <c r="E5" s="96"/>
    </row>
    <row r="6" spans="1:6">
      <c r="B6" s="95" t="s">
        <v>1989</v>
      </c>
      <c r="C6" s="778">
        <v>29497.236400000002</v>
      </c>
      <c r="D6" s="96">
        <v>25000</v>
      </c>
      <c r="E6" s="778">
        <v>29497.236400000002</v>
      </c>
      <c r="F6" s="778">
        <v>46092.440974827186</v>
      </c>
    </row>
    <row r="7" spans="1:6">
      <c r="B7" s="95" t="s">
        <v>1988</v>
      </c>
      <c r="C7" s="778"/>
      <c r="D7" s="96"/>
      <c r="E7" s="778">
        <v>16595.204574827188</v>
      </c>
      <c r="F7" s="778">
        <v>11585.59000456281</v>
      </c>
    </row>
    <row r="8" spans="1:6" ht="15">
      <c r="B8" s="95" t="s">
        <v>1990</v>
      </c>
      <c r="C8" s="929">
        <v>29497.236400000002</v>
      </c>
      <c r="D8" s="98">
        <v>25000</v>
      </c>
      <c r="E8" s="929">
        <v>46092.440974827186</v>
      </c>
      <c r="F8" s="929">
        <v>57678.030979389994</v>
      </c>
    </row>
    <row r="9" spans="1:6">
      <c r="B9" s="95" t="s">
        <v>567</v>
      </c>
      <c r="C9" s="778">
        <v>7391.8923272000375</v>
      </c>
      <c r="D9" s="96"/>
      <c r="E9" s="778">
        <v>16215.891151480708</v>
      </c>
      <c r="F9" s="778">
        <v>28886.331094373236</v>
      </c>
    </row>
    <row r="10" spans="1:6">
      <c r="B10" s="95" t="s">
        <v>360</v>
      </c>
      <c r="C10" s="778">
        <v>35039.219804</v>
      </c>
      <c r="D10" s="96">
        <v>2502.0700000000002</v>
      </c>
      <c r="E10" s="778">
        <v>46442.636965084421</v>
      </c>
      <c r="F10" s="778">
        <v>55560.941414996298</v>
      </c>
    </row>
    <row r="11" spans="1:6">
      <c r="B11" s="95"/>
      <c r="C11" s="778"/>
      <c r="D11" s="96"/>
      <c r="E11" s="778"/>
      <c r="F11" s="778"/>
    </row>
    <row r="12" spans="1:6">
      <c r="B12" s="95" t="s">
        <v>568</v>
      </c>
      <c r="C12" s="778"/>
      <c r="D12" s="96"/>
      <c r="E12" s="778"/>
      <c r="F12" s="778"/>
    </row>
    <row r="13" spans="1:6">
      <c r="B13" s="95" t="s">
        <v>2232</v>
      </c>
      <c r="C13" s="778">
        <v>0</v>
      </c>
      <c r="D13" s="96">
        <v>0</v>
      </c>
      <c r="E13" s="778">
        <v>36547.193966650317</v>
      </c>
      <c r="F13" s="778">
        <v>58799.136634591625</v>
      </c>
    </row>
    <row r="14" spans="1:6">
      <c r="B14" s="95" t="s">
        <v>2231</v>
      </c>
      <c r="C14" s="778">
        <v>22672.280783900002</v>
      </c>
      <c r="D14" s="96"/>
      <c r="E14" s="778">
        <v>33498.378785605513</v>
      </c>
      <c r="F14" s="778">
        <v>38032.625903577078</v>
      </c>
    </row>
    <row r="15" spans="1:6">
      <c r="B15" s="95" t="s">
        <v>569</v>
      </c>
      <c r="C15" s="778"/>
      <c r="D15" s="96"/>
      <c r="E15" s="778"/>
      <c r="F15" s="778"/>
    </row>
    <row r="16" spans="1:6">
      <c r="B16" s="95" t="s">
        <v>181</v>
      </c>
      <c r="C16" s="778">
        <v>60781.6591281</v>
      </c>
      <c r="D16" s="96">
        <v>59642.999999999993</v>
      </c>
      <c r="E16" s="778">
        <v>76781.6591281</v>
      </c>
      <c r="F16" s="778">
        <v>84781.6591281</v>
      </c>
    </row>
    <row r="17" spans="1:8">
      <c r="B17" s="95" t="s">
        <v>182</v>
      </c>
      <c r="C17" s="778">
        <v>94439.837614799995</v>
      </c>
      <c r="D17" s="96">
        <v>86299.540000000066</v>
      </c>
      <c r="E17" s="778">
        <v>103720.71085208397</v>
      </c>
      <c r="F17" s="778">
        <v>115558.79945156034</v>
      </c>
    </row>
    <row r="18" spans="1:8" ht="15">
      <c r="B18" s="97" t="s">
        <v>456</v>
      </c>
      <c r="C18" s="929">
        <v>249822.12605800005</v>
      </c>
      <c r="D18" s="98">
        <v>173444.61000000004</v>
      </c>
      <c r="E18" s="929">
        <v>359298.91182383214</v>
      </c>
      <c r="F18" s="929">
        <v>439297.52460658853</v>
      </c>
    </row>
    <row r="19" spans="1:8" ht="15">
      <c r="A19" s="94" t="s">
        <v>235</v>
      </c>
      <c r="B19" s="1690" t="s">
        <v>183</v>
      </c>
      <c r="C19" s="1690"/>
      <c r="D19" s="1690"/>
      <c r="E19" s="1690"/>
      <c r="F19" s="1690"/>
    </row>
    <row r="20" spans="1:8">
      <c r="B20" s="976" t="s">
        <v>828</v>
      </c>
      <c r="C20" s="96"/>
      <c r="D20" s="96"/>
      <c r="E20" s="96"/>
      <c r="F20" s="96"/>
    </row>
    <row r="21" spans="1:8">
      <c r="B21" s="95" t="s">
        <v>829</v>
      </c>
      <c r="C21" s="778">
        <v>237999.9215348</v>
      </c>
      <c r="D21" s="96">
        <v>219940.54</v>
      </c>
      <c r="E21" s="778">
        <v>313615.3608024352</v>
      </c>
      <c r="F21" s="778">
        <v>386043.58442572231</v>
      </c>
      <c r="G21" s="974"/>
    </row>
    <row r="22" spans="1:8">
      <c r="B22" s="95" t="s">
        <v>184</v>
      </c>
      <c r="C22" s="778">
        <v>81532.2208159</v>
      </c>
      <c r="D22" s="96">
        <v>72598</v>
      </c>
      <c r="E22" s="778">
        <v>93258.010893210507</v>
      </c>
      <c r="F22" s="778">
        <v>108573.91533345998</v>
      </c>
    </row>
    <row r="23" spans="1:8" ht="15">
      <c r="B23" s="95" t="s">
        <v>830</v>
      </c>
      <c r="C23" s="929">
        <v>156467.70071890001</v>
      </c>
      <c r="D23" s="98">
        <v>147342.54</v>
      </c>
      <c r="E23" s="929">
        <v>220357.34990922469</v>
      </c>
      <c r="F23" s="929">
        <v>277469.66909226234</v>
      </c>
    </row>
    <row r="24" spans="1:8">
      <c r="B24" s="95" t="s">
        <v>185</v>
      </c>
      <c r="C24" s="778">
        <v>16860.377247</v>
      </c>
      <c r="D24" s="96">
        <v>2511.0700000000006</v>
      </c>
      <c r="E24" s="778">
        <v>31715.344934363773</v>
      </c>
      <c r="F24" s="778">
        <v>35433.101672584875</v>
      </c>
      <c r="H24" s="973"/>
    </row>
    <row r="25" spans="1:8">
      <c r="B25" s="95" t="s">
        <v>61</v>
      </c>
      <c r="C25" s="778">
        <v>0</v>
      </c>
      <c r="D25" s="96">
        <v>0</v>
      </c>
      <c r="E25" s="778"/>
      <c r="F25" s="778"/>
    </row>
    <row r="26" spans="1:8" ht="15">
      <c r="B26" s="95" t="s">
        <v>62</v>
      </c>
      <c r="C26" s="929">
        <v>16860.377247</v>
      </c>
      <c r="D26" s="98">
        <v>2511.0700000000006</v>
      </c>
      <c r="E26" s="929">
        <v>31715.344934363773</v>
      </c>
      <c r="F26" s="929">
        <v>35433.101672584875</v>
      </c>
    </row>
    <row r="27" spans="1:8" ht="28.5">
      <c r="B27" s="95" t="s">
        <v>1984</v>
      </c>
      <c r="C27" s="96"/>
      <c r="D27" s="96"/>
      <c r="E27" s="778">
        <v>0</v>
      </c>
      <c r="F27" s="778">
        <v>0</v>
      </c>
    </row>
    <row r="28" spans="1:8" ht="28.5">
      <c r="B28" s="95" t="s">
        <v>1993</v>
      </c>
      <c r="C28" s="96"/>
      <c r="D28" s="96"/>
      <c r="E28" s="778">
        <v>0</v>
      </c>
      <c r="F28" s="778">
        <v>0</v>
      </c>
    </row>
    <row r="29" spans="1:8" ht="15">
      <c r="B29" s="95" t="s">
        <v>1985</v>
      </c>
      <c r="C29" s="98"/>
      <c r="D29" s="98"/>
      <c r="E29" s="929">
        <v>0</v>
      </c>
      <c r="F29" s="929">
        <v>0</v>
      </c>
    </row>
    <row r="30" spans="1:8" ht="15">
      <c r="B30" s="95"/>
      <c r="C30" s="98"/>
      <c r="D30" s="98"/>
      <c r="E30" s="929"/>
      <c r="F30" s="929"/>
    </row>
    <row r="31" spans="1:8" ht="15">
      <c r="B31" s="975" t="s">
        <v>2229</v>
      </c>
      <c r="C31" s="98">
        <v>2258.2643262805</v>
      </c>
      <c r="D31" s="98"/>
      <c r="E31" s="929">
        <v>17242.717861897887</v>
      </c>
      <c r="F31" s="929">
        <v>37663.082810404063</v>
      </c>
    </row>
    <row r="32" spans="1:8" ht="15">
      <c r="B32" s="95"/>
      <c r="C32" s="98"/>
      <c r="D32" s="98"/>
      <c r="E32" s="929"/>
      <c r="F32" s="929"/>
    </row>
    <row r="33" spans="2:7" ht="23.25" customHeight="1">
      <c r="B33" s="1690" t="s">
        <v>711</v>
      </c>
      <c r="C33" s="1690"/>
      <c r="D33" s="1690"/>
      <c r="E33" s="1690"/>
      <c r="F33" s="1690"/>
    </row>
    <row r="34" spans="2:7">
      <c r="B34" s="95" t="s">
        <v>712</v>
      </c>
      <c r="C34" s="778">
        <v>50164.910237000004</v>
      </c>
      <c r="D34" s="96">
        <v>0</v>
      </c>
      <c r="E34" s="778">
        <v>50164.910236999982</v>
      </c>
      <c r="F34" s="778">
        <v>50164.910236999996</v>
      </c>
    </row>
    <row r="35" spans="2:7">
      <c r="B35" s="95" t="s">
        <v>713</v>
      </c>
      <c r="C35" s="778">
        <v>1414.5926525999998</v>
      </c>
      <c r="D35" s="96">
        <v>944.99999999999989</v>
      </c>
      <c r="E35" s="778">
        <v>3511.8228698000007</v>
      </c>
      <c r="F35" s="778">
        <v>3366.8228697999984</v>
      </c>
    </row>
    <row r="36" spans="2:7">
      <c r="B36" s="95" t="s">
        <v>468</v>
      </c>
      <c r="C36" s="778">
        <v>127559.74977809981</v>
      </c>
      <c r="D36" s="96">
        <v>106324</v>
      </c>
      <c r="E36" s="778">
        <v>143307.46758627659</v>
      </c>
      <c r="F36" s="778">
        <v>142055.6394992682</v>
      </c>
      <c r="G36" s="96"/>
    </row>
    <row r="37" spans="2:7" ht="28.5">
      <c r="B37" s="95" t="s">
        <v>714</v>
      </c>
      <c r="C37" s="778">
        <v>11290.9346079195</v>
      </c>
      <c r="D37" s="96">
        <v>8368</v>
      </c>
      <c r="E37" s="778">
        <v>11290.9346079195</v>
      </c>
      <c r="F37" s="778">
        <v>11290.9346079195</v>
      </c>
    </row>
    <row r="38" spans="2:7">
      <c r="B38" s="95" t="s">
        <v>469</v>
      </c>
      <c r="C38" s="778"/>
      <c r="D38" s="96"/>
      <c r="E38" s="778"/>
      <c r="F38" s="778"/>
    </row>
    <row r="39" spans="2:7">
      <c r="B39" s="95" t="s">
        <v>293</v>
      </c>
      <c r="C39" s="778">
        <v>12091.24574</v>
      </c>
      <c r="D39" s="96">
        <v>16692.186928499999</v>
      </c>
      <c r="E39" s="778">
        <v>12091.245740000013</v>
      </c>
      <c r="F39" s="778">
        <v>12091.245740000042</v>
      </c>
    </row>
    <row r="40" spans="2:7">
      <c r="B40" s="95" t="s">
        <v>470</v>
      </c>
      <c r="C40" s="778">
        <v>87929.638160200004</v>
      </c>
      <c r="D40" s="96">
        <v>75353.813071500001</v>
      </c>
      <c r="E40" s="778">
        <v>90026.868377400038</v>
      </c>
      <c r="F40" s="778">
        <v>89881.868377400038</v>
      </c>
    </row>
    <row r="41" spans="2:7">
      <c r="B41" s="95" t="s">
        <v>798</v>
      </c>
      <c r="C41" s="778"/>
      <c r="D41" s="96"/>
      <c r="E41" s="778"/>
      <c r="F41" s="778"/>
      <c r="G41" s="96"/>
    </row>
    <row r="42" spans="2:7">
      <c r="B42" s="95" t="s">
        <v>790</v>
      </c>
      <c r="C42" s="778">
        <v>16173.5196094</v>
      </c>
      <c r="D42" s="96">
        <v>0</v>
      </c>
      <c r="E42" s="778">
        <v>16173.5196094</v>
      </c>
      <c r="F42" s="778">
        <v>16173.5196094</v>
      </c>
    </row>
    <row r="43" spans="2:7" ht="15">
      <c r="B43" s="1351" t="s">
        <v>471</v>
      </c>
      <c r="C43" s="929">
        <v>74235.783766019333</v>
      </c>
      <c r="D43" s="98">
        <v>23591</v>
      </c>
      <c r="E43" s="929">
        <v>89983.501574196023</v>
      </c>
      <c r="F43" s="929">
        <v>88731.67348718764</v>
      </c>
    </row>
    <row r="44" spans="2:7" ht="28.5">
      <c r="B44" s="95" t="s">
        <v>2228</v>
      </c>
      <c r="C44" s="778"/>
      <c r="D44" s="96"/>
      <c r="E44" s="778"/>
      <c r="F44" s="778"/>
    </row>
    <row r="45" spans="2:7">
      <c r="B45" s="95"/>
      <c r="C45" s="778"/>
      <c r="D45" s="96"/>
      <c r="E45" s="778"/>
      <c r="F45" s="778"/>
    </row>
    <row r="46" spans="2:7">
      <c r="B46" s="95" t="s">
        <v>796</v>
      </c>
      <c r="C46" s="778">
        <v>0</v>
      </c>
      <c r="D46" s="96">
        <v>0</v>
      </c>
      <c r="E46" s="778">
        <v>0</v>
      </c>
      <c r="F46" s="778">
        <v>0</v>
      </c>
    </row>
    <row r="47" spans="2:7" ht="15">
      <c r="B47" s="1351" t="s">
        <v>314</v>
      </c>
      <c r="C47" s="929">
        <v>249822.12605819985</v>
      </c>
      <c r="D47" s="98">
        <v>173444.61000000002</v>
      </c>
      <c r="E47" s="929">
        <v>359298.91427968239</v>
      </c>
      <c r="F47" s="929">
        <v>439297.52706243895</v>
      </c>
    </row>
    <row r="48" spans="2:7" ht="12.75" customHeight="1">
      <c r="C48" s="96"/>
      <c r="D48" s="96"/>
      <c r="E48" s="96"/>
      <c r="F48" s="96"/>
    </row>
    <row r="49" spans="3:6">
      <c r="C49" s="96"/>
      <c r="D49" s="96"/>
      <c r="E49" s="96"/>
      <c r="F49" s="96"/>
    </row>
    <row r="50" spans="3:6">
      <c r="E50" s="96"/>
      <c r="F50" s="96"/>
    </row>
    <row r="51" spans="3:6">
      <c r="C51" s="96"/>
      <c r="D51" s="96"/>
      <c r="E51" s="96"/>
    </row>
    <row r="52" spans="3:6">
      <c r="E52" s="96"/>
    </row>
    <row r="54" spans="3:6">
      <c r="E54" s="96"/>
      <c r="F54" s="96"/>
    </row>
    <row r="55" spans="3:6">
      <c r="F55" s="96"/>
    </row>
    <row r="56" spans="3:6">
      <c r="E56" s="96"/>
    </row>
  </sheetData>
  <mergeCells count="3">
    <mergeCell ref="A1:F1"/>
    <mergeCell ref="B19:F19"/>
    <mergeCell ref="B33:F33"/>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2"/>
  <sheetViews>
    <sheetView topLeftCell="A28" workbookViewId="0">
      <selection activeCell="E43" sqref="E43"/>
    </sheetView>
  </sheetViews>
  <sheetFormatPr defaultRowHeight="14.25"/>
  <cols>
    <col min="1" max="1" width="44" style="94" customWidth="1"/>
    <col min="2" max="2" width="22" style="94" customWidth="1"/>
    <col min="3" max="3" width="25.42578125" style="94" customWidth="1"/>
    <col min="4" max="4" width="21.140625" style="94" customWidth="1"/>
    <col min="5" max="5" width="16.5703125" style="94" bestFit="1" customWidth="1"/>
    <col min="6" max="6" width="19.7109375" style="94" bestFit="1" customWidth="1"/>
    <col min="7" max="7" width="9.140625" style="94"/>
    <col min="8" max="8" width="12.28515625" style="94" bestFit="1" customWidth="1"/>
    <col min="9" max="10" width="9.140625" style="94"/>
    <col min="11" max="11" width="9.85546875" style="94" bestFit="1" customWidth="1"/>
    <col min="12" max="16384" width="9.140625" style="94"/>
  </cols>
  <sheetData>
    <row r="1" spans="1:11" ht="39" customHeight="1">
      <c r="A1" s="1686" t="s">
        <v>2019</v>
      </c>
      <c r="B1" s="1686"/>
      <c r="C1" s="1686"/>
      <c r="D1" s="1686"/>
    </row>
    <row r="2" spans="1:11" ht="27.75" customHeight="1">
      <c r="B2" s="97" t="s">
        <v>2164</v>
      </c>
      <c r="C2" s="97" t="s">
        <v>2165</v>
      </c>
      <c r="D2" s="97" t="s">
        <v>2166</v>
      </c>
    </row>
    <row r="3" spans="1:11" ht="50.1" customHeight="1">
      <c r="A3" s="1351" t="s">
        <v>797</v>
      </c>
      <c r="B3" s="94" t="s">
        <v>570</v>
      </c>
      <c r="C3" s="94" t="s">
        <v>570</v>
      </c>
      <c r="D3" s="94" t="s">
        <v>227</v>
      </c>
    </row>
    <row r="4" spans="1:11" ht="21.6" customHeight="1">
      <c r="A4" s="95" t="s">
        <v>715</v>
      </c>
      <c r="B4" s="778">
        <v>255571.98656589998</v>
      </c>
      <c r="C4" s="778">
        <v>308183.9996108606</v>
      </c>
      <c r="D4" s="778">
        <v>350314.04205172253</v>
      </c>
      <c r="F4" s="96"/>
    </row>
    <row r="5" spans="1:11" ht="21.6" customHeight="1">
      <c r="A5" s="95" t="s">
        <v>648</v>
      </c>
      <c r="B5" s="778">
        <v>17983.176944500006</v>
      </c>
      <c r="C5" s="778">
        <v>17580.662941000002</v>
      </c>
      <c r="D5" s="778">
        <v>17844.697844000002</v>
      </c>
    </row>
    <row r="6" spans="1:11" ht="39" customHeight="1">
      <c r="A6" s="95" t="s">
        <v>249</v>
      </c>
      <c r="B6" s="778">
        <v>0</v>
      </c>
      <c r="C6" s="930"/>
      <c r="D6" s="778"/>
    </row>
    <row r="7" spans="1:11" ht="21.6" customHeight="1">
      <c r="A7" s="97" t="s">
        <v>456</v>
      </c>
      <c r="B7" s="929">
        <v>273555.16351039999</v>
      </c>
      <c r="C7" s="929">
        <v>325764.66255186062</v>
      </c>
      <c r="D7" s="929">
        <v>368158.73989572254</v>
      </c>
    </row>
    <row r="8" spans="1:11" ht="21.6" customHeight="1">
      <c r="A8" s="1351" t="s">
        <v>649</v>
      </c>
      <c r="B8" s="778"/>
      <c r="C8" s="778"/>
      <c r="D8" s="778"/>
    </row>
    <row r="9" spans="1:11" ht="21.6" customHeight="1">
      <c r="A9" s="95" t="s">
        <v>37</v>
      </c>
      <c r="B9" s="778">
        <v>185549.2795916</v>
      </c>
      <c r="C9" s="778">
        <v>233912.22440000001</v>
      </c>
      <c r="D9" s="778">
        <v>260315.71470000001</v>
      </c>
    </row>
    <row r="10" spans="1:11" ht="21.6" customHeight="1">
      <c r="A10" s="95" t="s">
        <v>175</v>
      </c>
      <c r="B10" s="778">
        <v>0</v>
      </c>
      <c r="C10" s="778">
        <v>0</v>
      </c>
      <c r="D10" s="778"/>
      <c r="F10" s="96"/>
    </row>
    <row r="11" spans="1:11" ht="32.25" customHeight="1">
      <c r="A11" s="95" t="s">
        <v>650</v>
      </c>
      <c r="B11" s="778">
        <v>68524.027959799991</v>
      </c>
      <c r="C11" s="778">
        <v>85511.218805386001</v>
      </c>
      <c r="D11" s="778">
        <v>97634.537572041285</v>
      </c>
      <c r="F11" s="871"/>
      <c r="I11" s="872"/>
    </row>
    <row r="12" spans="1:11" ht="21.6" customHeight="1">
      <c r="A12" s="95" t="s">
        <v>141</v>
      </c>
      <c r="B12" s="778">
        <v>2361.6597932000004</v>
      </c>
      <c r="C12" s="778">
        <v>4283.3518548789416</v>
      </c>
      <c r="D12" s="778">
        <v>6888.9924896377324</v>
      </c>
      <c r="E12" s="96"/>
      <c r="F12" s="872"/>
      <c r="G12" s="873"/>
      <c r="I12" s="874"/>
      <c r="K12" s="872"/>
    </row>
    <row r="13" spans="1:11" ht="21.6" customHeight="1">
      <c r="A13" s="95" t="s">
        <v>187</v>
      </c>
      <c r="B13" s="778">
        <v>17120.196165799993</v>
      </c>
      <c r="C13" s="778">
        <v>2057.8674915956672</v>
      </c>
      <c r="D13" s="778">
        <v>3319.4951340435091</v>
      </c>
      <c r="F13" s="872"/>
      <c r="G13" s="874"/>
      <c r="K13" s="874"/>
    </row>
    <row r="14" spans="1:11" ht="27" customHeight="1">
      <c r="A14" s="95" t="s">
        <v>565</v>
      </c>
      <c r="B14" s="778">
        <v>4522.5574331999997</v>
      </c>
      <c r="C14" s="778">
        <v>8834.3324919368952</v>
      </c>
      <c r="D14" s="778">
        <v>12054.99051294425</v>
      </c>
      <c r="E14" s="96"/>
      <c r="F14" s="96"/>
      <c r="G14" s="96"/>
      <c r="H14" s="96"/>
      <c r="I14" s="873"/>
      <c r="K14" s="875"/>
    </row>
    <row r="15" spans="1:11" ht="21.6" customHeight="1">
      <c r="A15" s="95" t="s">
        <v>631</v>
      </c>
      <c r="B15" s="778">
        <v>0</v>
      </c>
      <c r="C15" s="778">
        <v>615.51029325507636</v>
      </c>
      <c r="D15" s="778">
        <v>985.57037328709521</v>
      </c>
      <c r="G15" s="96"/>
      <c r="K15" s="875"/>
    </row>
    <row r="16" spans="1:11" ht="21.6" customHeight="1">
      <c r="A16" s="95" t="s">
        <v>83</v>
      </c>
      <c r="B16" s="778">
        <v>4522.5574331999997</v>
      </c>
      <c r="C16" s="778">
        <v>8218.8221986818189</v>
      </c>
      <c r="D16" s="778">
        <v>11069.420139657155</v>
      </c>
      <c r="F16" s="96"/>
      <c r="G16" s="96"/>
      <c r="H16" s="96"/>
    </row>
    <row r="17" spans="1:8" ht="28.5">
      <c r="A17" s="95" t="s">
        <v>2167</v>
      </c>
      <c r="B17" s="778">
        <v>2718.8916085195001</v>
      </c>
      <c r="C17" s="778">
        <v>14984.453535617387</v>
      </c>
      <c r="D17" s="778">
        <v>20420.364948506176</v>
      </c>
      <c r="F17" s="96"/>
      <c r="G17" s="96"/>
      <c r="H17" s="96"/>
    </row>
    <row r="18" spans="1:8" ht="21.6" customHeight="1">
      <c r="A18" s="95" t="s">
        <v>632</v>
      </c>
      <c r="B18" s="778">
        <v>9878.7471240804934</v>
      </c>
      <c r="C18" s="778">
        <v>8823.4988285312338</v>
      </c>
      <c r="D18" s="778">
        <v>12670.439942892528</v>
      </c>
      <c r="F18" s="99"/>
    </row>
    <row r="19" spans="1:8" ht="21.6" customHeight="1">
      <c r="A19" s="95" t="s">
        <v>411</v>
      </c>
      <c r="B19" s="778">
        <v>2486.3548011310199</v>
      </c>
      <c r="C19" s="778">
        <v>0</v>
      </c>
      <c r="D19" s="778">
        <v>0</v>
      </c>
    </row>
    <row r="20" spans="1:8" ht="21.6" customHeight="1">
      <c r="A20" s="95" t="s">
        <v>909</v>
      </c>
      <c r="B20" s="778">
        <v>7392.392322949474</v>
      </c>
      <c r="C20" s="778">
        <v>8823.4988285312338</v>
      </c>
      <c r="D20" s="778">
        <v>12670.439942892528</v>
      </c>
      <c r="E20" s="778"/>
    </row>
    <row r="21" spans="1:8" ht="21.6" customHeight="1">
      <c r="A21" s="95" t="s">
        <v>716</v>
      </c>
      <c r="B21" s="778">
        <v>0</v>
      </c>
      <c r="C21" s="778">
        <v>0</v>
      </c>
      <c r="D21" s="778">
        <v>0</v>
      </c>
    </row>
    <row r="22" spans="1:8" ht="30.75" customHeight="1">
      <c r="A22" s="95" t="s">
        <v>60</v>
      </c>
      <c r="B22" s="778"/>
      <c r="C22" s="778">
        <v>7392.392322949474</v>
      </c>
      <c r="D22" s="778">
        <v>16215.891151480708</v>
      </c>
      <c r="F22" s="100"/>
    </row>
    <row r="23" spans="1:8" ht="25.5" customHeight="1">
      <c r="A23" s="95" t="s">
        <v>429</v>
      </c>
      <c r="B23" s="778"/>
      <c r="C23" s="778"/>
      <c r="D23" s="778"/>
      <c r="F23" s="777"/>
    </row>
    <row r="24" spans="1:8" ht="30" customHeight="1">
      <c r="A24" s="95" t="s">
        <v>430</v>
      </c>
      <c r="B24" s="778"/>
      <c r="C24" s="778"/>
      <c r="D24" s="778"/>
    </row>
    <row r="25" spans="1:8" ht="21.6" customHeight="1">
      <c r="A25" s="95" t="s">
        <v>431</v>
      </c>
      <c r="B25" s="778"/>
      <c r="C25" s="778"/>
      <c r="D25" s="778"/>
    </row>
    <row r="26" spans="1:8" ht="21.6" customHeight="1">
      <c r="A26" s="95" t="s">
        <v>432</v>
      </c>
      <c r="B26" s="778"/>
      <c r="C26" s="778"/>
      <c r="D26" s="778"/>
    </row>
    <row r="27" spans="1:8" ht="21.6" customHeight="1">
      <c r="A27" s="95" t="s">
        <v>546</v>
      </c>
      <c r="B27" s="778"/>
      <c r="C27" s="778"/>
      <c r="D27" s="778"/>
    </row>
    <row r="28" spans="1:8" ht="21.6" customHeight="1">
      <c r="A28" s="95" t="s">
        <v>433</v>
      </c>
      <c r="B28" s="778"/>
      <c r="C28" s="778"/>
      <c r="D28" s="778"/>
    </row>
    <row r="29" spans="1:8">
      <c r="A29" s="95" t="s">
        <v>434</v>
      </c>
      <c r="B29" s="778">
        <v>7392.392322949474</v>
      </c>
      <c r="C29" s="778">
        <v>16215.891151480708</v>
      </c>
      <c r="D29" s="778">
        <v>28886.331094373236</v>
      </c>
      <c r="F29" s="99"/>
    </row>
    <row r="32" spans="1:8">
      <c r="C32" s="116"/>
      <c r="D32" s="116"/>
    </row>
  </sheetData>
  <mergeCells count="1">
    <mergeCell ref="A1:D1"/>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P76"/>
  <sheetViews>
    <sheetView topLeftCell="B1" zoomScale="75" workbookViewId="0">
      <pane xSplit="1" ySplit="4" topLeftCell="E5" activePane="bottomRight" state="frozen"/>
      <selection activeCell="B1" sqref="B1"/>
      <selection pane="topRight" activeCell="C1" sqref="C1"/>
      <selection pane="bottomLeft" activeCell="B5" sqref="B5"/>
      <selection pane="bottomRight" activeCell="H12" sqref="H12"/>
    </sheetView>
  </sheetViews>
  <sheetFormatPr defaultRowHeight="12.75"/>
  <cols>
    <col min="1" max="1" width="6.5703125" style="58" customWidth="1"/>
    <col min="2" max="2" width="43.140625" style="58" customWidth="1"/>
    <col min="3" max="3" width="11.140625" style="58" customWidth="1"/>
    <col min="4" max="4" width="19" style="58" customWidth="1"/>
    <col min="5" max="5" width="11.42578125" style="58" customWidth="1"/>
    <col min="6" max="6" width="13.85546875" style="58" customWidth="1"/>
    <col min="7" max="7" width="16.42578125" style="58" customWidth="1"/>
    <col min="8" max="8" width="17.5703125" style="58" customWidth="1"/>
    <col min="9" max="9" width="15" style="58" customWidth="1"/>
    <col min="10" max="16384" width="9.140625" style="58"/>
  </cols>
  <sheetData>
    <row r="1" spans="1:9" ht="20.25">
      <c r="A1" s="1705" t="s">
        <v>584</v>
      </c>
      <c r="B1" s="1705"/>
      <c r="C1" s="1705"/>
      <c r="D1" s="1705"/>
      <c r="E1" s="1705"/>
      <c r="F1" s="1705"/>
      <c r="G1" s="1705"/>
      <c r="H1" s="1705"/>
      <c r="I1" s="1705"/>
    </row>
    <row r="2" spans="1:9" ht="16.5" customHeight="1" thickBot="1">
      <c r="A2" s="59"/>
      <c r="B2" s="59"/>
      <c r="C2" s="59"/>
      <c r="D2" s="59"/>
      <c r="E2" s="59"/>
      <c r="F2" s="59"/>
      <c r="G2" s="59"/>
      <c r="H2" s="59"/>
      <c r="I2" s="59"/>
    </row>
    <row r="3" spans="1:9" ht="77.25" customHeight="1" thickTop="1">
      <c r="A3" s="60" t="s">
        <v>554</v>
      </c>
      <c r="B3" s="61" t="s">
        <v>448</v>
      </c>
      <c r="C3" s="61" t="s">
        <v>585</v>
      </c>
      <c r="D3" s="61" t="s">
        <v>586</v>
      </c>
      <c r="E3" s="61" t="s">
        <v>690</v>
      </c>
      <c r="F3" s="61" t="s">
        <v>555</v>
      </c>
      <c r="G3" s="61" t="s">
        <v>556</v>
      </c>
      <c r="H3" s="61" t="s">
        <v>557</v>
      </c>
      <c r="I3" s="62" t="s">
        <v>558</v>
      </c>
    </row>
    <row r="4" spans="1:9" ht="15.75">
      <c r="A4" s="63"/>
      <c r="B4" s="1706" t="s">
        <v>148</v>
      </c>
      <c r="C4" s="1707"/>
      <c r="D4" s="1707"/>
      <c r="E4" s="1707"/>
      <c r="F4" s="1707"/>
      <c r="G4" s="1707"/>
      <c r="H4" s="1707"/>
      <c r="I4" s="1708"/>
    </row>
    <row r="5" spans="1:9" ht="15.75">
      <c r="A5" s="64">
        <v>1</v>
      </c>
      <c r="B5" s="65" t="s">
        <v>485</v>
      </c>
      <c r="C5" s="66"/>
      <c r="D5" s="67"/>
      <c r="E5" s="67"/>
      <c r="F5" s="67"/>
      <c r="G5" s="67"/>
      <c r="H5" s="67"/>
      <c r="I5" s="68"/>
    </row>
    <row r="6" spans="1:9" ht="15">
      <c r="A6" s="69" t="s">
        <v>369</v>
      </c>
      <c r="B6" s="70" t="s">
        <v>559</v>
      </c>
      <c r="C6" s="71" t="s">
        <v>120</v>
      </c>
      <c r="D6" s="1700" t="s">
        <v>560</v>
      </c>
      <c r="E6" s="1700"/>
      <c r="F6" s="1700"/>
      <c r="G6" s="67">
        <v>30</v>
      </c>
      <c r="H6" s="67"/>
      <c r="I6" s="68"/>
    </row>
    <row r="7" spans="1:9" ht="15.75">
      <c r="A7" s="69" t="s">
        <v>370</v>
      </c>
      <c r="B7" s="70" t="s">
        <v>163</v>
      </c>
      <c r="C7" s="71"/>
      <c r="D7" s="67"/>
      <c r="E7" s="67"/>
      <c r="F7" s="67"/>
      <c r="G7" s="67"/>
      <c r="H7" s="67"/>
      <c r="I7" s="72">
        <v>10</v>
      </c>
    </row>
    <row r="8" spans="1:9" ht="15">
      <c r="A8" s="73"/>
      <c r="B8" s="70" t="s">
        <v>561</v>
      </c>
      <c r="C8" s="71" t="s">
        <v>120</v>
      </c>
      <c r="D8" s="67"/>
      <c r="E8" s="67">
        <v>140</v>
      </c>
      <c r="F8" s="67"/>
      <c r="G8" s="67">
        <v>20</v>
      </c>
      <c r="H8" s="67">
        <v>10</v>
      </c>
      <c r="I8" s="68"/>
    </row>
    <row r="9" spans="1:9" ht="15">
      <c r="A9" s="63"/>
      <c r="B9" s="70" t="s">
        <v>562</v>
      </c>
      <c r="C9" s="71" t="s">
        <v>120</v>
      </c>
      <c r="D9" s="67"/>
      <c r="E9" s="67">
        <v>230</v>
      </c>
      <c r="F9" s="67"/>
      <c r="G9" s="67">
        <v>20</v>
      </c>
      <c r="H9" s="67">
        <v>10</v>
      </c>
      <c r="I9" s="68"/>
    </row>
    <row r="10" spans="1:9" ht="15.75">
      <c r="A10" s="63"/>
      <c r="B10" s="70" t="s">
        <v>29</v>
      </c>
      <c r="C10" s="71" t="s">
        <v>120</v>
      </c>
      <c r="D10" s="67"/>
      <c r="E10" s="74">
        <v>310</v>
      </c>
      <c r="F10" s="67"/>
      <c r="G10" s="67">
        <v>20</v>
      </c>
      <c r="H10" s="67">
        <v>10</v>
      </c>
      <c r="I10" s="68"/>
    </row>
    <row r="11" spans="1:9" ht="15">
      <c r="A11" s="63">
        <v>2</v>
      </c>
      <c r="B11" s="75" t="s">
        <v>30</v>
      </c>
      <c r="C11" s="71"/>
      <c r="D11" s="67"/>
      <c r="E11" s="67"/>
      <c r="F11" s="67"/>
      <c r="G11" s="67"/>
      <c r="H11" s="67"/>
      <c r="I11" s="68" t="s">
        <v>31</v>
      </c>
    </row>
    <row r="12" spans="1:9" ht="15">
      <c r="A12" s="76"/>
      <c r="B12" s="77" t="s">
        <v>160</v>
      </c>
      <c r="C12" s="71" t="s">
        <v>120</v>
      </c>
      <c r="D12" s="67"/>
      <c r="E12" s="67">
        <v>320</v>
      </c>
      <c r="F12" s="67"/>
      <c r="G12" s="67">
        <v>30</v>
      </c>
      <c r="H12" s="67">
        <v>20</v>
      </c>
      <c r="I12" s="68"/>
    </row>
    <row r="13" spans="1:9" ht="15">
      <c r="A13" s="69"/>
      <c r="B13" s="77" t="s">
        <v>161</v>
      </c>
      <c r="C13" s="71" t="s">
        <v>120</v>
      </c>
      <c r="D13" s="67"/>
      <c r="E13" s="67">
        <v>410</v>
      </c>
      <c r="F13" s="67"/>
      <c r="G13" s="67">
        <v>30</v>
      </c>
      <c r="H13" s="67">
        <v>20</v>
      </c>
      <c r="I13" s="68"/>
    </row>
    <row r="14" spans="1:9" ht="15">
      <c r="A14" s="69"/>
      <c r="B14" s="77" t="s">
        <v>292</v>
      </c>
      <c r="C14" s="71" t="s">
        <v>120</v>
      </c>
      <c r="D14" s="67"/>
      <c r="E14" s="67">
        <v>450</v>
      </c>
      <c r="F14" s="67"/>
      <c r="G14" s="67">
        <v>30</v>
      </c>
      <c r="H14" s="67">
        <v>20</v>
      </c>
      <c r="I14" s="68"/>
    </row>
    <row r="15" spans="1:9" ht="15">
      <c r="A15" s="69">
        <v>3</v>
      </c>
      <c r="B15" s="70" t="s">
        <v>609</v>
      </c>
      <c r="C15" s="71" t="s">
        <v>120</v>
      </c>
      <c r="D15" s="67"/>
      <c r="E15" s="67">
        <v>110</v>
      </c>
      <c r="F15" s="67"/>
      <c r="G15" s="67">
        <v>20</v>
      </c>
      <c r="H15" s="67">
        <v>10</v>
      </c>
      <c r="I15" s="68" t="s">
        <v>31</v>
      </c>
    </row>
    <row r="16" spans="1:9" ht="15">
      <c r="A16" s="69">
        <v>4</v>
      </c>
      <c r="B16" s="75" t="s">
        <v>610</v>
      </c>
      <c r="C16" s="71" t="s">
        <v>120</v>
      </c>
      <c r="D16" s="67"/>
      <c r="E16" s="67">
        <v>320</v>
      </c>
      <c r="F16" s="67"/>
      <c r="G16" s="67">
        <v>20</v>
      </c>
      <c r="H16" s="67">
        <v>10</v>
      </c>
      <c r="I16" s="68" t="s">
        <v>394</v>
      </c>
    </row>
    <row r="17" spans="1:9" ht="15">
      <c r="A17" s="69">
        <v>5</v>
      </c>
      <c r="B17" s="75" t="s">
        <v>76</v>
      </c>
      <c r="C17" s="71" t="s">
        <v>120</v>
      </c>
      <c r="D17" s="67"/>
      <c r="E17" s="67">
        <v>320</v>
      </c>
      <c r="F17" s="67"/>
      <c r="G17" s="67">
        <v>40</v>
      </c>
      <c r="H17" s="67">
        <v>30</v>
      </c>
      <c r="I17" s="68" t="s">
        <v>31</v>
      </c>
    </row>
    <row r="18" spans="1:9" ht="15">
      <c r="A18" s="69">
        <v>6</v>
      </c>
      <c r="B18" s="75" t="s">
        <v>395</v>
      </c>
      <c r="C18" s="71" t="s">
        <v>120</v>
      </c>
      <c r="D18" s="67"/>
      <c r="E18" s="67">
        <v>320</v>
      </c>
      <c r="F18" s="67"/>
      <c r="G18" s="67">
        <v>80</v>
      </c>
      <c r="H18" s="67">
        <v>50</v>
      </c>
      <c r="I18" s="68" t="s">
        <v>394</v>
      </c>
    </row>
    <row r="19" spans="1:9" ht="15.75">
      <c r="A19" s="69">
        <v>7</v>
      </c>
      <c r="B19" s="75" t="s">
        <v>396</v>
      </c>
      <c r="C19" s="71" t="s">
        <v>120</v>
      </c>
      <c r="D19" s="67"/>
      <c r="E19" s="67">
        <v>320</v>
      </c>
      <c r="F19" s="67"/>
      <c r="G19" s="74">
        <v>50</v>
      </c>
      <c r="H19" s="67">
        <v>50</v>
      </c>
      <c r="I19" s="68" t="s">
        <v>394</v>
      </c>
    </row>
    <row r="20" spans="1:9" ht="30">
      <c r="A20" s="69">
        <v>8</v>
      </c>
      <c r="B20" s="77" t="s">
        <v>397</v>
      </c>
      <c r="C20" s="71" t="s">
        <v>120</v>
      </c>
      <c r="D20" s="67"/>
      <c r="E20" s="67">
        <v>320</v>
      </c>
      <c r="F20" s="67"/>
      <c r="G20" s="74">
        <v>50</v>
      </c>
      <c r="H20" s="67">
        <v>50</v>
      </c>
      <c r="I20" s="68" t="s">
        <v>394</v>
      </c>
    </row>
    <row r="21" spans="1:9" ht="30">
      <c r="A21" s="69">
        <v>9</v>
      </c>
      <c r="B21" s="77" t="s">
        <v>188</v>
      </c>
      <c r="C21" s="71" t="s">
        <v>120</v>
      </c>
      <c r="D21" s="67">
        <v>200</v>
      </c>
      <c r="E21" s="67">
        <v>320</v>
      </c>
      <c r="F21" s="67">
        <v>30</v>
      </c>
      <c r="G21" s="67"/>
      <c r="H21" s="67"/>
      <c r="I21" s="68" t="s">
        <v>394</v>
      </c>
    </row>
    <row r="22" spans="1:9" ht="15">
      <c r="A22" s="69">
        <v>10</v>
      </c>
      <c r="B22" s="65" t="s">
        <v>189</v>
      </c>
      <c r="C22" s="71" t="s">
        <v>120</v>
      </c>
      <c r="D22" s="67">
        <v>200</v>
      </c>
      <c r="E22" s="67">
        <v>320</v>
      </c>
      <c r="F22" s="67">
        <v>30</v>
      </c>
      <c r="G22" s="67"/>
      <c r="H22" s="67"/>
      <c r="I22" s="68" t="s">
        <v>394</v>
      </c>
    </row>
    <row r="23" spans="1:9" ht="15">
      <c r="A23" s="69">
        <v>11</v>
      </c>
      <c r="B23" s="65" t="s">
        <v>229</v>
      </c>
      <c r="C23" s="71" t="s">
        <v>120</v>
      </c>
      <c r="D23" s="67">
        <v>200</v>
      </c>
      <c r="E23" s="67">
        <v>320</v>
      </c>
      <c r="F23" s="67">
        <v>30</v>
      </c>
      <c r="G23" s="67"/>
      <c r="H23" s="67"/>
      <c r="I23" s="68" t="s">
        <v>394</v>
      </c>
    </row>
    <row r="24" spans="1:9" ht="15.75">
      <c r="A24" s="63"/>
      <c r="B24" s="1706" t="s">
        <v>190</v>
      </c>
      <c r="C24" s="1707"/>
      <c r="D24" s="1707"/>
      <c r="E24" s="1707"/>
      <c r="F24" s="1707"/>
      <c r="G24" s="1707"/>
      <c r="H24" s="1707"/>
      <c r="I24" s="1708"/>
    </row>
    <row r="25" spans="1:9" ht="15.75">
      <c r="A25" s="69">
        <v>12</v>
      </c>
      <c r="B25" s="77" t="s">
        <v>126</v>
      </c>
      <c r="C25" s="78" t="s">
        <v>55</v>
      </c>
      <c r="D25" s="67">
        <v>10</v>
      </c>
      <c r="E25" s="67">
        <v>230</v>
      </c>
      <c r="F25" s="67">
        <v>250</v>
      </c>
      <c r="G25" s="67"/>
      <c r="H25" s="67"/>
      <c r="I25" s="72">
        <v>10</v>
      </c>
    </row>
    <row r="26" spans="1:9" ht="15">
      <c r="A26" s="79">
        <v>13</v>
      </c>
      <c r="B26" s="77" t="s">
        <v>486</v>
      </c>
      <c r="C26" s="78" t="s">
        <v>55</v>
      </c>
      <c r="D26" s="67">
        <v>30</v>
      </c>
      <c r="E26" s="67">
        <v>100</v>
      </c>
      <c r="F26" s="67">
        <v>250</v>
      </c>
      <c r="G26" s="67"/>
      <c r="H26" s="67"/>
      <c r="I26" s="68" t="s">
        <v>31</v>
      </c>
    </row>
    <row r="27" spans="1:9" ht="15">
      <c r="A27" s="69">
        <v>14</v>
      </c>
      <c r="B27" s="75" t="s">
        <v>396</v>
      </c>
      <c r="C27" s="78" t="s">
        <v>55</v>
      </c>
      <c r="D27" s="67">
        <v>50</v>
      </c>
      <c r="E27" s="67">
        <v>300</v>
      </c>
      <c r="F27" s="67">
        <v>250</v>
      </c>
      <c r="G27" s="67"/>
      <c r="H27" s="67"/>
      <c r="I27" s="68" t="s">
        <v>394</v>
      </c>
    </row>
    <row r="28" spans="1:9" ht="15">
      <c r="A28" s="79">
        <v>15</v>
      </c>
      <c r="B28" s="75" t="s">
        <v>30</v>
      </c>
      <c r="C28" s="78" t="s">
        <v>55</v>
      </c>
      <c r="D28" s="67">
        <v>50</v>
      </c>
      <c r="E28" s="67">
        <v>300</v>
      </c>
      <c r="F28" s="67">
        <v>250</v>
      </c>
      <c r="G28" s="67"/>
      <c r="H28" s="67"/>
      <c r="I28" s="68" t="s">
        <v>31</v>
      </c>
    </row>
    <row r="29" spans="1:9" ht="15">
      <c r="A29" s="69">
        <v>16</v>
      </c>
      <c r="B29" s="75" t="s">
        <v>191</v>
      </c>
      <c r="C29" s="78" t="s">
        <v>55</v>
      </c>
      <c r="D29" s="67">
        <v>50</v>
      </c>
      <c r="E29" s="67">
        <v>300</v>
      </c>
      <c r="F29" s="67">
        <v>250</v>
      </c>
      <c r="G29" s="67"/>
      <c r="H29" s="67"/>
      <c r="I29" s="68" t="s">
        <v>394</v>
      </c>
    </row>
    <row r="30" spans="1:9" ht="15">
      <c r="A30" s="79">
        <v>17</v>
      </c>
      <c r="B30" s="65" t="s">
        <v>189</v>
      </c>
      <c r="C30" s="78" t="s">
        <v>55</v>
      </c>
      <c r="D30" s="67">
        <v>200</v>
      </c>
      <c r="E30" s="67">
        <v>300</v>
      </c>
      <c r="F30" s="67">
        <v>250</v>
      </c>
      <c r="G30" s="67"/>
      <c r="H30" s="67"/>
      <c r="I30" s="68" t="s">
        <v>394</v>
      </c>
    </row>
    <row r="31" spans="1:9" ht="30">
      <c r="A31" s="69">
        <v>18</v>
      </c>
      <c r="B31" s="77" t="s">
        <v>192</v>
      </c>
      <c r="C31" s="78" t="s">
        <v>55</v>
      </c>
      <c r="D31" s="67">
        <v>200</v>
      </c>
      <c r="E31" s="67">
        <v>300</v>
      </c>
      <c r="F31" s="67">
        <v>250</v>
      </c>
      <c r="G31" s="67"/>
      <c r="H31" s="67"/>
      <c r="I31" s="68" t="s">
        <v>394</v>
      </c>
    </row>
    <row r="32" spans="1:9" ht="15">
      <c r="A32" s="79">
        <v>19</v>
      </c>
      <c r="B32" s="77" t="s">
        <v>229</v>
      </c>
      <c r="C32" s="78" t="s">
        <v>55</v>
      </c>
      <c r="D32" s="67">
        <v>200</v>
      </c>
      <c r="E32" s="67">
        <v>300</v>
      </c>
      <c r="F32" s="67">
        <v>250</v>
      </c>
      <c r="G32" s="67"/>
      <c r="H32" s="67"/>
      <c r="I32" s="68" t="s">
        <v>394</v>
      </c>
    </row>
    <row r="33" spans="1:9" ht="15">
      <c r="A33" s="69">
        <v>20</v>
      </c>
      <c r="B33" s="65" t="s">
        <v>232</v>
      </c>
      <c r="C33" s="78" t="s">
        <v>55</v>
      </c>
      <c r="D33" s="67">
        <v>200</v>
      </c>
      <c r="E33" s="67">
        <v>300</v>
      </c>
      <c r="F33" s="67">
        <v>250</v>
      </c>
      <c r="G33" s="67"/>
      <c r="H33" s="67"/>
      <c r="I33" s="68" t="s">
        <v>394</v>
      </c>
    </row>
    <row r="34" spans="1:9" ht="15">
      <c r="A34" s="79">
        <v>21</v>
      </c>
      <c r="B34" s="65" t="s">
        <v>317</v>
      </c>
      <c r="C34" s="78" t="s">
        <v>55</v>
      </c>
      <c r="D34" s="67">
        <v>200</v>
      </c>
      <c r="E34" s="67">
        <v>300</v>
      </c>
      <c r="F34" s="67">
        <v>250</v>
      </c>
      <c r="G34" s="67"/>
      <c r="H34" s="67"/>
      <c r="I34" s="68" t="s">
        <v>394</v>
      </c>
    </row>
    <row r="35" spans="1:9" ht="15">
      <c r="A35" s="69">
        <v>22</v>
      </c>
      <c r="B35" s="77" t="s">
        <v>193</v>
      </c>
      <c r="C35" s="78" t="s">
        <v>55</v>
      </c>
      <c r="D35" s="67">
        <v>0</v>
      </c>
      <c r="E35" s="67">
        <v>400</v>
      </c>
      <c r="F35" s="67">
        <v>250</v>
      </c>
      <c r="G35" s="67"/>
      <c r="H35" s="67"/>
      <c r="I35" s="68" t="s">
        <v>394</v>
      </c>
    </row>
    <row r="36" spans="1:9" ht="15">
      <c r="A36" s="79">
        <v>23</v>
      </c>
      <c r="B36" s="65" t="s">
        <v>230</v>
      </c>
      <c r="C36" s="78" t="s">
        <v>55</v>
      </c>
      <c r="D36" s="67">
        <v>200</v>
      </c>
      <c r="E36" s="67">
        <v>300</v>
      </c>
      <c r="F36" s="67">
        <v>250</v>
      </c>
      <c r="G36" s="67"/>
      <c r="H36" s="67"/>
      <c r="I36" s="68" t="s">
        <v>394</v>
      </c>
    </row>
    <row r="37" spans="1:9" ht="15">
      <c r="A37" s="69">
        <v>24</v>
      </c>
      <c r="B37" s="65" t="s">
        <v>194</v>
      </c>
      <c r="C37" s="78" t="s">
        <v>55</v>
      </c>
      <c r="D37" s="67">
        <v>0</v>
      </c>
      <c r="E37" s="67">
        <v>230</v>
      </c>
      <c r="F37" s="67">
        <v>0</v>
      </c>
      <c r="G37" s="67"/>
      <c r="H37" s="67"/>
      <c r="I37" s="68" t="s">
        <v>394</v>
      </c>
    </row>
    <row r="38" spans="1:9" ht="15.75">
      <c r="A38" s="63"/>
      <c r="B38" s="1709" t="s">
        <v>195</v>
      </c>
      <c r="C38" s="1710"/>
      <c r="D38" s="1710"/>
      <c r="E38" s="1710"/>
      <c r="F38" s="1710"/>
      <c r="G38" s="1710"/>
      <c r="H38" s="1710"/>
      <c r="I38" s="1711"/>
    </row>
    <row r="39" spans="1:9" ht="15">
      <c r="A39" s="79">
        <v>25</v>
      </c>
      <c r="B39" s="77" t="s">
        <v>491</v>
      </c>
      <c r="C39" s="78" t="s">
        <v>119</v>
      </c>
      <c r="D39" s="67">
        <v>200</v>
      </c>
      <c r="E39" s="67">
        <v>290</v>
      </c>
      <c r="F39" s="67">
        <v>700</v>
      </c>
      <c r="G39" s="67"/>
      <c r="H39" s="67"/>
      <c r="I39" s="68" t="s">
        <v>394</v>
      </c>
    </row>
    <row r="40" spans="1:9" ht="15">
      <c r="A40" s="69">
        <v>26</v>
      </c>
      <c r="B40" s="77" t="s">
        <v>229</v>
      </c>
      <c r="C40" s="78" t="s">
        <v>119</v>
      </c>
      <c r="D40" s="67">
        <v>200</v>
      </c>
      <c r="E40" s="67">
        <v>290</v>
      </c>
      <c r="F40" s="67">
        <v>700</v>
      </c>
      <c r="G40" s="67"/>
      <c r="H40" s="67"/>
      <c r="I40" s="68" t="s">
        <v>394</v>
      </c>
    </row>
    <row r="41" spans="1:9" ht="15">
      <c r="A41" s="79">
        <v>27</v>
      </c>
      <c r="B41" s="77" t="s">
        <v>230</v>
      </c>
      <c r="C41" s="78" t="s">
        <v>119</v>
      </c>
      <c r="D41" s="67">
        <v>200</v>
      </c>
      <c r="E41" s="67">
        <v>290</v>
      </c>
      <c r="F41" s="67">
        <v>700</v>
      </c>
      <c r="G41" s="67"/>
      <c r="H41" s="67"/>
      <c r="I41" s="68" t="s">
        <v>394</v>
      </c>
    </row>
    <row r="42" spans="1:9" ht="15">
      <c r="A42" s="69">
        <v>28</v>
      </c>
      <c r="B42" s="77" t="s">
        <v>231</v>
      </c>
      <c r="C42" s="78" t="s">
        <v>119</v>
      </c>
      <c r="D42" s="67">
        <v>200</v>
      </c>
      <c r="E42" s="67">
        <v>290</v>
      </c>
      <c r="F42" s="67">
        <v>700</v>
      </c>
      <c r="G42" s="67"/>
      <c r="H42" s="67"/>
      <c r="I42" s="68" t="s">
        <v>394</v>
      </c>
    </row>
    <row r="43" spans="1:9" ht="15">
      <c r="A43" s="79">
        <v>29</v>
      </c>
      <c r="B43" s="77" t="s">
        <v>232</v>
      </c>
      <c r="C43" s="78" t="s">
        <v>119</v>
      </c>
      <c r="D43" s="67">
        <v>200</v>
      </c>
      <c r="E43" s="67">
        <v>290</v>
      </c>
      <c r="F43" s="67">
        <v>700</v>
      </c>
      <c r="G43" s="67"/>
      <c r="H43" s="67"/>
      <c r="I43" s="68" t="s">
        <v>394</v>
      </c>
    </row>
    <row r="44" spans="1:9" ht="15">
      <c r="A44" s="69">
        <v>30</v>
      </c>
      <c r="B44" s="77" t="s">
        <v>317</v>
      </c>
      <c r="C44" s="78" t="s">
        <v>119</v>
      </c>
      <c r="D44" s="67">
        <v>200</v>
      </c>
      <c r="E44" s="67">
        <v>290</v>
      </c>
      <c r="F44" s="67">
        <v>700</v>
      </c>
      <c r="G44" s="67"/>
      <c r="H44" s="67"/>
      <c r="I44" s="68" t="s">
        <v>394</v>
      </c>
    </row>
    <row r="45" spans="1:9" ht="15">
      <c r="A45" s="79">
        <v>31</v>
      </c>
      <c r="B45" s="77" t="s">
        <v>193</v>
      </c>
      <c r="C45" s="78" t="s">
        <v>119</v>
      </c>
      <c r="D45" s="67">
        <v>0</v>
      </c>
      <c r="E45" s="67">
        <v>380</v>
      </c>
      <c r="F45" s="67">
        <v>700</v>
      </c>
      <c r="G45" s="67"/>
      <c r="H45" s="67"/>
      <c r="I45" s="68" t="s">
        <v>394</v>
      </c>
    </row>
    <row r="46" spans="1:9" ht="15">
      <c r="A46" s="69">
        <v>32</v>
      </c>
      <c r="B46" s="77" t="s">
        <v>129</v>
      </c>
      <c r="C46" s="78" t="s">
        <v>119</v>
      </c>
      <c r="D46" s="67">
        <v>0</v>
      </c>
      <c r="E46" s="67">
        <v>230</v>
      </c>
      <c r="F46" s="67">
        <v>0</v>
      </c>
      <c r="G46" s="67"/>
      <c r="H46" s="67"/>
      <c r="I46" s="68" t="s">
        <v>394</v>
      </c>
    </row>
    <row r="47" spans="1:9" ht="15.75">
      <c r="A47" s="63"/>
      <c r="B47" s="80" t="s">
        <v>132</v>
      </c>
      <c r="C47" s="78"/>
      <c r="D47" s="1700" t="s">
        <v>196</v>
      </c>
      <c r="E47" s="1700"/>
      <c r="F47" s="1700"/>
      <c r="G47" s="1700"/>
      <c r="H47" s="1700"/>
      <c r="I47" s="68"/>
    </row>
    <row r="48" spans="1:9" ht="15.75">
      <c r="A48" s="79">
        <v>34</v>
      </c>
      <c r="B48" s="80" t="s">
        <v>485</v>
      </c>
      <c r="C48" s="78" t="s">
        <v>120</v>
      </c>
      <c r="D48" s="1700" t="s">
        <v>197</v>
      </c>
      <c r="E48" s="1700"/>
      <c r="F48" s="1700"/>
      <c r="G48" s="1700"/>
      <c r="H48" s="1700"/>
      <c r="I48" s="72">
        <v>10</v>
      </c>
    </row>
    <row r="49" spans="1:9" ht="15">
      <c r="A49" s="69">
        <v>35</v>
      </c>
      <c r="B49" s="81" t="s">
        <v>30</v>
      </c>
      <c r="C49" s="78" t="s">
        <v>120</v>
      </c>
      <c r="D49" s="1700" t="s">
        <v>198</v>
      </c>
      <c r="E49" s="1700"/>
      <c r="F49" s="1700"/>
      <c r="G49" s="1700"/>
      <c r="H49" s="1700"/>
      <c r="I49" s="68" t="s">
        <v>31</v>
      </c>
    </row>
    <row r="50" spans="1:9" ht="15.75" thickBot="1">
      <c r="A50" s="82">
        <v>36</v>
      </c>
      <c r="B50" s="83" t="s">
        <v>76</v>
      </c>
      <c r="C50" s="84" t="s">
        <v>120</v>
      </c>
      <c r="D50" s="1701" t="s">
        <v>199</v>
      </c>
      <c r="E50" s="1701"/>
      <c r="F50" s="1701"/>
      <c r="G50" s="1701"/>
      <c r="H50" s="1701"/>
      <c r="I50" s="85" t="s">
        <v>31</v>
      </c>
    </row>
    <row r="51" spans="1:9" ht="25.5" customHeight="1">
      <c r="A51" s="1702" t="s">
        <v>200</v>
      </c>
      <c r="B51" s="1703"/>
      <c r="C51" s="1703"/>
      <c r="D51" s="1703"/>
      <c r="E51" s="1703"/>
      <c r="F51" s="1703"/>
      <c r="G51" s="1703"/>
      <c r="H51" s="1703"/>
      <c r="I51" s="1704"/>
    </row>
    <row r="52" spans="1:9" ht="20.100000000000001" customHeight="1">
      <c r="A52" s="86" t="s">
        <v>201</v>
      </c>
      <c r="B52" s="1695" t="s">
        <v>202</v>
      </c>
      <c r="C52" s="1695"/>
      <c r="D52" s="1695"/>
      <c r="E52" s="1695"/>
      <c r="F52" s="1695"/>
      <c r="G52" s="1695"/>
      <c r="H52" s="1695"/>
      <c r="I52" s="1696"/>
    </row>
    <row r="53" spans="1:9" ht="20.100000000000001" customHeight="1">
      <c r="A53" s="86" t="s">
        <v>203</v>
      </c>
      <c r="B53" s="1695" t="s">
        <v>204</v>
      </c>
      <c r="C53" s="1695"/>
      <c r="D53" s="1695"/>
      <c r="E53" s="1695"/>
      <c r="F53" s="1695"/>
      <c r="G53" s="1695"/>
      <c r="H53" s="1695"/>
      <c r="I53" s="1696"/>
    </row>
    <row r="54" spans="1:9" ht="20.100000000000001" customHeight="1">
      <c r="A54" s="86" t="s">
        <v>203</v>
      </c>
      <c r="B54" s="1695" t="s">
        <v>205</v>
      </c>
      <c r="C54" s="1695"/>
      <c r="D54" s="1695"/>
      <c r="E54" s="1695"/>
      <c r="F54" s="1695"/>
      <c r="G54" s="1695"/>
      <c r="H54" s="1695"/>
      <c r="I54" s="1696"/>
    </row>
    <row r="55" spans="1:9" ht="19.5" customHeight="1">
      <c r="A55" s="87" t="s">
        <v>206</v>
      </c>
      <c r="B55" s="1693" t="s">
        <v>207</v>
      </c>
      <c r="C55" s="1693"/>
      <c r="D55" s="1693"/>
      <c r="E55" s="1693"/>
      <c r="F55" s="1693"/>
      <c r="G55" s="1693"/>
      <c r="H55" s="1693"/>
      <c r="I55" s="1694"/>
    </row>
    <row r="56" spans="1:9" ht="33" customHeight="1">
      <c r="A56" s="87" t="s">
        <v>208</v>
      </c>
      <c r="B56" s="1693" t="s">
        <v>96</v>
      </c>
      <c r="C56" s="1693"/>
      <c r="D56" s="1693"/>
      <c r="E56" s="1693"/>
      <c r="F56" s="1693"/>
      <c r="G56" s="1693"/>
      <c r="H56" s="1693"/>
      <c r="I56" s="1694"/>
    </row>
    <row r="57" spans="1:9" ht="29.25" customHeight="1">
      <c r="A57" s="87" t="s">
        <v>97</v>
      </c>
      <c r="B57" s="1693" t="s">
        <v>98</v>
      </c>
      <c r="C57" s="1693"/>
      <c r="D57" s="1693"/>
      <c r="E57" s="1693"/>
      <c r="F57" s="1693"/>
      <c r="G57" s="1693"/>
      <c r="H57" s="1693"/>
      <c r="I57" s="1694"/>
    </row>
    <row r="58" spans="1:9" ht="32.25" customHeight="1">
      <c r="A58" s="88" t="s">
        <v>99</v>
      </c>
      <c r="B58" s="1693" t="s">
        <v>687</v>
      </c>
      <c r="C58" s="1693"/>
      <c r="D58" s="1693"/>
      <c r="E58" s="1693"/>
      <c r="F58" s="1693"/>
      <c r="G58" s="1693"/>
      <c r="H58" s="1693"/>
      <c r="I58" s="1694"/>
    </row>
    <row r="59" spans="1:9" ht="33" customHeight="1">
      <c r="A59" s="88" t="s">
        <v>467</v>
      </c>
      <c r="B59" s="1693" t="s">
        <v>683</v>
      </c>
      <c r="C59" s="1693"/>
      <c r="D59" s="1693"/>
      <c r="E59" s="1693"/>
      <c r="F59" s="1693"/>
      <c r="G59" s="1693"/>
      <c r="H59" s="1693"/>
      <c r="I59" s="1694"/>
    </row>
    <row r="60" spans="1:9" ht="32.25" customHeight="1">
      <c r="A60" s="88" t="s">
        <v>684</v>
      </c>
      <c r="B60" s="1693" t="s">
        <v>685</v>
      </c>
      <c r="C60" s="1693"/>
      <c r="D60" s="1693"/>
      <c r="E60" s="1693"/>
      <c r="F60" s="1693"/>
      <c r="G60" s="1693"/>
      <c r="H60" s="1693"/>
      <c r="I60" s="1694"/>
    </row>
    <row r="61" spans="1:9" ht="23.25" customHeight="1">
      <c r="A61" s="86" t="s">
        <v>686</v>
      </c>
      <c r="B61" s="1695" t="s">
        <v>388</v>
      </c>
      <c r="C61" s="1695"/>
      <c r="D61" s="1695"/>
      <c r="E61" s="1695"/>
      <c r="F61" s="1695"/>
      <c r="G61" s="1695"/>
      <c r="H61" s="1695"/>
      <c r="I61" s="1696"/>
    </row>
    <row r="62" spans="1:9" ht="21.75" customHeight="1">
      <c r="A62" s="1697" t="s">
        <v>389</v>
      </c>
      <c r="B62" s="1698"/>
      <c r="C62" s="1698"/>
      <c r="D62" s="1698"/>
      <c r="E62" s="1698"/>
      <c r="F62" s="1698"/>
      <c r="G62" s="1698"/>
      <c r="H62" s="1698"/>
      <c r="I62" s="1699"/>
    </row>
    <row r="63" spans="1:9" ht="22.5" customHeight="1">
      <c r="A63" s="1697" t="s">
        <v>466</v>
      </c>
      <c r="B63" s="1698"/>
      <c r="C63" s="1698"/>
      <c r="D63" s="1698"/>
      <c r="E63" s="1698"/>
      <c r="F63" s="1698"/>
      <c r="G63" s="1698"/>
      <c r="H63" s="1698"/>
      <c r="I63" s="1699"/>
    </row>
    <row r="64" spans="1:9" ht="36" customHeight="1" thickBot="1">
      <c r="A64" s="89"/>
      <c r="B64" s="1691" t="s">
        <v>95</v>
      </c>
      <c r="C64" s="1691"/>
      <c r="D64" s="1691"/>
      <c r="E64" s="1691"/>
      <c r="F64" s="1691"/>
      <c r="G64" s="1691"/>
      <c r="H64" s="1691"/>
      <c r="I64" s="1692"/>
    </row>
    <row r="65" spans="1:16">
      <c r="J65" s="59"/>
      <c r="K65" s="59"/>
      <c r="L65" s="59"/>
      <c r="M65" s="59"/>
      <c r="N65" s="59"/>
      <c r="O65" s="59"/>
      <c r="P65" s="59"/>
    </row>
    <row r="67" spans="1:16">
      <c r="A67" s="59"/>
      <c r="B67" s="59"/>
      <c r="C67" s="59"/>
      <c r="D67" s="59"/>
      <c r="E67" s="59"/>
      <c r="F67" s="59"/>
      <c r="G67" s="59"/>
      <c r="H67" s="59"/>
      <c r="I67" s="59"/>
    </row>
    <row r="68" spans="1:16">
      <c r="A68" s="59"/>
      <c r="B68" s="59"/>
      <c r="C68" s="59"/>
      <c r="D68" s="59"/>
      <c r="E68" s="59"/>
      <c r="F68" s="59"/>
      <c r="G68" s="59"/>
      <c r="H68" s="59"/>
      <c r="I68" s="59"/>
    </row>
    <row r="69" spans="1:16">
      <c r="A69" s="59"/>
      <c r="B69" s="59"/>
      <c r="C69" s="59"/>
      <c r="D69" s="59"/>
      <c r="E69" s="59"/>
      <c r="F69" s="59"/>
      <c r="G69" s="59"/>
      <c r="H69" s="59"/>
      <c r="I69" s="59"/>
    </row>
    <row r="70" spans="1:16">
      <c r="A70" s="59"/>
      <c r="B70" s="59"/>
      <c r="C70" s="59"/>
      <c r="D70" s="59"/>
      <c r="E70" s="59"/>
      <c r="F70" s="59"/>
      <c r="G70" s="59"/>
      <c r="H70" s="59"/>
      <c r="I70" s="59"/>
    </row>
    <row r="71" spans="1:16">
      <c r="A71" s="59"/>
      <c r="B71" s="59"/>
      <c r="C71" s="59"/>
      <c r="D71" s="59"/>
      <c r="E71" s="59"/>
      <c r="F71" s="59"/>
      <c r="G71" s="59"/>
      <c r="H71" s="59"/>
      <c r="I71" s="59"/>
    </row>
    <row r="72" spans="1:16">
      <c r="A72" s="59"/>
      <c r="B72" s="59"/>
      <c r="C72" s="59"/>
      <c r="D72" s="59"/>
      <c r="E72" s="59"/>
      <c r="F72" s="59"/>
      <c r="G72" s="59"/>
      <c r="H72" s="59"/>
      <c r="I72" s="59"/>
    </row>
    <row r="73" spans="1:16">
      <c r="A73" s="59"/>
      <c r="B73" s="59"/>
      <c r="C73" s="59"/>
      <c r="D73" s="59"/>
      <c r="E73" s="59"/>
      <c r="F73" s="59"/>
      <c r="G73" s="59"/>
      <c r="H73" s="59"/>
      <c r="I73" s="59"/>
    </row>
    <row r="74" spans="1:16">
      <c r="A74" s="59"/>
      <c r="B74" s="59"/>
      <c r="C74" s="59"/>
      <c r="D74" s="59"/>
      <c r="E74" s="59"/>
      <c r="F74" s="59"/>
      <c r="G74" s="59"/>
      <c r="H74" s="59"/>
      <c r="I74" s="59"/>
    </row>
    <row r="75" spans="1:16">
      <c r="A75" s="59"/>
      <c r="B75" s="59"/>
      <c r="C75" s="59"/>
      <c r="D75" s="59"/>
      <c r="E75" s="59"/>
      <c r="F75" s="59"/>
      <c r="G75" s="59"/>
      <c r="H75" s="59"/>
      <c r="I75" s="59"/>
    </row>
    <row r="76" spans="1:16">
      <c r="A76" s="59"/>
      <c r="B76" s="59"/>
      <c r="C76" s="59"/>
      <c r="D76" s="59"/>
      <c r="E76" s="59"/>
      <c r="F76" s="59"/>
      <c r="G76" s="59"/>
      <c r="H76" s="59"/>
      <c r="I76" s="59"/>
    </row>
  </sheetData>
  <mergeCells count="23">
    <mergeCell ref="D48:H48"/>
    <mergeCell ref="A1:I1"/>
    <mergeCell ref="B4:I4"/>
    <mergeCell ref="D6:F6"/>
    <mergeCell ref="B24:I24"/>
    <mergeCell ref="B38:I38"/>
    <mergeCell ref="D47:H47"/>
    <mergeCell ref="D49:H49"/>
    <mergeCell ref="D50:H50"/>
    <mergeCell ref="A51:I51"/>
    <mergeCell ref="B52:I52"/>
    <mergeCell ref="B53:I53"/>
    <mergeCell ref="B57:I57"/>
    <mergeCell ref="B54:I54"/>
    <mergeCell ref="B55:I55"/>
    <mergeCell ref="B56:I56"/>
    <mergeCell ref="A62:I62"/>
    <mergeCell ref="B64:I64"/>
    <mergeCell ref="B58:I58"/>
    <mergeCell ref="B59:I59"/>
    <mergeCell ref="B60:I60"/>
    <mergeCell ref="B61:I61"/>
    <mergeCell ref="A63:I63"/>
  </mergeCells>
  <phoneticPr fontId="0" type="noConversion"/>
  <pageMargins left="0.75" right="0.75" top="1" bottom="1" header="0.5" footer="0.5"/>
  <pageSetup scale="5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73"/>
  <sheetViews>
    <sheetView showGridLines="0" topLeftCell="A19" zoomScaleNormal="100" zoomScaleSheetLayoutView="85" workbookViewId="0">
      <selection activeCell="I13" sqref="I13"/>
    </sheetView>
  </sheetViews>
  <sheetFormatPr defaultRowHeight="15"/>
  <cols>
    <col min="1" max="1" width="11.85546875" style="1289" customWidth="1"/>
    <col min="2" max="2" width="9.140625" style="1289"/>
    <col min="3" max="3" width="37.5703125" style="1289" customWidth="1"/>
    <col min="4" max="4" width="16.28515625" style="1289" customWidth="1"/>
    <col min="5" max="5" width="17" style="1289" customWidth="1"/>
    <col min="6" max="6" width="17.140625" style="1289" customWidth="1"/>
    <col min="7" max="8" width="9.140625" style="1289"/>
    <col min="9" max="9" width="14.140625" style="1289" bestFit="1" customWidth="1"/>
    <col min="10" max="256" width="9.140625" style="1289"/>
    <col min="257" max="257" width="11.85546875" style="1289" customWidth="1"/>
    <col min="258" max="258" width="9.140625" style="1289"/>
    <col min="259" max="259" width="37.5703125" style="1289" customWidth="1"/>
    <col min="260" max="260" width="16.28515625" style="1289" customWidth="1"/>
    <col min="261" max="261" width="17" style="1289" customWidth="1"/>
    <col min="262" max="262" width="17.140625" style="1289" customWidth="1"/>
    <col min="263" max="264" width="9.140625" style="1289"/>
    <col min="265" max="265" width="14.140625" style="1289" bestFit="1" customWidth="1"/>
    <col min="266" max="512" width="9.140625" style="1289"/>
    <col min="513" max="513" width="11.85546875" style="1289" customWidth="1"/>
    <col min="514" max="514" width="9.140625" style="1289"/>
    <col min="515" max="515" width="37.5703125" style="1289" customWidth="1"/>
    <col min="516" max="516" width="16.28515625" style="1289" customWidth="1"/>
    <col min="517" max="517" width="17" style="1289" customWidth="1"/>
    <col min="518" max="518" width="17.140625" style="1289" customWidth="1"/>
    <col min="519" max="520" width="9.140625" style="1289"/>
    <col min="521" max="521" width="14.140625" style="1289" bestFit="1" customWidth="1"/>
    <col min="522" max="768" width="9.140625" style="1289"/>
    <col min="769" max="769" width="11.85546875" style="1289" customWidth="1"/>
    <col min="770" max="770" width="9.140625" style="1289"/>
    <col min="771" max="771" width="37.5703125" style="1289" customWidth="1"/>
    <col min="772" max="772" width="16.28515625" style="1289" customWidth="1"/>
    <col min="773" max="773" width="17" style="1289" customWidth="1"/>
    <col min="774" max="774" width="17.140625" style="1289" customWidth="1"/>
    <col min="775" max="776" width="9.140625" style="1289"/>
    <col min="777" max="777" width="14.140625" style="1289" bestFit="1" customWidth="1"/>
    <col min="778" max="1024" width="9.140625" style="1289"/>
    <col min="1025" max="1025" width="11.85546875" style="1289" customWidth="1"/>
    <col min="1026" max="1026" width="9.140625" style="1289"/>
    <col min="1027" max="1027" width="37.5703125" style="1289" customWidth="1"/>
    <col min="1028" max="1028" width="16.28515625" style="1289" customWidth="1"/>
    <col min="1029" max="1029" width="17" style="1289" customWidth="1"/>
    <col min="1030" max="1030" width="17.140625" style="1289" customWidth="1"/>
    <col min="1031" max="1032" width="9.140625" style="1289"/>
    <col min="1033" max="1033" width="14.140625" style="1289" bestFit="1" customWidth="1"/>
    <col min="1034" max="1280" width="9.140625" style="1289"/>
    <col min="1281" max="1281" width="11.85546875" style="1289" customWidth="1"/>
    <col min="1282" max="1282" width="9.140625" style="1289"/>
    <col min="1283" max="1283" width="37.5703125" style="1289" customWidth="1"/>
    <col min="1284" max="1284" width="16.28515625" style="1289" customWidth="1"/>
    <col min="1285" max="1285" width="17" style="1289" customWidth="1"/>
    <col min="1286" max="1286" width="17.140625" style="1289" customWidth="1"/>
    <col min="1287" max="1288" width="9.140625" style="1289"/>
    <col min="1289" max="1289" width="14.140625" style="1289" bestFit="1" customWidth="1"/>
    <col min="1290" max="1536" width="9.140625" style="1289"/>
    <col min="1537" max="1537" width="11.85546875" style="1289" customWidth="1"/>
    <col min="1538" max="1538" width="9.140625" style="1289"/>
    <col min="1539" max="1539" width="37.5703125" style="1289" customWidth="1"/>
    <col min="1540" max="1540" width="16.28515625" style="1289" customWidth="1"/>
    <col min="1541" max="1541" width="17" style="1289" customWidth="1"/>
    <col min="1542" max="1542" width="17.140625" style="1289" customWidth="1"/>
    <col min="1543" max="1544" width="9.140625" style="1289"/>
    <col min="1545" max="1545" width="14.140625" style="1289" bestFit="1" customWidth="1"/>
    <col min="1546" max="1792" width="9.140625" style="1289"/>
    <col min="1793" max="1793" width="11.85546875" style="1289" customWidth="1"/>
    <col min="1794" max="1794" width="9.140625" style="1289"/>
    <col min="1795" max="1795" width="37.5703125" style="1289" customWidth="1"/>
    <col min="1796" max="1796" width="16.28515625" style="1289" customWidth="1"/>
    <col min="1797" max="1797" width="17" style="1289" customWidth="1"/>
    <col min="1798" max="1798" width="17.140625" style="1289" customWidth="1"/>
    <col min="1799" max="1800" width="9.140625" style="1289"/>
    <col min="1801" max="1801" width="14.140625" style="1289" bestFit="1" customWidth="1"/>
    <col min="1802" max="2048" width="9.140625" style="1289"/>
    <col min="2049" max="2049" width="11.85546875" style="1289" customWidth="1"/>
    <col min="2050" max="2050" width="9.140625" style="1289"/>
    <col min="2051" max="2051" width="37.5703125" style="1289" customWidth="1"/>
    <col min="2052" max="2052" width="16.28515625" style="1289" customWidth="1"/>
    <col min="2053" max="2053" width="17" style="1289" customWidth="1"/>
    <col min="2054" max="2054" width="17.140625" style="1289" customWidth="1"/>
    <col min="2055" max="2056" width="9.140625" style="1289"/>
    <col min="2057" max="2057" width="14.140625" style="1289" bestFit="1" customWidth="1"/>
    <col min="2058" max="2304" width="9.140625" style="1289"/>
    <col min="2305" max="2305" width="11.85546875" style="1289" customWidth="1"/>
    <col min="2306" max="2306" width="9.140625" style="1289"/>
    <col min="2307" max="2307" width="37.5703125" style="1289" customWidth="1"/>
    <col min="2308" max="2308" width="16.28515625" style="1289" customWidth="1"/>
    <col min="2309" max="2309" width="17" style="1289" customWidth="1"/>
    <col min="2310" max="2310" width="17.140625" style="1289" customWidth="1"/>
    <col min="2311" max="2312" width="9.140625" style="1289"/>
    <col min="2313" max="2313" width="14.140625" style="1289" bestFit="1" customWidth="1"/>
    <col min="2314" max="2560" width="9.140625" style="1289"/>
    <col min="2561" max="2561" width="11.85546875" style="1289" customWidth="1"/>
    <col min="2562" max="2562" width="9.140625" style="1289"/>
    <col min="2563" max="2563" width="37.5703125" style="1289" customWidth="1"/>
    <col min="2564" max="2564" width="16.28515625" style="1289" customWidth="1"/>
    <col min="2565" max="2565" width="17" style="1289" customWidth="1"/>
    <col min="2566" max="2566" width="17.140625" style="1289" customWidth="1"/>
    <col min="2567" max="2568" width="9.140625" style="1289"/>
    <col min="2569" max="2569" width="14.140625" style="1289" bestFit="1" customWidth="1"/>
    <col min="2570" max="2816" width="9.140625" style="1289"/>
    <col min="2817" max="2817" width="11.85546875" style="1289" customWidth="1"/>
    <col min="2818" max="2818" width="9.140625" style="1289"/>
    <col min="2819" max="2819" width="37.5703125" style="1289" customWidth="1"/>
    <col min="2820" max="2820" width="16.28515625" style="1289" customWidth="1"/>
    <col min="2821" max="2821" width="17" style="1289" customWidth="1"/>
    <col min="2822" max="2822" width="17.140625" style="1289" customWidth="1"/>
    <col min="2823" max="2824" width="9.140625" style="1289"/>
    <col min="2825" max="2825" width="14.140625" style="1289" bestFit="1" customWidth="1"/>
    <col min="2826" max="3072" width="9.140625" style="1289"/>
    <col min="3073" max="3073" width="11.85546875" style="1289" customWidth="1"/>
    <col min="3074" max="3074" width="9.140625" style="1289"/>
    <col min="3075" max="3075" width="37.5703125" style="1289" customWidth="1"/>
    <col min="3076" max="3076" width="16.28515625" style="1289" customWidth="1"/>
    <col min="3077" max="3077" width="17" style="1289" customWidth="1"/>
    <col min="3078" max="3078" width="17.140625" style="1289" customWidth="1"/>
    <col min="3079" max="3080" width="9.140625" style="1289"/>
    <col min="3081" max="3081" width="14.140625" style="1289" bestFit="1" customWidth="1"/>
    <col min="3082" max="3328" width="9.140625" style="1289"/>
    <col min="3329" max="3329" width="11.85546875" style="1289" customWidth="1"/>
    <col min="3330" max="3330" width="9.140625" style="1289"/>
    <col min="3331" max="3331" width="37.5703125" style="1289" customWidth="1"/>
    <col min="3332" max="3332" width="16.28515625" style="1289" customWidth="1"/>
    <col min="3333" max="3333" width="17" style="1289" customWidth="1"/>
    <col min="3334" max="3334" width="17.140625" style="1289" customWidth="1"/>
    <col min="3335" max="3336" width="9.140625" style="1289"/>
    <col min="3337" max="3337" width="14.140625" style="1289" bestFit="1" customWidth="1"/>
    <col min="3338" max="3584" width="9.140625" style="1289"/>
    <col min="3585" max="3585" width="11.85546875" style="1289" customWidth="1"/>
    <col min="3586" max="3586" width="9.140625" style="1289"/>
    <col min="3587" max="3587" width="37.5703125" style="1289" customWidth="1"/>
    <col min="3588" max="3588" width="16.28515625" style="1289" customWidth="1"/>
    <col min="3589" max="3589" width="17" style="1289" customWidth="1"/>
    <col min="3590" max="3590" width="17.140625" style="1289" customWidth="1"/>
    <col min="3591" max="3592" width="9.140625" style="1289"/>
    <col min="3593" max="3593" width="14.140625" style="1289" bestFit="1" customWidth="1"/>
    <col min="3594" max="3840" width="9.140625" style="1289"/>
    <col min="3841" max="3841" width="11.85546875" style="1289" customWidth="1"/>
    <col min="3842" max="3842" width="9.140625" style="1289"/>
    <col min="3843" max="3843" width="37.5703125" style="1289" customWidth="1"/>
    <col min="3844" max="3844" width="16.28515625" style="1289" customWidth="1"/>
    <col min="3845" max="3845" width="17" style="1289" customWidth="1"/>
    <col min="3846" max="3846" width="17.140625" style="1289" customWidth="1"/>
    <col min="3847" max="3848" width="9.140625" style="1289"/>
    <col min="3849" max="3849" width="14.140625" style="1289" bestFit="1" customWidth="1"/>
    <col min="3850" max="4096" width="9.140625" style="1289"/>
    <col min="4097" max="4097" width="11.85546875" style="1289" customWidth="1"/>
    <col min="4098" max="4098" width="9.140625" style="1289"/>
    <col min="4099" max="4099" width="37.5703125" style="1289" customWidth="1"/>
    <col min="4100" max="4100" width="16.28515625" style="1289" customWidth="1"/>
    <col min="4101" max="4101" width="17" style="1289" customWidth="1"/>
    <col min="4102" max="4102" width="17.140625" style="1289" customWidth="1"/>
    <col min="4103" max="4104" width="9.140625" style="1289"/>
    <col min="4105" max="4105" width="14.140625" style="1289" bestFit="1" customWidth="1"/>
    <col min="4106" max="4352" width="9.140625" style="1289"/>
    <col min="4353" max="4353" width="11.85546875" style="1289" customWidth="1"/>
    <col min="4354" max="4354" width="9.140625" style="1289"/>
    <col min="4355" max="4355" width="37.5703125" style="1289" customWidth="1"/>
    <col min="4356" max="4356" width="16.28515625" style="1289" customWidth="1"/>
    <col min="4357" max="4357" width="17" style="1289" customWidth="1"/>
    <col min="4358" max="4358" width="17.140625" style="1289" customWidth="1"/>
    <col min="4359" max="4360" width="9.140625" style="1289"/>
    <col min="4361" max="4361" width="14.140625" style="1289" bestFit="1" customWidth="1"/>
    <col min="4362" max="4608" width="9.140625" style="1289"/>
    <col min="4609" max="4609" width="11.85546875" style="1289" customWidth="1"/>
    <col min="4610" max="4610" width="9.140625" style="1289"/>
    <col min="4611" max="4611" width="37.5703125" style="1289" customWidth="1"/>
    <col min="4612" max="4612" width="16.28515625" style="1289" customWidth="1"/>
    <col min="4613" max="4613" width="17" style="1289" customWidth="1"/>
    <col min="4614" max="4614" width="17.140625" style="1289" customWidth="1"/>
    <col min="4615" max="4616" width="9.140625" style="1289"/>
    <col min="4617" max="4617" width="14.140625" style="1289" bestFit="1" customWidth="1"/>
    <col min="4618" max="4864" width="9.140625" style="1289"/>
    <col min="4865" max="4865" width="11.85546875" style="1289" customWidth="1"/>
    <col min="4866" max="4866" width="9.140625" style="1289"/>
    <col min="4867" max="4867" width="37.5703125" style="1289" customWidth="1"/>
    <col min="4868" max="4868" width="16.28515625" style="1289" customWidth="1"/>
    <col min="4869" max="4869" width="17" style="1289" customWidth="1"/>
    <col min="4870" max="4870" width="17.140625" style="1289" customWidth="1"/>
    <col min="4871" max="4872" width="9.140625" style="1289"/>
    <col min="4873" max="4873" width="14.140625" style="1289" bestFit="1" customWidth="1"/>
    <col min="4874" max="5120" width="9.140625" style="1289"/>
    <col min="5121" max="5121" width="11.85546875" style="1289" customWidth="1"/>
    <col min="5122" max="5122" width="9.140625" style="1289"/>
    <col min="5123" max="5123" width="37.5703125" style="1289" customWidth="1"/>
    <col min="5124" max="5124" width="16.28515625" style="1289" customWidth="1"/>
    <col min="5125" max="5125" width="17" style="1289" customWidth="1"/>
    <col min="5126" max="5126" width="17.140625" style="1289" customWidth="1"/>
    <col min="5127" max="5128" width="9.140625" style="1289"/>
    <col min="5129" max="5129" width="14.140625" style="1289" bestFit="1" customWidth="1"/>
    <col min="5130" max="5376" width="9.140625" style="1289"/>
    <col min="5377" max="5377" width="11.85546875" style="1289" customWidth="1"/>
    <col min="5378" max="5378" width="9.140625" style="1289"/>
    <col min="5379" max="5379" width="37.5703125" style="1289" customWidth="1"/>
    <col min="5380" max="5380" width="16.28515625" style="1289" customWidth="1"/>
    <col min="5381" max="5381" width="17" style="1289" customWidth="1"/>
    <col min="5382" max="5382" width="17.140625" style="1289" customWidth="1"/>
    <col min="5383" max="5384" width="9.140625" style="1289"/>
    <col min="5385" max="5385" width="14.140625" style="1289" bestFit="1" customWidth="1"/>
    <col min="5386" max="5632" width="9.140625" style="1289"/>
    <col min="5633" max="5633" width="11.85546875" style="1289" customWidth="1"/>
    <col min="5634" max="5634" width="9.140625" style="1289"/>
    <col min="5635" max="5635" width="37.5703125" style="1289" customWidth="1"/>
    <col min="5636" max="5636" width="16.28515625" style="1289" customWidth="1"/>
    <col min="5637" max="5637" width="17" style="1289" customWidth="1"/>
    <col min="5638" max="5638" width="17.140625" style="1289" customWidth="1"/>
    <col min="5639" max="5640" width="9.140625" style="1289"/>
    <col min="5641" max="5641" width="14.140625" style="1289" bestFit="1" customWidth="1"/>
    <col min="5642" max="5888" width="9.140625" style="1289"/>
    <col min="5889" max="5889" width="11.85546875" style="1289" customWidth="1"/>
    <col min="5890" max="5890" width="9.140625" style="1289"/>
    <col min="5891" max="5891" width="37.5703125" style="1289" customWidth="1"/>
    <col min="5892" max="5892" width="16.28515625" style="1289" customWidth="1"/>
    <col min="5893" max="5893" width="17" style="1289" customWidth="1"/>
    <col min="5894" max="5894" width="17.140625" style="1289" customWidth="1"/>
    <col min="5895" max="5896" width="9.140625" style="1289"/>
    <col min="5897" max="5897" width="14.140625" style="1289" bestFit="1" customWidth="1"/>
    <col min="5898" max="6144" width="9.140625" style="1289"/>
    <col min="6145" max="6145" width="11.85546875" style="1289" customWidth="1"/>
    <col min="6146" max="6146" width="9.140625" style="1289"/>
    <col min="6147" max="6147" width="37.5703125" style="1289" customWidth="1"/>
    <col min="6148" max="6148" width="16.28515625" style="1289" customWidth="1"/>
    <col min="6149" max="6149" width="17" style="1289" customWidth="1"/>
    <col min="6150" max="6150" width="17.140625" style="1289" customWidth="1"/>
    <col min="6151" max="6152" width="9.140625" style="1289"/>
    <col min="6153" max="6153" width="14.140625" style="1289" bestFit="1" customWidth="1"/>
    <col min="6154" max="6400" width="9.140625" style="1289"/>
    <col min="6401" max="6401" width="11.85546875" style="1289" customWidth="1"/>
    <col min="6402" max="6402" width="9.140625" style="1289"/>
    <col min="6403" max="6403" width="37.5703125" style="1289" customWidth="1"/>
    <col min="6404" max="6404" width="16.28515625" style="1289" customWidth="1"/>
    <col min="6405" max="6405" width="17" style="1289" customWidth="1"/>
    <col min="6406" max="6406" width="17.140625" style="1289" customWidth="1"/>
    <col min="6407" max="6408" width="9.140625" style="1289"/>
    <col min="6409" max="6409" width="14.140625" style="1289" bestFit="1" customWidth="1"/>
    <col min="6410" max="6656" width="9.140625" style="1289"/>
    <col min="6657" max="6657" width="11.85546875" style="1289" customWidth="1"/>
    <col min="6658" max="6658" width="9.140625" style="1289"/>
    <col min="6659" max="6659" width="37.5703125" style="1289" customWidth="1"/>
    <col min="6660" max="6660" width="16.28515625" style="1289" customWidth="1"/>
    <col min="6661" max="6661" width="17" style="1289" customWidth="1"/>
    <col min="6662" max="6662" width="17.140625" style="1289" customWidth="1"/>
    <col min="6663" max="6664" width="9.140625" style="1289"/>
    <col min="6665" max="6665" width="14.140625" style="1289" bestFit="1" customWidth="1"/>
    <col min="6666" max="6912" width="9.140625" style="1289"/>
    <col min="6913" max="6913" width="11.85546875" style="1289" customWidth="1"/>
    <col min="6914" max="6914" width="9.140625" style="1289"/>
    <col min="6915" max="6915" width="37.5703125" style="1289" customWidth="1"/>
    <col min="6916" max="6916" width="16.28515625" style="1289" customWidth="1"/>
    <col min="6917" max="6917" width="17" style="1289" customWidth="1"/>
    <col min="6918" max="6918" width="17.140625" style="1289" customWidth="1"/>
    <col min="6919" max="6920" width="9.140625" style="1289"/>
    <col min="6921" max="6921" width="14.140625" style="1289" bestFit="1" customWidth="1"/>
    <col min="6922" max="7168" width="9.140625" style="1289"/>
    <col min="7169" max="7169" width="11.85546875" style="1289" customWidth="1"/>
    <col min="7170" max="7170" width="9.140625" style="1289"/>
    <col min="7171" max="7171" width="37.5703125" style="1289" customWidth="1"/>
    <col min="7172" max="7172" width="16.28515625" style="1289" customWidth="1"/>
    <col min="7173" max="7173" width="17" style="1289" customWidth="1"/>
    <col min="7174" max="7174" width="17.140625" style="1289" customWidth="1"/>
    <col min="7175" max="7176" width="9.140625" style="1289"/>
    <col min="7177" max="7177" width="14.140625" style="1289" bestFit="1" customWidth="1"/>
    <col min="7178" max="7424" width="9.140625" style="1289"/>
    <col min="7425" max="7425" width="11.85546875" style="1289" customWidth="1"/>
    <col min="7426" max="7426" width="9.140625" style="1289"/>
    <col min="7427" max="7427" width="37.5703125" style="1289" customWidth="1"/>
    <col min="7428" max="7428" width="16.28515625" style="1289" customWidth="1"/>
    <col min="7429" max="7429" width="17" style="1289" customWidth="1"/>
    <col min="7430" max="7430" width="17.140625" style="1289" customWidth="1"/>
    <col min="7431" max="7432" width="9.140625" style="1289"/>
    <col min="7433" max="7433" width="14.140625" style="1289" bestFit="1" customWidth="1"/>
    <col min="7434" max="7680" width="9.140625" style="1289"/>
    <col min="7681" max="7681" width="11.85546875" style="1289" customWidth="1"/>
    <col min="7682" max="7682" width="9.140625" style="1289"/>
    <col min="7683" max="7683" width="37.5703125" style="1289" customWidth="1"/>
    <col min="7684" max="7684" width="16.28515625" style="1289" customWidth="1"/>
    <col min="7685" max="7685" width="17" style="1289" customWidth="1"/>
    <col min="7686" max="7686" width="17.140625" style="1289" customWidth="1"/>
    <col min="7687" max="7688" width="9.140625" style="1289"/>
    <col min="7689" max="7689" width="14.140625" style="1289" bestFit="1" customWidth="1"/>
    <col min="7690" max="7936" width="9.140625" style="1289"/>
    <col min="7937" max="7937" width="11.85546875" style="1289" customWidth="1"/>
    <col min="7938" max="7938" width="9.140625" style="1289"/>
    <col min="7939" max="7939" width="37.5703125" style="1289" customWidth="1"/>
    <col min="7940" max="7940" width="16.28515625" style="1289" customWidth="1"/>
    <col min="7941" max="7941" width="17" style="1289" customWidth="1"/>
    <col min="7942" max="7942" width="17.140625" style="1289" customWidth="1"/>
    <col min="7943" max="7944" width="9.140625" style="1289"/>
    <col min="7945" max="7945" width="14.140625" style="1289" bestFit="1" customWidth="1"/>
    <col min="7946" max="8192" width="9.140625" style="1289"/>
    <col min="8193" max="8193" width="11.85546875" style="1289" customWidth="1"/>
    <col min="8194" max="8194" width="9.140625" style="1289"/>
    <col min="8195" max="8195" width="37.5703125" style="1289" customWidth="1"/>
    <col min="8196" max="8196" width="16.28515625" style="1289" customWidth="1"/>
    <col min="8197" max="8197" width="17" style="1289" customWidth="1"/>
    <col min="8198" max="8198" width="17.140625" style="1289" customWidth="1"/>
    <col min="8199" max="8200" width="9.140625" style="1289"/>
    <col min="8201" max="8201" width="14.140625" style="1289" bestFit="1" customWidth="1"/>
    <col min="8202" max="8448" width="9.140625" style="1289"/>
    <col min="8449" max="8449" width="11.85546875" style="1289" customWidth="1"/>
    <col min="8450" max="8450" width="9.140625" style="1289"/>
    <col min="8451" max="8451" width="37.5703125" style="1289" customWidth="1"/>
    <col min="8452" max="8452" width="16.28515625" style="1289" customWidth="1"/>
    <col min="8453" max="8453" width="17" style="1289" customWidth="1"/>
    <col min="8454" max="8454" width="17.140625" style="1289" customWidth="1"/>
    <col min="8455" max="8456" width="9.140625" style="1289"/>
    <col min="8457" max="8457" width="14.140625" style="1289" bestFit="1" customWidth="1"/>
    <col min="8458" max="8704" width="9.140625" style="1289"/>
    <col min="8705" max="8705" width="11.85546875" style="1289" customWidth="1"/>
    <col min="8706" max="8706" width="9.140625" style="1289"/>
    <col min="8707" max="8707" width="37.5703125" style="1289" customWidth="1"/>
    <col min="8708" max="8708" width="16.28515625" style="1289" customWidth="1"/>
    <col min="8709" max="8709" width="17" style="1289" customWidth="1"/>
    <col min="8710" max="8710" width="17.140625" style="1289" customWidth="1"/>
    <col min="8711" max="8712" width="9.140625" style="1289"/>
    <col min="8713" max="8713" width="14.140625" style="1289" bestFit="1" customWidth="1"/>
    <col min="8714" max="8960" width="9.140625" style="1289"/>
    <col min="8961" max="8961" width="11.85546875" style="1289" customWidth="1"/>
    <col min="8962" max="8962" width="9.140625" style="1289"/>
    <col min="8963" max="8963" width="37.5703125" style="1289" customWidth="1"/>
    <col min="8964" max="8964" width="16.28515625" style="1289" customWidth="1"/>
    <col min="8965" max="8965" width="17" style="1289" customWidth="1"/>
    <col min="8966" max="8966" width="17.140625" style="1289" customWidth="1"/>
    <col min="8967" max="8968" width="9.140625" style="1289"/>
    <col min="8969" max="8969" width="14.140625" style="1289" bestFit="1" customWidth="1"/>
    <col min="8970" max="9216" width="9.140625" style="1289"/>
    <col min="9217" max="9217" width="11.85546875" style="1289" customWidth="1"/>
    <col min="9218" max="9218" width="9.140625" style="1289"/>
    <col min="9219" max="9219" width="37.5703125" style="1289" customWidth="1"/>
    <col min="9220" max="9220" width="16.28515625" style="1289" customWidth="1"/>
    <col min="9221" max="9221" width="17" style="1289" customWidth="1"/>
    <col min="9222" max="9222" width="17.140625" style="1289" customWidth="1"/>
    <col min="9223" max="9224" width="9.140625" style="1289"/>
    <col min="9225" max="9225" width="14.140625" style="1289" bestFit="1" customWidth="1"/>
    <col min="9226" max="9472" width="9.140625" style="1289"/>
    <col min="9473" max="9473" width="11.85546875" style="1289" customWidth="1"/>
    <col min="9474" max="9474" width="9.140625" style="1289"/>
    <col min="9475" max="9475" width="37.5703125" style="1289" customWidth="1"/>
    <col min="9476" max="9476" width="16.28515625" style="1289" customWidth="1"/>
    <col min="9477" max="9477" width="17" style="1289" customWidth="1"/>
    <col min="9478" max="9478" width="17.140625" style="1289" customWidth="1"/>
    <col min="9479" max="9480" width="9.140625" style="1289"/>
    <col min="9481" max="9481" width="14.140625" style="1289" bestFit="1" customWidth="1"/>
    <col min="9482" max="9728" width="9.140625" style="1289"/>
    <col min="9729" max="9729" width="11.85546875" style="1289" customWidth="1"/>
    <col min="9730" max="9730" width="9.140625" style="1289"/>
    <col min="9731" max="9731" width="37.5703125" style="1289" customWidth="1"/>
    <col min="9732" max="9732" width="16.28515625" style="1289" customWidth="1"/>
    <col min="9733" max="9733" width="17" style="1289" customWidth="1"/>
    <col min="9734" max="9734" width="17.140625" style="1289" customWidth="1"/>
    <col min="9735" max="9736" width="9.140625" style="1289"/>
    <col min="9737" max="9737" width="14.140625" style="1289" bestFit="1" customWidth="1"/>
    <col min="9738" max="9984" width="9.140625" style="1289"/>
    <col min="9985" max="9985" width="11.85546875" style="1289" customWidth="1"/>
    <col min="9986" max="9986" width="9.140625" style="1289"/>
    <col min="9987" max="9987" width="37.5703125" style="1289" customWidth="1"/>
    <col min="9988" max="9988" width="16.28515625" style="1289" customWidth="1"/>
    <col min="9989" max="9989" width="17" style="1289" customWidth="1"/>
    <col min="9990" max="9990" width="17.140625" style="1289" customWidth="1"/>
    <col min="9991" max="9992" width="9.140625" style="1289"/>
    <col min="9993" max="9993" width="14.140625" style="1289" bestFit="1" customWidth="1"/>
    <col min="9994" max="10240" width="9.140625" style="1289"/>
    <col min="10241" max="10241" width="11.85546875" style="1289" customWidth="1"/>
    <col min="10242" max="10242" width="9.140625" style="1289"/>
    <col min="10243" max="10243" width="37.5703125" style="1289" customWidth="1"/>
    <col min="10244" max="10244" width="16.28515625" style="1289" customWidth="1"/>
    <col min="10245" max="10245" width="17" style="1289" customWidth="1"/>
    <col min="10246" max="10246" width="17.140625" style="1289" customWidth="1"/>
    <col min="10247" max="10248" width="9.140625" style="1289"/>
    <col min="10249" max="10249" width="14.140625" style="1289" bestFit="1" customWidth="1"/>
    <col min="10250" max="10496" width="9.140625" style="1289"/>
    <col min="10497" max="10497" width="11.85546875" style="1289" customWidth="1"/>
    <col min="10498" max="10498" width="9.140625" style="1289"/>
    <col min="10499" max="10499" width="37.5703125" style="1289" customWidth="1"/>
    <col min="10500" max="10500" width="16.28515625" style="1289" customWidth="1"/>
    <col min="10501" max="10501" width="17" style="1289" customWidth="1"/>
    <col min="10502" max="10502" width="17.140625" style="1289" customWidth="1"/>
    <col min="10503" max="10504" width="9.140625" style="1289"/>
    <col min="10505" max="10505" width="14.140625" style="1289" bestFit="1" customWidth="1"/>
    <col min="10506" max="10752" width="9.140625" style="1289"/>
    <col min="10753" max="10753" width="11.85546875" style="1289" customWidth="1"/>
    <col min="10754" max="10754" width="9.140625" style="1289"/>
    <col min="10755" max="10755" width="37.5703125" style="1289" customWidth="1"/>
    <col min="10756" max="10756" width="16.28515625" style="1289" customWidth="1"/>
    <col min="10757" max="10757" width="17" style="1289" customWidth="1"/>
    <col min="10758" max="10758" width="17.140625" style="1289" customWidth="1"/>
    <col min="10759" max="10760" width="9.140625" style="1289"/>
    <col min="10761" max="10761" width="14.140625" style="1289" bestFit="1" customWidth="1"/>
    <col min="10762" max="11008" width="9.140625" style="1289"/>
    <col min="11009" max="11009" width="11.85546875" style="1289" customWidth="1"/>
    <col min="11010" max="11010" width="9.140625" style="1289"/>
    <col min="11011" max="11011" width="37.5703125" style="1289" customWidth="1"/>
    <col min="11012" max="11012" width="16.28515625" style="1289" customWidth="1"/>
    <col min="11013" max="11013" width="17" style="1289" customWidth="1"/>
    <col min="11014" max="11014" width="17.140625" style="1289" customWidth="1"/>
    <col min="11015" max="11016" width="9.140625" style="1289"/>
    <col min="11017" max="11017" width="14.140625" style="1289" bestFit="1" customWidth="1"/>
    <col min="11018" max="11264" width="9.140625" style="1289"/>
    <col min="11265" max="11265" width="11.85546875" style="1289" customWidth="1"/>
    <col min="11266" max="11266" width="9.140625" style="1289"/>
    <col min="11267" max="11267" width="37.5703125" style="1289" customWidth="1"/>
    <col min="11268" max="11268" width="16.28515625" style="1289" customWidth="1"/>
    <col min="11269" max="11269" width="17" style="1289" customWidth="1"/>
    <col min="11270" max="11270" width="17.140625" style="1289" customWidth="1"/>
    <col min="11271" max="11272" width="9.140625" style="1289"/>
    <col min="11273" max="11273" width="14.140625" style="1289" bestFit="1" customWidth="1"/>
    <col min="11274" max="11520" width="9.140625" style="1289"/>
    <col min="11521" max="11521" width="11.85546875" style="1289" customWidth="1"/>
    <col min="11522" max="11522" width="9.140625" style="1289"/>
    <col min="11523" max="11523" width="37.5703125" style="1289" customWidth="1"/>
    <col min="11524" max="11524" width="16.28515625" style="1289" customWidth="1"/>
    <col min="11525" max="11525" width="17" style="1289" customWidth="1"/>
    <col min="11526" max="11526" width="17.140625" style="1289" customWidth="1"/>
    <col min="11527" max="11528" width="9.140625" style="1289"/>
    <col min="11529" max="11529" width="14.140625" style="1289" bestFit="1" customWidth="1"/>
    <col min="11530" max="11776" width="9.140625" style="1289"/>
    <col min="11777" max="11777" width="11.85546875" style="1289" customWidth="1"/>
    <col min="11778" max="11778" width="9.140625" style="1289"/>
    <col min="11779" max="11779" width="37.5703125" style="1289" customWidth="1"/>
    <col min="11780" max="11780" width="16.28515625" style="1289" customWidth="1"/>
    <col min="11781" max="11781" width="17" style="1289" customWidth="1"/>
    <col min="11782" max="11782" width="17.140625" style="1289" customWidth="1"/>
    <col min="11783" max="11784" width="9.140625" style="1289"/>
    <col min="11785" max="11785" width="14.140625" style="1289" bestFit="1" customWidth="1"/>
    <col min="11786" max="12032" width="9.140625" style="1289"/>
    <col min="12033" max="12033" width="11.85546875" style="1289" customWidth="1"/>
    <col min="12034" max="12034" width="9.140625" style="1289"/>
    <col min="12035" max="12035" width="37.5703125" style="1289" customWidth="1"/>
    <col min="12036" max="12036" width="16.28515625" style="1289" customWidth="1"/>
    <col min="12037" max="12037" width="17" style="1289" customWidth="1"/>
    <col min="12038" max="12038" width="17.140625" style="1289" customWidth="1"/>
    <col min="12039" max="12040" width="9.140625" style="1289"/>
    <col min="12041" max="12041" width="14.140625" style="1289" bestFit="1" customWidth="1"/>
    <col min="12042" max="12288" width="9.140625" style="1289"/>
    <col min="12289" max="12289" width="11.85546875" style="1289" customWidth="1"/>
    <col min="12290" max="12290" width="9.140625" style="1289"/>
    <col min="12291" max="12291" width="37.5703125" style="1289" customWidth="1"/>
    <col min="12292" max="12292" width="16.28515625" style="1289" customWidth="1"/>
    <col min="12293" max="12293" width="17" style="1289" customWidth="1"/>
    <col min="12294" max="12294" width="17.140625" style="1289" customWidth="1"/>
    <col min="12295" max="12296" width="9.140625" style="1289"/>
    <col min="12297" max="12297" width="14.140625" style="1289" bestFit="1" customWidth="1"/>
    <col min="12298" max="12544" width="9.140625" style="1289"/>
    <col min="12545" max="12545" width="11.85546875" style="1289" customWidth="1"/>
    <col min="12546" max="12546" width="9.140625" style="1289"/>
    <col min="12547" max="12547" width="37.5703125" style="1289" customWidth="1"/>
    <col min="12548" max="12548" width="16.28515625" style="1289" customWidth="1"/>
    <col min="12549" max="12549" width="17" style="1289" customWidth="1"/>
    <col min="12550" max="12550" width="17.140625" style="1289" customWidth="1"/>
    <col min="12551" max="12552" width="9.140625" style="1289"/>
    <col min="12553" max="12553" width="14.140625" style="1289" bestFit="1" customWidth="1"/>
    <col min="12554" max="12800" width="9.140625" style="1289"/>
    <col min="12801" max="12801" width="11.85546875" style="1289" customWidth="1"/>
    <col min="12802" max="12802" width="9.140625" style="1289"/>
    <col min="12803" max="12803" width="37.5703125" style="1289" customWidth="1"/>
    <col min="12804" max="12804" width="16.28515625" style="1289" customWidth="1"/>
    <col min="12805" max="12805" width="17" style="1289" customWidth="1"/>
    <col min="12806" max="12806" width="17.140625" style="1289" customWidth="1"/>
    <col min="12807" max="12808" width="9.140625" style="1289"/>
    <col min="12809" max="12809" width="14.140625" style="1289" bestFit="1" customWidth="1"/>
    <col min="12810" max="13056" width="9.140625" style="1289"/>
    <col min="13057" max="13057" width="11.85546875" style="1289" customWidth="1"/>
    <col min="13058" max="13058" width="9.140625" style="1289"/>
    <col min="13059" max="13059" width="37.5703125" style="1289" customWidth="1"/>
    <col min="13060" max="13060" width="16.28515625" style="1289" customWidth="1"/>
    <col min="13061" max="13061" width="17" style="1289" customWidth="1"/>
    <col min="13062" max="13062" width="17.140625" style="1289" customWidth="1"/>
    <col min="13063" max="13064" width="9.140625" style="1289"/>
    <col min="13065" max="13065" width="14.140625" style="1289" bestFit="1" customWidth="1"/>
    <col min="13066" max="13312" width="9.140625" style="1289"/>
    <col min="13313" max="13313" width="11.85546875" style="1289" customWidth="1"/>
    <col min="13314" max="13314" width="9.140625" style="1289"/>
    <col min="13315" max="13315" width="37.5703125" style="1289" customWidth="1"/>
    <col min="13316" max="13316" width="16.28515625" style="1289" customWidth="1"/>
    <col min="13317" max="13317" width="17" style="1289" customWidth="1"/>
    <col min="13318" max="13318" width="17.140625" style="1289" customWidth="1"/>
    <col min="13319" max="13320" width="9.140625" style="1289"/>
    <col min="13321" max="13321" width="14.140625" style="1289" bestFit="1" customWidth="1"/>
    <col min="13322" max="13568" width="9.140625" style="1289"/>
    <col min="13569" max="13569" width="11.85546875" style="1289" customWidth="1"/>
    <col min="13570" max="13570" width="9.140625" style="1289"/>
    <col min="13571" max="13571" width="37.5703125" style="1289" customWidth="1"/>
    <col min="13572" max="13572" width="16.28515625" style="1289" customWidth="1"/>
    <col min="13573" max="13573" width="17" style="1289" customWidth="1"/>
    <col min="13574" max="13574" width="17.140625" style="1289" customWidth="1"/>
    <col min="13575" max="13576" width="9.140625" style="1289"/>
    <col min="13577" max="13577" width="14.140625" style="1289" bestFit="1" customWidth="1"/>
    <col min="13578" max="13824" width="9.140625" style="1289"/>
    <col min="13825" max="13825" width="11.85546875" style="1289" customWidth="1"/>
    <col min="13826" max="13826" width="9.140625" style="1289"/>
    <col min="13827" max="13827" width="37.5703125" style="1289" customWidth="1"/>
    <col min="13828" max="13828" width="16.28515625" style="1289" customWidth="1"/>
    <col min="13829" max="13829" width="17" style="1289" customWidth="1"/>
    <col min="13830" max="13830" width="17.140625" style="1289" customWidth="1"/>
    <col min="13831" max="13832" width="9.140625" style="1289"/>
    <col min="13833" max="13833" width="14.140625" style="1289" bestFit="1" customWidth="1"/>
    <col min="13834" max="14080" width="9.140625" style="1289"/>
    <col min="14081" max="14081" width="11.85546875" style="1289" customWidth="1"/>
    <col min="14082" max="14082" width="9.140625" style="1289"/>
    <col min="14083" max="14083" width="37.5703125" style="1289" customWidth="1"/>
    <col min="14084" max="14084" width="16.28515625" style="1289" customWidth="1"/>
    <col min="14085" max="14085" width="17" style="1289" customWidth="1"/>
    <col min="14086" max="14086" width="17.140625" style="1289" customWidth="1"/>
    <col min="14087" max="14088" width="9.140625" style="1289"/>
    <col min="14089" max="14089" width="14.140625" style="1289" bestFit="1" customWidth="1"/>
    <col min="14090" max="14336" width="9.140625" style="1289"/>
    <col min="14337" max="14337" width="11.85546875" style="1289" customWidth="1"/>
    <col min="14338" max="14338" width="9.140625" style="1289"/>
    <col min="14339" max="14339" width="37.5703125" style="1289" customWidth="1"/>
    <col min="14340" max="14340" width="16.28515625" style="1289" customWidth="1"/>
    <col min="14341" max="14341" width="17" style="1289" customWidth="1"/>
    <col min="14342" max="14342" width="17.140625" style="1289" customWidth="1"/>
    <col min="14343" max="14344" width="9.140625" style="1289"/>
    <col min="14345" max="14345" width="14.140625" style="1289" bestFit="1" customWidth="1"/>
    <col min="14346" max="14592" width="9.140625" style="1289"/>
    <col min="14593" max="14593" width="11.85546875" style="1289" customWidth="1"/>
    <col min="14594" max="14594" width="9.140625" style="1289"/>
    <col min="14595" max="14595" width="37.5703125" style="1289" customWidth="1"/>
    <col min="14596" max="14596" width="16.28515625" style="1289" customWidth="1"/>
    <col min="14597" max="14597" width="17" style="1289" customWidth="1"/>
    <col min="14598" max="14598" width="17.140625" style="1289" customWidth="1"/>
    <col min="14599" max="14600" width="9.140625" style="1289"/>
    <col min="14601" max="14601" width="14.140625" style="1289" bestFit="1" customWidth="1"/>
    <col min="14602" max="14848" width="9.140625" style="1289"/>
    <col min="14849" max="14849" width="11.85546875" style="1289" customWidth="1"/>
    <col min="14850" max="14850" width="9.140625" style="1289"/>
    <col min="14851" max="14851" width="37.5703125" style="1289" customWidth="1"/>
    <col min="14852" max="14852" width="16.28515625" style="1289" customWidth="1"/>
    <col min="14853" max="14853" width="17" style="1289" customWidth="1"/>
    <col min="14854" max="14854" width="17.140625" style="1289" customWidth="1"/>
    <col min="14855" max="14856" width="9.140625" style="1289"/>
    <col min="14857" max="14857" width="14.140625" style="1289" bestFit="1" customWidth="1"/>
    <col min="14858" max="15104" width="9.140625" style="1289"/>
    <col min="15105" max="15105" width="11.85546875" style="1289" customWidth="1"/>
    <col min="15106" max="15106" width="9.140625" style="1289"/>
    <col min="15107" max="15107" width="37.5703125" style="1289" customWidth="1"/>
    <col min="15108" max="15108" width="16.28515625" style="1289" customWidth="1"/>
    <col min="15109" max="15109" width="17" style="1289" customWidth="1"/>
    <col min="15110" max="15110" width="17.140625" style="1289" customWidth="1"/>
    <col min="15111" max="15112" width="9.140625" style="1289"/>
    <col min="15113" max="15113" width="14.140625" style="1289" bestFit="1" customWidth="1"/>
    <col min="15114" max="15360" width="9.140625" style="1289"/>
    <col min="15361" max="15361" width="11.85546875" style="1289" customWidth="1"/>
    <col min="15362" max="15362" width="9.140625" style="1289"/>
    <col min="15363" max="15363" width="37.5703125" style="1289" customWidth="1"/>
    <col min="15364" max="15364" width="16.28515625" style="1289" customWidth="1"/>
    <col min="15365" max="15365" width="17" style="1289" customWidth="1"/>
    <col min="15366" max="15366" width="17.140625" style="1289" customWidth="1"/>
    <col min="15367" max="15368" width="9.140625" style="1289"/>
    <col min="15369" max="15369" width="14.140625" style="1289" bestFit="1" customWidth="1"/>
    <col min="15370" max="15616" width="9.140625" style="1289"/>
    <col min="15617" max="15617" width="11.85546875" style="1289" customWidth="1"/>
    <col min="15618" max="15618" width="9.140625" style="1289"/>
    <col min="15619" max="15619" width="37.5703125" style="1289" customWidth="1"/>
    <col min="15620" max="15620" width="16.28515625" style="1289" customWidth="1"/>
    <col min="15621" max="15621" width="17" style="1289" customWidth="1"/>
    <col min="15622" max="15622" width="17.140625" style="1289" customWidth="1"/>
    <col min="15623" max="15624" width="9.140625" style="1289"/>
    <col min="15625" max="15625" width="14.140625" style="1289" bestFit="1" customWidth="1"/>
    <col min="15626" max="15872" width="9.140625" style="1289"/>
    <col min="15873" max="15873" width="11.85546875" style="1289" customWidth="1"/>
    <col min="15874" max="15874" width="9.140625" style="1289"/>
    <col min="15875" max="15875" width="37.5703125" style="1289" customWidth="1"/>
    <col min="15876" max="15876" width="16.28515625" style="1289" customWidth="1"/>
    <col min="15877" max="15877" width="17" style="1289" customWidth="1"/>
    <col min="15878" max="15878" width="17.140625" style="1289" customWidth="1"/>
    <col min="15879" max="15880" width="9.140625" style="1289"/>
    <col min="15881" max="15881" width="14.140625" style="1289" bestFit="1" customWidth="1"/>
    <col min="15882" max="16128" width="9.140625" style="1289"/>
    <col min="16129" max="16129" width="11.85546875" style="1289" customWidth="1"/>
    <col min="16130" max="16130" width="9.140625" style="1289"/>
    <col min="16131" max="16131" width="37.5703125" style="1289" customWidth="1"/>
    <col min="16132" max="16132" width="16.28515625" style="1289" customWidth="1"/>
    <col min="16133" max="16133" width="17" style="1289" customWidth="1"/>
    <col min="16134" max="16134" width="17.140625" style="1289" customWidth="1"/>
    <col min="16135" max="16136" width="9.140625" style="1289"/>
    <col min="16137" max="16137" width="14.140625" style="1289" bestFit="1" customWidth="1"/>
    <col min="16138" max="16384" width="9.140625" style="1289"/>
  </cols>
  <sheetData>
    <row r="1" spans="3:9">
      <c r="C1" s="1712" t="s">
        <v>3282</v>
      </c>
      <c r="D1" s="1712"/>
      <c r="E1" s="1712"/>
      <c r="F1" s="1712"/>
    </row>
    <row r="2" spans="3:9">
      <c r="C2" s="1713" t="s">
        <v>1980</v>
      </c>
      <c r="D2" s="1713"/>
      <c r="E2" s="1713"/>
      <c r="F2" s="1713"/>
    </row>
    <row r="3" spans="3:9">
      <c r="C3" s="1713" t="s">
        <v>892</v>
      </c>
      <c r="D3" s="1713" t="s">
        <v>3283</v>
      </c>
      <c r="E3" s="1713"/>
      <c r="F3" s="1713"/>
      <c r="I3" s="1290"/>
    </row>
    <row r="4" spans="3:9" ht="25.5" customHeight="1">
      <c r="C4" s="1713"/>
      <c r="D4" s="1291" t="s">
        <v>424</v>
      </c>
      <c r="E4" s="1291" t="s">
        <v>425</v>
      </c>
      <c r="F4" s="1291" t="s">
        <v>426</v>
      </c>
    </row>
    <row r="5" spans="3:9">
      <c r="C5" s="1292" t="s">
        <v>626</v>
      </c>
      <c r="D5" s="1293">
        <v>153.94999999999999</v>
      </c>
      <c r="E5" s="1293">
        <v>156.74602440299802</v>
      </c>
      <c r="F5" s="1293">
        <v>154.22320249330573</v>
      </c>
    </row>
    <row r="6" spans="3:9">
      <c r="C6" s="1292" t="s">
        <v>3284</v>
      </c>
      <c r="D6" s="1293">
        <v>909.28</v>
      </c>
      <c r="E6" s="1293">
        <v>1118.851473378</v>
      </c>
      <c r="F6" s="1293">
        <v>1278.851473378</v>
      </c>
    </row>
    <row r="7" spans="3:9">
      <c r="C7" s="1294" t="s">
        <v>3285</v>
      </c>
      <c r="D7" s="1293"/>
      <c r="E7" s="1295"/>
      <c r="F7" s="1295"/>
    </row>
    <row r="8" spans="3:9">
      <c r="C8" s="300" t="s">
        <v>625</v>
      </c>
      <c r="D8" s="1293">
        <v>2302.4252368469897</v>
      </c>
      <c r="E8" s="1293">
        <v>3051.0215961475201</v>
      </c>
      <c r="F8" s="1293">
        <v>3468.109016312053</v>
      </c>
    </row>
    <row r="9" spans="3:9">
      <c r="C9" s="300" t="s">
        <v>627</v>
      </c>
      <c r="D9" s="1293">
        <v>69.098306167000004</v>
      </c>
      <c r="E9" s="1293">
        <v>160</v>
      </c>
      <c r="F9" s="1293">
        <v>80</v>
      </c>
    </row>
    <row r="10" spans="3:9" ht="28.5">
      <c r="C10" s="300" t="s">
        <v>1647</v>
      </c>
      <c r="D10" s="1293">
        <v>42.403723513000003</v>
      </c>
      <c r="E10" s="1296">
        <v>154.770273</v>
      </c>
      <c r="F10" s="1296">
        <v>186</v>
      </c>
    </row>
    <row r="11" spans="3:9">
      <c r="C11" s="300" t="s">
        <v>1986</v>
      </c>
      <c r="D11" s="1293">
        <v>22.95</v>
      </c>
      <c r="E11" s="1293">
        <v>165.95204574827187</v>
      </c>
      <c r="F11" s="1293">
        <v>115.85590004562809</v>
      </c>
    </row>
    <row r="12" spans="3:9">
      <c r="C12" s="300" t="s">
        <v>1987</v>
      </c>
      <c r="D12" s="1293"/>
      <c r="E12" s="1293">
        <v>387.22144007930109</v>
      </c>
      <c r="F12" s="1293">
        <v>270.33043343979892</v>
      </c>
    </row>
    <row r="13" spans="3:9" ht="28.5">
      <c r="C13" s="300" t="s">
        <v>1949</v>
      </c>
      <c r="D13" s="1293">
        <v>181.16</v>
      </c>
      <c r="E13" s="1293">
        <v>126.50205000000004</v>
      </c>
      <c r="F13" s="1293">
        <v>107.83304999999993</v>
      </c>
    </row>
    <row r="14" spans="3:9">
      <c r="C14" s="300" t="s">
        <v>814</v>
      </c>
      <c r="D14" s="1293">
        <v>0</v>
      </c>
      <c r="E14" s="1293">
        <v>108.26098001705512</v>
      </c>
      <c r="F14" s="1293">
        <v>45.342471179715652</v>
      </c>
    </row>
    <row r="15" spans="3:9">
      <c r="C15" s="300" t="s">
        <v>1992</v>
      </c>
      <c r="D15" s="1293">
        <v>51.017970320000003</v>
      </c>
      <c r="E15" s="1293">
        <v>175.80662941000003</v>
      </c>
      <c r="F15" s="1293">
        <v>178.44697844000001</v>
      </c>
      <c r="H15" s="1297"/>
    </row>
    <row r="16" spans="3:9">
      <c r="C16" s="1294" t="s">
        <v>456</v>
      </c>
      <c r="D16" s="1298">
        <v>3732.2852368469894</v>
      </c>
      <c r="E16" s="1298">
        <v>5605.132512183146</v>
      </c>
      <c r="F16" s="1298">
        <v>5884.9925252885014</v>
      </c>
    </row>
    <row r="17" spans="1:8">
      <c r="C17" s="1294" t="s">
        <v>3286</v>
      </c>
      <c r="D17" s="1299"/>
      <c r="E17" s="1299"/>
      <c r="F17" s="1295"/>
    </row>
    <row r="18" spans="1:8">
      <c r="C18" s="300" t="s">
        <v>3287</v>
      </c>
      <c r="D18" s="1293">
        <v>1706.3426238480001</v>
      </c>
      <c r="E18" s="1293">
        <v>2339.1222440000001</v>
      </c>
      <c r="F18" s="1293">
        <v>2603.1571469999999</v>
      </c>
    </row>
    <row r="19" spans="1:8">
      <c r="C19" s="300" t="s">
        <v>533</v>
      </c>
      <c r="D19" s="1293">
        <v>0</v>
      </c>
      <c r="E19" s="1296">
        <v>0</v>
      </c>
      <c r="F19" s="1296">
        <v>0</v>
      </c>
    </row>
    <row r="20" spans="1:8">
      <c r="C20" s="300" t="s">
        <v>628</v>
      </c>
      <c r="D20" s="1293">
        <v>332.01</v>
      </c>
      <c r="E20" s="1293">
        <v>443.56183572010008</v>
      </c>
      <c r="F20" s="1293">
        <v>501.48404470829757</v>
      </c>
    </row>
    <row r="21" spans="1:8">
      <c r="C21" s="300" t="s">
        <v>633</v>
      </c>
      <c r="D21" s="1293">
        <v>88.64</v>
      </c>
      <c r="E21" s="1293">
        <v>150.84362243199999</v>
      </c>
      <c r="F21" s="1293">
        <v>199.224643203727</v>
      </c>
    </row>
    <row r="22" spans="1:8">
      <c r="C22" s="300" t="s">
        <v>634</v>
      </c>
      <c r="D22" s="1293">
        <v>125.72</v>
      </c>
      <c r="E22" s="1293">
        <v>245.4</v>
      </c>
      <c r="F22" s="1293">
        <v>257.19</v>
      </c>
    </row>
    <row r="23" spans="1:8">
      <c r="C23" s="300" t="s">
        <v>2235</v>
      </c>
      <c r="D23" s="1293">
        <v>40.119999999999997</v>
      </c>
      <c r="E23" s="1293">
        <v>883.03730882757304</v>
      </c>
      <c r="F23" s="1293">
        <v>735.01938348542694</v>
      </c>
    </row>
    <row r="24" spans="1:8">
      <c r="C24" s="300" t="s">
        <v>2227</v>
      </c>
      <c r="D24" s="1293">
        <v>0</v>
      </c>
      <c r="E24" s="1293">
        <v>21.749500412797943</v>
      </c>
      <c r="F24" s="1293">
        <v>50.667200942726915</v>
      </c>
    </row>
    <row r="25" spans="1:8">
      <c r="C25" s="300" t="s">
        <v>483</v>
      </c>
      <c r="D25" s="1293">
        <v>0</v>
      </c>
      <c r="E25" s="1293">
        <v>32.632205129442504</v>
      </c>
      <c r="F25" s="1293">
        <v>36.032205129442502</v>
      </c>
    </row>
    <row r="26" spans="1:8">
      <c r="C26" s="300" t="s">
        <v>3288</v>
      </c>
      <c r="D26" s="1293">
        <v>143.33000000000001</v>
      </c>
      <c r="E26" s="1293">
        <v>0</v>
      </c>
      <c r="F26" s="1293">
        <v>0</v>
      </c>
    </row>
    <row r="27" spans="1:8" ht="28.5">
      <c r="C27" s="300" t="s">
        <v>1991</v>
      </c>
      <c r="D27" s="1293">
        <v>20.52</v>
      </c>
      <c r="E27" s="1293">
        <v>55.71111978992645</v>
      </c>
      <c r="F27" s="1293">
        <v>93.794108165573903</v>
      </c>
    </row>
    <row r="28" spans="1:8">
      <c r="C28" s="1294" t="s">
        <v>456</v>
      </c>
      <c r="D28" s="1298">
        <v>2456.6826238479998</v>
      </c>
      <c r="E28" s="1298">
        <v>4172.0578363118402</v>
      </c>
      <c r="F28" s="1298">
        <v>4476.5687326351936</v>
      </c>
    </row>
    <row r="29" spans="1:8">
      <c r="C29" s="1300" t="s">
        <v>59</v>
      </c>
      <c r="D29" s="1293">
        <v>156.75304072098947</v>
      </c>
      <c r="E29" s="1293">
        <v>154.22320249330573</v>
      </c>
      <c r="F29" s="1293">
        <v>49.572319275307791</v>
      </c>
    </row>
    <row r="30" spans="1:8">
      <c r="C30" s="1300" t="s">
        <v>3289</v>
      </c>
      <c r="D30" s="1293">
        <v>1118.8495722780001</v>
      </c>
      <c r="E30" s="1293">
        <v>1278.851473378</v>
      </c>
      <c r="F30" s="1293">
        <v>1358.851473378</v>
      </c>
      <c r="H30" s="1297"/>
    </row>
    <row r="31" spans="1:8">
      <c r="A31" s="1301"/>
      <c r="C31" s="1300"/>
      <c r="D31" s="1293">
        <v>1275.6026129989896</v>
      </c>
      <c r="E31" s="1293">
        <v>1433.0746758713058</v>
      </c>
      <c r="F31" s="1293">
        <v>1408.4237926533078</v>
      </c>
      <c r="G31" s="1302">
        <v>-5.1152179914879525E-3</v>
      </c>
      <c r="H31" s="1297"/>
    </row>
    <row r="32" spans="1:8" ht="45" customHeight="1">
      <c r="C32" s="1714" t="s">
        <v>3290</v>
      </c>
      <c r="D32" s="1714"/>
      <c r="E32" s="1714"/>
      <c r="F32" s="1714"/>
    </row>
    <row r="33" spans="2:6">
      <c r="C33" s="1303"/>
      <c r="D33" s="1304"/>
      <c r="E33" s="1304"/>
      <c r="F33" s="1305"/>
    </row>
    <row r="34" spans="2:6">
      <c r="C34" s="1306"/>
      <c r="D34" s="1307"/>
      <c r="E34" s="1307"/>
      <c r="F34" s="1290"/>
    </row>
    <row r="35" spans="2:6">
      <c r="C35" s="1306"/>
      <c r="D35" s="1307"/>
      <c r="E35" s="1307"/>
      <c r="F35" s="1290"/>
    </row>
    <row r="36" spans="2:6">
      <c r="C36" s="1306"/>
      <c r="D36" s="1307"/>
      <c r="E36" s="1307"/>
      <c r="F36" s="1290"/>
    </row>
    <row r="38" spans="2:6">
      <c r="B38" s="1307"/>
    </row>
    <row r="51" spans="1:2">
      <c r="B51" s="1307"/>
    </row>
    <row r="53" spans="1:2">
      <c r="A53" s="1301"/>
    </row>
    <row r="54" spans="1:2" ht="23.25" customHeight="1">
      <c r="A54" s="1307"/>
    </row>
    <row r="55" spans="1:2" ht="23.25" customHeight="1">
      <c r="A55" s="1307"/>
    </row>
    <row r="56" spans="1:2" ht="23.25" customHeight="1">
      <c r="A56" s="1307"/>
    </row>
    <row r="57" spans="1:2" ht="23.25" customHeight="1">
      <c r="A57" s="1307"/>
    </row>
    <row r="58" spans="1:2" ht="23.25" customHeight="1">
      <c r="A58" s="1307"/>
    </row>
    <row r="59" spans="1:2" ht="23.25" customHeight="1">
      <c r="A59" s="1307"/>
    </row>
    <row r="60" spans="1:2" ht="23.25" customHeight="1">
      <c r="A60" s="1307"/>
    </row>
    <row r="61" spans="1:2" ht="23.25" customHeight="1">
      <c r="A61" s="1307"/>
    </row>
    <row r="62" spans="1:2" ht="23.25" customHeight="1">
      <c r="A62" s="1307"/>
    </row>
    <row r="63" spans="1:2" ht="23.25" customHeight="1">
      <c r="A63" s="1307"/>
    </row>
    <row r="64" spans="1:2" ht="23.25" customHeight="1">
      <c r="A64" s="1307"/>
    </row>
    <row r="65" spans="1:1" ht="23.25" customHeight="1">
      <c r="A65" s="1307"/>
    </row>
    <row r="66" spans="1:1" ht="23.25" customHeight="1">
      <c r="A66" s="1307"/>
    </row>
    <row r="67" spans="1:1" ht="23.25" customHeight="1">
      <c r="A67" s="1307"/>
    </row>
    <row r="68" spans="1:1" ht="23.25" customHeight="1">
      <c r="A68" s="1307"/>
    </row>
    <row r="69" spans="1:1" ht="23.25" customHeight="1">
      <c r="A69" s="1307"/>
    </row>
    <row r="70" spans="1:1" ht="23.25" customHeight="1">
      <c r="A70" s="1307"/>
    </row>
    <row r="71" spans="1:1" ht="23.25" customHeight="1">
      <c r="A71" s="1307"/>
    </row>
    <row r="72" spans="1:1" ht="23.25" customHeight="1">
      <c r="A72" s="1307"/>
    </row>
    <row r="73" spans="1:1" ht="23.25" customHeight="1">
      <c r="A73" s="1307"/>
    </row>
  </sheetData>
  <mergeCells count="5">
    <mergeCell ref="C1:F1"/>
    <mergeCell ref="C2:F2"/>
    <mergeCell ref="C3:C4"/>
    <mergeCell ref="D3:F3"/>
    <mergeCell ref="C32:F32"/>
  </mergeCells>
  <printOptions horizontalCentered="1" verticalCentered="1" gridLines="1"/>
  <pageMargins left="0.24" right="0.2" top="0.3" bottom="0.23" header="0.22" footer="0.14000000000000001"/>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M13"/>
  <sheetViews>
    <sheetView view="pageBreakPreview" zoomScale="110" zoomScaleSheetLayoutView="110" workbookViewId="0">
      <selection activeCell="M6" sqref="M6"/>
    </sheetView>
  </sheetViews>
  <sheetFormatPr defaultRowHeight="15.75"/>
  <cols>
    <col min="1" max="1" width="9.140625" style="166"/>
    <col min="2" max="2" width="5.140625" style="166" customWidth="1"/>
    <col min="3" max="3" width="18.85546875" style="166" bestFit="1" customWidth="1"/>
    <col min="4" max="4" width="11.5703125" style="166" customWidth="1"/>
    <col min="5" max="5" width="10.85546875" style="166" customWidth="1"/>
    <col min="6" max="6" width="12.28515625" style="166" customWidth="1"/>
    <col min="7" max="7" width="15.5703125" style="166" customWidth="1"/>
    <col min="8" max="8" width="13" style="166" customWidth="1"/>
    <col min="9" max="10" width="12.85546875" style="166" customWidth="1"/>
    <col min="11" max="11" width="12.5703125" style="166" customWidth="1"/>
    <col min="12" max="12" width="9.5703125" style="166" bestFit="1" customWidth="1"/>
    <col min="13" max="16384" width="9.140625" style="166"/>
  </cols>
  <sheetData>
    <row r="1" spans="2:13" ht="15.75" customHeight="1">
      <c r="B1" s="1715" t="s">
        <v>1026</v>
      </c>
      <c r="C1" s="1715"/>
      <c r="D1" s="1715"/>
      <c r="E1" s="1715"/>
      <c r="F1" s="1715"/>
      <c r="G1" s="1715"/>
      <c r="H1" s="1715"/>
      <c r="I1" s="1715"/>
      <c r="J1" s="1715"/>
      <c r="K1" s="1715"/>
    </row>
    <row r="2" spans="2:13">
      <c r="B2" s="1716" t="s">
        <v>1027</v>
      </c>
      <c r="C2" s="1716"/>
      <c r="D2" s="1716"/>
      <c r="E2" s="1716"/>
      <c r="F2" s="1716"/>
      <c r="G2" s="1716"/>
      <c r="H2" s="1716"/>
      <c r="I2" s="1716"/>
      <c r="J2" s="1716"/>
      <c r="K2" s="1716"/>
    </row>
    <row r="3" spans="2:13" ht="69" customHeight="1">
      <c r="B3" s="167"/>
      <c r="C3" s="167"/>
      <c r="D3" s="168" t="s">
        <v>1028</v>
      </c>
      <c r="E3" s="168" t="s">
        <v>1029</v>
      </c>
      <c r="F3" s="168" t="s">
        <v>1030</v>
      </c>
      <c r="G3" s="168" t="s">
        <v>1031</v>
      </c>
      <c r="H3" s="168" t="s">
        <v>1032</v>
      </c>
      <c r="I3" s="168" t="s">
        <v>1033</v>
      </c>
      <c r="J3" s="168" t="s">
        <v>1077</v>
      </c>
      <c r="K3" s="168" t="s">
        <v>1034</v>
      </c>
      <c r="L3" s="169"/>
    </row>
    <row r="4" spans="2:13" ht="24.95" customHeight="1">
      <c r="B4" s="167" t="s">
        <v>140</v>
      </c>
      <c r="C4" s="170" t="s">
        <v>1035</v>
      </c>
      <c r="D4" s="168"/>
      <c r="E4" s="168"/>
      <c r="F4" s="168"/>
      <c r="G4" s="168"/>
      <c r="H4" s="168"/>
      <c r="I4" s="168"/>
      <c r="J4" s="168"/>
      <c r="K4" s="168"/>
      <c r="L4" s="169"/>
    </row>
    <row r="5" spans="2:13" ht="24.95" customHeight="1">
      <c r="B5" s="167">
        <v>1</v>
      </c>
      <c r="C5" s="167" t="s">
        <v>1036</v>
      </c>
      <c r="D5" s="257">
        <v>60781.6591281</v>
      </c>
      <c r="E5" s="257">
        <v>2726.3408718999999</v>
      </c>
      <c r="F5" s="257">
        <v>16000</v>
      </c>
      <c r="G5" s="257">
        <v>0</v>
      </c>
      <c r="H5" s="257">
        <v>79508</v>
      </c>
      <c r="I5" s="257">
        <v>8000</v>
      </c>
      <c r="J5" s="257">
        <v>0</v>
      </c>
      <c r="K5" s="257">
        <v>87508</v>
      </c>
      <c r="L5" s="258"/>
      <c r="M5" s="258"/>
    </row>
    <row r="6" spans="2:13" ht="24.95" customHeight="1">
      <c r="B6" s="167">
        <v>2</v>
      </c>
      <c r="C6" s="167" t="s">
        <v>1037</v>
      </c>
      <c r="D6" s="257">
        <v>19768.268033599998</v>
      </c>
      <c r="E6" s="257">
        <v>682.25</v>
      </c>
      <c r="F6" s="257">
        <v>938.51</v>
      </c>
      <c r="G6" s="257">
        <v>1620.76</v>
      </c>
      <c r="H6" s="257">
        <v>19768.268033599998</v>
      </c>
      <c r="I6" s="257">
        <v>938.51</v>
      </c>
      <c r="J6" s="257">
        <v>1620.76</v>
      </c>
      <c r="K6" s="257">
        <v>19086.018033599998</v>
      </c>
      <c r="L6" s="258"/>
      <c r="M6" s="258"/>
    </row>
    <row r="7" spans="2:13" ht="24.95" customHeight="1">
      <c r="B7" s="167">
        <v>3</v>
      </c>
      <c r="C7" s="167" t="s">
        <v>1038</v>
      </c>
      <c r="D7" s="257">
        <v>3111.0163328999997</v>
      </c>
      <c r="E7" s="257">
        <v>106.13</v>
      </c>
      <c r="F7" s="257">
        <v>121.04</v>
      </c>
      <c r="G7" s="257">
        <v>227.17000000000002</v>
      </c>
      <c r="H7" s="257">
        <v>3111.0163328999997</v>
      </c>
      <c r="I7" s="257">
        <v>121.04</v>
      </c>
      <c r="J7" s="257">
        <v>227.17000000000002</v>
      </c>
      <c r="K7" s="257">
        <v>3004.8863328999996</v>
      </c>
      <c r="L7" s="258"/>
      <c r="M7" s="258"/>
    </row>
    <row r="8" spans="2:13" ht="24.95" customHeight="1">
      <c r="B8" s="167" t="s">
        <v>678</v>
      </c>
      <c r="C8" s="170" t="s">
        <v>1039</v>
      </c>
      <c r="D8" s="259" t="s">
        <v>731</v>
      </c>
      <c r="E8" s="259" t="s">
        <v>1040</v>
      </c>
      <c r="F8" s="259" t="s">
        <v>1041</v>
      </c>
      <c r="G8" s="259" t="s">
        <v>1042</v>
      </c>
      <c r="H8" s="259" t="s">
        <v>456</v>
      </c>
      <c r="I8" s="257"/>
      <c r="J8" s="257"/>
      <c r="K8" s="257"/>
      <c r="L8" s="258"/>
      <c r="M8" s="258"/>
    </row>
    <row r="9" spans="2:13" ht="24.95" customHeight="1">
      <c r="B9" s="167">
        <v>1</v>
      </c>
      <c r="C9" s="167" t="s">
        <v>1036</v>
      </c>
      <c r="D9" s="936">
        <v>0</v>
      </c>
      <c r="E9" s="936">
        <v>63508</v>
      </c>
      <c r="F9" s="936">
        <v>0</v>
      </c>
      <c r="G9" s="936">
        <v>0</v>
      </c>
      <c r="H9" s="936">
        <v>63508</v>
      </c>
      <c r="I9" s="257"/>
      <c r="J9" s="257"/>
      <c r="K9" s="257"/>
      <c r="L9" s="258"/>
      <c r="M9" s="258"/>
    </row>
    <row r="10" spans="2:13" ht="24.95" customHeight="1">
      <c r="B10" s="167">
        <v>2</v>
      </c>
      <c r="C10" s="167" t="s">
        <v>1037</v>
      </c>
      <c r="D10" s="936">
        <v>883.26803359999997</v>
      </c>
      <c r="E10" s="936">
        <v>0</v>
      </c>
      <c r="F10" s="936">
        <v>8335</v>
      </c>
      <c r="G10" s="936">
        <v>10550</v>
      </c>
      <c r="H10" s="936">
        <v>19768.268033599998</v>
      </c>
      <c r="I10" s="257"/>
      <c r="J10" s="257"/>
      <c r="K10" s="257"/>
      <c r="L10" s="661">
        <v>-682.25</v>
      </c>
      <c r="M10" s="258"/>
    </row>
    <row r="11" spans="2:13" ht="24.95" customHeight="1">
      <c r="B11" s="167">
        <v>3</v>
      </c>
      <c r="C11" s="167" t="s">
        <v>1038</v>
      </c>
      <c r="D11" s="936">
        <v>436.01633290000001</v>
      </c>
      <c r="E11" s="936">
        <v>0</v>
      </c>
      <c r="F11" s="936">
        <v>1075</v>
      </c>
      <c r="G11" s="936">
        <v>1600</v>
      </c>
      <c r="H11" s="936">
        <v>3111.0163328999997</v>
      </c>
      <c r="I11" s="257"/>
      <c r="J11" s="257"/>
      <c r="K11" s="257"/>
      <c r="L11" s="661">
        <v>-106.13000000000011</v>
      </c>
      <c r="M11" s="258"/>
    </row>
    <row r="12" spans="2:13">
      <c r="D12" s="258"/>
      <c r="E12" s="258"/>
      <c r="F12" s="258"/>
      <c r="G12" s="258"/>
      <c r="H12" s="258"/>
      <c r="I12" s="258"/>
      <c r="J12" s="258"/>
      <c r="K12" s="258"/>
      <c r="L12" s="258"/>
      <c r="M12" s="258"/>
    </row>
    <row r="13" spans="2:13">
      <c r="J13" s="166">
        <v>189</v>
      </c>
    </row>
  </sheetData>
  <mergeCells count="2">
    <mergeCell ref="B1:K1"/>
    <mergeCell ref="B2:K2"/>
  </mergeCells>
  <pageMargins left="0.62" right="0.5" top="0.74803149606299213" bottom="0.74803149606299213" header="0.31496062992125984" footer="0.31496062992125984"/>
  <pageSetup scale="9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Q70"/>
  <sheetViews>
    <sheetView view="pageBreakPreview" zoomScale="80" zoomScaleNormal="75" zoomScaleSheetLayoutView="80" workbookViewId="0">
      <pane xSplit="2" ySplit="8" topLeftCell="E9" activePane="bottomRight" state="frozen"/>
      <selection pane="topRight" activeCell="C1" sqref="C1"/>
      <selection pane="bottomLeft" activeCell="A9" sqref="A9"/>
      <selection pane="bottomRight" activeCell="F12" sqref="F12"/>
    </sheetView>
  </sheetViews>
  <sheetFormatPr defaultColWidth="14.7109375" defaultRowHeight="15"/>
  <cols>
    <col min="1" max="1" width="6" style="646" customWidth="1"/>
    <col min="2" max="2" width="37.140625" style="378" customWidth="1"/>
    <col min="3" max="3" width="13.5703125" style="342" customWidth="1"/>
    <col min="4" max="4" width="13.7109375" style="342" customWidth="1"/>
    <col min="5" max="8" width="12.5703125" style="342" customWidth="1"/>
    <col min="9" max="9" width="13.140625" style="342" customWidth="1"/>
    <col min="10" max="12" width="12.5703125" style="342" customWidth="1"/>
    <col min="13" max="13" width="14.7109375" style="342" customWidth="1"/>
    <col min="14" max="14" width="14.7109375" style="342"/>
    <col min="15" max="15" width="14.7109375" style="381"/>
    <col min="16" max="16384" width="14.7109375" style="342"/>
  </cols>
  <sheetData>
    <row r="1" spans="1:15" ht="18">
      <c r="A1" s="339"/>
      <c r="B1" s="340" t="s">
        <v>1947</v>
      </c>
      <c r="C1" s="341"/>
      <c r="D1" s="341"/>
      <c r="E1" s="341"/>
      <c r="F1" s="341"/>
      <c r="G1" s="341"/>
      <c r="H1" s="341"/>
      <c r="I1" s="341"/>
      <c r="J1" s="341"/>
      <c r="K1" s="312" t="s">
        <v>139</v>
      </c>
      <c r="L1" s="332" t="s">
        <v>1128</v>
      </c>
      <c r="O1" s="342"/>
    </row>
    <row r="2" spans="1:15" ht="18">
      <c r="A2" s="339"/>
      <c r="B2" s="342"/>
      <c r="C2" s="343"/>
      <c r="D2" s="343"/>
      <c r="E2" s="343"/>
      <c r="F2" s="343"/>
      <c r="G2" s="344"/>
      <c r="H2" s="344"/>
      <c r="I2" s="344"/>
      <c r="J2" s="343"/>
      <c r="K2" s="343"/>
      <c r="L2" s="341"/>
      <c r="O2" s="342"/>
    </row>
    <row r="3" spans="1:15" ht="18">
      <c r="A3" s="1560" t="s">
        <v>2180</v>
      </c>
      <c r="B3" s="1560"/>
      <c r="C3" s="1560"/>
      <c r="D3" s="1560"/>
      <c r="E3" s="1560"/>
      <c r="F3" s="1560"/>
      <c r="G3" s="1560"/>
      <c r="H3" s="1560"/>
      <c r="I3" s="1560"/>
      <c r="J3" s="1560"/>
      <c r="K3" s="1560"/>
      <c r="L3" s="1560"/>
      <c r="O3" s="342"/>
    </row>
    <row r="4" spans="1:15" ht="18">
      <c r="A4" s="339"/>
      <c r="B4" s="345" t="s">
        <v>600</v>
      </c>
      <c r="C4" s="343"/>
      <c r="D4" s="343"/>
      <c r="E4" s="343"/>
      <c r="F4" s="343"/>
      <c r="G4" s="343"/>
      <c r="H4" s="343"/>
      <c r="I4" s="343"/>
      <c r="J4" s="343"/>
      <c r="K4" s="343"/>
      <c r="L4" s="341"/>
      <c r="O4" s="342"/>
    </row>
    <row r="5" spans="1:15" ht="18">
      <c r="A5" s="346" t="s">
        <v>140</v>
      </c>
      <c r="B5" s="347" t="s">
        <v>1126</v>
      </c>
      <c r="C5" s="348" t="s">
        <v>134</v>
      </c>
      <c r="D5" s="343"/>
      <c r="E5" s="343"/>
      <c r="G5" s="343"/>
      <c r="H5" s="343"/>
      <c r="I5" s="343"/>
      <c r="J5" s="343"/>
      <c r="K5" s="343"/>
      <c r="L5" s="341"/>
      <c r="O5" s="342"/>
    </row>
    <row r="6" spans="1:15" ht="18">
      <c r="A6" s="339"/>
      <c r="B6" s="341"/>
      <c r="C6" s="345"/>
      <c r="D6" s="341"/>
      <c r="E6" s="341"/>
      <c r="F6" s="348" t="s">
        <v>135</v>
      </c>
      <c r="G6" s="341"/>
      <c r="H6" s="341"/>
      <c r="I6" s="349" t="s">
        <v>136</v>
      </c>
      <c r="J6" s="341"/>
      <c r="K6" s="341"/>
      <c r="L6" s="341"/>
      <c r="O6" s="342"/>
    </row>
    <row r="7" spans="1:15" ht="18" customHeight="1">
      <c r="A7" s="1561"/>
      <c r="B7" s="1562" t="s">
        <v>137</v>
      </c>
      <c r="C7" s="1562" t="s">
        <v>1125</v>
      </c>
      <c r="D7" s="1562" t="s">
        <v>1124</v>
      </c>
      <c r="E7" s="350"/>
      <c r="F7" s="351" t="s">
        <v>1123</v>
      </c>
      <c r="G7" s="351"/>
      <c r="H7" s="351"/>
      <c r="I7" s="351"/>
      <c r="J7" s="350"/>
      <c r="K7" s="1563" t="s">
        <v>1532</v>
      </c>
      <c r="L7" s="1564"/>
      <c r="O7" s="342"/>
    </row>
    <row r="8" spans="1:15" s="352" customFormat="1" ht="85.5" customHeight="1">
      <c r="A8" s="1561"/>
      <c r="B8" s="1562"/>
      <c r="C8" s="1562"/>
      <c r="D8" s="1562"/>
      <c r="E8" s="731" t="s">
        <v>1122</v>
      </c>
      <c r="F8" s="731" t="s">
        <v>247</v>
      </c>
      <c r="G8" s="731" t="s">
        <v>1121</v>
      </c>
      <c r="H8" s="731" t="s">
        <v>1120</v>
      </c>
      <c r="I8" s="731" t="s">
        <v>248</v>
      </c>
      <c r="J8" s="731" t="s">
        <v>1119</v>
      </c>
      <c r="K8" s="731" t="s">
        <v>1118</v>
      </c>
      <c r="L8" s="731" t="s">
        <v>1117</v>
      </c>
    </row>
    <row r="9" spans="1:15" ht="18">
      <c r="A9" s="730"/>
      <c r="B9" s="731" t="s">
        <v>347</v>
      </c>
      <c r="C9" s="350"/>
      <c r="D9" s="350"/>
      <c r="E9" s="350"/>
      <c r="F9" s="350"/>
      <c r="G9" s="350"/>
      <c r="H9" s="350"/>
      <c r="I9" s="350"/>
      <c r="J9" s="350"/>
      <c r="K9" s="353"/>
      <c r="L9" s="353"/>
      <c r="O9" s="342"/>
    </row>
    <row r="10" spans="1:15" ht="21.75" customHeight="1">
      <c r="A10" s="730">
        <v>1</v>
      </c>
      <c r="B10" s="354" t="s">
        <v>348</v>
      </c>
      <c r="C10" s="350">
        <v>121608</v>
      </c>
      <c r="D10" s="355">
        <v>111624</v>
      </c>
      <c r="E10" s="350"/>
      <c r="F10" s="356">
        <v>72.064999999999998</v>
      </c>
      <c r="G10" s="356">
        <v>41.527000000000029</v>
      </c>
      <c r="H10" s="356">
        <v>5.9779999999999998</v>
      </c>
      <c r="I10" s="356">
        <v>6.8109999999999999</v>
      </c>
      <c r="J10" s="357">
        <v>126.38100000000003</v>
      </c>
      <c r="K10" s="358">
        <v>5215.1099999999997</v>
      </c>
      <c r="L10" s="358">
        <v>4081.75</v>
      </c>
      <c r="O10" s="342"/>
    </row>
    <row r="11" spans="1:15" ht="21.75" customHeight="1">
      <c r="A11" s="730">
        <v>2</v>
      </c>
      <c r="B11" s="354" t="s">
        <v>349</v>
      </c>
      <c r="C11" s="350">
        <v>49162</v>
      </c>
      <c r="D11" s="355">
        <v>98129</v>
      </c>
      <c r="E11" s="350"/>
      <c r="F11" s="356">
        <v>29.196999999999999</v>
      </c>
      <c r="G11" s="356">
        <v>53.222000000000001</v>
      </c>
      <c r="H11" s="356">
        <v>8.9220000000000006</v>
      </c>
      <c r="I11" s="356">
        <v>3.085</v>
      </c>
      <c r="J11" s="357">
        <v>94.425999999999988</v>
      </c>
      <c r="K11" s="358">
        <v>4376.28</v>
      </c>
      <c r="L11" s="358">
        <v>3611.83</v>
      </c>
      <c r="O11" s="342"/>
    </row>
    <row r="12" spans="1:15" ht="21.75" customHeight="1">
      <c r="A12" s="730">
        <v>3</v>
      </c>
      <c r="B12" s="354" t="s">
        <v>534</v>
      </c>
      <c r="C12" s="350">
        <v>24916</v>
      </c>
      <c r="D12" s="355">
        <v>74678</v>
      </c>
      <c r="E12" s="350"/>
      <c r="F12" s="356">
        <v>14.553000000000001</v>
      </c>
      <c r="G12" s="356">
        <v>29.441999999999993</v>
      </c>
      <c r="H12" s="356">
        <v>12.766</v>
      </c>
      <c r="I12" s="356">
        <v>3.8140000000000001</v>
      </c>
      <c r="J12" s="357">
        <v>60.574999999999989</v>
      </c>
      <c r="K12" s="358">
        <v>3005.09</v>
      </c>
      <c r="L12" s="358">
        <v>2559.4499999999998</v>
      </c>
      <c r="O12" s="342"/>
    </row>
    <row r="13" spans="1:15" ht="21.75" customHeight="1">
      <c r="A13" s="730">
        <v>4</v>
      </c>
      <c r="B13" s="354">
        <v>4</v>
      </c>
      <c r="C13" s="350">
        <v>10390</v>
      </c>
      <c r="D13" s="355">
        <v>41411</v>
      </c>
      <c r="E13" s="350"/>
      <c r="F13" s="356">
        <v>6.1340000000000003</v>
      </c>
      <c r="G13" s="356">
        <v>13.414000000000001</v>
      </c>
      <c r="H13" s="356">
        <v>8.6739999999999995</v>
      </c>
      <c r="I13" s="356">
        <v>2.4380000000000002</v>
      </c>
      <c r="J13" s="357">
        <v>30.66</v>
      </c>
      <c r="K13" s="358">
        <v>1580.88</v>
      </c>
      <c r="L13" s="358">
        <v>1473.9</v>
      </c>
      <c r="O13" s="342"/>
    </row>
    <row r="14" spans="1:15" ht="21.75" customHeight="1">
      <c r="A14" s="730">
        <v>5</v>
      </c>
      <c r="B14" s="364" t="s">
        <v>1110</v>
      </c>
      <c r="C14" s="350">
        <v>8418</v>
      </c>
      <c r="D14" s="355">
        <v>43536</v>
      </c>
      <c r="E14" s="350"/>
      <c r="F14" s="356">
        <v>4.9509999999999996</v>
      </c>
      <c r="G14" s="356">
        <v>8.0009999999999977</v>
      </c>
      <c r="H14" s="356">
        <v>11.565999999999999</v>
      </c>
      <c r="I14" s="356">
        <v>10.976000000000001</v>
      </c>
      <c r="J14" s="357">
        <v>35.494</v>
      </c>
      <c r="K14" s="358">
        <v>2006.13</v>
      </c>
      <c r="L14" s="358">
        <v>1947.69</v>
      </c>
      <c r="O14" s="342"/>
    </row>
    <row r="15" spans="1:15" ht="21.75" customHeight="1">
      <c r="A15" s="730">
        <v>6</v>
      </c>
      <c r="B15" s="364" t="s">
        <v>846</v>
      </c>
      <c r="C15" s="351">
        <v>214494</v>
      </c>
      <c r="D15" s="365">
        <v>369378</v>
      </c>
      <c r="E15" s="351">
        <v>0</v>
      </c>
      <c r="F15" s="357">
        <v>126.89999999999999</v>
      </c>
      <c r="G15" s="357">
        <v>145.60600000000002</v>
      </c>
      <c r="H15" s="357">
        <v>47.906000000000006</v>
      </c>
      <c r="I15" s="357">
        <v>27.124000000000002</v>
      </c>
      <c r="J15" s="357">
        <v>347.53600000000006</v>
      </c>
      <c r="K15" s="369">
        <v>16183.490000000002</v>
      </c>
      <c r="L15" s="369">
        <v>13674.619999999999</v>
      </c>
      <c r="N15" s="363"/>
      <c r="O15" s="342"/>
    </row>
    <row r="16" spans="1:15" ht="36">
      <c r="A16" s="730">
        <v>7</v>
      </c>
      <c r="B16" s="366" t="s">
        <v>1116</v>
      </c>
      <c r="C16" s="350"/>
      <c r="D16" s="355"/>
      <c r="E16" s="350"/>
      <c r="F16" s="350"/>
      <c r="G16" s="350"/>
      <c r="H16" s="350"/>
      <c r="I16" s="350"/>
      <c r="J16" s="350"/>
      <c r="K16" s="358"/>
      <c r="L16" s="358"/>
      <c r="M16" s="363"/>
      <c r="O16" s="342"/>
    </row>
    <row r="17" spans="1:15" ht="20.25" customHeight="1">
      <c r="A17" s="730">
        <v>8</v>
      </c>
      <c r="B17" s="364" t="s">
        <v>846</v>
      </c>
      <c r="C17" s="351">
        <v>214494</v>
      </c>
      <c r="D17" s="365">
        <v>369378</v>
      </c>
      <c r="E17" s="351">
        <v>0</v>
      </c>
      <c r="F17" s="351">
        <v>126.89999999999999</v>
      </c>
      <c r="G17" s="351">
        <v>145.60600000000002</v>
      </c>
      <c r="H17" s="351">
        <v>47.906000000000006</v>
      </c>
      <c r="I17" s="357">
        <v>27.124000000000002</v>
      </c>
      <c r="J17" s="351">
        <v>347.53600000000006</v>
      </c>
      <c r="K17" s="369">
        <v>16183.490000000002</v>
      </c>
      <c r="L17" s="369">
        <v>13674.619999999999</v>
      </c>
      <c r="O17" s="342"/>
    </row>
    <row r="18" spans="1:15" ht="20.25" customHeight="1">
      <c r="A18" s="730">
        <v>9</v>
      </c>
      <c r="B18" s="364" t="s">
        <v>355</v>
      </c>
      <c r="C18" s="350"/>
      <c r="D18" s="355"/>
      <c r="E18" s="350"/>
      <c r="F18" s="350"/>
      <c r="G18" s="350"/>
      <c r="H18" s="350"/>
      <c r="I18" s="350"/>
      <c r="J18" s="350"/>
      <c r="K18" s="358"/>
      <c r="L18" s="358"/>
      <c r="O18" s="342"/>
    </row>
    <row r="19" spans="1:15" ht="20.25" customHeight="1">
      <c r="A19" s="730">
        <v>10</v>
      </c>
      <c r="B19" s="364" t="s">
        <v>356</v>
      </c>
      <c r="C19" s="350"/>
      <c r="D19" s="355"/>
      <c r="E19" s="350"/>
      <c r="F19" s="350"/>
      <c r="G19" s="350"/>
      <c r="H19" s="350"/>
      <c r="I19" s="350"/>
      <c r="J19" s="350"/>
      <c r="K19" s="358"/>
      <c r="L19" s="358"/>
      <c r="O19" s="342"/>
    </row>
    <row r="20" spans="1:15" ht="20.25" customHeight="1">
      <c r="A20" s="730">
        <v>11</v>
      </c>
      <c r="B20" s="364" t="s">
        <v>357</v>
      </c>
      <c r="C20" s="351">
        <v>0</v>
      </c>
      <c r="D20" s="365">
        <v>0</v>
      </c>
      <c r="E20" s="351">
        <v>0</v>
      </c>
      <c r="F20" s="351">
        <v>0</v>
      </c>
      <c r="G20" s="351">
        <v>0</v>
      </c>
      <c r="H20" s="351">
        <v>0</v>
      </c>
      <c r="I20" s="351">
        <v>0</v>
      </c>
      <c r="J20" s="351">
        <v>0</v>
      </c>
      <c r="K20" s="369">
        <v>0</v>
      </c>
      <c r="L20" s="369">
        <v>0</v>
      </c>
      <c r="O20" s="342"/>
    </row>
    <row r="21" spans="1:15" ht="20.25" customHeight="1">
      <c r="A21" s="730"/>
      <c r="B21" s="364"/>
      <c r="C21" s="350"/>
      <c r="D21" s="355"/>
      <c r="E21" s="350"/>
      <c r="F21" s="350"/>
      <c r="G21" s="350"/>
      <c r="H21" s="350"/>
      <c r="I21" s="350"/>
      <c r="J21" s="350"/>
      <c r="K21" s="358"/>
      <c r="L21" s="358"/>
      <c r="O21" s="342"/>
    </row>
    <row r="22" spans="1:15" ht="20.25" customHeight="1">
      <c r="A22" s="730">
        <v>12</v>
      </c>
      <c r="B22" s="364" t="s">
        <v>1127</v>
      </c>
      <c r="C22" s="351">
        <v>214494</v>
      </c>
      <c r="D22" s="365">
        <v>369378</v>
      </c>
      <c r="E22" s="351">
        <v>0</v>
      </c>
      <c r="F22" s="351">
        <v>126.89999999999999</v>
      </c>
      <c r="G22" s="351">
        <v>145.60600000000002</v>
      </c>
      <c r="H22" s="351">
        <v>47.906000000000006</v>
      </c>
      <c r="I22" s="357">
        <v>27.124000000000002</v>
      </c>
      <c r="J22" s="351">
        <v>347.53600000000006</v>
      </c>
      <c r="K22" s="369">
        <v>16183.490000000002</v>
      </c>
      <c r="L22" s="369">
        <v>13674.619999999999</v>
      </c>
      <c r="O22" s="342"/>
    </row>
    <row r="23" spans="1:15" ht="18">
      <c r="A23" s="339"/>
      <c r="B23" s="367"/>
      <c r="C23" s="341"/>
      <c r="D23" s="368"/>
      <c r="E23" s="341"/>
      <c r="F23" s="341"/>
      <c r="G23" s="341"/>
      <c r="H23" s="341"/>
      <c r="I23" s="341"/>
      <c r="J23" s="341"/>
      <c r="K23" s="362"/>
      <c r="L23" s="362"/>
      <c r="O23" s="342"/>
    </row>
    <row r="24" spans="1:15" ht="18">
      <c r="A24" s="346" t="s">
        <v>678</v>
      </c>
      <c r="B24" s="347" t="s">
        <v>1126</v>
      </c>
      <c r="C24" s="349" t="s">
        <v>358</v>
      </c>
      <c r="D24" s="368"/>
      <c r="E24" s="341"/>
      <c r="F24" s="309"/>
      <c r="G24" s="341"/>
      <c r="H24" s="341"/>
      <c r="I24" s="341"/>
      <c r="J24" s="341"/>
      <c r="K24" s="362"/>
      <c r="L24" s="362"/>
      <c r="O24" s="342"/>
    </row>
    <row r="25" spans="1:15" ht="18">
      <c r="A25" s="339"/>
      <c r="B25" s="367"/>
      <c r="C25" s="345"/>
      <c r="D25" s="368"/>
      <c r="E25" s="341"/>
      <c r="F25" s="349" t="s">
        <v>135</v>
      </c>
      <c r="G25" s="341"/>
      <c r="H25" s="341"/>
      <c r="I25" s="349" t="s">
        <v>136</v>
      </c>
      <c r="J25" s="341"/>
      <c r="K25" s="362"/>
      <c r="L25" s="362"/>
      <c r="O25" s="342"/>
    </row>
    <row r="26" spans="1:15" ht="18" customHeight="1">
      <c r="A26" s="1561"/>
      <c r="B26" s="1562" t="s">
        <v>137</v>
      </c>
      <c r="C26" s="1562" t="s">
        <v>1125</v>
      </c>
      <c r="D26" s="1566" t="s">
        <v>1124</v>
      </c>
      <c r="E26" s="350"/>
      <c r="F26" s="351" t="s">
        <v>1123</v>
      </c>
      <c r="G26" s="351"/>
      <c r="H26" s="351"/>
      <c r="I26" s="351"/>
      <c r="J26" s="350"/>
      <c r="K26" s="1558" t="s">
        <v>1532</v>
      </c>
      <c r="L26" s="1559"/>
      <c r="O26" s="342"/>
    </row>
    <row r="27" spans="1:15" s="352" customFormat="1" ht="87.75" customHeight="1">
      <c r="A27" s="1561"/>
      <c r="B27" s="1562"/>
      <c r="C27" s="1562"/>
      <c r="D27" s="1566"/>
      <c r="E27" s="731" t="s">
        <v>1122</v>
      </c>
      <c r="F27" s="731" t="s">
        <v>247</v>
      </c>
      <c r="G27" s="731" t="s">
        <v>1121</v>
      </c>
      <c r="H27" s="731" t="s">
        <v>1120</v>
      </c>
      <c r="I27" s="731" t="s">
        <v>248</v>
      </c>
      <c r="J27" s="731" t="s">
        <v>1119</v>
      </c>
      <c r="K27" s="386" t="s">
        <v>1118</v>
      </c>
      <c r="L27" s="386" t="s">
        <v>1117</v>
      </c>
    </row>
    <row r="28" spans="1:15" ht="18">
      <c r="A28" s="730"/>
      <c r="B28" s="731" t="s">
        <v>347</v>
      </c>
      <c r="C28" s="350"/>
      <c r="D28" s="355"/>
      <c r="E28" s="350"/>
      <c r="F28" s="350"/>
      <c r="G28" s="350"/>
      <c r="H28" s="350"/>
      <c r="I28" s="350"/>
      <c r="J28" s="350"/>
      <c r="K28" s="384"/>
      <c r="L28" s="384"/>
      <c r="O28" s="342"/>
    </row>
    <row r="29" spans="1:15" ht="24" customHeight="1">
      <c r="A29" s="730">
        <v>1</v>
      </c>
      <c r="B29" s="354" t="s">
        <v>348</v>
      </c>
      <c r="C29" s="350">
        <v>1347484</v>
      </c>
      <c r="D29" s="355">
        <v>926514</v>
      </c>
      <c r="E29" s="350"/>
      <c r="F29" s="356">
        <v>543.24599999999998</v>
      </c>
      <c r="G29" s="356">
        <v>376.22399999999999</v>
      </c>
      <c r="H29" s="356">
        <v>21.795000000000002</v>
      </c>
      <c r="I29" s="356">
        <v>7.1829999999999998</v>
      </c>
      <c r="J29" s="357">
        <v>948.44799999999998</v>
      </c>
      <c r="K29" s="358">
        <v>39305.56</v>
      </c>
      <c r="L29" s="358">
        <v>26584.639999999999</v>
      </c>
      <c r="O29" s="342"/>
    </row>
    <row r="30" spans="1:15" ht="24" customHeight="1">
      <c r="A30" s="730">
        <v>2</v>
      </c>
      <c r="B30" s="354" t="s">
        <v>349</v>
      </c>
      <c r="C30" s="350">
        <v>152048</v>
      </c>
      <c r="D30" s="355">
        <v>304107</v>
      </c>
      <c r="E30" s="350"/>
      <c r="F30" s="356">
        <v>81.228999999999999</v>
      </c>
      <c r="G30" s="356">
        <v>53.067999999999998</v>
      </c>
      <c r="H30" s="356">
        <v>7.3730000000000002</v>
      </c>
      <c r="I30" s="356">
        <v>2.5590000000000002</v>
      </c>
      <c r="J30" s="357">
        <v>144.22899999999998</v>
      </c>
      <c r="K30" s="358">
        <v>6301.25</v>
      </c>
      <c r="L30" s="358">
        <v>4569.93</v>
      </c>
      <c r="O30" s="342"/>
    </row>
    <row r="31" spans="1:15" ht="24" customHeight="1">
      <c r="A31" s="730">
        <v>3</v>
      </c>
      <c r="B31" s="354" t="s">
        <v>534</v>
      </c>
      <c r="C31" s="350">
        <v>26190</v>
      </c>
      <c r="D31" s="355">
        <v>78619</v>
      </c>
      <c r="E31" s="350"/>
      <c r="F31" s="356">
        <v>15.714</v>
      </c>
      <c r="G31" s="356">
        <v>22.876999999999999</v>
      </c>
      <c r="H31" s="356">
        <v>7.1109999999999998</v>
      </c>
      <c r="I31" s="356">
        <v>1.1159999999999999</v>
      </c>
      <c r="J31" s="357">
        <v>46.817999999999998</v>
      </c>
      <c r="K31" s="358">
        <v>2238.71</v>
      </c>
      <c r="L31" s="358">
        <v>1776.04</v>
      </c>
      <c r="O31" s="342"/>
    </row>
    <row r="32" spans="1:15" ht="24" customHeight="1">
      <c r="A32" s="730">
        <v>4</v>
      </c>
      <c r="B32" s="354">
        <v>4</v>
      </c>
      <c r="C32" s="350">
        <v>5124</v>
      </c>
      <c r="D32" s="355">
        <v>20418</v>
      </c>
      <c r="E32" s="350"/>
      <c r="F32" s="356">
        <v>3.0739999999999998</v>
      </c>
      <c r="G32" s="356">
        <v>5.694</v>
      </c>
      <c r="H32" s="356">
        <v>4.74</v>
      </c>
      <c r="I32" s="356">
        <v>1.0309999999999999</v>
      </c>
      <c r="J32" s="357">
        <v>14.539000000000001</v>
      </c>
      <c r="K32" s="358">
        <v>754.56</v>
      </c>
      <c r="L32" s="358">
        <v>660.01</v>
      </c>
      <c r="O32" s="342"/>
    </row>
    <row r="33" spans="1:17" ht="24" customHeight="1">
      <c r="A33" s="730">
        <v>5</v>
      </c>
      <c r="B33" s="364" t="s">
        <v>1110</v>
      </c>
      <c r="C33" s="350">
        <v>2588</v>
      </c>
      <c r="D33" s="355">
        <v>13151</v>
      </c>
      <c r="E33" s="350"/>
      <c r="F33" s="356">
        <v>1.5529999999999999</v>
      </c>
      <c r="G33" s="356">
        <v>4.2770000000000001</v>
      </c>
      <c r="H33" s="356">
        <v>3.8090000000000002</v>
      </c>
      <c r="I33" s="356">
        <v>1.5389999999999999</v>
      </c>
      <c r="J33" s="357">
        <v>11.177999999999999</v>
      </c>
      <c r="K33" s="358">
        <v>604.49</v>
      </c>
      <c r="L33" s="358">
        <v>541.51</v>
      </c>
      <c r="O33" s="342"/>
    </row>
    <row r="34" spans="1:17" ht="24" customHeight="1">
      <c r="A34" s="730">
        <v>6</v>
      </c>
      <c r="B34" s="364" t="s">
        <v>846</v>
      </c>
      <c r="C34" s="351">
        <v>1533434</v>
      </c>
      <c r="D34" s="365">
        <v>1342809</v>
      </c>
      <c r="E34" s="351">
        <v>0</v>
      </c>
      <c r="F34" s="357">
        <v>644.81600000000003</v>
      </c>
      <c r="G34" s="357">
        <v>462.14</v>
      </c>
      <c r="H34" s="357">
        <v>44.828000000000003</v>
      </c>
      <c r="I34" s="357">
        <v>13.428000000000001</v>
      </c>
      <c r="J34" s="357">
        <v>1165.212</v>
      </c>
      <c r="K34" s="369">
        <v>49204.569999999992</v>
      </c>
      <c r="L34" s="369">
        <v>34132.130000000005</v>
      </c>
      <c r="O34" s="342"/>
    </row>
    <row r="35" spans="1:17" ht="39" customHeight="1">
      <c r="A35" s="730">
        <v>7</v>
      </c>
      <c r="B35" s="366" t="s">
        <v>1116</v>
      </c>
      <c r="C35" s="350"/>
      <c r="D35" s="355"/>
      <c r="E35" s="350"/>
      <c r="F35" s="350"/>
      <c r="G35" s="350"/>
      <c r="H35" s="350"/>
      <c r="I35" s="350"/>
      <c r="J35" s="350"/>
      <c r="K35" s="358"/>
      <c r="L35" s="358"/>
      <c r="O35" s="342"/>
    </row>
    <row r="36" spans="1:17" ht="21" customHeight="1">
      <c r="A36" s="730">
        <v>8</v>
      </c>
      <c r="B36" s="364" t="s">
        <v>846</v>
      </c>
      <c r="C36" s="351">
        <v>1533434</v>
      </c>
      <c r="D36" s="365">
        <v>1342809</v>
      </c>
      <c r="E36" s="351">
        <v>0</v>
      </c>
      <c r="F36" s="351">
        <v>644.81600000000003</v>
      </c>
      <c r="G36" s="351">
        <v>462.14</v>
      </c>
      <c r="H36" s="351">
        <v>44.828000000000003</v>
      </c>
      <c r="I36" s="351">
        <v>13.428000000000001</v>
      </c>
      <c r="J36" s="351">
        <v>1165.212</v>
      </c>
      <c r="K36" s="369">
        <v>49204.569999999992</v>
      </c>
      <c r="L36" s="369">
        <v>34132.130000000005</v>
      </c>
      <c r="O36" s="342"/>
    </row>
    <row r="37" spans="1:17" ht="21" customHeight="1">
      <c r="A37" s="730">
        <v>9</v>
      </c>
      <c r="B37" s="364" t="s">
        <v>355</v>
      </c>
      <c r="C37" s="940">
        <v>118806</v>
      </c>
      <c r="D37" s="941">
        <v>24805</v>
      </c>
      <c r="E37" s="356">
        <v>27.398</v>
      </c>
      <c r="F37" s="350">
        <v>0</v>
      </c>
      <c r="G37" s="350">
        <v>0</v>
      </c>
      <c r="H37" s="350">
        <v>0</v>
      </c>
      <c r="I37" s="350">
        <v>0</v>
      </c>
      <c r="J37" s="357">
        <v>27.398</v>
      </c>
      <c r="K37" s="358">
        <v>747.98</v>
      </c>
      <c r="L37" s="358">
        <v>306.67</v>
      </c>
      <c r="O37" s="342"/>
    </row>
    <row r="38" spans="1:17" ht="21" customHeight="1">
      <c r="A38" s="730">
        <v>10</v>
      </c>
      <c r="B38" s="364" t="s">
        <v>356</v>
      </c>
      <c r="C38" s="350"/>
      <c r="D38" s="355"/>
      <c r="E38" s="350"/>
      <c r="F38" s="350"/>
      <c r="G38" s="350"/>
      <c r="H38" s="350"/>
      <c r="I38" s="350"/>
      <c r="J38" s="350"/>
      <c r="K38" s="358"/>
      <c r="L38" s="358"/>
      <c r="O38" s="342"/>
    </row>
    <row r="39" spans="1:17" ht="21" customHeight="1">
      <c r="A39" s="730">
        <v>11</v>
      </c>
      <c r="B39" s="364" t="s">
        <v>357</v>
      </c>
      <c r="C39" s="351">
        <v>118806</v>
      </c>
      <c r="D39" s="365">
        <v>24805</v>
      </c>
      <c r="E39" s="357">
        <v>27.398</v>
      </c>
      <c r="F39" s="351">
        <v>0</v>
      </c>
      <c r="G39" s="351">
        <v>0</v>
      </c>
      <c r="H39" s="351">
        <v>0</v>
      </c>
      <c r="I39" s="351">
        <v>0</v>
      </c>
      <c r="J39" s="357">
        <v>27.398</v>
      </c>
      <c r="K39" s="369">
        <v>747.98</v>
      </c>
      <c r="L39" s="369">
        <v>306.67</v>
      </c>
      <c r="O39" s="342"/>
    </row>
    <row r="40" spans="1:17" ht="21" customHeight="1">
      <c r="A40" s="730"/>
      <c r="B40" s="364"/>
      <c r="C40" s="350"/>
      <c r="D40" s="355"/>
      <c r="E40" s="350"/>
      <c r="F40" s="350"/>
      <c r="G40" s="350"/>
      <c r="H40" s="350"/>
      <c r="I40" s="350"/>
      <c r="J40" s="350"/>
      <c r="K40" s="358"/>
      <c r="L40" s="358"/>
      <c r="O40" s="342"/>
    </row>
    <row r="41" spans="1:17" ht="21" customHeight="1">
      <c r="A41" s="730">
        <v>12</v>
      </c>
      <c r="B41" s="364" t="s">
        <v>1115</v>
      </c>
      <c r="C41" s="351">
        <v>1652240</v>
      </c>
      <c r="D41" s="365">
        <v>1367614</v>
      </c>
      <c r="E41" s="357">
        <v>27.398</v>
      </c>
      <c r="F41" s="351">
        <v>644.81600000000003</v>
      </c>
      <c r="G41" s="351">
        <v>462.14</v>
      </c>
      <c r="H41" s="351">
        <v>44.828000000000003</v>
      </c>
      <c r="I41" s="351">
        <v>13.428000000000001</v>
      </c>
      <c r="J41" s="351">
        <v>1192.6099999999999</v>
      </c>
      <c r="K41" s="369">
        <v>49952.549999999996</v>
      </c>
      <c r="L41" s="369">
        <v>34438.800000000003</v>
      </c>
      <c r="O41" s="342"/>
    </row>
    <row r="42" spans="1:17" ht="21" customHeight="1">
      <c r="A42" s="730"/>
      <c r="B42" s="364"/>
      <c r="C42" s="350"/>
      <c r="D42" s="355"/>
      <c r="E42" s="350"/>
      <c r="F42" s="350"/>
      <c r="G42" s="350"/>
      <c r="H42" s="350"/>
      <c r="I42" s="350"/>
      <c r="J42" s="350"/>
      <c r="K42" s="358"/>
      <c r="L42" s="358"/>
      <c r="O42" s="342"/>
    </row>
    <row r="43" spans="1:17" ht="21" customHeight="1">
      <c r="A43" s="730"/>
      <c r="B43" s="370" t="s">
        <v>1114</v>
      </c>
      <c r="C43" s="351">
        <v>1866734</v>
      </c>
      <c r="D43" s="365">
        <v>1736992</v>
      </c>
      <c r="E43" s="357">
        <v>27.398</v>
      </c>
      <c r="F43" s="357">
        <v>771.71600000000001</v>
      </c>
      <c r="G43" s="357">
        <v>607.74599999999998</v>
      </c>
      <c r="H43" s="357">
        <v>92.734000000000009</v>
      </c>
      <c r="I43" s="357">
        <v>40.552000000000007</v>
      </c>
      <c r="J43" s="357">
        <v>1540.146</v>
      </c>
      <c r="K43" s="369">
        <v>66136.039999999994</v>
      </c>
      <c r="L43" s="369">
        <v>48113.42</v>
      </c>
      <c r="N43" s="809">
        <v>0.50106678198040966</v>
      </c>
      <c r="O43" s="809">
        <v>0.39460284934025736</v>
      </c>
      <c r="P43" s="809">
        <v>6.0211174784728205E-2</v>
      </c>
      <c r="Q43" s="809">
        <v>2.6329971314407861E-2</v>
      </c>
    </row>
    <row r="44" spans="1:17" ht="18" customHeight="1">
      <c r="A44" s="339"/>
      <c r="B44" s="367"/>
      <c r="C44" s="341"/>
      <c r="D44" s="341"/>
      <c r="E44" s="341"/>
      <c r="F44" s="341"/>
      <c r="G44" s="341"/>
      <c r="H44" s="341"/>
      <c r="I44" s="341"/>
      <c r="J44" s="341"/>
      <c r="K44" s="341"/>
      <c r="L44" s="371"/>
      <c r="O44" s="342"/>
    </row>
    <row r="45" spans="1:17" ht="18" customHeight="1">
      <c r="A45" s="339"/>
      <c r="B45" s="349" t="s">
        <v>2181</v>
      </c>
      <c r="C45" s="345"/>
      <c r="D45" s="345"/>
      <c r="E45" s="343"/>
      <c r="F45" s="343"/>
      <c r="G45" s="343"/>
      <c r="H45" s="343"/>
      <c r="I45" s="343"/>
      <c r="J45" s="344"/>
      <c r="K45" s="344"/>
      <c r="L45" s="344"/>
      <c r="O45" s="342"/>
    </row>
    <row r="46" spans="1:17" ht="42.75" customHeight="1">
      <c r="A46" s="730"/>
      <c r="B46" s="372"/>
      <c r="C46" s="1565" t="s">
        <v>629</v>
      </c>
      <c r="D46" s="1565"/>
      <c r="E46" s="1565" t="s">
        <v>158</v>
      </c>
      <c r="F46" s="1565"/>
      <c r="G46" s="1565" t="s">
        <v>1112</v>
      </c>
      <c r="H46" s="1565"/>
      <c r="I46" s="1563" t="s">
        <v>456</v>
      </c>
      <c r="J46" s="1564"/>
      <c r="K46" s="350"/>
      <c r="L46" s="358"/>
      <c r="O46" s="342"/>
    </row>
    <row r="47" spans="1:17" ht="24" customHeight="1">
      <c r="A47" s="730"/>
      <c r="B47" s="364"/>
      <c r="C47" s="373" t="s">
        <v>134</v>
      </c>
      <c r="D47" s="373" t="s">
        <v>358</v>
      </c>
      <c r="E47" s="373" t="s">
        <v>134</v>
      </c>
      <c r="F47" s="373" t="s">
        <v>358</v>
      </c>
      <c r="G47" s="373" t="s">
        <v>134</v>
      </c>
      <c r="H47" s="373" t="s">
        <v>358</v>
      </c>
      <c r="I47" s="373" t="s">
        <v>134</v>
      </c>
      <c r="J47" s="373" t="s">
        <v>358</v>
      </c>
      <c r="K47" s="350"/>
      <c r="L47" s="350"/>
      <c r="O47" s="342"/>
    </row>
    <row r="48" spans="1:17" ht="24" customHeight="1">
      <c r="A48" s="730">
        <v>1</v>
      </c>
      <c r="B48" s="731" t="s">
        <v>1111</v>
      </c>
      <c r="C48" s="350">
        <v>0</v>
      </c>
      <c r="D48" s="350">
        <v>73472</v>
      </c>
      <c r="E48" s="350">
        <v>0</v>
      </c>
      <c r="F48" s="350">
        <v>9448</v>
      </c>
      <c r="G48" s="350">
        <v>0</v>
      </c>
      <c r="H48" s="350">
        <v>35886</v>
      </c>
      <c r="I48" s="350">
        <v>0</v>
      </c>
      <c r="J48" s="350">
        <v>118806</v>
      </c>
      <c r="K48" s="350"/>
      <c r="L48" s="350"/>
      <c r="O48" s="342"/>
    </row>
    <row r="49" spans="1:15" ht="24" customHeight="1">
      <c r="A49" s="730"/>
      <c r="B49" s="731" t="s">
        <v>347</v>
      </c>
      <c r="C49" s="350"/>
      <c r="D49" s="350"/>
      <c r="E49" s="350"/>
      <c r="F49" s="350"/>
      <c r="G49" s="350"/>
      <c r="H49" s="350"/>
      <c r="I49" s="350"/>
      <c r="J49" s="350"/>
      <c r="K49" s="350"/>
      <c r="L49" s="350"/>
      <c r="O49" s="342"/>
    </row>
    <row r="50" spans="1:15" ht="24" customHeight="1">
      <c r="A50" s="730">
        <v>2</v>
      </c>
      <c r="B50" s="354" t="s">
        <v>348</v>
      </c>
      <c r="C50" s="350">
        <v>100550</v>
      </c>
      <c r="D50" s="350">
        <v>1158168</v>
      </c>
      <c r="E50" s="350">
        <v>10806</v>
      </c>
      <c r="F50" s="350">
        <v>76654</v>
      </c>
      <c r="G50" s="350">
        <v>10252</v>
      </c>
      <c r="H50" s="350">
        <v>112662</v>
      </c>
      <c r="I50" s="350">
        <v>121608</v>
      </c>
      <c r="J50" s="350">
        <v>1347484</v>
      </c>
      <c r="K50" s="350"/>
      <c r="L50" s="350"/>
      <c r="O50" s="342"/>
    </row>
    <row r="51" spans="1:15" ht="24" customHeight="1">
      <c r="A51" s="730">
        <v>3</v>
      </c>
      <c r="B51" s="354" t="s">
        <v>349</v>
      </c>
      <c r="C51" s="350">
        <v>47168</v>
      </c>
      <c r="D51" s="350">
        <v>140305</v>
      </c>
      <c r="E51" s="350">
        <v>67</v>
      </c>
      <c r="F51" s="350">
        <v>938</v>
      </c>
      <c r="G51" s="350">
        <v>1927</v>
      </c>
      <c r="H51" s="350">
        <v>10805</v>
      </c>
      <c r="I51" s="350">
        <v>49162</v>
      </c>
      <c r="J51" s="350">
        <v>152048</v>
      </c>
      <c r="K51" s="350"/>
      <c r="L51" s="350"/>
      <c r="O51" s="342"/>
    </row>
    <row r="52" spans="1:15" ht="24" customHeight="1">
      <c r="A52" s="730">
        <v>4</v>
      </c>
      <c r="B52" s="354" t="s">
        <v>534</v>
      </c>
      <c r="C52" s="350">
        <v>24538</v>
      </c>
      <c r="D52" s="350">
        <v>25187</v>
      </c>
      <c r="E52" s="350">
        <v>16</v>
      </c>
      <c r="F52" s="350">
        <v>49</v>
      </c>
      <c r="G52" s="350">
        <v>362</v>
      </c>
      <c r="H52" s="350">
        <v>954</v>
      </c>
      <c r="I52" s="350">
        <v>24916</v>
      </c>
      <c r="J52" s="350">
        <v>26190</v>
      </c>
      <c r="K52" s="350"/>
      <c r="L52" s="350"/>
      <c r="O52" s="342"/>
    </row>
    <row r="53" spans="1:15" ht="24" customHeight="1">
      <c r="A53" s="730">
        <v>5</v>
      </c>
      <c r="B53" s="354">
        <v>4</v>
      </c>
      <c r="C53" s="350">
        <v>10258</v>
      </c>
      <c r="D53" s="350">
        <v>4877</v>
      </c>
      <c r="E53" s="350">
        <v>3</v>
      </c>
      <c r="F53" s="350">
        <v>13</v>
      </c>
      <c r="G53" s="350">
        <v>129</v>
      </c>
      <c r="H53" s="350">
        <v>234</v>
      </c>
      <c r="I53" s="350">
        <v>10390</v>
      </c>
      <c r="J53" s="350">
        <v>5124</v>
      </c>
      <c r="K53" s="350"/>
      <c r="L53" s="350"/>
      <c r="O53" s="342"/>
    </row>
    <row r="54" spans="1:15" ht="24" customHeight="1">
      <c r="A54" s="730">
        <v>6</v>
      </c>
      <c r="B54" s="364" t="s">
        <v>1110</v>
      </c>
      <c r="C54" s="350">
        <v>8305</v>
      </c>
      <c r="D54" s="350">
        <v>2417</v>
      </c>
      <c r="E54" s="350">
        <v>1</v>
      </c>
      <c r="F54" s="350">
        <v>9</v>
      </c>
      <c r="G54" s="350">
        <v>112</v>
      </c>
      <c r="H54" s="350">
        <v>162</v>
      </c>
      <c r="I54" s="350">
        <v>8418</v>
      </c>
      <c r="J54" s="350">
        <v>2588</v>
      </c>
      <c r="K54" s="350"/>
      <c r="L54" s="350"/>
      <c r="O54" s="342"/>
    </row>
    <row r="55" spans="1:15" ht="24" customHeight="1">
      <c r="A55" s="730">
        <v>7</v>
      </c>
      <c r="B55" s="374" t="s">
        <v>456</v>
      </c>
      <c r="C55" s="351">
        <v>190819</v>
      </c>
      <c r="D55" s="351">
        <v>1404426</v>
      </c>
      <c r="E55" s="351">
        <v>10893</v>
      </c>
      <c r="F55" s="351">
        <v>87111</v>
      </c>
      <c r="G55" s="351">
        <v>12782</v>
      </c>
      <c r="H55" s="351">
        <v>160703</v>
      </c>
      <c r="I55" s="351">
        <v>214494</v>
      </c>
      <c r="J55" s="351">
        <v>1652240</v>
      </c>
      <c r="K55" s="351"/>
      <c r="L55" s="351"/>
      <c r="O55" s="342"/>
    </row>
    <row r="56" spans="1:15" ht="18">
      <c r="A56" s="375"/>
      <c r="B56" s="376"/>
      <c r="C56" s="343"/>
      <c r="D56" s="343"/>
      <c r="G56" s="343"/>
      <c r="H56" s="343"/>
      <c r="I56" s="343"/>
      <c r="J56" s="343"/>
      <c r="K56" s="343"/>
      <c r="L56" s="343"/>
      <c r="O56" s="342"/>
    </row>
    <row r="57" spans="1:15">
      <c r="O57" s="342"/>
    </row>
    <row r="59" spans="1:15">
      <c r="O59" s="342"/>
    </row>
    <row r="61" spans="1:15" ht="15.75">
      <c r="J61" s="388"/>
    </row>
    <row r="64" spans="1:15">
      <c r="J64" s="363"/>
      <c r="O64" s="342"/>
    </row>
    <row r="65" spans="1:15">
      <c r="A65" s="342"/>
      <c r="B65" s="342"/>
      <c r="O65" s="342"/>
    </row>
    <row r="67" spans="1:15">
      <c r="A67" s="342"/>
      <c r="B67" s="342"/>
      <c r="O67" s="342"/>
    </row>
    <row r="70" spans="1:15">
      <c r="A70" s="342"/>
      <c r="B70" s="342"/>
      <c r="D70" s="380"/>
      <c r="J70" s="363"/>
      <c r="O70" s="342"/>
    </row>
  </sheetData>
  <mergeCells count="15">
    <mergeCell ref="I46:J46"/>
    <mergeCell ref="C46:D46"/>
    <mergeCell ref="E46:F46"/>
    <mergeCell ref="G46:H46"/>
    <mergeCell ref="A26:A27"/>
    <mergeCell ref="B26:B27"/>
    <mergeCell ref="C26:C27"/>
    <mergeCell ref="D26:D27"/>
    <mergeCell ref="K26:L26"/>
    <mergeCell ref="A3:L3"/>
    <mergeCell ref="A7:A8"/>
    <mergeCell ref="B7:B8"/>
    <mergeCell ref="C7:C8"/>
    <mergeCell ref="D7:D8"/>
    <mergeCell ref="K7:L7"/>
  </mergeCells>
  <printOptions horizontalCentered="1"/>
  <pageMargins left="0.15748031496062992" right="0.23622047244094491" top="0.59055118110236227" bottom="0.31496062992125984" header="0.35433070866141736" footer="0.23622047244094491"/>
  <pageSetup paperSize="9" scale="58"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5"/>
  <sheetViews>
    <sheetView zoomScaleSheetLayoutView="100" workbookViewId="0">
      <selection activeCell="D7" sqref="D7"/>
    </sheetView>
  </sheetViews>
  <sheetFormatPr defaultRowHeight="15.75"/>
  <cols>
    <col min="1" max="1" width="9.140625" style="710"/>
    <col min="2" max="2" width="22.140625" style="710" customWidth="1"/>
    <col min="3" max="3" width="17.85546875" style="710" customWidth="1"/>
    <col min="4" max="4" width="15.5703125" style="710" customWidth="1"/>
    <col min="5" max="5" width="13.140625" style="710" customWidth="1"/>
    <col min="6" max="6" width="13.140625" style="710" bestFit="1" customWidth="1"/>
    <col min="7" max="16384" width="9.140625" style="710"/>
  </cols>
  <sheetData>
    <row r="1" spans="1:10" ht="15.75" customHeight="1">
      <c r="A1" s="1717" t="s">
        <v>1553</v>
      </c>
      <c r="B1" s="1718"/>
      <c r="C1" s="1718"/>
      <c r="D1" s="1718"/>
      <c r="E1" s="1718"/>
      <c r="F1" s="1719"/>
      <c r="G1" s="247"/>
      <c r="H1" s="247"/>
      <c r="I1" s="247"/>
      <c r="J1" s="755"/>
    </row>
    <row r="2" spans="1:10">
      <c r="A2" s="1720" t="s">
        <v>1552</v>
      </c>
      <c r="B2" s="1720"/>
      <c r="C2" s="1720"/>
      <c r="D2" s="1720"/>
      <c r="E2" s="1720"/>
      <c r="F2" s="1720"/>
    </row>
    <row r="3" spans="1:10" ht="35.25" customHeight="1">
      <c r="A3" s="756" t="s">
        <v>554</v>
      </c>
      <c r="B3" s="756"/>
      <c r="C3" s="708" t="s">
        <v>1551</v>
      </c>
      <c r="D3" s="708" t="s">
        <v>1550</v>
      </c>
      <c r="E3" s="708" t="s">
        <v>1549</v>
      </c>
      <c r="F3" s="708" t="s">
        <v>895</v>
      </c>
    </row>
    <row r="4" spans="1:10" ht="18" customHeight="1">
      <c r="A4" s="757"/>
      <c r="B4" s="757" t="s">
        <v>844</v>
      </c>
      <c r="C4" s="758">
        <v>0</v>
      </c>
      <c r="D4" s="758"/>
      <c r="E4" s="759">
        <f>D4</f>
        <v>0</v>
      </c>
      <c r="F4" s="760"/>
    </row>
    <row r="5" spans="1:10" ht="19.5" customHeight="1">
      <c r="A5" s="756" t="s">
        <v>140</v>
      </c>
      <c r="B5" s="757" t="s">
        <v>1548</v>
      </c>
      <c r="C5" s="758"/>
      <c r="D5" s="758"/>
      <c r="E5" s="758"/>
      <c r="F5" s="758"/>
    </row>
    <row r="6" spans="1:10" ht="16.5" customHeight="1">
      <c r="A6" s="756">
        <v>1</v>
      </c>
      <c r="B6" s="757" t="s">
        <v>625</v>
      </c>
      <c r="C6" s="760">
        <v>2555.7198656589994</v>
      </c>
      <c r="D6" s="758">
        <v>1089.57</v>
      </c>
      <c r="E6" s="760" t="e">
        <f>+#REF!/100</f>
        <v>#REF!</v>
      </c>
      <c r="F6" s="760" t="e">
        <f>+#REF!/100</f>
        <v>#REF!</v>
      </c>
    </row>
    <row r="7" spans="1:10" ht="16.5" customHeight="1">
      <c r="A7" s="756">
        <v>2</v>
      </c>
      <c r="B7" s="757" t="s">
        <v>1547</v>
      </c>
      <c r="C7" s="760">
        <f>212.66125355+45.6</f>
        <v>258.26125354999999</v>
      </c>
      <c r="D7" s="758">
        <v>13.25</v>
      </c>
      <c r="E7" s="760" t="e">
        <f>+#REF!/100</f>
        <v>#REF!</v>
      </c>
      <c r="F7" s="760" t="e">
        <f>+#REF!/100</f>
        <v>#REF!</v>
      </c>
    </row>
    <row r="8" spans="1:10" ht="17.25" customHeight="1">
      <c r="A8" s="756">
        <v>3</v>
      </c>
      <c r="B8" s="757"/>
      <c r="C8" s="760"/>
      <c r="D8" s="758"/>
      <c r="E8" s="758"/>
      <c r="F8" s="758"/>
    </row>
    <row r="9" spans="1:10" ht="19.5" customHeight="1">
      <c r="A9" s="756">
        <v>4</v>
      </c>
      <c r="B9" s="757" t="s">
        <v>1546</v>
      </c>
      <c r="C9" s="760">
        <f>C4+C6+C7</f>
        <v>2813.9811192089992</v>
      </c>
      <c r="D9" s="758">
        <f>D4+D6+D7</f>
        <v>1102.82</v>
      </c>
      <c r="E9" s="760" t="e">
        <f>E4+E6+E7</f>
        <v>#REF!</v>
      </c>
      <c r="F9" s="760" t="e">
        <f>F4+F6+F7</f>
        <v>#REF!</v>
      </c>
    </row>
    <row r="10" spans="1:10" ht="18" customHeight="1">
      <c r="A10" s="756" t="s">
        <v>678</v>
      </c>
      <c r="B10" s="757" t="s">
        <v>1545</v>
      </c>
      <c r="C10" s="760"/>
      <c r="D10" s="758"/>
      <c r="E10" s="758"/>
      <c r="F10" s="758"/>
    </row>
    <row r="11" spans="1:10" ht="20.25" customHeight="1">
      <c r="A11" s="756">
        <v>1</v>
      </c>
      <c r="B11" s="761" t="s">
        <v>1544</v>
      </c>
      <c r="C11" s="760">
        <v>1705.432221716</v>
      </c>
      <c r="D11" s="760">
        <v>732.41</v>
      </c>
      <c r="E11" s="760" t="e">
        <f>#REF!/10^2</f>
        <v>#REF!</v>
      </c>
      <c r="F11" s="760" t="e">
        <f>#REF!/10^2</f>
        <v>#REF!</v>
      </c>
    </row>
    <row r="12" spans="1:10" ht="21.75" customHeight="1">
      <c r="A12" s="756">
        <v>2</v>
      </c>
      <c r="B12" s="761" t="s">
        <v>1543</v>
      </c>
      <c r="C12" s="760">
        <v>149.0445215</v>
      </c>
      <c r="D12" s="758">
        <v>74.430000000000007</v>
      </c>
      <c r="E12" s="760" t="e">
        <f>#REF!/10^2</f>
        <v>#REF!</v>
      </c>
      <c r="F12" s="760" t="e">
        <f>#REF!/10^2</f>
        <v>#REF!</v>
      </c>
    </row>
    <row r="13" spans="1:10" ht="21.75" customHeight="1">
      <c r="A13" s="756">
        <v>3</v>
      </c>
      <c r="B13" s="757" t="s">
        <v>2161</v>
      </c>
      <c r="C13" s="760">
        <v>1.0160526999999999</v>
      </c>
      <c r="D13" s="760">
        <v>0.48</v>
      </c>
      <c r="E13" s="760" t="e">
        <f>#REF!/10^2</f>
        <v>#REF!</v>
      </c>
      <c r="F13" s="760" t="e">
        <f>#REF!/10^2</f>
        <v>#REF!</v>
      </c>
    </row>
    <row r="14" spans="1:10" ht="23.25" customHeight="1">
      <c r="A14" s="756">
        <v>4</v>
      </c>
      <c r="B14" s="757" t="s">
        <v>604</v>
      </c>
      <c r="C14" s="760">
        <f>SUM(C11:C13)</f>
        <v>1855.492795916</v>
      </c>
      <c r="D14" s="758">
        <f>SUM(D11:D13)</f>
        <v>807.31999999999994</v>
      </c>
      <c r="E14" s="760" t="e">
        <f>SUM(E11:E13)</f>
        <v>#REF!</v>
      </c>
      <c r="F14" s="760" t="e">
        <f>SUM(F11:F13)</f>
        <v>#REF!</v>
      </c>
    </row>
    <row r="15" spans="1:10" ht="21" customHeight="1">
      <c r="A15" s="756"/>
      <c r="B15" s="757"/>
      <c r="C15" s="758"/>
      <c r="D15" s="758"/>
      <c r="E15" s="758"/>
      <c r="F15" s="758"/>
    </row>
    <row r="16" spans="1:10" ht="21.95" customHeight="1">
      <c r="A16" s="756">
        <v>1</v>
      </c>
      <c r="B16" s="757" t="s">
        <v>1542</v>
      </c>
      <c r="C16" s="304">
        <v>111.94</v>
      </c>
      <c r="D16" s="304">
        <v>65.78</v>
      </c>
      <c r="E16" s="762" t="e">
        <f>#REF!/10^2</f>
        <v>#REF!</v>
      </c>
      <c r="F16" s="762" t="e">
        <f>(#REF!+#REF!)/10^2</f>
        <v>#REF!</v>
      </c>
    </row>
    <row r="17" spans="1:11" ht="21.95" customHeight="1">
      <c r="A17" s="756">
        <v>2</v>
      </c>
      <c r="B17" s="757" t="s">
        <v>1541</v>
      </c>
      <c r="C17" s="304">
        <v>0</v>
      </c>
      <c r="D17" s="304">
        <v>0</v>
      </c>
      <c r="E17" s="757">
        <v>0</v>
      </c>
      <c r="F17" s="757">
        <v>0</v>
      </c>
    </row>
    <row r="18" spans="1:11" ht="21.95" customHeight="1">
      <c r="A18" s="756">
        <v>3</v>
      </c>
      <c r="B18" s="757" t="s">
        <v>155</v>
      </c>
      <c r="C18" s="304">
        <v>25.559974488999998</v>
      </c>
      <c r="D18" s="304">
        <v>10.92</v>
      </c>
      <c r="E18" s="762" t="e">
        <f>#REF!/10^2</f>
        <v>#REF!</v>
      </c>
      <c r="F18" s="762" t="e">
        <f>#REF!/10^2</f>
        <v>#REF!</v>
      </c>
    </row>
    <row r="19" spans="1:11" ht="21.95" customHeight="1">
      <c r="A19" s="756">
        <v>4</v>
      </c>
      <c r="B19" s="757" t="s">
        <v>156</v>
      </c>
      <c r="C19" s="304">
        <v>35.54</v>
      </c>
      <c r="D19" s="304">
        <v>8.27</v>
      </c>
      <c r="E19" s="762" t="e">
        <f>#REF!/10^2</f>
        <v>#REF!</v>
      </c>
      <c r="F19" s="762" t="e">
        <f>#REF!/10^2</f>
        <v>#REF!</v>
      </c>
    </row>
    <row r="20" spans="1:11" ht="21.95" customHeight="1">
      <c r="A20" s="756">
        <v>5</v>
      </c>
      <c r="B20" s="757" t="s">
        <v>1540</v>
      </c>
      <c r="C20" s="304">
        <v>7.3280164930000007</v>
      </c>
      <c r="D20" s="304">
        <v>2.2799999999999998</v>
      </c>
      <c r="E20" s="762" t="e">
        <f>#REF!/10^2</f>
        <v>#REF!</v>
      </c>
      <c r="F20" s="762" t="e">
        <f>#REF!/10^2</f>
        <v>#REF!</v>
      </c>
    </row>
    <row r="21" spans="1:11" ht="21.95" customHeight="1">
      <c r="A21" s="756">
        <v>6</v>
      </c>
      <c r="B21" s="757" t="s">
        <v>147</v>
      </c>
      <c r="C21" s="304">
        <v>10.34</v>
      </c>
      <c r="D21" s="304">
        <v>1.93</v>
      </c>
      <c r="E21" s="762" t="e">
        <f>#REF!/10^2</f>
        <v>#REF!</v>
      </c>
      <c r="F21" s="762" t="e">
        <f>+(#REF!+#REF!+#REF!+#REF!+#REF!)/100</f>
        <v>#REF!</v>
      </c>
    </row>
    <row r="22" spans="1:11" ht="21.95" customHeight="1">
      <c r="A22" s="756">
        <v>7</v>
      </c>
      <c r="B22" s="757" t="s">
        <v>1539</v>
      </c>
      <c r="C22" s="304">
        <v>0</v>
      </c>
      <c r="D22" s="304">
        <v>0.56999999999999995</v>
      </c>
      <c r="E22" s="762"/>
      <c r="F22" s="762" t="e">
        <f>#REF!/10^2</f>
        <v>#REF!</v>
      </c>
    </row>
    <row r="23" spans="1:11" ht="21.95" customHeight="1">
      <c r="A23" s="756">
        <v>8</v>
      </c>
      <c r="B23" s="757" t="s">
        <v>461</v>
      </c>
      <c r="C23" s="304">
        <v>5.54</v>
      </c>
      <c r="D23" s="304">
        <v>2.0499999999999998</v>
      </c>
      <c r="E23" s="762" t="e">
        <f>#REF!/10^2</f>
        <v>#REF!</v>
      </c>
      <c r="F23" s="762" t="e">
        <f>#REF!/10^2</f>
        <v>#REF!</v>
      </c>
    </row>
    <row r="24" spans="1:11" ht="21.95" customHeight="1">
      <c r="A24" s="756">
        <v>9</v>
      </c>
      <c r="B24" s="757" t="s">
        <v>1538</v>
      </c>
      <c r="C24" s="304">
        <v>1.9976143210000001</v>
      </c>
      <c r="D24" s="304">
        <v>3.5</v>
      </c>
      <c r="E24" s="762" t="e">
        <f>#REF!/10^2</f>
        <v>#REF!</v>
      </c>
      <c r="F24" s="762" t="e">
        <f>#REF!/10^2</f>
        <v>#REF!</v>
      </c>
    </row>
    <row r="25" spans="1:11" ht="21.95" customHeight="1">
      <c r="A25" s="756">
        <v>10</v>
      </c>
      <c r="B25" s="757" t="s">
        <v>834</v>
      </c>
      <c r="C25" s="304">
        <v>225.99</v>
      </c>
      <c r="D25" s="304">
        <v>45.73</v>
      </c>
      <c r="E25" s="762" t="e">
        <f>#REF!/10^2</f>
        <v>#REF!</v>
      </c>
      <c r="F25" s="762" t="e">
        <f>#REF!/10^2</f>
        <v>#REF!</v>
      </c>
    </row>
    <row r="26" spans="1:11" ht="31.5" customHeight="1">
      <c r="A26" s="756">
        <v>11</v>
      </c>
      <c r="B26" s="758" t="s">
        <v>1855</v>
      </c>
      <c r="C26" s="304">
        <v>12.55</v>
      </c>
      <c r="D26" s="304">
        <v>0</v>
      </c>
      <c r="E26" s="762" t="e">
        <f>#REF!/10^2-SUM('F-25 NA'!E16:E25)</f>
        <v>#REF!</v>
      </c>
      <c r="F26" s="762" t="e">
        <f>#REF!/10^2-SUM('F-25 NA'!F16:F25)</f>
        <v>#REF!</v>
      </c>
    </row>
    <row r="27" spans="1:11" ht="21.95" customHeight="1">
      <c r="A27" s="756">
        <v>12</v>
      </c>
      <c r="B27" s="757" t="s">
        <v>1537</v>
      </c>
      <c r="C27" s="304">
        <f>SUM(C16:C26)</f>
        <v>436.78560530300001</v>
      </c>
      <c r="D27" s="304">
        <f>SUM(D16:D26)</f>
        <v>141.03</v>
      </c>
      <c r="E27" s="304" t="e">
        <f>SUM(E16:E26)</f>
        <v>#REF!</v>
      </c>
      <c r="F27" s="304" t="e">
        <f>SUM(F16:F26)</f>
        <v>#REF!</v>
      </c>
      <c r="K27" s="709"/>
    </row>
    <row r="28" spans="1:11" ht="21.95" customHeight="1">
      <c r="A28" s="756">
        <v>13</v>
      </c>
      <c r="B28" s="757" t="s">
        <v>1536</v>
      </c>
      <c r="C28" s="304">
        <v>130.36717762599997</v>
      </c>
      <c r="D28" s="304">
        <v>2.5</v>
      </c>
      <c r="E28" s="762" t="e">
        <f>#REF!/10^2</f>
        <v>#REF!</v>
      </c>
      <c r="F28" s="762" t="e">
        <f>#REF!/10^2</f>
        <v>#REF!</v>
      </c>
    </row>
    <row r="29" spans="1:11" ht="21.95" customHeight="1">
      <c r="A29" s="756">
        <v>14</v>
      </c>
      <c r="B29" s="757" t="s">
        <v>363</v>
      </c>
      <c r="C29" s="304">
        <v>105.4</v>
      </c>
      <c r="D29" s="304">
        <v>31.84</v>
      </c>
      <c r="E29" s="762">
        <f>'F-14'!E66/10^2</f>
        <v>150.84362243200002</v>
      </c>
      <c r="F29" s="762">
        <f>'F-14'!F66/10^2</f>
        <v>199.22464320372703</v>
      </c>
      <c r="G29" s="709"/>
    </row>
    <row r="30" spans="1:11" ht="21.95" customHeight="1">
      <c r="A30" s="756">
        <v>15</v>
      </c>
      <c r="B30" s="757" t="s">
        <v>1535</v>
      </c>
      <c r="C30" s="762">
        <v>45.225574332000001</v>
      </c>
      <c r="D30" s="757">
        <v>9.0500000000000007</v>
      </c>
      <c r="E30" s="762" t="e">
        <f>(#REF!+#REF!)/10^2</f>
        <v>#REF!</v>
      </c>
      <c r="F30" s="762" t="e">
        <f>(#REF!+#REF!)/10^2</f>
        <v>#REF!</v>
      </c>
    </row>
    <row r="31" spans="1:11" ht="21.95" customHeight="1">
      <c r="A31" s="756">
        <v>16</v>
      </c>
      <c r="B31" s="757" t="s">
        <v>1534</v>
      </c>
      <c r="C31" s="762">
        <v>114.89909793199999</v>
      </c>
      <c r="D31" s="757">
        <v>86.55</v>
      </c>
      <c r="E31" s="757"/>
      <c r="F31" s="757"/>
    </row>
    <row r="32" spans="1:11" ht="21.95" customHeight="1">
      <c r="A32" s="756">
        <v>17</v>
      </c>
      <c r="B32" s="757" t="s">
        <v>456</v>
      </c>
      <c r="C32" s="304">
        <f>C14+C27+C28+C29+C30+C31</f>
        <v>2688.1702511090002</v>
      </c>
      <c r="D32" s="304">
        <f t="shared" ref="D32:E32" si="0">D14+D27+D28+D29+D30+D31</f>
        <v>1078.29</v>
      </c>
      <c r="E32" s="304" t="e">
        <f t="shared" si="0"/>
        <v>#REF!</v>
      </c>
      <c r="F32" s="304" t="e">
        <f>F14+F27+F28+F29+F30+F31</f>
        <v>#REF!</v>
      </c>
    </row>
    <row r="33" spans="1:7" ht="25.5" customHeight="1">
      <c r="A33" s="756">
        <v>18</v>
      </c>
      <c r="B33" s="757" t="s">
        <v>1533</v>
      </c>
      <c r="C33" s="304">
        <f>C9-C32</f>
        <v>125.81086809999897</v>
      </c>
      <c r="D33" s="304">
        <f>D9-D32</f>
        <v>24.529999999999973</v>
      </c>
      <c r="E33" s="762" t="e">
        <f>E9-E32</f>
        <v>#REF!</v>
      </c>
      <c r="F33" s="762" t="e">
        <f>F9-F32</f>
        <v>#REF!</v>
      </c>
    </row>
    <row r="34" spans="1:7">
      <c r="D34" s="709"/>
    </row>
    <row r="35" spans="1:7">
      <c r="C35" s="709"/>
      <c r="E35" s="763"/>
      <c r="G35" s="763"/>
    </row>
  </sheetData>
  <mergeCells count="2">
    <mergeCell ref="A1:F1"/>
    <mergeCell ref="A2:F2"/>
  </mergeCells>
  <pageMargins left="0.7" right="0.7" top="0.56000000000000005" bottom="0.44"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15"/>
  <sheetViews>
    <sheetView zoomScaleSheetLayoutView="100" workbookViewId="0">
      <selection activeCell="I9" sqref="I9"/>
    </sheetView>
  </sheetViews>
  <sheetFormatPr defaultRowHeight="12.75"/>
  <cols>
    <col min="1" max="1" width="6.28515625" style="248" customWidth="1"/>
    <col min="2" max="2" width="36.28515625" style="248" customWidth="1"/>
    <col min="3" max="3" width="14" style="248" customWidth="1"/>
    <col min="4" max="4" width="14.85546875" style="248" customWidth="1"/>
    <col min="5" max="5" width="15.7109375" style="248" customWidth="1"/>
    <col min="6" max="6" width="14.42578125" style="248" customWidth="1"/>
    <col min="7" max="16384" width="9.140625" style="248"/>
  </cols>
  <sheetData>
    <row r="1" spans="1:7" ht="14.25" customHeight="1">
      <c r="A1" s="1721" t="s">
        <v>1570</v>
      </c>
      <c r="B1" s="1722"/>
      <c r="C1" s="1722"/>
      <c r="D1" s="1722"/>
      <c r="E1" s="1722"/>
      <c r="F1" s="1723"/>
      <c r="G1" s="247"/>
    </row>
    <row r="2" spans="1:7" ht="15.75">
      <c r="A2" s="256" t="s">
        <v>1569</v>
      </c>
      <c r="B2" s="255"/>
      <c r="C2" s="255"/>
      <c r="D2" s="255"/>
      <c r="E2" s="255"/>
      <c r="F2" s="254"/>
    </row>
    <row r="3" spans="1:7" ht="25.5">
      <c r="A3" s="249" t="s">
        <v>1568</v>
      </c>
      <c r="B3" s="249"/>
      <c r="C3" s="253" t="s">
        <v>1551</v>
      </c>
      <c r="D3" s="253" t="s">
        <v>1550</v>
      </c>
      <c r="E3" s="253" t="s">
        <v>1567</v>
      </c>
      <c r="F3" s="253" t="s">
        <v>1566</v>
      </c>
    </row>
    <row r="4" spans="1:7" ht="31.5">
      <c r="A4" s="252" t="s">
        <v>1565</v>
      </c>
      <c r="B4" s="250" t="s">
        <v>1564</v>
      </c>
      <c r="C4" s="249">
        <v>2283.84</v>
      </c>
      <c r="D4" s="249">
        <v>777.44</v>
      </c>
      <c r="E4" s="251"/>
      <c r="F4" s="251"/>
    </row>
    <row r="5" spans="1:7" ht="31.5">
      <c r="A5" s="252" t="s">
        <v>678</v>
      </c>
      <c r="B5" s="250" t="s">
        <v>1563</v>
      </c>
      <c r="C5" s="249"/>
      <c r="D5" s="249"/>
      <c r="E5" s="251"/>
      <c r="F5" s="251"/>
    </row>
    <row r="6" spans="1:7" ht="15.75">
      <c r="A6" s="249"/>
      <c r="B6" s="250" t="s">
        <v>1562</v>
      </c>
      <c r="C6" s="249">
        <v>139</v>
      </c>
      <c r="D6" s="249">
        <v>62.9</v>
      </c>
      <c r="E6" s="251"/>
      <c r="F6" s="251"/>
    </row>
    <row r="7" spans="1:7" ht="22.5" customHeight="1">
      <c r="A7" s="249"/>
      <c r="B7" s="250" t="s">
        <v>1561</v>
      </c>
      <c r="C7" s="249">
        <v>1776.41</v>
      </c>
      <c r="D7" s="249">
        <v>590.6</v>
      </c>
      <c r="E7" s="251"/>
      <c r="F7" s="251"/>
    </row>
    <row r="8" spans="1:7" ht="19.5" customHeight="1">
      <c r="A8" s="249"/>
      <c r="B8" s="250" t="s">
        <v>1560</v>
      </c>
      <c r="C8" s="251">
        <v>1.9</v>
      </c>
      <c r="D8" s="251">
        <v>1.9</v>
      </c>
      <c r="E8" s="251"/>
      <c r="F8" s="251"/>
    </row>
    <row r="9" spans="1:7" ht="33.75" customHeight="1">
      <c r="A9" s="249"/>
      <c r="B9" s="250" t="s">
        <v>1559</v>
      </c>
      <c r="C9" s="249">
        <v>6.98</v>
      </c>
      <c r="D9" s="251">
        <v>0</v>
      </c>
      <c r="E9" s="251"/>
      <c r="F9" s="251"/>
    </row>
    <row r="10" spans="1:7" ht="31.5">
      <c r="A10" s="249"/>
      <c r="B10" s="250" t="s">
        <v>1558</v>
      </c>
      <c r="C10" s="251">
        <v>7.5</v>
      </c>
      <c r="D10" s="251">
        <v>0</v>
      </c>
      <c r="E10" s="251"/>
      <c r="F10" s="251"/>
    </row>
    <row r="11" spans="1:7" ht="31.5">
      <c r="A11" s="249"/>
      <c r="B11" s="250" t="s">
        <v>1557</v>
      </c>
      <c r="C11" s="249">
        <v>323.55</v>
      </c>
      <c r="D11" s="249">
        <v>128.47</v>
      </c>
      <c r="E11" s="251"/>
      <c r="F11" s="251"/>
    </row>
    <row r="12" spans="1:7" ht="47.25">
      <c r="A12" s="249"/>
      <c r="B12" s="250" t="s">
        <v>1556</v>
      </c>
      <c r="C12" s="249">
        <v>0</v>
      </c>
      <c r="D12" s="249">
        <v>0</v>
      </c>
      <c r="E12" s="251"/>
      <c r="F12" s="251"/>
    </row>
    <row r="13" spans="1:7" ht="21.75" customHeight="1">
      <c r="A13" s="249"/>
      <c r="B13" s="250" t="s">
        <v>1555</v>
      </c>
      <c r="C13" s="251">
        <v>0</v>
      </c>
      <c r="D13" s="251">
        <v>0</v>
      </c>
      <c r="E13" s="251"/>
      <c r="F13" s="251"/>
    </row>
    <row r="14" spans="1:7" ht="56.25" customHeight="1">
      <c r="A14" s="249"/>
      <c r="B14" s="250" t="s">
        <v>1554</v>
      </c>
      <c r="C14" s="249">
        <v>0</v>
      </c>
      <c r="D14" s="249">
        <v>0</v>
      </c>
      <c r="E14" s="251"/>
      <c r="F14" s="251"/>
    </row>
    <row r="15" spans="1:7" ht="31.5">
      <c r="A15" s="249"/>
      <c r="B15" s="250" t="s">
        <v>1851</v>
      </c>
      <c r="C15" s="251">
        <v>17.350000000000001</v>
      </c>
      <c r="D15" s="251">
        <v>32.25</v>
      </c>
      <c r="E15" s="251"/>
      <c r="F15" s="251"/>
    </row>
  </sheetData>
  <mergeCells count="1">
    <mergeCell ref="A1:F1"/>
  </mergeCells>
  <pageMargins left="0.7" right="0.52" top="0.75" bottom="0.75" header="0.3" footer="0.3"/>
  <pageSetup scale="9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75"/>
  <sheetViews>
    <sheetView workbookViewId="0">
      <selection activeCell="E11" sqref="E11"/>
    </sheetView>
  </sheetViews>
  <sheetFormatPr defaultRowHeight="12.75"/>
  <cols>
    <col min="1" max="1" width="4.28515625" style="1551" customWidth="1"/>
    <col min="2" max="2" width="26.42578125" style="671" customWidth="1"/>
    <col min="3" max="3" width="5.140625" style="1551" customWidth="1"/>
    <col min="4" max="4" width="13.42578125" style="671" customWidth="1"/>
    <col min="5" max="9" width="7.5703125" style="671" bestFit="1" customWidth="1"/>
    <col min="10" max="10" width="10" style="671" bestFit="1" customWidth="1"/>
    <col min="11" max="11" width="7.5703125" style="671" bestFit="1" customWidth="1"/>
    <col min="12" max="13" width="7.5703125" style="671" customWidth="1"/>
    <col min="14" max="14" width="7.5703125" style="671" bestFit="1" customWidth="1"/>
    <col min="15" max="15" width="8.28515625" style="671" bestFit="1" customWidth="1"/>
    <col min="16" max="16" width="7.5703125" style="671" bestFit="1" customWidth="1"/>
    <col min="17" max="17" width="8.5703125" style="1551" bestFit="1" customWidth="1"/>
    <col min="18" max="16384" width="9.140625" style="671"/>
  </cols>
  <sheetData>
    <row r="1" spans="1:17">
      <c r="A1" s="1534" t="s">
        <v>1947</v>
      </c>
      <c r="B1" s="1535"/>
      <c r="C1" s="1536"/>
      <c r="D1" s="1537"/>
      <c r="E1" s="1537"/>
      <c r="F1" s="1537"/>
      <c r="G1" s="1537"/>
      <c r="H1" s="1537"/>
      <c r="I1" s="1537"/>
      <c r="J1" s="1537"/>
      <c r="K1" s="1537"/>
      <c r="L1" s="1537"/>
      <c r="M1" s="1537"/>
      <c r="N1" s="1535"/>
      <c r="O1" s="1537"/>
      <c r="P1" s="1724" t="s">
        <v>1043</v>
      </c>
      <c r="Q1" s="1724"/>
    </row>
    <row r="2" spans="1:17" ht="23.25" customHeight="1">
      <c r="A2" s="1725" t="s">
        <v>1997</v>
      </c>
      <c r="B2" s="1725"/>
      <c r="C2" s="1725"/>
      <c r="D2" s="1725"/>
      <c r="E2" s="1725"/>
      <c r="F2" s="1725"/>
      <c r="G2" s="1725"/>
      <c r="H2" s="1725"/>
      <c r="I2" s="1725"/>
      <c r="J2" s="1725"/>
      <c r="K2" s="1725"/>
      <c r="L2" s="1725"/>
      <c r="M2" s="1725"/>
      <c r="N2" s="1725"/>
      <c r="O2" s="1725"/>
      <c r="P2" s="1725"/>
      <c r="Q2" s="1725"/>
    </row>
    <row r="3" spans="1:17" ht="31.5" customHeight="1">
      <c r="A3" s="799" t="s">
        <v>554</v>
      </c>
      <c r="B3" s="672" t="s">
        <v>1044</v>
      </c>
      <c r="C3" s="1538" t="s">
        <v>822</v>
      </c>
      <c r="D3" s="799" t="s">
        <v>1420</v>
      </c>
      <c r="E3" s="1539">
        <v>44287</v>
      </c>
      <c r="F3" s="1539">
        <v>44317</v>
      </c>
      <c r="G3" s="1539">
        <v>44348</v>
      </c>
      <c r="H3" s="1539">
        <v>44378</v>
      </c>
      <c r="I3" s="1539">
        <v>44409</v>
      </c>
      <c r="J3" s="1539">
        <v>44440</v>
      </c>
      <c r="K3" s="1539">
        <v>44470</v>
      </c>
      <c r="L3" s="1539">
        <v>44501</v>
      </c>
      <c r="M3" s="1539">
        <v>44531</v>
      </c>
      <c r="N3" s="1539">
        <v>44562</v>
      </c>
      <c r="O3" s="1539">
        <v>44593</v>
      </c>
      <c r="P3" s="1539">
        <v>44621</v>
      </c>
      <c r="Q3" s="672" t="s">
        <v>456</v>
      </c>
    </row>
    <row r="4" spans="1:17" ht="24.95" customHeight="1">
      <c r="A4" s="672">
        <v>1</v>
      </c>
      <c r="B4" s="673" t="s">
        <v>1047</v>
      </c>
      <c r="C4" s="1538" t="s">
        <v>723</v>
      </c>
      <c r="D4" s="674"/>
      <c r="E4" s="1540">
        <v>354.96699999999998</v>
      </c>
      <c r="F4" s="561">
        <v>291.94100000000003</v>
      </c>
      <c r="G4" s="561">
        <v>328.95100000000002</v>
      </c>
      <c r="H4" s="561">
        <v>356.12</v>
      </c>
      <c r="I4" s="561">
        <v>365.09199999999998</v>
      </c>
      <c r="J4" s="561">
        <v>316.74699999999996</v>
      </c>
      <c r="K4" s="561">
        <v>326.82299999999998</v>
      </c>
      <c r="L4" s="561">
        <v>254.01799999999997</v>
      </c>
      <c r="M4" s="561">
        <v>240.36799999999999</v>
      </c>
      <c r="N4" s="561">
        <v>249.72699999999992</v>
      </c>
      <c r="O4" s="561">
        <v>233.62899999999996</v>
      </c>
      <c r="P4" s="561">
        <v>332.6350000000001</v>
      </c>
      <c r="Q4" s="1541">
        <v>3651.0179999999996</v>
      </c>
    </row>
    <row r="5" spans="1:17" ht="24.95" customHeight="1">
      <c r="A5" s="672">
        <v>2</v>
      </c>
      <c r="B5" s="673" t="s">
        <v>1048</v>
      </c>
      <c r="C5" s="1538" t="s">
        <v>723</v>
      </c>
      <c r="D5" s="674"/>
      <c r="E5" s="561">
        <v>0</v>
      </c>
      <c r="F5" s="561">
        <v>0</v>
      </c>
      <c r="G5" s="561">
        <v>0</v>
      </c>
      <c r="H5" s="561">
        <v>0</v>
      </c>
      <c r="I5" s="561">
        <v>0</v>
      </c>
      <c r="J5" s="561">
        <v>0</v>
      </c>
      <c r="K5" s="561">
        <v>0</v>
      </c>
      <c r="L5" s="561">
        <v>0</v>
      </c>
      <c r="M5" s="561">
        <v>0</v>
      </c>
      <c r="N5" s="561">
        <v>0</v>
      </c>
      <c r="O5" s="561">
        <v>0</v>
      </c>
      <c r="P5" s="561">
        <v>0</v>
      </c>
      <c r="Q5" s="1541">
        <v>0</v>
      </c>
    </row>
    <row r="6" spans="1:17" ht="24.95" customHeight="1">
      <c r="A6" s="672">
        <v>3</v>
      </c>
      <c r="B6" s="673" t="s">
        <v>1049</v>
      </c>
      <c r="C6" s="1538" t="s">
        <v>723</v>
      </c>
      <c r="D6" s="674"/>
      <c r="E6" s="561">
        <v>22.736000000000001</v>
      </c>
      <c r="F6" s="561">
        <v>21.843</v>
      </c>
      <c r="G6" s="561">
        <v>20.338000000000001</v>
      </c>
      <c r="H6" s="561">
        <v>24.001999999999999</v>
      </c>
      <c r="I6" s="561">
        <v>24.948</v>
      </c>
      <c r="J6" s="561">
        <v>23.899000000000001</v>
      </c>
      <c r="K6" s="561">
        <v>27.093</v>
      </c>
      <c r="L6" s="561">
        <v>29.442</v>
      </c>
      <c r="M6" s="561">
        <v>32.128</v>
      </c>
      <c r="N6" s="561">
        <v>32.719000000000001</v>
      </c>
      <c r="O6" s="561">
        <v>33.777999999999999</v>
      </c>
      <c r="P6" s="561">
        <v>37.700000000000003</v>
      </c>
      <c r="Q6" s="1541">
        <v>330.62599999999998</v>
      </c>
    </row>
    <row r="7" spans="1:17" ht="24.95" customHeight="1">
      <c r="A7" s="672">
        <v>4</v>
      </c>
      <c r="B7" s="673" t="s">
        <v>1050</v>
      </c>
      <c r="C7" s="1538" t="s">
        <v>723</v>
      </c>
      <c r="D7" s="674"/>
      <c r="E7" s="561">
        <v>321.58199999999999</v>
      </c>
      <c r="F7" s="561">
        <v>261.34000000000003</v>
      </c>
      <c r="G7" s="561">
        <v>298.74400000000003</v>
      </c>
      <c r="H7" s="561">
        <v>321.43399999999997</v>
      </c>
      <c r="I7" s="561">
        <v>329.19100000000003</v>
      </c>
      <c r="J7" s="561">
        <v>283.34599999999995</v>
      </c>
      <c r="K7" s="561">
        <v>289.92499999999995</v>
      </c>
      <c r="L7" s="561">
        <v>216.95499999999996</v>
      </c>
      <c r="M7" s="561">
        <v>201.029</v>
      </c>
      <c r="N7" s="561">
        <v>209.51599999999993</v>
      </c>
      <c r="O7" s="561">
        <v>192.84199999999998</v>
      </c>
      <c r="P7" s="561">
        <v>284.95600000000013</v>
      </c>
      <c r="Q7" s="1541">
        <v>3210.86</v>
      </c>
    </row>
    <row r="8" spans="1:17" ht="24.95" customHeight="1">
      <c r="A8" s="672">
        <v>5</v>
      </c>
      <c r="B8" s="673" t="s">
        <v>1051</v>
      </c>
      <c r="C8" s="1538" t="s">
        <v>723</v>
      </c>
      <c r="D8" s="672" t="s">
        <v>1052</v>
      </c>
      <c r="E8" s="561">
        <v>10.648999999999999</v>
      </c>
      <c r="F8" s="561">
        <v>8.7579999999999991</v>
      </c>
      <c r="G8" s="561">
        <v>9.8689999999999998</v>
      </c>
      <c r="H8" s="561">
        <v>10.683999999999999</v>
      </c>
      <c r="I8" s="561">
        <v>10.952999999999999</v>
      </c>
      <c r="J8" s="561">
        <v>9.5020000000000007</v>
      </c>
      <c r="K8" s="561">
        <v>9.8049999999999997</v>
      </c>
      <c r="L8" s="561">
        <v>7.6210000000000004</v>
      </c>
      <c r="M8" s="561">
        <v>7.2110000000000003</v>
      </c>
      <c r="N8" s="561">
        <v>7.492</v>
      </c>
      <c r="O8" s="561">
        <v>7.0090000000000003</v>
      </c>
      <c r="P8" s="561">
        <v>9.9789999999999992</v>
      </c>
      <c r="Q8" s="1541">
        <v>109.532</v>
      </c>
    </row>
    <row r="9" spans="1:17" ht="24.95" customHeight="1">
      <c r="A9" s="672">
        <v>6</v>
      </c>
      <c r="B9" s="673" t="s">
        <v>1053</v>
      </c>
      <c r="C9" s="1538" t="s">
        <v>722</v>
      </c>
      <c r="D9" s="1542" t="s">
        <v>1054</v>
      </c>
      <c r="E9" s="1543">
        <v>2.9999971828367143E-2</v>
      </c>
      <c r="F9" s="1543">
        <v>2.9999212169582203E-2</v>
      </c>
      <c r="G9" s="1543">
        <v>3.0001428784226219E-2</v>
      </c>
      <c r="H9" s="1543">
        <v>3.0001123216893178E-2</v>
      </c>
      <c r="I9" s="1543">
        <v>3.0000657368553681E-2</v>
      </c>
      <c r="J9" s="1543">
        <v>2.9998705591528892E-2</v>
      </c>
      <c r="K9" s="1544">
        <v>3.0000948525654561E-2</v>
      </c>
      <c r="L9" s="1544">
        <v>3.000181089529089E-2</v>
      </c>
      <c r="M9" s="1544">
        <v>2.999983358849764E-2</v>
      </c>
      <c r="N9" s="1544">
        <v>3.0000760830827273E-2</v>
      </c>
      <c r="O9" s="1544">
        <v>3.0000556437771001E-2</v>
      </c>
      <c r="P9" s="1544">
        <v>2.9999849685090254E-2</v>
      </c>
      <c r="Q9" s="1545">
        <v>3.0000399888469465E-2</v>
      </c>
    </row>
    <row r="10" spans="1:17" ht="24.95" customHeight="1">
      <c r="A10" s="672">
        <v>7</v>
      </c>
      <c r="B10" s="673" t="s">
        <v>1055</v>
      </c>
      <c r="C10" s="1538" t="s">
        <v>723</v>
      </c>
      <c r="D10" s="1546"/>
      <c r="E10" s="561">
        <v>0</v>
      </c>
      <c r="F10" s="561">
        <v>0</v>
      </c>
      <c r="G10" s="561">
        <v>0</v>
      </c>
      <c r="H10" s="561">
        <v>0</v>
      </c>
      <c r="I10" s="561">
        <v>0</v>
      </c>
      <c r="J10" s="561">
        <v>0</v>
      </c>
      <c r="K10" s="561">
        <v>0</v>
      </c>
      <c r="L10" s="561">
        <v>0</v>
      </c>
      <c r="M10" s="561">
        <v>0</v>
      </c>
      <c r="N10" s="561">
        <v>0</v>
      </c>
      <c r="O10" s="561">
        <v>0</v>
      </c>
      <c r="P10" s="561">
        <v>0</v>
      </c>
      <c r="Q10" s="1541">
        <v>0</v>
      </c>
    </row>
    <row r="11" spans="1:17" ht="24.95" customHeight="1">
      <c r="A11" s="672">
        <v>8</v>
      </c>
      <c r="B11" s="673" t="s">
        <v>1056</v>
      </c>
      <c r="C11" s="1538" t="s">
        <v>723</v>
      </c>
      <c r="D11" s="672" t="s">
        <v>1057</v>
      </c>
      <c r="E11" s="561">
        <v>14.794</v>
      </c>
      <c r="F11" s="561">
        <v>12.530999999999995</v>
      </c>
      <c r="G11" s="561">
        <v>13.957999999999998</v>
      </c>
      <c r="H11" s="561">
        <v>19.880000000000006</v>
      </c>
      <c r="I11" s="561">
        <v>16.491000000000007</v>
      </c>
      <c r="J11" s="561">
        <v>14.555</v>
      </c>
      <c r="K11" s="561">
        <v>14.571000000000002</v>
      </c>
      <c r="L11" s="561">
        <v>13.786000000000001</v>
      </c>
      <c r="M11" s="561">
        <v>11.555999999999997</v>
      </c>
      <c r="N11" s="561">
        <v>13.018999999999998</v>
      </c>
      <c r="O11" s="561">
        <v>12.350000000000001</v>
      </c>
      <c r="P11" s="561">
        <v>15.147999999999996</v>
      </c>
      <c r="Q11" s="1541">
        <v>172.63900000000001</v>
      </c>
    </row>
    <row r="12" spans="1:17" ht="24.95" customHeight="1">
      <c r="A12" s="672" t="s">
        <v>535</v>
      </c>
      <c r="B12" s="673" t="s">
        <v>1058</v>
      </c>
      <c r="C12" s="1538"/>
      <c r="D12" s="1546"/>
      <c r="E12" s="561">
        <v>14.794</v>
      </c>
      <c r="F12" s="561">
        <v>12.530999999999995</v>
      </c>
      <c r="G12" s="561">
        <v>13.957999999999998</v>
      </c>
      <c r="H12" s="561">
        <v>19.880000000000006</v>
      </c>
      <c r="I12" s="561">
        <v>16.491000000000007</v>
      </c>
      <c r="J12" s="561">
        <v>14.555</v>
      </c>
      <c r="K12" s="561">
        <v>14.571000000000002</v>
      </c>
      <c r="L12" s="561">
        <v>13.786000000000001</v>
      </c>
      <c r="M12" s="561">
        <v>11.555999999999997</v>
      </c>
      <c r="N12" s="561">
        <v>13.018999999999998</v>
      </c>
      <c r="O12" s="561">
        <v>12.350000000000001</v>
      </c>
      <c r="P12" s="561">
        <v>15.147999999999996</v>
      </c>
      <c r="Q12" s="1541">
        <v>172.63900000000001</v>
      </c>
    </row>
    <row r="13" spans="1:17" ht="24.95" customHeight="1">
      <c r="A13" s="672" t="s">
        <v>537</v>
      </c>
      <c r="B13" s="673" t="s">
        <v>1059</v>
      </c>
      <c r="C13" s="1538"/>
      <c r="D13" s="1546"/>
      <c r="E13" s="561">
        <v>0</v>
      </c>
      <c r="F13" s="561">
        <v>0</v>
      </c>
      <c r="G13" s="561">
        <v>0</v>
      </c>
      <c r="H13" s="561">
        <v>0</v>
      </c>
      <c r="I13" s="561">
        <v>0</v>
      </c>
      <c r="J13" s="561">
        <v>0</v>
      </c>
      <c r="K13" s="561">
        <v>0</v>
      </c>
      <c r="L13" s="561">
        <v>0</v>
      </c>
      <c r="M13" s="561">
        <v>0</v>
      </c>
      <c r="N13" s="561">
        <v>0</v>
      </c>
      <c r="O13" s="561">
        <v>0</v>
      </c>
      <c r="P13" s="561">
        <v>0</v>
      </c>
      <c r="Q13" s="1541">
        <v>0</v>
      </c>
    </row>
    <row r="14" spans="1:17" ht="24.95" customHeight="1">
      <c r="A14" s="672">
        <v>9</v>
      </c>
      <c r="B14" s="673" t="s">
        <v>1060</v>
      </c>
      <c r="C14" s="1538" t="s">
        <v>723</v>
      </c>
      <c r="D14" s="672"/>
      <c r="E14" s="561">
        <v>289.03999999999996</v>
      </c>
      <c r="F14" s="561">
        <v>234.21200000000002</v>
      </c>
      <c r="G14" s="561">
        <v>268.33900000000006</v>
      </c>
      <c r="H14" s="561">
        <v>283.74799999999999</v>
      </c>
      <c r="I14" s="561">
        <v>294.44599999999997</v>
      </c>
      <c r="J14" s="561">
        <v>252.95299999999997</v>
      </c>
      <c r="K14" s="561">
        <v>259.01299999999998</v>
      </c>
      <c r="L14" s="561">
        <v>190.46899999999999</v>
      </c>
      <c r="M14" s="561">
        <v>177.45500000000001</v>
      </c>
      <c r="N14" s="561">
        <v>184.011</v>
      </c>
      <c r="O14" s="561">
        <v>168.81100000000001</v>
      </c>
      <c r="P14" s="561">
        <v>253.17599999999999</v>
      </c>
      <c r="Q14" s="1541">
        <v>2855.6729999999998</v>
      </c>
    </row>
    <row r="15" spans="1:17" ht="24.95" customHeight="1">
      <c r="A15" s="672">
        <v>10</v>
      </c>
      <c r="B15" s="673" t="s">
        <v>1061</v>
      </c>
      <c r="C15" s="1538" t="s">
        <v>723</v>
      </c>
      <c r="D15" s="672" t="s">
        <v>1062</v>
      </c>
      <c r="E15" s="1547">
        <v>17.748000000000047</v>
      </c>
      <c r="F15" s="1547">
        <v>14.597000000000008</v>
      </c>
      <c r="G15" s="1547">
        <v>16.447000000000003</v>
      </c>
      <c r="H15" s="1547">
        <v>17.805999999999983</v>
      </c>
      <c r="I15" s="1547">
        <v>18.254000000000076</v>
      </c>
      <c r="J15" s="1547">
        <v>15.837999999999965</v>
      </c>
      <c r="K15" s="1547">
        <v>16.340999999999951</v>
      </c>
      <c r="L15" s="1547">
        <v>12.69999999999996</v>
      </c>
      <c r="M15" s="1547">
        <v>12.018000000000001</v>
      </c>
      <c r="N15" s="1547">
        <v>12.485999999999933</v>
      </c>
      <c r="O15" s="1547">
        <v>11.680999999999983</v>
      </c>
      <c r="P15" s="1547">
        <v>16.632000000000119</v>
      </c>
      <c r="Q15" s="1541">
        <v>182.54800000000003</v>
      </c>
    </row>
    <row r="16" spans="1:17" ht="24.95" customHeight="1">
      <c r="A16" s="672">
        <v>11</v>
      </c>
      <c r="B16" s="673" t="s">
        <v>1063</v>
      </c>
      <c r="C16" s="1538" t="s">
        <v>722</v>
      </c>
      <c r="D16" s="1542" t="s">
        <v>1064</v>
      </c>
      <c r="E16" s="1543">
        <v>5.5189656137470532E-2</v>
      </c>
      <c r="F16" s="1543">
        <v>5.5854442488712047E-2</v>
      </c>
      <c r="G16" s="1543">
        <v>5.505382534879362E-2</v>
      </c>
      <c r="H16" s="1543">
        <v>5.5395508875850048E-2</v>
      </c>
      <c r="I16" s="1543">
        <v>5.5451090704181083E-2</v>
      </c>
      <c r="J16" s="1543">
        <v>5.5896324634898562E-2</v>
      </c>
      <c r="K16" s="1544">
        <v>5.6362852461843423E-2</v>
      </c>
      <c r="L16" s="1544">
        <v>5.8537484731856666E-2</v>
      </c>
      <c r="M16" s="1544">
        <v>5.978241945191988E-2</v>
      </c>
      <c r="N16" s="1544">
        <v>5.9594493976593374E-2</v>
      </c>
      <c r="O16" s="1544">
        <v>6.0572904242851576E-2</v>
      </c>
      <c r="P16" s="1544">
        <v>5.8366905767908421E-2</v>
      </c>
      <c r="Q16" s="1548">
        <v>5.6853304099213305E-2</v>
      </c>
    </row>
    <row r="17" spans="1:17" ht="24.95" customHeight="1">
      <c r="A17" s="672">
        <v>12</v>
      </c>
      <c r="B17" s="673" t="s">
        <v>1065</v>
      </c>
      <c r="C17" s="1538" t="s">
        <v>723</v>
      </c>
      <c r="D17" s="1538"/>
      <c r="E17" s="561">
        <v>0</v>
      </c>
      <c r="F17" s="561">
        <v>0</v>
      </c>
      <c r="G17" s="561">
        <v>0</v>
      </c>
      <c r="H17" s="561">
        <v>0</v>
      </c>
      <c r="I17" s="561">
        <v>0</v>
      </c>
      <c r="J17" s="561">
        <v>0</v>
      </c>
      <c r="K17" s="561">
        <v>0</v>
      </c>
      <c r="L17" s="561">
        <v>0</v>
      </c>
      <c r="M17" s="561">
        <v>0</v>
      </c>
      <c r="N17" s="561">
        <v>0</v>
      </c>
      <c r="O17" s="561">
        <v>0</v>
      </c>
      <c r="P17" s="561">
        <v>0</v>
      </c>
      <c r="Q17" s="1541">
        <v>0</v>
      </c>
    </row>
    <row r="18" spans="1:17" ht="24.95" customHeight="1">
      <c r="A18" s="672">
        <v>13</v>
      </c>
      <c r="B18" s="673" t="s">
        <v>1066</v>
      </c>
      <c r="C18" s="1538" t="s">
        <v>723</v>
      </c>
      <c r="D18" s="672" t="s">
        <v>1067</v>
      </c>
      <c r="E18" s="561">
        <v>172.51099999999997</v>
      </c>
      <c r="F18" s="561">
        <v>195.15100000000001</v>
      </c>
      <c r="G18" s="561">
        <v>192.21300000000002</v>
      </c>
      <c r="H18" s="561">
        <v>200.696</v>
      </c>
      <c r="I18" s="561">
        <v>202.60400000000001</v>
      </c>
      <c r="J18" s="561">
        <v>226.13500000000002</v>
      </c>
      <c r="K18" s="561">
        <v>211.61600000000001</v>
      </c>
      <c r="L18" s="561">
        <v>191.17999999999998</v>
      </c>
      <c r="M18" s="561">
        <v>143.23699999999997</v>
      </c>
      <c r="N18" s="561">
        <v>150.12899999999999</v>
      </c>
      <c r="O18" s="561">
        <v>129.35500000000002</v>
      </c>
      <c r="P18" s="561">
        <v>152.881</v>
      </c>
      <c r="Q18" s="1541">
        <v>2167.7080000000001</v>
      </c>
    </row>
    <row r="19" spans="1:17" ht="24.95" customHeight="1">
      <c r="A19" s="672" t="s">
        <v>535</v>
      </c>
      <c r="B19" s="673" t="s">
        <v>1058</v>
      </c>
      <c r="C19" s="1538"/>
      <c r="D19" s="1546"/>
      <c r="E19" s="561">
        <v>133.31700000000001</v>
      </c>
      <c r="F19" s="561">
        <v>91.248999999999995</v>
      </c>
      <c r="G19" s="561">
        <v>121.79600000000001</v>
      </c>
      <c r="H19" s="561">
        <v>130.864</v>
      </c>
      <c r="I19" s="561">
        <v>129.018</v>
      </c>
      <c r="J19" s="561">
        <v>101.884</v>
      </c>
      <c r="K19" s="561">
        <v>132.81200000000001</v>
      </c>
      <c r="L19" s="561">
        <v>90.405000000000001</v>
      </c>
      <c r="M19" s="561">
        <v>62.612000000000002</v>
      </c>
      <c r="N19" s="561">
        <v>68.391999999999996</v>
      </c>
      <c r="O19" s="561">
        <v>60.378999999999998</v>
      </c>
      <c r="P19" s="561">
        <v>72.585999999999999</v>
      </c>
      <c r="Q19" s="1541">
        <v>1195.3139999999999</v>
      </c>
    </row>
    <row r="20" spans="1:17" ht="24.95" customHeight="1">
      <c r="A20" s="672" t="s">
        <v>537</v>
      </c>
      <c r="B20" s="673" t="s">
        <v>1059</v>
      </c>
      <c r="C20" s="1538"/>
      <c r="D20" s="1546"/>
      <c r="E20" s="561">
        <v>39.19399999999996</v>
      </c>
      <c r="F20" s="561">
        <v>103.90200000000002</v>
      </c>
      <c r="G20" s="561">
        <v>70.417000000000016</v>
      </c>
      <c r="H20" s="561">
        <v>69.831999999999994</v>
      </c>
      <c r="I20" s="561">
        <v>73.586000000000013</v>
      </c>
      <c r="J20" s="561">
        <v>124.25100000000002</v>
      </c>
      <c r="K20" s="561">
        <v>78.804000000000002</v>
      </c>
      <c r="L20" s="561">
        <v>100.77499999999998</v>
      </c>
      <c r="M20" s="561">
        <v>80.624999999999972</v>
      </c>
      <c r="N20" s="561">
        <v>81.736999999999995</v>
      </c>
      <c r="O20" s="561">
        <v>68.976000000000028</v>
      </c>
      <c r="P20" s="561">
        <v>80.295000000000002</v>
      </c>
      <c r="Q20" s="1541">
        <v>972.39399999999989</v>
      </c>
    </row>
    <row r="21" spans="1:17" ht="24.95" customHeight="1">
      <c r="A21" s="672">
        <v>14</v>
      </c>
      <c r="B21" s="673" t="s">
        <v>1068</v>
      </c>
      <c r="C21" s="1538" t="s">
        <v>723</v>
      </c>
      <c r="D21" s="672" t="s">
        <v>1069</v>
      </c>
      <c r="E21" s="561">
        <v>116.529</v>
      </c>
      <c r="F21" s="561">
        <v>39.061000000000007</v>
      </c>
      <c r="G21" s="561">
        <v>76.126000000000033</v>
      </c>
      <c r="H21" s="561">
        <v>83.051999999999992</v>
      </c>
      <c r="I21" s="561">
        <v>91.841999999999956</v>
      </c>
      <c r="J21" s="561">
        <v>26.817999999999955</v>
      </c>
      <c r="K21" s="561">
        <v>47.396999999999963</v>
      </c>
      <c r="L21" s="561">
        <v>-0.71099999999998431</v>
      </c>
      <c r="M21" s="561">
        <v>34.218000000000046</v>
      </c>
      <c r="N21" s="561">
        <v>33.882000000000005</v>
      </c>
      <c r="O21" s="561">
        <v>39.455999999999989</v>
      </c>
      <c r="P21" s="561">
        <v>100.29499999999999</v>
      </c>
      <c r="Q21" s="1541">
        <v>687.96499999999992</v>
      </c>
    </row>
    <row r="22" spans="1:17" ht="24.95" customHeight="1">
      <c r="A22" s="672">
        <v>15</v>
      </c>
      <c r="B22" s="673" t="s">
        <v>1070</v>
      </c>
      <c r="C22" s="1538" t="s">
        <v>722</v>
      </c>
      <c r="D22" s="1542" t="s">
        <v>1071</v>
      </c>
      <c r="E22" s="1549">
        <v>0.40315873235538335</v>
      </c>
      <c r="F22" s="1549">
        <v>0.16677625399210974</v>
      </c>
      <c r="G22" s="1549">
        <v>0.28369338784149906</v>
      </c>
      <c r="H22" s="1549">
        <v>0.29269633618562951</v>
      </c>
      <c r="I22" s="1549">
        <v>0.31191457856449051</v>
      </c>
      <c r="J22" s="1549">
        <v>0.10601969535842611</v>
      </c>
      <c r="K22" s="1549">
        <v>0.18299081513283105</v>
      </c>
      <c r="L22" s="1549">
        <v>-3.7328909166320207E-3</v>
      </c>
      <c r="M22" s="1549">
        <v>0.19282635034234055</v>
      </c>
      <c r="N22" s="1549">
        <v>0.18413029655835794</v>
      </c>
      <c r="O22" s="1549">
        <v>0.23372884468429184</v>
      </c>
      <c r="P22" s="1549">
        <v>0.39614734414004482</v>
      </c>
      <c r="Q22" s="1550">
        <v>0.24091168701738608</v>
      </c>
    </row>
    <row r="23" spans="1:17" ht="20.100000000000001" customHeight="1"/>
    <row r="24" spans="1:17" ht="20.100000000000001" customHeight="1"/>
    <row r="25" spans="1:17" ht="20.100000000000001" customHeight="1">
      <c r="E25" s="1552"/>
      <c r="F25" s="1552"/>
      <c r="G25" s="1552"/>
      <c r="H25" s="1552"/>
      <c r="I25" s="1552"/>
      <c r="J25" s="1552"/>
      <c r="K25" s="1552"/>
      <c r="L25" s="1552"/>
      <c r="M25" s="1552"/>
      <c r="N25" s="1552"/>
      <c r="O25" s="1552"/>
      <c r="P25" s="1552"/>
    </row>
    <row r="26" spans="1:17">
      <c r="E26" s="1552"/>
      <c r="F26" s="1552"/>
      <c r="G26" s="1552"/>
      <c r="H26" s="1552"/>
      <c r="I26" s="1552"/>
      <c r="J26" s="1552"/>
      <c r="K26" s="1552"/>
      <c r="L26" s="1552"/>
      <c r="M26" s="1552"/>
      <c r="N26" s="1552"/>
      <c r="O26" s="1552"/>
      <c r="P26" s="1552"/>
      <c r="Q26" s="1552"/>
    </row>
    <row r="28" spans="1:17">
      <c r="E28" s="1552"/>
      <c r="F28" s="1552"/>
      <c r="G28" s="1552"/>
      <c r="H28" s="1552"/>
      <c r="I28" s="1552"/>
      <c r="J28" s="1552"/>
      <c r="K28" s="1552"/>
      <c r="L28" s="1552"/>
      <c r="M28" s="1552"/>
      <c r="N28" s="1552"/>
      <c r="O28" s="1552"/>
      <c r="P28" s="1552"/>
    </row>
    <row r="29" spans="1:17">
      <c r="E29" s="1552"/>
      <c r="F29" s="1552"/>
      <c r="G29" s="1552"/>
      <c r="H29" s="1552"/>
      <c r="I29" s="1552"/>
      <c r="J29" s="1552"/>
      <c r="K29" s="1552"/>
      <c r="L29" s="1552"/>
      <c r="M29" s="1552"/>
      <c r="N29" s="1552"/>
      <c r="O29" s="1552"/>
      <c r="P29" s="1552"/>
    </row>
    <row r="30" spans="1:17">
      <c r="E30" s="1552"/>
      <c r="F30" s="1552"/>
      <c r="G30" s="1552"/>
      <c r="H30" s="1552"/>
      <c r="I30" s="1552"/>
      <c r="J30" s="1552"/>
      <c r="K30" s="1552"/>
      <c r="L30" s="1552"/>
      <c r="M30" s="1552"/>
      <c r="N30" s="1552"/>
      <c r="O30" s="1552"/>
      <c r="P30" s="1552"/>
    </row>
    <row r="31" spans="1:17">
      <c r="E31" s="1552"/>
      <c r="F31" s="1552"/>
      <c r="G31" s="1552"/>
      <c r="H31" s="1552"/>
      <c r="I31" s="1552"/>
      <c r="J31" s="1552"/>
      <c r="K31" s="1552"/>
      <c r="L31" s="1552"/>
      <c r="M31" s="1552"/>
      <c r="N31" s="1552"/>
      <c r="O31" s="1552"/>
      <c r="P31" s="1552"/>
    </row>
    <row r="32" spans="1:17">
      <c r="E32" s="1552"/>
      <c r="F32" s="1552"/>
      <c r="G32" s="1552"/>
      <c r="H32" s="1552"/>
      <c r="I32" s="1552"/>
      <c r="J32" s="1552"/>
      <c r="K32" s="1552"/>
      <c r="L32" s="1552"/>
      <c r="M32" s="1552"/>
      <c r="N32" s="1552"/>
      <c r="O32" s="1552"/>
      <c r="P32" s="1552"/>
    </row>
    <row r="33" spans="3:17">
      <c r="C33" s="671"/>
      <c r="K33" s="1552"/>
      <c r="L33" s="1552"/>
      <c r="M33" s="1552"/>
      <c r="N33" s="1552"/>
      <c r="O33" s="1552"/>
      <c r="P33" s="1552"/>
      <c r="Q33" s="671"/>
    </row>
    <row r="34" spans="3:17">
      <c r="K34" s="1552"/>
      <c r="L34" s="1552"/>
      <c r="M34" s="1552"/>
      <c r="N34" s="1552"/>
      <c r="O34" s="1552"/>
      <c r="P34" s="1552"/>
    </row>
    <row r="35" spans="3:17">
      <c r="C35" s="671"/>
      <c r="E35" s="1553"/>
      <c r="F35" s="1553"/>
      <c r="G35" s="1553"/>
      <c r="H35" s="1553"/>
      <c r="I35" s="1553"/>
      <c r="J35" s="1553"/>
      <c r="K35" s="1553"/>
      <c r="L35" s="1553"/>
      <c r="M35" s="1553"/>
      <c r="N35" s="1553"/>
      <c r="O35" s="1553"/>
      <c r="P35" s="1553"/>
      <c r="Q35" s="671"/>
    </row>
    <row r="37" spans="3:17">
      <c r="C37" s="671"/>
      <c r="E37" s="1552"/>
      <c r="Q37" s="671"/>
    </row>
    <row r="39" spans="3:17">
      <c r="E39" s="1552"/>
      <c r="F39" s="1552"/>
      <c r="G39" s="1552"/>
      <c r="H39" s="1552"/>
      <c r="I39" s="1552"/>
      <c r="J39" s="1552"/>
      <c r="K39" s="1552"/>
      <c r="L39" s="1552"/>
      <c r="M39" s="1552"/>
      <c r="N39" s="1552"/>
      <c r="O39" s="1552"/>
      <c r="P39" s="1552"/>
    </row>
    <row r="46" spans="3:17">
      <c r="E46" s="1552"/>
      <c r="F46" s="1552"/>
      <c r="G46" s="1552"/>
      <c r="H46" s="1552"/>
      <c r="I46" s="1552"/>
      <c r="J46" s="1552"/>
      <c r="K46" s="1552"/>
      <c r="L46" s="1552"/>
      <c r="M46" s="1552"/>
      <c r="N46" s="1552"/>
      <c r="O46" s="1552"/>
      <c r="P46" s="1552"/>
    </row>
    <row r="49" spans="5:16">
      <c r="E49" s="1552"/>
      <c r="F49" s="1552"/>
      <c r="G49" s="1552"/>
      <c r="H49" s="1552"/>
      <c r="I49" s="1552"/>
      <c r="J49" s="1552"/>
      <c r="K49" s="1552"/>
      <c r="L49" s="1552"/>
      <c r="M49" s="1552"/>
      <c r="N49" s="1552"/>
      <c r="O49" s="1552"/>
      <c r="P49" s="1552"/>
    </row>
    <row r="51" spans="5:16">
      <c r="E51" s="1552"/>
      <c r="F51" s="1552"/>
      <c r="G51" s="1552"/>
      <c r="H51" s="1552"/>
      <c r="I51" s="1552"/>
      <c r="J51" s="1552"/>
      <c r="K51" s="1552"/>
      <c r="L51" s="1552"/>
      <c r="M51" s="1552"/>
      <c r="N51" s="1552"/>
      <c r="O51" s="1552"/>
      <c r="P51" s="1552"/>
    </row>
    <row r="56" spans="5:16">
      <c r="E56" s="1552"/>
      <c r="F56" s="1552"/>
      <c r="G56" s="1552"/>
      <c r="H56" s="1552"/>
      <c r="I56" s="1552"/>
      <c r="J56" s="1552"/>
      <c r="K56" s="1552"/>
      <c r="L56" s="1552"/>
      <c r="M56" s="1552"/>
      <c r="N56" s="1552"/>
      <c r="O56" s="1552"/>
      <c r="P56" s="1552"/>
    </row>
    <row r="62" spans="5:16">
      <c r="E62" s="1552"/>
      <c r="F62" s="1552"/>
      <c r="G62" s="1552"/>
      <c r="H62" s="1552"/>
      <c r="I62" s="1552"/>
      <c r="J62" s="1552"/>
      <c r="K62" s="1552"/>
      <c r="L62" s="1552"/>
      <c r="M62" s="1552"/>
      <c r="N62" s="1552"/>
      <c r="O62" s="1552"/>
      <c r="P62" s="1552"/>
    </row>
    <row r="65" spans="5:16">
      <c r="E65" s="1552"/>
      <c r="F65" s="1552"/>
      <c r="G65" s="1552"/>
      <c r="H65" s="1552"/>
      <c r="I65" s="1552"/>
      <c r="J65" s="1552"/>
      <c r="K65" s="1552"/>
      <c r="L65" s="1552"/>
      <c r="M65" s="1552"/>
      <c r="N65" s="1552"/>
      <c r="O65" s="1552"/>
      <c r="P65" s="1552"/>
    </row>
    <row r="67" spans="5:16">
      <c r="E67" s="1552"/>
      <c r="F67" s="1552"/>
      <c r="G67" s="1552"/>
      <c r="H67" s="1552"/>
      <c r="I67" s="1552"/>
      <c r="J67" s="1552"/>
      <c r="K67" s="1552"/>
      <c r="L67" s="1552"/>
      <c r="M67" s="1552"/>
      <c r="N67" s="1552"/>
      <c r="O67" s="1552"/>
      <c r="P67" s="1552"/>
    </row>
    <row r="69" spans="5:16">
      <c r="E69" s="1552"/>
      <c r="F69" s="1552"/>
      <c r="G69" s="1552"/>
      <c r="H69" s="1552"/>
      <c r="I69" s="1552"/>
      <c r="J69" s="1552"/>
      <c r="K69" s="1552"/>
      <c r="L69" s="1552"/>
      <c r="M69" s="1552"/>
      <c r="N69" s="1552"/>
      <c r="O69" s="1552"/>
      <c r="P69" s="1552"/>
    </row>
    <row r="75" spans="5:16">
      <c r="E75" s="1552"/>
      <c r="F75" s="1552"/>
      <c r="G75" s="1552"/>
      <c r="H75" s="1552"/>
      <c r="I75" s="1552"/>
      <c r="J75" s="1552"/>
      <c r="K75" s="1552"/>
      <c r="L75" s="1552"/>
      <c r="M75" s="1552"/>
      <c r="N75" s="1552"/>
      <c r="O75" s="1552"/>
      <c r="P75" s="1552"/>
    </row>
  </sheetData>
  <mergeCells count="2">
    <mergeCell ref="P1:Q1"/>
    <mergeCell ref="A2:Q2"/>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22"/>
  <sheetViews>
    <sheetView workbookViewId="0">
      <selection activeCell="B15" sqref="B15"/>
    </sheetView>
  </sheetViews>
  <sheetFormatPr defaultRowHeight="12.75"/>
  <cols>
    <col min="1" max="1" width="4.28515625" style="235" customWidth="1"/>
    <col min="2" max="2" width="32.85546875" style="671" customWidth="1"/>
    <col min="3" max="3" width="5.140625" style="235" customWidth="1"/>
    <col min="4" max="4" width="16.7109375" style="229" bestFit="1" customWidth="1"/>
    <col min="5" max="10" width="9.42578125" style="229" customWidth="1"/>
    <col min="11" max="15" width="9.28515625" style="229" customWidth="1"/>
    <col min="16" max="16384" width="9.140625" style="229"/>
  </cols>
  <sheetData>
    <row r="1" spans="1:11">
      <c r="A1" s="1534" t="s">
        <v>1947</v>
      </c>
      <c r="B1" s="1535"/>
      <c r="C1" s="1352"/>
      <c r="D1" s="243"/>
      <c r="E1" s="242"/>
      <c r="F1" s="242"/>
      <c r="G1" s="242"/>
      <c r="H1" s="242"/>
      <c r="I1" s="242"/>
      <c r="J1" s="1726" t="s">
        <v>1043</v>
      </c>
      <c r="K1" s="1726"/>
    </row>
    <row r="2" spans="1:11" ht="15.75">
      <c r="A2" s="1727" t="s">
        <v>1997</v>
      </c>
      <c r="B2" s="1727"/>
      <c r="C2" s="1727"/>
      <c r="D2" s="1727"/>
      <c r="E2" s="1727"/>
      <c r="F2" s="1727"/>
      <c r="G2" s="1727"/>
      <c r="H2" s="1727"/>
      <c r="I2" s="1727"/>
      <c r="J2" s="1727"/>
      <c r="K2" s="1727"/>
    </row>
    <row r="3" spans="1:11" ht="25.5">
      <c r="A3" s="245" t="s">
        <v>554</v>
      </c>
      <c r="B3" s="672" t="s">
        <v>1044</v>
      </c>
      <c r="C3" s="231" t="s">
        <v>822</v>
      </c>
      <c r="D3" s="231" t="s">
        <v>1045</v>
      </c>
      <c r="E3" s="298">
        <v>44652</v>
      </c>
      <c r="F3" s="298">
        <v>44682</v>
      </c>
      <c r="G3" s="298">
        <v>44713</v>
      </c>
      <c r="H3" s="298">
        <v>44743</v>
      </c>
      <c r="I3" s="298">
        <v>44774</v>
      </c>
      <c r="J3" s="298">
        <v>44805</v>
      </c>
      <c r="K3" s="233" t="s">
        <v>456</v>
      </c>
    </row>
    <row r="4" spans="1:11">
      <c r="A4" s="233">
        <v>1</v>
      </c>
      <c r="B4" s="673" t="s">
        <v>1047</v>
      </c>
      <c r="C4" s="231" t="s">
        <v>723</v>
      </c>
      <c r="D4" s="232"/>
      <c r="E4" s="241">
        <v>388.79900000000004</v>
      </c>
      <c r="F4" s="241">
        <v>380.2410000000001</v>
      </c>
      <c r="G4" s="241">
        <v>371.30000000000007</v>
      </c>
      <c r="H4" s="241">
        <v>362.08000000000004</v>
      </c>
      <c r="I4" s="241">
        <v>350.10899999999992</v>
      </c>
      <c r="J4" s="241">
        <v>354.03899999999993</v>
      </c>
      <c r="K4" s="239">
        <f>SUM(E4:J4)</f>
        <v>2206.5679999999998</v>
      </c>
    </row>
    <row r="5" spans="1:11" ht="38.25">
      <c r="A5" s="233">
        <v>2</v>
      </c>
      <c r="B5" s="673" t="s">
        <v>1048</v>
      </c>
      <c r="C5" s="231" t="s">
        <v>723</v>
      </c>
      <c r="D5" s="232"/>
      <c r="E5" s="240">
        <v>0</v>
      </c>
      <c r="F5" s="240">
        <v>0</v>
      </c>
      <c r="G5" s="240">
        <v>0</v>
      </c>
      <c r="H5" s="240">
        <v>0</v>
      </c>
      <c r="I5" s="240">
        <v>0</v>
      </c>
      <c r="J5" s="240">
        <v>0</v>
      </c>
      <c r="K5" s="239">
        <f>SUM(E5:J5)</f>
        <v>0</v>
      </c>
    </row>
    <row r="6" spans="1:11">
      <c r="A6" s="233">
        <v>3</v>
      </c>
      <c r="B6" s="673" t="s">
        <v>1049</v>
      </c>
      <c r="C6" s="231" t="s">
        <v>723</v>
      </c>
      <c r="D6" s="232"/>
      <c r="E6" s="240">
        <v>38.131</v>
      </c>
      <c r="F6" s="240">
        <v>39.856999999999999</v>
      </c>
      <c r="G6" s="240">
        <v>38.168999999999997</v>
      </c>
      <c r="H6" s="240">
        <v>35.335999999999999</v>
      </c>
      <c r="I6" s="240">
        <v>34.201999999999998</v>
      </c>
      <c r="J6" s="240">
        <v>32.262</v>
      </c>
      <c r="K6" s="239">
        <f>SUM(E6:J6)</f>
        <v>217.95699999999999</v>
      </c>
    </row>
    <row r="7" spans="1:11" ht="25.5">
      <c r="A7" s="233">
        <v>4</v>
      </c>
      <c r="B7" s="673" t="s">
        <v>1050</v>
      </c>
      <c r="C7" s="231" t="s">
        <v>723</v>
      </c>
      <c r="D7" s="232"/>
      <c r="E7" s="240">
        <f t="shared" ref="E7:J7" si="0">+E4-E6-E8</f>
        <v>339.00400000000002</v>
      </c>
      <c r="F7" s="240">
        <f t="shared" si="0"/>
        <v>328.97700000000015</v>
      </c>
      <c r="G7" s="240">
        <f t="shared" si="0"/>
        <v>321.99200000000008</v>
      </c>
      <c r="H7" s="240">
        <f t="shared" si="0"/>
        <v>315.88200000000001</v>
      </c>
      <c r="I7" s="240">
        <f t="shared" si="0"/>
        <v>305.40399999999994</v>
      </c>
      <c r="J7" s="240">
        <f t="shared" si="0"/>
        <v>311.15599999999995</v>
      </c>
      <c r="K7" s="239">
        <f>SUM(E7:J7)</f>
        <v>1922.4150000000002</v>
      </c>
    </row>
    <row r="8" spans="1:11">
      <c r="A8" s="233">
        <v>5</v>
      </c>
      <c r="B8" s="673" t="s">
        <v>1051</v>
      </c>
      <c r="C8" s="231" t="s">
        <v>723</v>
      </c>
      <c r="D8" s="233" t="s">
        <v>1052</v>
      </c>
      <c r="E8" s="240">
        <v>11.664</v>
      </c>
      <c r="F8" s="240">
        <v>11.407</v>
      </c>
      <c r="G8" s="240">
        <v>11.138999999999999</v>
      </c>
      <c r="H8" s="240">
        <v>10.862</v>
      </c>
      <c r="I8" s="240">
        <v>10.503</v>
      </c>
      <c r="J8" s="240">
        <v>10.621</v>
      </c>
      <c r="K8" s="239">
        <f>SUM(E8:J8)</f>
        <v>66.195999999999998</v>
      </c>
    </row>
    <row r="9" spans="1:11">
      <c r="A9" s="233">
        <v>6</v>
      </c>
      <c r="B9" s="673" t="s">
        <v>1053</v>
      </c>
      <c r="C9" s="231" t="s">
        <v>722</v>
      </c>
      <c r="D9" s="234" t="s">
        <v>1054</v>
      </c>
      <c r="E9" s="734">
        <f t="shared" ref="E9:K9" si="1">+E8/(E4+E5)</f>
        <v>3.0000077160692282E-2</v>
      </c>
      <c r="F9" s="734">
        <f t="shared" si="1"/>
        <v>2.9999395120463068E-2</v>
      </c>
      <c r="G9" s="734">
        <f t="shared" si="1"/>
        <v>2.9999999999999992E-2</v>
      </c>
      <c r="H9" s="734">
        <f t="shared" si="1"/>
        <v>2.9998895271763144E-2</v>
      </c>
      <c r="I9" s="734">
        <f t="shared" si="1"/>
        <v>2.999922881159868E-2</v>
      </c>
      <c r="J9" s="734">
        <f t="shared" si="1"/>
        <v>2.9999519826911732E-2</v>
      </c>
      <c r="K9" s="238">
        <f t="shared" si="1"/>
        <v>2.9999528679832212E-2</v>
      </c>
    </row>
    <row r="10" spans="1:11" ht="38.25">
      <c r="A10" s="233">
        <v>7</v>
      </c>
      <c r="B10" s="673" t="s">
        <v>1055</v>
      </c>
      <c r="C10" s="231" t="s">
        <v>723</v>
      </c>
      <c r="D10" s="230"/>
      <c r="E10" s="240">
        <v>0</v>
      </c>
      <c r="F10" s="240">
        <v>0</v>
      </c>
      <c r="G10" s="240">
        <v>0</v>
      </c>
      <c r="H10" s="240">
        <v>0</v>
      </c>
      <c r="I10" s="240">
        <v>0</v>
      </c>
      <c r="J10" s="240">
        <v>0</v>
      </c>
      <c r="K10" s="239">
        <f t="shared" ref="K10:K15" si="2">SUM(E10:J10)</f>
        <v>0</v>
      </c>
    </row>
    <row r="11" spans="1:11">
      <c r="A11" s="233">
        <v>8</v>
      </c>
      <c r="B11" s="673" t="s">
        <v>1056</v>
      </c>
      <c r="C11" s="231" t="s">
        <v>723</v>
      </c>
      <c r="D11" s="233" t="s">
        <v>1057</v>
      </c>
      <c r="E11" s="240">
        <f t="shared" ref="E11:J11" si="3">+E12+E13</f>
        <v>16.562000000000005</v>
      </c>
      <c r="F11" s="240">
        <f t="shared" si="3"/>
        <v>18.791000000000004</v>
      </c>
      <c r="G11" s="240">
        <f t="shared" si="3"/>
        <v>18.550000000000004</v>
      </c>
      <c r="H11" s="240">
        <f t="shared" si="3"/>
        <v>17.284000000000006</v>
      </c>
      <c r="I11" s="240">
        <f t="shared" si="3"/>
        <v>15.387000000000008</v>
      </c>
      <c r="J11" s="240">
        <f t="shared" si="3"/>
        <v>15.375000000000007</v>
      </c>
      <c r="K11" s="239">
        <f t="shared" si="2"/>
        <v>101.94900000000001</v>
      </c>
    </row>
    <row r="12" spans="1:11">
      <c r="A12" s="233" t="s">
        <v>535</v>
      </c>
      <c r="B12" s="673" t="s">
        <v>1058</v>
      </c>
      <c r="C12" s="231"/>
      <c r="D12" s="230"/>
      <c r="E12" s="240">
        <v>16.562000000000005</v>
      </c>
      <c r="F12" s="240">
        <v>18.791000000000004</v>
      </c>
      <c r="G12" s="240">
        <v>18.550000000000004</v>
      </c>
      <c r="H12" s="240">
        <v>17.284000000000006</v>
      </c>
      <c r="I12" s="240">
        <v>15.387000000000008</v>
      </c>
      <c r="J12" s="240">
        <v>15.375000000000007</v>
      </c>
      <c r="K12" s="239">
        <f t="shared" si="2"/>
        <v>101.94900000000001</v>
      </c>
    </row>
    <row r="13" spans="1:11">
      <c r="A13" s="233" t="s">
        <v>537</v>
      </c>
      <c r="B13" s="673" t="s">
        <v>1059</v>
      </c>
      <c r="C13" s="231"/>
      <c r="D13" s="230"/>
      <c r="E13" s="240">
        <v>0</v>
      </c>
      <c r="F13" s="240">
        <v>0</v>
      </c>
      <c r="G13" s="240">
        <v>0</v>
      </c>
      <c r="H13" s="240">
        <v>0</v>
      </c>
      <c r="I13" s="240">
        <v>0</v>
      </c>
      <c r="J13" s="240">
        <v>0</v>
      </c>
      <c r="K13" s="239">
        <f t="shared" si="2"/>
        <v>0</v>
      </c>
    </row>
    <row r="14" spans="1:11">
      <c r="A14" s="233">
        <v>9</v>
      </c>
      <c r="B14" s="673" t="s">
        <v>1060</v>
      </c>
      <c r="C14" s="231" t="s">
        <v>723</v>
      </c>
      <c r="D14" s="233"/>
      <c r="E14" s="240">
        <v>303.00400000000008</v>
      </c>
      <c r="F14" s="240">
        <v>291.17400000000004</v>
      </c>
      <c r="G14" s="240">
        <v>284.87500000000006</v>
      </c>
      <c r="H14" s="240">
        <v>280.49300000000005</v>
      </c>
      <c r="I14" s="240">
        <v>272.51099999999997</v>
      </c>
      <c r="J14" s="240">
        <v>278.07899999999995</v>
      </c>
      <c r="K14" s="239">
        <f t="shared" si="2"/>
        <v>1710.1360000000002</v>
      </c>
    </row>
    <row r="15" spans="1:11">
      <c r="A15" s="233">
        <v>10</v>
      </c>
      <c r="B15" s="673" t="s">
        <v>1061</v>
      </c>
      <c r="C15" s="231" t="s">
        <v>723</v>
      </c>
      <c r="D15" s="233" t="s">
        <v>1062</v>
      </c>
      <c r="E15" s="244">
        <f t="shared" ref="E15:J15" si="4">+E7+E10-E11-E14</f>
        <v>19.437999999999931</v>
      </c>
      <c r="F15" s="244">
        <f t="shared" si="4"/>
        <v>19.012000000000114</v>
      </c>
      <c r="G15" s="244">
        <f t="shared" si="4"/>
        <v>18.567000000000007</v>
      </c>
      <c r="H15" s="244">
        <f t="shared" si="4"/>
        <v>18.104999999999961</v>
      </c>
      <c r="I15" s="244">
        <f t="shared" si="4"/>
        <v>17.505999999999972</v>
      </c>
      <c r="J15" s="244">
        <f t="shared" si="4"/>
        <v>17.701999999999998</v>
      </c>
      <c r="K15" s="239">
        <f t="shared" si="2"/>
        <v>110.32999999999998</v>
      </c>
    </row>
    <row r="16" spans="1:11">
      <c r="A16" s="233">
        <v>11</v>
      </c>
      <c r="B16" s="673" t="s">
        <v>1063</v>
      </c>
      <c r="C16" s="231" t="s">
        <v>722</v>
      </c>
      <c r="D16" s="234" t="s">
        <v>1064</v>
      </c>
      <c r="E16" s="734">
        <f t="shared" ref="E16:K16" si="5">+E15/(E7+E10)</f>
        <v>5.73385564772095E-2</v>
      </c>
      <c r="F16" s="734">
        <f t="shared" si="5"/>
        <v>5.7791274162023808E-2</v>
      </c>
      <c r="G16" s="734">
        <f t="shared" si="5"/>
        <v>5.7662923302442305E-2</v>
      </c>
      <c r="H16" s="734">
        <f t="shared" si="5"/>
        <v>5.7315706497995965E-2</v>
      </c>
      <c r="I16" s="734">
        <f t="shared" si="5"/>
        <v>5.7320794750559831E-2</v>
      </c>
      <c r="J16" s="734">
        <f t="shared" si="5"/>
        <v>5.6891077144583427E-2</v>
      </c>
      <c r="K16" s="238">
        <f t="shared" si="5"/>
        <v>5.7391354104082609E-2</v>
      </c>
    </row>
    <row r="17" spans="1:11" ht="25.5">
      <c r="A17" s="233">
        <v>12</v>
      </c>
      <c r="B17" s="673" t="s">
        <v>1065</v>
      </c>
      <c r="C17" s="231" t="s">
        <v>723</v>
      </c>
      <c r="D17" s="231"/>
      <c r="E17" s="240">
        <v>0</v>
      </c>
      <c r="F17" s="240">
        <v>0</v>
      </c>
      <c r="G17" s="240">
        <v>0</v>
      </c>
      <c r="H17" s="240">
        <v>0</v>
      </c>
      <c r="I17" s="240">
        <v>0</v>
      </c>
      <c r="J17" s="240">
        <v>0</v>
      </c>
      <c r="K17" s="239">
        <f>SUM(E17:J17)</f>
        <v>0</v>
      </c>
    </row>
    <row r="18" spans="1:11">
      <c r="A18" s="233">
        <v>13</v>
      </c>
      <c r="B18" s="673" t="s">
        <v>1066</v>
      </c>
      <c r="C18" s="231" t="s">
        <v>723</v>
      </c>
      <c r="D18" s="233" t="s">
        <v>1067</v>
      </c>
      <c r="E18" s="240">
        <f t="shared" ref="E18:J18" si="6">+E19+E20</f>
        <v>209.01899999999998</v>
      </c>
      <c r="F18" s="240">
        <f t="shared" si="6"/>
        <v>200.166</v>
      </c>
      <c r="G18" s="240">
        <f t="shared" si="6"/>
        <v>237.93200000000002</v>
      </c>
      <c r="H18" s="240">
        <f t="shared" si="6"/>
        <v>191.14800000000002</v>
      </c>
      <c r="I18" s="240">
        <f t="shared" si="6"/>
        <v>224.09200000000001</v>
      </c>
      <c r="J18" s="240">
        <f t="shared" si="6"/>
        <v>206.72799999999998</v>
      </c>
      <c r="K18" s="239">
        <f>SUM(E18:J18)</f>
        <v>1269.085</v>
      </c>
    </row>
    <row r="19" spans="1:11">
      <c r="A19" s="233" t="s">
        <v>535</v>
      </c>
      <c r="B19" s="673" t="s">
        <v>1058</v>
      </c>
      <c r="C19" s="231"/>
      <c r="D19" s="230"/>
      <c r="E19" s="561">
        <v>135.55600000000001</v>
      </c>
      <c r="F19" s="561">
        <v>132.92699999999999</v>
      </c>
      <c r="G19" s="561">
        <v>163.57599999999999</v>
      </c>
      <c r="H19" s="561">
        <v>144.959</v>
      </c>
      <c r="I19" s="561">
        <v>159.428</v>
      </c>
      <c r="J19" s="561">
        <v>145.565</v>
      </c>
      <c r="K19" s="239">
        <f>SUM(E19:J19)</f>
        <v>882.01099999999997</v>
      </c>
    </row>
    <row r="20" spans="1:11">
      <c r="A20" s="233" t="s">
        <v>537</v>
      </c>
      <c r="B20" s="673" t="s">
        <v>1059</v>
      </c>
      <c r="C20" s="231"/>
      <c r="D20" s="230"/>
      <c r="E20" s="561">
        <v>73.462999999999965</v>
      </c>
      <c r="F20" s="561">
        <v>67.239000000000004</v>
      </c>
      <c r="G20" s="561">
        <v>74.356000000000023</v>
      </c>
      <c r="H20" s="561">
        <v>46.189000000000021</v>
      </c>
      <c r="I20" s="561">
        <v>64.664000000000016</v>
      </c>
      <c r="J20" s="561">
        <v>61.162999999999982</v>
      </c>
      <c r="K20" s="239">
        <f>SUM(E20:J20)</f>
        <v>387.07400000000007</v>
      </c>
    </row>
    <row r="21" spans="1:11">
      <c r="A21" s="233">
        <v>14</v>
      </c>
      <c r="B21" s="673" t="s">
        <v>1068</v>
      </c>
      <c r="C21" s="231" t="s">
        <v>723</v>
      </c>
      <c r="D21" s="233" t="s">
        <v>1069</v>
      </c>
      <c r="E21" s="240">
        <f t="shared" ref="E21:J21" si="7">+E14+E17-E18</f>
        <v>93.985000000000099</v>
      </c>
      <c r="F21" s="240">
        <f t="shared" si="7"/>
        <v>91.008000000000038</v>
      </c>
      <c r="G21" s="240">
        <f t="shared" si="7"/>
        <v>46.94300000000004</v>
      </c>
      <c r="H21" s="240">
        <f t="shared" si="7"/>
        <v>89.345000000000027</v>
      </c>
      <c r="I21" s="240">
        <f t="shared" si="7"/>
        <v>48.418999999999954</v>
      </c>
      <c r="J21" s="240">
        <f t="shared" si="7"/>
        <v>71.350999999999971</v>
      </c>
      <c r="K21" s="239">
        <f>SUM(E21:J21)</f>
        <v>441.05100000000016</v>
      </c>
    </row>
    <row r="22" spans="1:11">
      <c r="A22" s="233">
        <v>15</v>
      </c>
      <c r="B22" s="673" t="s">
        <v>1070</v>
      </c>
      <c r="C22" s="231" t="s">
        <v>722</v>
      </c>
      <c r="D22" s="234" t="s">
        <v>1071</v>
      </c>
      <c r="E22" s="633">
        <f t="shared" ref="E22:K22" si="8">+E21/(E14+E17)</f>
        <v>0.31017742340035143</v>
      </c>
      <c r="F22" s="633">
        <f t="shared" si="8"/>
        <v>0.3125553792577635</v>
      </c>
      <c r="G22" s="633">
        <f t="shared" si="8"/>
        <v>0.16478455462922345</v>
      </c>
      <c r="H22" s="633">
        <f t="shared" si="8"/>
        <v>0.31852844812526521</v>
      </c>
      <c r="I22" s="633">
        <f t="shared" si="8"/>
        <v>0.1776772313778158</v>
      </c>
      <c r="J22" s="633">
        <f t="shared" si="8"/>
        <v>0.25658535883687722</v>
      </c>
      <c r="K22" s="560">
        <f t="shared" si="8"/>
        <v>0.2579040497363953</v>
      </c>
    </row>
  </sheetData>
  <mergeCells count="2">
    <mergeCell ref="J1:K1"/>
    <mergeCell ref="A2:K2"/>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36"/>
  <sheetViews>
    <sheetView workbookViewId="0">
      <selection activeCell="K14" sqref="K14"/>
    </sheetView>
  </sheetViews>
  <sheetFormatPr defaultRowHeight="12.75"/>
  <cols>
    <col min="1" max="1" width="29.85546875" style="229" customWidth="1"/>
    <col min="2" max="2" width="14.28515625" style="229" bestFit="1" customWidth="1"/>
    <col min="3" max="3" width="18" style="229" bestFit="1" customWidth="1"/>
    <col min="4" max="4" width="18.7109375" style="229" customWidth="1"/>
    <col min="5" max="254" width="9.140625" style="229"/>
    <col min="255" max="255" width="29.85546875" style="229" customWidth="1"/>
    <col min="256" max="256" width="14.28515625" style="229" bestFit="1" customWidth="1"/>
    <col min="257" max="257" width="18" style="229" bestFit="1" customWidth="1"/>
    <col min="258" max="258" width="18.7109375" style="229" customWidth="1"/>
    <col min="259" max="510" width="9.140625" style="229"/>
    <col min="511" max="511" width="29.85546875" style="229" customWidth="1"/>
    <col min="512" max="512" width="14.28515625" style="229" bestFit="1" customWidth="1"/>
    <col min="513" max="513" width="18" style="229" bestFit="1" customWidth="1"/>
    <col min="514" max="514" width="18.7109375" style="229" customWidth="1"/>
    <col min="515" max="766" width="9.140625" style="229"/>
    <col min="767" max="767" width="29.85546875" style="229" customWidth="1"/>
    <col min="768" max="768" width="14.28515625" style="229" bestFit="1" customWidth="1"/>
    <col min="769" max="769" width="18" style="229" bestFit="1" customWidth="1"/>
    <col min="770" max="770" width="18.7109375" style="229" customWidth="1"/>
    <col min="771" max="1022" width="9.140625" style="229"/>
    <col min="1023" max="1023" width="29.85546875" style="229" customWidth="1"/>
    <col min="1024" max="1024" width="14.28515625" style="229" bestFit="1" customWidth="1"/>
    <col min="1025" max="1025" width="18" style="229" bestFit="1" customWidth="1"/>
    <col min="1026" max="1026" width="18.7109375" style="229" customWidth="1"/>
    <col min="1027" max="1278" width="9.140625" style="229"/>
    <col min="1279" max="1279" width="29.85546875" style="229" customWidth="1"/>
    <col min="1280" max="1280" width="14.28515625" style="229" bestFit="1" customWidth="1"/>
    <col min="1281" max="1281" width="18" style="229" bestFit="1" customWidth="1"/>
    <col min="1282" max="1282" width="18.7109375" style="229" customWidth="1"/>
    <col min="1283" max="1534" width="9.140625" style="229"/>
    <col min="1535" max="1535" width="29.85546875" style="229" customWidth="1"/>
    <col min="1536" max="1536" width="14.28515625" style="229" bestFit="1" customWidth="1"/>
    <col min="1537" max="1537" width="18" style="229" bestFit="1" customWidth="1"/>
    <col min="1538" max="1538" width="18.7109375" style="229" customWidth="1"/>
    <col min="1539" max="1790" width="9.140625" style="229"/>
    <col min="1791" max="1791" width="29.85546875" style="229" customWidth="1"/>
    <col min="1792" max="1792" width="14.28515625" style="229" bestFit="1" customWidth="1"/>
    <col min="1793" max="1793" width="18" style="229" bestFit="1" customWidth="1"/>
    <col min="1794" max="1794" width="18.7109375" style="229" customWidth="1"/>
    <col min="1795" max="2046" width="9.140625" style="229"/>
    <col min="2047" max="2047" width="29.85546875" style="229" customWidth="1"/>
    <col min="2048" max="2048" width="14.28515625" style="229" bestFit="1" customWidth="1"/>
    <col min="2049" max="2049" width="18" style="229" bestFit="1" customWidth="1"/>
    <col min="2050" max="2050" width="18.7109375" style="229" customWidth="1"/>
    <col min="2051" max="2302" width="9.140625" style="229"/>
    <col min="2303" max="2303" width="29.85546875" style="229" customWidth="1"/>
    <col min="2304" max="2304" width="14.28515625" style="229" bestFit="1" customWidth="1"/>
    <col min="2305" max="2305" width="18" style="229" bestFit="1" customWidth="1"/>
    <col min="2306" max="2306" width="18.7109375" style="229" customWidth="1"/>
    <col min="2307" max="2558" width="9.140625" style="229"/>
    <col min="2559" max="2559" width="29.85546875" style="229" customWidth="1"/>
    <col min="2560" max="2560" width="14.28515625" style="229" bestFit="1" customWidth="1"/>
    <col min="2561" max="2561" width="18" style="229" bestFit="1" customWidth="1"/>
    <col min="2562" max="2562" width="18.7109375" style="229" customWidth="1"/>
    <col min="2563" max="2814" width="9.140625" style="229"/>
    <col min="2815" max="2815" width="29.85546875" style="229" customWidth="1"/>
    <col min="2816" max="2816" width="14.28515625" style="229" bestFit="1" customWidth="1"/>
    <col min="2817" max="2817" width="18" style="229" bestFit="1" customWidth="1"/>
    <col min="2818" max="2818" width="18.7109375" style="229" customWidth="1"/>
    <col min="2819" max="3070" width="9.140625" style="229"/>
    <col min="3071" max="3071" width="29.85546875" style="229" customWidth="1"/>
    <col min="3072" max="3072" width="14.28515625" style="229" bestFit="1" customWidth="1"/>
    <col min="3073" max="3073" width="18" style="229" bestFit="1" customWidth="1"/>
    <col min="3074" max="3074" width="18.7109375" style="229" customWidth="1"/>
    <col min="3075" max="3326" width="9.140625" style="229"/>
    <col min="3327" max="3327" width="29.85546875" style="229" customWidth="1"/>
    <col min="3328" max="3328" width="14.28515625" style="229" bestFit="1" customWidth="1"/>
    <col min="3329" max="3329" width="18" style="229" bestFit="1" customWidth="1"/>
    <col min="3330" max="3330" width="18.7109375" style="229" customWidth="1"/>
    <col min="3331" max="3582" width="9.140625" style="229"/>
    <col min="3583" max="3583" width="29.85546875" style="229" customWidth="1"/>
    <col min="3584" max="3584" width="14.28515625" style="229" bestFit="1" customWidth="1"/>
    <col min="3585" max="3585" width="18" style="229" bestFit="1" customWidth="1"/>
    <col min="3586" max="3586" width="18.7109375" style="229" customWidth="1"/>
    <col min="3587" max="3838" width="9.140625" style="229"/>
    <col min="3839" max="3839" width="29.85546875" style="229" customWidth="1"/>
    <col min="3840" max="3840" width="14.28515625" style="229" bestFit="1" customWidth="1"/>
    <col min="3841" max="3841" width="18" style="229" bestFit="1" customWidth="1"/>
    <col min="3842" max="3842" width="18.7109375" style="229" customWidth="1"/>
    <col min="3843" max="4094" width="9.140625" style="229"/>
    <col min="4095" max="4095" width="29.85546875" style="229" customWidth="1"/>
    <col min="4096" max="4096" width="14.28515625" style="229" bestFit="1" customWidth="1"/>
    <col min="4097" max="4097" width="18" style="229" bestFit="1" customWidth="1"/>
    <col min="4098" max="4098" width="18.7109375" style="229" customWidth="1"/>
    <col min="4099" max="4350" width="9.140625" style="229"/>
    <col min="4351" max="4351" width="29.85546875" style="229" customWidth="1"/>
    <col min="4352" max="4352" width="14.28515625" style="229" bestFit="1" customWidth="1"/>
    <col min="4353" max="4353" width="18" style="229" bestFit="1" customWidth="1"/>
    <col min="4354" max="4354" width="18.7109375" style="229" customWidth="1"/>
    <col min="4355" max="4606" width="9.140625" style="229"/>
    <col min="4607" max="4607" width="29.85546875" style="229" customWidth="1"/>
    <col min="4608" max="4608" width="14.28515625" style="229" bestFit="1" customWidth="1"/>
    <col min="4609" max="4609" width="18" style="229" bestFit="1" customWidth="1"/>
    <col min="4610" max="4610" width="18.7109375" style="229" customWidth="1"/>
    <col min="4611" max="4862" width="9.140625" style="229"/>
    <col min="4863" max="4863" width="29.85546875" style="229" customWidth="1"/>
    <col min="4864" max="4864" width="14.28515625" style="229" bestFit="1" customWidth="1"/>
    <col min="4865" max="4865" width="18" style="229" bestFit="1" customWidth="1"/>
    <col min="4866" max="4866" width="18.7109375" style="229" customWidth="1"/>
    <col min="4867" max="5118" width="9.140625" style="229"/>
    <col min="5119" max="5119" width="29.85546875" style="229" customWidth="1"/>
    <col min="5120" max="5120" width="14.28515625" style="229" bestFit="1" customWidth="1"/>
    <col min="5121" max="5121" width="18" style="229" bestFit="1" customWidth="1"/>
    <col min="5122" max="5122" width="18.7109375" style="229" customWidth="1"/>
    <col min="5123" max="5374" width="9.140625" style="229"/>
    <col min="5375" max="5375" width="29.85546875" style="229" customWidth="1"/>
    <col min="5376" max="5376" width="14.28515625" style="229" bestFit="1" customWidth="1"/>
    <col min="5377" max="5377" width="18" style="229" bestFit="1" customWidth="1"/>
    <col min="5378" max="5378" width="18.7109375" style="229" customWidth="1"/>
    <col min="5379" max="5630" width="9.140625" style="229"/>
    <col min="5631" max="5631" width="29.85546875" style="229" customWidth="1"/>
    <col min="5632" max="5632" width="14.28515625" style="229" bestFit="1" customWidth="1"/>
    <col min="5633" max="5633" width="18" style="229" bestFit="1" customWidth="1"/>
    <col min="5634" max="5634" width="18.7109375" style="229" customWidth="1"/>
    <col min="5635" max="5886" width="9.140625" style="229"/>
    <col min="5887" max="5887" width="29.85546875" style="229" customWidth="1"/>
    <col min="5888" max="5888" width="14.28515625" style="229" bestFit="1" customWidth="1"/>
    <col min="5889" max="5889" width="18" style="229" bestFit="1" customWidth="1"/>
    <col min="5890" max="5890" width="18.7109375" style="229" customWidth="1"/>
    <col min="5891" max="6142" width="9.140625" style="229"/>
    <col min="6143" max="6143" width="29.85546875" style="229" customWidth="1"/>
    <col min="6144" max="6144" width="14.28515625" style="229" bestFit="1" customWidth="1"/>
    <col min="6145" max="6145" width="18" style="229" bestFit="1" customWidth="1"/>
    <col min="6146" max="6146" width="18.7109375" style="229" customWidth="1"/>
    <col min="6147" max="6398" width="9.140625" style="229"/>
    <col min="6399" max="6399" width="29.85546875" style="229" customWidth="1"/>
    <col min="6400" max="6400" width="14.28515625" style="229" bestFit="1" customWidth="1"/>
    <col min="6401" max="6401" width="18" style="229" bestFit="1" customWidth="1"/>
    <col min="6402" max="6402" width="18.7109375" style="229" customWidth="1"/>
    <col min="6403" max="6654" width="9.140625" style="229"/>
    <col min="6655" max="6655" width="29.85546875" style="229" customWidth="1"/>
    <col min="6656" max="6656" width="14.28515625" style="229" bestFit="1" customWidth="1"/>
    <col min="6657" max="6657" width="18" style="229" bestFit="1" customWidth="1"/>
    <col min="6658" max="6658" width="18.7109375" style="229" customWidth="1"/>
    <col min="6659" max="6910" width="9.140625" style="229"/>
    <col min="6911" max="6911" width="29.85546875" style="229" customWidth="1"/>
    <col min="6912" max="6912" width="14.28515625" style="229" bestFit="1" customWidth="1"/>
    <col min="6913" max="6913" width="18" style="229" bestFit="1" customWidth="1"/>
    <col min="6914" max="6914" width="18.7109375" style="229" customWidth="1"/>
    <col min="6915" max="7166" width="9.140625" style="229"/>
    <col min="7167" max="7167" width="29.85546875" style="229" customWidth="1"/>
    <col min="7168" max="7168" width="14.28515625" style="229" bestFit="1" customWidth="1"/>
    <col min="7169" max="7169" width="18" style="229" bestFit="1" customWidth="1"/>
    <col min="7170" max="7170" width="18.7109375" style="229" customWidth="1"/>
    <col min="7171" max="7422" width="9.140625" style="229"/>
    <col min="7423" max="7423" width="29.85546875" style="229" customWidth="1"/>
    <col min="7424" max="7424" width="14.28515625" style="229" bestFit="1" customWidth="1"/>
    <col min="7425" max="7425" width="18" style="229" bestFit="1" customWidth="1"/>
    <col min="7426" max="7426" width="18.7109375" style="229" customWidth="1"/>
    <col min="7427" max="7678" width="9.140625" style="229"/>
    <col min="7679" max="7679" width="29.85546875" style="229" customWidth="1"/>
    <col min="7680" max="7680" width="14.28515625" style="229" bestFit="1" customWidth="1"/>
    <col min="7681" max="7681" width="18" style="229" bestFit="1" customWidth="1"/>
    <col min="7682" max="7682" width="18.7109375" style="229" customWidth="1"/>
    <col min="7683" max="7934" width="9.140625" style="229"/>
    <col min="7935" max="7935" width="29.85546875" style="229" customWidth="1"/>
    <col min="7936" max="7936" width="14.28515625" style="229" bestFit="1" customWidth="1"/>
    <col min="7937" max="7937" width="18" style="229" bestFit="1" customWidth="1"/>
    <col min="7938" max="7938" width="18.7109375" style="229" customWidth="1"/>
    <col min="7939" max="8190" width="9.140625" style="229"/>
    <col min="8191" max="8191" width="29.85546875" style="229" customWidth="1"/>
    <col min="8192" max="8192" width="14.28515625" style="229" bestFit="1" customWidth="1"/>
    <col min="8193" max="8193" width="18" style="229" bestFit="1" customWidth="1"/>
    <col min="8194" max="8194" width="18.7109375" style="229" customWidth="1"/>
    <col min="8195" max="8446" width="9.140625" style="229"/>
    <col min="8447" max="8447" width="29.85546875" style="229" customWidth="1"/>
    <col min="8448" max="8448" width="14.28515625" style="229" bestFit="1" customWidth="1"/>
    <col min="8449" max="8449" width="18" style="229" bestFit="1" customWidth="1"/>
    <col min="8450" max="8450" width="18.7109375" style="229" customWidth="1"/>
    <col min="8451" max="8702" width="9.140625" style="229"/>
    <col min="8703" max="8703" width="29.85546875" style="229" customWidth="1"/>
    <col min="8704" max="8704" width="14.28515625" style="229" bestFit="1" customWidth="1"/>
    <col min="8705" max="8705" width="18" style="229" bestFit="1" customWidth="1"/>
    <col min="8706" max="8706" width="18.7109375" style="229" customWidth="1"/>
    <col min="8707" max="8958" width="9.140625" style="229"/>
    <col min="8959" max="8959" width="29.85546875" style="229" customWidth="1"/>
    <col min="8960" max="8960" width="14.28515625" style="229" bestFit="1" customWidth="1"/>
    <col min="8961" max="8961" width="18" style="229" bestFit="1" customWidth="1"/>
    <col min="8962" max="8962" width="18.7109375" style="229" customWidth="1"/>
    <col min="8963" max="9214" width="9.140625" style="229"/>
    <col min="9215" max="9215" width="29.85546875" style="229" customWidth="1"/>
    <col min="9216" max="9216" width="14.28515625" style="229" bestFit="1" customWidth="1"/>
    <col min="9217" max="9217" width="18" style="229" bestFit="1" customWidth="1"/>
    <col min="9218" max="9218" width="18.7109375" style="229" customWidth="1"/>
    <col min="9219" max="9470" width="9.140625" style="229"/>
    <col min="9471" max="9471" width="29.85546875" style="229" customWidth="1"/>
    <col min="9472" max="9472" width="14.28515625" style="229" bestFit="1" customWidth="1"/>
    <col min="9473" max="9473" width="18" style="229" bestFit="1" customWidth="1"/>
    <col min="9474" max="9474" width="18.7109375" style="229" customWidth="1"/>
    <col min="9475" max="9726" width="9.140625" style="229"/>
    <col min="9727" max="9727" width="29.85546875" style="229" customWidth="1"/>
    <col min="9728" max="9728" width="14.28515625" style="229" bestFit="1" customWidth="1"/>
    <col min="9729" max="9729" width="18" style="229" bestFit="1" customWidth="1"/>
    <col min="9730" max="9730" width="18.7109375" style="229" customWidth="1"/>
    <col min="9731" max="9982" width="9.140625" style="229"/>
    <col min="9983" max="9983" width="29.85546875" style="229" customWidth="1"/>
    <col min="9984" max="9984" width="14.28515625" style="229" bestFit="1" customWidth="1"/>
    <col min="9985" max="9985" width="18" style="229" bestFit="1" customWidth="1"/>
    <col min="9986" max="9986" width="18.7109375" style="229" customWidth="1"/>
    <col min="9987" max="10238" width="9.140625" style="229"/>
    <col min="10239" max="10239" width="29.85546875" style="229" customWidth="1"/>
    <col min="10240" max="10240" width="14.28515625" style="229" bestFit="1" customWidth="1"/>
    <col min="10241" max="10241" width="18" style="229" bestFit="1" customWidth="1"/>
    <col min="10242" max="10242" width="18.7109375" style="229" customWidth="1"/>
    <col min="10243" max="10494" width="9.140625" style="229"/>
    <col min="10495" max="10495" width="29.85546875" style="229" customWidth="1"/>
    <col min="10496" max="10496" width="14.28515625" style="229" bestFit="1" customWidth="1"/>
    <col min="10497" max="10497" width="18" style="229" bestFit="1" customWidth="1"/>
    <col min="10498" max="10498" width="18.7109375" style="229" customWidth="1"/>
    <col min="10499" max="10750" width="9.140625" style="229"/>
    <col min="10751" max="10751" width="29.85546875" style="229" customWidth="1"/>
    <col min="10752" max="10752" width="14.28515625" style="229" bestFit="1" customWidth="1"/>
    <col min="10753" max="10753" width="18" style="229" bestFit="1" customWidth="1"/>
    <col min="10754" max="10754" width="18.7109375" style="229" customWidth="1"/>
    <col min="10755" max="11006" width="9.140625" style="229"/>
    <col min="11007" max="11007" width="29.85546875" style="229" customWidth="1"/>
    <col min="11008" max="11008" width="14.28515625" style="229" bestFit="1" customWidth="1"/>
    <col min="11009" max="11009" width="18" style="229" bestFit="1" customWidth="1"/>
    <col min="11010" max="11010" width="18.7109375" style="229" customWidth="1"/>
    <col min="11011" max="11262" width="9.140625" style="229"/>
    <col min="11263" max="11263" width="29.85546875" style="229" customWidth="1"/>
    <col min="11264" max="11264" width="14.28515625" style="229" bestFit="1" customWidth="1"/>
    <col min="11265" max="11265" width="18" style="229" bestFit="1" customWidth="1"/>
    <col min="11266" max="11266" width="18.7109375" style="229" customWidth="1"/>
    <col min="11267" max="11518" width="9.140625" style="229"/>
    <col min="11519" max="11519" width="29.85546875" style="229" customWidth="1"/>
    <col min="11520" max="11520" width="14.28515625" style="229" bestFit="1" customWidth="1"/>
    <col min="11521" max="11521" width="18" style="229" bestFit="1" customWidth="1"/>
    <col min="11522" max="11522" width="18.7109375" style="229" customWidth="1"/>
    <col min="11523" max="11774" width="9.140625" style="229"/>
    <col min="11775" max="11775" width="29.85546875" style="229" customWidth="1"/>
    <col min="11776" max="11776" width="14.28515625" style="229" bestFit="1" customWidth="1"/>
    <col min="11777" max="11777" width="18" style="229" bestFit="1" customWidth="1"/>
    <col min="11778" max="11778" width="18.7109375" style="229" customWidth="1"/>
    <col min="11779" max="12030" width="9.140625" style="229"/>
    <col min="12031" max="12031" width="29.85546875" style="229" customWidth="1"/>
    <col min="12032" max="12032" width="14.28515625" style="229" bestFit="1" customWidth="1"/>
    <col min="12033" max="12033" width="18" style="229" bestFit="1" customWidth="1"/>
    <col min="12034" max="12034" width="18.7109375" style="229" customWidth="1"/>
    <col min="12035" max="12286" width="9.140625" style="229"/>
    <col min="12287" max="12287" width="29.85546875" style="229" customWidth="1"/>
    <col min="12288" max="12288" width="14.28515625" style="229" bestFit="1" customWidth="1"/>
    <col min="12289" max="12289" width="18" style="229" bestFit="1" customWidth="1"/>
    <col min="12290" max="12290" width="18.7109375" style="229" customWidth="1"/>
    <col min="12291" max="12542" width="9.140625" style="229"/>
    <col min="12543" max="12543" width="29.85546875" style="229" customWidth="1"/>
    <col min="12544" max="12544" width="14.28515625" style="229" bestFit="1" customWidth="1"/>
    <col min="12545" max="12545" width="18" style="229" bestFit="1" customWidth="1"/>
    <col min="12546" max="12546" width="18.7109375" style="229" customWidth="1"/>
    <col min="12547" max="12798" width="9.140625" style="229"/>
    <col min="12799" max="12799" width="29.85546875" style="229" customWidth="1"/>
    <col min="12800" max="12800" width="14.28515625" style="229" bestFit="1" customWidth="1"/>
    <col min="12801" max="12801" width="18" style="229" bestFit="1" customWidth="1"/>
    <col min="12802" max="12802" width="18.7109375" style="229" customWidth="1"/>
    <col min="12803" max="13054" width="9.140625" style="229"/>
    <col min="13055" max="13055" width="29.85546875" style="229" customWidth="1"/>
    <col min="13056" max="13056" width="14.28515625" style="229" bestFit="1" customWidth="1"/>
    <col min="13057" max="13057" width="18" style="229" bestFit="1" customWidth="1"/>
    <col min="13058" max="13058" width="18.7109375" style="229" customWidth="1"/>
    <col min="13059" max="13310" width="9.140625" style="229"/>
    <col min="13311" max="13311" width="29.85546875" style="229" customWidth="1"/>
    <col min="13312" max="13312" width="14.28515625" style="229" bestFit="1" customWidth="1"/>
    <col min="13313" max="13313" width="18" style="229" bestFit="1" customWidth="1"/>
    <col min="13314" max="13314" width="18.7109375" style="229" customWidth="1"/>
    <col min="13315" max="13566" width="9.140625" style="229"/>
    <col min="13567" max="13567" width="29.85546875" style="229" customWidth="1"/>
    <col min="13568" max="13568" width="14.28515625" style="229" bestFit="1" customWidth="1"/>
    <col min="13569" max="13569" width="18" style="229" bestFit="1" customWidth="1"/>
    <col min="13570" max="13570" width="18.7109375" style="229" customWidth="1"/>
    <col min="13571" max="13822" width="9.140625" style="229"/>
    <col min="13823" max="13823" width="29.85546875" style="229" customWidth="1"/>
    <col min="13824" max="13824" width="14.28515625" style="229" bestFit="1" customWidth="1"/>
    <col min="13825" max="13825" width="18" style="229" bestFit="1" customWidth="1"/>
    <col min="13826" max="13826" width="18.7109375" style="229" customWidth="1"/>
    <col min="13827" max="14078" width="9.140625" style="229"/>
    <col min="14079" max="14079" width="29.85546875" style="229" customWidth="1"/>
    <col min="14080" max="14080" width="14.28515625" style="229" bestFit="1" customWidth="1"/>
    <col min="14081" max="14081" width="18" style="229" bestFit="1" customWidth="1"/>
    <col min="14082" max="14082" width="18.7109375" style="229" customWidth="1"/>
    <col min="14083" max="14334" width="9.140625" style="229"/>
    <col min="14335" max="14335" width="29.85546875" style="229" customWidth="1"/>
    <col min="14336" max="14336" width="14.28515625" style="229" bestFit="1" customWidth="1"/>
    <col min="14337" max="14337" width="18" style="229" bestFit="1" customWidth="1"/>
    <col min="14338" max="14338" width="18.7109375" style="229" customWidth="1"/>
    <col min="14339" max="14590" width="9.140625" style="229"/>
    <col min="14591" max="14591" width="29.85546875" style="229" customWidth="1"/>
    <col min="14592" max="14592" width="14.28515625" style="229" bestFit="1" customWidth="1"/>
    <col min="14593" max="14593" width="18" style="229" bestFit="1" customWidth="1"/>
    <col min="14594" max="14594" width="18.7109375" style="229" customWidth="1"/>
    <col min="14595" max="14846" width="9.140625" style="229"/>
    <col min="14847" max="14847" width="29.85546875" style="229" customWidth="1"/>
    <col min="14848" max="14848" width="14.28515625" style="229" bestFit="1" customWidth="1"/>
    <col min="14849" max="14849" width="18" style="229" bestFit="1" customWidth="1"/>
    <col min="14850" max="14850" width="18.7109375" style="229" customWidth="1"/>
    <col min="14851" max="15102" width="9.140625" style="229"/>
    <col min="15103" max="15103" width="29.85546875" style="229" customWidth="1"/>
    <col min="15104" max="15104" width="14.28515625" style="229" bestFit="1" customWidth="1"/>
    <col min="15105" max="15105" width="18" style="229" bestFit="1" customWidth="1"/>
    <col min="15106" max="15106" width="18.7109375" style="229" customWidth="1"/>
    <col min="15107" max="15358" width="9.140625" style="229"/>
    <col min="15359" max="15359" width="29.85546875" style="229" customWidth="1"/>
    <col min="15360" max="15360" width="14.28515625" style="229" bestFit="1" customWidth="1"/>
    <col min="15361" max="15361" width="18" style="229" bestFit="1" customWidth="1"/>
    <col min="15362" max="15362" width="18.7109375" style="229" customWidth="1"/>
    <col min="15363" max="15614" width="9.140625" style="229"/>
    <col min="15615" max="15615" width="29.85546875" style="229" customWidth="1"/>
    <col min="15616" max="15616" width="14.28515625" style="229" bestFit="1" customWidth="1"/>
    <col min="15617" max="15617" width="18" style="229" bestFit="1" customWidth="1"/>
    <col min="15618" max="15618" width="18.7109375" style="229" customWidth="1"/>
    <col min="15619" max="15870" width="9.140625" style="229"/>
    <col min="15871" max="15871" width="29.85546875" style="229" customWidth="1"/>
    <col min="15872" max="15872" width="14.28515625" style="229" bestFit="1" customWidth="1"/>
    <col min="15873" max="15873" width="18" style="229" bestFit="1" customWidth="1"/>
    <col min="15874" max="15874" width="18.7109375" style="229" customWidth="1"/>
    <col min="15875" max="16126" width="9.140625" style="229"/>
    <col min="16127" max="16127" width="29.85546875" style="229" customWidth="1"/>
    <col min="16128" max="16128" width="14.28515625" style="229" bestFit="1" customWidth="1"/>
    <col min="16129" max="16129" width="18" style="229" bestFit="1" customWidth="1"/>
    <col min="16130" max="16130" width="18.7109375" style="229" customWidth="1"/>
    <col min="16131" max="16384" width="9.140625" style="229"/>
  </cols>
  <sheetData>
    <row r="1" spans="1:4" ht="14.25">
      <c r="A1" s="1728" t="s">
        <v>3291</v>
      </c>
      <c r="B1" s="1729"/>
      <c r="C1" s="1729"/>
      <c r="D1" s="1729"/>
    </row>
    <row r="2" spans="1:4">
      <c r="A2" s="1730" t="s">
        <v>3292</v>
      </c>
      <c r="B2" s="1730"/>
      <c r="C2" s="1730"/>
      <c r="D2" s="1730"/>
    </row>
    <row r="3" spans="1:4" ht="13.5" thickBot="1">
      <c r="A3" s="1308"/>
      <c r="B3" s="1308"/>
      <c r="C3" s="1308"/>
      <c r="D3" s="1308"/>
    </row>
    <row r="4" spans="1:4" s="235" customFormat="1" ht="37.5" customHeight="1" thickBot="1">
      <c r="A4" s="1309" t="s">
        <v>3293</v>
      </c>
      <c r="B4" s="1310" t="s">
        <v>3101</v>
      </c>
      <c r="C4" s="1311" t="s">
        <v>3294</v>
      </c>
      <c r="D4" s="1312" t="s">
        <v>3295</v>
      </c>
    </row>
    <row r="5" spans="1:4">
      <c r="A5" s="1313" t="s">
        <v>1958</v>
      </c>
      <c r="B5" s="1314">
        <v>24.62</v>
      </c>
      <c r="C5" s="1314">
        <v>15.97</v>
      </c>
      <c r="D5" s="1315">
        <v>23.46</v>
      </c>
    </row>
    <row r="6" spans="1:4">
      <c r="A6" s="1316" t="s">
        <v>1959</v>
      </c>
      <c r="B6" s="1317">
        <v>6.52</v>
      </c>
      <c r="C6" s="1317">
        <v>5.79</v>
      </c>
      <c r="D6" s="1318">
        <v>7.96</v>
      </c>
    </row>
    <row r="7" spans="1:4">
      <c r="A7" s="1316" t="s">
        <v>1960</v>
      </c>
      <c r="B7" s="1317">
        <v>0</v>
      </c>
      <c r="C7" s="1317">
        <v>0</v>
      </c>
      <c r="D7" s="1318">
        <v>0.01</v>
      </c>
    </row>
    <row r="8" spans="1:4">
      <c r="A8" s="1316" t="s">
        <v>1961</v>
      </c>
      <c r="B8" s="1317">
        <v>57.98</v>
      </c>
      <c r="C8" s="1317">
        <v>28.34</v>
      </c>
      <c r="D8" s="1318">
        <v>45.31</v>
      </c>
    </row>
    <row r="9" spans="1:4">
      <c r="A9" s="1316" t="s">
        <v>1962</v>
      </c>
      <c r="B9" s="1317">
        <v>0.6</v>
      </c>
      <c r="C9" s="1317">
        <v>0.61</v>
      </c>
      <c r="D9" s="1318">
        <v>1.06</v>
      </c>
    </row>
    <row r="10" spans="1:4">
      <c r="A10" s="1316" t="s">
        <v>1963</v>
      </c>
      <c r="B10" s="1317">
        <v>5.12</v>
      </c>
      <c r="C10" s="1317">
        <v>5.43</v>
      </c>
      <c r="D10" s="1318">
        <v>7.17</v>
      </c>
    </row>
    <row r="11" spans="1:4" s="1321" customFormat="1">
      <c r="A11" s="1319" t="s">
        <v>855</v>
      </c>
      <c r="B11" s="1320">
        <v>3.76</v>
      </c>
      <c r="C11" s="1320">
        <v>3.09</v>
      </c>
      <c r="D11" s="1320">
        <v>2.66</v>
      </c>
    </row>
    <row r="12" spans="1:4">
      <c r="A12" s="1316" t="s">
        <v>1964</v>
      </c>
      <c r="B12" s="1317">
        <v>0.02</v>
      </c>
      <c r="C12" s="1317">
        <v>0.08</v>
      </c>
      <c r="D12" s="1318">
        <v>0.16</v>
      </c>
    </row>
    <row r="13" spans="1:4">
      <c r="A13" s="1316" t="s">
        <v>1965</v>
      </c>
      <c r="B13" s="1317">
        <v>0.1</v>
      </c>
      <c r="C13" s="1317">
        <v>0.08</v>
      </c>
      <c r="D13" s="1318">
        <v>0.15</v>
      </c>
    </row>
    <row r="14" spans="1:4">
      <c r="A14" s="1316" t="s">
        <v>1966</v>
      </c>
      <c r="B14" s="1317">
        <v>0.32</v>
      </c>
      <c r="C14" s="1317">
        <v>0.28000000000000003</v>
      </c>
      <c r="D14" s="1318">
        <v>0.46</v>
      </c>
    </row>
    <row r="15" spans="1:4">
      <c r="A15" s="1316" t="s">
        <v>1967</v>
      </c>
      <c r="B15" s="1317">
        <v>0.74</v>
      </c>
      <c r="C15" s="1317">
        <v>0.6</v>
      </c>
      <c r="D15" s="1318">
        <v>1.05</v>
      </c>
    </row>
    <row r="16" spans="1:4">
      <c r="A16" s="1316" t="s">
        <v>1968</v>
      </c>
      <c r="B16" s="1317">
        <v>0.25</v>
      </c>
      <c r="C16" s="1317">
        <v>0.19</v>
      </c>
      <c r="D16" s="1318">
        <v>0.33</v>
      </c>
    </row>
    <row r="17" spans="1:4">
      <c r="A17" s="1316" t="s">
        <v>1969</v>
      </c>
      <c r="B17" s="1317">
        <v>0.01</v>
      </c>
      <c r="C17" s="1317">
        <v>0.31</v>
      </c>
      <c r="D17" s="1318">
        <v>0.51</v>
      </c>
    </row>
    <row r="18" spans="1:4">
      <c r="A18" s="1316" t="s">
        <v>1970</v>
      </c>
      <c r="B18" s="1317">
        <v>2.3199999999999998</v>
      </c>
      <c r="C18" s="1317">
        <v>1.55</v>
      </c>
      <c r="D18" s="1318">
        <v>0</v>
      </c>
    </row>
    <row r="19" spans="1:4" s="1321" customFormat="1">
      <c r="A19" s="1319" t="s">
        <v>456</v>
      </c>
      <c r="B19" s="1320">
        <v>98.600000000000009</v>
      </c>
      <c r="C19" s="1320">
        <v>59.230000000000004</v>
      </c>
      <c r="D19" s="1320">
        <v>87.63000000000001</v>
      </c>
    </row>
    <row r="20" spans="1:4">
      <c r="A20" s="1316"/>
      <c r="B20" s="1317"/>
      <c r="C20" s="1317"/>
      <c r="D20" s="1318">
        <v>0</v>
      </c>
    </row>
    <row r="21" spans="1:4">
      <c r="A21" s="1316" t="s">
        <v>1971</v>
      </c>
      <c r="B21" s="1317">
        <v>34.46</v>
      </c>
      <c r="C21" s="1317">
        <v>31.58</v>
      </c>
      <c r="D21" s="1318">
        <v>47.1</v>
      </c>
    </row>
    <row r="22" spans="1:4">
      <c r="A22" s="1316" t="s">
        <v>1972</v>
      </c>
      <c r="B22" s="1317">
        <v>1.8900000000000001</v>
      </c>
      <c r="C22" s="1317">
        <v>8.57</v>
      </c>
      <c r="D22" s="1318">
        <v>7.22</v>
      </c>
    </row>
    <row r="23" spans="1:4">
      <c r="A23" s="1316" t="s">
        <v>1973</v>
      </c>
      <c r="B23" s="1317">
        <v>0.4</v>
      </c>
      <c r="C23" s="1317">
        <v>0.01</v>
      </c>
      <c r="D23" s="1318">
        <v>0.01</v>
      </c>
    </row>
    <row r="24" spans="1:4">
      <c r="A24" s="1316" t="s">
        <v>1974</v>
      </c>
      <c r="B24" s="1317">
        <v>0.1</v>
      </c>
      <c r="C24" s="1317">
        <v>0</v>
      </c>
      <c r="D24" s="1318">
        <v>0</v>
      </c>
    </row>
    <row r="25" spans="1:4">
      <c r="A25" s="1316" t="s">
        <v>1975</v>
      </c>
      <c r="B25" s="1317">
        <v>0</v>
      </c>
      <c r="C25" s="1317">
        <v>0</v>
      </c>
      <c r="D25" s="1318">
        <v>0</v>
      </c>
    </row>
    <row r="26" spans="1:4">
      <c r="A26" s="1316" t="s">
        <v>1976</v>
      </c>
      <c r="B26" s="1317">
        <v>0</v>
      </c>
      <c r="C26" s="1317">
        <v>0</v>
      </c>
      <c r="D26" s="1318">
        <v>0</v>
      </c>
    </row>
    <row r="27" spans="1:4">
      <c r="A27" s="1316" t="s">
        <v>1977</v>
      </c>
      <c r="B27" s="1317">
        <v>0.43</v>
      </c>
      <c r="C27" s="1317">
        <v>0.17</v>
      </c>
      <c r="D27" s="1318">
        <v>0.3</v>
      </c>
    </row>
    <row r="28" spans="1:4">
      <c r="A28" s="1316" t="s">
        <v>1978</v>
      </c>
      <c r="B28" s="1317">
        <v>0.4</v>
      </c>
      <c r="C28" s="1317">
        <v>0.13</v>
      </c>
      <c r="D28" s="1318">
        <v>0.14000000000000001</v>
      </c>
    </row>
    <row r="29" spans="1:4">
      <c r="A29" s="1316" t="s">
        <v>1979</v>
      </c>
      <c r="B29" s="1317">
        <v>4.21</v>
      </c>
      <c r="C29" s="1317">
        <v>5.08</v>
      </c>
      <c r="D29" s="1318">
        <v>10.02</v>
      </c>
    </row>
    <row r="30" spans="1:4" s="1321" customFormat="1">
      <c r="A30" s="1319" t="s">
        <v>456</v>
      </c>
      <c r="B30" s="1320">
        <v>41.89</v>
      </c>
      <c r="C30" s="1320">
        <v>45.54</v>
      </c>
      <c r="D30" s="1320">
        <v>64.789999999999992</v>
      </c>
    </row>
    <row r="31" spans="1:4" s="1321" customFormat="1">
      <c r="A31" s="1319" t="s">
        <v>709</v>
      </c>
      <c r="B31" s="1320">
        <v>140.49</v>
      </c>
      <c r="C31" s="1320">
        <v>104.77000000000001</v>
      </c>
      <c r="D31" s="1320">
        <v>152.42000000000002</v>
      </c>
    </row>
    <row r="32" spans="1:4">
      <c r="A32" s="1316" t="s">
        <v>1998</v>
      </c>
      <c r="B32" s="1317">
        <v>18.739999999999998</v>
      </c>
      <c r="C32" s="1317">
        <v>14.2</v>
      </c>
      <c r="D32" s="1318">
        <v>26.02</v>
      </c>
    </row>
    <row r="33" spans="1:4" s="1321" customFormat="1" ht="13.5" thickBot="1">
      <c r="A33" s="1322" t="s">
        <v>456</v>
      </c>
      <c r="B33" s="1323">
        <v>159.23000000000002</v>
      </c>
      <c r="C33" s="1323">
        <v>118.97000000000001</v>
      </c>
      <c r="D33" s="1323">
        <v>178.44000000000003</v>
      </c>
    </row>
    <row r="35" spans="1:4">
      <c r="A35" s="1324"/>
      <c r="B35" s="1321"/>
    </row>
    <row r="36" spans="1:4">
      <c r="B36" s="1325"/>
    </row>
  </sheetData>
  <mergeCells count="2">
    <mergeCell ref="A1:D1"/>
    <mergeCell ref="A2:D2"/>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5"/>
  <sheetViews>
    <sheetView showGridLines="0" topLeftCell="C1" zoomScale="97" workbookViewId="0">
      <selection activeCell="K7" sqref="K7"/>
    </sheetView>
  </sheetViews>
  <sheetFormatPr defaultRowHeight="12.75"/>
  <cols>
    <col min="2" max="2" width="33.85546875" bestFit="1" customWidth="1"/>
    <col min="3" max="3" width="16.42578125" bestFit="1" customWidth="1"/>
    <col min="4" max="4" width="16.140625" bestFit="1" customWidth="1"/>
    <col min="5" max="5" width="16.42578125" bestFit="1" customWidth="1"/>
    <col min="12" max="12" width="10.140625" customWidth="1"/>
    <col min="17" max="17" width="10" customWidth="1"/>
    <col min="258" max="258" width="33.85546875" bestFit="1" customWidth="1"/>
    <col min="259" max="259" width="16.42578125" bestFit="1" customWidth="1"/>
    <col min="260" max="260" width="16.140625" bestFit="1" customWidth="1"/>
    <col min="261" max="261" width="16.42578125" bestFit="1" customWidth="1"/>
    <col min="268" max="268" width="10.140625" customWidth="1"/>
    <col min="273" max="273" width="10" customWidth="1"/>
    <col min="514" max="514" width="33.85546875" bestFit="1" customWidth="1"/>
    <col min="515" max="515" width="16.42578125" bestFit="1" customWidth="1"/>
    <col min="516" max="516" width="16.140625" bestFit="1" customWidth="1"/>
    <col min="517" max="517" width="16.42578125" bestFit="1" customWidth="1"/>
    <col min="524" max="524" width="10.140625" customWidth="1"/>
    <col min="529" max="529" width="10" customWidth="1"/>
    <col min="770" max="770" width="33.85546875" bestFit="1" customWidth="1"/>
    <col min="771" max="771" width="16.42578125" bestFit="1" customWidth="1"/>
    <col min="772" max="772" width="16.140625" bestFit="1" customWidth="1"/>
    <col min="773" max="773" width="16.42578125" bestFit="1" customWidth="1"/>
    <col min="780" max="780" width="10.140625" customWidth="1"/>
    <col min="785" max="785" width="10" customWidth="1"/>
    <col min="1026" max="1026" width="33.85546875" bestFit="1" customWidth="1"/>
    <col min="1027" max="1027" width="16.42578125" bestFit="1" customWidth="1"/>
    <col min="1028" max="1028" width="16.140625" bestFit="1" customWidth="1"/>
    <col min="1029" max="1029" width="16.42578125" bestFit="1" customWidth="1"/>
    <col min="1036" max="1036" width="10.140625" customWidth="1"/>
    <col min="1041" max="1041" width="10" customWidth="1"/>
    <col min="1282" max="1282" width="33.85546875" bestFit="1" customWidth="1"/>
    <col min="1283" max="1283" width="16.42578125" bestFit="1" customWidth="1"/>
    <col min="1284" max="1284" width="16.140625" bestFit="1" customWidth="1"/>
    <col min="1285" max="1285" width="16.42578125" bestFit="1" customWidth="1"/>
    <col min="1292" max="1292" width="10.140625" customWidth="1"/>
    <col min="1297" max="1297" width="10" customWidth="1"/>
    <col min="1538" max="1538" width="33.85546875" bestFit="1" customWidth="1"/>
    <col min="1539" max="1539" width="16.42578125" bestFit="1" customWidth="1"/>
    <col min="1540" max="1540" width="16.140625" bestFit="1" customWidth="1"/>
    <col min="1541" max="1541" width="16.42578125" bestFit="1" customWidth="1"/>
    <col min="1548" max="1548" width="10.140625" customWidth="1"/>
    <col min="1553" max="1553" width="10" customWidth="1"/>
    <col min="1794" max="1794" width="33.85546875" bestFit="1" customWidth="1"/>
    <col min="1795" max="1795" width="16.42578125" bestFit="1" customWidth="1"/>
    <col min="1796" max="1796" width="16.140625" bestFit="1" customWidth="1"/>
    <col min="1797" max="1797" width="16.42578125" bestFit="1" customWidth="1"/>
    <col min="1804" max="1804" width="10.140625" customWidth="1"/>
    <col min="1809" max="1809" width="10" customWidth="1"/>
    <col min="2050" max="2050" width="33.85546875" bestFit="1" customWidth="1"/>
    <col min="2051" max="2051" width="16.42578125" bestFit="1" customWidth="1"/>
    <col min="2052" max="2052" width="16.140625" bestFit="1" customWidth="1"/>
    <col min="2053" max="2053" width="16.42578125" bestFit="1" customWidth="1"/>
    <col min="2060" max="2060" width="10.140625" customWidth="1"/>
    <col min="2065" max="2065" width="10" customWidth="1"/>
    <col min="2306" max="2306" width="33.85546875" bestFit="1" customWidth="1"/>
    <col min="2307" max="2307" width="16.42578125" bestFit="1" customWidth="1"/>
    <col min="2308" max="2308" width="16.140625" bestFit="1" customWidth="1"/>
    <col min="2309" max="2309" width="16.42578125" bestFit="1" customWidth="1"/>
    <col min="2316" max="2316" width="10.140625" customWidth="1"/>
    <col min="2321" max="2321" width="10" customWidth="1"/>
    <col min="2562" max="2562" width="33.85546875" bestFit="1" customWidth="1"/>
    <col min="2563" max="2563" width="16.42578125" bestFit="1" customWidth="1"/>
    <col min="2564" max="2564" width="16.140625" bestFit="1" customWidth="1"/>
    <col min="2565" max="2565" width="16.42578125" bestFit="1" customWidth="1"/>
    <col min="2572" max="2572" width="10.140625" customWidth="1"/>
    <col min="2577" max="2577" width="10" customWidth="1"/>
    <col min="2818" max="2818" width="33.85546875" bestFit="1" customWidth="1"/>
    <col min="2819" max="2819" width="16.42578125" bestFit="1" customWidth="1"/>
    <col min="2820" max="2820" width="16.140625" bestFit="1" customWidth="1"/>
    <col min="2821" max="2821" width="16.42578125" bestFit="1" customWidth="1"/>
    <col min="2828" max="2828" width="10.140625" customWidth="1"/>
    <col min="2833" max="2833" width="10" customWidth="1"/>
    <col min="3074" max="3074" width="33.85546875" bestFit="1" customWidth="1"/>
    <col min="3075" max="3075" width="16.42578125" bestFit="1" customWidth="1"/>
    <col min="3076" max="3076" width="16.140625" bestFit="1" customWidth="1"/>
    <col min="3077" max="3077" width="16.42578125" bestFit="1" customWidth="1"/>
    <col min="3084" max="3084" width="10.140625" customWidth="1"/>
    <col min="3089" max="3089" width="10" customWidth="1"/>
    <col min="3330" max="3330" width="33.85546875" bestFit="1" customWidth="1"/>
    <col min="3331" max="3331" width="16.42578125" bestFit="1" customWidth="1"/>
    <col min="3332" max="3332" width="16.140625" bestFit="1" customWidth="1"/>
    <col min="3333" max="3333" width="16.42578125" bestFit="1" customWidth="1"/>
    <col min="3340" max="3340" width="10.140625" customWidth="1"/>
    <col min="3345" max="3345" width="10" customWidth="1"/>
    <col min="3586" max="3586" width="33.85546875" bestFit="1" customWidth="1"/>
    <col min="3587" max="3587" width="16.42578125" bestFit="1" customWidth="1"/>
    <col min="3588" max="3588" width="16.140625" bestFit="1" customWidth="1"/>
    <col min="3589" max="3589" width="16.42578125" bestFit="1" customWidth="1"/>
    <col min="3596" max="3596" width="10.140625" customWidth="1"/>
    <col min="3601" max="3601" width="10" customWidth="1"/>
    <col min="3842" max="3842" width="33.85546875" bestFit="1" customWidth="1"/>
    <col min="3843" max="3843" width="16.42578125" bestFit="1" customWidth="1"/>
    <col min="3844" max="3844" width="16.140625" bestFit="1" customWidth="1"/>
    <col min="3845" max="3845" width="16.42578125" bestFit="1" customWidth="1"/>
    <col min="3852" max="3852" width="10.140625" customWidth="1"/>
    <col min="3857" max="3857" width="10" customWidth="1"/>
    <col min="4098" max="4098" width="33.85546875" bestFit="1" customWidth="1"/>
    <col min="4099" max="4099" width="16.42578125" bestFit="1" customWidth="1"/>
    <col min="4100" max="4100" width="16.140625" bestFit="1" customWidth="1"/>
    <col min="4101" max="4101" width="16.42578125" bestFit="1" customWidth="1"/>
    <col min="4108" max="4108" width="10.140625" customWidth="1"/>
    <col min="4113" max="4113" width="10" customWidth="1"/>
    <col min="4354" max="4354" width="33.85546875" bestFit="1" customWidth="1"/>
    <col min="4355" max="4355" width="16.42578125" bestFit="1" customWidth="1"/>
    <col min="4356" max="4356" width="16.140625" bestFit="1" customWidth="1"/>
    <col min="4357" max="4357" width="16.42578125" bestFit="1" customWidth="1"/>
    <col min="4364" max="4364" width="10.140625" customWidth="1"/>
    <col min="4369" max="4369" width="10" customWidth="1"/>
    <col min="4610" max="4610" width="33.85546875" bestFit="1" customWidth="1"/>
    <col min="4611" max="4611" width="16.42578125" bestFit="1" customWidth="1"/>
    <col min="4612" max="4612" width="16.140625" bestFit="1" customWidth="1"/>
    <col min="4613" max="4613" width="16.42578125" bestFit="1" customWidth="1"/>
    <col min="4620" max="4620" width="10.140625" customWidth="1"/>
    <col min="4625" max="4625" width="10" customWidth="1"/>
    <col min="4866" max="4866" width="33.85546875" bestFit="1" customWidth="1"/>
    <col min="4867" max="4867" width="16.42578125" bestFit="1" customWidth="1"/>
    <col min="4868" max="4868" width="16.140625" bestFit="1" customWidth="1"/>
    <col min="4869" max="4869" width="16.42578125" bestFit="1" customWidth="1"/>
    <col min="4876" max="4876" width="10.140625" customWidth="1"/>
    <col min="4881" max="4881" width="10" customWidth="1"/>
    <col min="5122" max="5122" width="33.85546875" bestFit="1" customWidth="1"/>
    <col min="5123" max="5123" width="16.42578125" bestFit="1" customWidth="1"/>
    <col min="5124" max="5124" width="16.140625" bestFit="1" customWidth="1"/>
    <col min="5125" max="5125" width="16.42578125" bestFit="1" customWidth="1"/>
    <col min="5132" max="5132" width="10.140625" customWidth="1"/>
    <col min="5137" max="5137" width="10" customWidth="1"/>
    <col min="5378" max="5378" width="33.85546875" bestFit="1" customWidth="1"/>
    <col min="5379" max="5379" width="16.42578125" bestFit="1" customWidth="1"/>
    <col min="5380" max="5380" width="16.140625" bestFit="1" customWidth="1"/>
    <col min="5381" max="5381" width="16.42578125" bestFit="1" customWidth="1"/>
    <col min="5388" max="5388" width="10.140625" customWidth="1"/>
    <col min="5393" max="5393" width="10" customWidth="1"/>
    <col min="5634" max="5634" width="33.85546875" bestFit="1" customWidth="1"/>
    <col min="5635" max="5635" width="16.42578125" bestFit="1" customWidth="1"/>
    <col min="5636" max="5636" width="16.140625" bestFit="1" customWidth="1"/>
    <col min="5637" max="5637" width="16.42578125" bestFit="1" customWidth="1"/>
    <col min="5644" max="5644" width="10.140625" customWidth="1"/>
    <col min="5649" max="5649" width="10" customWidth="1"/>
    <col min="5890" max="5890" width="33.85546875" bestFit="1" customWidth="1"/>
    <col min="5891" max="5891" width="16.42578125" bestFit="1" customWidth="1"/>
    <col min="5892" max="5892" width="16.140625" bestFit="1" customWidth="1"/>
    <col min="5893" max="5893" width="16.42578125" bestFit="1" customWidth="1"/>
    <col min="5900" max="5900" width="10.140625" customWidth="1"/>
    <col min="5905" max="5905" width="10" customWidth="1"/>
    <col min="6146" max="6146" width="33.85546875" bestFit="1" customWidth="1"/>
    <col min="6147" max="6147" width="16.42578125" bestFit="1" customWidth="1"/>
    <col min="6148" max="6148" width="16.140625" bestFit="1" customWidth="1"/>
    <col min="6149" max="6149" width="16.42578125" bestFit="1" customWidth="1"/>
    <col min="6156" max="6156" width="10.140625" customWidth="1"/>
    <col min="6161" max="6161" width="10" customWidth="1"/>
    <col min="6402" max="6402" width="33.85546875" bestFit="1" customWidth="1"/>
    <col min="6403" max="6403" width="16.42578125" bestFit="1" customWidth="1"/>
    <col min="6404" max="6404" width="16.140625" bestFit="1" customWidth="1"/>
    <col min="6405" max="6405" width="16.42578125" bestFit="1" customWidth="1"/>
    <col min="6412" max="6412" width="10.140625" customWidth="1"/>
    <col min="6417" max="6417" width="10" customWidth="1"/>
    <col min="6658" max="6658" width="33.85546875" bestFit="1" customWidth="1"/>
    <col min="6659" max="6659" width="16.42578125" bestFit="1" customWidth="1"/>
    <col min="6660" max="6660" width="16.140625" bestFit="1" customWidth="1"/>
    <col min="6661" max="6661" width="16.42578125" bestFit="1" customWidth="1"/>
    <col min="6668" max="6668" width="10.140625" customWidth="1"/>
    <col min="6673" max="6673" width="10" customWidth="1"/>
    <col min="6914" max="6914" width="33.85546875" bestFit="1" customWidth="1"/>
    <col min="6915" max="6915" width="16.42578125" bestFit="1" customWidth="1"/>
    <col min="6916" max="6916" width="16.140625" bestFit="1" customWidth="1"/>
    <col min="6917" max="6917" width="16.42578125" bestFit="1" customWidth="1"/>
    <col min="6924" max="6924" width="10.140625" customWidth="1"/>
    <col min="6929" max="6929" width="10" customWidth="1"/>
    <col min="7170" max="7170" width="33.85546875" bestFit="1" customWidth="1"/>
    <col min="7171" max="7171" width="16.42578125" bestFit="1" customWidth="1"/>
    <col min="7172" max="7172" width="16.140625" bestFit="1" customWidth="1"/>
    <col min="7173" max="7173" width="16.42578125" bestFit="1" customWidth="1"/>
    <col min="7180" max="7180" width="10.140625" customWidth="1"/>
    <col min="7185" max="7185" width="10" customWidth="1"/>
    <col min="7426" max="7426" width="33.85546875" bestFit="1" customWidth="1"/>
    <col min="7427" max="7427" width="16.42578125" bestFit="1" customWidth="1"/>
    <col min="7428" max="7428" width="16.140625" bestFit="1" customWidth="1"/>
    <col min="7429" max="7429" width="16.42578125" bestFit="1" customWidth="1"/>
    <col min="7436" max="7436" width="10.140625" customWidth="1"/>
    <col min="7441" max="7441" width="10" customWidth="1"/>
    <col min="7682" max="7682" width="33.85546875" bestFit="1" customWidth="1"/>
    <col min="7683" max="7683" width="16.42578125" bestFit="1" customWidth="1"/>
    <col min="7684" max="7684" width="16.140625" bestFit="1" customWidth="1"/>
    <col min="7685" max="7685" width="16.42578125" bestFit="1" customWidth="1"/>
    <col min="7692" max="7692" width="10.140625" customWidth="1"/>
    <col min="7697" max="7697" width="10" customWidth="1"/>
    <col min="7938" max="7938" width="33.85546875" bestFit="1" customWidth="1"/>
    <col min="7939" max="7939" width="16.42578125" bestFit="1" customWidth="1"/>
    <col min="7940" max="7940" width="16.140625" bestFit="1" customWidth="1"/>
    <col min="7941" max="7941" width="16.42578125" bestFit="1" customWidth="1"/>
    <col min="7948" max="7948" width="10.140625" customWidth="1"/>
    <col min="7953" max="7953" width="10" customWidth="1"/>
    <col min="8194" max="8194" width="33.85546875" bestFit="1" customWidth="1"/>
    <col min="8195" max="8195" width="16.42578125" bestFit="1" customWidth="1"/>
    <col min="8196" max="8196" width="16.140625" bestFit="1" customWidth="1"/>
    <col min="8197" max="8197" width="16.42578125" bestFit="1" customWidth="1"/>
    <col min="8204" max="8204" width="10.140625" customWidth="1"/>
    <col min="8209" max="8209" width="10" customWidth="1"/>
    <col min="8450" max="8450" width="33.85546875" bestFit="1" customWidth="1"/>
    <col min="8451" max="8451" width="16.42578125" bestFit="1" customWidth="1"/>
    <col min="8452" max="8452" width="16.140625" bestFit="1" customWidth="1"/>
    <col min="8453" max="8453" width="16.42578125" bestFit="1" customWidth="1"/>
    <col min="8460" max="8460" width="10.140625" customWidth="1"/>
    <col min="8465" max="8465" width="10" customWidth="1"/>
    <col min="8706" max="8706" width="33.85546875" bestFit="1" customWidth="1"/>
    <col min="8707" max="8707" width="16.42578125" bestFit="1" customWidth="1"/>
    <col min="8708" max="8708" width="16.140625" bestFit="1" customWidth="1"/>
    <col min="8709" max="8709" width="16.42578125" bestFit="1" customWidth="1"/>
    <col min="8716" max="8716" width="10.140625" customWidth="1"/>
    <col min="8721" max="8721" width="10" customWidth="1"/>
    <col min="8962" max="8962" width="33.85546875" bestFit="1" customWidth="1"/>
    <col min="8963" max="8963" width="16.42578125" bestFit="1" customWidth="1"/>
    <col min="8964" max="8964" width="16.140625" bestFit="1" customWidth="1"/>
    <col min="8965" max="8965" width="16.42578125" bestFit="1" customWidth="1"/>
    <col min="8972" max="8972" width="10.140625" customWidth="1"/>
    <col min="8977" max="8977" width="10" customWidth="1"/>
    <col min="9218" max="9218" width="33.85546875" bestFit="1" customWidth="1"/>
    <col min="9219" max="9219" width="16.42578125" bestFit="1" customWidth="1"/>
    <col min="9220" max="9220" width="16.140625" bestFit="1" customWidth="1"/>
    <col min="9221" max="9221" width="16.42578125" bestFit="1" customWidth="1"/>
    <col min="9228" max="9228" width="10.140625" customWidth="1"/>
    <col min="9233" max="9233" width="10" customWidth="1"/>
    <col min="9474" max="9474" width="33.85546875" bestFit="1" customWidth="1"/>
    <col min="9475" max="9475" width="16.42578125" bestFit="1" customWidth="1"/>
    <col min="9476" max="9476" width="16.140625" bestFit="1" customWidth="1"/>
    <col min="9477" max="9477" width="16.42578125" bestFit="1" customWidth="1"/>
    <col min="9484" max="9484" width="10.140625" customWidth="1"/>
    <col min="9489" max="9489" width="10" customWidth="1"/>
    <col min="9730" max="9730" width="33.85546875" bestFit="1" customWidth="1"/>
    <col min="9731" max="9731" width="16.42578125" bestFit="1" customWidth="1"/>
    <col min="9732" max="9732" width="16.140625" bestFit="1" customWidth="1"/>
    <col min="9733" max="9733" width="16.42578125" bestFit="1" customWidth="1"/>
    <col min="9740" max="9740" width="10.140625" customWidth="1"/>
    <col min="9745" max="9745" width="10" customWidth="1"/>
    <col min="9986" max="9986" width="33.85546875" bestFit="1" customWidth="1"/>
    <col min="9987" max="9987" width="16.42578125" bestFit="1" customWidth="1"/>
    <col min="9988" max="9988" width="16.140625" bestFit="1" customWidth="1"/>
    <col min="9989" max="9989" width="16.42578125" bestFit="1" customWidth="1"/>
    <col min="9996" max="9996" width="10.140625" customWidth="1"/>
    <col min="10001" max="10001" width="10" customWidth="1"/>
    <col min="10242" max="10242" width="33.85546875" bestFit="1" customWidth="1"/>
    <col min="10243" max="10243" width="16.42578125" bestFit="1" customWidth="1"/>
    <col min="10244" max="10244" width="16.140625" bestFit="1" customWidth="1"/>
    <col min="10245" max="10245" width="16.42578125" bestFit="1" customWidth="1"/>
    <col min="10252" max="10252" width="10.140625" customWidth="1"/>
    <col min="10257" max="10257" width="10" customWidth="1"/>
    <col min="10498" max="10498" width="33.85546875" bestFit="1" customWidth="1"/>
    <col min="10499" max="10499" width="16.42578125" bestFit="1" customWidth="1"/>
    <col min="10500" max="10500" width="16.140625" bestFit="1" customWidth="1"/>
    <col min="10501" max="10501" width="16.42578125" bestFit="1" customWidth="1"/>
    <col min="10508" max="10508" width="10.140625" customWidth="1"/>
    <col min="10513" max="10513" width="10" customWidth="1"/>
    <col min="10754" max="10754" width="33.85546875" bestFit="1" customWidth="1"/>
    <col min="10755" max="10755" width="16.42578125" bestFit="1" customWidth="1"/>
    <col min="10756" max="10756" width="16.140625" bestFit="1" customWidth="1"/>
    <col min="10757" max="10757" width="16.42578125" bestFit="1" customWidth="1"/>
    <col min="10764" max="10764" width="10.140625" customWidth="1"/>
    <col min="10769" max="10769" width="10" customWidth="1"/>
    <col min="11010" max="11010" width="33.85546875" bestFit="1" customWidth="1"/>
    <col min="11011" max="11011" width="16.42578125" bestFit="1" customWidth="1"/>
    <col min="11012" max="11012" width="16.140625" bestFit="1" customWidth="1"/>
    <col min="11013" max="11013" width="16.42578125" bestFit="1" customWidth="1"/>
    <col min="11020" max="11020" width="10.140625" customWidth="1"/>
    <col min="11025" max="11025" width="10" customWidth="1"/>
    <col min="11266" max="11266" width="33.85546875" bestFit="1" customWidth="1"/>
    <col min="11267" max="11267" width="16.42578125" bestFit="1" customWidth="1"/>
    <col min="11268" max="11268" width="16.140625" bestFit="1" customWidth="1"/>
    <col min="11269" max="11269" width="16.42578125" bestFit="1" customWidth="1"/>
    <col min="11276" max="11276" width="10.140625" customWidth="1"/>
    <col min="11281" max="11281" width="10" customWidth="1"/>
    <col min="11522" max="11522" width="33.85546875" bestFit="1" customWidth="1"/>
    <col min="11523" max="11523" width="16.42578125" bestFit="1" customWidth="1"/>
    <col min="11524" max="11524" width="16.140625" bestFit="1" customWidth="1"/>
    <col min="11525" max="11525" width="16.42578125" bestFit="1" customWidth="1"/>
    <col min="11532" max="11532" width="10.140625" customWidth="1"/>
    <col min="11537" max="11537" width="10" customWidth="1"/>
    <col min="11778" max="11778" width="33.85546875" bestFit="1" customWidth="1"/>
    <col min="11779" max="11779" width="16.42578125" bestFit="1" customWidth="1"/>
    <col min="11780" max="11780" width="16.140625" bestFit="1" customWidth="1"/>
    <col min="11781" max="11781" width="16.42578125" bestFit="1" customWidth="1"/>
    <col min="11788" max="11788" width="10.140625" customWidth="1"/>
    <col min="11793" max="11793" width="10" customWidth="1"/>
    <col min="12034" max="12034" width="33.85546875" bestFit="1" customWidth="1"/>
    <col min="12035" max="12035" width="16.42578125" bestFit="1" customWidth="1"/>
    <col min="12036" max="12036" width="16.140625" bestFit="1" customWidth="1"/>
    <col min="12037" max="12037" width="16.42578125" bestFit="1" customWidth="1"/>
    <col min="12044" max="12044" width="10.140625" customWidth="1"/>
    <col min="12049" max="12049" width="10" customWidth="1"/>
    <col min="12290" max="12290" width="33.85546875" bestFit="1" customWidth="1"/>
    <col min="12291" max="12291" width="16.42578125" bestFit="1" customWidth="1"/>
    <col min="12292" max="12292" width="16.140625" bestFit="1" customWidth="1"/>
    <col min="12293" max="12293" width="16.42578125" bestFit="1" customWidth="1"/>
    <col min="12300" max="12300" width="10.140625" customWidth="1"/>
    <col min="12305" max="12305" width="10" customWidth="1"/>
    <col min="12546" max="12546" width="33.85546875" bestFit="1" customWidth="1"/>
    <col min="12547" max="12547" width="16.42578125" bestFit="1" customWidth="1"/>
    <col min="12548" max="12548" width="16.140625" bestFit="1" customWidth="1"/>
    <col min="12549" max="12549" width="16.42578125" bestFit="1" customWidth="1"/>
    <col min="12556" max="12556" width="10.140625" customWidth="1"/>
    <col min="12561" max="12561" width="10" customWidth="1"/>
    <col min="12802" max="12802" width="33.85546875" bestFit="1" customWidth="1"/>
    <col min="12803" max="12803" width="16.42578125" bestFit="1" customWidth="1"/>
    <col min="12804" max="12804" width="16.140625" bestFit="1" customWidth="1"/>
    <col min="12805" max="12805" width="16.42578125" bestFit="1" customWidth="1"/>
    <col min="12812" max="12812" width="10.140625" customWidth="1"/>
    <col min="12817" max="12817" width="10" customWidth="1"/>
    <col min="13058" max="13058" width="33.85546875" bestFit="1" customWidth="1"/>
    <col min="13059" max="13059" width="16.42578125" bestFit="1" customWidth="1"/>
    <col min="13060" max="13060" width="16.140625" bestFit="1" customWidth="1"/>
    <col min="13061" max="13061" width="16.42578125" bestFit="1" customWidth="1"/>
    <col min="13068" max="13068" width="10.140625" customWidth="1"/>
    <col min="13073" max="13073" width="10" customWidth="1"/>
    <col min="13314" max="13314" width="33.85546875" bestFit="1" customWidth="1"/>
    <col min="13315" max="13315" width="16.42578125" bestFit="1" customWidth="1"/>
    <col min="13316" max="13316" width="16.140625" bestFit="1" customWidth="1"/>
    <col min="13317" max="13317" width="16.42578125" bestFit="1" customWidth="1"/>
    <col min="13324" max="13324" width="10.140625" customWidth="1"/>
    <col min="13329" max="13329" width="10" customWidth="1"/>
    <col min="13570" max="13570" width="33.85546875" bestFit="1" customWidth="1"/>
    <col min="13571" max="13571" width="16.42578125" bestFit="1" customWidth="1"/>
    <col min="13572" max="13572" width="16.140625" bestFit="1" customWidth="1"/>
    <col min="13573" max="13573" width="16.42578125" bestFit="1" customWidth="1"/>
    <col min="13580" max="13580" width="10.140625" customWidth="1"/>
    <col min="13585" max="13585" width="10" customWidth="1"/>
    <col min="13826" max="13826" width="33.85546875" bestFit="1" customWidth="1"/>
    <col min="13827" max="13827" width="16.42578125" bestFit="1" customWidth="1"/>
    <col min="13828" max="13828" width="16.140625" bestFit="1" customWidth="1"/>
    <col min="13829" max="13829" width="16.42578125" bestFit="1" customWidth="1"/>
    <col min="13836" max="13836" width="10.140625" customWidth="1"/>
    <col min="13841" max="13841" width="10" customWidth="1"/>
    <col min="14082" max="14082" width="33.85546875" bestFit="1" customWidth="1"/>
    <col min="14083" max="14083" width="16.42578125" bestFit="1" customWidth="1"/>
    <col min="14084" max="14084" width="16.140625" bestFit="1" customWidth="1"/>
    <col min="14085" max="14085" width="16.42578125" bestFit="1" customWidth="1"/>
    <col min="14092" max="14092" width="10.140625" customWidth="1"/>
    <col min="14097" max="14097" width="10" customWidth="1"/>
    <col min="14338" max="14338" width="33.85546875" bestFit="1" customWidth="1"/>
    <col min="14339" max="14339" width="16.42578125" bestFit="1" customWidth="1"/>
    <col min="14340" max="14340" width="16.140625" bestFit="1" customWidth="1"/>
    <col min="14341" max="14341" width="16.42578125" bestFit="1" customWidth="1"/>
    <col min="14348" max="14348" width="10.140625" customWidth="1"/>
    <col min="14353" max="14353" width="10" customWidth="1"/>
    <col min="14594" max="14594" width="33.85546875" bestFit="1" customWidth="1"/>
    <col min="14595" max="14595" width="16.42578125" bestFit="1" customWidth="1"/>
    <col min="14596" max="14596" width="16.140625" bestFit="1" customWidth="1"/>
    <col min="14597" max="14597" width="16.42578125" bestFit="1" customWidth="1"/>
    <col min="14604" max="14604" width="10.140625" customWidth="1"/>
    <col min="14609" max="14609" width="10" customWidth="1"/>
    <col min="14850" max="14850" width="33.85546875" bestFit="1" customWidth="1"/>
    <col min="14851" max="14851" width="16.42578125" bestFit="1" customWidth="1"/>
    <col min="14852" max="14852" width="16.140625" bestFit="1" customWidth="1"/>
    <col min="14853" max="14853" width="16.42578125" bestFit="1" customWidth="1"/>
    <col min="14860" max="14860" width="10.140625" customWidth="1"/>
    <col min="14865" max="14865" width="10" customWidth="1"/>
    <col min="15106" max="15106" width="33.85546875" bestFit="1" customWidth="1"/>
    <col min="15107" max="15107" width="16.42578125" bestFit="1" customWidth="1"/>
    <col min="15108" max="15108" width="16.140625" bestFit="1" customWidth="1"/>
    <col min="15109" max="15109" width="16.42578125" bestFit="1" customWidth="1"/>
    <col min="15116" max="15116" width="10.140625" customWidth="1"/>
    <col min="15121" max="15121" width="10" customWidth="1"/>
    <col min="15362" max="15362" width="33.85546875" bestFit="1" customWidth="1"/>
    <col min="15363" max="15363" width="16.42578125" bestFit="1" customWidth="1"/>
    <col min="15364" max="15364" width="16.140625" bestFit="1" customWidth="1"/>
    <col min="15365" max="15365" width="16.42578125" bestFit="1" customWidth="1"/>
    <col min="15372" max="15372" width="10.140625" customWidth="1"/>
    <col min="15377" max="15377" width="10" customWidth="1"/>
    <col min="15618" max="15618" width="33.85546875" bestFit="1" customWidth="1"/>
    <col min="15619" max="15619" width="16.42578125" bestFit="1" customWidth="1"/>
    <col min="15620" max="15620" width="16.140625" bestFit="1" customWidth="1"/>
    <col min="15621" max="15621" width="16.42578125" bestFit="1" customWidth="1"/>
    <col min="15628" max="15628" width="10.140625" customWidth="1"/>
    <col min="15633" max="15633" width="10" customWidth="1"/>
    <col min="15874" max="15874" width="33.85546875" bestFit="1" customWidth="1"/>
    <col min="15875" max="15875" width="16.42578125" bestFit="1" customWidth="1"/>
    <col min="15876" max="15876" width="16.140625" bestFit="1" customWidth="1"/>
    <col min="15877" max="15877" width="16.42578125" bestFit="1" customWidth="1"/>
    <col min="15884" max="15884" width="10.140625" customWidth="1"/>
    <col min="15889" max="15889" width="10" customWidth="1"/>
    <col min="16130" max="16130" width="33.85546875" bestFit="1" customWidth="1"/>
    <col min="16131" max="16131" width="16.42578125" bestFit="1" customWidth="1"/>
    <col min="16132" max="16132" width="16.140625" bestFit="1" customWidth="1"/>
    <col min="16133" max="16133" width="16.42578125" bestFit="1" customWidth="1"/>
    <col min="16140" max="16140" width="10.140625" customWidth="1"/>
    <col min="16145" max="16145" width="10" customWidth="1"/>
  </cols>
  <sheetData>
    <row r="1" spans="1:20" ht="14.25" customHeight="1">
      <c r="A1" s="1731" t="s">
        <v>3296</v>
      </c>
      <c r="B1" s="1732"/>
      <c r="C1" s="1732"/>
      <c r="D1" s="1732"/>
      <c r="E1" s="1732"/>
      <c r="F1" s="1193"/>
      <c r="G1" s="1193"/>
      <c r="H1" s="1193"/>
      <c r="I1" s="1193"/>
      <c r="J1" s="1193"/>
      <c r="K1" s="1193"/>
      <c r="L1" s="1193"/>
      <c r="M1" s="1193"/>
      <c r="N1" s="1193"/>
      <c r="O1" s="1193"/>
      <c r="P1" s="1193"/>
      <c r="Q1" s="1193"/>
      <c r="R1" s="1193"/>
      <c r="S1" s="1193"/>
    </row>
    <row r="2" spans="1:20">
      <c r="A2" s="1193"/>
      <c r="B2" s="1193"/>
      <c r="C2" s="1193"/>
      <c r="D2" s="1193"/>
      <c r="E2" s="1193"/>
      <c r="F2" s="1193"/>
      <c r="G2" s="1193"/>
      <c r="H2" s="1193"/>
      <c r="I2" s="1193"/>
      <c r="J2" s="1193"/>
      <c r="K2" s="1193"/>
      <c r="L2" s="1193"/>
      <c r="M2" s="1193"/>
      <c r="N2" s="1193"/>
      <c r="O2" s="1193"/>
      <c r="P2" s="1193"/>
      <c r="Q2" s="1193"/>
      <c r="R2" s="1193"/>
      <c r="S2" s="1193"/>
    </row>
    <row r="3" spans="1:20" ht="21" customHeight="1">
      <c r="A3" s="1326" t="s">
        <v>820</v>
      </c>
      <c r="B3" s="1326" t="s">
        <v>892</v>
      </c>
      <c r="C3" s="1326" t="s">
        <v>3297</v>
      </c>
      <c r="D3" s="1326" t="s">
        <v>3298</v>
      </c>
      <c r="E3" s="1326" t="s">
        <v>3299</v>
      </c>
      <c r="F3" s="1193"/>
      <c r="G3" s="1193"/>
      <c r="H3" s="1193"/>
      <c r="I3" s="1193"/>
      <c r="J3" s="1193"/>
      <c r="K3" s="1193"/>
      <c r="L3" s="1193"/>
      <c r="M3" s="1193"/>
      <c r="N3" s="1193"/>
      <c r="O3" s="1193"/>
      <c r="P3" s="1193"/>
      <c r="Q3" s="1193"/>
      <c r="R3" s="1193"/>
      <c r="S3" s="1193"/>
    </row>
    <row r="4" spans="1:20" ht="15">
      <c r="A4" s="1327">
        <v>1</v>
      </c>
      <c r="B4" s="1328" t="s">
        <v>3300</v>
      </c>
      <c r="C4" s="1328"/>
      <c r="D4" s="1329">
        <v>69.983788180053338</v>
      </c>
      <c r="E4" s="1329">
        <v>79.824890659335381</v>
      </c>
      <c r="F4" s="1193"/>
      <c r="G4" s="1193"/>
      <c r="H4" s="1193"/>
      <c r="I4" s="1193"/>
      <c r="J4" s="1193"/>
      <c r="K4" s="1193"/>
      <c r="L4" s="1193"/>
      <c r="M4" s="1193"/>
      <c r="N4" s="1193"/>
      <c r="O4" s="1193"/>
      <c r="P4" s="1193"/>
      <c r="Q4" s="1193"/>
      <c r="R4" s="1193"/>
      <c r="S4" s="1193"/>
    </row>
    <row r="5" spans="1:20" ht="15">
      <c r="A5" s="1327">
        <v>2</v>
      </c>
      <c r="B5" s="305" t="s">
        <v>3301</v>
      </c>
      <c r="C5" s="1328"/>
      <c r="D5" s="1329">
        <v>4.0900000001423331</v>
      </c>
      <c r="E5" s="1329">
        <v>4.2865000000000002</v>
      </c>
      <c r="F5" s="1330"/>
      <c r="G5" s="1193"/>
      <c r="H5" s="1193"/>
      <c r="I5" s="1193"/>
      <c r="J5" s="1193"/>
      <c r="K5" s="1193"/>
      <c r="L5" s="1193"/>
      <c r="M5" s="1193"/>
      <c r="N5" s="1193"/>
      <c r="O5" s="1193"/>
      <c r="P5" s="1193"/>
      <c r="Q5" s="1193"/>
      <c r="R5" s="1193"/>
      <c r="S5" s="1193"/>
    </row>
    <row r="6" spans="1:20" ht="15">
      <c r="A6" s="1327">
        <v>3</v>
      </c>
      <c r="B6" s="305" t="s">
        <v>3302</v>
      </c>
      <c r="C6" s="1328"/>
      <c r="D6" s="1329">
        <v>194.92685366666669</v>
      </c>
      <c r="E6" s="1329">
        <v>216.92976224999998</v>
      </c>
      <c r="F6" s="1193"/>
      <c r="G6" s="1193"/>
      <c r="H6" s="1193"/>
      <c r="I6" s="1193"/>
      <c r="J6" s="1193"/>
      <c r="K6" s="1193"/>
      <c r="L6" s="1193"/>
      <c r="M6" s="1193"/>
      <c r="N6" s="1193"/>
      <c r="O6" s="1193"/>
      <c r="P6" s="1193"/>
      <c r="Q6" s="1193"/>
      <c r="R6" s="1193"/>
      <c r="S6" s="1193"/>
    </row>
    <row r="7" spans="1:20" ht="15">
      <c r="A7" s="1327">
        <v>4</v>
      </c>
      <c r="B7" s="1328" t="s">
        <v>2114</v>
      </c>
      <c r="C7" s="1328"/>
      <c r="D7" s="1329">
        <v>269.00064184686238</v>
      </c>
      <c r="E7" s="1329">
        <v>301.04115290933538</v>
      </c>
      <c r="F7" s="1193"/>
      <c r="G7" s="1193"/>
      <c r="H7" s="1193"/>
      <c r="I7" s="1193"/>
      <c r="J7" s="1193"/>
      <c r="K7" s="1193"/>
      <c r="L7" s="1193"/>
      <c r="M7" s="1193"/>
      <c r="N7" s="1193"/>
      <c r="O7" s="1193"/>
      <c r="P7" s="1193"/>
      <c r="Q7" s="1193"/>
      <c r="R7" s="1193"/>
      <c r="S7" s="1193"/>
    </row>
    <row r="8" spans="1:20" ht="15">
      <c r="A8" s="1327">
        <v>5</v>
      </c>
      <c r="B8" s="1331" t="s">
        <v>3303</v>
      </c>
      <c r="C8" s="1328"/>
      <c r="D8" s="1332">
        <v>0.1055</v>
      </c>
      <c r="E8" s="1332">
        <v>0.11699999999999999</v>
      </c>
      <c r="F8" s="1193"/>
      <c r="G8" s="1193"/>
      <c r="H8" s="1193"/>
      <c r="I8" s="1193"/>
      <c r="J8" s="1193"/>
      <c r="K8" s="1193"/>
      <c r="L8" s="1193"/>
      <c r="M8" s="1193"/>
      <c r="N8" s="1193"/>
      <c r="O8" s="1193"/>
      <c r="P8" s="1193"/>
      <c r="Q8" s="1193"/>
      <c r="R8" s="1193"/>
      <c r="S8" s="1193"/>
    </row>
    <row r="9" spans="1:20" ht="15">
      <c r="A9" s="1327">
        <v>6</v>
      </c>
      <c r="B9" s="1328" t="s">
        <v>3304</v>
      </c>
      <c r="C9" s="1328"/>
      <c r="D9" s="1333">
        <v>28.379567714843979</v>
      </c>
      <c r="E9" s="1333">
        <v>35.221814890392238</v>
      </c>
      <c r="F9" s="1193"/>
      <c r="G9" s="1193"/>
      <c r="H9" s="1193"/>
      <c r="I9" s="1193"/>
      <c r="J9" s="1193"/>
      <c r="K9" s="1193"/>
      <c r="L9" s="1193"/>
      <c r="M9" s="1193"/>
      <c r="N9" s="1193"/>
      <c r="O9" s="1193"/>
      <c r="P9" s="1193"/>
      <c r="Q9" s="1193"/>
      <c r="R9" s="1193"/>
      <c r="S9" s="1193"/>
    </row>
    <row r="10" spans="1:20">
      <c r="A10" s="1193"/>
      <c r="B10" s="1193"/>
      <c r="C10" s="1193"/>
      <c r="D10" s="1193"/>
      <c r="E10" s="1193"/>
      <c r="F10" s="1193"/>
      <c r="G10" s="1193"/>
      <c r="H10" s="1193"/>
      <c r="I10" s="1193"/>
      <c r="J10" s="1193"/>
      <c r="K10" s="1193"/>
      <c r="L10" s="1193"/>
      <c r="M10" s="1193"/>
      <c r="N10" s="1193"/>
      <c r="O10" s="1193"/>
      <c r="P10" s="1193"/>
      <c r="Q10" s="1193"/>
      <c r="R10" s="1193"/>
      <c r="S10" s="1193"/>
    </row>
    <row r="11" spans="1:20">
      <c r="A11" s="1193"/>
      <c r="B11" s="1193"/>
      <c r="C11" s="1193"/>
      <c r="D11" s="1193"/>
      <c r="E11" s="1193"/>
      <c r="F11" s="1193"/>
      <c r="G11" s="1193"/>
      <c r="H11" s="1193"/>
      <c r="I11" s="1193"/>
      <c r="J11" s="1193"/>
      <c r="K11" s="1193"/>
      <c r="L11" s="1193"/>
      <c r="M11" s="1193"/>
      <c r="N11" s="1193"/>
      <c r="O11" s="1193"/>
      <c r="P11" s="1193"/>
      <c r="Q11" s="1193"/>
      <c r="R11" s="1193"/>
      <c r="S11" s="1193"/>
    </row>
    <row r="12" spans="1:20">
      <c r="A12" s="1193"/>
      <c r="B12" s="1193"/>
      <c r="C12" s="1193"/>
      <c r="D12" s="1193"/>
      <c r="E12" s="1193"/>
      <c r="F12" s="1193"/>
      <c r="G12" s="1193"/>
      <c r="H12" s="1193"/>
      <c r="I12" s="1193"/>
      <c r="J12" s="1193"/>
      <c r="K12" s="1193"/>
      <c r="L12" s="1193"/>
      <c r="M12" s="1193"/>
      <c r="N12" s="1193"/>
      <c r="O12" s="1193"/>
      <c r="P12" s="1193"/>
      <c r="Q12" s="1193"/>
      <c r="R12" s="1193"/>
      <c r="S12" s="1193"/>
    </row>
    <row r="13" spans="1:20" ht="15.75">
      <c r="A13" s="1334" t="s">
        <v>3305</v>
      </c>
      <c r="B13" s="1173"/>
      <c r="C13" s="1173"/>
      <c r="D13" s="1173"/>
      <c r="E13" s="1173"/>
      <c r="F13" s="1173"/>
      <c r="G13" s="1173"/>
      <c r="H13" s="1173"/>
      <c r="I13" s="1173"/>
      <c r="J13" s="1173"/>
      <c r="K13" s="1173"/>
      <c r="L13" s="1173"/>
      <c r="M13" s="1173"/>
      <c r="N13" s="1173"/>
      <c r="O13" s="1173"/>
      <c r="P13" s="1173"/>
      <c r="Q13" s="1173"/>
      <c r="R13" s="1173"/>
      <c r="S13" s="1173"/>
      <c r="T13" s="1335"/>
    </row>
    <row r="14" spans="1:20" ht="15.75">
      <c r="A14" s="1157" t="s">
        <v>3306</v>
      </c>
      <c r="B14" s="1157" t="s">
        <v>3307</v>
      </c>
      <c r="C14" s="1655" t="s">
        <v>3101</v>
      </c>
      <c r="D14" s="1655"/>
      <c r="E14" s="1655"/>
      <c r="F14" s="1655"/>
      <c r="G14" s="1655"/>
      <c r="H14" s="1655" t="s">
        <v>908</v>
      </c>
      <c r="I14" s="1655"/>
      <c r="J14" s="1655"/>
      <c r="K14" s="1655"/>
      <c r="L14" s="1655"/>
      <c r="M14" s="1655" t="s">
        <v>3308</v>
      </c>
      <c r="N14" s="1655"/>
      <c r="O14" s="1655"/>
      <c r="P14" s="1655"/>
      <c r="Q14" s="1655"/>
      <c r="R14" s="1181"/>
      <c r="S14" s="1181"/>
      <c r="T14" s="1336"/>
    </row>
    <row r="15" spans="1:20" ht="63">
      <c r="A15" s="1153"/>
      <c r="B15" s="1153"/>
      <c r="C15" s="1337" t="s">
        <v>3309</v>
      </c>
      <c r="D15" s="1337" t="s">
        <v>3310</v>
      </c>
      <c r="E15" s="1337" t="s">
        <v>3311</v>
      </c>
      <c r="F15" s="1337" t="s">
        <v>3312</v>
      </c>
      <c r="G15" s="1337" t="s">
        <v>3313</v>
      </c>
      <c r="H15" s="1337" t="s">
        <v>3309</v>
      </c>
      <c r="I15" s="1337" t="s">
        <v>3310</v>
      </c>
      <c r="J15" s="1337" t="s">
        <v>3311</v>
      </c>
      <c r="K15" s="1337" t="s">
        <v>3312</v>
      </c>
      <c r="L15" s="1337" t="s">
        <v>3313</v>
      </c>
      <c r="M15" s="1337" t="s">
        <v>3309</v>
      </c>
      <c r="N15" s="1337" t="s">
        <v>3310</v>
      </c>
      <c r="O15" s="1337" t="s">
        <v>3311</v>
      </c>
      <c r="P15" s="1337" t="s">
        <v>3312</v>
      </c>
      <c r="Q15" s="1338" t="s">
        <v>3313</v>
      </c>
      <c r="R15" s="1193"/>
      <c r="S15" s="1193"/>
    </row>
    <row r="16" spans="1:20" ht="15.75">
      <c r="A16" s="1175">
        <v>1</v>
      </c>
      <c r="B16" s="1153" t="s">
        <v>3314</v>
      </c>
      <c r="C16" s="1119">
        <v>274.08</v>
      </c>
      <c r="D16" s="1119">
        <v>0</v>
      </c>
      <c r="E16" s="1119">
        <v>142.11893001899998</v>
      </c>
      <c r="F16" s="1119">
        <v>131.96106998100001</v>
      </c>
      <c r="G16" s="1119">
        <v>11.04448116111158</v>
      </c>
      <c r="H16" s="1339">
        <v>131.96106998100001</v>
      </c>
      <c r="I16" s="1339">
        <v>0</v>
      </c>
      <c r="J16" s="1339">
        <v>0</v>
      </c>
      <c r="K16" s="1339">
        <v>131.96106998100001</v>
      </c>
      <c r="L16" s="1340">
        <v>13.9218928829955</v>
      </c>
      <c r="M16" s="1339">
        <v>131.96106998100001</v>
      </c>
      <c r="N16" s="1339">
        <v>0</v>
      </c>
      <c r="O16" s="1339">
        <v>0</v>
      </c>
      <c r="P16" s="1339">
        <v>131.96106998100001</v>
      </c>
      <c r="Q16" s="1340">
        <v>15.439445187777039</v>
      </c>
      <c r="R16" s="1193"/>
      <c r="S16" s="1193"/>
    </row>
    <row r="17" spans="1:19" ht="15.75">
      <c r="A17" s="1175">
        <v>2</v>
      </c>
      <c r="B17" s="1153" t="s">
        <v>3315</v>
      </c>
      <c r="C17" s="1119">
        <v>76.81</v>
      </c>
      <c r="D17" s="1119">
        <v>0</v>
      </c>
      <c r="E17" s="1119">
        <v>0.61403509999999528</v>
      </c>
      <c r="F17" s="1119">
        <v>76.195964900000007</v>
      </c>
      <c r="G17" s="1119">
        <v>6.3772209410846425</v>
      </c>
      <c r="H17" s="1339">
        <v>76.195964900000007</v>
      </c>
      <c r="I17" s="1339">
        <v>0</v>
      </c>
      <c r="J17" s="1339">
        <v>0</v>
      </c>
      <c r="K17" s="1339">
        <v>76.195964900000007</v>
      </c>
      <c r="L17" s="1340">
        <v>8.0386742969500009</v>
      </c>
      <c r="M17" s="1339">
        <v>76.195964900000007</v>
      </c>
      <c r="N17" s="1339">
        <v>0</v>
      </c>
      <c r="O17" s="1339">
        <v>0</v>
      </c>
      <c r="P17" s="1339">
        <v>76.195964900000007</v>
      </c>
      <c r="Q17" s="1340">
        <v>8.9149278933000229</v>
      </c>
      <c r="R17" s="1193"/>
      <c r="S17" s="1193"/>
    </row>
    <row r="18" spans="1:19" ht="15.75">
      <c r="A18" s="1175">
        <v>3</v>
      </c>
      <c r="B18" s="1153" t="s">
        <v>3316</v>
      </c>
      <c r="C18" s="1119">
        <v>19.170000000000002</v>
      </c>
      <c r="D18" s="1119">
        <v>0</v>
      </c>
      <c r="E18" s="1119">
        <v>0.60410821500000011</v>
      </c>
      <c r="F18" s="1119">
        <v>18.565891785000002</v>
      </c>
      <c r="G18" s="1119">
        <v>1.5538722298037773</v>
      </c>
      <c r="H18" s="1339">
        <v>18.565891785000002</v>
      </c>
      <c r="I18" s="1339">
        <v>0</v>
      </c>
      <c r="J18" s="1339">
        <v>0</v>
      </c>
      <c r="K18" s="1339">
        <v>18.565891785000002</v>
      </c>
      <c r="L18" s="1340">
        <v>1.9587015833175001</v>
      </c>
      <c r="M18" s="1339">
        <v>18.565891785000002</v>
      </c>
      <c r="N18" s="1339">
        <v>0</v>
      </c>
      <c r="O18" s="1339">
        <v>0</v>
      </c>
      <c r="P18" s="1339">
        <v>18.565891785000002</v>
      </c>
      <c r="Q18" s="1340">
        <v>2.1722093388450054</v>
      </c>
      <c r="R18" s="1193"/>
      <c r="S18" s="1193"/>
    </row>
    <row r="19" spans="1:19" ht="15.75">
      <c r="A19" s="1175">
        <v>4</v>
      </c>
      <c r="B19" s="1153" t="s">
        <v>3317</v>
      </c>
      <c r="C19" s="1119">
        <v>0</v>
      </c>
      <c r="D19" s="1119">
        <v>0</v>
      </c>
      <c r="E19" s="1119">
        <v>0</v>
      </c>
      <c r="F19" s="1119">
        <v>0</v>
      </c>
      <c r="G19" s="1119">
        <v>0</v>
      </c>
      <c r="H19" s="1339">
        <v>0</v>
      </c>
      <c r="I19" s="1339">
        <v>60</v>
      </c>
      <c r="J19" s="1339">
        <v>0</v>
      </c>
      <c r="K19" s="1339">
        <v>60</v>
      </c>
      <c r="L19" s="1340">
        <v>6.33</v>
      </c>
      <c r="M19" s="1339">
        <v>60</v>
      </c>
      <c r="N19" s="1339">
        <v>20</v>
      </c>
      <c r="O19" s="1339">
        <v>0</v>
      </c>
      <c r="P19" s="1339">
        <v>80</v>
      </c>
      <c r="Q19" s="1340">
        <v>9.3600000000000225</v>
      </c>
      <c r="R19" s="1193"/>
      <c r="S19" s="1193"/>
    </row>
    <row r="20" spans="1:19" ht="15.75">
      <c r="A20" s="1175">
        <v>5</v>
      </c>
      <c r="B20" s="1153" t="s">
        <v>3318</v>
      </c>
      <c r="C20" s="1119">
        <v>0</v>
      </c>
      <c r="D20" s="1119">
        <v>0</v>
      </c>
      <c r="E20" s="1119">
        <v>0</v>
      </c>
      <c r="F20" s="1119">
        <v>0</v>
      </c>
      <c r="G20" s="1119">
        <v>0</v>
      </c>
      <c r="H20" s="1339">
        <v>0</v>
      </c>
      <c r="I20" s="1339">
        <v>48.260861190054996</v>
      </c>
      <c r="J20" s="1339">
        <v>0</v>
      </c>
      <c r="K20" s="1339">
        <v>48.260861190054996</v>
      </c>
      <c r="L20" s="1340">
        <v>5.0915208555508018</v>
      </c>
      <c r="M20" s="1339">
        <v>48.260861190054996</v>
      </c>
      <c r="N20" s="1339">
        <v>25.342471179714991</v>
      </c>
      <c r="O20" s="1339">
        <v>0</v>
      </c>
      <c r="P20" s="1339">
        <v>73.603332369769987</v>
      </c>
      <c r="Q20" s="1340">
        <v>8.6115898872631096</v>
      </c>
      <c r="R20" s="1193"/>
      <c r="S20" s="1193"/>
    </row>
    <row r="21" spans="1:19" ht="15.75">
      <c r="A21" s="1175"/>
      <c r="B21" s="1157" t="s">
        <v>456</v>
      </c>
      <c r="C21" s="1341">
        <v>370.06</v>
      </c>
      <c r="D21" s="1341">
        <v>0</v>
      </c>
      <c r="E21" s="1341">
        <v>143.33707333399997</v>
      </c>
      <c r="F21" s="1341">
        <v>226.72292666600001</v>
      </c>
      <c r="G21" s="1341">
        <v>18.975574331999997</v>
      </c>
      <c r="H21" s="1341">
        <v>226.72292666600001</v>
      </c>
      <c r="I21" s="1341">
        <v>108.260861190055</v>
      </c>
      <c r="J21" s="1341">
        <v>0</v>
      </c>
      <c r="K21" s="1341">
        <v>334.98378785605502</v>
      </c>
      <c r="L21" s="1341">
        <v>35.340789618813801</v>
      </c>
      <c r="M21" s="1341">
        <v>334.98378785605502</v>
      </c>
      <c r="N21" s="1341">
        <v>45.342471179714991</v>
      </c>
      <c r="O21" s="1341">
        <v>0</v>
      </c>
      <c r="P21" s="1341">
        <v>380.32625903577002</v>
      </c>
      <c r="Q21" s="1341">
        <v>44.4981723071852</v>
      </c>
      <c r="R21" s="1193"/>
      <c r="S21" s="1193"/>
    </row>
    <row r="22" spans="1:19" ht="15.75">
      <c r="A22" s="1175"/>
      <c r="B22" s="1153"/>
      <c r="C22" s="1153"/>
      <c r="D22" s="1153"/>
      <c r="E22" s="1153"/>
      <c r="F22" s="1153"/>
      <c r="G22" s="1153"/>
      <c r="H22" s="1342"/>
      <c r="I22" s="1342"/>
      <c r="J22" s="1342"/>
      <c r="K22" s="1342"/>
      <c r="L22" s="1342"/>
      <c r="M22" s="1342"/>
      <c r="N22" s="1342"/>
      <c r="O22" s="1342"/>
      <c r="P22" s="1342"/>
      <c r="Q22" s="1342"/>
      <c r="R22" s="1193"/>
      <c r="S22" s="1193"/>
    </row>
    <row r="23" spans="1:19" ht="15.75">
      <c r="A23" s="1175"/>
      <c r="B23" s="1153"/>
      <c r="C23" s="1153"/>
      <c r="D23" s="1153"/>
      <c r="E23" s="1153"/>
      <c r="F23" s="1153"/>
      <c r="G23" s="1153"/>
      <c r="H23" s="1342"/>
      <c r="I23" s="1342"/>
      <c r="J23" s="1342"/>
      <c r="K23" s="1342"/>
      <c r="L23" s="1342"/>
      <c r="M23" s="1342"/>
      <c r="N23" s="1342"/>
      <c r="O23" s="1342"/>
      <c r="P23" s="1342"/>
      <c r="Q23" s="1342"/>
      <c r="R23" s="1193"/>
      <c r="S23" s="1193"/>
    </row>
    <row r="24" spans="1:19">
      <c r="K24" s="765"/>
      <c r="P24" s="765"/>
    </row>
    <row r="25" spans="1:19">
      <c r="A25" s="1193"/>
      <c r="B25" s="1193"/>
      <c r="C25" s="1193"/>
      <c r="D25" s="1193"/>
      <c r="E25" s="1193"/>
      <c r="F25" s="1193"/>
      <c r="I25" s="1193"/>
      <c r="J25" s="1193"/>
      <c r="K25" s="1193"/>
      <c r="L25" s="1193"/>
      <c r="M25" s="1193"/>
      <c r="N25" s="1193"/>
      <c r="O25" s="1193"/>
      <c r="P25" s="1193"/>
      <c r="Q25" s="1193"/>
      <c r="R25" s="1193"/>
      <c r="S25" s="1193"/>
    </row>
  </sheetData>
  <mergeCells count="4">
    <mergeCell ref="A1:E1"/>
    <mergeCell ref="C14:G14"/>
    <mergeCell ref="H14:L14"/>
    <mergeCell ref="M14:Q14"/>
  </mergeCells>
  <pageMargins left="0.23622047244094491" right="0.19685039370078741" top="0.74803149606299213" bottom="0.74803149606299213" header="0.31496062992125984" footer="0.31496062992125984"/>
  <pageSetup scale="6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J37"/>
  <sheetViews>
    <sheetView topLeftCell="A13" workbookViewId="0">
      <selection activeCell="L27" sqref="L27"/>
    </sheetView>
  </sheetViews>
  <sheetFormatPr defaultRowHeight="12.75"/>
  <cols>
    <col min="1" max="1" width="6.140625" bestFit="1" customWidth="1"/>
    <col min="2" max="2" width="24" customWidth="1"/>
    <col min="3" max="3" width="13.42578125" customWidth="1"/>
    <col min="4" max="4" width="15.28515625" customWidth="1"/>
    <col min="5" max="5" width="15" customWidth="1"/>
    <col min="6" max="6" width="13.28515625" customWidth="1"/>
    <col min="7" max="7" width="12.85546875" customWidth="1"/>
    <col min="9" max="9" width="9.5703125" bestFit="1" customWidth="1"/>
    <col min="10" max="10" width="12" bestFit="1" customWidth="1"/>
  </cols>
  <sheetData>
    <row r="7" spans="1:9" ht="75">
      <c r="A7" s="1088" t="s">
        <v>721</v>
      </c>
      <c r="B7" s="1088" t="s">
        <v>1594</v>
      </c>
      <c r="C7" s="1089" t="s">
        <v>2002</v>
      </c>
      <c r="D7" s="1089" t="s">
        <v>1593</v>
      </c>
      <c r="E7" s="1089" t="s">
        <v>1592</v>
      </c>
      <c r="F7" s="1089" t="s">
        <v>2236</v>
      </c>
      <c r="G7" s="1089" t="s">
        <v>2237</v>
      </c>
    </row>
    <row r="8" spans="1:9">
      <c r="A8" s="621">
        <v>1</v>
      </c>
      <c r="B8" s="622" t="s">
        <v>1006</v>
      </c>
      <c r="C8" s="627">
        <v>239430.78630000004</v>
      </c>
      <c r="D8" s="623">
        <v>0</v>
      </c>
      <c r="E8" s="623">
        <v>1</v>
      </c>
      <c r="F8" s="627">
        <v>11534.34368</v>
      </c>
      <c r="G8" s="627">
        <v>227896.44262000005</v>
      </c>
      <c r="I8" s="3">
        <v>0</v>
      </c>
    </row>
    <row r="9" spans="1:9">
      <c r="A9" s="621">
        <v>2</v>
      </c>
      <c r="B9" s="622" t="s">
        <v>1007</v>
      </c>
      <c r="C9" s="627">
        <v>20884.928400000004</v>
      </c>
      <c r="D9" s="623">
        <v>0</v>
      </c>
      <c r="E9" s="623">
        <v>1</v>
      </c>
      <c r="F9" s="627">
        <v>1009.2550720000002</v>
      </c>
      <c r="G9" s="627">
        <v>19875.673328000004</v>
      </c>
      <c r="I9" s="3">
        <v>0</v>
      </c>
    </row>
    <row r="10" spans="1:9">
      <c r="A10" s="621">
        <v>3</v>
      </c>
      <c r="B10" s="622" t="s">
        <v>1008</v>
      </c>
      <c r="C10" s="627">
        <v>107.916</v>
      </c>
      <c r="D10" s="623">
        <v>0</v>
      </c>
      <c r="E10" s="623">
        <v>1</v>
      </c>
      <c r="F10" s="627"/>
      <c r="G10" s="627">
        <v>107.916</v>
      </c>
      <c r="I10" s="3">
        <v>0</v>
      </c>
    </row>
    <row r="11" spans="1:9" ht="25.5">
      <c r="A11" s="622"/>
      <c r="B11" s="624" t="s">
        <v>1630</v>
      </c>
      <c r="C11" s="628">
        <v>260423.63070000004</v>
      </c>
      <c r="D11" s="625"/>
      <c r="E11" s="625"/>
      <c r="F11" s="628">
        <v>12543.598752</v>
      </c>
      <c r="G11" s="628">
        <v>247880.03194800005</v>
      </c>
      <c r="I11" s="3">
        <v>0</v>
      </c>
    </row>
    <row r="12" spans="1:9" ht="15">
      <c r="A12" s="622"/>
      <c r="B12" s="626" t="s">
        <v>1631</v>
      </c>
      <c r="C12" s="629"/>
      <c r="D12" s="625"/>
      <c r="E12" s="625"/>
      <c r="F12" s="629"/>
      <c r="G12" s="629"/>
      <c r="I12" s="3">
        <v>0</v>
      </c>
    </row>
    <row r="13" spans="1:9">
      <c r="A13" s="621">
        <v>4</v>
      </c>
      <c r="B13" s="622" t="s">
        <v>1632</v>
      </c>
      <c r="C13" s="627">
        <v>48489.93283115136</v>
      </c>
      <c r="D13" s="623">
        <v>0.6</v>
      </c>
      <c r="E13" s="623">
        <v>0.4</v>
      </c>
      <c r="F13" s="627">
        <v>29093.959698690815</v>
      </c>
      <c r="G13" s="627">
        <v>19395.973132460545</v>
      </c>
      <c r="I13" s="3">
        <v>0</v>
      </c>
    </row>
    <row r="14" spans="1:9" ht="25.5">
      <c r="A14" s="621">
        <v>5</v>
      </c>
      <c r="B14" s="622" t="s">
        <v>1633</v>
      </c>
      <c r="C14" s="627">
        <v>25719</v>
      </c>
      <c r="D14" s="623">
        <v>0.9</v>
      </c>
      <c r="E14" s="623">
        <v>0.1</v>
      </c>
      <c r="F14" s="627">
        <v>23147.100000000002</v>
      </c>
      <c r="G14" s="627">
        <v>2571.8999999999978</v>
      </c>
      <c r="I14" s="3">
        <v>0</v>
      </c>
    </row>
    <row r="15" spans="1:9" ht="25.5">
      <c r="A15" s="621">
        <v>6</v>
      </c>
      <c r="B15" s="622" t="s">
        <v>1634</v>
      </c>
      <c r="C15" s="627">
        <v>19922.464320372703</v>
      </c>
      <c r="D15" s="623">
        <v>0.4</v>
      </c>
      <c r="E15" s="623">
        <v>0.6</v>
      </c>
      <c r="F15" s="627">
        <v>7968.9857281490813</v>
      </c>
      <c r="G15" s="627">
        <v>11953.478592223622</v>
      </c>
      <c r="I15" s="3">
        <v>0</v>
      </c>
    </row>
    <row r="16" spans="1:9" ht="25.5">
      <c r="A16" s="621">
        <v>7</v>
      </c>
      <c r="B16" s="622" t="s">
        <v>1635</v>
      </c>
      <c r="C16" s="627">
        <v>3503.1404205172253</v>
      </c>
      <c r="D16" s="623">
        <v>0</v>
      </c>
      <c r="E16" s="623">
        <v>1</v>
      </c>
      <c r="F16" s="627">
        <v>0</v>
      </c>
      <c r="G16" s="627">
        <v>3503.1404205172253</v>
      </c>
      <c r="I16" s="3">
        <v>0</v>
      </c>
    </row>
    <row r="17" spans="1:10">
      <c r="A17" s="621">
        <v>8</v>
      </c>
      <c r="B17" s="622" t="s">
        <v>141</v>
      </c>
      <c r="C17" s="627">
        <v>6688.7877216377328</v>
      </c>
      <c r="D17" s="623">
        <v>0.9</v>
      </c>
      <c r="E17" s="623">
        <v>0.1</v>
      </c>
      <c r="F17" s="627">
        <v>6019.9089494739601</v>
      </c>
      <c r="G17" s="627">
        <v>668.87877216377274</v>
      </c>
      <c r="I17" s="3">
        <v>0</v>
      </c>
    </row>
    <row r="18" spans="1:10" ht="15">
      <c r="A18" s="622"/>
      <c r="B18" s="626" t="s">
        <v>1636</v>
      </c>
      <c r="C18" s="629"/>
      <c r="D18" s="625"/>
      <c r="E18" s="625"/>
      <c r="F18" s="629"/>
      <c r="G18" s="629"/>
      <c r="I18" s="3">
        <v>0</v>
      </c>
    </row>
    <row r="19" spans="1:10">
      <c r="A19" s="621">
        <v>9</v>
      </c>
      <c r="B19" s="622" t="s">
        <v>1637</v>
      </c>
      <c r="C19" s="627">
        <v>3944.0232125517778</v>
      </c>
      <c r="D19" s="623">
        <v>0.9</v>
      </c>
      <c r="E19" s="623">
        <v>0.1</v>
      </c>
      <c r="F19" s="627">
        <v>3549.6208912965999</v>
      </c>
      <c r="G19" s="627">
        <v>394.40232125517787</v>
      </c>
      <c r="I19" s="3">
        <v>0</v>
      </c>
    </row>
    <row r="20" spans="1:10">
      <c r="A20" s="621">
        <v>10</v>
      </c>
      <c r="B20" s="622" t="s">
        <v>1638</v>
      </c>
      <c r="C20" s="627">
        <v>3522.1814890392238</v>
      </c>
      <c r="D20" s="623">
        <v>0.1</v>
      </c>
      <c r="E20" s="623">
        <v>0.9</v>
      </c>
      <c r="F20" s="627">
        <v>352.21814890392238</v>
      </c>
      <c r="G20" s="627">
        <v>3169.9633401353012</v>
      </c>
      <c r="I20" s="3">
        <v>0</v>
      </c>
    </row>
    <row r="21" spans="1:10" ht="25.5">
      <c r="A21" s="621">
        <v>11</v>
      </c>
      <c r="B21" s="622" t="s">
        <v>1015</v>
      </c>
      <c r="C21" s="627">
        <v>3603.2205129442505</v>
      </c>
      <c r="D21" s="623">
        <v>0</v>
      </c>
      <c r="E21" s="623">
        <v>1</v>
      </c>
      <c r="F21" s="627">
        <v>0</v>
      </c>
      <c r="G21" s="627">
        <v>3603.2205129442505</v>
      </c>
      <c r="I21" s="3">
        <v>0</v>
      </c>
    </row>
    <row r="22" spans="1:10">
      <c r="A22" s="621">
        <v>12</v>
      </c>
      <c r="B22" s="622" t="s">
        <v>324</v>
      </c>
      <c r="C22" s="627">
        <v>7942.4253033608911</v>
      </c>
      <c r="D22" s="623">
        <v>0.9</v>
      </c>
      <c r="E22" s="623">
        <v>0.1</v>
      </c>
      <c r="F22" s="627">
        <v>7148.1827730248024</v>
      </c>
      <c r="G22" s="627">
        <v>794.24253033608875</v>
      </c>
      <c r="I22" s="3">
        <v>0</v>
      </c>
    </row>
    <row r="23" spans="1:10">
      <c r="A23" s="621">
        <v>13</v>
      </c>
      <c r="B23" s="622" t="s">
        <v>2158</v>
      </c>
      <c r="C23" s="627">
        <v>2671.5334075316532</v>
      </c>
      <c r="D23" s="623">
        <v>0.9</v>
      </c>
      <c r="E23" s="623">
        <v>0.1</v>
      </c>
      <c r="F23" s="627">
        <v>2404.3800667784881</v>
      </c>
      <c r="G23" s="627">
        <v>267.15334075316514</v>
      </c>
      <c r="I23" s="3"/>
    </row>
    <row r="24" spans="1:10" ht="15">
      <c r="A24" s="622"/>
      <c r="B24" s="626" t="s">
        <v>1398</v>
      </c>
      <c r="C24" s="629"/>
      <c r="D24" s="625"/>
      <c r="E24" s="625"/>
      <c r="F24" s="629"/>
      <c r="G24" s="629"/>
      <c r="I24" s="3">
        <v>0</v>
      </c>
    </row>
    <row r="25" spans="1:10">
      <c r="A25" s="621">
        <v>14</v>
      </c>
      <c r="B25" s="622" t="s">
        <v>2103</v>
      </c>
      <c r="C25" s="627">
        <v>2148.7559761265925</v>
      </c>
      <c r="D25" s="623">
        <v>0.25</v>
      </c>
      <c r="E25" s="623">
        <v>0.75</v>
      </c>
      <c r="F25" s="627">
        <v>537.18899403164812</v>
      </c>
      <c r="G25" s="627">
        <v>1611.5669820949443</v>
      </c>
      <c r="I25" s="3">
        <v>0</v>
      </c>
    </row>
    <row r="26" spans="1:10" ht="25.5">
      <c r="A26" s="621">
        <v>15</v>
      </c>
      <c r="B26" s="622" t="s">
        <v>1639</v>
      </c>
      <c r="C26" s="627">
        <v>0</v>
      </c>
      <c r="D26" s="623">
        <v>0.25</v>
      </c>
      <c r="E26" s="623">
        <v>0.75</v>
      </c>
      <c r="F26" s="627">
        <v>0</v>
      </c>
      <c r="G26" s="627">
        <v>0</v>
      </c>
      <c r="I26" s="3">
        <v>0</v>
      </c>
    </row>
    <row r="27" spans="1:10" ht="25.5">
      <c r="A27" s="621">
        <v>16</v>
      </c>
      <c r="B27" s="622" t="s">
        <v>1640</v>
      </c>
      <c r="C27" s="627">
        <v>0</v>
      </c>
      <c r="D27" s="623">
        <v>0.9</v>
      </c>
      <c r="E27" s="623">
        <v>0.1</v>
      </c>
      <c r="F27" s="627">
        <v>0</v>
      </c>
      <c r="G27" s="627">
        <v>0</v>
      </c>
      <c r="I27" s="3">
        <v>0</v>
      </c>
    </row>
    <row r="28" spans="1:10">
      <c r="A28" s="622"/>
      <c r="B28" s="624" t="s">
        <v>709</v>
      </c>
      <c r="C28" s="628">
        <v>388579.09589523345</v>
      </c>
      <c r="D28" s="625"/>
      <c r="E28" s="625"/>
      <c r="F28" s="628">
        <v>92765.14400234932</v>
      </c>
      <c r="G28" s="628">
        <v>295813.9518928841</v>
      </c>
      <c r="I28" s="3">
        <v>0</v>
      </c>
    </row>
    <row r="29" spans="1:10" ht="26.25" customHeight="1">
      <c r="A29" s="622"/>
      <c r="B29" s="626" t="s">
        <v>1591</v>
      </c>
      <c r="C29" s="629"/>
      <c r="D29" s="625"/>
      <c r="E29" s="625"/>
      <c r="F29" s="629"/>
      <c r="G29" s="629"/>
      <c r="I29" s="3">
        <v>0</v>
      </c>
    </row>
    <row r="30" spans="1:10">
      <c r="A30" s="630">
        <v>19</v>
      </c>
      <c r="B30" s="55" t="s">
        <v>1641</v>
      </c>
      <c r="C30" s="17">
        <v>17844.697844000002</v>
      </c>
      <c r="D30" s="1087">
        <v>0.1</v>
      </c>
      <c r="E30" s="1087">
        <v>0.9</v>
      </c>
      <c r="F30" s="17">
        <v>1784.4697844000002</v>
      </c>
      <c r="G30" s="17">
        <v>16060.228059600002</v>
      </c>
      <c r="I30" s="3">
        <v>0</v>
      </c>
    </row>
    <row r="31" spans="1:10" ht="25.5">
      <c r="A31" s="1090">
        <v>20</v>
      </c>
      <c r="B31" s="1091" t="s">
        <v>1021</v>
      </c>
      <c r="C31" s="1092">
        <v>370734.39805123344</v>
      </c>
      <c r="D31" s="1093"/>
      <c r="E31" s="1093"/>
      <c r="F31" s="1092">
        <v>90980.674217949316</v>
      </c>
      <c r="G31" s="1092">
        <v>279753.72383328411</v>
      </c>
      <c r="I31" s="3">
        <v>0</v>
      </c>
      <c r="J31" s="3">
        <v>370734.39805123344</v>
      </c>
    </row>
    <row r="32" spans="1:10" ht="28.5" customHeight="1">
      <c r="A32" s="1733" t="s">
        <v>1642</v>
      </c>
      <c r="B32" s="1734"/>
      <c r="C32" s="1734"/>
      <c r="D32" s="1734"/>
      <c r="E32" s="1734"/>
      <c r="F32" s="1734"/>
      <c r="G32" s="1735"/>
      <c r="J32">
        <v>372050.57086455374</v>
      </c>
    </row>
    <row r="33" spans="3:7">
      <c r="C33" s="3"/>
    </row>
    <row r="35" spans="3:7">
      <c r="E35" s="163" t="s">
        <v>2003</v>
      </c>
      <c r="F35" s="165">
        <v>-1316.1728133202996</v>
      </c>
    </row>
    <row r="36" spans="3:7">
      <c r="G36" s="3"/>
    </row>
    <row r="37" spans="3:7">
      <c r="C37" s="3"/>
    </row>
  </sheetData>
  <mergeCells count="1">
    <mergeCell ref="A32:G3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view="pageBreakPreview" topLeftCell="A4" zoomScaleSheetLayoutView="100" workbookViewId="0">
      <selection activeCell="J22" sqref="J22"/>
    </sheetView>
  </sheetViews>
  <sheetFormatPr defaultRowHeight="12.75"/>
  <cols>
    <col min="1" max="1" width="10.140625" customWidth="1"/>
    <col min="2" max="2" width="39.85546875" bestFit="1" customWidth="1"/>
    <col min="3" max="3" width="26.28515625" style="4" customWidth="1"/>
    <col min="4" max="4" width="29.140625" style="4" customWidth="1"/>
  </cols>
  <sheetData>
    <row r="1" spans="1:4" ht="47.25">
      <c r="A1" s="1529" t="s">
        <v>554</v>
      </c>
      <c r="B1" s="1529" t="s">
        <v>1594</v>
      </c>
      <c r="C1" s="1529" t="s">
        <v>1593</v>
      </c>
      <c r="D1" s="1529" t="s">
        <v>1592</v>
      </c>
    </row>
    <row r="2" spans="1:4" ht="15">
      <c r="A2" s="1530">
        <v>1</v>
      </c>
      <c r="B2" s="1531" t="s">
        <v>1006</v>
      </c>
      <c r="C2" s="1532">
        <v>0</v>
      </c>
      <c r="D2" s="1532">
        <v>1</v>
      </c>
    </row>
    <row r="3" spans="1:4" ht="15">
      <c r="A3" s="1530">
        <v>2</v>
      </c>
      <c r="B3" s="1531" t="s">
        <v>1007</v>
      </c>
      <c r="C3" s="1532">
        <v>0</v>
      </c>
      <c r="D3" s="1532">
        <v>1</v>
      </c>
    </row>
    <row r="4" spans="1:4" ht="15">
      <c r="A4" s="1530">
        <v>3</v>
      </c>
      <c r="B4" s="1531" t="s">
        <v>1008</v>
      </c>
      <c r="C4" s="1532">
        <v>0</v>
      </c>
      <c r="D4" s="1532">
        <v>1</v>
      </c>
    </row>
    <row r="5" spans="1:4" ht="15.75">
      <c r="A5" s="1530"/>
      <c r="B5" s="1533" t="s">
        <v>3518</v>
      </c>
      <c r="C5" s="46"/>
      <c r="D5" s="46"/>
    </row>
    <row r="6" spans="1:4" ht="15">
      <c r="A6" s="1530">
        <v>4</v>
      </c>
      <c r="B6" s="1531" t="s">
        <v>536</v>
      </c>
      <c r="C6" s="1532">
        <v>0.6</v>
      </c>
      <c r="D6" s="1532">
        <v>0.4</v>
      </c>
    </row>
    <row r="7" spans="1:4" ht="15">
      <c r="A7" s="1530">
        <v>5</v>
      </c>
      <c r="B7" s="1531" t="s">
        <v>1011</v>
      </c>
      <c r="C7" s="1532">
        <v>0.9</v>
      </c>
      <c r="D7" s="1532">
        <v>0.1</v>
      </c>
    </row>
    <row r="8" spans="1:4" ht="15">
      <c r="A8" s="1530">
        <v>6</v>
      </c>
      <c r="B8" s="1531" t="s">
        <v>1012</v>
      </c>
      <c r="C8" s="1532">
        <v>0.4</v>
      </c>
      <c r="D8" s="1532">
        <v>0.6</v>
      </c>
    </row>
    <row r="9" spans="1:4" ht="15">
      <c r="A9" s="1530">
        <v>7</v>
      </c>
      <c r="B9" s="1531" t="s">
        <v>1013</v>
      </c>
      <c r="C9" s="1532">
        <v>0</v>
      </c>
      <c r="D9" s="1532">
        <v>1</v>
      </c>
    </row>
    <row r="10" spans="1:4" ht="15">
      <c r="A10" s="1530">
        <v>8</v>
      </c>
      <c r="B10" s="1531" t="s">
        <v>141</v>
      </c>
      <c r="C10" s="1532">
        <v>0.9</v>
      </c>
      <c r="D10" s="1532">
        <v>0.1</v>
      </c>
    </row>
    <row r="11" spans="1:4" ht="15.75">
      <c r="A11" s="1530"/>
      <c r="B11" s="1533" t="s">
        <v>1014</v>
      </c>
      <c r="C11" s="46"/>
      <c r="D11" s="46"/>
    </row>
    <row r="12" spans="1:4" ht="15">
      <c r="A12" s="1530">
        <v>9</v>
      </c>
      <c r="B12" s="1531" t="s">
        <v>3519</v>
      </c>
      <c r="C12" s="1532">
        <v>0.95</v>
      </c>
      <c r="D12" s="1532">
        <v>0.05</v>
      </c>
    </row>
    <row r="13" spans="1:4" ht="15">
      <c r="A13" s="1530">
        <v>10</v>
      </c>
      <c r="B13" s="1531" t="s">
        <v>3520</v>
      </c>
      <c r="C13" s="1532">
        <v>0.1</v>
      </c>
      <c r="D13" s="1532">
        <v>0.9</v>
      </c>
    </row>
    <row r="14" spans="1:4" ht="15">
      <c r="A14" s="1530">
        <v>11</v>
      </c>
      <c r="B14" s="1531" t="s">
        <v>1015</v>
      </c>
      <c r="C14" s="1532">
        <v>0</v>
      </c>
      <c r="D14" s="1532">
        <v>1</v>
      </c>
    </row>
    <row r="15" spans="1:4" ht="15">
      <c r="A15" s="1530">
        <v>12</v>
      </c>
      <c r="B15" s="1531" t="s">
        <v>324</v>
      </c>
      <c r="C15" s="1532">
        <v>0.9</v>
      </c>
      <c r="D15" s="1532">
        <v>0.1</v>
      </c>
    </row>
    <row r="16" spans="1:4" ht="15.75">
      <c r="A16" s="1530"/>
      <c r="B16" s="1533" t="s">
        <v>1398</v>
      </c>
      <c r="C16" s="1532"/>
      <c r="D16" s="1532"/>
    </row>
    <row r="17" spans="1:4" ht="15">
      <c r="A17" s="1530">
        <v>13</v>
      </c>
      <c r="B17" s="1531" t="s">
        <v>3521</v>
      </c>
      <c r="C17" s="1532">
        <v>0.25</v>
      </c>
      <c r="D17" s="1532">
        <v>0.75</v>
      </c>
    </row>
    <row r="18" spans="1:4" ht="15">
      <c r="A18" s="1530">
        <v>14</v>
      </c>
      <c r="B18" s="1531" t="s">
        <v>3522</v>
      </c>
      <c r="C18" s="1532">
        <v>0.25</v>
      </c>
      <c r="D18" s="1532">
        <v>0.75</v>
      </c>
    </row>
    <row r="19" spans="1:4" ht="15">
      <c r="A19" s="1530">
        <v>15</v>
      </c>
      <c r="B19" s="1531" t="s">
        <v>3523</v>
      </c>
      <c r="C19" s="1532">
        <v>0.9</v>
      </c>
      <c r="D19" s="1532">
        <v>0.1</v>
      </c>
    </row>
    <row r="20" spans="1:4" ht="15.75">
      <c r="A20" s="1530"/>
      <c r="B20" s="1533" t="s">
        <v>1591</v>
      </c>
      <c r="C20" s="46"/>
      <c r="D20" s="46"/>
    </row>
    <row r="21" spans="1:4" ht="15">
      <c r="A21" s="1530">
        <v>16</v>
      </c>
      <c r="B21" s="1531" t="s">
        <v>3524</v>
      </c>
      <c r="C21" s="46" t="s">
        <v>3525</v>
      </c>
      <c r="D21" s="46" t="s">
        <v>3525</v>
      </c>
    </row>
    <row r="22" spans="1:4" ht="15">
      <c r="A22" s="1530">
        <v>17</v>
      </c>
      <c r="B22" s="1531" t="s">
        <v>3526</v>
      </c>
      <c r="C22" s="46" t="s">
        <v>3525</v>
      </c>
      <c r="D22" s="46" t="s">
        <v>3525</v>
      </c>
    </row>
    <row r="23" spans="1:4" ht="15">
      <c r="A23" s="1530">
        <v>18</v>
      </c>
      <c r="B23" s="1531" t="s">
        <v>1022</v>
      </c>
      <c r="C23" s="46" t="s">
        <v>3525</v>
      </c>
      <c r="D23" s="46" t="s">
        <v>3525</v>
      </c>
    </row>
  </sheetData>
  <conditionalFormatting sqref="C1:D1">
    <cfRule type="colorScale" priority="3">
      <colorScale>
        <cfvo type="min"/>
        <cfvo type="percentile" val="50"/>
        <cfvo type="max"/>
        <color rgb="FFF8696B"/>
        <color rgb="FFFFEB84"/>
        <color rgb="FF63BE7B"/>
      </colorScale>
    </cfRule>
  </conditionalFormatting>
  <conditionalFormatting sqref="A1:B1">
    <cfRule type="colorScale" priority="2">
      <colorScale>
        <cfvo type="min"/>
        <cfvo type="percentile" val="50"/>
        <cfvo type="max"/>
        <color rgb="FFF8696B"/>
        <color rgb="FFFFEB84"/>
        <color rgb="FF63BE7B"/>
      </colorScale>
    </cfRule>
  </conditionalFormatting>
  <conditionalFormatting sqref="B2:B23">
    <cfRule type="colorScale" priority="1">
      <colorScale>
        <cfvo type="min"/>
        <cfvo type="percentile" val="50"/>
        <cfvo type="max"/>
        <color rgb="FFF8696B"/>
        <color rgb="FFFFEB84"/>
        <color rgb="FF63BE7B"/>
      </colorScale>
    </cfRule>
  </conditionalFormatting>
  <pageMargins left="0.7" right="0.7" top="0.75" bottom="0.75" header="0.3" footer="0.3"/>
  <pageSetup paperSize="9" scale="9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25"/>
  <sheetViews>
    <sheetView showOutlineSymbols="0" view="pageBreakPreview" zoomScale="80" zoomScaleNormal="87" zoomScaleSheetLayoutView="80" workbookViewId="0">
      <selection activeCell="G9" sqref="G9"/>
    </sheetView>
  </sheetViews>
  <sheetFormatPr defaultColWidth="14.7109375" defaultRowHeight="15"/>
  <cols>
    <col min="1" max="1" width="30.5703125" style="586" customWidth="1"/>
    <col min="2" max="2" width="14.7109375" style="586" customWidth="1"/>
    <col min="3" max="6" width="13.7109375" style="586" customWidth="1"/>
    <col min="7" max="7" width="14.7109375" style="586" customWidth="1"/>
    <col min="8" max="8" width="25.42578125" style="586" customWidth="1"/>
    <col min="9" max="10" width="18.85546875" style="586" customWidth="1"/>
    <col min="11" max="16384" width="14.7109375" style="586"/>
  </cols>
  <sheetData>
    <row r="1" spans="1:9">
      <c r="A1" s="682" t="s">
        <v>2021</v>
      </c>
      <c r="G1" s="683" t="s">
        <v>139</v>
      </c>
      <c r="H1" s="684" t="s">
        <v>1431</v>
      </c>
    </row>
    <row r="2" spans="1:9" ht="18">
      <c r="A2" s="685" t="s">
        <v>1430</v>
      </c>
      <c r="B2" s="685"/>
      <c r="C2" s="685"/>
      <c r="D2" s="685"/>
      <c r="E2" s="685"/>
      <c r="F2" s="685"/>
      <c r="G2" s="685"/>
      <c r="H2" s="685"/>
    </row>
    <row r="3" spans="1:9" ht="18">
      <c r="A3" s="685"/>
      <c r="B3" s="685"/>
      <c r="C3" s="685"/>
      <c r="D3" s="1736"/>
      <c r="E3" s="1736"/>
      <c r="G3" s="685"/>
    </row>
    <row r="4" spans="1:9" ht="18">
      <c r="A4" s="685"/>
      <c r="B4" s="685"/>
      <c r="C4" s="685"/>
      <c r="D4" s="685"/>
      <c r="E4" s="685"/>
      <c r="F4" s="685"/>
      <c r="G4" s="685"/>
      <c r="H4" s="685"/>
    </row>
    <row r="5" spans="1:9" ht="55.5" customHeight="1">
      <c r="A5" s="686" t="s">
        <v>482</v>
      </c>
      <c r="B5" s="1737" t="s">
        <v>2241</v>
      </c>
      <c r="C5" s="1738"/>
      <c r="D5" s="1737" t="s">
        <v>2242</v>
      </c>
      <c r="E5" s="1738"/>
      <c r="F5" s="1737" t="s">
        <v>2243</v>
      </c>
      <c r="G5" s="1738"/>
      <c r="H5" s="687" t="s">
        <v>1429</v>
      </c>
    </row>
    <row r="6" spans="1:9">
      <c r="A6" s="688"/>
      <c r="B6" s="689" t="s">
        <v>1428</v>
      </c>
      <c r="C6" s="690"/>
      <c r="D6" s="689" t="s">
        <v>1428</v>
      </c>
      <c r="E6" s="690"/>
      <c r="F6" s="689" t="s">
        <v>1428</v>
      </c>
      <c r="G6" s="690"/>
      <c r="H6" s="691" t="s">
        <v>1427</v>
      </c>
      <c r="I6" s="611"/>
    </row>
    <row r="7" spans="1:9" ht="15.75">
      <c r="A7" s="692" t="s">
        <v>1426</v>
      </c>
      <c r="B7" s="693" t="s">
        <v>1425</v>
      </c>
      <c r="C7" s="694"/>
      <c r="D7" s="693" t="s">
        <v>1425</v>
      </c>
      <c r="E7" s="694"/>
      <c r="F7" s="693" t="s">
        <v>1425</v>
      </c>
      <c r="G7" s="694"/>
      <c r="H7" s="695"/>
    </row>
    <row r="8" spans="1:9">
      <c r="A8" s="1739" t="s">
        <v>998</v>
      </c>
      <c r="B8" s="696" t="s">
        <v>1424</v>
      </c>
      <c r="C8" s="697" t="s">
        <v>1423</v>
      </c>
      <c r="D8" s="696" t="s">
        <v>1424</v>
      </c>
      <c r="E8" s="697" t="s">
        <v>1423</v>
      </c>
      <c r="F8" s="696" t="s">
        <v>1424</v>
      </c>
      <c r="G8" s="697" t="s">
        <v>1423</v>
      </c>
      <c r="H8" s="698"/>
    </row>
    <row r="9" spans="1:9" ht="36.75" customHeight="1">
      <c r="A9" s="1740"/>
      <c r="B9" s="699" t="s">
        <v>1422</v>
      </c>
      <c r="C9" s="700" t="s">
        <v>1421</v>
      </c>
      <c r="D9" s="699" t="s">
        <v>1422</v>
      </c>
      <c r="E9" s="700" t="s">
        <v>1421</v>
      </c>
      <c r="F9" s="699" t="s">
        <v>1422</v>
      </c>
      <c r="G9" s="700" t="s">
        <v>1421</v>
      </c>
      <c r="H9" s="701"/>
    </row>
    <row r="10" spans="1:9">
      <c r="A10" s="128" t="s">
        <v>799</v>
      </c>
      <c r="B10" s="702">
        <v>0</v>
      </c>
      <c r="C10" s="703">
        <v>0</v>
      </c>
      <c r="D10" s="703">
        <v>0</v>
      </c>
      <c r="E10" s="703">
        <v>0</v>
      </c>
      <c r="F10" s="703">
        <v>0</v>
      </c>
      <c r="G10" s="703">
        <v>0</v>
      </c>
      <c r="H10" s="701"/>
    </row>
    <row r="11" spans="1:9">
      <c r="A11" s="128" t="s">
        <v>802</v>
      </c>
      <c r="B11" s="702">
        <v>0</v>
      </c>
      <c r="C11" s="703">
        <v>0</v>
      </c>
      <c r="D11" s="703">
        <v>0</v>
      </c>
      <c r="E11" s="703">
        <v>0</v>
      </c>
      <c r="F11" s="703">
        <v>0</v>
      </c>
      <c r="G11" s="703">
        <v>0</v>
      </c>
      <c r="H11" s="701"/>
    </row>
    <row r="12" spans="1:9">
      <c r="A12" s="128" t="s">
        <v>215</v>
      </c>
      <c r="B12" s="702">
        <v>0</v>
      </c>
      <c r="C12" s="703">
        <v>0</v>
      </c>
      <c r="D12" s="703">
        <v>0</v>
      </c>
      <c r="E12" s="703">
        <v>0</v>
      </c>
      <c r="F12" s="703">
        <v>0</v>
      </c>
      <c r="G12" s="703">
        <v>0</v>
      </c>
      <c r="H12" s="701"/>
    </row>
    <row r="13" spans="1:9">
      <c r="A13" s="128" t="s">
        <v>800</v>
      </c>
      <c r="B13" s="702">
        <v>0</v>
      </c>
      <c r="C13" s="703">
        <v>0</v>
      </c>
      <c r="D13" s="703">
        <v>0</v>
      </c>
      <c r="E13" s="703">
        <v>0</v>
      </c>
      <c r="F13" s="703">
        <v>0</v>
      </c>
      <c r="G13" s="703">
        <v>0</v>
      </c>
      <c r="H13" s="701"/>
    </row>
    <row r="14" spans="1:9">
      <c r="A14" s="128" t="s">
        <v>801</v>
      </c>
      <c r="B14" s="702">
        <v>0</v>
      </c>
      <c r="C14" s="703">
        <v>0</v>
      </c>
      <c r="D14" s="703">
        <v>0</v>
      </c>
      <c r="E14" s="703">
        <v>0</v>
      </c>
      <c r="F14" s="703">
        <v>0</v>
      </c>
      <c r="G14" s="703">
        <v>0</v>
      </c>
      <c r="H14" s="701"/>
    </row>
    <row r="15" spans="1:9">
      <c r="A15" s="128" t="s">
        <v>803</v>
      </c>
      <c r="B15" s="702">
        <v>0</v>
      </c>
      <c r="C15" s="703">
        <v>0</v>
      </c>
      <c r="D15" s="703">
        <v>0</v>
      </c>
      <c r="E15" s="703">
        <v>0</v>
      </c>
      <c r="F15" s="703">
        <v>0</v>
      </c>
      <c r="G15" s="703">
        <v>0</v>
      </c>
      <c r="H15" s="701"/>
    </row>
    <row r="16" spans="1:9">
      <c r="A16" s="128" t="s">
        <v>804</v>
      </c>
      <c r="B16" s="702">
        <v>0</v>
      </c>
      <c r="C16" s="703">
        <v>0</v>
      </c>
      <c r="D16" s="703">
        <v>0</v>
      </c>
      <c r="E16" s="703">
        <v>0</v>
      </c>
      <c r="F16" s="703">
        <v>0</v>
      </c>
      <c r="G16" s="703">
        <v>0</v>
      </c>
      <c r="H16" s="701"/>
    </row>
    <row r="17" spans="1:8">
      <c r="A17" s="128" t="s">
        <v>566</v>
      </c>
      <c r="B17" s="702">
        <v>0</v>
      </c>
      <c r="C17" s="703">
        <v>0</v>
      </c>
      <c r="D17" s="703">
        <v>0</v>
      </c>
      <c r="E17" s="703">
        <v>0</v>
      </c>
      <c r="F17" s="703">
        <v>0</v>
      </c>
      <c r="G17" s="703">
        <v>0</v>
      </c>
      <c r="H17" s="701"/>
    </row>
    <row r="18" spans="1:8">
      <c r="A18" s="128" t="s">
        <v>805</v>
      </c>
      <c r="B18" s="702">
        <v>0</v>
      </c>
      <c r="C18" s="703">
        <v>3</v>
      </c>
      <c r="D18" s="703">
        <v>0</v>
      </c>
      <c r="E18" s="703">
        <v>0</v>
      </c>
      <c r="F18" s="703">
        <v>0</v>
      </c>
      <c r="G18" s="703">
        <v>0</v>
      </c>
      <c r="H18" s="701"/>
    </row>
    <row r="19" spans="1:8">
      <c r="A19" s="128" t="s">
        <v>806</v>
      </c>
      <c r="B19" s="702">
        <v>0</v>
      </c>
      <c r="C19" s="703">
        <v>0</v>
      </c>
      <c r="D19" s="703">
        <v>0</v>
      </c>
      <c r="E19" s="703">
        <v>0</v>
      </c>
      <c r="F19" s="703">
        <v>0</v>
      </c>
      <c r="G19" s="703">
        <v>0</v>
      </c>
      <c r="H19" s="701"/>
    </row>
    <row r="20" spans="1:8">
      <c r="A20" s="128" t="s">
        <v>791</v>
      </c>
      <c r="B20" s="702">
        <v>0</v>
      </c>
      <c r="C20" s="703">
        <v>0</v>
      </c>
      <c r="D20" s="703">
        <v>0</v>
      </c>
      <c r="E20" s="703">
        <v>0</v>
      </c>
      <c r="F20" s="703">
        <v>0</v>
      </c>
      <c r="G20" s="703">
        <v>0</v>
      </c>
      <c r="H20" s="701"/>
    </row>
    <row r="21" spans="1:8">
      <c r="A21" s="128" t="s">
        <v>807</v>
      </c>
      <c r="B21" s="702">
        <v>0</v>
      </c>
      <c r="C21" s="703">
        <v>0</v>
      </c>
      <c r="D21" s="703">
        <v>0</v>
      </c>
      <c r="E21" s="703">
        <v>0</v>
      </c>
      <c r="F21" s="703">
        <v>0</v>
      </c>
      <c r="G21" s="703">
        <v>0</v>
      </c>
      <c r="H21" s="701"/>
    </row>
    <row r="22" spans="1:8">
      <c r="A22" s="128" t="s">
        <v>211</v>
      </c>
      <c r="B22" s="702">
        <v>0</v>
      </c>
      <c r="C22" s="703">
        <v>0</v>
      </c>
      <c r="D22" s="703">
        <v>0</v>
      </c>
      <c r="E22" s="703">
        <v>0</v>
      </c>
      <c r="F22" s="703">
        <v>0</v>
      </c>
      <c r="G22" s="703">
        <v>0</v>
      </c>
      <c r="H22" s="701"/>
    </row>
    <row r="23" spans="1:8">
      <c r="A23" s="128" t="s">
        <v>210</v>
      </c>
      <c r="B23" s="702">
        <v>0</v>
      </c>
      <c r="C23" s="703">
        <v>0</v>
      </c>
      <c r="D23" s="703">
        <v>0</v>
      </c>
      <c r="E23" s="703">
        <v>0</v>
      </c>
      <c r="F23" s="703">
        <v>0</v>
      </c>
      <c r="G23" s="703">
        <v>0</v>
      </c>
      <c r="H23" s="701"/>
    </row>
    <row r="24" spans="1:8">
      <c r="A24" s="128" t="s">
        <v>212</v>
      </c>
      <c r="B24" s="702">
        <v>0</v>
      </c>
      <c r="C24" s="703">
        <v>0</v>
      </c>
      <c r="D24" s="703">
        <v>0</v>
      </c>
      <c r="E24" s="703">
        <v>0</v>
      </c>
      <c r="F24" s="703">
        <v>0</v>
      </c>
      <c r="G24" s="703">
        <v>0</v>
      </c>
      <c r="H24" s="701"/>
    </row>
    <row r="25" spans="1:8">
      <c r="A25" s="246" t="s">
        <v>2020</v>
      </c>
      <c r="B25" s="129">
        <f t="shared" ref="B25:G25" si="0">AVERAGE(B10:B24)</f>
        <v>0</v>
      </c>
      <c r="C25" s="131">
        <f t="shared" si="0"/>
        <v>0.2</v>
      </c>
      <c r="D25" s="129">
        <f t="shared" si="0"/>
        <v>0</v>
      </c>
      <c r="E25" s="131">
        <f t="shared" si="0"/>
        <v>0</v>
      </c>
      <c r="F25" s="129">
        <f t="shared" si="0"/>
        <v>0</v>
      </c>
      <c r="G25" s="130">
        <f t="shared" si="0"/>
        <v>0</v>
      </c>
      <c r="H25" s="704"/>
    </row>
  </sheetData>
  <mergeCells count="5">
    <mergeCell ref="D3:E3"/>
    <mergeCell ref="B5:C5"/>
    <mergeCell ref="D5:E5"/>
    <mergeCell ref="F5:G5"/>
    <mergeCell ref="A8:A9"/>
  </mergeCells>
  <printOptions horizontalCentered="1"/>
  <pageMargins left="0.5" right="0.5" top="1" bottom="0.75" header="0.5" footer="0.5"/>
  <pageSetup scale="92"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15"/>
  <sheetViews>
    <sheetView view="pageBreakPreview" zoomScaleNormal="100" zoomScaleSheetLayoutView="100" workbookViewId="0">
      <selection activeCell="O9" sqref="O9"/>
    </sheetView>
  </sheetViews>
  <sheetFormatPr defaultRowHeight="15"/>
  <cols>
    <col min="1" max="1" width="19.85546875" style="992" customWidth="1"/>
    <col min="2" max="2" width="10.28515625" style="992" customWidth="1"/>
    <col min="3" max="3" width="11.85546875" style="992" customWidth="1"/>
    <col min="4" max="4" width="9.140625" style="992"/>
    <col min="5" max="5" width="9" style="992" customWidth="1"/>
    <col min="6" max="6" width="10.7109375" style="992" customWidth="1"/>
    <col min="7" max="7" width="11.28515625" style="992" customWidth="1"/>
    <col min="8" max="8" width="9.140625" style="992"/>
    <col min="9" max="9" width="9.140625" style="992" customWidth="1"/>
    <col min="10" max="10" width="9.140625" style="992"/>
    <col min="11" max="11" width="10.140625" style="992" customWidth="1"/>
    <col min="12" max="12" width="10.7109375" style="992" customWidth="1"/>
    <col min="13" max="13" width="11.42578125" style="992" customWidth="1"/>
    <col min="14" max="14" width="33" style="992" bestFit="1" customWidth="1"/>
    <col min="15" max="16384" width="9.140625" style="992"/>
  </cols>
  <sheetData>
    <row r="1" spans="1:14">
      <c r="A1" s="1742" t="s">
        <v>2021</v>
      </c>
      <c r="B1" s="1742"/>
      <c r="C1" s="570"/>
      <c r="D1" s="570"/>
      <c r="E1" s="570"/>
      <c r="F1" s="570"/>
      <c r="G1" s="570"/>
      <c r="H1" s="570"/>
      <c r="I1" s="570"/>
      <c r="J1" s="570"/>
      <c r="K1" s="570"/>
      <c r="L1" s="570"/>
      <c r="M1" s="571" t="s">
        <v>139</v>
      </c>
      <c r="N1" s="572" t="s">
        <v>1439</v>
      </c>
    </row>
    <row r="2" spans="1:14" ht="18.75" customHeight="1">
      <c r="A2" s="570"/>
      <c r="B2" s="570"/>
      <c r="C2" s="570"/>
      <c r="D2" s="570"/>
      <c r="E2" s="570"/>
      <c r="F2" s="570"/>
      <c r="G2" s="570"/>
      <c r="H2" s="570"/>
      <c r="I2" s="570"/>
      <c r="J2" s="570"/>
      <c r="K2" s="570"/>
      <c r="L2" s="570"/>
      <c r="M2" s="570"/>
      <c r="N2" s="570"/>
    </row>
    <row r="3" spans="1:14" ht="19.5">
      <c r="A3" s="573" t="s">
        <v>679</v>
      </c>
      <c r="B3" s="573"/>
      <c r="C3" s="573"/>
      <c r="D3" s="573"/>
      <c r="E3" s="573"/>
      <c r="F3" s="573"/>
      <c r="G3" s="573"/>
      <c r="H3" s="573"/>
      <c r="I3" s="573"/>
      <c r="J3" s="573"/>
      <c r="K3" s="573"/>
      <c r="L3" s="573"/>
      <c r="M3" s="573"/>
      <c r="N3" s="573"/>
    </row>
    <row r="4" spans="1:14" ht="15.75">
      <c r="A4" s="570"/>
      <c r="B4" s="570"/>
      <c r="C4" s="570"/>
      <c r="D4" s="570"/>
      <c r="E4" s="574"/>
      <c r="F4" s="570"/>
      <c r="G4" s="1743"/>
      <c r="H4" s="1743"/>
      <c r="I4" s="570"/>
      <c r="J4" s="570"/>
      <c r="K4" s="570"/>
      <c r="L4" s="570"/>
      <c r="M4" s="570"/>
      <c r="N4" s="570"/>
    </row>
    <row r="5" spans="1:14" ht="18">
      <c r="A5" s="575" t="s">
        <v>680</v>
      </c>
      <c r="B5" s="993" t="s">
        <v>482</v>
      </c>
      <c r="C5" s="993"/>
      <c r="D5" s="993"/>
      <c r="E5" s="993"/>
      <c r="F5" s="993"/>
      <c r="G5" s="993"/>
      <c r="H5" s="993"/>
      <c r="I5" s="993"/>
      <c r="J5" s="993"/>
      <c r="K5" s="993"/>
      <c r="L5" s="993"/>
      <c r="M5" s="576"/>
      <c r="N5" s="577"/>
    </row>
    <row r="6" spans="1:14" ht="30" customHeight="1">
      <c r="A6" s="1744"/>
      <c r="B6" s="1741" t="s">
        <v>2244</v>
      </c>
      <c r="C6" s="1741"/>
      <c r="D6" s="1741"/>
      <c r="E6" s="1741"/>
      <c r="F6" s="1741" t="s">
        <v>2245</v>
      </c>
      <c r="G6" s="1741"/>
      <c r="H6" s="1741"/>
      <c r="I6" s="1741"/>
      <c r="J6" s="1741" t="s">
        <v>2246</v>
      </c>
      <c r="K6" s="1741"/>
      <c r="L6" s="1741"/>
      <c r="M6" s="1741"/>
      <c r="N6" s="579" t="s">
        <v>1438</v>
      </c>
    </row>
    <row r="7" spans="1:14" ht="15.75">
      <c r="A7" s="1745"/>
      <c r="B7" s="580" t="s">
        <v>681</v>
      </c>
      <c r="C7" s="580"/>
      <c r="D7" s="580"/>
      <c r="E7" s="580"/>
      <c r="F7" s="580" t="s">
        <v>681</v>
      </c>
      <c r="G7" s="581"/>
      <c r="H7" s="581"/>
      <c r="I7" s="581"/>
      <c r="J7" s="580" t="s">
        <v>681</v>
      </c>
      <c r="K7" s="580"/>
      <c r="L7" s="580"/>
      <c r="M7" s="580"/>
      <c r="N7" s="1747" t="s">
        <v>2247</v>
      </c>
    </row>
    <row r="8" spans="1:14" ht="18.75" customHeight="1">
      <c r="A8" s="1745"/>
      <c r="B8" s="581" t="s">
        <v>682</v>
      </c>
      <c r="C8" s="581"/>
      <c r="D8" s="581" t="s">
        <v>1437</v>
      </c>
      <c r="E8" s="581"/>
      <c r="F8" s="581" t="s">
        <v>682</v>
      </c>
      <c r="G8" s="581"/>
      <c r="H8" s="581" t="s">
        <v>1437</v>
      </c>
      <c r="I8" s="581"/>
      <c r="J8" s="581" t="s">
        <v>682</v>
      </c>
      <c r="K8" s="581"/>
      <c r="L8" s="581" t="s">
        <v>1437</v>
      </c>
      <c r="M8" s="581"/>
      <c r="N8" s="1748"/>
    </row>
    <row r="9" spans="1:14" ht="30">
      <c r="A9" s="1746"/>
      <c r="B9" s="636" t="s">
        <v>1436</v>
      </c>
      <c r="C9" s="805" t="s">
        <v>776</v>
      </c>
      <c r="D9" s="805" t="s">
        <v>1436</v>
      </c>
      <c r="E9" s="804" t="s">
        <v>776</v>
      </c>
      <c r="F9" s="636" t="s">
        <v>1436</v>
      </c>
      <c r="G9" s="805" t="s">
        <v>776</v>
      </c>
      <c r="H9" s="805" t="s">
        <v>1436</v>
      </c>
      <c r="I9" s="804" t="s">
        <v>776</v>
      </c>
      <c r="J9" s="636" t="s">
        <v>1436</v>
      </c>
      <c r="K9" s="805" t="s">
        <v>776</v>
      </c>
      <c r="L9" s="805" t="s">
        <v>1436</v>
      </c>
      <c r="M9" s="804" t="s">
        <v>776</v>
      </c>
      <c r="N9" s="1749"/>
    </row>
    <row r="10" spans="1:14" ht="18.75" customHeight="1">
      <c r="A10" s="637"/>
      <c r="B10" s="666"/>
      <c r="C10" s="667"/>
      <c r="D10" s="667"/>
      <c r="E10" s="668"/>
      <c r="F10" s="666"/>
      <c r="G10" s="667"/>
      <c r="H10" s="667"/>
      <c r="I10" s="668"/>
      <c r="J10" s="666"/>
      <c r="K10" s="667"/>
      <c r="L10" s="667"/>
      <c r="M10" s="668"/>
      <c r="N10" s="1750" t="s">
        <v>2248</v>
      </c>
    </row>
    <row r="11" spans="1:14" ht="15.75">
      <c r="A11" s="582" t="s">
        <v>1435</v>
      </c>
      <c r="B11" s="648">
        <v>0</v>
      </c>
      <c r="C11" s="648">
        <v>0</v>
      </c>
      <c r="D11" s="648">
        <v>0</v>
      </c>
      <c r="E11" s="648">
        <v>0</v>
      </c>
      <c r="F11" s="648">
        <v>0</v>
      </c>
      <c r="G11" s="648">
        <v>0</v>
      </c>
      <c r="H11" s="648">
        <v>0</v>
      </c>
      <c r="I11" s="648">
        <v>0</v>
      </c>
      <c r="J11" s="648">
        <v>3</v>
      </c>
      <c r="K11" s="648">
        <v>0</v>
      </c>
      <c r="L11" s="648">
        <v>2</v>
      </c>
      <c r="M11" s="648">
        <v>0</v>
      </c>
      <c r="N11" s="1751"/>
    </row>
    <row r="12" spans="1:14" ht="15.75">
      <c r="A12" s="582" t="s">
        <v>1434</v>
      </c>
      <c r="B12" s="648">
        <v>7</v>
      </c>
      <c r="C12" s="648">
        <v>4</v>
      </c>
      <c r="D12" s="648">
        <v>7</v>
      </c>
      <c r="E12" s="648">
        <v>0</v>
      </c>
      <c r="F12" s="648">
        <v>9</v>
      </c>
      <c r="G12" s="648">
        <v>2</v>
      </c>
      <c r="H12" s="648">
        <v>9</v>
      </c>
      <c r="I12" s="648">
        <v>0</v>
      </c>
      <c r="J12" s="648">
        <v>14</v>
      </c>
      <c r="K12" s="648">
        <v>6</v>
      </c>
      <c r="L12" s="648">
        <v>17</v>
      </c>
      <c r="M12" s="648">
        <v>0</v>
      </c>
      <c r="N12" s="1751"/>
    </row>
    <row r="13" spans="1:14" ht="15.75">
      <c r="A13" s="582" t="s">
        <v>1433</v>
      </c>
      <c r="B13" s="648">
        <v>4</v>
      </c>
      <c r="C13" s="648">
        <v>2</v>
      </c>
      <c r="D13" s="648">
        <v>1</v>
      </c>
      <c r="E13" s="648">
        <v>0</v>
      </c>
      <c r="F13" s="648">
        <v>1</v>
      </c>
      <c r="G13" s="648">
        <v>0</v>
      </c>
      <c r="H13" s="648">
        <v>2</v>
      </c>
      <c r="I13" s="648">
        <v>0</v>
      </c>
      <c r="J13" s="648">
        <v>8</v>
      </c>
      <c r="K13" s="648">
        <v>2</v>
      </c>
      <c r="L13" s="648">
        <v>3</v>
      </c>
      <c r="M13" s="648">
        <v>0</v>
      </c>
      <c r="N13" s="1751"/>
    </row>
    <row r="14" spans="1:14" ht="15.75">
      <c r="A14" s="582" t="s">
        <v>1432</v>
      </c>
      <c r="B14" s="1753" t="s">
        <v>216</v>
      </c>
      <c r="C14" s="1754"/>
      <c r="D14" s="1754"/>
      <c r="E14" s="1755"/>
      <c r="F14" s="1753" t="s">
        <v>216</v>
      </c>
      <c r="G14" s="1754"/>
      <c r="H14" s="1754"/>
      <c r="I14" s="1755"/>
      <c r="J14" s="1753" t="s">
        <v>216</v>
      </c>
      <c r="K14" s="1754"/>
      <c r="L14" s="1754"/>
      <c r="M14" s="1755"/>
      <c r="N14" s="1751"/>
    </row>
    <row r="15" spans="1:14" ht="26.25" customHeight="1">
      <c r="A15" s="583"/>
      <c r="B15" s="648">
        <f t="shared" ref="B15:M15" si="0">SUM(B11:B13)</f>
        <v>11</v>
      </c>
      <c r="C15" s="648">
        <f t="shared" si="0"/>
        <v>6</v>
      </c>
      <c r="D15" s="648">
        <f t="shared" si="0"/>
        <v>8</v>
      </c>
      <c r="E15" s="648">
        <f t="shared" si="0"/>
        <v>0</v>
      </c>
      <c r="F15" s="648">
        <f t="shared" si="0"/>
        <v>10</v>
      </c>
      <c r="G15" s="648">
        <f t="shared" si="0"/>
        <v>2</v>
      </c>
      <c r="H15" s="648">
        <f>SUM(H11:H13)</f>
        <v>11</v>
      </c>
      <c r="I15" s="648">
        <f t="shared" si="0"/>
        <v>0</v>
      </c>
      <c r="J15" s="648">
        <f t="shared" si="0"/>
        <v>25</v>
      </c>
      <c r="K15" s="648">
        <f t="shared" si="0"/>
        <v>8</v>
      </c>
      <c r="L15" s="648">
        <f t="shared" si="0"/>
        <v>22</v>
      </c>
      <c r="M15" s="648">
        <f t="shared" si="0"/>
        <v>0</v>
      </c>
      <c r="N15" s="1752"/>
    </row>
  </sheetData>
  <mergeCells count="11">
    <mergeCell ref="N7:N9"/>
    <mergeCell ref="N10:N15"/>
    <mergeCell ref="B14:E14"/>
    <mergeCell ref="F14:I14"/>
    <mergeCell ref="J14:M14"/>
    <mergeCell ref="J6:M6"/>
    <mergeCell ref="A1:B1"/>
    <mergeCell ref="G4:H4"/>
    <mergeCell ref="A6:A9"/>
    <mergeCell ref="B6:E6"/>
    <mergeCell ref="F6:I6"/>
  </mergeCells>
  <pageMargins left="0.70866141732283472" right="0.70866141732283472" top="0.74803149606299213" bottom="0.74803149606299213" header="0.31496062992125984" footer="0.31496062992125984"/>
  <pageSetup paperSize="9" scale="73"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Q75"/>
  <sheetViews>
    <sheetView view="pageBreakPreview" zoomScale="80" zoomScaleNormal="75" zoomScaleSheetLayoutView="80" workbookViewId="0">
      <pane xSplit="2" ySplit="8" topLeftCell="C9" activePane="bottomRight" state="frozen"/>
      <selection pane="topRight" activeCell="C1" sqref="C1"/>
      <selection pane="bottomLeft" activeCell="A9" sqref="A9"/>
      <selection pane="bottomRight" activeCell="F12" sqref="F12"/>
    </sheetView>
  </sheetViews>
  <sheetFormatPr defaultColWidth="14.7109375" defaultRowHeight="15"/>
  <cols>
    <col min="1" max="1" width="6" style="646" customWidth="1"/>
    <col min="2" max="2" width="37.140625" style="378" customWidth="1"/>
    <col min="3" max="3" width="13.5703125" style="342" customWidth="1"/>
    <col min="4" max="4" width="13.7109375" style="342" customWidth="1"/>
    <col min="5" max="8" width="12.5703125" style="342" customWidth="1"/>
    <col min="9" max="9" width="13.140625" style="342" customWidth="1"/>
    <col min="10" max="12" width="12.5703125" style="342" customWidth="1"/>
    <col min="13" max="16384" width="14.7109375" style="342"/>
  </cols>
  <sheetData>
    <row r="1" spans="1:12" ht="18">
      <c r="A1" s="339"/>
      <c r="B1" s="340" t="s">
        <v>1947</v>
      </c>
      <c r="C1" s="341"/>
      <c r="D1" s="341"/>
      <c r="E1" s="341"/>
      <c r="F1" s="341"/>
      <c r="G1" s="341"/>
      <c r="H1" s="341"/>
      <c r="I1" s="341"/>
      <c r="J1" s="341"/>
      <c r="K1" s="312" t="s">
        <v>139</v>
      </c>
      <c r="L1" s="332" t="s">
        <v>1128</v>
      </c>
    </row>
    <row r="2" spans="1:12" ht="18">
      <c r="A2" s="339"/>
      <c r="B2" s="342"/>
      <c r="C2" s="343"/>
      <c r="D2" s="343"/>
      <c r="E2" s="343"/>
      <c r="F2" s="343"/>
      <c r="G2" s="344"/>
      <c r="H2" s="344"/>
      <c r="I2" s="344"/>
      <c r="J2" s="343"/>
      <c r="K2" s="343"/>
      <c r="L2" s="341"/>
    </row>
    <row r="3" spans="1:12" ht="18">
      <c r="A3" s="1560" t="s">
        <v>2182</v>
      </c>
      <c r="B3" s="1560"/>
      <c r="C3" s="1560"/>
      <c r="D3" s="1560"/>
      <c r="E3" s="1560"/>
      <c r="F3" s="1560"/>
      <c r="G3" s="1560"/>
      <c r="H3" s="1560"/>
      <c r="I3" s="1560"/>
      <c r="J3" s="1560"/>
      <c r="K3" s="1560"/>
      <c r="L3" s="1560"/>
    </row>
    <row r="4" spans="1:12" ht="18">
      <c r="A4" s="339"/>
      <c r="B4" s="345" t="s">
        <v>600</v>
      </c>
      <c r="C4" s="343"/>
      <c r="D4" s="343"/>
      <c r="E4" s="343"/>
      <c r="F4" s="343"/>
      <c r="G4" s="343"/>
      <c r="H4" s="343"/>
      <c r="I4" s="343"/>
      <c r="J4" s="343"/>
      <c r="K4" s="343"/>
      <c r="L4" s="341"/>
    </row>
    <row r="5" spans="1:12" ht="18">
      <c r="A5" s="346" t="s">
        <v>140</v>
      </c>
      <c r="B5" s="347" t="s">
        <v>1126</v>
      </c>
      <c r="C5" s="348" t="s">
        <v>134</v>
      </c>
      <c r="D5" s="343"/>
      <c r="E5" s="343"/>
      <c r="G5" s="343"/>
      <c r="H5" s="343"/>
      <c r="I5" s="343"/>
      <c r="J5" s="343"/>
      <c r="K5" s="343"/>
      <c r="L5" s="341"/>
    </row>
    <row r="6" spans="1:12" ht="18">
      <c r="A6" s="339"/>
      <c r="B6" s="341"/>
      <c r="C6" s="345"/>
      <c r="D6" s="341"/>
      <c r="E6" s="341"/>
      <c r="F6" s="348" t="s">
        <v>135</v>
      </c>
      <c r="G6" s="341"/>
      <c r="H6" s="341"/>
      <c r="I6" s="349" t="s">
        <v>136</v>
      </c>
      <c r="J6" s="341"/>
      <c r="K6" s="341"/>
      <c r="L6" s="341"/>
    </row>
    <row r="7" spans="1:12" ht="18" customHeight="1">
      <c r="A7" s="1561"/>
      <c r="B7" s="1562" t="s">
        <v>137</v>
      </c>
      <c r="C7" s="1562" t="s">
        <v>1125</v>
      </c>
      <c r="D7" s="1562" t="s">
        <v>1124</v>
      </c>
      <c r="E7" s="350"/>
      <c r="F7" s="351" t="s">
        <v>1123</v>
      </c>
      <c r="G7" s="351"/>
      <c r="H7" s="351"/>
      <c r="I7" s="351"/>
      <c r="J7" s="350"/>
      <c r="K7" s="1563" t="s">
        <v>1532</v>
      </c>
      <c r="L7" s="1564"/>
    </row>
    <row r="8" spans="1:12" s="352" customFormat="1" ht="85.5" customHeight="1">
      <c r="A8" s="1561"/>
      <c r="B8" s="1562"/>
      <c r="C8" s="1562"/>
      <c r="D8" s="1562"/>
      <c r="E8" s="731" t="s">
        <v>1122</v>
      </c>
      <c r="F8" s="731" t="s">
        <v>247</v>
      </c>
      <c r="G8" s="731" t="s">
        <v>1121</v>
      </c>
      <c r="H8" s="731" t="s">
        <v>1120</v>
      </c>
      <c r="I8" s="731" t="s">
        <v>248</v>
      </c>
      <c r="J8" s="731" t="s">
        <v>1119</v>
      </c>
      <c r="K8" s="731" t="s">
        <v>1118</v>
      </c>
      <c r="L8" s="731" t="s">
        <v>1117</v>
      </c>
    </row>
    <row r="9" spans="1:12" ht="18">
      <c r="A9" s="730"/>
      <c r="B9" s="731" t="s">
        <v>347</v>
      </c>
      <c r="C9" s="350"/>
      <c r="D9" s="350"/>
      <c r="E9" s="350"/>
      <c r="F9" s="350"/>
      <c r="G9" s="350"/>
      <c r="H9" s="350"/>
      <c r="I9" s="350"/>
      <c r="J9" s="350"/>
      <c r="K9" s="353"/>
      <c r="L9" s="353"/>
    </row>
    <row r="10" spans="1:12" ht="24.75" customHeight="1">
      <c r="A10" s="730">
        <v>1</v>
      </c>
      <c r="B10" s="354" t="s">
        <v>348</v>
      </c>
      <c r="C10" s="350">
        <v>103314</v>
      </c>
      <c r="D10" s="355">
        <v>90021</v>
      </c>
      <c r="E10" s="350"/>
      <c r="F10" s="356">
        <v>30.045000000000002</v>
      </c>
      <c r="G10" s="356">
        <v>40.147000000000006</v>
      </c>
      <c r="H10" s="356">
        <v>8.8049999999999997</v>
      </c>
      <c r="I10" s="356">
        <v>4.6029999999999998</v>
      </c>
      <c r="J10" s="357">
        <v>83.600000000000009</v>
      </c>
      <c r="K10" s="358">
        <v>3719.97</v>
      </c>
      <c r="L10" s="358">
        <v>2823.76</v>
      </c>
    </row>
    <row r="11" spans="1:12" ht="24.75" customHeight="1">
      <c r="A11" s="730">
        <v>2</v>
      </c>
      <c r="B11" s="354" t="s">
        <v>349</v>
      </c>
      <c r="C11" s="350">
        <v>51546</v>
      </c>
      <c r="D11" s="355">
        <v>91034</v>
      </c>
      <c r="E11" s="350"/>
      <c r="F11" s="356">
        <v>14.971</v>
      </c>
      <c r="G11" s="356">
        <v>31.61</v>
      </c>
      <c r="H11" s="356">
        <v>16.702999999999999</v>
      </c>
      <c r="I11" s="356">
        <v>1.367</v>
      </c>
      <c r="J11" s="357">
        <v>64.65100000000001</v>
      </c>
      <c r="K11" s="358">
        <v>3129.45</v>
      </c>
      <c r="L11" s="358">
        <v>2478.6999999999998</v>
      </c>
    </row>
    <row r="12" spans="1:12" ht="24.75" customHeight="1">
      <c r="A12" s="730">
        <v>3</v>
      </c>
      <c r="B12" s="354" t="s">
        <v>534</v>
      </c>
      <c r="C12" s="350">
        <v>26821</v>
      </c>
      <c r="D12" s="355">
        <v>78307</v>
      </c>
      <c r="E12" s="350"/>
      <c r="F12" s="356">
        <v>7.8019999999999996</v>
      </c>
      <c r="G12" s="356">
        <v>19.899000000000001</v>
      </c>
      <c r="H12" s="356">
        <v>10.981999999999999</v>
      </c>
      <c r="I12" s="356">
        <v>1.7190000000000001</v>
      </c>
      <c r="J12" s="357">
        <v>40.402000000000001</v>
      </c>
      <c r="K12" s="358">
        <v>2021.91</v>
      </c>
      <c r="L12" s="358">
        <v>1607.68</v>
      </c>
    </row>
    <row r="13" spans="1:12" ht="24.75" customHeight="1">
      <c r="A13" s="730">
        <v>4</v>
      </c>
      <c r="B13" s="354">
        <v>4</v>
      </c>
      <c r="C13" s="350">
        <v>11715</v>
      </c>
      <c r="D13" s="355">
        <v>45536</v>
      </c>
      <c r="E13" s="350"/>
      <c r="F13" s="356">
        <v>3.419</v>
      </c>
      <c r="G13" s="356">
        <v>8.68</v>
      </c>
      <c r="H13" s="356">
        <v>5.5369999999999999</v>
      </c>
      <c r="I13" s="356">
        <v>2.5230000000000001</v>
      </c>
      <c r="J13" s="357">
        <v>20.158999999999999</v>
      </c>
      <c r="K13" s="358">
        <v>1049.76</v>
      </c>
      <c r="L13" s="358">
        <v>882.02</v>
      </c>
    </row>
    <row r="14" spans="1:12" ht="24.75" customHeight="1">
      <c r="A14" s="730">
        <v>5</v>
      </c>
      <c r="B14" s="364" t="s">
        <v>1110</v>
      </c>
      <c r="C14" s="350">
        <v>10527</v>
      </c>
      <c r="D14" s="355">
        <v>64156</v>
      </c>
      <c r="E14" s="350"/>
      <c r="F14" s="356">
        <v>3.0150000000000001</v>
      </c>
      <c r="G14" s="356">
        <v>7.6390000000000002</v>
      </c>
      <c r="H14" s="356">
        <v>6.3140000000000001</v>
      </c>
      <c r="I14" s="356">
        <v>12.809999999999999</v>
      </c>
      <c r="J14" s="357">
        <v>29.777999999999999</v>
      </c>
      <c r="K14" s="358">
        <v>1690.5</v>
      </c>
      <c r="L14" s="358">
        <v>1516.02</v>
      </c>
    </row>
    <row r="15" spans="1:12" ht="24.75" customHeight="1">
      <c r="A15" s="730">
        <v>6</v>
      </c>
      <c r="B15" s="364" t="s">
        <v>846</v>
      </c>
      <c r="C15" s="351">
        <v>203923</v>
      </c>
      <c r="D15" s="365">
        <v>369054</v>
      </c>
      <c r="E15" s="351">
        <v>0</v>
      </c>
      <c r="F15" s="357">
        <v>59.252000000000002</v>
      </c>
      <c r="G15" s="357">
        <v>107.97500000000001</v>
      </c>
      <c r="H15" s="357">
        <v>48.340999999999994</v>
      </c>
      <c r="I15" s="357">
        <v>23.021999999999998</v>
      </c>
      <c r="J15" s="357">
        <v>238.59</v>
      </c>
      <c r="K15" s="369">
        <v>11611.59</v>
      </c>
      <c r="L15" s="351">
        <v>9308.18</v>
      </c>
    </row>
    <row r="16" spans="1:12" ht="36">
      <c r="A16" s="730">
        <v>7</v>
      </c>
      <c r="B16" s="366" t="s">
        <v>1116</v>
      </c>
      <c r="C16" s="350"/>
      <c r="D16" s="355"/>
      <c r="E16" s="350"/>
      <c r="F16" s="350"/>
      <c r="G16" s="350"/>
      <c r="H16" s="350"/>
      <c r="I16" s="350"/>
      <c r="J16" s="350"/>
      <c r="K16" s="350"/>
      <c r="L16" s="350"/>
    </row>
    <row r="17" spans="1:12" ht="24.75" customHeight="1">
      <c r="A17" s="730">
        <v>8</v>
      </c>
      <c r="B17" s="364" t="s">
        <v>846</v>
      </c>
      <c r="C17" s="351">
        <v>203923</v>
      </c>
      <c r="D17" s="365">
        <v>369054</v>
      </c>
      <c r="E17" s="351">
        <v>0</v>
      </c>
      <c r="F17" s="351">
        <v>59.252000000000002</v>
      </c>
      <c r="G17" s="351">
        <v>107.97500000000001</v>
      </c>
      <c r="H17" s="351">
        <v>48.340999999999994</v>
      </c>
      <c r="I17" s="357">
        <v>23.021999999999998</v>
      </c>
      <c r="J17" s="351">
        <v>238.59</v>
      </c>
      <c r="K17" s="351">
        <v>11611.59</v>
      </c>
      <c r="L17" s="351">
        <v>9308.18</v>
      </c>
    </row>
    <row r="18" spans="1:12" ht="24.75" customHeight="1">
      <c r="A18" s="730">
        <v>9</v>
      </c>
      <c r="B18" s="364" t="s">
        <v>355</v>
      </c>
      <c r="C18" s="350"/>
      <c r="D18" s="355"/>
      <c r="E18" s="350"/>
      <c r="F18" s="350"/>
      <c r="G18" s="350"/>
      <c r="H18" s="350"/>
      <c r="I18" s="350"/>
      <c r="J18" s="350"/>
      <c r="K18" s="350"/>
      <c r="L18" s="350"/>
    </row>
    <row r="19" spans="1:12" ht="24.75" customHeight="1">
      <c r="A19" s="730">
        <v>10</v>
      </c>
      <c r="B19" s="364" t="s">
        <v>356</v>
      </c>
      <c r="C19" s="350"/>
      <c r="D19" s="355"/>
      <c r="E19" s="350"/>
      <c r="F19" s="350"/>
      <c r="G19" s="350"/>
      <c r="H19" s="350"/>
      <c r="I19" s="350"/>
      <c r="J19" s="350"/>
      <c r="K19" s="350"/>
      <c r="L19" s="350"/>
    </row>
    <row r="20" spans="1:12" ht="24.75" customHeight="1">
      <c r="A20" s="730">
        <v>11</v>
      </c>
      <c r="B20" s="364" t="s">
        <v>357</v>
      </c>
      <c r="C20" s="351">
        <v>0</v>
      </c>
      <c r="D20" s="365">
        <v>0</v>
      </c>
      <c r="E20" s="351">
        <v>0</v>
      </c>
      <c r="F20" s="351">
        <v>0</v>
      </c>
      <c r="G20" s="351">
        <v>0</v>
      </c>
      <c r="H20" s="351">
        <v>0</v>
      </c>
      <c r="I20" s="351">
        <v>0</v>
      </c>
      <c r="J20" s="351">
        <v>0</v>
      </c>
      <c r="K20" s="351">
        <v>0</v>
      </c>
      <c r="L20" s="351">
        <v>0</v>
      </c>
    </row>
    <row r="21" spans="1:12" ht="24.75" customHeight="1">
      <c r="A21" s="730"/>
      <c r="B21" s="364"/>
      <c r="C21" s="350"/>
      <c r="D21" s="355"/>
      <c r="E21" s="350"/>
      <c r="F21" s="350"/>
      <c r="G21" s="350"/>
      <c r="H21" s="350"/>
      <c r="I21" s="350"/>
      <c r="J21" s="350"/>
      <c r="K21" s="350"/>
      <c r="L21" s="350"/>
    </row>
    <row r="22" spans="1:12" ht="24.75" customHeight="1">
      <c r="A22" s="730">
        <v>12</v>
      </c>
      <c r="B22" s="364" t="s">
        <v>1127</v>
      </c>
      <c r="C22" s="351">
        <v>203923</v>
      </c>
      <c r="D22" s="365">
        <v>369054</v>
      </c>
      <c r="E22" s="351">
        <v>0</v>
      </c>
      <c r="F22" s="351">
        <v>59.252000000000002</v>
      </c>
      <c r="G22" s="351">
        <v>107.97500000000001</v>
      </c>
      <c r="H22" s="351">
        <v>48.340999999999994</v>
      </c>
      <c r="I22" s="357">
        <v>23.021999999999998</v>
      </c>
      <c r="J22" s="351">
        <v>238.59</v>
      </c>
      <c r="K22" s="351">
        <v>11611.59</v>
      </c>
      <c r="L22" s="351">
        <v>9308.18</v>
      </c>
    </row>
    <row r="23" spans="1:12" ht="18">
      <c r="A23" s="339"/>
      <c r="B23" s="367"/>
      <c r="C23" s="341"/>
      <c r="D23" s="368"/>
      <c r="E23" s="341"/>
      <c r="F23" s="341"/>
      <c r="G23" s="341"/>
      <c r="H23" s="341"/>
      <c r="I23" s="341"/>
      <c r="J23" s="341"/>
      <c r="K23" s="341"/>
      <c r="L23" s="341"/>
    </row>
    <row r="24" spans="1:12" ht="18">
      <c r="A24" s="346" t="s">
        <v>678</v>
      </c>
      <c r="B24" s="347" t="s">
        <v>1126</v>
      </c>
      <c r="C24" s="349" t="s">
        <v>358</v>
      </c>
      <c r="D24" s="368"/>
      <c r="E24" s="341"/>
      <c r="F24" s="309"/>
      <c r="G24" s="341"/>
      <c r="H24" s="341"/>
      <c r="I24" s="341"/>
      <c r="J24" s="341"/>
      <c r="K24" s="341"/>
      <c r="L24" s="341"/>
    </row>
    <row r="25" spans="1:12" ht="18">
      <c r="A25" s="339"/>
      <c r="B25" s="367"/>
      <c r="C25" s="345"/>
      <c r="D25" s="368"/>
      <c r="E25" s="341"/>
      <c r="F25" s="349" t="s">
        <v>135</v>
      </c>
      <c r="G25" s="341"/>
      <c r="H25" s="341"/>
      <c r="I25" s="349" t="s">
        <v>136</v>
      </c>
      <c r="J25" s="341"/>
      <c r="K25" s="341"/>
      <c r="L25" s="341"/>
    </row>
    <row r="26" spans="1:12" ht="18" customHeight="1">
      <c r="A26" s="1561"/>
      <c r="B26" s="1562" t="s">
        <v>137</v>
      </c>
      <c r="C26" s="1562" t="s">
        <v>1125</v>
      </c>
      <c r="D26" s="1566" t="s">
        <v>1124</v>
      </c>
      <c r="E26" s="350"/>
      <c r="F26" s="351" t="s">
        <v>1123</v>
      </c>
      <c r="G26" s="351"/>
      <c r="H26" s="351"/>
      <c r="I26" s="351"/>
      <c r="J26" s="350"/>
      <c r="K26" s="1563" t="s">
        <v>1532</v>
      </c>
      <c r="L26" s="1564"/>
    </row>
    <row r="27" spans="1:12" s="352" customFormat="1" ht="87.75" customHeight="1">
      <c r="A27" s="1561"/>
      <c r="B27" s="1562"/>
      <c r="C27" s="1562"/>
      <c r="D27" s="1566"/>
      <c r="E27" s="731" t="s">
        <v>1122</v>
      </c>
      <c r="F27" s="731" t="s">
        <v>247</v>
      </c>
      <c r="G27" s="731" t="s">
        <v>1121</v>
      </c>
      <c r="H27" s="731" t="s">
        <v>1120</v>
      </c>
      <c r="I27" s="731" t="s">
        <v>248</v>
      </c>
      <c r="J27" s="731" t="s">
        <v>1119</v>
      </c>
      <c r="K27" s="731" t="s">
        <v>1118</v>
      </c>
      <c r="L27" s="731" t="s">
        <v>1117</v>
      </c>
    </row>
    <row r="28" spans="1:12" ht="18">
      <c r="A28" s="730"/>
      <c r="B28" s="731" t="s">
        <v>347</v>
      </c>
      <c r="C28" s="350"/>
      <c r="D28" s="355"/>
      <c r="E28" s="350"/>
      <c r="F28" s="350"/>
      <c r="G28" s="350"/>
      <c r="H28" s="350"/>
      <c r="I28" s="350"/>
      <c r="J28" s="350"/>
      <c r="K28" s="353"/>
      <c r="L28" s="353"/>
    </row>
    <row r="29" spans="1:12" ht="24" customHeight="1">
      <c r="A29" s="730">
        <v>1</v>
      </c>
      <c r="B29" s="354" t="s">
        <v>348</v>
      </c>
      <c r="C29" s="350">
        <v>1445674</v>
      </c>
      <c r="D29" s="355">
        <v>1038879</v>
      </c>
      <c r="E29" s="350"/>
      <c r="F29" s="356">
        <v>307.90499999999997</v>
      </c>
      <c r="G29" s="356">
        <v>160.91800000000001</v>
      </c>
      <c r="H29" s="356">
        <v>22.076999999999998</v>
      </c>
      <c r="I29" s="356">
        <v>10.326000000000001</v>
      </c>
      <c r="J29" s="357">
        <v>501.226</v>
      </c>
      <c r="K29" s="358">
        <v>20324.650000000001</v>
      </c>
      <c r="L29" s="350">
        <v>13565.34</v>
      </c>
    </row>
    <row r="30" spans="1:12" ht="24" customHeight="1">
      <c r="A30" s="730">
        <v>2</v>
      </c>
      <c r="B30" s="354" t="s">
        <v>349</v>
      </c>
      <c r="C30" s="350">
        <v>160413</v>
      </c>
      <c r="D30" s="355">
        <v>258623</v>
      </c>
      <c r="E30" s="350"/>
      <c r="F30" s="356">
        <v>33.988999999999997</v>
      </c>
      <c r="G30" s="356">
        <v>41.838000000000001</v>
      </c>
      <c r="H30" s="356">
        <v>12.961</v>
      </c>
      <c r="I30" s="356">
        <v>1.7439999999999998</v>
      </c>
      <c r="J30" s="357">
        <v>90.531999999999996</v>
      </c>
      <c r="K30" s="358">
        <v>4240.5200000000004</v>
      </c>
      <c r="L30" s="350">
        <v>2906.75</v>
      </c>
    </row>
    <row r="31" spans="1:12" ht="24" customHeight="1">
      <c r="A31" s="730">
        <v>3</v>
      </c>
      <c r="B31" s="354" t="s">
        <v>534</v>
      </c>
      <c r="C31" s="350">
        <v>35320</v>
      </c>
      <c r="D31" s="355">
        <v>97324</v>
      </c>
      <c r="E31" s="350"/>
      <c r="F31" s="356">
        <v>10.171000000000001</v>
      </c>
      <c r="G31" s="356">
        <v>12.499000000000001</v>
      </c>
      <c r="H31" s="356">
        <v>6.556</v>
      </c>
      <c r="I31" s="356">
        <v>0.76700000000000013</v>
      </c>
      <c r="J31" s="357">
        <v>29.993000000000002</v>
      </c>
      <c r="K31" s="358">
        <v>1450.38</v>
      </c>
      <c r="L31" s="350">
        <v>1028.82</v>
      </c>
    </row>
    <row r="32" spans="1:12" ht="24" customHeight="1">
      <c r="A32" s="730">
        <v>4</v>
      </c>
      <c r="B32" s="354">
        <v>4</v>
      </c>
      <c r="C32" s="350">
        <v>9149</v>
      </c>
      <c r="D32" s="355">
        <v>33869</v>
      </c>
      <c r="E32" s="350"/>
      <c r="F32" s="356">
        <v>2.5459999999999998</v>
      </c>
      <c r="G32" s="356">
        <v>5.9039999999999999</v>
      </c>
      <c r="H32" s="356">
        <v>5.2709999999999999</v>
      </c>
      <c r="I32" s="356">
        <v>0.65800000000000003</v>
      </c>
      <c r="J32" s="357">
        <v>14.379</v>
      </c>
      <c r="K32" s="358">
        <v>747.78</v>
      </c>
      <c r="L32" s="350">
        <v>535.62</v>
      </c>
    </row>
    <row r="33" spans="1:17" ht="24" customHeight="1">
      <c r="A33" s="730">
        <v>5</v>
      </c>
      <c r="B33" s="364" t="s">
        <v>1110</v>
      </c>
      <c r="C33" s="350">
        <v>6697</v>
      </c>
      <c r="D33" s="355">
        <v>36432</v>
      </c>
      <c r="E33" s="350"/>
      <c r="F33" s="356">
        <v>1.9409999999999998</v>
      </c>
      <c r="G33" s="356">
        <v>3.7589999999999999</v>
      </c>
      <c r="H33" s="356">
        <v>2.722</v>
      </c>
      <c r="I33" s="356">
        <v>0.65800000000000003</v>
      </c>
      <c r="J33" s="357">
        <v>9.0799999999999983</v>
      </c>
      <c r="K33" s="358">
        <v>479.69</v>
      </c>
      <c r="L33" s="350">
        <v>358.79</v>
      </c>
    </row>
    <row r="34" spans="1:17" ht="24" customHeight="1">
      <c r="A34" s="730">
        <v>6</v>
      </c>
      <c r="B34" s="364" t="s">
        <v>846</v>
      </c>
      <c r="C34" s="351">
        <v>1657253</v>
      </c>
      <c r="D34" s="365">
        <v>1465127</v>
      </c>
      <c r="E34" s="351">
        <v>0</v>
      </c>
      <c r="F34" s="357">
        <v>356.55199999999991</v>
      </c>
      <c r="G34" s="357">
        <v>224.91799999999998</v>
      </c>
      <c r="H34" s="357">
        <v>49.586999999999996</v>
      </c>
      <c r="I34" s="357">
        <v>14.152999999999999</v>
      </c>
      <c r="J34" s="357">
        <v>645.21000000000015</v>
      </c>
      <c r="K34" s="369">
        <v>27243.02</v>
      </c>
      <c r="L34" s="369">
        <v>18395.32</v>
      </c>
    </row>
    <row r="35" spans="1:17" ht="39" customHeight="1">
      <c r="A35" s="730">
        <v>7</v>
      </c>
      <c r="B35" s="366" t="s">
        <v>1116</v>
      </c>
      <c r="C35" s="350"/>
      <c r="D35" s="355"/>
      <c r="E35" s="350"/>
      <c r="F35" s="350"/>
      <c r="G35" s="350"/>
      <c r="H35" s="350"/>
      <c r="I35" s="350"/>
      <c r="J35" s="356"/>
      <c r="K35" s="350"/>
      <c r="L35" s="350"/>
    </row>
    <row r="36" spans="1:17" ht="22.5" customHeight="1">
      <c r="A36" s="730">
        <v>8</v>
      </c>
      <c r="B36" s="364" t="s">
        <v>846</v>
      </c>
      <c r="C36" s="351">
        <v>1657253</v>
      </c>
      <c r="D36" s="365">
        <v>1465127</v>
      </c>
      <c r="E36" s="351">
        <v>0</v>
      </c>
      <c r="F36" s="351">
        <v>356.55199999999991</v>
      </c>
      <c r="G36" s="351">
        <v>224.91799999999998</v>
      </c>
      <c r="H36" s="351">
        <v>49.586999999999996</v>
      </c>
      <c r="I36" s="351">
        <v>14.152999999999999</v>
      </c>
      <c r="J36" s="351">
        <v>645.21000000000015</v>
      </c>
      <c r="K36" s="351">
        <v>27243.02</v>
      </c>
      <c r="L36" s="351">
        <v>18395.32</v>
      </c>
    </row>
    <row r="37" spans="1:17" ht="22.5" customHeight="1">
      <c r="A37" s="730">
        <v>9</v>
      </c>
      <c r="B37" s="364" t="s">
        <v>355</v>
      </c>
      <c r="C37" s="940">
        <v>75673</v>
      </c>
      <c r="D37" s="941">
        <v>19738</v>
      </c>
      <c r="E37" s="350">
        <v>4.4220000000000006</v>
      </c>
      <c r="F37" s="350">
        <v>0</v>
      </c>
      <c r="G37" s="350">
        <v>0</v>
      </c>
      <c r="H37" s="350">
        <v>0</v>
      </c>
      <c r="I37" s="350">
        <v>0</v>
      </c>
      <c r="J37" s="357">
        <v>4.4220000000000006</v>
      </c>
      <c r="K37" s="350">
        <v>120.52</v>
      </c>
      <c r="L37" s="350">
        <v>62.31</v>
      </c>
    </row>
    <row r="38" spans="1:17" ht="22.5" customHeight="1">
      <c r="A38" s="730">
        <v>10</v>
      </c>
      <c r="B38" s="364" t="s">
        <v>356</v>
      </c>
      <c r="C38" s="350"/>
      <c r="D38" s="355"/>
      <c r="E38" s="350"/>
      <c r="F38" s="350"/>
      <c r="G38" s="350"/>
      <c r="H38" s="350"/>
      <c r="I38" s="350"/>
      <c r="J38" s="350"/>
      <c r="K38" s="350"/>
      <c r="L38" s="350"/>
    </row>
    <row r="39" spans="1:17" ht="22.5" customHeight="1">
      <c r="A39" s="730">
        <v>11</v>
      </c>
      <c r="B39" s="364" t="s">
        <v>357</v>
      </c>
      <c r="C39" s="351">
        <v>75673</v>
      </c>
      <c r="D39" s="365">
        <v>19738</v>
      </c>
      <c r="E39" s="351">
        <v>4.4220000000000006</v>
      </c>
      <c r="F39" s="351">
        <v>0</v>
      </c>
      <c r="G39" s="351">
        <v>0</v>
      </c>
      <c r="H39" s="351">
        <v>0</v>
      </c>
      <c r="I39" s="351">
        <v>0</v>
      </c>
      <c r="J39" s="351">
        <v>4.4220000000000006</v>
      </c>
      <c r="K39" s="351">
        <v>120.52</v>
      </c>
      <c r="L39" s="351">
        <v>62.31</v>
      </c>
    </row>
    <row r="40" spans="1:17" ht="22.5" customHeight="1">
      <c r="A40" s="730"/>
      <c r="B40" s="364"/>
      <c r="C40" s="350"/>
      <c r="D40" s="355"/>
      <c r="E40" s="350"/>
      <c r="F40" s="350"/>
      <c r="G40" s="350"/>
      <c r="H40" s="350"/>
      <c r="I40" s="350"/>
      <c r="J40" s="350"/>
      <c r="K40" s="350"/>
      <c r="L40" s="350"/>
    </row>
    <row r="41" spans="1:17" ht="22.5" customHeight="1">
      <c r="A41" s="730">
        <v>12</v>
      </c>
      <c r="B41" s="364" t="s">
        <v>1115</v>
      </c>
      <c r="C41" s="351">
        <v>1732926</v>
      </c>
      <c r="D41" s="365">
        <v>1484865</v>
      </c>
      <c r="E41" s="351">
        <v>4.4220000000000006</v>
      </c>
      <c r="F41" s="351">
        <v>356.55199999999991</v>
      </c>
      <c r="G41" s="351">
        <v>224.91799999999998</v>
      </c>
      <c r="H41" s="351">
        <v>49.586999999999996</v>
      </c>
      <c r="I41" s="351">
        <v>14.152999999999999</v>
      </c>
      <c r="J41" s="351">
        <v>649.63200000000018</v>
      </c>
      <c r="K41" s="351">
        <v>27363.54</v>
      </c>
      <c r="L41" s="351">
        <v>18457.63</v>
      </c>
    </row>
    <row r="42" spans="1:17" ht="22.5" customHeight="1">
      <c r="A42" s="730"/>
      <c r="B42" s="364"/>
      <c r="C42" s="350"/>
      <c r="D42" s="355"/>
      <c r="E42" s="350"/>
      <c r="F42" s="350"/>
      <c r="G42" s="350"/>
      <c r="H42" s="350"/>
      <c r="I42" s="350"/>
      <c r="J42" s="350"/>
      <c r="K42" s="350"/>
      <c r="L42" s="350"/>
    </row>
    <row r="43" spans="1:17" ht="22.5" customHeight="1">
      <c r="A43" s="730"/>
      <c r="B43" s="370" t="s">
        <v>1114</v>
      </c>
      <c r="C43" s="351">
        <v>1936849</v>
      </c>
      <c r="D43" s="365">
        <v>1853919</v>
      </c>
      <c r="E43" s="357">
        <v>4.4220000000000006</v>
      </c>
      <c r="F43" s="357">
        <v>415.80399999999992</v>
      </c>
      <c r="G43" s="357">
        <v>332.89299999999997</v>
      </c>
      <c r="H43" s="357">
        <v>97.927999999999997</v>
      </c>
      <c r="I43" s="357">
        <v>37.174999999999997</v>
      </c>
      <c r="J43" s="357">
        <v>888.22200000000021</v>
      </c>
      <c r="K43" s="369">
        <v>38975.130000000005</v>
      </c>
      <c r="L43" s="369">
        <v>27765.81</v>
      </c>
    </row>
    <row r="44" spans="1:17" ht="18" customHeight="1">
      <c r="A44" s="339"/>
      <c r="B44" s="367"/>
      <c r="C44" s="341"/>
      <c r="D44" s="341"/>
      <c r="E44" s="341"/>
      <c r="F44" s="341"/>
      <c r="G44" s="341"/>
      <c r="H44" s="341"/>
      <c r="I44" s="341"/>
      <c r="J44" s="341"/>
      <c r="K44" s="362"/>
      <c r="L44" s="371"/>
      <c r="N44" s="809"/>
      <c r="O44" s="809"/>
      <c r="P44" s="809"/>
      <c r="Q44" s="809"/>
    </row>
    <row r="45" spans="1:17" ht="24" customHeight="1">
      <c r="A45" s="339"/>
      <c r="B45" s="349" t="s">
        <v>1113</v>
      </c>
      <c r="C45" s="345"/>
      <c r="D45" s="345"/>
      <c r="E45" s="343"/>
      <c r="F45" s="343"/>
      <c r="G45" s="343"/>
      <c r="H45" s="343"/>
      <c r="I45" s="343"/>
      <c r="J45" s="344"/>
      <c r="K45" s="344"/>
      <c r="L45" s="344"/>
    </row>
    <row r="46" spans="1:17" ht="42.75" customHeight="1">
      <c r="A46" s="730"/>
      <c r="B46" s="372"/>
      <c r="C46" s="1565" t="s">
        <v>629</v>
      </c>
      <c r="D46" s="1565"/>
      <c r="E46" s="1565" t="s">
        <v>158</v>
      </c>
      <c r="F46" s="1565"/>
      <c r="G46" s="1565" t="s">
        <v>1112</v>
      </c>
      <c r="H46" s="1565"/>
      <c r="I46" s="1563" t="s">
        <v>456</v>
      </c>
      <c r="J46" s="1564"/>
      <c r="K46" s="350"/>
      <c r="L46" s="350"/>
    </row>
    <row r="47" spans="1:17" ht="25.5" customHeight="1">
      <c r="A47" s="730"/>
      <c r="B47" s="364"/>
      <c r="C47" s="373" t="s">
        <v>134</v>
      </c>
      <c r="D47" s="373" t="s">
        <v>358</v>
      </c>
      <c r="E47" s="373" t="s">
        <v>134</v>
      </c>
      <c r="F47" s="373" t="s">
        <v>358</v>
      </c>
      <c r="G47" s="373" t="s">
        <v>134</v>
      </c>
      <c r="H47" s="373" t="s">
        <v>358</v>
      </c>
      <c r="I47" s="373" t="s">
        <v>134</v>
      </c>
      <c r="J47" s="373" t="s">
        <v>358</v>
      </c>
      <c r="K47" s="350"/>
      <c r="L47" s="350"/>
    </row>
    <row r="48" spans="1:17" ht="25.5" customHeight="1">
      <c r="A48" s="730">
        <v>1</v>
      </c>
      <c r="B48" s="731" t="s">
        <v>1111</v>
      </c>
      <c r="C48" s="350">
        <v>0</v>
      </c>
      <c r="D48" s="350">
        <v>46532</v>
      </c>
      <c r="E48" s="350">
        <v>0</v>
      </c>
      <c r="F48" s="350">
        <v>2104</v>
      </c>
      <c r="G48" s="350">
        <v>0</v>
      </c>
      <c r="H48" s="350">
        <v>27037</v>
      </c>
      <c r="I48" s="938">
        <v>0</v>
      </c>
      <c r="J48" s="938">
        <v>75673</v>
      </c>
      <c r="K48" s="350"/>
      <c r="L48" s="350"/>
    </row>
    <row r="49" spans="1:12" ht="25.5" customHeight="1">
      <c r="A49" s="730"/>
      <c r="B49" s="731" t="s">
        <v>347</v>
      </c>
      <c r="C49" s="350"/>
      <c r="D49" s="350"/>
      <c r="E49" s="350"/>
      <c r="F49" s="350"/>
      <c r="G49" s="350"/>
      <c r="H49" s="350"/>
      <c r="I49" s="938"/>
      <c r="J49" s="938"/>
      <c r="K49" s="350"/>
      <c r="L49" s="350"/>
    </row>
    <row r="50" spans="1:12" ht="25.5" customHeight="1">
      <c r="A50" s="730">
        <v>2</v>
      </c>
      <c r="B50" s="354" t="s">
        <v>348</v>
      </c>
      <c r="C50" s="350">
        <v>85635</v>
      </c>
      <c r="D50" s="350">
        <v>1176614</v>
      </c>
      <c r="E50" s="350">
        <v>8502</v>
      </c>
      <c r="F50" s="350">
        <v>62064</v>
      </c>
      <c r="G50" s="350">
        <v>9177</v>
      </c>
      <c r="H50" s="350">
        <v>206996</v>
      </c>
      <c r="I50" s="938">
        <v>103314</v>
      </c>
      <c r="J50" s="938">
        <v>1445674</v>
      </c>
      <c r="K50" s="350"/>
      <c r="L50" s="350"/>
    </row>
    <row r="51" spans="1:12" ht="25.5" customHeight="1">
      <c r="A51" s="730">
        <v>3</v>
      </c>
      <c r="B51" s="354" t="s">
        <v>349</v>
      </c>
      <c r="C51" s="350">
        <v>49612</v>
      </c>
      <c r="D51" s="350">
        <v>142421</v>
      </c>
      <c r="E51" s="350">
        <v>21</v>
      </c>
      <c r="F51" s="350">
        <v>371</v>
      </c>
      <c r="G51" s="350">
        <v>1913</v>
      </c>
      <c r="H51" s="350">
        <v>17621</v>
      </c>
      <c r="I51" s="938">
        <v>51546</v>
      </c>
      <c r="J51" s="938">
        <v>160413</v>
      </c>
      <c r="K51" s="350"/>
      <c r="L51" s="350"/>
    </row>
    <row r="52" spans="1:12" ht="25.5" customHeight="1">
      <c r="A52" s="730">
        <v>4</v>
      </c>
      <c r="B52" s="354" t="s">
        <v>534</v>
      </c>
      <c r="C52" s="350">
        <v>26551</v>
      </c>
      <c r="D52" s="350">
        <v>33519</v>
      </c>
      <c r="E52" s="350">
        <v>2</v>
      </c>
      <c r="F52" s="350">
        <v>24</v>
      </c>
      <c r="G52" s="350">
        <v>268</v>
      </c>
      <c r="H52" s="350">
        <v>1777</v>
      </c>
      <c r="I52" s="938">
        <v>26821</v>
      </c>
      <c r="J52" s="938">
        <v>35320</v>
      </c>
      <c r="K52" s="350"/>
      <c r="L52" s="350"/>
    </row>
    <row r="53" spans="1:12" ht="25.5" customHeight="1">
      <c r="A53" s="730">
        <v>5</v>
      </c>
      <c r="B53" s="354">
        <v>4</v>
      </c>
      <c r="C53" s="350">
        <v>11631</v>
      </c>
      <c r="D53" s="350">
        <v>8651</v>
      </c>
      <c r="E53" s="350">
        <v>0</v>
      </c>
      <c r="F53" s="350">
        <v>5</v>
      </c>
      <c r="G53" s="350">
        <v>84</v>
      </c>
      <c r="H53" s="350">
        <v>493</v>
      </c>
      <c r="I53" s="938">
        <v>11715</v>
      </c>
      <c r="J53" s="938">
        <v>9149</v>
      </c>
      <c r="K53" s="350"/>
      <c r="L53" s="350"/>
    </row>
    <row r="54" spans="1:12" ht="25.5" customHeight="1">
      <c r="A54" s="730">
        <v>6</v>
      </c>
      <c r="B54" s="364" t="s">
        <v>1110</v>
      </c>
      <c r="C54" s="350">
        <v>10452</v>
      </c>
      <c r="D54" s="350">
        <v>6479</v>
      </c>
      <c r="E54" s="350">
        <v>0</v>
      </c>
      <c r="F54" s="350">
        <v>2</v>
      </c>
      <c r="G54" s="350">
        <v>75</v>
      </c>
      <c r="H54" s="350">
        <v>216</v>
      </c>
      <c r="I54" s="938">
        <v>10527</v>
      </c>
      <c r="J54" s="938">
        <v>6697</v>
      </c>
      <c r="K54" s="350"/>
      <c r="L54" s="350"/>
    </row>
    <row r="55" spans="1:12" ht="25.5" customHeight="1">
      <c r="A55" s="730">
        <v>7</v>
      </c>
      <c r="B55" s="374" t="s">
        <v>456</v>
      </c>
      <c r="C55" s="351">
        <v>183881</v>
      </c>
      <c r="D55" s="351">
        <v>1414216</v>
      </c>
      <c r="E55" s="351">
        <v>8525</v>
      </c>
      <c r="F55" s="351">
        <v>64570</v>
      </c>
      <c r="G55" s="351">
        <v>11517</v>
      </c>
      <c r="H55" s="351">
        <v>254140</v>
      </c>
      <c r="I55" s="939">
        <v>203923</v>
      </c>
      <c r="J55" s="939">
        <v>1732926</v>
      </c>
      <c r="K55" s="351"/>
      <c r="L55" s="351"/>
    </row>
    <row r="56" spans="1:12" ht="18">
      <c r="A56" s="375"/>
      <c r="B56" s="376"/>
      <c r="C56" s="343"/>
      <c r="D56" s="343"/>
      <c r="G56" s="343"/>
      <c r="H56" s="343"/>
      <c r="I56" s="343"/>
      <c r="J56" s="343"/>
      <c r="K56" s="343"/>
      <c r="L56" s="343"/>
    </row>
    <row r="64" spans="1:12">
      <c r="K64" s="379"/>
    </row>
    <row r="65" spans="1:10">
      <c r="A65" s="342"/>
      <c r="B65" s="342"/>
    </row>
    <row r="66" spans="1:10">
      <c r="A66" s="342"/>
      <c r="B66" s="342"/>
    </row>
    <row r="67" spans="1:10">
      <c r="A67" s="342"/>
      <c r="B67" s="342"/>
    </row>
    <row r="68" spans="1:10">
      <c r="A68" s="342"/>
      <c r="B68" s="342"/>
      <c r="D68" s="380"/>
    </row>
    <row r="69" spans="1:10">
      <c r="A69" s="342"/>
      <c r="B69" s="342"/>
    </row>
    <row r="70" spans="1:10">
      <c r="A70" s="342"/>
      <c r="B70" s="342"/>
      <c r="D70" s="380"/>
      <c r="J70" s="363"/>
    </row>
    <row r="71" spans="1:10">
      <c r="A71" s="342"/>
      <c r="B71" s="342"/>
    </row>
    <row r="74" spans="1:10">
      <c r="A74" s="342"/>
      <c r="B74" s="342"/>
      <c r="D74" s="380"/>
    </row>
    <row r="75" spans="1:10">
      <c r="J75" s="363"/>
    </row>
  </sheetData>
  <mergeCells count="15">
    <mergeCell ref="A3:L3"/>
    <mergeCell ref="I46:J46"/>
    <mergeCell ref="C46:D46"/>
    <mergeCell ref="E46:F46"/>
    <mergeCell ref="G46:H46"/>
    <mergeCell ref="D26:D27"/>
    <mergeCell ref="C26:C27"/>
    <mergeCell ref="A7:A8"/>
    <mergeCell ref="B7:B8"/>
    <mergeCell ref="C7:C8"/>
    <mergeCell ref="D7:D8"/>
    <mergeCell ref="A26:A27"/>
    <mergeCell ref="B26:B27"/>
    <mergeCell ref="K7:L7"/>
    <mergeCell ref="K26:L26"/>
  </mergeCells>
  <printOptions horizontalCentered="1"/>
  <pageMargins left="0.19685039370078741" right="0.23622047244094491" top="0.56000000000000005" bottom="0.31496062992125984" header="0.48" footer="0.23622047244094491"/>
  <pageSetup paperSize="9" scale="56"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5"/>
  <sheetViews>
    <sheetView showOutlineSymbols="0" view="pageBreakPreview" topLeftCell="B1" zoomScale="80" zoomScaleNormal="87" zoomScaleSheetLayoutView="80" workbookViewId="0">
      <selection activeCell="O3" sqref="O3"/>
    </sheetView>
  </sheetViews>
  <sheetFormatPr defaultRowHeight="14.25"/>
  <cols>
    <col min="1" max="1" width="12.85546875" style="138" customWidth="1"/>
    <col min="2" max="10" width="17.42578125" style="138" customWidth="1"/>
    <col min="11" max="11" width="11.85546875" style="138" customWidth="1"/>
    <col min="12" max="256" width="9.140625" style="138"/>
    <col min="257" max="257" width="12.85546875" style="138" customWidth="1"/>
    <col min="258" max="258" width="19.5703125" style="138" customWidth="1"/>
    <col min="259" max="259" width="18.85546875" style="138" customWidth="1"/>
    <col min="260" max="260" width="17.85546875" style="138" customWidth="1"/>
    <col min="261" max="261" width="19.5703125" style="138" customWidth="1"/>
    <col min="262" max="263" width="16.140625" style="138" customWidth="1"/>
    <col min="264" max="264" width="16.5703125" style="138" customWidth="1"/>
    <col min="265" max="265" width="17.28515625" style="138" customWidth="1"/>
    <col min="266" max="266" width="20.140625" style="138" customWidth="1"/>
    <col min="267" max="267" width="11.85546875" style="138" customWidth="1"/>
    <col min="268" max="512" width="9.140625" style="138"/>
    <col min="513" max="513" width="12.85546875" style="138" customWidth="1"/>
    <col min="514" max="514" width="19.5703125" style="138" customWidth="1"/>
    <col min="515" max="515" width="18.85546875" style="138" customWidth="1"/>
    <col min="516" max="516" width="17.85546875" style="138" customWidth="1"/>
    <col min="517" max="517" width="19.5703125" style="138" customWidth="1"/>
    <col min="518" max="519" width="16.140625" style="138" customWidth="1"/>
    <col min="520" max="520" width="16.5703125" style="138" customWidth="1"/>
    <col min="521" max="521" width="17.28515625" style="138" customWidth="1"/>
    <col min="522" max="522" width="20.140625" style="138" customWidth="1"/>
    <col min="523" max="523" width="11.85546875" style="138" customWidth="1"/>
    <col min="524" max="768" width="9.140625" style="138"/>
    <col min="769" max="769" width="12.85546875" style="138" customWidth="1"/>
    <col min="770" max="770" width="19.5703125" style="138" customWidth="1"/>
    <col min="771" max="771" width="18.85546875" style="138" customWidth="1"/>
    <col min="772" max="772" width="17.85546875" style="138" customWidth="1"/>
    <col min="773" max="773" width="19.5703125" style="138" customWidth="1"/>
    <col min="774" max="775" width="16.140625" style="138" customWidth="1"/>
    <col min="776" max="776" width="16.5703125" style="138" customWidth="1"/>
    <col min="777" max="777" width="17.28515625" style="138" customWidth="1"/>
    <col min="778" max="778" width="20.140625" style="138" customWidth="1"/>
    <col min="779" max="779" width="11.85546875" style="138" customWidth="1"/>
    <col min="780" max="1024" width="9.140625" style="138"/>
    <col min="1025" max="1025" width="12.85546875" style="138" customWidth="1"/>
    <col min="1026" max="1026" width="19.5703125" style="138" customWidth="1"/>
    <col min="1027" max="1027" width="18.85546875" style="138" customWidth="1"/>
    <col min="1028" max="1028" width="17.85546875" style="138" customWidth="1"/>
    <col min="1029" max="1029" width="19.5703125" style="138" customWidth="1"/>
    <col min="1030" max="1031" width="16.140625" style="138" customWidth="1"/>
    <col min="1032" max="1032" width="16.5703125" style="138" customWidth="1"/>
    <col min="1033" max="1033" width="17.28515625" style="138" customWidth="1"/>
    <col min="1034" max="1034" width="20.140625" style="138" customWidth="1"/>
    <col min="1035" max="1035" width="11.85546875" style="138" customWidth="1"/>
    <col min="1036" max="1280" width="9.140625" style="138"/>
    <col min="1281" max="1281" width="12.85546875" style="138" customWidth="1"/>
    <col min="1282" max="1282" width="19.5703125" style="138" customWidth="1"/>
    <col min="1283" max="1283" width="18.85546875" style="138" customWidth="1"/>
    <col min="1284" max="1284" width="17.85546875" style="138" customWidth="1"/>
    <col min="1285" max="1285" width="19.5703125" style="138" customWidth="1"/>
    <col min="1286" max="1287" width="16.140625" style="138" customWidth="1"/>
    <col min="1288" max="1288" width="16.5703125" style="138" customWidth="1"/>
    <col min="1289" max="1289" width="17.28515625" style="138" customWidth="1"/>
    <col min="1290" max="1290" width="20.140625" style="138" customWidth="1"/>
    <col min="1291" max="1291" width="11.85546875" style="138" customWidth="1"/>
    <col min="1292" max="1536" width="9.140625" style="138"/>
    <col min="1537" max="1537" width="12.85546875" style="138" customWidth="1"/>
    <col min="1538" max="1538" width="19.5703125" style="138" customWidth="1"/>
    <col min="1539" max="1539" width="18.85546875" style="138" customWidth="1"/>
    <col min="1540" max="1540" width="17.85546875" style="138" customWidth="1"/>
    <col min="1541" max="1541" width="19.5703125" style="138" customWidth="1"/>
    <col min="1542" max="1543" width="16.140625" style="138" customWidth="1"/>
    <col min="1544" max="1544" width="16.5703125" style="138" customWidth="1"/>
    <col min="1545" max="1545" width="17.28515625" style="138" customWidth="1"/>
    <col min="1546" max="1546" width="20.140625" style="138" customWidth="1"/>
    <col min="1547" max="1547" width="11.85546875" style="138" customWidth="1"/>
    <col min="1548" max="1792" width="9.140625" style="138"/>
    <col min="1793" max="1793" width="12.85546875" style="138" customWidth="1"/>
    <col min="1794" max="1794" width="19.5703125" style="138" customWidth="1"/>
    <col min="1795" max="1795" width="18.85546875" style="138" customWidth="1"/>
    <col min="1796" max="1796" width="17.85546875" style="138" customWidth="1"/>
    <col min="1797" max="1797" width="19.5703125" style="138" customWidth="1"/>
    <col min="1798" max="1799" width="16.140625" style="138" customWidth="1"/>
    <col min="1800" max="1800" width="16.5703125" style="138" customWidth="1"/>
    <col min="1801" max="1801" width="17.28515625" style="138" customWidth="1"/>
    <col min="1802" max="1802" width="20.140625" style="138" customWidth="1"/>
    <col min="1803" max="1803" width="11.85546875" style="138" customWidth="1"/>
    <col min="1804" max="2048" width="9.140625" style="138"/>
    <col min="2049" max="2049" width="12.85546875" style="138" customWidth="1"/>
    <col min="2050" max="2050" width="19.5703125" style="138" customWidth="1"/>
    <col min="2051" max="2051" width="18.85546875" style="138" customWidth="1"/>
    <col min="2052" max="2052" width="17.85546875" style="138" customWidth="1"/>
    <col min="2053" max="2053" width="19.5703125" style="138" customWidth="1"/>
    <col min="2054" max="2055" width="16.140625" style="138" customWidth="1"/>
    <col min="2056" max="2056" width="16.5703125" style="138" customWidth="1"/>
    <col min="2057" max="2057" width="17.28515625" style="138" customWidth="1"/>
    <col min="2058" max="2058" width="20.140625" style="138" customWidth="1"/>
    <col min="2059" max="2059" width="11.85546875" style="138" customWidth="1"/>
    <col min="2060" max="2304" width="9.140625" style="138"/>
    <col min="2305" max="2305" width="12.85546875" style="138" customWidth="1"/>
    <col min="2306" max="2306" width="19.5703125" style="138" customWidth="1"/>
    <col min="2307" max="2307" width="18.85546875" style="138" customWidth="1"/>
    <col min="2308" max="2308" width="17.85546875" style="138" customWidth="1"/>
    <col min="2309" max="2309" width="19.5703125" style="138" customWidth="1"/>
    <col min="2310" max="2311" width="16.140625" style="138" customWidth="1"/>
    <col min="2312" max="2312" width="16.5703125" style="138" customWidth="1"/>
    <col min="2313" max="2313" width="17.28515625" style="138" customWidth="1"/>
    <col min="2314" max="2314" width="20.140625" style="138" customWidth="1"/>
    <col min="2315" max="2315" width="11.85546875" style="138" customWidth="1"/>
    <col min="2316" max="2560" width="9.140625" style="138"/>
    <col min="2561" max="2561" width="12.85546875" style="138" customWidth="1"/>
    <col min="2562" max="2562" width="19.5703125" style="138" customWidth="1"/>
    <col min="2563" max="2563" width="18.85546875" style="138" customWidth="1"/>
    <col min="2564" max="2564" width="17.85546875" style="138" customWidth="1"/>
    <col min="2565" max="2565" width="19.5703125" style="138" customWidth="1"/>
    <col min="2566" max="2567" width="16.140625" style="138" customWidth="1"/>
    <col min="2568" max="2568" width="16.5703125" style="138" customWidth="1"/>
    <col min="2569" max="2569" width="17.28515625" style="138" customWidth="1"/>
    <col min="2570" max="2570" width="20.140625" style="138" customWidth="1"/>
    <col min="2571" max="2571" width="11.85546875" style="138" customWidth="1"/>
    <col min="2572" max="2816" width="9.140625" style="138"/>
    <col min="2817" max="2817" width="12.85546875" style="138" customWidth="1"/>
    <col min="2818" max="2818" width="19.5703125" style="138" customWidth="1"/>
    <col min="2819" max="2819" width="18.85546875" style="138" customWidth="1"/>
    <col min="2820" max="2820" width="17.85546875" style="138" customWidth="1"/>
    <col min="2821" max="2821" width="19.5703125" style="138" customWidth="1"/>
    <col min="2822" max="2823" width="16.140625" style="138" customWidth="1"/>
    <col min="2824" max="2824" width="16.5703125" style="138" customWidth="1"/>
    <col min="2825" max="2825" width="17.28515625" style="138" customWidth="1"/>
    <col min="2826" max="2826" width="20.140625" style="138" customWidth="1"/>
    <col min="2827" max="2827" width="11.85546875" style="138" customWidth="1"/>
    <col min="2828" max="3072" width="9.140625" style="138"/>
    <col min="3073" max="3073" width="12.85546875" style="138" customWidth="1"/>
    <col min="3074" max="3074" width="19.5703125" style="138" customWidth="1"/>
    <col min="3075" max="3075" width="18.85546875" style="138" customWidth="1"/>
    <col min="3076" max="3076" width="17.85546875" style="138" customWidth="1"/>
    <col min="3077" max="3077" width="19.5703125" style="138" customWidth="1"/>
    <col min="3078" max="3079" width="16.140625" style="138" customWidth="1"/>
    <col min="3080" max="3080" width="16.5703125" style="138" customWidth="1"/>
    <col min="3081" max="3081" width="17.28515625" style="138" customWidth="1"/>
    <col min="3082" max="3082" width="20.140625" style="138" customWidth="1"/>
    <col min="3083" max="3083" width="11.85546875" style="138" customWidth="1"/>
    <col min="3084" max="3328" width="9.140625" style="138"/>
    <col min="3329" max="3329" width="12.85546875" style="138" customWidth="1"/>
    <col min="3330" max="3330" width="19.5703125" style="138" customWidth="1"/>
    <col min="3331" max="3331" width="18.85546875" style="138" customWidth="1"/>
    <col min="3332" max="3332" width="17.85546875" style="138" customWidth="1"/>
    <col min="3333" max="3333" width="19.5703125" style="138" customWidth="1"/>
    <col min="3334" max="3335" width="16.140625" style="138" customWidth="1"/>
    <col min="3336" max="3336" width="16.5703125" style="138" customWidth="1"/>
    <col min="3337" max="3337" width="17.28515625" style="138" customWidth="1"/>
    <col min="3338" max="3338" width="20.140625" style="138" customWidth="1"/>
    <col min="3339" max="3339" width="11.85546875" style="138" customWidth="1"/>
    <col min="3340" max="3584" width="9.140625" style="138"/>
    <col min="3585" max="3585" width="12.85546875" style="138" customWidth="1"/>
    <col min="3586" max="3586" width="19.5703125" style="138" customWidth="1"/>
    <col min="3587" max="3587" width="18.85546875" style="138" customWidth="1"/>
    <col min="3588" max="3588" width="17.85546875" style="138" customWidth="1"/>
    <col min="3589" max="3589" width="19.5703125" style="138" customWidth="1"/>
    <col min="3590" max="3591" width="16.140625" style="138" customWidth="1"/>
    <col min="3592" max="3592" width="16.5703125" style="138" customWidth="1"/>
    <col min="3593" max="3593" width="17.28515625" style="138" customWidth="1"/>
    <col min="3594" max="3594" width="20.140625" style="138" customWidth="1"/>
    <col min="3595" max="3595" width="11.85546875" style="138" customWidth="1"/>
    <col min="3596" max="3840" width="9.140625" style="138"/>
    <col min="3841" max="3841" width="12.85546875" style="138" customWidth="1"/>
    <col min="3842" max="3842" width="19.5703125" style="138" customWidth="1"/>
    <col min="3843" max="3843" width="18.85546875" style="138" customWidth="1"/>
    <col min="3844" max="3844" width="17.85546875" style="138" customWidth="1"/>
    <col min="3845" max="3845" width="19.5703125" style="138" customWidth="1"/>
    <col min="3846" max="3847" width="16.140625" style="138" customWidth="1"/>
    <col min="3848" max="3848" width="16.5703125" style="138" customWidth="1"/>
    <col min="3849" max="3849" width="17.28515625" style="138" customWidth="1"/>
    <col min="3850" max="3850" width="20.140625" style="138" customWidth="1"/>
    <col min="3851" max="3851" width="11.85546875" style="138" customWidth="1"/>
    <col min="3852" max="4096" width="9.140625" style="138"/>
    <col min="4097" max="4097" width="12.85546875" style="138" customWidth="1"/>
    <col min="4098" max="4098" width="19.5703125" style="138" customWidth="1"/>
    <col min="4099" max="4099" width="18.85546875" style="138" customWidth="1"/>
    <col min="4100" max="4100" width="17.85546875" style="138" customWidth="1"/>
    <col min="4101" max="4101" width="19.5703125" style="138" customWidth="1"/>
    <col min="4102" max="4103" width="16.140625" style="138" customWidth="1"/>
    <col min="4104" max="4104" width="16.5703125" style="138" customWidth="1"/>
    <col min="4105" max="4105" width="17.28515625" style="138" customWidth="1"/>
    <col min="4106" max="4106" width="20.140625" style="138" customWidth="1"/>
    <col min="4107" max="4107" width="11.85546875" style="138" customWidth="1"/>
    <col min="4108" max="4352" width="9.140625" style="138"/>
    <col min="4353" max="4353" width="12.85546875" style="138" customWidth="1"/>
    <col min="4354" max="4354" width="19.5703125" style="138" customWidth="1"/>
    <col min="4355" max="4355" width="18.85546875" style="138" customWidth="1"/>
    <col min="4356" max="4356" width="17.85546875" style="138" customWidth="1"/>
    <col min="4357" max="4357" width="19.5703125" style="138" customWidth="1"/>
    <col min="4358" max="4359" width="16.140625" style="138" customWidth="1"/>
    <col min="4360" max="4360" width="16.5703125" style="138" customWidth="1"/>
    <col min="4361" max="4361" width="17.28515625" style="138" customWidth="1"/>
    <col min="4362" max="4362" width="20.140625" style="138" customWidth="1"/>
    <col min="4363" max="4363" width="11.85546875" style="138" customWidth="1"/>
    <col min="4364" max="4608" width="9.140625" style="138"/>
    <col min="4609" max="4609" width="12.85546875" style="138" customWidth="1"/>
    <col min="4610" max="4610" width="19.5703125" style="138" customWidth="1"/>
    <col min="4611" max="4611" width="18.85546875" style="138" customWidth="1"/>
    <col min="4612" max="4612" width="17.85546875" style="138" customWidth="1"/>
    <col min="4613" max="4613" width="19.5703125" style="138" customWidth="1"/>
    <col min="4614" max="4615" width="16.140625" style="138" customWidth="1"/>
    <col min="4616" max="4616" width="16.5703125" style="138" customWidth="1"/>
    <col min="4617" max="4617" width="17.28515625" style="138" customWidth="1"/>
    <col min="4618" max="4618" width="20.140625" style="138" customWidth="1"/>
    <col min="4619" max="4619" width="11.85546875" style="138" customWidth="1"/>
    <col min="4620" max="4864" width="9.140625" style="138"/>
    <col min="4865" max="4865" width="12.85546875" style="138" customWidth="1"/>
    <col min="4866" max="4866" width="19.5703125" style="138" customWidth="1"/>
    <col min="4867" max="4867" width="18.85546875" style="138" customWidth="1"/>
    <col min="4868" max="4868" width="17.85546875" style="138" customWidth="1"/>
    <col min="4869" max="4869" width="19.5703125" style="138" customWidth="1"/>
    <col min="4870" max="4871" width="16.140625" style="138" customWidth="1"/>
    <col min="4872" max="4872" width="16.5703125" style="138" customWidth="1"/>
    <col min="4873" max="4873" width="17.28515625" style="138" customWidth="1"/>
    <col min="4874" max="4874" width="20.140625" style="138" customWidth="1"/>
    <col min="4875" max="4875" width="11.85546875" style="138" customWidth="1"/>
    <col min="4876" max="5120" width="9.140625" style="138"/>
    <col min="5121" max="5121" width="12.85546875" style="138" customWidth="1"/>
    <col min="5122" max="5122" width="19.5703125" style="138" customWidth="1"/>
    <col min="5123" max="5123" width="18.85546875" style="138" customWidth="1"/>
    <col min="5124" max="5124" width="17.85546875" style="138" customWidth="1"/>
    <col min="5125" max="5125" width="19.5703125" style="138" customWidth="1"/>
    <col min="5126" max="5127" width="16.140625" style="138" customWidth="1"/>
    <col min="5128" max="5128" width="16.5703125" style="138" customWidth="1"/>
    <col min="5129" max="5129" width="17.28515625" style="138" customWidth="1"/>
    <col min="5130" max="5130" width="20.140625" style="138" customWidth="1"/>
    <col min="5131" max="5131" width="11.85546875" style="138" customWidth="1"/>
    <col min="5132" max="5376" width="9.140625" style="138"/>
    <col min="5377" max="5377" width="12.85546875" style="138" customWidth="1"/>
    <col min="5378" max="5378" width="19.5703125" style="138" customWidth="1"/>
    <col min="5379" max="5379" width="18.85546875" style="138" customWidth="1"/>
    <col min="5380" max="5380" width="17.85546875" style="138" customWidth="1"/>
    <col min="5381" max="5381" width="19.5703125" style="138" customWidth="1"/>
    <col min="5382" max="5383" width="16.140625" style="138" customWidth="1"/>
    <col min="5384" max="5384" width="16.5703125" style="138" customWidth="1"/>
    <col min="5385" max="5385" width="17.28515625" style="138" customWidth="1"/>
    <col min="5386" max="5386" width="20.140625" style="138" customWidth="1"/>
    <col min="5387" max="5387" width="11.85546875" style="138" customWidth="1"/>
    <col min="5388" max="5632" width="9.140625" style="138"/>
    <col min="5633" max="5633" width="12.85546875" style="138" customWidth="1"/>
    <col min="5634" max="5634" width="19.5703125" style="138" customWidth="1"/>
    <col min="5635" max="5635" width="18.85546875" style="138" customWidth="1"/>
    <col min="5636" max="5636" width="17.85546875" style="138" customWidth="1"/>
    <col min="5637" max="5637" width="19.5703125" style="138" customWidth="1"/>
    <col min="5638" max="5639" width="16.140625" style="138" customWidth="1"/>
    <col min="5640" max="5640" width="16.5703125" style="138" customWidth="1"/>
    <col min="5641" max="5641" width="17.28515625" style="138" customWidth="1"/>
    <col min="5642" max="5642" width="20.140625" style="138" customWidth="1"/>
    <col min="5643" max="5643" width="11.85546875" style="138" customWidth="1"/>
    <col min="5644" max="5888" width="9.140625" style="138"/>
    <col min="5889" max="5889" width="12.85546875" style="138" customWidth="1"/>
    <col min="5890" max="5890" width="19.5703125" style="138" customWidth="1"/>
    <col min="5891" max="5891" width="18.85546875" style="138" customWidth="1"/>
    <col min="5892" max="5892" width="17.85546875" style="138" customWidth="1"/>
    <col min="5893" max="5893" width="19.5703125" style="138" customWidth="1"/>
    <col min="5894" max="5895" width="16.140625" style="138" customWidth="1"/>
    <col min="5896" max="5896" width="16.5703125" style="138" customWidth="1"/>
    <col min="5897" max="5897" width="17.28515625" style="138" customWidth="1"/>
    <col min="5898" max="5898" width="20.140625" style="138" customWidth="1"/>
    <col min="5899" max="5899" width="11.85546875" style="138" customWidth="1"/>
    <col min="5900" max="6144" width="9.140625" style="138"/>
    <col min="6145" max="6145" width="12.85546875" style="138" customWidth="1"/>
    <col min="6146" max="6146" width="19.5703125" style="138" customWidth="1"/>
    <col min="6147" max="6147" width="18.85546875" style="138" customWidth="1"/>
    <col min="6148" max="6148" width="17.85546875" style="138" customWidth="1"/>
    <col min="6149" max="6149" width="19.5703125" style="138" customWidth="1"/>
    <col min="6150" max="6151" width="16.140625" style="138" customWidth="1"/>
    <col min="6152" max="6152" width="16.5703125" style="138" customWidth="1"/>
    <col min="6153" max="6153" width="17.28515625" style="138" customWidth="1"/>
    <col min="6154" max="6154" width="20.140625" style="138" customWidth="1"/>
    <col min="6155" max="6155" width="11.85546875" style="138" customWidth="1"/>
    <col min="6156" max="6400" width="9.140625" style="138"/>
    <col min="6401" max="6401" width="12.85546875" style="138" customWidth="1"/>
    <col min="6402" max="6402" width="19.5703125" style="138" customWidth="1"/>
    <col min="6403" max="6403" width="18.85546875" style="138" customWidth="1"/>
    <col min="6404" max="6404" width="17.85546875" style="138" customWidth="1"/>
    <col min="6405" max="6405" width="19.5703125" style="138" customWidth="1"/>
    <col min="6406" max="6407" width="16.140625" style="138" customWidth="1"/>
    <col min="6408" max="6408" width="16.5703125" style="138" customWidth="1"/>
    <col min="6409" max="6409" width="17.28515625" style="138" customWidth="1"/>
    <col min="6410" max="6410" width="20.140625" style="138" customWidth="1"/>
    <col min="6411" max="6411" width="11.85546875" style="138" customWidth="1"/>
    <col min="6412" max="6656" width="9.140625" style="138"/>
    <col min="6657" max="6657" width="12.85546875" style="138" customWidth="1"/>
    <col min="6658" max="6658" width="19.5703125" style="138" customWidth="1"/>
    <col min="6659" max="6659" width="18.85546875" style="138" customWidth="1"/>
    <col min="6660" max="6660" width="17.85546875" style="138" customWidth="1"/>
    <col min="6661" max="6661" width="19.5703125" style="138" customWidth="1"/>
    <col min="6662" max="6663" width="16.140625" style="138" customWidth="1"/>
    <col min="6664" max="6664" width="16.5703125" style="138" customWidth="1"/>
    <col min="6665" max="6665" width="17.28515625" style="138" customWidth="1"/>
    <col min="6666" max="6666" width="20.140625" style="138" customWidth="1"/>
    <col min="6667" max="6667" width="11.85546875" style="138" customWidth="1"/>
    <col min="6668" max="6912" width="9.140625" style="138"/>
    <col min="6913" max="6913" width="12.85546875" style="138" customWidth="1"/>
    <col min="6914" max="6914" width="19.5703125" style="138" customWidth="1"/>
    <col min="6915" max="6915" width="18.85546875" style="138" customWidth="1"/>
    <col min="6916" max="6916" width="17.85546875" style="138" customWidth="1"/>
    <col min="6917" max="6917" width="19.5703125" style="138" customWidth="1"/>
    <col min="6918" max="6919" width="16.140625" style="138" customWidth="1"/>
    <col min="6920" max="6920" width="16.5703125" style="138" customWidth="1"/>
    <col min="6921" max="6921" width="17.28515625" style="138" customWidth="1"/>
    <col min="6922" max="6922" width="20.140625" style="138" customWidth="1"/>
    <col min="6923" max="6923" width="11.85546875" style="138" customWidth="1"/>
    <col min="6924" max="7168" width="9.140625" style="138"/>
    <col min="7169" max="7169" width="12.85546875" style="138" customWidth="1"/>
    <col min="7170" max="7170" width="19.5703125" style="138" customWidth="1"/>
    <col min="7171" max="7171" width="18.85546875" style="138" customWidth="1"/>
    <col min="7172" max="7172" width="17.85546875" style="138" customWidth="1"/>
    <col min="7173" max="7173" width="19.5703125" style="138" customWidth="1"/>
    <col min="7174" max="7175" width="16.140625" style="138" customWidth="1"/>
    <col min="7176" max="7176" width="16.5703125" style="138" customWidth="1"/>
    <col min="7177" max="7177" width="17.28515625" style="138" customWidth="1"/>
    <col min="7178" max="7178" width="20.140625" style="138" customWidth="1"/>
    <col min="7179" max="7179" width="11.85546875" style="138" customWidth="1"/>
    <col min="7180" max="7424" width="9.140625" style="138"/>
    <col min="7425" max="7425" width="12.85546875" style="138" customWidth="1"/>
    <col min="7426" max="7426" width="19.5703125" style="138" customWidth="1"/>
    <col min="7427" max="7427" width="18.85546875" style="138" customWidth="1"/>
    <col min="7428" max="7428" width="17.85546875" style="138" customWidth="1"/>
    <col min="7429" max="7429" width="19.5703125" style="138" customWidth="1"/>
    <col min="7430" max="7431" width="16.140625" style="138" customWidth="1"/>
    <col min="7432" max="7432" width="16.5703125" style="138" customWidth="1"/>
    <col min="7433" max="7433" width="17.28515625" style="138" customWidth="1"/>
    <col min="7434" max="7434" width="20.140625" style="138" customWidth="1"/>
    <col min="7435" max="7435" width="11.85546875" style="138" customWidth="1"/>
    <col min="7436" max="7680" width="9.140625" style="138"/>
    <col min="7681" max="7681" width="12.85546875" style="138" customWidth="1"/>
    <col min="7682" max="7682" width="19.5703125" style="138" customWidth="1"/>
    <col min="7683" max="7683" width="18.85546875" style="138" customWidth="1"/>
    <col min="7684" max="7684" width="17.85546875" style="138" customWidth="1"/>
    <col min="7685" max="7685" width="19.5703125" style="138" customWidth="1"/>
    <col min="7686" max="7687" width="16.140625" style="138" customWidth="1"/>
    <col min="7688" max="7688" width="16.5703125" style="138" customWidth="1"/>
    <col min="7689" max="7689" width="17.28515625" style="138" customWidth="1"/>
    <col min="7690" max="7690" width="20.140625" style="138" customWidth="1"/>
    <col min="7691" max="7691" width="11.85546875" style="138" customWidth="1"/>
    <col min="7692" max="7936" width="9.140625" style="138"/>
    <col min="7937" max="7937" width="12.85546875" style="138" customWidth="1"/>
    <col min="7938" max="7938" width="19.5703125" style="138" customWidth="1"/>
    <col min="7939" max="7939" width="18.85546875" style="138" customWidth="1"/>
    <col min="7940" max="7940" width="17.85546875" style="138" customWidth="1"/>
    <col min="7941" max="7941" width="19.5703125" style="138" customWidth="1"/>
    <col min="7942" max="7943" width="16.140625" style="138" customWidth="1"/>
    <col min="7944" max="7944" width="16.5703125" style="138" customWidth="1"/>
    <col min="7945" max="7945" width="17.28515625" style="138" customWidth="1"/>
    <col min="7946" max="7946" width="20.140625" style="138" customWidth="1"/>
    <col min="7947" max="7947" width="11.85546875" style="138" customWidth="1"/>
    <col min="7948" max="8192" width="9.140625" style="138"/>
    <col min="8193" max="8193" width="12.85546875" style="138" customWidth="1"/>
    <col min="8194" max="8194" width="19.5703125" style="138" customWidth="1"/>
    <col min="8195" max="8195" width="18.85546875" style="138" customWidth="1"/>
    <col min="8196" max="8196" width="17.85546875" style="138" customWidth="1"/>
    <col min="8197" max="8197" width="19.5703125" style="138" customWidth="1"/>
    <col min="8198" max="8199" width="16.140625" style="138" customWidth="1"/>
    <col min="8200" max="8200" width="16.5703125" style="138" customWidth="1"/>
    <col min="8201" max="8201" width="17.28515625" style="138" customWidth="1"/>
    <col min="8202" max="8202" width="20.140625" style="138" customWidth="1"/>
    <col min="8203" max="8203" width="11.85546875" style="138" customWidth="1"/>
    <col min="8204" max="8448" width="9.140625" style="138"/>
    <col min="8449" max="8449" width="12.85546875" style="138" customWidth="1"/>
    <col min="8450" max="8450" width="19.5703125" style="138" customWidth="1"/>
    <col min="8451" max="8451" width="18.85546875" style="138" customWidth="1"/>
    <col min="8452" max="8452" width="17.85546875" style="138" customWidth="1"/>
    <col min="8453" max="8453" width="19.5703125" style="138" customWidth="1"/>
    <col min="8454" max="8455" width="16.140625" style="138" customWidth="1"/>
    <col min="8456" max="8456" width="16.5703125" style="138" customWidth="1"/>
    <col min="8457" max="8457" width="17.28515625" style="138" customWidth="1"/>
    <col min="8458" max="8458" width="20.140625" style="138" customWidth="1"/>
    <col min="8459" max="8459" width="11.85546875" style="138" customWidth="1"/>
    <col min="8460" max="8704" width="9.140625" style="138"/>
    <col min="8705" max="8705" width="12.85546875" style="138" customWidth="1"/>
    <col min="8706" max="8706" width="19.5703125" style="138" customWidth="1"/>
    <col min="8707" max="8707" width="18.85546875" style="138" customWidth="1"/>
    <col min="8708" max="8708" width="17.85546875" style="138" customWidth="1"/>
    <col min="8709" max="8709" width="19.5703125" style="138" customWidth="1"/>
    <col min="8710" max="8711" width="16.140625" style="138" customWidth="1"/>
    <col min="8712" max="8712" width="16.5703125" style="138" customWidth="1"/>
    <col min="8713" max="8713" width="17.28515625" style="138" customWidth="1"/>
    <col min="8714" max="8714" width="20.140625" style="138" customWidth="1"/>
    <col min="8715" max="8715" width="11.85546875" style="138" customWidth="1"/>
    <col min="8716" max="8960" width="9.140625" style="138"/>
    <col min="8961" max="8961" width="12.85546875" style="138" customWidth="1"/>
    <col min="8962" max="8962" width="19.5703125" style="138" customWidth="1"/>
    <col min="8963" max="8963" width="18.85546875" style="138" customWidth="1"/>
    <col min="8964" max="8964" width="17.85546875" style="138" customWidth="1"/>
    <col min="8965" max="8965" width="19.5703125" style="138" customWidth="1"/>
    <col min="8966" max="8967" width="16.140625" style="138" customWidth="1"/>
    <col min="8968" max="8968" width="16.5703125" style="138" customWidth="1"/>
    <col min="8969" max="8969" width="17.28515625" style="138" customWidth="1"/>
    <col min="8970" max="8970" width="20.140625" style="138" customWidth="1"/>
    <col min="8971" max="8971" width="11.85546875" style="138" customWidth="1"/>
    <col min="8972" max="9216" width="9.140625" style="138"/>
    <col min="9217" max="9217" width="12.85546875" style="138" customWidth="1"/>
    <col min="9218" max="9218" width="19.5703125" style="138" customWidth="1"/>
    <col min="9219" max="9219" width="18.85546875" style="138" customWidth="1"/>
    <col min="9220" max="9220" width="17.85546875" style="138" customWidth="1"/>
    <col min="9221" max="9221" width="19.5703125" style="138" customWidth="1"/>
    <col min="9222" max="9223" width="16.140625" style="138" customWidth="1"/>
    <col min="9224" max="9224" width="16.5703125" style="138" customWidth="1"/>
    <col min="9225" max="9225" width="17.28515625" style="138" customWidth="1"/>
    <col min="9226" max="9226" width="20.140625" style="138" customWidth="1"/>
    <col min="9227" max="9227" width="11.85546875" style="138" customWidth="1"/>
    <col min="9228" max="9472" width="9.140625" style="138"/>
    <col min="9473" max="9473" width="12.85546875" style="138" customWidth="1"/>
    <col min="9474" max="9474" width="19.5703125" style="138" customWidth="1"/>
    <col min="9475" max="9475" width="18.85546875" style="138" customWidth="1"/>
    <col min="9476" max="9476" width="17.85546875" style="138" customWidth="1"/>
    <col min="9477" max="9477" width="19.5703125" style="138" customWidth="1"/>
    <col min="9478" max="9479" width="16.140625" style="138" customWidth="1"/>
    <col min="9480" max="9480" width="16.5703125" style="138" customWidth="1"/>
    <col min="9481" max="9481" width="17.28515625" style="138" customWidth="1"/>
    <col min="9482" max="9482" width="20.140625" style="138" customWidth="1"/>
    <col min="9483" max="9483" width="11.85546875" style="138" customWidth="1"/>
    <col min="9484" max="9728" width="9.140625" style="138"/>
    <col min="9729" max="9729" width="12.85546875" style="138" customWidth="1"/>
    <col min="9730" max="9730" width="19.5703125" style="138" customWidth="1"/>
    <col min="9731" max="9731" width="18.85546875" style="138" customWidth="1"/>
    <col min="9732" max="9732" width="17.85546875" style="138" customWidth="1"/>
    <col min="9733" max="9733" width="19.5703125" style="138" customWidth="1"/>
    <col min="9734" max="9735" width="16.140625" style="138" customWidth="1"/>
    <col min="9736" max="9736" width="16.5703125" style="138" customWidth="1"/>
    <col min="9737" max="9737" width="17.28515625" style="138" customWidth="1"/>
    <col min="9738" max="9738" width="20.140625" style="138" customWidth="1"/>
    <col min="9739" max="9739" width="11.85546875" style="138" customWidth="1"/>
    <col min="9740" max="9984" width="9.140625" style="138"/>
    <col min="9985" max="9985" width="12.85546875" style="138" customWidth="1"/>
    <col min="9986" max="9986" width="19.5703125" style="138" customWidth="1"/>
    <col min="9987" max="9987" width="18.85546875" style="138" customWidth="1"/>
    <col min="9988" max="9988" width="17.85546875" style="138" customWidth="1"/>
    <col min="9989" max="9989" width="19.5703125" style="138" customWidth="1"/>
    <col min="9990" max="9991" width="16.140625" style="138" customWidth="1"/>
    <col min="9992" max="9992" width="16.5703125" style="138" customWidth="1"/>
    <col min="9993" max="9993" width="17.28515625" style="138" customWidth="1"/>
    <col min="9994" max="9994" width="20.140625" style="138" customWidth="1"/>
    <col min="9995" max="9995" width="11.85546875" style="138" customWidth="1"/>
    <col min="9996" max="10240" width="9.140625" style="138"/>
    <col min="10241" max="10241" width="12.85546875" style="138" customWidth="1"/>
    <col min="10242" max="10242" width="19.5703125" style="138" customWidth="1"/>
    <col min="10243" max="10243" width="18.85546875" style="138" customWidth="1"/>
    <col min="10244" max="10244" width="17.85546875" style="138" customWidth="1"/>
    <col min="10245" max="10245" width="19.5703125" style="138" customWidth="1"/>
    <col min="10246" max="10247" width="16.140625" style="138" customWidth="1"/>
    <col min="10248" max="10248" width="16.5703125" style="138" customWidth="1"/>
    <col min="10249" max="10249" width="17.28515625" style="138" customWidth="1"/>
    <col min="10250" max="10250" width="20.140625" style="138" customWidth="1"/>
    <col min="10251" max="10251" width="11.85546875" style="138" customWidth="1"/>
    <col min="10252" max="10496" width="9.140625" style="138"/>
    <col min="10497" max="10497" width="12.85546875" style="138" customWidth="1"/>
    <col min="10498" max="10498" width="19.5703125" style="138" customWidth="1"/>
    <col min="10499" max="10499" width="18.85546875" style="138" customWidth="1"/>
    <col min="10500" max="10500" width="17.85546875" style="138" customWidth="1"/>
    <col min="10501" max="10501" width="19.5703125" style="138" customWidth="1"/>
    <col min="10502" max="10503" width="16.140625" style="138" customWidth="1"/>
    <col min="10504" max="10504" width="16.5703125" style="138" customWidth="1"/>
    <col min="10505" max="10505" width="17.28515625" style="138" customWidth="1"/>
    <col min="10506" max="10506" width="20.140625" style="138" customWidth="1"/>
    <col min="10507" max="10507" width="11.85546875" style="138" customWidth="1"/>
    <col min="10508" max="10752" width="9.140625" style="138"/>
    <col min="10753" max="10753" width="12.85546875" style="138" customWidth="1"/>
    <col min="10754" max="10754" width="19.5703125" style="138" customWidth="1"/>
    <col min="10755" max="10755" width="18.85546875" style="138" customWidth="1"/>
    <col min="10756" max="10756" width="17.85546875" style="138" customWidth="1"/>
    <col min="10757" max="10757" width="19.5703125" style="138" customWidth="1"/>
    <col min="10758" max="10759" width="16.140625" style="138" customWidth="1"/>
    <col min="10760" max="10760" width="16.5703125" style="138" customWidth="1"/>
    <col min="10761" max="10761" width="17.28515625" style="138" customWidth="1"/>
    <col min="10762" max="10762" width="20.140625" style="138" customWidth="1"/>
    <col min="10763" max="10763" width="11.85546875" style="138" customWidth="1"/>
    <col min="10764" max="11008" width="9.140625" style="138"/>
    <col min="11009" max="11009" width="12.85546875" style="138" customWidth="1"/>
    <col min="11010" max="11010" width="19.5703125" style="138" customWidth="1"/>
    <col min="11011" max="11011" width="18.85546875" style="138" customWidth="1"/>
    <col min="11012" max="11012" width="17.85546875" style="138" customWidth="1"/>
    <col min="11013" max="11013" width="19.5703125" style="138" customWidth="1"/>
    <col min="11014" max="11015" width="16.140625" style="138" customWidth="1"/>
    <col min="11016" max="11016" width="16.5703125" style="138" customWidth="1"/>
    <col min="11017" max="11017" width="17.28515625" style="138" customWidth="1"/>
    <col min="11018" max="11018" width="20.140625" style="138" customWidth="1"/>
    <col min="11019" max="11019" width="11.85546875" style="138" customWidth="1"/>
    <col min="11020" max="11264" width="9.140625" style="138"/>
    <col min="11265" max="11265" width="12.85546875" style="138" customWidth="1"/>
    <col min="11266" max="11266" width="19.5703125" style="138" customWidth="1"/>
    <col min="11267" max="11267" width="18.85546875" style="138" customWidth="1"/>
    <col min="11268" max="11268" width="17.85546875" style="138" customWidth="1"/>
    <col min="11269" max="11269" width="19.5703125" style="138" customWidth="1"/>
    <col min="11270" max="11271" width="16.140625" style="138" customWidth="1"/>
    <col min="11272" max="11272" width="16.5703125" style="138" customWidth="1"/>
    <col min="11273" max="11273" width="17.28515625" style="138" customWidth="1"/>
    <col min="11274" max="11274" width="20.140625" style="138" customWidth="1"/>
    <col min="11275" max="11275" width="11.85546875" style="138" customWidth="1"/>
    <col min="11276" max="11520" width="9.140625" style="138"/>
    <col min="11521" max="11521" width="12.85546875" style="138" customWidth="1"/>
    <col min="11522" max="11522" width="19.5703125" style="138" customWidth="1"/>
    <col min="11523" max="11523" width="18.85546875" style="138" customWidth="1"/>
    <col min="11524" max="11524" width="17.85546875" style="138" customWidth="1"/>
    <col min="11525" max="11525" width="19.5703125" style="138" customWidth="1"/>
    <col min="11526" max="11527" width="16.140625" style="138" customWidth="1"/>
    <col min="11528" max="11528" width="16.5703125" style="138" customWidth="1"/>
    <col min="11529" max="11529" width="17.28515625" style="138" customWidth="1"/>
    <col min="11530" max="11530" width="20.140625" style="138" customWidth="1"/>
    <col min="11531" max="11531" width="11.85546875" style="138" customWidth="1"/>
    <col min="11532" max="11776" width="9.140625" style="138"/>
    <col min="11777" max="11777" width="12.85546875" style="138" customWidth="1"/>
    <col min="11778" max="11778" width="19.5703125" style="138" customWidth="1"/>
    <col min="11779" max="11779" width="18.85546875" style="138" customWidth="1"/>
    <col min="11780" max="11780" width="17.85546875" style="138" customWidth="1"/>
    <col min="11781" max="11781" width="19.5703125" style="138" customWidth="1"/>
    <col min="11782" max="11783" width="16.140625" style="138" customWidth="1"/>
    <col min="11784" max="11784" width="16.5703125" style="138" customWidth="1"/>
    <col min="11785" max="11785" width="17.28515625" style="138" customWidth="1"/>
    <col min="11786" max="11786" width="20.140625" style="138" customWidth="1"/>
    <col min="11787" max="11787" width="11.85546875" style="138" customWidth="1"/>
    <col min="11788" max="12032" width="9.140625" style="138"/>
    <col min="12033" max="12033" width="12.85546875" style="138" customWidth="1"/>
    <col min="12034" max="12034" width="19.5703125" style="138" customWidth="1"/>
    <col min="12035" max="12035" width="18.85546875" style="138" customWidth="1"/>
    <col min="12036" max="12036" width="17.85546875" style="138" customWidth="1"/>
    <col min="12037" max="12037" width="19.5703125" style="138" customWidth="1"/>
    <col min="12038" max="12039" width="16.140625" style="138" customWidth="1"/>
    <col min="12040" max="12040" width="16.5703125" style="138" customWidth="1"/>
    <col min="12041" max="12041" width="17.28515625" style="138" customWidth="1"/>
    <col min="12042" max="12042" width="20.140625" style="138" customWidth="1"/>
    <col min="12043" max="12043" width="11.85546875" style="138" customWidth="1"/>
    <col min="12044" max="12288" width="9.140625" style="138"/>
    <col min="12289" max="12289" width="12.85546875" style="138" customWidth="1"/>
    <col min="12290" max="12290" width="19.5703125" style="138" customWidth="1"/>
    <col min="12291" max="12291" width="18.85546875" style="138" customWidth="1"/>
    <col min="12292" max="12292" width="17.85546875" style="138" customWidth="1"/>
    <col min="12293" max="12293" width="19.5703125" style="138" customWidth="1"/>
    <col min="12294" max="12295" width="16.140625" style="138" customWidth="1"/>
    <col min="12296" max="12296" width="16.5703125" style="138" customWidth="1"/>
    <col min="12297" max="12297" width="17.28515625" style="138" customWidth="1"/>
    <col min="12298" max="12298" width="20.140625" style="138" customWidth="1"/>
    <col min="12299" max="12299" width="11.85546875" style="138" customWidth="1"/>
    <col min="12300" max="12544" width="9.140625" style="138"/>
    <col min="12545" max="12545" width="12.85546875" style="138" customWidth="1"/>
    <col min="12546" max="12546" width="19.5703125" style="138" customWidth="1"/>
    <col min="12547" max="12547" width="18.85546875" style="138" customWidth="1"/>
    <col min="12548" max="12548" width="17.85546875" style="138" customWidth="1"/>
    <col min="12549" max="12549" width="19.5703125" style="138" customWidth="1"/>
    <col min="12550" max="12551" width="16.140625" style="138" customWidth="1"/>
    <col min="12552" max="12552" width="16.5703125" style="138" customWidth="1"/>
    <col min="12553" max="12553" width="17.28515625" style="138" customWidth="1"/>
    <col min="12554" max="12554" width="20.140625" style="138" customWidth="1"/>
    <col min="12555" max="12555" width="11.85546875" style="138" customWidth="1"/>
    <col min="12556" max="12800" width="9.140625" style="138"/>
    <col min="12801" max="12801" width="12.85546875" style="138" customWidth="1"/>
    <col min="12802" max="12802" width="19.5703125" style="138" customWidth="1"/>
    <col min="12803" max="12803" width="18.85546875" style="138" customWidth="1"/>
    <col min="12804" max="12804" width="17.85546875" style="138" customWidth="1"/>
    <col min="12805" max="12805" width="19.5703125" style="138" customWidth="1"/>
    <col min="12806" max="12807" width="16.140625" style="138" customWidth="1"/>
    <col min="12808" max="12808" width="16.5703125" style="138" customWidth="1"/>
    <col min="12809" max="12809" width="17.28515625" style="138" customWidth="1"/>
    <col min="12810" max="12810" width="20.140625" style="138" customWidth="1"/>
    <col min="12811" max="12811" width="11.85546875" style="138" customWidth="1"/>
    <col min="12812" max="13056" width="9.140625" style="138"/>
    <col min="13057" max="13057" width="12.85546875" style="138" customWidth="1"/>
    <col min="13058" max="13058" width="19.5703125" style="138" customWidth="1"/>
    <col min="13059" max="13059" width="18.85546875" style="138" customWidth="1"/>
    <col min="13060" max="13060" width="17.85546875" style="138" customWidth="1"/>
    <col min="13061" max="13061" width="19.5703125" style="138" customWidth="1"/>
    <col min="13062" max="13063" width="16.140625" style="138" customWidth="1"/>
    <col min="13064" max="13064" width="16.5703125" style="138" customWidth="1"/>
    <col min="13065" max="13065" width="17.28515625" style="138" customWidth="1"/>
    <col min="13066" max="13066" width="20.140625" style="138" customWidth="1"/>
    <col min="13067" max="13067" width="11.85546875" style="138" customWidth="1"/>
    <col min="13068" max="13312" width="9.140625" style="138"/>
    <col min="13313" max="13313" width="12.85546875" style="138" customWidth="1"/>
    <col min="13314" max="13314" width="19.5703125" style="138" customWidth="1"/>
    <col min="13315" max="13315" width="18.85546875" style="138" customWidth="1"/>
    <col min="13316" max="13316" width="17.85546875" style="138" customWidth="1"/>
    <col min="13317" max="13317" width="19.5703125" style="138" customWidth="1"/>
    <col min="13318" max="13319" width="16.140625" style="138" customWidth="1"/>
    <col min="13320" max="13320" width="16.5703125" style="138" customWidth="1"/>
    <col min="13321" max="13321" width="17.28515625" style="138" customWidth="1"/>
    <col min="13322" max="13322" width="20.140625" style="138" customWidth="1"/>
    <col min="13323" max="13323" width="11.85546875" style="138" customWidth="1"/>
    <col min="13324" max="13568" width="9.140625" style="138"/>
    <col min="13569" max="13569" width="12.85546875" style="138" customWidth="1"/>
    <col min="13570" max="13570" width="19.5703125" style="138" customWidth="1"/>
    <col min="13571" max="13571" width="18.85546875" style="138" customWidth="1"/>
    <col min="13572" max="13572" width="17.85546875" style="138" customWidth="1"/>
    <col min="13573" max="13573" width="19.5703125" style="138" customWidth="1"/>
    <col min="13574" max="13575" width="16.140625" style="138" customWidth="1"/>
    <col min="13576" max="13576" width="16.5703125" style="138" customWidth="1"/>
    <col min="13577" max="13577" width="17.28515625" style="138" customWidth="1"/>
    <col min="13578" max="13578" width="20.140625" style="138" customWidth="1"/>
    <col min="13579" max="13579" width="11.85546875" style="138" customWidth="1"/>
    <col min="13580" max="13824" width="9.140625" style="138"/>
    <col min="13825" max="13825" width="12.85546875" style="138" customWidth="1"/>
    <col min="13826" max="13826" width="19.5703125" style="138" customWidth="1"/>
    <col min="13827" max="13827" width="18.85546875" style="138" customWidth="1"/>
    <col min="13828" max="13828" width="17.85546875" style="138" customWidth="1"/>
    <col min="13829" max="13829" width="19.5703125" style="138" customWidth="1"/>
    <col min="13830" max="13831" width="16.140625" style="138" customWidth="1"/>
    <col min="13832" max="13832" width="16.5703125" style="138" customWidth="1"/>
    <col min="13833" max="13833" width="17.28515625" style="138" customWidth="1"/>
    <col min="13834" max="13834" width="20.140625" style="138" customWidth="1"/>
    <col min="13835" max="13835" width="11.85546875" style="138" customWidth="1"/>
    <col min="13836" max="14080" width="9.140625" style="138"/>
    <col min="14081" max="14081" width="12.85546875" style="138" customWidth="1"/>
    <col min="14082" max="14082" width="19.5703125" style="138" customWidth="1"/>
    <col min="14083" max="14083" width="18.85546875" style="138" customWidth="1"/>
    <col min="14084" max="14084" width="17.85546875" style="138" customWidth="1"/>
    <col min="14085" max="14085" width="19.5703125" style="138" customWidth="1"/>
    <col min="14086" max="14087" width="16.140625" style="138" customWidth="1"/>
    <col min="14088" max="14088" width="16.5703125" style="138" customWidth="1"/>
    <col min="14089" max="14089" width="17.28515625" style="138" customWidth="1"/>
    <col min="14090" max="14090" width="20.140625" style="138" customWidth="1"/>
    <col min="14091" max="14091" width="11.85546875" style="138" customWidth="1"/>
    <col min="14092" max="14336" width="9.140625" style="138"/>
    <col min="14337" max="14337" width="12.85546875" style="138" customWidth="1"/>
    <col min="14338" max="14338" width="19.5703125" style="138" customWidth="1"/>
    <col min="14339" max="14339" width="18.85546875" style="138" customWidth="1"/>
    <col min="14340" max="14340" width="17.85546875" style="138" customWidth="1"/>
    <col min="14341" max="14341" width="19.5703125" style="138" customWidth="1"/>
    <col min="14342" max="14343" width="16.140625" style="138" customWidth="1"/>
    <col min="14344" max="14344" width="16.5703125" style="138" customWidth="1"/>
    <col min="14345" max="14345" width="17.28515625" style="138" customWidth="1"/>
    <col min="14346" max="14346" width="20.140625" style="138" customWidth="1"/>
    <col min="14347" max="14347" width="11.85546875" style="138" customWidth="1"/>
    <col min="14348" max="14592" width="9.140625" style="138"/>
    <col min="14593" max="14593" width="12.85546875" style="138" customWidth="1"/>
    <col min="14594" max="14594" width="19.5703125" style="138" customWidth="1"/>
    <col min="14595" max="14595" width="18.85546875" style="138" customWidth="1"/>
    <col min="14596" max="14596" width="17.85546875" style="138" customWidth="1"/>
    <col min="14597" max="14597" width="19.5703125" style="138" customWidth="1"/>
    <col min="14598" max="14599" width="16.140625" style="138" customWidth="1"/>
    <col min="14600" max="14600" width="16.5703125" style="138" customWidth="1"/>
    <col min="14601" max="14601" width="17.28515625" style="138" customWidth="1"/>
    <col min="14602" max="14602" width="20.140625" style="138" customWidth="1"/>
    <col min="14603" max="14603" width="11.85546875" style="138" customWidth="1"/>
    <col min="14604" max="14848" width="9.140625" style="138"/>
    <col min="14849" max="14849" width="12.85546875" style="138" customWidth="1"/>
    <col min="14850" max="14850" width="19.5703125" style="138" customWidth="1"/>
    <col min="14851" max="14851" width="18.85546875" style="138" customWidth="1"/>
    <col min="14852" max="14852" width="17.85546875" style="138" customWidth="1"/>
    <col min="14853" max="14853" width="19.5703125" style="138" customWidth="1"/>
    <col min="14854" max="14855" width="16.140625" style="138" customWidth="1"/>
    <col min="14856" max="14856" width="16.5703125" style="138" customWidth="1"/>
    <col min="14857" max="14857" width="17.28515625" style="138" customWidth="1"/>
    <col min="14858" max="14858" width="20.140625" style="138" customWidth="1"/>
    <col min="14859" max="14859" width="11.85546875" style="138" customWidth="1"/>
    <col min="14860" max="15104" width="9.140625" style="138"/>
    <col min="15105" max="15105" width="12.85546875" style="138" customWidth="1"/>
    <col min="15106" max="15106" width="19.5703125" style="138" customWidth="1"/>
    <col min="15107" max="15107" width="18.85546875" style="138" customWidth="1"/>
    <col min="15108" max="15108" width="17.85546875" style="138" customWidth="1"/>
    <col min="15109" max="15109" width="19.5703125" style="138" customWidth="1"/>
    <col min="15110" max="15111" width="16.140625" style="138" customWidth="1"/>
    <col min="15112" max="15112" width="16.5703125" style="138" customWidth="1"/>
    <col min="15113" max="15113" width="17.28515625" style="138" customWidth="1"/>
    <col min="15114" max="15114" width="20.140625" style="138" customWidth="1"/>
    <col min="15115" max="15115" width="11.85546875" style="138" customWidth="1"/>
    <col min="15116" max="15360" width="9.140625" style="138"/>
    <col min="15361" max="15361" width="12.85546875" style="138" customWidth="1"/>
    <col min="15362" max="15362" width="19.5703125" style="138" customWidth="1"/>
    <col min="15363" max="15363" width="18.85546875" style="138" customWidth="1"/>
    <col min="15364" max="15364" width="17.85546875" style="138" customWidth="1"/>
    <col min="15365" max="15365" width="19.5703125" style="138" customWidth="1"/>
    <col min="15366" max="15367" width="16.140625" style="138" customWidth="1"/>
    <col min="15368" max="15368" width="16.5703125" style="138" customWidth="1"/>
    <col min="15369" max="15369" width="17.28515625" style="138" customWidth="1"/>
    <col min="15370" max="15370" width="20.140625" style="138" customWidth="1"/>
    <col min="15371" max="15371" width="11.85546875" style="138" customWidth="1"/>
    <col min="15372" max="15616" width="9.140625" style="138"/>
    <col min="15617" max="15617" width="12.85546875" style="138" customWidth="1"/>
    <col min="15618" max="15618" width="19.5703125" style="138" customWidth="1"/>
    <col min="15619" max="15619" width="18.85546875" style="138" customWidth="1"/>
    <col min="15620" max="15620" width="17.85546875" style="138" customWidth="1"/>
    <col min="15621" max="15621" width="19.5703125" style="138" customWidth="1"/>
    <col min="15622" max="15623" width="16.140625" style="138" customWidth="1"/>
    <col min="15624" max="15624" width="16.5703125" style="138" customWidth="1"/>
    <col min="15625" max="15625" width="17.28515625" style="138" customWidth="1"/>
    <col min="15626" max="15626" width="20.140625" style="138" customWidth="1"/>
    <col min="15627" max="15627" width="11.85546875" style="138" customWidth="1"/>
    <col min="15628" max="15872" width="9.140625" style="138"/>
    <col min="15873" max="15873" width="12.85546875" style="138" customWidth="1"/>
    <col min="15874" max="15874" width="19.5703125" style="138" customWidth="1"/>
    <col min="15875" max="15875" width="18.85546875" style="138" customWidth="1"/>
    <col min="15876" max="15876" width="17.85546875" style="138" customWidth="1"/>
    <col min="15877" max="15877" width="19.5703125" style="138" customWidth="1"/>
    <col min="15878" max="15879" width="16.140625" style="138" customWidth="1"/>
    <col min="15880" max="15880" width="16.5703125" style="138" customWidth="1"/>
    <col min="15881" max="15881" width="17.28515625" style="138" customWidth="1"/>
    <col min="15882" max="15882" width="20.140625" style="138" customWidth="1"/>
    <col min="15883" max="15883" width="11.85546875" style="138" customWidth="1"/>
    <col min="15884" max="16128" width="9.140625" style="138"/>
    <col min="16129" max="16129" width="12.85546875" style="138" customWidth="1"/>
    <col min="16130" max="16130" width="19.5703125" style="138" customWidth="1"/>
    <col min="16131" max="16131" width="18.85546875" style="138" customWidth="1"/>
    <col min="16132" max="16132" width="17.85546875" style="138" customWidth="1"/>
    <col min="16133" max="16133" width="19.5703125" style="138" customWidth="1"/>
    <col min="16134" max="16135" width="16.140625" style="138" customWidth="1"/>
    <col min="16136" max="16136" width="16.5703125" style="138" customWidth="1"/>
    <col min="16137" max="16137" width="17.28515625" style="138" customWidth="1"/>
    <col min="16138" max="16138" width="20.140625" style="138" customWidth="1"/>
    <col min="16139" max="16139" width="11.85546875" style="138" customWidth="1"/>
    <col min="16140" max="16384" width="9.140625" style="138"/>
  </cols>
  <sheetData>
    <row r="1" spans="1:10" s="987" customFormat="1" ht="35.25" customHeight="1">
      <c r="A1" s="1756" t="s">
        <v>2022</v>
      </c>
      <c r="B1" s="1756"/>
      <c r="C1" s="1756"/>
      <c r="I1" s="1757" t="s">
        <v>589</v>
      </c>
      <c r="J1" s="1758"/>
    </row>
    <row r="2" spans="1:10" ht="33.75" customHeight="1">
      <c r="A2" s="1759" t="s">
        <v>48</v>
      </c>
      <c r="B2" s="1759"/>
      <c r="C2" s="1759"/>
      <c r="D2" s="1759"/>
      <c r="E2" s="1759"/>
      <c r="F2" s="1759"/>
      <c r="G2" s="1759"/>
      <c r="H2" s="1759"/>
      <c r="I2" s="1759"/>
      <c r="J2" s="1759"/>
    </row>
    <row r="3" spans="1:10" ht="77.25" customHeight="1">
      <c r="A3" s="634" t="s">
        <v>49</v>
      </c>
      <c r="B3" s="1760" t="s">
        <v>2249</v>
      </c>
      <c r="C3" s="1761"/>
      <c r="D3" s="1762"/>
      <c r="E3" s="1760" t="s">
        <v>2250</v>
      </c>
      <c r="F3" s="1761"/>
      <c r="G3" s="1762"/>
      <c r="H3" s="1760" t="s">
        <v>2251</v>
      </c>
      <c r="I3" s="1761"/>
      <c r="J3" s="1762"/>
    </row>
    <row r="4" spans="1:10" ht="174" customHeight="1">
      <c r="A4" s="139"/>
      <c r="B4" s="134" t="s">
        <v>472</v>
      </c>
      <c r="C4" s="132" t="s">
        <v>169</v>
      </c>
      <c r="D4" s="133" t="s">
        <v>777</v>
      </c>
      <c r="E4" s="134" t="s">
        <v>472</v>
      </c>
      <c r="F4" s="132" t="s">
        <v>169</v>
      </c>
      <c r="G4" s="133" t="s">
        <v>777</v>
      </c>
      <c r="H4" s="134" t="s">
        <v>472</v>
      </c>
      <c r="I4" s="132" t="s">
        <v>169</v>
      </c>
      <c r="J4" s="133" t="s">
        <v>777</v>
      </c>
    </row>
    <row r="5" spans="1:10" ht="70.5" customHeight="1">
      <c r="A5" s="140" t="s">
        <v>2092</v>
      </c>
      <c r="B5" s="137">
        <v>46898</v>
      </c>
      <c r="C5" s="137">
        <v>46898</v>
      </c>
      <c r="D5" s="136" t="s">
        <v>1795</v>
      </c>
      <c r="E5" s="137">
        <v>66642</v>
      </c>
      <c r="F5" s="137">
        <v>66642</v>
      </c>
      <c r="G5" s="136" t="s">
        <v>1795</v>
      </c>
      <c r="H5" s="137">
        <v>48697</v>
      </c>
      <c r="I5" s="137">
        <v>48697</v>
      </c>
      <c r="J5" s="136" t="s">
        <v>1795</v>
      </c>
    </row>
  </sheetData>
  <mergeCells count="6">
    <mergeCell ref="A1:C1"/>
    <mergeCell ref="I1:J1"/>
    <mergeCell ref="A2:J2"/>
    <mergeCell ref="B3:D3"/>
    <mergeCell ref="E3:G3"/>
    <mergeCell ref="H3:J3"/>
  </mergeCells>
  <printOptions horizontalCentered="1"/>
  <pageMargins left="0.5" right="0.5" top="1" bottom="0.75" header="0.5" footer="0.5"/>
  <pageSetup scale="76"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5"/>
  <sheetViews>
    <sheetView view="pageBreakPreview" zoomScale="80" zoomScaleSheetLayoutView="80" workbookViewId="0">
      <selection activeCell="L5" sqref="L5"/>
    </sheetView>
  </sheetViews>
  <sheetFormatPr defaultRowHeight="14.25"/>
  <cols>
    <col min="1" max="1" width="13" style="138" customWidth="1"/>
    <col min="2" max="2" width="17.140625" style="138" customWidth="1"/>
    <col min="3" max="3" width="18.42578125" style="138" customWidth="1"/>
    <col min="4" max="4" width="17.7109375" style="138" customWidth="1"/>
    <col min="5" max="5" width="13.7109375" style="138" customWidth="1"/>
    <col min="6" max="7" width="17.28515625" style="138" customWidth="1"/>
    <col min="8" max="8" width="14.85546875" style="138" customWidth="1"/>
    <col min="9" max="9" width="17" style="138" customWidth="1"/>
    <col min="10" max="10" width="18.28515625" style="138" customWidth="1"/>
    <col min="11" max="257" width="9.140625" style="138"/>
    <col min="258" max="258" width="17.140625" style="138" customWidth="1"/>
    <col min="259" max="259" width="18.42578125" style="138" customWidth="1"/>
    <col min="260" max="260" width="17.7109375" style="138" customWidth="1"/>
    <col min="261" max="261" width="13.7109375" style="138" customWidth="1"/>
    <col min="262" max="263" width="17.28515625" style="138" customWidth="1"/>
    <col min="264" max="264" width="14.85546875" style="138" customWidth="1"/>
    <col min="265" max="265" width="17" style="138" customWidth="1"/>
    <col min="266" max="266" width="17.28515625" style="138" customWidth="1"/>
    <col min="267" max="513" width="9.140625" style="138"/>
    <col min="514" max="514" width="17.140625" style="138" customWidth="1"/>
    <col min="515" max="515" width="18.42578125" style="138" customWidth="1"/>
    <col min="516" max="516" width="17.7109375" style="138" customWidth="1"/>
    <col min="517" max="517" width="13.7109375" style="138" customWidth="1"/>
    <col min="518" max="519" width="17.28515625" style="138" customWidth="1"/>
    <col min="520" max="520" width="14.85546875" style="138" customWidth="1"/>
    <col min="521" max="521" width="17" style="138" customWidth="1"/>
    <col min="522" max="522" width="17.28515625" style="138" customWidth="1"/>
    <col min="523" max="769" width="9.140625" style="138"/>
    <col min="770" max="770" width="17.140625" style="138" customWidth="1"/>
    <col min="771" max="771" width="18.42578125" style="138" customWidth="1"/>
    <col min="772" max="772" width="17.7109375" style="138" customWidth="1"/>
    <col min="773" max="773" width="13.7109375" style="138" customWidth="1"/>
    <col min="774" max="775" width="17.28515625" style="138" customWidth="1"/>
    <col min="776" max="776" width="14.85546875" style="138" customWidth="1"/>
    <col min="777" max="777" width="17" style="138" customWidth="1"/>
    <col min="778" max="778" width="17.28515625" style="138" customWidth="1"/>
    <col min="779" max="1025" width="9.140625" style="138"/>
    <col min="1026" max="1026" width="17.140625" style="138" customWidth="1"/>
    <col min="1027" max="1027" width="18.42578125" style="138" customWidth="1"/>
    <col min="1028" max="1028" width="17.7109375" style="138" customWidth="1"/>
    <col min="1029" max="1029" width="13.7109375" style="138" customWidth="1"/>
    <col min="1030" max="1031" width="17.28515625" style="138" customWidth="1"/>
    <col min="1032" max="1032" width="14.85546875" style="138" customWidth="1"/>
    <col min="1033" max="1033" width="17" style="138" customWidth="1"/>
    <col min="1034" max="1034" width="17.28515625" style="138" customWidth="1"/>
    <col min="1035" max="1281" width="9.140625" style="138"/>
    <col min="1282" max="1282" width="17.140625" style="138" customWidth="1"/>
    <col min="1283" max="1283" width="18.42578125" style="138" customWidth="1"/>
    <col min="1284" max="1284" width="17.7109375" style="138" customWidth="1"/>
    <col min="1285" max="1285" width="13.7109375" style="138" customWidth="1"/>
    <col min="1286" max="1287" width="17.28515625" style="138" customWidth="1"/>
    <col min="1288" max="1288" width="14.85546875" style="138" customWidth="1"/>
    <col min="1289" max="1289" width="17" style="138" customWidth="1"/>
    <col min="1290" max="1290" width="17.28515625" style="138" customWidth="1"/>
    <col min="1291" max="1537" width="9.140625" style="138"/>
    <col min="1538" max="1538" width="17.140625" style="138" customWidth="1"/>
    <col min="1539" max="1539" width="18.42578125" style="138" customWidth="1"/>
    <col min="1540" max="1540" width="17.7109375" style="138" customWidth="1"/>
    <col min="1541" max="1541" width="13.7109375" style="138" customWidth="1"/>
    <col min="1542" max="1543" width="17.28515625" style="138" customWidth="1"/>
    <col min="1544" max="1544" width="14.85546875" style="138" customWidth="1"/>
    <col min="1545" max="1545" width="17" style="138" customWidth="1"/>
    <col min="1546" max="1546" width="17.28515625" style="138" customWidth="1"/>
    <col min="1547" max="1793" width="9.140625" style="138"/>
    <col min="1794" max="1794" width="17.140625" style="138" customWidth="1"/>
    <col min="1795" max="1795" width="18.42578125" style="138" customWidth="1"/>
    <col min="1796" max="1796" width="17.7109375" style="138" customWidth="1"/>
    <col min="1797" max="1797" width="13.7109375" style="138" customWidth="1"/>
    <col min="1798" max="1799" width="17.28515625" style="138" customWidth="1"/>
    <col min="1800" max="1800" width="14.85546875" style="138" customWidth="1"/>
    <col min="1801" max="1801" width="17" style="138" customWidth="1"/>
    <col min="1802" max="1802" width="17.28515625" style="138" customWidth="1"/>
    <col min="1803" max="2049" width="9.140625" style="138"/>
    <col min="2050" max="2050" width="17.140625" style="138" customWidth="1"/>
    <col min="2051" max="2051" width="18.42578125" style="138" customWidth="1"/>
    <col min="2052" max="2052" width="17.7109375" style="138" customWidth="1"/>
    <col min="2053" max="2053" width="13.7109375" style="138" customWidth="1"/>
    <col min="2054" max="2055" width="17.28515625" style="138" customWidth="1"/>
    <col min="2056" max="2056" width="14.85546875" style="138" customWidth="1"/>
    <col min="2057" max="2057" width="17" style="138" customWidth="1"/>
    <col min="2058" max="2058" width="17.28515625" style="138" customWidth="1"/>
    <col min="2059" max="2305" width="9.140625" style="138"/>
    <col min="2306" max="2306" width="17.140625" style="138" customWidth="1"/>
    <col min="2307" max="2307" width="18.42578125" style="138" customWidth="1"/>
    <col min="2308" max="2308" width="17.7109375" style="138" customWidth="1"/>
    <col min="2309" max="2309" width="13.7109375" style="138" customWidth="1"/>
    <col min="2310" max="2311" width="17.28515625" style="138" customWidth="1"/>
    <col min="2312" max="2312" width="14.85546875" style="138" customWidth="1"/>
    <col min="2313" max="2313" width="17" style="138" customWidth="1"/>
    <col min="2314" max="2314" width="17.28515625" style="138" customWidth="1"/>
    <col min="2315" max="2561" width="9.140625" style="138"/>
    <col min="2562" max="2562" width="17.140625" style="138" customWidth="1"/>
    <col min="2563" max="2563" width="18.42578125" style="138" customWidth="1"/>
    <col min="2564" max="2564" width="17.7109375" style="138" customWidth="1"/>
    <col min="2565" max="2565" width="13.7109375" style="138" customWidth="1"/>
    <col min="2566" max="2567" width="17.28515625" style="138" customWidth="1"/>
    <col min="2568" max="2568" width="14.85546875" style="138" customWidth="1"/>
    <col min="2569" max="2569" width="17" style="138" customWidth="1"/>
    <col min="2570" max="2570" width="17.28515625" style="138" customWidth="1"/>
    <col min="2571" max="2817" width="9.140625" style="138"/>
    <col min="2818" max="2818" width="17.140625" style="138" customWidth="1"/>
    <col min="2819" max="2819" width="18.42578125" style="138" customWidth="1"/>
    <col min="2820" max="2820" width="17.7109375" style="138" customWidth="1"/>
    <col min="2821" max="2821" width="13.7109375" style="138" customWidth="1"/>
    <col min="2822" max="2823" width="17.28515625" style="138" customWidth="1"/>
    <col min="2824" max="2824" width="14.85546875" style="138" customWidth="1"/>
    <col min="2825" max="2825" width="17" style="138" customWidth="1"/>
    <col min="2826" max="2826" width="17.28515625" style="138" customWidth="1"/>
    <col min="2827" max="3073" width="9.140625" style="138"/>
    <col min="3074" max="3074" width="17.140625" style="138" customWidth="1"/>
    <col min="3075" max="3075" width="18.42578125" style="138" customWidth="1"/>
    <col min="3076" max="3076" width="17.7109375" style="138" customWidth="1"/>
    <col min="3077" max="3077" width="13.7109375" style="138" customWidth="1"/>
    <col min="3078" max="3079" width="17.28515625" style="138" customWidth="1"/>
    <col min="3080" max="3080" width="14.85546875" style="138" customWidth="1"/>
    <col min="3081" max="3081" width="17" style="138" customWidth="1"/>
    <col min="3082" max="3082" width="17.28515625" style="138" customWidth="1"/>
    <col min="3083" max="3329" width="9.140625" style="138"/>
    <col min="3330" max="3330" width="17.140625" style="138" customWidth="1"/>
    <col min="3331" max="3331" width="18.42578125" style="138" customWidth="1"/>
    <col min="3332" max="3332" width="17.7109375" style="138" customWidth="1"/>
    <col min="3333" max="3333" width="13.7109375" style="138" customWidth="1"/>
    <col min="3334" max="3335" width="17.28515625" style="138" customWidth="1"/>
    <col min="3336" max="3336" width="14.85546875" style="138" customWidth="1"/>
    <col min="3337" max="3337" width="17" style="138" customWidth="1"/>
    <col min="3338" max="3338" width="17.28515625" style="138" customWidth="1"/>
    <col min="3339" max="3585" width="9.140625" style="138"/>
    <col min="3586" max="3586" width="17.140625" style="138" customWidth="1"/>
    <col min="3587" max="3587" width="18.42578125" style="138" customWidth="1"/>
    <col min="3588" max="3588" width="17.7109375" style="138" customWidth="1"/>
    <col min="3589" max="3589" width="13.7109375" style="138" customWidth="1"/>
    <col min="3590" max="3591" width="17.28515625" style="138" customWidth="1"/>
    <col min="3592" max="3592" width="14.85546875" style="138" customWidth="1"/>
    <col min="3593" max="3593" width="17" style="138" customWidth="1"/>
    <col min="3594" max="3594" width="17.28515625" style="138" customWidth="1"/>
    <col min="3595" max="3841" width="9.140625" style="138"/>
    <col min="3842" max="3842" width="17.140625" style="138" customWidth="1"/>
    <col min="3843" max="3843" width="18.42578125" style="138" customWidth="1"/>
    <col min="3844" max="3844" width="17.7109375" style="138" customWidth="1"/>
    <col min="3845" max="3845" width="13.7109375" style="138" customWidth="1"/>
    <col min="3846" max="3847" width="17.28515625" style="138" customWidth="1"/>
    <col min="3848" max="3848" width="14.85546875" style="138" customWidth="1"/>
    <col min="3849" max="3849" width="17" style="138" customWidth="1"/>
    <col min="3850" max="3850" width="17.28515625" style="138" customWidth="1"/>
    <col min="3851" max="4097" width="9.140625" style="138"/>
    <col min="4098" max="4098" width="17.140625" style="138" customWidth="1"/>
    <col min="4099" max="4099" width="18.42578125" style="138" customWidth="1"/>
    <col min="4100" max="4100" width="17.7109375" style="138" customWidth="1"/>
    <col min="4101" max="4101" width="13.7109375" style="138" customWidth="1"/>
    <col min="4102" max="4103" width="17.28515625" style="138" customWidth="1"/>
    <col min="4104" max="4104" width="14.85546875" style="138" customWidth="1"/>
    <col min="4105" max="4105" width="17" style="138" customWidth="1"/>
    <col min="4106" max="4106" width="17.28515625" style="138" customWidth="1"/>
    <col min="4107" max="4353" width="9.140625" style="138"/>
    <col min="4354" max="4354" width="17.140625" style="138" customWidth="1"/>
    <col min="4355" max="4355" width="18.42578125" style="138" customWidth="1"/>
    <col min="4356" max="4356" width="17.7109375" style="138" customWidth="1"/>
    <col min="4357" max="4357" width="13.7109375" style="138" customWidth="1"/>
    <col min="4358" max="4359" width="17.28515625" style="138" customWidth="1"/>
    <col min="4360" max="4360" width="14.85546875" style="138" customWidth="1"/>
    <col min="4361" max="4361" width="17" style="138" customWidth="1"/>
    <col min="4362" max="4362" width="17.28515625" style="138" customWidth="1"/>
    <col min="4363" max="4609" width="9.140625" style="138"/>
    <col min="4610" max="4610" width="17.140625" style="138" customWidth="1"/>
    <col min="4611" max="4611" width="18.42578125" style="138" customWidth="1"/>
    <col min="4612" max="4612" width="17.7109375" style="138" customWidth="1"/>
    <col min="4613" max="4613" width="13.7109375" style="138" customWidth="1"/>
    <col min="4614" max="4615" width="17.28515625" style="138" customWidth="1"/>
    <col min="4616" max="4616" width="14.85546875" style="138" customWidth="1"/>
    <col min="4617" max="4617" width="17" style="138" customWidth="1"/>
    <col min="4618" max="4618" width="17.28515625" style="138" customWidth="1"/>
    <col min="4619" max="4865" width="9.140625" style="138"/>
    <col min="4866" max="4866" width="17.140625" style="138" customWidth="1"/>
    <col min="4867" max="4867" width="18.42578125" style="138" customWidth="1"/>
    <col min="4868" max="4868" width="17.7109375" style="138" customWidth="1"/>
    <col min="4869" max="4869" width="13.7109375" style="138" customWidth="1"/>
    <col min="4870" max="4871" width="17.28515625" style="138" customWidth="1"/>
    <col min="4872" max="4872" width="14.85546875" style="138" customWidth="1"/>
    <col min="4873" max="4873" width="17" style="138" customWidth="1"/>
    <col min="4874" max="4874" width="17.28515625" style="138" customWidth="1"/>
    <col min="4875" max="5121" width="9.140625" style="138"/>
    <col min="5122" max="5122" width="17.140625" style="138" customWidth="1"/>
    <col min="5123" max="5123" width="18.42578125" style="138" customWidth="1"/>
    <col min="5124" max="5124" width="17.7109375" style="138" customWidth="1"/>
    <col min="5125" max="5125" width="13.7109375" style="138" customWidth="1"/>
    <col min="5126" max="5127" width="17.28515625" style="138" customWidth="1"/>
    <col min="5128" max="5128" width="14.85546875" style="138" customWidth="1"/>
    <col min="5129" max="5129" width="17" style="138" customWidth="1"/>
    <col min="5130" max="5130" width="17.28515625" style="138" customWidth="1"/>
    <col min="5131" max="5377" width="9.140625" style="138"/>
    <col min="5378" max="5378" width="17.140625" style="138" customWidth="1"/>
    <col min="5379" max="5379" width="18.42578125" style="138" customWidth="1"/>
    <col min="5380" max="5380" width="17.7109375" style="138" customWidth="1"/>
    <col min="5381" max="5381" width="13.7109375" style="138" customWidth="1"/>
    <col min="5382" max="5383" width="17.28515625" style="138" customWidth="1"/>
    <col min="5384" max="5384" width="14.85546875" style="138" customWidth="1"/>
    <col min="5385" max="5385" width="17" style="138" customWidth="1"/>
    <col min="5386" max="5386" width="17.28515625" style="138" customWidth="1"/>
    <col min="5387" max="5633" width="9.140625" style="138"/>
    <col min="5634" max="5634" width="17.140625" style="138" customWidth="1"/>
    <col min="5635" max="5635" width="18.42578125" style="138" customWidth="1"/>
    <col min="5636" max="5636" width="17.7109375" style="138" customWidth="1"/>
    <col min="5637" max="5637" width="13.7109375" style="138" customWidth="1"/>
    <col min="5638" max="5639" width="17.28515625" style="138" customWidth="1"/>
    <col min="5640" max="5640" width="14.85546875" style="138" customWidth="1"/>
    <col min="5641" max="5641" width="17" style="138" customWidth="1"/>
    <col min="5642" max="5642" width="17.28515625" style="138" customWidth="1"/>
    <col min="5643" max="5889" width="9.140625" style="138"/>
    <col min="5890" max="5890" width="17.140625" style="138" customWidth="1"/>
    <col min="5891" max="5891" width="18.42578125" style="138" customWidth="1"/>
    <col min="5892" max="5892" width="17.7109375" style="138" customWidth="1"/>
    <col min="5893" max="5893" width="13.7109375" style="138" customWidth="1"/>
    <col min="5894" max="5895" width="17.28515625" style="138" customWidth="1"/>
    <col min="5896" max="5896" width="14.85546875" style="138" customWidth="1"/>
    <col min="5897" max="5897" width="17" style="138" customWidth="1"/>
    <col min="5898" max="5898" width="17.28515625" style="138" customWidth="1"/>
    <col min="5899" max="6145" width="9.140625" style="138"/>
    <col min="6146" max="6146" width="17.140625" style="138" customWidth="1"/>
    <col min="6147" max="6147" width="18.42578125" style="138" customWidth="1"/>
    <col min="6148" max="6148" width="17.7109375" style="138" customWidth="1"/>
    <col min="6149" max="6149" width="13.7109375" style="138" customWidth="1"/>
    <col min="6150" max="6151" width="17.28515625" style="138" customWidth="1"/>
    <col min="6152" max="6152" width="14.85546875" style="138" customWidth="1"/>
    <col min="6153" max="6153" width="17" style="138" customWidth="1"/>
    <col min="6154" max="6154" width="17.28515625" style="138" customWidth="1"/>
    <col min="6155" max="6401" width="9.140625" style="138"/>
    <col min="6402" max="6402" width="17.140625" style="138" customWidth="1"/>
    <col min="6403" max="6403" width="18.42578125" style="138" customWidth="1"/>
    <col min="6404" max="6404" width="17.7109375" style="138" customWidth="1"/>
    <col min="6405" max="6405" width="13.7109375" style="138" customWidth="1"/>
    <col min="6406" max="6407" width="17.28515625" style="138" customWidth="1"/>
    <col min="6408" max="6408" width="14.85546875" style="138" customWidth="1"/>
    <col min="6409" max="6409" width="17" style="138" customWidth="1"/>
    <col min="6410" max="6410" width="17.28515625" style="138" customWidth="1"/>
    <col min="6411" max="6657" width="9.140625" style="138"/>
    <col min="6658" max="6658" width="17.140625" style="138" customWidth="1"/>
    <col min="6659" max="6659" width="18.42578125" style="138" customWidth="1"/>
    <col min="6660" max="6660" width="17.7109375" style="138" customWidth="1"/>
    <col min="6661" max="6661" width="13.7109375" style="138" customWidth="1"/>
    <col min="6662" max="6663" width="17.28515625" style="138" customWidth="1"/>
    <col min="6664" max="6664" width="14.85546875" style="138" customWidth="1"/>
    <col min="6665" max="6665" width="17" style="138" customWidth="1"/>
    <col min="6666" max="6666" width="17.28515625" style="138" customWidth="1"/>
    <col min="6667" max="6913" width="9.140625" style="138"/>
    <col min="6914" max="6914" width="17.140625" style="138" customWidth="1"/>
    <col min="6915" max="6915" width="18.42578125" style="138" customWidth="1"/>
    <col min="6916" max="6916" width="17.7109375" style="138" customWidth="1"/>
    <col min="6917" max="6917" width="13.7109375" style="138" customWidth="1"/>
    <col min="6918" max="6919" width="17.28515625" style="138" customWidth="1"/>
    <col min="6920" max="6920" width="14.85546875" style="138" customWidth="1"/>
    <col min="6921" max="6921" width="17" style="138" customWidth="1"/>
    <col min="6922" max="6922" width="17.28515625" style="138" customWidth="1"/>
    <col min="6923" max="7169" width="9.140625" style="138"/>
    <col min="7170" max="7170" width="17.140625" style="138" customWidth="1"/>
    <col min="7171" max="7171" width="18.42578125" style="138" customWidth="1"/>
    <col min="7172" max="7172" width="17.7109375" style="138" customWidth="1"/>
    <col min="7173" max="7173" width="13.7109375" style="138" customWidth="1"/>
    <col min="7174" max="7175" width="17.28515625" style="138" customWidth="1"/>
    <col min="7176" max="7176" width="14.85546875" style="138" customWidth="1"/>
    <col min="7177" max="7177" width="17" style="138" customWidth="1"/>
    <col min="7178" max="7178" width="17.28515625" style="138" customWidth="1"/>
    <col min="7179" max="7425" width="9.140625" style="138"/>
    <col min="7426" max="7426" width="17.140625" style="138" customWidth="1"/>
    <col min="7427" max="7427" width="18.42578125" style="138" customWidth="1"/>
    <col min="7428" max="7428" width="17.7109375" style="138" customWidth="1"/>
    <col min="7429" max="7429" width="13.7109375" style="138" customWidth="1"/>
    <col min="7430" max="7431" width="17.28515625" style="138" customWidth="1"/>
    <col min="7432" max="7432" width="14.85546875" style="138" customWidth="1"/>
    <col min="7433" max="7433" width="17" style="138" customWidth="1"/>
    <col min="7434" max="7434" width="17.28515625" style="138" customWidth="1"/>
    <col min="7435" max="7681" width="9.140625" style="138"/>
    <col min="7682" max="7682" width="17.140625" style="138" customWidth="1"/>
    <col min="7683" max="7683" width="18.42578125" style="138" customWidth="1"/>
    <col min="7684" max="7684" width="17.7109375" style="138" customWidth="1"/>
    <col min="7685" max="7685" width="13.7109375" style="138" customWidth="1"/>
    <col min="7686" max="7687" width="17.28515625" style="138" customWidth="1"/>
    <col min="7688" max="7688" width="14.85546875" style="138" customWidth="1"/>
    <col min="7689" max="7689" width="17" style="138" customWidth="1"/>
    <col min="7690" max="7690" width="17.28515625" style="138" customWidth="1"/>
    <col min="7691" max="7937" width="9.140625" style="138"/>
    <col min="7938" max="7938" width="17.140625" style="138" customWidth="1"/>
    <col min="7939" max="7939" width="18.42578125" style="138" customWidth="1"/>
    <col min="7940" max="7940" width="17.7109375" style="138" customWidth="1"/>
    <col min="7941" max="7941" width="13.7109375" style="138" customWidth="1"/>
    <col min="7942" max="7943" width="17.28515625" style="138" customWidth="1"/>
    <col min="7944" max="7944" width="14.85546875" style="138" customWidth="1"/>
    <col min="7945" max="7945" width="17" style="138" customWidth="1"/>
    <col min="7946" max="7946" width="17.28515625" style="138" customWidth="1"/>
    <col min="7947" max="8193" width="9.140625" style="138"/>
    <col min="8194" max="8194" width="17.140625" style="138" customWidth="1"/>
    <col min="8195" max="8195" width="18.42578125" style="138" customWidth="1"/>
    <col min="8196" max="8196" width="17.7109375" style="138" customWidth="1"/>
    <col min="8197" max="8197" width="13.7109375" style="138" customWidth="1"/>
    <col min="8198" max="8199" width="17.28515625" style="138" customWidth="1"/>
    <col min="8200" max="8200" width="14.85546875" style="138" customWidth="1"/>
    <col min="8201" max="8201" width="17" style="138" customWidth="1"/>
    <col min="8202" max="8202" width="17.28515625" style="138" customWidth="1"/>
    <col min="8203" max="8449" width="9.140625" style="138"/>
    <col min="8450" max="8450" width="17.140625" style="138" customWidth="1"/>
    <col min="8451" max="8451" width="18.42578125" style="138" customWidth="1"/>
    <col min="8452" max="8452" width="17.7109375" style="138" customWidth="1"/>
    <col min="8453" max="8453" width="13.7109375" style="138" customWidth="1"/>
    <col min="8454" max="8455" width="17.28515625" style="138" customWidth="1"/>
    <col min="8456" max="8456" width="14.85546875" style="138" customWidth="1"/>
    <col min="8457" max="8457" width="17" style="138" customWidth="1"/>
    <col min="8458" max="8458" width="17.28515625" style="138" customWidth="1"/>
    <col min="8459" max="8705" width="9.140625" style="138"/>
    <col min="8706" max="8706" width="17.140625" style="138" customWidth="1"/>
    <col min="8707" max="8707" width="18.42578125" style="138" customWidth="1"/>
    <col min="8708" max="8708" width="17.7109375" style="138" customWidth="1"/>
    <col min="8709" max="8709" width="13.7109375" style="138" customWidth="1"/>
    <col min="8710" max="8711" width="17.28515625" style="138" customWidth="1"/>
    <col min="8712" max="8712" width="14.85546875" style="138" customWidth="1"/>
    <col min="8713" max="8713" width="17" style="138" customWidth="1"/>
    <col min="8714" max="8714" width="17.28515625" style="138" customWidth="1"/>
    <col min="8715" max="8961" width="9.140625" style="138"/>
    <col min="8962" max="8962" width="17.140625" style="138" customWidth="1"/>
    <col min="8963" max="8963" width="18.42578125" style="138" customWidth="1"/>
    <col min="8964" max="8964" width="17.7109375" style="138" customWidth="1"/>
    <col min="8965" max="8965" width="13.7109375" style="138" customWidth="1"/>
    <col min="8966" max="8967" width="17.28515625" style="138" customWidth="1"/>
    <col min="8968" max="8968" width="14.85546875" style="138" customWidth="1"/>
    <col min="8969" max="8969" width="17" style="138" customWidth="1"/>
    <col min="8970" max="8970" width="17.28515625" style="138" customWidth="1"/>
    <col min="8971" max="9217" width="9.140625" style="138"/>
    <col min="9218" max="9218" width="17.140625" style="138" customWidth="1"/>
    <col min="9219" max="9219" width="18.42578125" style="138" customWidth="1"/>
    <col min="9220" max="9220" width="17.7109375" style="138" customWidth="1"/>
    <col min="9221" max="9221" width="13.7109375" style="138" customWidth="1"/>
    <col min="9222" max="9223" width="17.28515625" style="138" customWidth="1"/>
    <col min="9224" max="9224" width="14.85546875" style="138" customWidth="1"/>
    <col min="9225" max="9225" width="17" style="138" customWidth="1"/>
    <col min="9226" max="9226" width="17.28515625" style="138" customWidth="1"/>
    <col min="9227" max="9473" width="9.140625" style="138"/>
    <col min="9474" max="9474" width="17.140625" style="138" customWidth="1"/>
    <col min="9475" max="9475" width="18.42578125" style="138" customWidth="1"/>
    <col min="9476" max="9476" width="17.7109375" style="138" customWidth="1"/>
    <col min="9477" max="9477" width="13.7109375" style="138" customWidth="1"/>
    <col min="9478" max="9479" width="17.28515625" style="138" customWidth="1"/>
    <col min="9480" max="9480" width="14.85546875" style="138" customWidth="1"/>
    <col min="9481" max="9481" width="17" style="138" customWidth="1"/>
    <col min="9482" max="9482" width="17.28515625" style="138" customWidth="1"/>
    <col min="9483" max="9729" width="9.140625" style="138"/>
    <col min="9730" max="9730" width="17.140625" style="138" customWidth="1"/>
    <col min="9731" max="9731" width="18.42578125" style="138" customWidth="1"/>
    <col min="9732" max="9732" width="17.7109375" style="138" customWidth="1"/>
    <col min="9733" max="9733" width="13.7109375" style="138" customWidth="1"/>
    <col min="9734" max="9735" width="17.28515625" style="138" customWidth="1"/>
    <col min="9736" max="9736" width="14.85546875" style="138" customWidth="1"/>
    <col min="9737" max="9737" width="17" style="138" customWidth="1"/>
    <col min="9738" max="9738" width="17.28515625" style="138" customWidth="1"/>
    <col min="9739" max="9985" width="9.140625" style="138"/>
    <col min="9986" max="9986" width="17.140625" style="138" customWidth="1"/>
    <col min="9987" max="9987" width="18.42578125" style="138" customWidth="1"/>
    <col min="9988" max="9988" width="17.7109375" style="138" customWidth="1"/>
    <col min="9989" max="9989" width="13.7109375" style="138" customWidth="1"/>
    <col min="9990" max="9991" width="17.28515625" style="138" customWidth="1"/>
    <col min="9992" max="9992" width="14.85546875" style="138" customWidth="1"/>
    <col min="9993" max="9993" width="17" style="138" customWidth="1"/>
    <col min="9994" max="9994" width="17.28515625" style="138" customWidth="1"/>
    <col min="9995" max="10241" width="9.140625" style="138"/>
    <col min="10242" max="10242" width="17.140625" style="138" customWidth="1"/>
    <col min="10243" max="10243" width="18.42578125" style="138" customWidth="1"/>
    <col min="10244" max="10244" width="17.7109375" style="138" customWidth="1"/>
    <col min="10245" max="10245" width="13.7109375" style="138" customWidth="1"/>
    <col min="10246" max="10247" width="17.28515625" style="138" customWidth="1"/>
    <col min="10248" max="10248" width="14.85546875" style="138" customWidth="1"/>
    <col min="10249" max="10249" width="17" style="138" customWidth="1"/>
    <col min="10250" max="10250" width="17.28515625" style="138" customWidth="1"/>
    <col min="10251" max="10497" width="9.140625" style="138"/>
    <col min="10498" max="10498" width="17.140625" style="138" customWidth="1"/>
    <col min="10499" max="10499" width="18.42578125" style="138" customWidth="1"/>
    <col min="10500" max="10500" width="17.7109375" style="138" customWidth="1"/>
    <col min="10501" max="10501" width="13.7109375" style="138" customWidth="1"/>
    <col min="10502" max="10503" width="17.28515625" style="138" customWidth="1"/>
    <col min="10504" max="10504" width="14.85546875" style="138" customWidth="1"/>
    <col min="10505" max="10505" width="17" style="138" customWidth="1"/>
    <col min="10506" max="10506" width="17.28515625" style="138" customWidth="1"/>
    <col min="10507" max="10753" width="9.140625" style="138"/>
    <col min="10754" max="10754" width="17.140625" style="138" customWidth="1"/>
    <col min="10755" max="10755" width="18.42578125" style="138" customWidth="1"/>
    <col min="10756" max="10756" width="17.7109375" style="138" customWidth="1"/>
    <col min="10757" max="10757" width="13.7109375" style="138" customWidth="1"/>
    <col min="10758" max="10759" width="17.28515625" style="138" customWidth="1"/>
    <col min="10760" max="10760" width="14.85546875" style="138" customWidth="1"/>
    <col min="10761" max="10761" width="17" style="138" customWidth="1"/>
    <col min="10762" max="10762" width="17.28515625" style="138" customWidth="1"/>
    <col min="10763" max="11009" width="9.140625" style="138"/>
    <col min="11010" max="11010" width="17.140625" style="138" customWidth="1"/>
    <col min="11011" max="11011" width="18.42578125" style="138" customWidth="1"/>
    <col min="11012" max="11012" width="17.7109375" style="138" customWidth="1"/>
    <col min="11013" max="11013" width="13.7109375" style="138" customWidth="1"/>
    <col min="11014" max="11015" width="17.28515625" style="138" customWidth="1"/>
    <col min="11016" max="11016" width="14.85546875" style="138" customWidth="1"/>
    <col min="11017" max="11017" width="17" style="138" customWidth="1"/>
    <col min="11018" max="11018" width="17.28515625" style="138" customWidth="1"/>
    <col min="11019" max="11265" width="9.140625" style="138"/>
    <col min="11266" max="11266" width="17.140625" style="138" customWidth="1"/>
    <col min="11267" max="11267" width="18.42578125" style="138" customWidth="1"/>
    <col min="11268" max="11268" width="17.7109375" style="138" customWidth="1"/>
    <col min="11269" max="11269" width="13.7109375" style="138" customWidth="1"/>
    <col min="11270" max="11271" width="17.28515625" style="138" customWidth="1"/>
    <col min="11272" max="11272" width="14.85546875" style="138" customWidth="1"/>
    <col min="11273" max="11273" width="17" style="138" customWidth="1"/>
    <col min="11274" max="11274" width="17.28515625" style="138" customWidth="1"/>
    <col min="11275" max="11521" width="9.140625" style="138"/>
    <col min="11522" max="11522" width="17.140625" style="138" customWidth="1"/>
    <col min="11523" max="11523" width="18.42578125" style="138" customWidth="1"/>
    <col min="11524" max="11524" width="17.7109375" style="138" customWidth="1"/>
    <col min="11525" max="11525" width="13.7109375" style="138" customWidth="1"/>
    <col min="11526" max="11527" width="17.28515625" style="138" customWidth="1"/>
    <col min="11528" max="11528" width="14.85546875" style="138" customWidth="1"/>
    <col min="11529" max="11529" width="17" style="138" customWidth="1"/>
    <col min="11530" max="11530" width="17.28515625" style="138" customWidth="1"/>
    <col min="11531" max="11777" width="9.140625" style="138"/>
    <col min="11778" max="11778" width="17.140625" style="138" customWidth="1"/>
    <col min="11779" max="11779" width="18.42578125" style="138" customWidth="1"/>
    <col min="11780" max="11780" width="17.7109375" style="138" customWidth="1"/>
    <col min="11781" max="11781" width="13.7109375" style="138" customWidth="1"/>
    <col min="11782" max="11783" width="17.28515625" style="138" customWidth="1"/>
    <col min="11784" max="11784" width="14.85546875" style="138" customWidth="1"/>
    <col min="11785" max="11785" width="17" style="138" customWidth="1"/>
    <col min="11786" max="11786" width="17.28515625" style="138" customWidth="1"/>
    <col min="11787" max="12033" width="9.140625" style="138"/>
    <col min="12034" max="12034" width="17.140625" style="138" customWidth="1"/>
    <col min="12035" max="12035" width="18.42578125" style="138" customWidth="1"/>
    <col min="12036" max="12036" width="17.7109375" style="138" customWidth="1"/>
    <col min="12037" max="12037" width="13.7109375" style="138" customWidth="1"/>
    <col min="12038" max="12039" width="17.28515625" style="138" customWidth="1"/>
    <col min="12040" max="12040" width="14.85546875" style="138" customWidth="1"/>
    <col min="12041" max="12041" width="17" style="138" customWidth="1"/>
    <col min="12042" max="12042" width="17.28515625" style="138" customWidth="1"/>
    <col min="12043" max="12289" width="9.140625" style="138"/>
    <col min="12290" max="12290" width="17.140625" style="138" customWidth="1"/>
    <col min="12291" max="12291" width="18.42578125" style="138" customWidth="1"/>
    <col min="12292" max="12292" width="17.7109375" style="138" customWidth="1"/>
    <col min="12293" max="12293" width="13.7109375" style="138" customWidth="1"/>
    <col min="12294" max="12295" width="17.28515625" style="138" customWidth="1"/>
    <col min="12296" max="12296" width="14.85546875" style="138" customWidth="1"/>
    <col min="12297" max="12297" width="17" style="138" customWidth="1"/>
    <col min="12298" max="12298" width="17.28515625" style="138" customWidth="1"/>
    <col min="12299" max="12545" width="9.140625" style="138"/>
    <col min="12546" max="12546" width="17.140625" style="138" customWidth="1"/>
    <col min="12547" max="12547" width="18.42578125" style="138" customWidth="1"/>
    <col min="12548" max="12548" width="17.7109375" style="138" customWidth="1"/>
    <col min="12549" max="12549" width="13.7109375" style="138" customWidth="1"/>
    <col min="12550" max="12551" width="17.28515625" style="138" customWidth="1"/>
    <col min="12552" max="12552" width="14.85546875" style="138" customWidth="1"/>
    <col min="12553" max="12553" width="17" style="138" customWidth="1"/>
    <col min="12554" max="12554" width="17.28515625" style="138" customWidth="1"/>
    <col min="12555" max="12801" width="9.140625" style="138"/>
    <col min="12802" max="12802" width="17.140625" style="138" customWidth="1"/>
    <col min="12803" max="12803" width="18.42578125" style="138" customWidth="1"/>
    <col min="12804" max="12804" width="17.7109375" style="138" customWidth="1"/>
    <col min="12805" max="12805" width="13.7109375" style="138" customWidth="1"/>
    <col min="12806" max="12807" width="17.28515625" style="138" customWidth="1"/>
    <col min="12808" max="12808" width="14.85546875" style="138" customWidth="1"/>
    <col min="12809" max="12809" width="17" style="138" customWidth="1"/>
    <col min="12810" max="12810" width="17.28515625" style="138" customWidth="1"/>
    <col min="12811" max="13057" width="9.140625" style="138"/>
    <col min="13058" max="13058" width="17.140625" style="138" customWidth="1"/>
    <col min="13059" max="13059" width="18.42578125" style="138" customWidth="1"/>
    <col min="13060" max="13060" width="17.7109375" style="138" customWidth="1"/>
    <col min="13061" max="13061" width="13.7109375" style="138" customWidth="1"/>
    <col min="13062" max="13063" width="17.28515625" style="138" customWidth="1"/>
    <col min="13064" max="13064" width="14.85546875" style="138" customWidth="1"/>
    <col min="13065" max="13065" width="17" style="138" customWidth="1"/>
    <col min="13066" max="13066" width="17.28515625" style="138" customWidth="1"/>
    <col min="13067" max="13313" width="9.140625" style="138"/>
    <col min="13314" max="13314" width="17.140625" style="138" customWidth="1"/>
    <col min="13315" max="13315" width="18.42578125" style="138" customWidth="1"/>
    <col min="13316" max="13316" width="17.7109375" style="138" customWidth="1"/>
    <col min="13317" max="13317" width="13.7109375" style="138" customWidth="1"/>
    <col min="13318" max="13319" width="17.28515625" style="138" customWidth="1"/>
    <col min="13320" max="13320" width="14.85546875" style="138" customWidth="1"/>
    <col min="13321" max="13321" width="17" style="138" customWidth="1"/>
    <col min="13322" max="13322" width="17.28515625" style="138" customWidth="1"/>
    <col min="13323" max="13569" width="9.140625" style="138"/>
    <col min="13570" max="13570" width="17.140625" style="138" customWidth="1"/>
    <col min="13571" max="13571" width="18.42578125" style="138" customWidth="1"/>
    <col min="13572" max="13572" width="17.7109375" style="138" customWidth="1"/>
    <col min="13573" max="13573" width="13.7109375" style="138" customWidth="1"/>
    <col min="13574" max="13575" width="17.28515625" style="138" customWidth="1"/>
    <col min="13576" max="13576" width="14.85546875" style="138" customWidth="1"/>
    <col min="13577" max="13577" width="17" style="138" customWidth="1"/>
    <col min="13578" max="13578" width="17.28515625" style="138" customWidth="1"/>
    <col min="13579" max="13825" width="9.140625" style="138"/>
    <col min="13826" max="13826" width="17.140625" style="138" customWidth="1"/>
    <col min="13827" max="13827" width="18.42578125" style="138" customWidth="1"/>
    <col min="13828" max="13828" width="17.7109375" style="138" customWidth="1"/>
    <col min="13829" max="13829" width="13.7109375" style="138" customWidth="1"/>
    <col min="13830" max="13831" width="17.28515625" style="138" customWidth="1"/>
    <col min="13832" max="13832" width="14.85546875" style="138" customWidth="1"/>
    <col min="13833" max="13833" width="17" style="138" customWidth="1"/>
    <col min="13834" max="13834" width="17.28515625" style="138" customWidth="1"/>
    <col min="13835" max="14081" width="9.140625" style="138"/>
    <col min="14082" max="14082" width="17.140625" style="138" customWidth="1"/>
    <col min="14083" max="14083" width="18.42578125" style="138" customWidth="1"/>
    <col min="14084" max="14084" width="17.7109375" style="138" customWidth="1"/>
    <col min="14085" max="14085" width="13.7109375" style="138" customWidth="1"/>
    <col min="14086" max="14087" width="17.28515625" style="138" customWidth="1"/>
    <col min="14088" max="14088" width="14.85546875" style="138" customWidth="1"/>
    <col min="14089" max="14089" width="17" style="138" customWidth="1"/>
    <col min="14090" max="14090" width="17.28515625" style="138" customWidth="1"/>
    <col min="14091" max="14337" width="9.140625" style="138"/>
    <col min="14338" max="14338" width="17.140625" style="138" customWidth="1"/>
    <col min="14339" max="14339" width="18.42578125" style="138" customWidth="1"/>
    <col min="14340" max="14340" width="17.7109375" style="138" customWidth="1"/>
    <col min="14341" max="14341" width="13.7109375" style="138" customWidth="1"/>
    <col min="14342" max="14343" width="17.28515625" style="138" customWidth="1"/>
    <col min="14344" max="14344" width="14.85546875" style="138" customWidth="1"/>
    <col min="14345" max="14345" width="17" style="138" customWidth="1"/>
    <col min="14346" max="14346" width="17.28515625" style="138" customWidth="1"/>
    <col min="14347" max="14593" width="9.140625" style="138"/>
    <col min="14594" max="14594" width="17.140625" style="138" customWidth="1"/>
    <col min="14595" max="14595" width="18.42578125" style="138" customWidth="1"/>
    <col min="14596" max="14596" width="17.7109375" style="138" customWidth="1"/>
    <col min="14597" max="14597" width="13.7109375" style="138" customWidth="1"/>
    <col min="14598" max="14599" width="17.28515625" style="138" customWidth="1"/>
    <col min="14600" max="14600" width="14.85546875" style="138" customWidth="1"/>
    <col min="14601" max="14601" width="17" style="138" customWidth="1"/>
    <col min="14602" max="14602" width="17.28515625" style="138" customWidth="1"/>
    <col min="14603" max="14849" width="9.140625" style="138"/>
    <col min="14850" max="14850" width="17.140625" style="138" customWidth="1"/>
    <col min="14851" max="14851" width="18.42578125" style="138" customWidth="1"/>
    <col min="14852" max="14852" width="17.7109375" style="138" customWidth="1"/>
    <col min="14853" max="14853" width="13.7109375" style="138" customWidth="1"/>
    <col min="14854" max="14855" width="17.28515625" style="138" customWidth="1"/>
    <col min="14856" max="14856" width="14.85546875" style="138" customWidth="1"/>
    <col min="14857" max="14857" width="17" style="138" customWidth="1"/>
    <col min="14858" max="14858" width="17.28515625" style="138" customWidth="1"/>
    <col min="14859" max="15105" width="9.140625" style="138"/>
    <col min="15106" max="15106" width="17.140625" style="138" customWidth="1"/>
    <col min="15107" max="15107" width="18.42578125" style="138" customWidth="1"/>
    <col min="15108" max="15108" width="17.7109375" style="138" customWidth="1"/>
    <col min="15109" max="15109" width="13.7109375" style="138" customWidth="1"/>
    <col min="15110" max="15111" width="17.28515625" style="138" customWidth="1"/>
    <col min="15112" max="15112" width="14.85546875" style="138" customWidth="1"/>
    <col min="15113" max="15113" width="17" style="138" customWidth="1"/>
    <col min="15114" max="15114" width="17.28515625" style="138" customWidth="1"/>
    <col min="15115" max="15361" width="9.140625" style="138"/>
    <col min="15362" max="15362" width="17.140625" style="138" customWidth="1"/>
    <col min="15363" max="15363" width="18.42578125" style="138" customWidth="1"/>
    <col min="15364" max="15364" width="17.7109375" style="138" customWidth="1"/>
    <col min="15365" max="15365" width="13.7109375" style="138" customWidth="1"/>
    <col min="15366" max="15367" width="17.28515625" style="138" customWidth="1"/>
    <col min="15368" max="15368" width="14.85546875" style="138" customWidth="1"/>
    <col min="15369" max="15369" width="17" style="138" customWidth="1"/>
    <col min="15370" max="15370" width="17.28515625" style="138" customWidth="1"/>
    <col min="15371" max="15617" width="9.140625" style="138"/>
    <col min="15618" max="15618" width="17.140625" style="138" customWidth="1"/>
    <col min="15619" max="15619" width="18.42578125" style="138" customWidth="1"/>
    <col min="15620" max="15620" width="17.7109375" style="138" customWidth="1"/>
    <col min="15621" max="15621" width="13.7109375" style="138" customWidth="1"/>
    <col min="15622" max="15623" width="17.28515625" style="138" customWidth="1"/>
    <col min="15624" max="15624" width="14.85546875" style="138" customWidth="1"/>
    <col min="15625" max="15625" width="17" style="138" customWidth="1"/>
    <col min="15626" max="15626" width="17.28515625" style="138" customWidth="1"/>
    <col min="15627" max="15873" width="9.140625" style="138"/>
    <col min="15874" max="15874" width="17.140625" style="138" customWidth="1"/>
    <col min="15875" max="15875" width="18.42578125" style="138" customWidth="1"/>
    <col min="15876" max="15876" width="17.7109375" style="138" customWidth="1"/>
    <col min="15877" max="15877" width="13.7109375" style="138" customWidth="1"/>
    <col min="15878" max="15879" width="17.28515625" style="138" customWidth="1"/>
    <col min="15880" max="15880" width="14.85546875" style="138" customWidth="1"/>
    <col min="15881" max="15881" width="17" style="138" customWidth="1"/>
    <col min="15882" max="15882" width="17.28515625" style="138" customWidth="1"/>
    <col min="15883" max="16129" width="9.140625" style="138"/>
    <col min="16130" max="16130" width="17.140625" style="138" customWidth="1"/>
    <col min="16131" max="16131" width="18.42578125" style="138" customWidth="1"/>
    <col min="16132" max="16132" width="17.7109375" style="138" customWidth="1"/>
    <col min="16133" max="16133" width="13.7109375" style="138" customWidth="1"/>
    <col min="16134" max="16135" width="17.28515625" style="138" customWidth="1"/>
    <col min="16136" max="16136" width="14.85546875" style="138" customWidth="1"/>
    <col min="16137" max="16137" width="17" style="138" customWidth="1"/>
    <col min="16138" max="16138" width="17.28515625" style="138" customWidth="1"/>
    <col min="16139" max="16384" width="9.140625" style="138"/>
  </cols>
  <sheetData>
    <row r="1" spans="1:10" s="987" customFormat="1" ht="31.5" customHeight="1">
      <c r="A1" s="1756" t="s">
        <v>2022</v>
      </c>
      <c r="B1" s="1756"/>
      <c r="C1" s="1756"/>
      <c r="G1" s="1757" t="s">
        <v>590</v>
      </c>
      <c r="H1" s="1757"/>
      <c r="I1" s="1757"/>
      <c r="J1" s="1757"/>
    </row>
    <row r="2" spans="1:10" ht="34.5" customHeight="1">
      <c r="A2" s="1759" t="s">
        <v>2023</v>
      </c>
      <c r="B2" s="1759"/>
      <c r="C2" s="1759"/>
      <c r="D2" s="1759"/>
      <c r="E2" s="1759"/>
      <c r="F2" s="1759"/>
      <c r="G2" s="1759"/>
      <c r="H2" s="1759"/>
      <c r="I2" s="1759"/>
      <c r="J2" s="1759"/>
    </row>
    <row r="3" spans="1:10" ht="63.75" customHeight="1">
      <c r="A3" s="634" t="s">
        <v>482</v>
      </c>
      <c r="B3" s="1760" t="s">
        <v>2249</v>
      </c>
      <c r="C3" s="1761"/>
      <c r="D3" s="1762"/>
      <c r="E3" s="1760" t="s">
        <v>2250</v>
      </c>
      <c r="F3" s="1761"/>
      <c r="G3" s="1762"/>
      <c r="H3" s="1760" t="s">
        <v>2251</v>
      </c>
      <c r="I3" s="1761"/>
      <c r="J3" s="1762"/>
    </row>
    <row r="4" spans="1:10" ht="168.75" customHeight="1">
      <c r="A4" s="139"/>
      <c r="B4" s="134" t="s">
        <v>345</v>
      </c>
      <c r="C4" s="132" t="s">
        <v>346</v>
      </c>
      <c r="D4" s="133" t="s">
        <v>38</v>
      </c>
      <c r="E4" s="134" t="s">
        <v>345</v>
      </c>
      <c r="F4" s="132" t="s">
        <v>346</v>
      </c>
      <c r="G4" s="133" t="s">
        <v>38</v>
      </c>
      <c r="H4" s="134" t="s">
        <v>345</v>
      </c>
      <c r="I4" s="132" t="s">
        <v>346</v>
      </c>
      <c r="J4" s="133" t="s">
        <v>38</v>
      </c>
    </row>
    <row r="5" spans="1:10" ht="62.25" customHeight="1">
      <c r="A5" s="140" t="s">
        <v>2092</v>
      </c>
      <c r="B5" s="137">
        <v>30</v>
      </c>
      <c r="C5" s="135">
        <v>30</v>
      </c>
      <c r="D5" s="136" t="s">
        <v>1795</v>
      </c>
      <c r="E5" s="137">
        <v>36</v>
      </c>
      <c r="F5" s="135">
        <v>36</v>
      </c>
      <c r="G5" s="136" t="s">
        <v>1795</v>
      </c>
      <c r="H5" s="137">
        <v>30</v>
      </c>
      <c r="I5" s="135">
        <v>30</v>
      </c>
      <c r="J5" s="136" t="s">
        <v>1795</v>
      </c>
    </row>
  </sheetData>
  <mergeCells count="6">
    <mergeCell ref="A1:C1"/>
    <mergeCell ref="G1:J1"/>
    <mergeCell ref="A2:J2"/>
    <mergeCell ref="B3:D3"/>
    <mergeCell ref="E3:G3"/>
    <mergeCell ref="H3:J3"/>
  </mergeCells>
  <pageMargins left="0.22" right="0.23" top="0.98425196850393704" bottom="0.98425196850393704" header="0.51181102362204722" footer="0.51181102362204722"/>
  <pageSetup paperSize="9" scale="88"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8"/>
  <sheetViews>
    <sheetView showOutlineSymbols="0" view="pageBreakPreview" zoomScale="90" zoomScaleNormal="87" zoomScaleSheetLayoutView="90" workbookViewId="0">
      <selection activeCell="J5" sqref="J5"/>
    </sheetView>
  </sheetViews>
  <sheetFormatPr defaultRowHeight="14.25"/>
  <cols>
    <col min="1" max="1" width="37" style="983" customWidth="1"/>
    <col min="2" max="2" width="18" style="983" bestFit="1" customWidth="1"/>
    <col min="3" max="3" width="16.85546875" style="983" bestFit="1" customWidth="1"/>
    <col min="4" max="4" width="18" style="983" bestFit="1" customWidth="1"/>
    <col min="5" max="5" width="16.85546875" style="983" bestFit="1" customWidth="1"/>
    <col min="6" max="6" width="18" style="983" customWidth="1"/>
    <col min="7" max="7" width="16.85546875" style="983" bestFit="1" customWidth="1"/>
    <col min="8" max="8" width="22.7109375" style="983" customWidth="1"/>
    <col min="9" max="9" width="9.140625" style="983"/>
    <col min="10" max="12" width="16.7109375" style="983" bestFit="1" customWidth="1"/>
    <col min="13" max="13" width="17.7109375" style="983" bestFit="1" customWidth="1"/>
    <col min="14" max="256" width="9.140625" style="983"/>
    <col min="257" max="257" width="37" style="983" customWidth="1"/>
    <col min="258" max="258" width="18" style="983" bestFit="1" customWidth="1"/>
    <col min="259" max="259" width="16.85546875" style="983" bestFit="1" customWidth="1"/>
    <col min="260" max="260" width="18" style="983" bestFit="1" customWidth="1"/>
    <col min="261" max="261" width="16.85546875" style="983" bestFit="1" customWidth="1"/>
    <col min="262" max="262" width="18" style="983" customWidth="1"/>
    <col min="263" max="263" width="16.85546875" style="983" bestFit="1" customWidth="1"/>
    <col min="264" max="264" width="21.42578125" style="983" customWidth="1"/>
    <col min="265" max="265" width="9.140625" style="983"/>
    <col min="266" max="268" width="16.7109375" style="983" bestFit="1" customWidth="1"/>
    <col min="269" max="269" width="17.7109375" style="983" bestFit="1" customWidth="1"/>
    <col min="270" max="512" width="9.140625" style="983"/>
    <col min="513" max="513" width="37" style="983" customWidth="1"/>
    <col min="514" max="514" width="18" style="983" bestFit="1" customWidth="1"/>
    <col min="515" max="515" width="16.85546875" style="983" bestFit="1" customWidth="1"/>
    <col min="516" max="516" width="18" style="983" bestFit="1" customWidth="1"/>
    <col min="517" max="517" width="16.85546875" style="983" bestFit="1" customWidth="1"/>
    <col min="518" max="518" width="18" style="983" customWidth="1"/>
    <col min="519" max="519" width="16.85546875" style="983" bestFit="1" customWidth="1"/>
    <col min="520" max="520" width="21.42578125" style="983" customWidth="1"/>
    <col min="521" max="521" width="9.140625" style="983"/>
    <col min="522" max="524" width="16.7109375" style="983" bestFit="1" customWidth="1"/>
    <col min="525" max="525" width="17.7109375" style="983" bestFit="1" customWidth="1"/>
    <col min="526" max="768" width="9.140625" style="983"/>
    <col min="769" max="769" width="37" style="983" customWidth="1"/>
    <col min="770" max="770" width="18" style="983" bestFit="1" customWidth="1"/>
    <col min="771" max="771" width="16.85546875" style="983" bestFit="1" customWidth="1"/>
    <col min="772" max="772" width="18" style="983" bestFit="1" customWidth="1"/>
    <col min="773" max="773" width="16.85546875" style="983" bestFit="1" customWidth="1"/>
    <col min="774" max="774" width="18" style="983" customWidth="1"/>
    <col min="775" max="775" width="16.85546875" style="983" bestFit="1" customWidth="1"/>
    <col min="776" max="776" width="21.42578125" style="983" customWidth="1"/>
    <col min="777" max="777" width="9.140625" style="983"/>
    <col min="778" max="780" width="16.7109375" style="983" bestFit="1" customWidth="1"/>
    <col min="781" max="781" width="17.7109375" style="983" bestFit="1" customWidth="1"/>
    <col min="782" max="1024" width="9.140625" style="983"/>
    <col min="1025" max="1025" width="37" style="983" customWidth="1"/>
    <col min="1026" max="1026" width="18" style="983" bestFit="1" customWidth="1"/>
    <col min="1027" max="1027" width="16.85546875" style="983" bestFit="1" customWidth="1"/>
    <col min="1028" max="1028" width="18" style="983" bestFit="1" customWidth="1"/>
    <col min="1029" max="1029" width="16.85546875" style="983" bestFit="1" customWidth="1"/>
    <col min="1030" max="1030" width="18" style="983" customWidth="1"/>
    <col min="1031" max="1031" width="16.85546875" style="983" bestFit="1" customWidth="1"/>
    <col min="1032" max="1032" width="21.42578125" style="983" customWidth="1"/>
    <col min="1033" max="1033" width="9.140625" style="983"/>
    <col min="1034" max="1036" width="16.7109375" style="983" bestFit="1" customWidth="1"/>
    <col min="1037" max="1037" width="17.7109375" style="983" bestFit="1" customWidth="1"/>
    <col min="1038" max="1280" width="9.140625" style="983"/>
    <col min="1281" max="1281" width="37" style="983" customWidth="1"/>
    <col min="1282" max="1282" width="18" style="983" bestFit="1" customWidth="1"/>
    <col min="1283" max="1283" width="16.85546875" style="983" bestFit="1" customWidth="1"/>
    <col min="1284" max="1284" width="18" style="983" bestFit="1" customWidth="1"/>
    <col min="1285" max="1285" width="16.85546875" style="983" bestFit="1" customWidth="1"/>
    <col min="1286" max="1286" width="18" style="983" customWidth="1"/>
    <col min="1287" max="1287" width="16.85546875" style="983" bestFit="1" customWidth="1"/>
    <col min="1288" max="1288" width="21.42578125" style="983" customWidth="1"/>
    <col min="1289" max="1289" width="9.140625" style="983"/>
    <col min="1290" max="1292" width="16.7109375" style="983" bestFit="1" customWidth="1"/>
    <col min="1293" max="1293" width="17.7109375" style="983" bestFit="1" customWidth="1"/>
    <col min="1294" max="1536" width="9.140625" style="983"/>
    <col min="1537" max="1537" width="37" style="983" customWidth="1"/>
    <col min="1538" max="1538" width="18" style="983" bestFit="1" customWidth="1"/>
    <col min="1539" max="1539" width="16.85546875" style="983" bestFit="1" customWidth="1"/>
    <col min="1540" max="1540" width="18" style="983" bestFit="1" customWidth="1"/>
    <col min="1541" max="1541" width="16.85546875" style="983" bestFit="1" customWidth="1"/>
    <col min="1542" max="1542" width="18" style="983" customWidth="1"/>
    <col min="1543" max="1543" width="16.85546875" style="983" bestFit="1" customWidth="1"/>
    <col min="1544" max="1544" width="21.42578125" style="983" customWidth="1"/>
    <col min="1545" max="1545" width="9.140625" style="983"/>
    <col min="1546" max="1548" width="16.7109375" style="983" bestFit="1" customWidth="1"/>
    <col min="1549" max="1549" width="17.7109375" style="983" bestFit="1" customWidth="1"/>
    <col min="1550" max="1792" width="9.140625" style="983"/>
    <col min="1793" max="1793" width="37" style="983" customWidth="1"/>
    <col min="1794" max="1794" width="18" style="983" bestFit="1" customWidth="1"/>
    <col min="1795" max="1795" width="16.85546875" style="983" bestFit="1" customWidth="1"/>
    <col min="1796" max="1796" width="18" style="983" bestFit="1" customWidth="1"/>
    <col min="1797" max="1797" width="16.85546875" style="983" bestFit="1" customWidth="1"/>
    <col min="1798" max="1798" width="18" style="983" customWidth="1"/>
    <col min="1799" max="1799" width="16.85546875" style="983" bestFit="1" customWidth="1"/>
    <col min="1800" max="1800" width="21.42578125" style="983" customWidth="1"/>
    <col min="1801" max="1801" width="9.140625" style="983"/>
    <col min="1802" max="1804" width="16.7109375" style="983" bestFit="1" customWidth="1"/>
    <col min="1805" max="1805" width="17.7109375" style="983" bestFit="1" customWidth="1"/>
    <col min="1806" max="2048" width="9.140625" style="983"/>
    <col min="2049" max="2049" width="37" style="983" customWidth="1"/>
    <col min="2050" max="2050" width="18" style="983" bestFit="1" customWidth="1"/>
    <col min="2051" max="2051" width="16.85546875" style="983" bestFit="1" customWidth="1"/>
    <col min="2052" max="2052" width="18" style="983" bestFit="1" customWidth="1"/>
    <col min="2053" max="2053" width="16.85546875" style="983" bestFit="1" customWidth="1"/>
    <col min="2054" max="2054" width="18" style="983" customWidth="1"/>
    <col min="2055" max="2055" width="16.85546875" style="983" bestFit="1" customWidth="1"/>
    <col min="2056" max="2056" width="21.42578125" style="983" customWidth="1"/>
    <col min="2057" max="2057" width="9.140625" style="983"/>
    <col min="2058" max="2060" width="16.7109375" style="983" bestFit="1" customWidth="1"/>
    <col min="2061" max="2061" width="17.7109375" style="983" bestFit="1" customWidth="1"/>
    <col min="2062" max="2304" width="9.140625" style="983"/>
    <col min="2305" max="2305" width="37" style="983" customWidth="1"/>
    <col min="2306" max="2306" width="18" style="983" bestFit="1" customWidth="1"/>
    <col min="2307" max="2307" width="16.85546875" style="983" bestFit="1" customWidth="1"/>
    <col min="2308" max="2308" width="18" style="983" bestFit="1" customWidth="1"/>
    <col min="2309" max="2309" width="16.85546875" style="983" bestFit="1" customWidth="1"/>
    <col min="2310" max="2310" width="18" style="983" customWidth="1"/>
    <col min="2311" max="2311" width="16.85546875" style="983" bestFit="1" customWidth="1"/>
    <col min="2312" max="2312" width="21.42578125" style="983" customWidth="1"/>
    <col min="2313" max="2313" width="9.140625" style="983"/>
    <col min="2314" max="2316" width="16.7109375" style="983" bestFit="1" customWidth="1"/>
    <col min="2317" max="2317" width="17.7109375" style="983" bestFit="1" customWidth="1"/>
    <col min="2318" max="2560" width="9.140625" style="983"/>
    <col min="2561" max="2561" width="37" style="983" customWidth="1"/>
    <col min="2562" max="2562" width="18" style="983" bestFit="1" customWidth="1"/>
    <col min="2563" max="2563" width="16.85546875" style="983" bestFit="1" customWidth="1"/>
    <col min="2564" max="2564" width="18" style="983" bestFit="1" customWidth="1"/>
    <col min="2565" max="2565" width="16.85546875" style="983" bestFit="1" customWidth="1"/>
    <col min="2566" max="2566" width="18" style="983" customWidth="1"/>
    <col min="2567" max="2567" width="16.85546875" style="983" bestFit="1" customWidth="1"/>
    <col min="2568" max="2568" width="21.42578125" style="983" customWidth="1"/>
    <col min="2569" max="2569" width="9.140625" style="983"/>
    <col min="2570" max="2572" width="16.7109375" style="983" bestFit="1" customWidth="1"/>
    <col min="2573" max="2573" width="17.7109375" style="983" bestFit="1" customWidth="1"/>
    <col min="2574" max="2816" width="9.140625" style="983"/>
    <col min="2817" max="2817" width="37" style="983" customWidth="1"/>
    <col min="2818" max="2818" width="18" style="983" bestFit="1" customWidth="1"/>
    <col min="2819" max="2819" width="16.85546875" style="983" bestFit="1" customWidth="1"/>
    <col min="2820" max="2820" width="18" style="983" bestFit="1" customWidth="1"/>
    <col min="2821" max="2821" width="16.85546875" style="983" bestFit="1" customWidth="1"/>
    <col min="2822" max="2822" width="18" style="983" customWidth="1"/>
    <col min="2823" max="2823" width="16.85546875" style="983" bestFit="1" customWidth="1"/>
    <col min="2824" max="2824" width="21.42578125" style="983" customWidth="1"/>
    <col min="2825" max="2825" width="9.140625" style="983"/>
    <col min="2826" max="2828" width="16.7109375" style="983" bestFit="1" customWidth="1"/>
    <col min="2829" max="2829" width="17.7109375" style="983" bestFit="1" customWidth="1"/>
    <col min="2830" max="3072" width="9.140625" style="983"/>
    <col min="3073" max="3073" width="37" style="983" customWidth="1"/>
    <col min="3074" max="3074" width="18" style="983" bestFit="1" customWidth="1"/>
    <col min="3075" max="3075" width="16.85546875" style="983" bestFit="1" customWidth="1"/>
    <col min="3076" max="3076" width="18" style="983" bestFit="1" customWidth="1"/>
    <col min="3077" max="3077" width="16.85546875" style="983" bestFit="1" customWidth="1"/>
    <col min="3078" max="3078" width="18" style="983" customWidth="1"/>
    <col min="3079" max="3079" width="16.85546875" style="983" bestFit="1" customWidth="1"/>
    <col min="3080" max="3080" width="21.42578125" style="983" customWidth="1"/>
    <col min="3081" max="3081" width="9.140625" style="983"/>
    <col min="3082" max="3084" width="16.7109375" style="983" bestFit="1" customWidth="1"/>
    <col min="3085" max="3085" width="17.7109375" style="983" bestFit="1" customWidth="1"/>
    <col min="3086" max="3328" width="9.140625" style="983"/>
    <col min="3329" max="3329" width="37" style="983" customWidth="1"/>
    <col min="3330" max="3330" width="18" style="983" bestFit="1" customWidth="1"/>
    <col min="3331" max="3331" width="16.85546875" style="983" bestFit="1" customWidth="1"/>
    <col min="3332" max="3332" width="18" style="983" bestFit="1" customWidth="1"/>
    <col min="3333" max="3333" width="16.85546875" style="983" bestFit="1" customWidth="1"/>
    <col min="3334" max="3334" width="18" style="983" customWidth="1"/>
    <col min="3335" max="3335" width="16.85546875" style="983" bestFit="1" customWidth="1"/>
    <col min="3336" max="3336" width="21.42578125" style="983" customWidth="1"/>
    <col min="3337" max="3337" width="9.140625" style="983"/>
    <col min="3338" max="3340" width="16.7109375" style="983" bestFit="1" customWidth="1"/>
    <col min="3341" max="3341" width="17.7109375" style="983" bestFit="1" customWidth="1"/>
    <col min="3342" max="3584" width="9.140625" style="983"/>
    <col min="3585" max="3585" width="37" style="983" customWidth="1"/>
    <col min="3586" max="3586" width="18" style="983" bestFit="1" customWidth="1"/>
    <col min="3587" max="3587" width="16.85546875" style="983" bestFit="1" customWidth="1"/>
    <col min="3588" max="3588" width="18" style="983" bestFit="1" customWidth="1"/>
    <col min="3589" max="3589" width="16.85546875" style="983" bestFit="1" customWidth="1"/>
    <col min="3590" max="3590" width="18" style="983" customWidth="1"/>
    <col min="3591" max="3591" width="16.85546875" style="983" bestFit="1" customWidth="1"/>
    <col min="3592" max="3592" width="21.42578125" style="983" customWidth="1"/>
    <col min="3593" max="3593" width="9.140625" style="983"/>
    <col min="3594" max="3596" width="16.7109375" style="983" bestFit="1" customWidth="1"/>
    <col min="3597" max="3597" width="17.7109375" style="983" bestFit="1" customWidth="1"/>
    <col min="3598" max="3840" width="9.140625" style="983"/>
    <col min="3841" max="3841" width="37" style="983" customWidth="1"/>
    <col min="3842" max="3842" width="18" style="983" bestFit="1" customWidth="1"/>
    <col min="3843" max="3843" width="16.85546875" style="983" bestFit="1" customWidth="1"/>
    <col min="3844" max="3844" width="18" style="983" bestFit="1" customWidth="1"/>
    <col min="3845" max="3845" width="16.85546875" style="983" bestFit="1" customWidth="1"/>
    <col min="3846" max="3846" width="18" style="983" customWidth="1"/>
    <col min="3847" max="3847" width="16.85546875" style="983" bestFit="1" customWidth="1"/>
    <col min="3848" max="3848" width="21.42578125" style="983" customWidth="1"/>
    <col min="3849" max="3849" width="9.140625" style="983"/>
    <col min="3850" max="3852" width="16.7109375" style="983" bestFit="1" customWidth="1"/>
    <col min="3853" max="3853" width="17.7109375" style="983" bestFit="1" customWidth="1"/>
    <col min="3854" max="4096" width="9.140625" style="983"/>
    <col min="4097" max="4097" width="37" style="983" customWidth="1"/>
    <col min="4098" max="4098" width="18" style="983" bestFit="1" customWidth="1"/>
    <col min="4099" max="4099" width="16.85546875" style="983" bestFit="1" customWidth="1"/>
    <col min="4100" max="4100" width="18" style="983" bestFit="1" customWidth="1"/>
    <col min="4101" max="4101" width="16.85546875" style="983" bestFit="1" customWidth="1"/>
    <col min="4102" max="4102" width="18" style="983" customWidth="1"/>
    <col min="4103" max="4103" width="16.85546875" style="983" bestFit="1" customWidth="1"/>
    <col min="4104" max="4104" width="21.42578125" style="983" customWidth="1"/>
    <col min="4105" max="4105" width="9.140625" style="983"/>
    <col min="4106" max="4108" width="16.7109375" style="983" bestFit="1" customWidth="1"/>
    <col min="4109" max="4109" width="17.7109375" style="983" bestFit="1" customWidth="1"/>
    <col min="4110" max="4352" width="9.140625" style="983"/>
    <col min="4353" max="4353" width="37" style="983" customWidth="1"/>
    <col min="4354" max="4354" width="18" style="983" bestFit="1" customWidth="1"/>
    <col min="4355" max="4355" width="16.85546875" style="983" bestFit="1" customWidth="1"/>
    <col min="4356" max="4356" width="18" style="983" bestFit="1" customWidth="1"/>
    <col min="4357" max="4357" width="16.85546875" style="983" bestFit="1" customWidth="1"/>
    <col min="4358" max="4358" width="18" style="983" customWidth="1"/>
    <col min="4359" max="4359" width="16.85546875" style="983" bestFit="1" customWidth="1"/>
    <col min="4360" max="4360" width="21.42578125" style="983" customWidth="1"/>
    <col min="4361" max="4361" width="9.140625" style="983"/>
    <col min="4362" max="4364" width="16.7109375" style="983" bestFit="1" customWidth="1"/>
    <col min="4365" max="4365" width="17.7109375" style="983" bestFit="1" customWidth="1"/>
    <col min="4366" max="4608" width="9.140625" style="983"/>
    <col min="4609" max="4609" width="37" style="983" customWidth="1"/>
    <col min="4610" max="4610" width="18" style="983" bestFit="1" customWidth="1"/>
    <col min="4611" max="4611" width="16.85546875" style="983" bestFit="1" customWidth="1"/>
    <col min="4612" max="4612" width="18" style="983" bestFit="1" customWidth="1"/>
    <col min="4613" max="4613" width="16.85546875" style="983" bestFit="1" customWidth="1"/>
    <col min="4614" max="4614" width="18" style="983" customWidth="1"/>
    <col min="4615" max="4615" width="16.85546875" style="983" bestFit="1" customWidth="1"/>
    <col min="4616" max="4616" width="21.42578125" style="983" customWidth="1"/>
    <col min="4617" max="4617" width="9.140625" style="983"/>
    <col min="4618" max="4620" width="16.7109375" style="983" bestFit="1" customWidth="1"/>
    <col min="4621" max="4621" width="17.7109375" style="983" bestFit="1" customWidth="1"/>
    <col min="4622" max="4864" width="9.140625" style="983"/>
    <col min="4865" max="4865" width="37" style="983" customWidth="1"/>
    <col min="4866" max="4866" width="18" style="983" bestFit="1" customWidth="1"/>
    <col min="4867" max="4867" width="16.85546875" style="983" bestFit="1" customWidth="1"/>
    <col min="4868" max="4868" width="18" style="983" bestFit="1" customWidth="1"/>
    <col min="4869" max="4869" width="16.85546875" style="983" bestFit="1" customWidth="1"/>
    <col min="4870" max="4870" width="18" style="983" customWidth="1"/>
    <col min="4871" max="4871" width="16.85546875" style="983" bestFit="1" customWidth="1"/>
    <col min="4872" max="4872" width="21.42578125" style="983" customWidth="1"/>
    <col min="4873" max="4873" width="9.140625" style="983"/>
    <col min="4874" max="4876" width="16.7109375" style="983" bestFit="1" customWidth="1"/>
    <col min="4877" max="4877" width="17.7109375" style="983" bestFit="1" customWidth="1"/>
    <col min="4878" max="5120" width="9.140625" style="983"/>
    <col min="5121" max="5121" width="37" style="983" customWidth="1"/>
    <col min="5122" max="5122" width="18" style="983" bestFit="1" customWidth="1"/>
    <col min="5123" max="5123" width="16.85546875" style="983" bestFit="1" customWidth="1"/>
    <col min="5124" max="5124" width="18" style="983" bestFit="1" customWidth="1"/>
    <col min="5125" max="5125" width="16.85546875" style="983" bestFit="1" customWidth="1"/>
    <col min="5126" max="5126" width="18" style="983" customWidth="1"/>
    <col min="5127" max="5127" width="16.85546875" style="983" bestFit="1" customWidth="1"/>
    <col min="5128" max="5128" width="21.42578125" style="983" customWidth="1"/>
    <col min="5129" max="5129" width="9.140625" style="983"/>
    <col min="5130" max="5132" width="16.7109375" style="983" bestFit="1" customWidth="1"/>
    <col min="5133" max="5133" width="17.7109375" style="983" bestFit="1" customWidth="1"/>
    <col min="5134" max="5376" width="9.140625" style="983"/>
    <col min="5377" max="5377" width="37" style="983" customWidth="1"/>
    <col min="5378" max="5378" width="18" style="983" bestFit="1" customWidth="1"/>
    <col min="5379" max="5379" width="16.85546875" style="983" bestFit="1" customWidth="1"/>
    <col min="5380" max="5380" width="18" style="983" bestFit="1" customWidth="1"/>
    <col min="5381" max="5381" width="16.85546875" style="983" bestFit="1" customWidth="1"/>
    <col min="5382" max="5382" width="18" style="983" customWidth="1"/>
    <col min="5383" max="5383" width="16.85546875" style="983" bestFit="1" customWidth="1"/>
    <col min="5384" max="5384" width="21.42578125" style="983" customWidth="1"/>
    <col min="5385" max="5385" width="9.140625" style="983"/>
    <col min="5386" max="5388" width="16.7109375" style="983" bestFit="1" customWidth="1"/>
    <col min="5389" max="5389" width="17.7109375" style="983" bestFit="1" customWidth="1"/>
    <col min="5390" max="5632" width="9.140625" style="983"/>
    <col min="5633" max="5633" width="37" style="983" customWidth="1"/>
    <col min="5634" max="5634" width="18" style="983" bestFit="1" customWidth="1"/>
    <col min="5635" max="5635" width="16.85546875" style="983" bestFit="1" customWidth="1"/>
    <col min="5636" max="5636" width="18" style="983" bestFit="1" customWidth="1"/>
    <col min="5637" max="5637" width="16.85546875" style="983" bestFit="1" customWidth="1"/>
    <col min="5638" max="5638" width="18" style="983" customWidth="1"/>
    <col min="5639" max="5639" width="16.85546875" style="983" bestFit="1" customWidth="1"/>
    <col min="5640" max="5640" width="21.42578125" style="983" customWidth="1"/>
    <col min="5641" max="5641" width="9.140625" style="983"/>
    <col min="5642" max="5644" width="16.7109375" style="983" bestFit="1" customWidth="1"/>
    <col min="5645" max="5645" width="17.7109375" style="983" bestFit="1" customWidth="1"/>
    <col min="5646" max="5888" width="9.140625" style="983"/>
    <col min="5889" max="5889" width="37" style="983" customWidth="1"/>
    <col min="5890" max="5890" width="18" style="983" bestFit="1" customWidth="1"/>
    <col min="5891" max="5891" width="16.85546875" style="983" bestFit="1" customWidth="1"/>
    <col min="5892" max="5892" width="18" style="983" bestFit="1" customWidth="1"/>
    <col min="5893" max="5893" width="16.85546875" style="983" bestFit="1" customWidth="1"/>
    <col min="5894" max="5894" width="18" style="983" customWidth="1"/>
    <col min="5895" max="5895" width="16.85546875" style="983" bestFit="1" customWidth="1"/>
    <col min="5896" max="5896" width="21.42578125" style="983" customWidth="1"/>
    <col min="5897" max="5897" width="9.140625" style="983"/>
    <col min="5898" max="5900" width="16.7109375" style="983" bestFit="1" customWidth="1"/>
    <col min="5901" max="5901" width="17.7109375" style="983" bestFit="1" customWidth="1"/>
    <col min="5902" max="6144" width="9.140625" style="983"/>
    <col min="6145" max="6145" width="37" style="983" customWidth="1"/>
    <col min="6146" max="6146" width="18" style="983" bestFit="1" customWidth="1"/>
    <col min="6147" max="6147" width="16.85546875" style="983" bestFit="1" customWidth="1"/>
    <col min="6148" max="6148" width="18" style="983" bestFit="1" customWidth="1"/>
    <col min="6149" max="6149" width="16.85546875" style="983" bestFit="1" customWidth="1"/>
    <col min="6150" max="6150" width="18" style="983" customWidth="1"/>
    <col min="6151" max="6151" width="16.85546875" style="983" bestFit="1" customWidth="1"/>
    <col min="6152" max="6152" width="21.42578125" style="983" customWidth="1"/>
    <col min="6153" max="6153" width="9.140625" style="983"/>
    <col min="6154" max="6156" width="16.7109375" style="983" bestFit="1" customWidth="1"/>
    <col min="6157" max="6157" width="17.7109375" style="983" bestFit="1" customWidth="1"/>
    <col min="6158" max="6400" width="9.140625" style="983"/>
    <col min="6401" max="6401" width="37" style="983" customWidth="1"/>
    <col min="6402" max="6402" width="18" style="983" bestFit="1" customWidth="1"/>
    <col min="6403" max="6403" width="16.85546875" style="983" bestFit="1" customWidth="1"/>
    <col min="6404" max="6404" width="18" style="983" bestFit="1" customWidth="1"/>
    <col min="6405" max="6405" width="16.85546875" style="983" bestFit="1" customWidth="1"/>
    <col min="6406" max="6406" width="18" style="983" customWidth="1"/>
    <col min="6407" max="6407" width="16.85546875" style="983" bestFit="1" customWidth="1"/>
    <col min="6408" max="6408" width="21.42578125" style="983" customWidth="1"/>
    <col min="6409" max="6409" width="9.140625" style="983"/>
    <col min="6410" max="6412" width="16.7109375" style="983" bestFit="1" customWidth="1"/>
    <col min="6413" max="6413" width="17.7109375" style="983" bestFit="1" customWidth="1"/>
    <col min="6414" max="6656" width="9.140625" style="983"/>
    <col min="6657" max="6657" width="37" style="983" customWidth="1"/>
    <col min="6658" max="6658" width="18" style="983" bestFit="1" customWidth="1"/>
    <col min="6659" max="6659" width="16.85546875" style="983" bestFit="1" customWidth="1"/>
    <col min="6660" max="6660" width="18" style="983" bestFit="1" customWidth="1"/>
    <col min="6661" max="6661" width="16.85546875" style="983" bestFit="1" customWidth="1"/>
    <col min="6662" max="6662" width="18" style="983" customWidth="1"/>
    <col min="6663" max="6663" width="16.85546875" style="983" bestFit="1" customWidth="1"/>
    <col min="6664" max="6664" width="21.42578125" style="983" customWidth="1"/>
    <col min="6665" max="6665" width="9.140625" style="983"/>
    <col min="6666" max="6668" width="16.7109375" style="983" bestFit="1" customWidth="1"/>
    <col min="6669" max="6669" width="17.7109375" style="983" bestFit="1" customWidth="1"/>
    <col min="6670" max="6912" width="9.140625" style="983"/>
    <col min="6913" max="6913" width="37" style="983" customWidth="1"/>
    <col min="6914" max="6914" width="18" style="983" bestFit="1" customWidth="1"/>
    <col min="6915" max="6915" width="16.85546875" style="983" bestFit="1" customWidth="1"/>
    <col min="6916" max="6916" width="18" style="983" bestFit="1" customWidth="1"/>
    <col min="6917" max="6917" width="16.85546875" style="983" bestFit="1" customWidth="1"/>
    <col min="6918" max="6918" width="18" style="983" customWidth="1"/>
    <col min="6919" max="6919" width="16.85546875" style="983" bestFit="1" customWidth="1"/>
    <col min="6920" max="6920" width="21.42578125" style="983" customWidth="1"/>
    <col min="6921" max="6921" width="9.140625" style="983"/>
    <col min="6922" max="6924" width="16.7109375" style="983" bestFit="1" customWidth="1"/>
    <col min="6925" max="6925" width="17.7109375" style="983" bestFit="1" customWidth="1"/>
    <col min="6926" max="7168" width="9.140625" style="983"/>
    <col min="7169" max="7169" width="37" style="983" customWidth="1"/>
    <col min="7170" max="7170" width="18" style="983" bestFit="1" customWidth="1"/>
    <col min="7171" max="7171" width="16.85546875" style="983" bestFit="1" customWidth="1"/>
    <col min="7172" max="7172" width="18" style="983" bestFit="1" customWidth="1"/>
    <col min="7173" max="7173" width="16.85546875" style="983" bestFit="1" customWidth="1"/>
    <col min="7174" max="7174" width="18" style="983" customWidth="1"/>
    <col min="7175" max="7175" width="16.85546875" style="983" bestFit="1" customWidth="1"/>
    <col min="7176" max="7176" width="21.42578125" style="983" customWidth="1"/>
    <col min="7177" max="7177" width="9.140625" style="983"/>
    <col min="7178" max="7180" width="16.7109375" style="983" bestFit="1" customWidth="1"/>
    <col min="7181" max="7181" width="17.7109375" style="983" bestFit="1" customWidth="1"/>
    <col min="7182" max="7424" width="9.140625" style="983"/>
    <col min="7425" max="7425" width="37" style="983" customWidth="1"/>
    <col min="7426" max="7426" width="18" style="983" bestFit="1" customWidth="1"/>
    <col min="7427" max="7427" width="16.85546875" style="983" bestFit="1" customWidth="1"/>
    <col min="7428" max="7428" width="18" style="983" bestFit="1" customWidth="1"/>
    <col min="7429" max="7429" width="16.85546875" style="983" bestFit="1" customWidth="1"/>
    <col min="7430" max="7430" width="18" style="983" customWidth="1"/>
    <col min="7431" max="7431" width="16.85546875" style="983" bestFit="1" customWidth="1"/>
    <col min="7432" max="7432" width="21.42578125" style="983" customWidth="1"/>
    <col min="7433" max="7433" width="9.140625" style="983"/>
    <col min="7434" max="7436" width="16.7109375" style="983" bestFit="1" customWidth="1"/>
    <col min="7437" max="7437" width="17.7109375" style="983" bestFit="1" customWidth="1"/>
    <col min="7438" max="7680" width="9.140625" style="983"/>
    <col min="7681" max="7681" width="37" style="983" customWidth="1"/>
    <col min="7682" max="7682" width="18" style="983" bestFit="1" customWidth="1"/>
    <col min="7683" max="7683" width="16.85546875" style="983" bestFit="1" customWidth="1"/>
    <col min="7684" max="7684" width="18" style="983" bestFit="1" customWidth="1"/>
    <col min="7685" max="7685" width="16.85546875" style="983" bestFit="1" customWidth="1"/>
    <col min="7686" max="7686" width="18" style="983" customWidth="1"/>
    <col min="7687" max="7687" width="16.85546875" style="983" bestFit="1" customWidth="1"/>
    <col min="7688" max="7688" width="21.42578125" style="983" customWidth="1"/>
    <col min="7689" max="7689" width="9.140625" style="983"/>
    <col min="7690" max="7692" width="16.7109375" style="983" bestFit="1" customWidth="1"/>
    <col min="7693" max="7693" width="17.7109375" style="983" bestFit="1" customWidth="1"/>
    <col min="7694" max="7936" width="9.140625" style="983"/>
    <col min="7937" max="7937" width="37" style="983" customWidth="1"/>
    <col min="7938" max="7938" width="18" style="983" bestFit="1" customWidth="1"/>
    <col min="7939" max="7939" width="16.85546875" style="983" bestFit="1" customWidth="1"/>
    <col min="7940" max="7940" width="18" style="983" bestFit="1" customWidth="1"/>
    <col min="7941" max="7941" width="16.85546875" style="983" bestFit="1" customWidth="1"/>
    <col min="7942" max="7942" width="18" style="983" customWidth="1"/>
    <col min="7943" max="7943" width="16.85546875" style="983" bestFit="1" customWidth="1"/>
    <col min="7944" max="7944" width="21.42578125" style="983" customWidth="1"/>
    <col min="7945" max="7945" width="9.140625" style="983"/>
    <col min="7946" max="7948" width="16.7109375" style="983" bestFit="1" customWidth="1"/>
    <col min="7949" max="7949" width="17.7109375" style="983" bestFit="1" customWidth="1"/>
    <col min="7950" max="8192" width="9.140625" style="983"/>
    <col min="8193" max="8193" width="37" style="983" customWidth="1"/>
    <col min="8194" max="8194" width="18" style="983" bestFit="1" customWidth="1"/>
    <col min="8195" max="8195" width="16.85546875" style="983" bestFit="1" customWidth="1"/>
    <col min="8196" max="8196" width="18" style="983" bestFit="1" customWidth="1"/>
    <col min="8197" max="8197" width="16.85546875" style="983" bestFit="1" customWidth="1"/>
    <col min="8198" max="8198" width="18" style="983" customWidth="1"/>
    <col min="8199" max="8199" width="16.85546875" style="983" bestFit="1" customWidth="1"/>
    <col min="8200" max="8200" width="21.42578125" style="983" customWidth="1"/>
    <col min="8201" max="8201" width="9.140625" style="983"/>
    <col min="8202" max="8204" width="16.7109375" style="983" bestFit="1" customWidth="1"/>
    <col min="8205" max="8205" width="17.7109375" style="983" bestFit="1" customWidth="1"/>
    <col min="8206" max="8448" width="9.140625" style="983"/>
    <col min="8449" max="8449" width="37" style="983" customWidth="1"/>
    <col min="8450" max="8450" width="18" style="983" bestFit="1" customWidth="1"/>
    <col min="8451" max="8451" width="16.85546875" style="983" bestFit="1" customWidth="1"/>
    <col min="8452" max="8452" width="18" style="983" bestFit="1" customWidth="1"/>
    <col min="8453" max="8453" width="16.85546875" style="983" bestFit="1" customWidth="1"/>
    <col min="8454" max="8454" width="18" style="983" customWidth="1"/>
    <col min="8455" max="8455" width="16.85546875" style="983" bestFit="1" customWidth="1"/>
    <col min="8456" max="8456" width="21.42578125" style="983" customWidth="1"/>
    <col min="8457" max="8457" width="9.140625" style="983"/>
    <col min="8458" max="8460" width="16.7109375" style="983" bestFit="1" customWidth="1"/>
    <col min="8461" max="8461" width="17.7109375" style="983" bestFit="1" customWidth="1"/>
    <col min="8462" max="8704" width="9.140625" style="983"/>
    <col min="8705" max="8705" width="37" style="983" customWidth="1"/>
    <col min="8706" max="8706" width="18" style="983" bestFit="1" customWidth="1"/>
    <col min="8707" max="8707" width="16.85546875" style="983" bestFit="1" customWidth="1"/>
    <col min="8708" max="8708" width="18" style="983" bestFit="1" customWidth="1"/>
    <col min="8709" max="8709" width="16.85546875" style="983" bestFit="1" customWidth="1"/>
    <col min="8710" max="8710" width="18" style="983" customWidth="1"/>
    <col min="8711" max="8711" width="16.85546875" style="983" bestFit="1" customWidth="1"/>
    <col min="8712" max="8712" width="21.42578125" style="983" customWidth="1"/>
    <col min="8713" max="8713" width="9.140625" style="983"/>
    <col min="8714" max="8716" width="16.7109375" style="983" bestFit="1" customWidth="1"/>
    <col min="8717" max="8717" width="17.7109375" style="983" bestFit="1" customWidth="1"/>
    <col min="8718" max="8960" width="9.140625" style="983"/>
    <col min="8961" max="8961" width="37" style="983" customWidth="1"/>
    <col min="8962" max="8962" width="18" style="983" bestFit="1" customWidth="1"/>
    <col min="8963" max="8963" width="16.85546875" style="983" bestFit="1" customWidth="1"/>
    <col min="8964" max="8964" width="18" style="983" bestFit="1" customWidth="1"/>
    <col min="8965" max="8965" width="16.85546875" style="983" bestFit="1" customWidth="1"/>
    <col min="8966" max="8966" width="18" style="983" customWidth="1"/>
    <col min="8967" max="8967" width="16.85546875" style="983" bestFit="1" customWidth="1"/>
    <col min="8968" max="8968" width="21.42578125" style="983" customWidth="1"/>
    <col min="8969" max="8969" width="9.140625" style="983"/>
    <col min="8970" max="8972" width="16.7109375" style="983" bestFit="1" customWidth="1"/>
    <col min="8973" max="8973" width="17.7109375" style="983" bestFit="1" customWidth="1"/>
    <col min="8974" max="9216" width="9.140625" style="983"/>
    <col min="9217" max="9217" width="37" style="983" customWidth="1"/>
    <col min="9218" max="9218" width="18" style="983" bestFit="1" customWidth="1"/>
    <col min="9219" max="9219" width="16.85546875" style="983" bestFit="1" customWidth="1"/>
    <col min="9220" max="9220" width="18" style="983" bestFit="1" customWidth="1"/>
    <col min="9221" max="9221" width="16.85546875" style="983" bestFit="1" customWidth="1"/>
    <col min="9222" max="9222" width="18" style="983" customWidth="1"/>
    <col min="9223" max="9223" width="16.85546875" style="983" bestFit="1" customWidth="1"/>
    <col min="9224" max="9224" width="21.42578125" style="983" customWidth="1"/>
    <col min="9225" max="9225" width="9.140625" style="983"/>
    <col min="9226" max="9228" width="16.7109375" style="983" bestFit="1" customWidth="1"/>
    <col min="9229" max="9229" width="17.7109375" style="983" bestFit="1" customWidth="1"/>
    <col min="9230" max="9472" width="9.140625" style="983"/>
    <col min="9473" max="9473" width="37" style="983" customWidth="1"/>
    <col min="9474" max="9474" width="18" style="983" bestFit="1" customWidth="1"/>
    <col min="9475" max="9475" width="16.85546875" style="983" bestFit="1" customWidth="1"/>
    <col min="9476" max="9476" width="18" style="983" bestFit="1" customWidth="1"/>
    <col min="9477" max="9477" width="16.85546875" style="983" bestFit="1" customWidth="1"/>
    <col min="9478" max="9478" width="18" style="983" customWidth="1"/>
    <col min="9479" max="9479" width="16.85546875" style="983" bestFit="1" customWidth="1"/>
    <col min="9480" max="9480" width="21.42578125" style="983" customWidth="1"/>
    <col min="9481" max="9481" width="9.140625" style="983"/>
    <col min="9482" max="9484" width="16.7109375" style="983" bestFit="1" customWidth="1"/>
    <col min="9485" max="9485" width="17.7109375" style="983" bestFit="1" customWidth="1"/>
    <col min="9486" max="9728" width="9.140625" style="983"/>
    <col min="9729" max="9729" width="37" style="983" customWidth="1"/>
    <col min="9730" max="9730" width="18" style="983" bestFit="1" customWidth="1"/>
    <col min="9731" max="9731" width="16.85546875" style="983" bestFit="1" customWidth="1"/>
    <col min="9732" max="9732" width="18" style="983" bestFit="1" customWidth="1"/>
    <col min="9733" max="9733" width="16.85546875" style="983" bestFit="1" customWidth="1"/>
    <col min="9734" max="9734" width="18" style="983" customWidth="1"/>
    <col min="9735" max="9735" width="16.85546875" style="983" bestFit="1" customWidth="1"/>
    <col min="9736" max="9736" width="21.42578125" style="983" customWidth="1"/>
    <col min="9737" max="9737" width="9.140625" style="983"/>
    <col min="9738" max="9740" width="16.7109375" style="983" bestFit="1" customWidth="1"/>
    <col min="9741" max="9741" width="17.7109375" style="983" bestFit="1" customWidth="1"/>
    <col min="9742" max="9984" width="9.140625" style="983"/>
    <col min="9985" max="9985" width="37" style="983" customWidth="1"/>
    <col min="9986" max="9986" width="18" style="983" bestFit="1" customWidth="1"/>
    <col min="9987" max="9987" width="16.85546875" style="983" bestFit="1" customWidth="1"/>
    <col min="9988" max="9988" width="18" style="983" bestFit="1" customWidth="1"/>
    <col min="9989" max="9989" width="16.85546875" style="983" bestFit="1" customWidth="1"/>
    <col min="9990" max="9990" width="18" style="983" customWidth="1"/>
    <col min="9991" max="9991" width="16.85546875" style="983" bestFit="1" customWidth="1"/>
    <col min="9992" max="9992" width="21.42578125" style="983" customWidth="1"/>
    <col min="9993" max="9993" width="9.140625" style="983"/>
    <col min="9994" max="9996" width="16.7109375" style="983" bestFit="1" customWidth="1"/>
    <col min="9997" max="9997" width="17.7109375" style="983" bestFit="1" customWidth="1"/>
    <col min="9998" max="10240" width="9.140625" style="983"/>
    <col min="10241" max="10241" width="37" style="983" customWidth="1"/>
    <col min="10242" max="10242" width="18" style="983" bestFit="1" customWidth="1"/>
    <col min="10243" max="10243" width="16.85546875" style="983" bestFit="1" customWidth="1"/>
    <col min="10244" max="10244" width="18" style="983" bestFit="1" customWidth="1"/>
    <col min="10245" max="10245" width="16.85546875" style="983" bestFit="1" customWidth="1"/>
    <col min="10246" max="10246" width="18" style="983" customWidth="1"/>
    <col min="10247" max="10247" width="16.85546875" style="983" bestFit="1" customWidth="1"/>
    <col min="10248" max="10248" width="21.42578125" style="983" customWidth="1"/>
    <col min="10249" max="10249" width="9.140625" style="983"/>
    <col min="10250" max="10252" width="16.7109375" style="983" bestFit="1" customWidth="1"/>
    <col min="10253" max="10253" width="17.7109375" style="983" bestFit="1" customWidth="1"/>
    <col min="10254" max="10496" width="9.140625" style="983"/>
    <col min="10497" max="10497" width="37" style="983" customWidth="1"/>
    <col min="10498" max="10498" width="18" style="983" bestFit="1" customWidth="1"/>
    <col min="10499" max="10499" width="16.85546875" style="983" bestFit="1" customWidth="1"/>
    <col min="10500" max="10500" width="18" style="983" bestFit="1" customWidth="1"/>
    <col min="10501" max="10501" width="16.85546875" style="983" bestFit="1" customWidth="1"/>
    <col min="10502" max="10502" width="18" style="983" customWidth="1"/>
    <col min="10503" max="10503" width="16.85546875" style="983" bestFit="1" customWidth="1"/>
    <col min="10504" max="10504" width="21.42578125" style="983" customWidth="1"/>
    <col min="10505" max="10505" width="9.140625" style="983"/>
    <col min="10506" max="10508" width="16.7109375" style="983" bestFit="1" customWidth="1"/>
    <col min="10509" max="10509" width="17.7109375" style="983" bestFit="1" customWidth="1"/>
    <col min="10510" max="10752" width="9.140625" style="983"/>
    <col min="10753" max="10753" width="37" style="983" customWidth="1"/>
    <col min="10754" max="10754" width="18" style="983" bestFit="1" customWidth="1"/>
    <col min="10755" max="10755" width="16.85546875" style="983" bestFit="1" customWidth="1"/>
    <col min="10756" max="10756" width="18" style="983" bestFit="1" customWidth="1"/>
    <col min="10757" max="10757" width="16.85546875" style="983" bestFit="1" customWidth="1"/>
    <col min="10758" max="10758" width="18" style="983" customWidth="1"/>
    <col min="10759" max="10759" width="16.85546875" style="983" bestFit="1" customWidth="1"/>
    <col min="10760" max="10760" width="21.42578125" style="983" customWidth="1"/>
    <col min="10761" max="10761" width="9.140625" style="983"/>
    <col min="10762" max="10764" width="16.7109375" style="983" bestFit="1" customWidth="1"/>
    <col min="10765" max="10765" width="17.7109375" style="983" bestFit="1" customWidth="1"/>
    <col min="10766" max="11008" width="9.140625" style="983"/>
    <col min="11009" max="11009" width="37" style="983" customWidth="1"/>
    <col min="11010" max="11010" width="18" style="983" bestFit="1" customWidth="1"/>
    <col min="11011" max="11011" width="16.85546875" style="983" bestFit="1" customWidth="1"/>
    <col min="11012" max="11012" width="18" style="983" bestFit="1" customWidth="1"/>
    <col min="11013" max="11013" width="16.85546875" style="983" bestFit="1" customWidth="1"/>
    <col min="11014" max="11014" width="18" style="983" customWidth="1"/>
    <col min="11015" max="11015" width="16.85546875" style="983" bestFit="1" customWidth="1"/>
    <col min="11016" max="11016" width="21.42578125" style="983" customWidth="1"/>
    <col min="11017" max="11017" width="9.140625" style="983"/>
    <col min="11018" max="11020" width="16.7109375" style="983" bestFit="1" customWidth="1"/>
    <col min="11021" max="11021" width="17.7109375" style="983" bestFit="1" customWidth="1"/>
    <col min="11022" max="11264" width="9.140625" style="983"/>
    <col min="11265" max="11265" width="37" style="983" customWidth="1"/>
    <col min="11266" max="11266" width="18" style="983" bestFit="1" customWidth="1"/>
    <col min="11267" max="11267" width="16.85546875" style="983" bestFit="1" customWidth="1"/>
    <col min="11268" max="11268" width="18" style="983" bestFit="1" customWidth="1"/>
    <col min="11269" max="11269" width="16.85546875" style="983" bestFit="1" customWidth="1"/>
    <col min="11270" max="11270" width="18" style="983" customWidth="1"/>
    <col min="11271" max="11271" width="16.85546875" style="983" bestFit="1" customWidth="1"/>
    <col min="11272" max="11272" width="21.42578125" style="983" customWidth="1"/>
    <col min="11273" max="11273" width="9.140625" style="983"/>
    <col min="11274" max="11276" width="16.7109375" style="983" bestFit="1" customWidth="1"/>
    <col min="11277" max="11277" width="17.7109375" style="983" bestFit="1" customWidth="1"/>
    <col min="11278" max="11520" width="9.140625" style="983"/>
    <col min="11521" max="11521" width="37" style="983" customWidth="1"/>
    <col min="11522" max="11522" width="18" style="983" bestFit="1" customWidth="1"/>
    <col min="11523" max="11523" width="16.85546875" style="983" bestFit="1" customWidth="1"/>
    <col min="11524" max="11524" width="18" style="983" bestFit="1" customWidth="1"/>
    <col min="11525" max="11525" width="16.85546875" style="983" bestFit="1" customWidth="1"/>
    <col min="11526" max="11526" width="18" style="983" customWidth="1"/>
    <col min="11527" max="11527" width="16.85546875" style="983" bestFit="1" customWidth="1"/>
    <col min="11528" max="11528" width="21.42578125" style="983" customWidth="1"/>
    <col min="11529" max="11529" width="9.140625" style="983"/>
    <col min="11530" max="11532" width="16.7109375" style="983" bestFit="1" customWidth="1"/>
    <col min="11533" max="11533" width="17.7109375" style="983" bestFit="1" customWidth="1"/>
    <col min="11534" max="11776" width="9.140625" style="983"/>
    <col min="11777" max="11777" width="37" style="983" customWidth="1"/>
    <col min="11778" max="11778" width="18" style="983" bestFit="1" customWidth="1"/>
    <col min="11779" max="11779" width="16.85546875" style="983" bestFit="1" customWidth="1"/>
    <col min="11780" max="11780" width="18" style="983" bestFit="1" customWidth="1"/>
    <col min="11781" max="11781" width="16.85546875" style="983" bestFit="1" customWidth="1"/>
    <col min="11782" max="11782" width="18" style="983" customWidth="1"/>
    <col min="11783" max="11783" width="16.85546875" style="983" bestFit="1" customWidth="1"/>
    <col min="11784" max="11784" width="21.42578125" style="983" customWidth="1"/>
    <col min="11785" max="11785" width="9.140625" style="983"/>
    <col min="11786" max="11788" width="16.7109375" style="983" bestFit="1" customWidth="1"/>
    <col min="11789" max="11789" width="17.7109375" style="983" bestFit="1" customWidth="1"/>
    <col min="11790" max="12032" width="9.140625" style="983"/>
    <col min="12033" max="12033" width="37" style="983" customWidth="1"/>
    <col min="12034" max="12034" width="18" style="983" bestFit="1" customWidth="1"/>
    <col min="12035" max="12035" width="16.85546875" style="983" bestFit="1" customWidth="1"/>
    <col min="12036" max="12036" width="18" style="983" bestFit="1" customWidth="1"/>
    <col min="12037" max="12037" width="16.85546875" style="983" bestFit="1" customWidth="1"/>
    <col min="12038" max="12038" width="18" style="983" customWidth="1"/>
    <col min="12039" max="12039" width="16.85546875" style="983" bestFit="1" customWidth="1"/>
    <col min="12040" max="12040" width="21.42578125" style="983" customWidth="1"/>
    <col min="12041" max="12041" width="9.140625" style="983"/>
    <col min="12042" max="12044" width="16.7109375" style="983" bestFit="1" customWidth="1"/>
    <col min="12045" max="12045" width="17.7109375" style="983" bestFit="1" customWidth="1"/>
    <col min="12046" max="12288" width="9.140625" style="983"/>
    <col min="12289" max="12289" width="37" style="983" customWidth="1"/>
    <col min="12290" max="12290" width="18" style="983" bestFit="1" customWidth="1"/>
    <col min="12291" max="12291" width="16.85546875" style="983" bestFit="1" customWidth="1"/>
    <col min="12292" max="12292" width="18" style="983" bestFit="1" customWidth="1"/>
    <col min="12293" max="12293" width="16.85546875" style="983" bestFit="1" customWidth="1"/>
    <col min="12294" max="12294" width="18" style="983" customWidth="1"/>
    <col min="12295" max="12295" width="16.85546875" style="983" bestFit="1" customWidth="1"/>
    <col min="12296" max="12296" width="21.42578125" style="983" customWidth="1"/>
    <col min="12297" max="12297" width="9.140625" style="983"/>
    <col min="12298" max="12300" width="16.7109375" style="983" bestFit="1" customWidth="1"/>
    <col min="12301" max="12301" width="17.7109375" style="983" bestFit="1" customWidth="1"/>
    <col min="12302" max="12544" width="9.140625" style="983"/>
    <col min="12545" max="12545" width="37" style="983" customWidth="1"/>
    <col min="12546" max="12546" width="18" style="983" bestFit="1" customWidth="1"/>
    <col min="12547" max="12547" width="16.85546875" style="983" bestFit="1" customWidth="1"/>
    <col min="12548" max="12548" width="18" style="983" bestFit="1" customWidth="1"/>
    <col min="12549" max="12549" width="16.85546875" style="983" bestFit="1" customWidth="1"/>
    <col min="12550" max="12550" width="18" style="983" customWidth="1"/>
    <col min="12551" max="12551" width="16.85546875" style="983" bestFit="1" customWidth="1"/>
    <col min="12552" max="12552" width="21.42578125" style="983" customWidth="1"/>
    <col min="12553" max="12553" width="9.140625" style="983"/>
    <col min="12554" max="12556" width="16.7109375" style="983" bestFit="1" customWidth="1"/>
    <col min="12557" max="12557" width="17.7109375" style="983" bestFit="1" customWidth="1"/>
    <col min="12558" max="12800" width="9.140625" style="983"/>
    <col min="12801" max="12801" width="37" style="983" customWidth="1"/>
    <col min="12802" max="12802" width="18" style="983" bestFit="1" customWidth="1"/>
    <col min="12803" max="12803" width="16.85546875" style="983" bestFit="1" customWidth="1"/>
    <col min="12804" max="12804" width="18" style="983" bestFit="1" customWidth="1"/>
    <col min="12805" max="12805" width="16.85546875" style="983" bestFit="1" customWidth="1"/>
    <col min="12806" max="12806" width="18" style="983" customWidth="1"/>
    <col min="12807" max="12807" width="16.85546875" style="983" bestFit="1" customWidth="1"/>
    <col min="12808" max="12808" width="21.42578125" style="983" customWidth="1"/>
    <col min="12809" max="12809" width="9.140625" style="983"/>
    <col min="12810" max="12812" width="16.7109375" style="983" bestFit="1" customWidth="1"/>
    <col min="12813" max="12813" width="17.7109375" style="983" bestFit="1" customWidth="1"/>
    <col min="12814" max="13056" width="9.140625" style="983"/>
    <col min="13057" max="13057" width="37" style="983" customWidth="1"/>
    <col min="13058" max="13058" width="18" style="983" bestFit="1" customWidth="1"/>
    <col min="13059" max="13059" width="16.85546875" style="983" bestFit="1" customWidth="1"/>
    <col min="13060" max="13060" width="18" style="983" bestFit="1" customWidth="1"/>
    <col min="13061" max="13061" width="16.85546875" style="983" bestFit="1" customWidth="1"/>
    <col min="13062" max="13062" width="18" style="983" customWidth="1"/>
    <col min="13063" max="13063" width="16.85546875" style="983" bestFit="1" customWidth="1"/>
    <col min="13064" max="13064" width="21.42578125" style="983" customWidth="1"/>
    <col min="13065" max="13065" width="9.140625" style="983"/>
    <col min="13066" max="13068" width="16.7109375" style="983" bestFit="1" customWidth="1"/>
    <col min="13069" max="13069" width="17.7109375" style="983" bestFit="1" customWidth="1"/>
    <col min="13070" max="13312" width="9.140625" style="983"/>
    <col min="13313" max="13313" width="37" style="983" customWidth="1"/>
    <col min="13314" max="13314" width="18" style="983" bestFit="1" customWidth="1"/>
    <col min="13315" max="13315" width="16.85546875" style="983" bestFit="1" customWidth="1"/>
    <col min="13316" max="13316" width="18" style="983" bestFit="1" customWidth="1"/>
    <col min="13317" max="13317" width="16.85546875" style="983" bestFit="1" customWidth="1"/>
    <col min="13318" max="13318" width="18" style="983" customWidth="1"/>
    <col min="13319" max="13319" width="16.85546875" style="983" bestFit="1" customWidth="1"/>
    <col min="13320" max="13320" width="21.42578125" style="983" customWidth="1"/>
    <col min="13321" max="13321" width="9.140625" style="983"/>
    <col min="13322" max="13324" width="16.7109375" style="983" bestFit="1" customWidth="1"/>
    <col min="13325" max="13325" width="17.7109375" style="983" bestFit="1" customWidth="1"/>
    <col min="13326" max="13568" width="9.140625" style="983"/>
    <col min="13569" max="13569" width="37" style="983" customWidth="1"/>
    <col min="13570" max="13570" width="18" style="983" bestFit="1" customWidth="1"/>
    <col min="13571" max="13571" width="16.85546875" style="983" bestFit="1" customWidth="1"/>
    <col min="13572" max="13572" width="18" style="983" bestFit="1" customWidth="1"/>
    <col min="13573" max="13573" width="16.85546875" style="983" bestFit="1" customWidth="1"/>
    <col min="13574" max="13574" width="18" style="983" customWidth="1"/>
    <col min="13575" max="13575" width="16.85546875" style="983" bestFit="1" customWidth="1"/>
    <col min="13576" max="13576" width="21.42578125" style="983" customWidth="1"/>
    <col min="13577" max="13577" width="9.140625" style="983"/>
    <col min="13578" max="13580" width="16.7109375" style="983" bestFit="1" customWidth="1"/>
    <col min="13581" max="13581" width="17.7109375" style="983" bestFit="1" customWidth="1"/>
    <col min="13582" max="13824" width="9.140625" style="983"/>
    <col min="13825" max="13825" width="37" style="983" customWidth="1"/>
    <col min="13826" max="13826" width="18" style="983" bestFit="1" customWidth="1"/>
    <col min="13827" max="13827" width="16.85546875" style="983" bestFit="1" customWidth="1"/>
    <col min="13828" max="13828" width="18" style="983" bestFit="1" customWidth="1"/>
    <col min="13829" max="13829" width="16.85546875" style="983" bestFit="1" customWidth="1"/>
    <col min="13830" max="13830" width="18" style="983" customWidth="1"/>
    <col min="13831" max="13831" width="16.85546875" style="983" bestFit="1" customWidth="1"/>
    <col min="13832" max="13832" width="21.42578125" style="983" customWidth="1"/>
    <col min="13833" max="13833" width="9.140625" style="983"/>
    <col min="13834" max="13836" width="16.7109375" style="983" bestFit="1" customWidth="1"/>
    <col min="13837" max="13837" width="17.7109375" style="983" bestFit="1" customWidth="1"/>
    <col min="13838" max="14080" width="9.140625" style="983"/>
    <col min="14081" max="14081" width="37" style="983" customWidth="1"/>
    <col min="14082" max="14082" width="18" style="983" bestFit="1" customWidth="1"/>
    <col min="14083" max="14083" width="16.85546875" style="983" bestFit="1" customWidth="1"/>
    <col min="14084" max="14084" width="18" style="983" bestFit="1" customWidth="1"/>
    <col min="14085" max="14085" width="16.85546875" style="983" bestFit="1" customWidth="1"/>
    <col min="14086" max="14086" width="18" style="983" customWidth="1"/>
    <col min="14087" max="14087" width="16.85546875" style="983" bestFit="1" customWidth="1"/>
    <col min="14088" max="14088" width="21.42578125" style="983" customWidth="1"/>
    <col min="14089" max="14089" width="9.140625" style="983"/>
    <col min="14090" max="14092" width="16.7109375" style="983" bestFit="1" customWidth="1"/>
    <col min="14093" max="14093" width="17.7109375" style="983" bestFit="1" customWidth="1"/>
    <col min="14094" max="14336" width="9.140625" style="983"/>
    <col min="14337" max="14337" width="37" style="983" customWidth="1"/>
    <col min="14338" max="14338" width="18" style="983" bestFit="1" customWidth="1"/>
    <col min="14339" max="14339" width="16.85546875" style="983" bestFit="1" customWidth="1"/>
    <col min="14340" max="14340" width="18" style="983" bestFit="1" customWidth="1"/>
    <col min="14341" max="14341" width="16.85546875" style="983" bestFit="1" customWidth="1"/>
    <col min="14342" max="14342" width="18" style="983" customWidth="1"/>
    <col min="14343" max="14343" width="16.85546875" style="983" bestFit="1" customWidth="1"/>
    <col min="14344" max="14344" width="21.42578125" style="983" customWidth="1"/>
    <col min="14345" max="14345" width="9.140625" style="983"/>
    <col min="14346" max="14348" width="16.7109375" style="983" bestFit="1" customWidth="1"/>
    <col min="14349" max="14349" width="17.7109375" style="983" bestFit="1" customWidth="1"/>
    <col min="14350" max="14592" width="9.140625" style="983"/>
    <col min="14593" max="14593" width="37" style="983" customWidth="1"/>
    <col min="14594" max="14594" width="18" style="983" bestFit="1" customWidth="1"/>
    <col min="14595" max="14595" width="16.85546875" style="983" bestFit="1" customWidth="1"/>
    <col min="14596" max="14596" width="18" style="983" bestFit="1" customWidth="1"/>
    <col min="14597" max="14597" width="16.85546875" style="983" bestFit="1" customWidth="1"/>
    <col min="14598" max="14598" width="18" style="983" customWidth="1"/>
    <col min="14599" max="14599" width="16.85546875" style="983" bestFit="1" customWidth="1"/>
    <col min="14600" max="14600" width="21.42578125" style="983" customWidth="1"/>
    <col min="14601" max="14601" width="9.140625" style="983"/>
    <col min="14602" max="14604" width="16.7109375" style="983" bestFit="1" customWidth="1"/>
    <col min="14605" max="14605" width="17.7109375" style="983" bestFit="1" customWidth="1"/>
    <col min="14606" max="14848" width="9.140625" style="983"/>
    <col min="14849" max="14849" width="37" style="983" customWidth="1"/>
    <col min="14850" max="14850" width="18" style="983" bestFit="1" customWidth="1"/>
    <col min="14851" max="14851" width="16.85546875" style="983" bestFit="1" customWidth="1"/>
    <col min="14852" max="14852" width="18" style="983" bestFit="1" customWidth="1"/>
    <col min="14853" max="14853" width="16.85546875" style="983" bestFit="1" customWidth="1"/>
    <col min="14854" max="14854" width="18" style="983" customWidth="1"/>
    <col min="14855" max="14855" width="16.85546875" style="983" bestFit="1" customWidth="1"/>
    <col min="14856" max="14856" width="21.42578125" style="983" customWidth="1"/>
    <col min="14857" max="14857" width="9.140625" style="983"/>
    <col min="14858" max="14860" width="16.7109375" style="983" bestFit="1" customWidth="1"/>
    <col min="14861" max="14861" width="17.7109375" style="983" bestFit="1" customWidth="1"/>
    <col min="14862" max="15104" width="9.140625" style="983"/>
    <col min="15105" max="15105" width="37" style="983" customWidth="1"/>
    <col min="15106" max="15106" width="18" style="983" bestFit="1" customWidth="1"/>
    <col min="15107" max="15107" width="16.85546875" style="983" bestFit="1" customWidth="1"/>
    <col min="15108" max="15108" width="18" style="983" bestFit="1" customWidth="1"/>
    <col min="15109" max="15109" width="16.85546875" style="983" bestFit="1" customWidth="1"/>
    <col min="15110" max="15110" width="18" style="983" customWidth="1"/>
    <col min="15111" max="15111" width="16.85546875" style="983" bestFit="1" customWidth="1"/>
    <col min="15112" max="15112" width="21.42578125" style="983" customWidth="1"/>
    <col min="15113" max="15113" width="9.140625" style="983"/>
    <col min="15114" max="15116" width="16.7109375" style="983" bestFit="1" customWidth="1"/>
    <col min="15117" max="15117" width="17.7109375" style="983" bestFit="1" customWidth="1"/>
    <col min="15118" max="15360" width="9.140625" style="983"/>
    <col min="15361" max="15361" width="37" style="983" customWidth="1"/>
    <col min="15362" max="15362" width="18" style="983" bestFit="1" customWidth="1"/>
    <col min="15363" max="15363" width="16.85546875" style="983" bestFit="1" customWidth="1"/>
    <col min="15364" max="15364" width="18" style="983" bestFit="1" customWidth="1"/>
    <col min="15365" max="15365" width="16.85546875" style="983" bestFit="1" customWidth="1"/>
    <col min="15366" max="15366" width="18" style="983" customWidth="1"/>
    <col min="15367" max="15367" width="16.85546875" style="983" bestFit="1" customWidth="1"/>
    <col min="15368" max="15368" width="21.42578125" style="983" customWidth="1"/>
    <col min="15369" max="15369" width="9.140625" style="983"/>
    <col min="15370" max="15372" width="16.7109375" style="983" bestFit="1" customWidth="1"/>
    <col min="15373" max="15373" width="17.7109375" style="983" bestFit="1" customWidth="1"/>
    <col min="15374" max="15616" width="9.140625" style="983"/>
    <col min="15617" max="15617" width="37" style="983" customWidth="1"/>
    <col min="15618" max="15618" width="18" style="983" bestFit="1" customWidth="1"/>
    <col min="15619" max="15619" width="16.85546875" style="983" bestFit="1" customWidth="1"/>
    <col min="15620" max="15620" width="18" style="983" bestFit="1" customWidth="1"/>
    <col min="15621" max="15621" width="16.85546875" style="983" bestFit="1" customWidth="1"/>
    <col min="15622" max="15622" width="18" style="983" customWidth="1"/>
    <col min="15623" max="15623" width="16.85546875" style="983" bestFit="1" customWidth="1"/>
    <col min="15624" max="15624" width="21.42578125" style="983" customWidth="1"/>
    <col min="15625" max="15625" width="9.140625" style="983"/>
    <col min="15626" max="15628" width="16.7109375" style="983" bestFit="1" customWidth="1"/>
    <col min="15629" max="15629" width="17.7109375" style="983" bestFit="1" customWidth="1"/>
    <col min="15630" max="15872" width="9.140625" style="983"/>
    <col min="15873" max="15873" width="37" style="983" customWidth="1"/>
    <col min="15874" max="15874" width="18" style="983" bestFit="1" customWidth="1"/>
    <col min="15875" max="15875" width="16.85546875" style="983" bestFit="1" customWidth="1"/>
    <col min="15876" max="15876" width="18" style="983" bestFit="1" customWidth="1"/>
    <col min="15877" max="15877" width="16.85546875" style="983" bestFit="1" customWidth="1"/>
    <col min="15878" max="15878" width="18" style="983" customWidth="1"/>
    <col min="15879" max="15879" width="16.85546875" style="983" bestFit="1" customWidth="1"/>
    <col min="15880" max="15880" width="21.42578125" style="983" customWidth="1"/>
    <col min="15881" max="15881" width="9.140625" style="983"/>
    <col min="15882" max="15884" width="16.7109375" style="983" bestFit="1" customWidth="1"/>
    <col min="15885" max="15885" width="17.7109375" style="983" bestFit="1" customWidth="1"/>
    <col min="15886" max="16128" width="9.140625" style="983"/>
    <col min="16129" max="16129" width="37" style="983" customWidth="1"/>
    <col min="16130" max="16130" width="18" style="983" bestFit="1" customWidth="1"/>
    <col min="16131" max="16131" width="16.85546875" style="983" bestFit="1" customWidth="1"/>
    <col min="16132" max="16132" width="18" style="983" bestFit="1" customWidth="1"/>
    <col min="16133" max="16133" width="16.85546875" style="983" bestFit="1" customWidth="1"/>
    <col min="16134" max="16134" width="18" style="983" customWidth="1"/>
    <col min="16135" max="16135" width="16.85546875" style="983" bestFit="1" customWidth="1"/>
    <col min="16136" max="16136" width="21.42578125" style="983" customWidth="1"/>
    <col min="16137" max="16137" width="9.140625" style="983"/>
    <col min="16138" max="16140" width="16.7109375" style="983" bestFit="1" customWidth="1"/>
    <col min="16141" max="16141" width="17.7109375" style="983" bestFit="1" customWidth="1"/>
    <col min="16142" max="16384" width="9.140625" style="983"/>
  </cols>
  <sheetData>
    <row r="1" spans="1:10" s="987" customFormat="1" ht="21" customHeight="1">
      <c r="A1" s="1766" t="s">
        <v>2022</v>
      </c>
      <c r="B1" s="1766"/>
      <c r="F1" s="1767" t="s">
        <v>591</v>
      </c>
      <c r="G1" s="1767"/>
      <c r="H1" s="1767"/>
    </row>
    <row r="2" spans="1:10" ht="43.5" customHeight="1">
      <c r="A2" s="1768" t="s">
        <v>50</v>
      </c>
      <c r="B2" s="1768"/>
      <c r="C2" s="1768"/>
      <c r="D2" s="1768"/>
      <c r="E2" s="1768"/>
      <c r="F2" s="1768"/>
      <c r="G2" s="1768"/>
      <c r="H2" s="1768"/>
    </row>
    <row r="3" spans="1:10" ht="57" customHeight="1">
      <c r="A3" s="236" t="s">
        <v>217</v>
      </c>
      <c r="B3" s="1769" t="s">
        <v>2024</v>
      </c>
      <c r="C3" s="1770"/>
      <c r="D3" s="1769" t="s">
        <v>2252</v>
      </c>
      <c r="E3" s="1770"/>
      <c r="F3" s="1769" t="s">
        <v>2253</v>
      </c>
      <c r="G3" s="1770"/>
      <c r="H3" s="1771" t="s">
        <v>52</v>
      </c>
    </row>
    <row r="4" spans="1:10" ht="52.5" customHeight="1">
      <c r="A4" s="141"/>
      <c r="B4" s="808" t="s">
        <v>778</v>
      </c>
      <c r="C4" s="807" t="s">
        <v>779</v>
      </c>
      <c r="D4" s="808" t="s">
        <v>778</v>
      </c>
      <c r="E4" s="807" t="s">
        <v>779</v>
      </c>
      <c r="F4" s="808" t="s">
        <v>778</v>
      </c>
      <c r="G4" s="807" t="s">
        <v>779</v>
      </c>
      <c r="H4" s="1772"/>
    </row>
    <row r="5" spans="1:10" ht="59.25" customHeight="1">
      <c r="A5" s="142" t="s">
        <v>592</v>
      </c>
      <c r="B5" s="994">
        <v>11304</v>
      </c>
      <c r="C5" s="994">
        <v>11587</v>
      </c>
      <c r="D5" s="994">
        <v>5446</v>
      </c>
      <c r="E5" s="995">
        <v>7957</v>
      </c>
      <c r="F5" s="806">
        <v>7572</v>
      </c>
      <c r="G5" s="806">
        <v>8434.6833333333361</v>
      </c>
      <c r="H5" s="1763" t="s">
        <v>2254</v>
      </c>
      <c r="J5" s="143"/>
    </row>
    <row r="6" spans="1:10" ht="59.25" customHeight="1">
      <c r="A6" s="144" t="s">
        <v>593</v>
      </c>
      <c r="B6" s="995">
        <v>230258</v>
      </c>
      <c r="C6" s="995">
        <v>113319</v>
      </c>
      <c r="D6" s="995">
        <v>109258</v>
      </c>
      <c r="E6" s="995">
        <v>60696</v>
      </c>
      <c r="F6" s="806">
        <v>186260</v>
      </c>
      <c r="G6" s="806">
        <v>91811</v>
      </c>
      <c r="H6" s="1764"/>
      <c r="J6" s="143"/>
    </row>
    <row r="7" spans="1:10" ht="15">
      <c r="B7" s="996"/>
      <c r="C7" s="996"/>
      <c r="D7" s="996"/>
      <c r="E7" s="996"/>
      <c r="F7" s="996"/>
      <c r="G7" s="996"/>
      <c r="H7" s="992"/>
    </row>
    <row r="8" spans="1:10">
      <c r="A8" s="1765"/>
      <c r="B8" s="1765"/>
      <c r="C8" s="1765"/>
      <c r="D8" s="1765"/>
      <c r="E8" s="1765"/>
      <c r="F8" s="1765"/>
      <c r="G8" s="1765"/>
      <c r="H8" s="1765"/>
    </row>
  </sheetData>
  <mergeCells count="9">
    <mergeCell ref="H5:H6"/>
    <mergeCell ref="A8:H8"/>
    <mergeCell ref="A1:B1"/>
    <mergeCell ref="F1:H1"/>
    <mergeCell ref="A2:H2"/>
    <mergeCell ref="B3:C3"/>
    <mergeCell ref="D3:E3"/>
    <mergeCell ref="F3:G3"/>
    <mergeCell ref="H3:H4"/>
  </mergeCells>
  <printOptions horizontalCentered="1"/>
  <pageMargins left="0.5" right="0.5" top="1" bottom="0.75" header="0.5" footer="0.5"/>
  <pageSetup scale="7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8"/>
  <sheetViews>
    <sheetView showOutlineSymbols="0" view="pageBreakPreview" zoomScaleNormal="87" zoomScaleSheetLayoutView="100" workbookViewId="0">
      <selection activeCell="J7" sqref="J7"/>
    </sheetView>
  </sheetViews>
  <sheetFormatPr defaultColWidth="14.7109375" defaultRowHeight="15"/>
  <cols>
    <col min="1" max="1" width="4.7109375" style="588" customWidth="1"/>
    <col min="2" max="2" width="17.42578125" style="586" customWidth="1"/>
    <col min="3" max="3" width="16.42578125" style="586" customWidth="1"/>
    <col min="4" max="4" width="17.140625" style="586" customWidth="1"/>
    <col min="5" max="5" width="16.7109375" style="586" customWidth="1"/>
    <col min="6" max="6" width="13.42578125" style="586" customWidth="1"/>
    <col min="7" max="7" width="39.140625" style="586" customWidth="1"/>
    <col min="8" max="16384" width="14.7109375" style="586"/>
  </cols>
  <sheetData>
    <row r="1" spans="1:7">
      <c r="A1" s="1773" t="s">
        <v>2021</v>
      </c>
      <c r="B1" s="1773"/>
      <c r="C1" s="611"/>
      <c r="D1" s="611"/>
      <c r="E1" s="611"/>
      <c r="F1" s="612"/>
      <c r="G1" s="655" t="s">
        <v>1691</v>
      </c>
    </row>
    <row r="2" spans="1:7" ht="19.5">
      <c r="A2" s="1774" t="s">
        <v>159</v>
      </c>
      <c r="B2" s="1774"/>
      <c r="C2" s="1774"/>
      <c r="D2" s="1774"/>
      <c r="E2" s="1774"/>
      <c r="F2" s="1774"/>
      <c r="G2" s="1774"/>
    </row>
    <row r="3" spans="1:7" ht="63.75" customHeight="1">
      <c r="A3" s="654" t="s">
        <v>1445</v>
      </c>
      <c r="B3" s="653" t="s">
        <v>482</v>
      </c>
      <c r="C3" s="652" t="s">
        <v>2255</v>
      </c>
      <c r="D3" s="652" t="s">
        <v>2256</v>
      </c>
      <c r="E3" s="652" t="s">
        <v>2257</v>
      </c>
      <c r="F3" s="652" t="s">
        <v>1444</v>
      </c>
      <c r="G3" s="652" t="s">
        <v>1443</v>
      </c>
    </row>
    <row r="4" spans="1:7">
      <c r="A4" s="651"/>
      <c r="B4" s="650" t="s">
        <v>1442</v>
      </c>
      <c r="C4" s="649"/>
      <c r="D4" s="649"/>
      <c r="E4" s="649"/>
      <c r="F4" s="649"/>
      <c r="G4" s="649"/>
    </row>
    <row r="5" spans="1:7" ht="120">
      <c r="A5" s="584">
        <v>1</v>
      </c>
      <c r="B5" s="578" t="s">
        <v>1441</v>
      </c>
      <c r="C5" s="584">
        <v>18</v>
      </c>
      <c r="D5" s="584">
        <v>9</v>
      </c>
      <c r="E5" s="584">
        <v>5</v>
      </c>
      <c r="F5" s="648" t="s">
        <v>1648</v>
      </c>
      <c r="G5" s="578" t="s">
        <v>1690</v>
      </c>
    </row>
    <row r="6" spans="1:7">
      <c r="A6" s="584"/>
      <c r="B6" s="585"/>
      <c r="C6" s="584"/>
      <c r="D6" s="584"/>
      <c r="E6" s="584"/>
      <c r="F6" s="648"/>
      <c r="G6" s="585"/>
    </row>
    <row r="7" spans="1:7" ht="120">
      <c r="A7" s="584">
        <v>2</v>
      </c>
      <c r="B7" s="578" t="s">
        <v>1440</v>
      </c>
      <c r="C7" s="584">
        <v>1589</v>
      </c>
      <c r="D7" s="584">
        <v>944</v>
      </c>
      <c r="E7" s="584">
        <v>2067</v>
      </c>
      <c r="F7" s="648" t="s">
        <v>1649</v>
      </c>
      <c r="G7" s="578" t="s">
        <v>1689</v>
      </c>
    </row>
    <row r="8" spans="1:7">
      <c r="A8" s="584"/>
      <c r="B8" s="585"/>
      <c r="C8" s="585"/>
      <c r="D8" s="585"/>
      <c r="E8" s="585"/>
      <c r="F8" s="585"/>
      <c r="G8" s="585"/>
    </row>
  </sheetData>
  <mergeCells count="2">
    <mergeCell ref="A1:B1"/>
    <mergeCell ref="A2:G2"/>
  </mergeCells>
  <printOptions horizontalCentered="1"/>
  <pageMargins left="0.5" right="0.5" top="1" bottom="0.75" header="0.5" footer="0.5"/>
  <pageSetup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9"/>
  <sheetViews>
    <sheetView showOutlineSymbols="0" view="pageBreakPreview" zoomScaleNormal="87" zoomScaleSheetLayoutView="100" workbookViewId="0">
      <selection activeCell="K8" sqref="K8"/>
    </sheetView>
  </sheetViews>
  <sheetFormatPr defaultColWidth="14.7109375" defaultRowHeight="15"/>
  <cols>
    <col min="1" max="1" width="14.7109375" style="586" customWidth="1"/>
    <col min="2" max="2" width="11.28515625" style="586" customWidth="1"/>
    <col min="3" max="6" width="13.85546875" style="586" customWidth="1"/>
    <col min="7" max="7" width="12.5703125" style="586" customWidth="1"/>
    <col min="8" max="8" width="13" style="586" customWidth="1"/>
    <col min="9" max="10" width="13.85546875" style="586" customWidth="1"/>
    <col min="11" max="11" width="13.5703125" style="586" customWidth="1"/>
    <col min="12" max="12" width="12.7109375" style="586" customWidth="1"/>
    <col min="13" max="14" width="13.85546875" style="586" customWidth="1"/>
    <col min="15" max="16384" width="14.7109375" style="586"/>
  </cols>
  <sheetData>
    <row r="1" spans="1:15" s="611" customFormat="1">
      <c r="A1" s="559" t="s">
        <v>1947</v>
      </c>
      <c r="F1" s="559"/>
      <c r="M1" s="612" t="s">
        <v>139</v>
      </c>
      <c r="N1" s="613" t="s">
        <v>1502</v>
      </c>
    </row>
    <row r="2" spans="1:15" s="611" customFormat="1"/>
    <row r="3" spans="1:15" s="611" customFormat="1" ht="18">
      <c r="A3" s="1775" t="s">
        <v>529</v>
      </c>
      <c r="B3" s="1775"/>
      <c r="C3" s="1775"/>
      <c r="D3" s="1775"/>
      <c r="E3" s="1775"/>
      <c r="F3" s="1775"/>
      <c r="G3" s="1775"/>
      <c r="H3" s="1775"/>
      <c r="I3" s="1775"/>
      <c r="J3" s="1775"/>
      <c r="K3" s="1775"/>
      <c r="L3" s="1775"/>
      <c r="M3" s="1775"/>
      <c r="N3" s="1775"/>
    </row>
    <row r="4" spans="1:15" s="615" customFormat="1" ht="66" customHeight="1">
      <c r="A4" s="614" t="s">
        <v>482</v>
      </c>
      <c r="B4" s="1741" t="s">
        <v>2258</v>
      </c>
      <c r="C4" s="1741"/>
      <c r="D4" s="1741"/>
      <c r="E4" s="1741"/>
      <c r="F4" s="1741"/>
      <c r="G4" s="1741"/>
      <c r="H4" s="1741" t="s">
        <v>2259</v>
      </c>
      <c r="I4" s="1741"/>
      <c r="J4" s="1741"/>
      <c r="K4" s="1741"/>
      <c r="L4" s="1741"/>
      <c r="M4" s="1741"/>
      <c r="N4" s="635" t="s">
        <v>1503</v>
      </c>
    </row>
    <row r="5" spans="1:15" s="615" customFormat="1" ht="97.5" customHeight="1">
      <c r="A5" s="614" t="s">
        <v>1513</v>
      </c>
      <c r="B5" s="616" t="s">
        <v>1504</v>
      </c>
      <c r="C5" s="616" t="s">
        <v>1505</v>
      </c>
      <c r="D5" s="616" t="s">
        <v>1506</v>
      </c>
      <c r="E5" s="616" t="s">
        <v>1507</v>
      </c>
      <c r="F5" s="616" t="s">
        <v>1508</v>
      </c>
      <c r="G5" s="616" t="s">
        <v>1650</v>
      </c>
      <c r="H5" s="616" t="s">
        <v>1504</v>
      </c>
      <c r="I5" s="616" t="s">
        <v>1505</v>
      </c>
      <c r="J5" s="616" t="s">
        <v>1506</v>
      </c>
      <c r="K5" s="616" t="s">
        <v>1507</v>
      </c>
      <c r="L5" s="616" t="s">
        <v>1508</v>
      </c>
      <c r="M5" s="616" t="s">
        <v>1650</v>
      </c>
      <c r="N5" s="616" t="s">
        <v>1509</v>
      </c>
      <c r="O5" s="617"/>
    </row>
    <row r="6" spans="1:15" ht="21" customHeight="1">
      <c r="A6" s="585" t="s">
        <v>885</v>
      </c>
      <c r="B6" s="618">
        <v>2015259</v>
      </c>
      <c r="C6" s="618">
        <v>1417539</v>
      </c>
      <c r="D6" s="585">
        <v>51110</v>
      </c>
      <c r="E6" s="618">
        <v>1468649</v>
      </c>
      <c r="F6" s="585">
        <v>0</v>
      </c>
      <c r="G6" s="618">
        <v>550856</v>
      </c>
      <c r="H6" s="618">
        <v>1964743</v>
      </c>
      <c r="I6" s="618">
        <v>1454263</v>
      </c>
      <c r="J6" s="585">
        <v>35341</v>
      </c>
      <c r="K6" s="618">
        <v>1489604</v>
      </c>
      <c r="L6" s="585">
        <v>0</v>
      </c>
      <c r="M6" s="618">
        <v>638992</v>
      </c>
      <c r="N6" s="618"/>
    </row>
    <row r="7" spans="1:15" ht="21" customHeight="1">
      <c r="A7" s="585" t="s">
        <v>382</v>
      </c>
      <c r="B7" s="618">
        <v>2021870</v>
      </c>
      <c r="C7" s="618">
        <v>1088920</v>
      </c>
      <c r="D7" s="585">
        <v>51107</v>
      </c>
      <c r="E7" s="618">
        <v>1140027</v>
      </c>
      <c r="F7" s="585">
        <v>0</v>
      </c>
      <c r="G7" s="618">
        <v>301848</v>
      </c>
      <c r="H7" s="618">
        <v>1990257</v>
      </c>
      <c r="I7" s="618">
        <v>1601036</v>
      </c>
      <c r="J7" s="585">
        <v>34719</v>
      </c>
      <c r="K7" s="618">
        <v>1635755</v>
      </c>
      <c r="L7" s="585">
        <v>0</v>
      </c>
      <c r="M7" s="618">
        <v>789165</v>
      </c>
      <c r="N7" s="618"/>
    </row>
    <row r="8" spans="1:15" ht="21" customHeight="1">
      <c r="A8" s="585" t="s">
        <v>383</v>
      </c>
      <c r="B8" s="618">
        <v>2027232</v>
      </c>
      <c r="C8" s="618">
        <v>1561322</v>
      </c>
      <c r="D8" s="585">
        <v>51475</v>
      </c>
      <c r="E8" s="618">
        <v>1612797</v>
      </c>
      <c r="F8" s="585">
        <v>0</v>
      </c>
      <c r="G8" s="618">
        <v>587949</v>
      </c>
      <c r="H8" s="618">
        <v>2003440</v>
      </c>
      <c r="I8" s="618">
        <v>1627984</v>
      </c>
      <c r="J8" s="585">
        <v>35035</v>
      </c>
      <c r="K8" s="618">
        <v>1663019</v>
      </c>
      <c r="L8" s="585">
        <v>0</v>
      </c>
      <c r="M8" s="618">
        <v>840750</v>
      </c>
      <c r="N8" s="618"/>
    </row>
    <row r="9" spans="1:15" ht="21" customHeight="1">
      <c r="A9" s="585" t="s">
        <v>384</v>
      </c>
      <c r="B9" s="618">
        <v>2037550</v>
      </c>
      <c r="C9" s="618">
        <v>1594671</v>
      </c>
      <c r="D9" s="585">
        <v>51750</v>
      </c>
      <c r="E9" s="618">
        <v>1646421</v>
      </c>
      <c r="F9" s="585">
        <v>0</v>
      </c>
      <c r="G9" s="618">
        <v>601713</v>
      </c>
      <c r="H9" s="618">
        <v>2039464</v>
      </c>
      <c r="I9" s="618">
        <v>1738153</v>
      </c>
      <c r="J9" s="585">
        <v>35214</v>
      </c>
      <c r="K9" s="618">
        <v>1773367</v>
      </c>
      <c r="L9" s="585">
        <v>0</v>
      </c>
      <c r="M9" s="618">
        <v>966545</v>
      </c>
      <c r="N9" s="618"/>
    </row>
    <row r="10" spans="1:15" ht="21" customHeight="1">
      <c r="A10" s="585" t="s">
        <v>385</v>
      </c>
      <c r="B10" s="618">
        <v>2046937</v>
      </c>
      <c r="C10" s="618">
        <v>1525973</v>
      </c>
      <c r="D10" s="585">
        <v>52012</v>
      </c>
      <c r="E10" s="618">
        <v>1577985</v>
      </c>
      <c r="F10" s="585">
        <v>0</v>
      </c>
      <c r="G10" s="618">
        <v>550706</v>
      </c>
      <c r="H10" s="618">
        <v>2016149</v>
      </c>
      <c r="I10" s="618">
        <v>1679393</v>
      </c>
      <c r="J10" s="585">
        <v>35977</v>
      </c>
      <c r="K10" s="618">
        <v>1715370</v>
      </c>
      <c r="L10" s="585">
        <v>0</v>
      </c>
      <c r="M10" s="618">
        <v>947163</v>
      </c>
      <c r="N10" s="618"/>
    </row>
    <row r="11" spans="1:15" ht="21" customHeight="1">
      <c r="A11" s="585" t="s">
        <v>40</v>
      </c>
      <c r="B11" s="618">
        <v>2051642</v>
      </c>
      <c r="C11" s="618">
        <v>901573</v>
      </c>
      <c r="D11" s="585">
        <v>52250</v>
      </c>
      <c r="E11" s="618">
        <v>953823</v>
      </c>
      <c r="F11" s="585">
        <v>0</v>
      </c>
      <c r="G11" s="618">
        <v>382043</v>
      </c>
      <c r="H11" s="618">
        <v>2036289</v>
      </c>
      <c r="I11" s="618">
        <v>1796069</v>
      </c>
      <c r="J11" s="585">
        <v>36140</v>
      </c>
      <c r="K11" s="618">
        <v>1832209</v>
      </c>
      <c r="L11" s="585">
        <v>0</v>
      </c>
      <c r="M11" s="618">
        <v>1182547</v>
      </c>
      <c r="N11" s="618"/>
    </row>
    <row r="12" spans="1:15" ht="21" customHeight="1">
      <c r="A12" s="585" t="s">
        <v>41</v>
      </c>
      <c r="B12" s="585">
        <v>2051648</v>
      </c>
      <c r="C12" s="585">
        <v>1512130</v>
      </c>
      <c r="D12" s="585">
        <v>52472</v>
      </c>
      <c r="E12" s="618">
        <v>1564602</v>
      </c>
      <c r="F12" s="585">
        <v>0</v>
      </c>
      <c r="G12" s="585">
        <v>577934</v>
      </c>
      <c r="H12" s="585"/>
      <c r="I12" s="585"/>
      <c r="J12" s="585"/>
      <c r="K12" s="585"/>
      <c r="L12" s="585"/>
      <c r="M12" s="585"/>
      <c r="N12" s="585"/>
    </row>
    <row r="13" spans="1:15" ht="21" customHeight="1">
      <c r="A13" s="585" t="s">
        <v>42</v>
      </c>
      <c r="B13" s="585">
        <v>2057500</v>
      </c>
      <c r="C13" s="585">
        <v>1242361</v>
      </c>
      <c r="D13" s="585">
        <v>52930</v>
      </c>
      <c r="E13" s="618">
        <v>1295291</v>
      </c>
      <c r="F13" s="585">
        <v>0</v>
      </c>
      <c r="G13" s="585">
        <v>528623</v>
      </c>
      <c r="H13" s="585"/>
      <c r="I13" s="585"/>
      <c r="J13" s="585"/>
      <c r="K13" s="585"/>
      <c r="L13" s="585"/>
      <c r="M13" s="585"/>
      <c r="N13" s="585"/>
    </row>
    <row r="14" spans="1:15" ht="21" customHeight="1">
      <c r="A14" s="585" t="s">
        <v>43</v>
      </c>
      <c r="B14" s="585">
        <v>2053712</v>
      </c>
      <c r="C14" s="585">
        <v>1462628</v>
      </c>
      <c r="D14" s="585">
        <v>53414</v>
      </c>
      <c r="E14" s="618">
        <v>1516042</v>
      </c>
      <c r="F14" s="585">
        <v>0</v>
      </c>
      <c r="G14" s="585">
        <v>768699</v>
      </c>
      <c r="H14" s="585"/>
      <c r="I14" s="585"/>
      <c r="J14" s="585"/>
      <c r="K14" s="585"/>
      <c r="L14" s="585"/>
      <c r="M14" s="585"/>
      <c r="N14" s="585"/>
    </row>
    <row r="15" spans="1:15" ht="21" customHeight="1">
      <c r="A15" s="585" t="s">
        <v>44</v>
      </c>
      <c r="B15" s="585">
        <v>2070803</v>
      </c>
      <c r="C15" s="585">
        <v>1436956</v>
      </c>
      <c r="D15" s="585">
        <v>34271</v>
      </c>
      <c r="E15" s="618">
        <v>1471227</v>
      </c>
      <c r="F15" s="585">
        <v>0</v>
      </c>
      <c r="G15" s="585">
        <v>776924</v>
      </c>
      <c r="H15" s="585"/>
      <c r="I15" s="585"/>
      <c r="J15" s="585"/>
      <c r="K15" s="585"/>
      <c r="L15" s="585"/>
      <c r="M15" s="585"/>
      <c r="N15" s="585"/>
    </row>
    <row r="16" spans="1:15" ht="21" customHeight="1">
      <c r="A16" s="585" t="s">
        <v>1046</v>
      </c>
      <c r="B16" s="585">
        <v>1928614</v>
      </c>
      <c r="C16" s="585">
        <v>1446965</v>
      </c>
      <c r="D16" s="585">
        <v>34443</v>
      </c>
      <c r="E16" s="618">
        <v>1481408</v>
      </c>
      <c r="F16" s="585">
        <v>0</v>
      </c>
      <c r="G16" s="585">
        <v>808306</v>
      </c>
      <c r="H16" s="585"/>
      <c r="I16" s="585"/>
      <c r="J16" s="585"/>
      <c r="K16" s="585"/>
      <c r="L16" s="585"/>
      <c r="M16" s="585"/>
      <c r="N16" s="585"/>
    </row>
    <row r="17" spans="1:14" ht="21" customHeight="1">
      <c r="A17" s="585" t="s">
        <v>654</v>
      </c>
      <c r="B17" s="585">
        <v>1957696</v>
      </c>
      <c r="C17" s="585">
        <v>1727221</v>
      </c>
      <c r="D17" s="585">
        <v>34771</v>
      </c>
      <c r="E17" s="618">
        <v>1761992</v>
      </c>
      <c r="F17" s="585">
        <v>0</v>
      </c>
      <c r="G17" s="585">
        <v>1444293</v>
      </c>
      <c r="H17" s="585"/>
      <c r="I17" s="585"/>
      <c r="J17" s="585"/>
      <c r="K17" s="585"/>
      <c r="L17" s="585"/>
      <c r="M17" s="585"/>
      <c r="N17" s="585"/>
    </row>
    <row r="18" spans="1:14" ht="21" customHeight="1">
      <c r="A18" s="587" t="s">
        <v>1510</v>
      </c>
      <c r="B18" s="619">
        <f t="shared" ref="B18:G18" si="0">SUM(B6:B17)/12</f>
        <v>2026705.25</v>
      </c>
      <c r="C18" s="619">
        <f t="shared" si="0"/>
        <v>1409854.9166666667</v>
      </c>
      <c r="D18" s="619">
        <f t="shared" si="0"/>
        <v>47667.083333333336</v>
      </c>
      <c r="E18" s="619">
        <f t="shared" si="0"/>
        <v>1457522</v>
      </c>
      <c r="F18" s="619">
        <f t="shared" si="0"/>
        <v>0</v>
      </c>
      <c r="G18" s="619">
        <f t="shared" si="0"/>
        <v>656657.83333333337</v>
      </c>
      <c r="H18" s="619">
        <f t="shared" ref="H18:M18" si="1">SUM(H6:H17)/6</f>
        <v>2008390.3333333333</v>
      </c>
      <c r="I18" s="619">
        <f t="shared" si="1"/>
        <v>1649483</v>
      </c>
      <c r="J18" s="619">
        <f t="shared" si="1"/>
        <v>35404.333333333336</v>
      </c>
      <c r="K18" s="619">
        <f t="shared" si="1"/>
        <v>1684887.3333333333</v>
      </c>
      <c r="L18" s="619">
        <f t="shared" si="1"/>
        <v>0</v>
      </c>
      <c r="M18" s="619">
        <f t="shared" si="1"/>
        <v>894193.66666666663</v>
      </c>
      <c r="N18" s="614"/>
    </row>
    <row r="20" spans="1:14">
      <c r="F20" s="588"/>
      <c r="G20" s="588"/>
      <c r="H20" s="588"/>
    </row>
    <row r="21" spans="1:14">
      <c r="C21" s="997"/>
      <c r="E21" s="662"/>
    </row>
    <row r="22" spans="1:14">
      <c r="C22" s="997"/>
      <c r="E22" s="662"/>
    </row>
    <row r="23" spans="1:14">
      <c r="C23" s="997"/>
      <c r="E23" s="662"/>
    </row>
    <row r="24" spans="1:14">
      <c r="C24" s="997"/>
      <c r="E24" s="662"/>
    </row>
    <row r="25" spans="1:14">
      <c r="C25" s="997"/>
      <c r="E25" s="662"/>
    </row>
    <row r="26" spans="1:14">
      <c r="C26" s="997"/>
      <c r="E26" s="662"/>
    </row>
    <row r="27" spans="1:14">
      <c r="C27" s="997"/>
      <c r="E27" s="662"/>
    </row>
    <row r="28" spans="1:14">
      <c r="C28" s="997"/>
      <c r="E28" s="662"/>
    </row>
    <row r="29" spans="1:14">
      <c r="C29" s="997"/>
      <c r="E29" s="662"/>
    </row>
    <row r="30" spans="1:14">
      <c r="C30" s="997"/>
      <c r="E30" s="662"/>
    </row>
    <row r="31" spans="1:14">
      <c r="C31" s="997"/>
      <c r="E31" s="662"/>
    </row>
    <row r="32" spans="1:14">
      <c r="C32" s="997"/>
      <c r="E32" s="662"/>
    </row>
    <row r="33" spans="3:5">
      <c r="C33" s="997"/>
      <c r="E33" s="662"/>
    </row>
    <row r="34" spans="3:5">
      <c r="C34" s="997"/>
      <c r="E34" s="662"/>
    </row>
    <row r="35" spans="3:5">
      <c r="C35" s="997"/>
      <c r="E35" s="662"/>
    </row>
    <row r="36" spans="3:5">
      <c r="C36" s="997"/>
      <c r="E36" s="662"/>
    </row>
    <row r="37" spans="3:5">
      <c r="C37" s="997"/>
      <c r="E37" s="662"/>
    </row>
    <row r="38" spans="3:5">
      <c r="C38" s="997"/>
      <c r="E38" s="662"/>
    </row>
    <row r="39" spans="3:5">
      <c r="C39" s="997"/>
      <c r="E39" s="662"/>
    </row>
  </sheetData>
  <mergeCells count="3">
    <mergeCell ref="A3:N3"/>
    <mergeCell ref="B4:G4"/>
    <mergeCell ref="H4:M4"/>
  </mergeCells>
  <printOptions horizontalCentered="1"/>
  <pageMargins left="0.15748031496062992" right="0.19685039370078741" top="0.70866141732283472" bottom="0.74803149606299213" header="0.51181102362204722" footer="0.51181102362204722"/>
  <pageSetup paperSize="9" scale="76"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678"/>
  <sheetViews>
    <sheetView view="pageBreakPreview" topLeftCell="C1" zoomScaleSheetLayoutView="100" workbookViewId="0">
      <selection activeCell="R17" sqref="R17"/>
    </sheetView>
  </sheetViews>
  <sheetFormatPr defaultRowHeight="12.75"/>
  <cols>
    <col min="1" max="1" width="6.28515625" style="569" hidden="1" customWidth="1"/>
    <col min="2" max="2" width="5.140625" style="569" hidden="1" customWidth="1"/>
    <col min="3" max="3" width="6.42578125" style="569" customWidth="1"/>
    <col min="4" max="4" width="43.5703125" style="569" customWidth="1"/>
    <col min="5" max="5" width="7.7109375" style="569" customWidth="1"/>
    <col min="6" max="6" width="6.28515625" style="569" customWidth="1"/>
    <col min="7" max="7" width="9.140625" style="828"/>
    <col min="8" max="8" width="7.42578125" style="569" customWidth="1"/>
    <col min="9" max="11" width="8.140625" style="569" customWidth="1"/>
    <col min="12" max="12" width="8.140625" style="810" customWidth="1"/>
    <col min="13" max="14" width="8.140625" style="569" customWidth="1"/>
    <col min="15" max="15" width="8.140625" style="810" customWidth="1"/>
    <col min="16" max="17" width="8.140625" style="569" customWidth="1"/>
    <col min="18" max="18" width="8.140625" style="810" customWidth="1"/>
    <col min="19" max="20" width="8.140625" style="569" customWidth="1"/>
    <col min="21" max="21" width="8.5703125" style="810" customWidth="1"/>
    <col min="22" max="16384" width="9.140625" style="569"/>
  </cols>
  <sheetData>
    <row r="1" spans="1:21" ht="15">
      <c r="B1" s="811"/>
      <c r="C1" s="811" t="s">
        <v>2091</v>
      </c>
      <c r="D1" s="811"/>
      <c r="L1" s="569"/>
      <c r="O1" s="569"/>
      <c r="R1" s="569"/>
      <c r="U1" s="569"/>
    </row>
    <row r="2" spans="1:21" ht="15">
      <c r="B2" s="811"/>
      <c r="C2" s="811" t="s">
        <v>677</v>
      </c>
      <c r="D2" s="811"/>
      <c r="L2" s="569"/>
      <c r="O2" s="814" t="s">
        <v>1380</v>
      </c>
      <c r="R2" s="569"/>
      <c r="U2" s="814" t="s">
        <v>1380</v>
      </c>
    </row>
    <row r="3" spans="1:21" ht="15">
      <c r="B3" s="811"/>
      <c r="C3" s="811" t="s">
        <v>2260</v>
      </c>
      <c r="D3" s="811"/>
      <c r="L3" s="569"/>
      <c r="O3" s="569"/>
      <c r="R3" s="569"/>
      <c r="U3" s="569"/>
    </row>
    <row r="4" spans="1:21">
      <c r="A4" s="676"/>
      <c r="B4" s="676"/>
      <c r="C4" s="1777" t="s">
        <v>1285</v>
      </c>
      <c r="D4" s="1777" t="s">
        <v>2261</v>
      </c>
      <c r="E4" s="1777" t="s">
        <v>2262</v>
      </c>
      <c r="F4" s="1777" t="s">
        <v>1289</v>
      </c>
      <c r="G4" s="1777" t="s">
        <v>1259</v>
      </c>
      <c r="H4" s="1777" t="s">
        <v>2263</v>
      </c>
      <c r="I4" s="998">
        <v>44287</v>
      </c>
      <c r="J4" s="998">
        <v>44317</v>
      </c>
      <c r="K4" s="998">
        <v>44348</v>
      </c>
      <c r="L4" s="998">
        <v>44378</v>
      </c>
      <c r="M4" s="998">
        <v>44409</v>
      </c>
      <c r="N4" s="998">
        <v>44440</v>
      </c>
      <c r="O4" s="998">
        <v>44470</v>
      </c>
      <c r="P4" s="998">
        <v>44501</v>
      </c>
      <c r="Q4" s="998">
        <v>44531</v>
      </c>
      <c r="R4" s="998">
        <v>44562</v>
      </c>
      <c r="S4" s="998">
        <v>44593</v>
      </c>
      <c r="T4" s="998">
        <v>44621</v>
      </c>
      <c r="U4" s="1776" t="s">
        <v>1377</v>
      </c>
    </row>
    <row r="5" spans="1:21" s="813" customFormat="1" ht="30" customHeight="1">
      <c r="A5" s="677" t="s">
        <v>1602</v>
      </c>
      <c r="B5" s="677" t="s">
        <v>1603</v>
      </c>
      <c r="C5" s="1777"/>
      <c r="D5" s="1777"/>
      <c r="E5" s="1777"/>
      <c r="F5" s="1777"/>
      <c r="G5" s="1777"/>
      <c r="H5" s="1777"/>
      <c r="I5" s="999" t="s">
        <v>1379</v>
      </c>
      <c r="J5" s="999" t="s">
        <v>1379</v>
      </c>
      <c r="K5" s="999" t="s">
        <v>1379</v>
      </c>
      <c r="L5" s="999" t="s">
        <v>1379</v>
      </c>
      <c r="M5" s="999" t="s">
        <v>1379</v>
      </c>
      <c r="N5" s="999" t="s">
        <v>1379</v>
      </c>
      <c r="O5" s="999" t="s">
        <v>1379</v>
      </c>
      <c r="P5" s="999" t="s">
        <v>1379</v>
      </c>
      <c r="Q5" s="999" t="s">
        <v>1379</v>
      </c>
      <c r="R5" s="999" t="s">
        <v>1379</v>
      </c>
      <c r="S5" s="999" t="s">
        <v>1379</v>
      </c>
      <c r="T5" s="999" t="s">
        <v>1379</v>
      </c>
      <c r="U5" s="1776"/>
    </row>
    <row r="6" spans="1:21" s="813" customFormat="1" ht="30" customHeight="1">
      <c r="A6" s="677"/>
      <c r="B6" s="677"/>
      <c r="C6" s="1000"/>
      <c r="D6" s="1001" t="s">
        <v>1383</v>
      </c>
      <c r="E6" s="1000"/>
      <c r="F6" s="1000"/>
      <c r="G6" s="1000"/>
      <c r="H6" s="1000"/>
      <c r="I6" s="1002"/>
      <c r="J6" s="1002"/>
      <c r="K6" s="1002"/>
      <c r="L6" s="1002"/>
      <c r="M6" s="1002"/>
      <c r="N6" s="1002"/>
      <c r="O6" s="1002"/>
      <c r="P6" s="1002"/>
      <c r="Q6" s="1002"/>
      <c r="R6" s="1002"/>
      <c r="S6" s="1002"/>
      <c r="T6" s="1002"/>
      <c r="U6" s="1003"/>
    </row>
    <row r="7" spans="1:21">
      <c r="A7" s="676">
        <v>1220</v>
      </c>
      <c r="B7" s="676">
        <v>21</v>
      </c>
      <c r="C7" s="1004">
        <v>1</v>
      </c>
      <c r="D7" s="1005" t="s">
        <v>15</v>
      </c>
      <c r="E7" s="1005" t="s">
        <v>1274</v>
      </c>
      <c r="F7" s="1005" t="s">
        <v>2011</v>
      </c>
      <c r="G7" s="1004" t="s">
        <v>55</v>
      </c>
      <c r="H7" s="1005">
        <v>110</v>
      </c>
      <c r="I7" s="1006">
        <v>0.81818181818181823</v>
      </c>
      <c r="J7" s="1006">
        <v>0.68181818181818177</v>
      </c>
      <c r="K7" s="1006">
        <v>0.68181818181818177</v>
      </c>
      <c r="L7" s="1006">
        <v>0.68181818181818177</v>
      </c>
      <c r="M7" s="1006">
        <v>2.7272727272727271E-2</v>
      </c>
      <c r="N7" s="1006">
        <v>2.7272727272727271E-2</v>
      </c>
      <c r="O7" s="1006">
        <v>0.68181818181818177</v>
      </c>
      <c r="P7" s="1006">
        <v>0.73636363636363633</v>
      </c>
      <c r="Q7" s="1006">
        <v>0.68181818181818177</v>
      </c>
      <c r="R7" s="1006">
        <v>0.79090909090909089</v>
      </c>
      <c r="S7" s="1006">
        <v>0.81818181818181823</v>
      </c>
      <c r="T7" s="1006">
        <v>0.77454545454545454</v>
      </c>
      <c r="U7" s="1006">
        <f t="shared" ref="U7:U70" si="0">AVERAGE(I7:T7)</f>
        <v>0.61681818181818182</v>
      </c>
    </row>
    <row r="8" spans="1:21">
      <c r="A8" s="676">
        <v>1230</v>
      </c>
      <c r="B8" s="676">
        <v>78</v>
      </c>
      <c r="C8" s="1004">
        <v>2</v>
      </c>
      <c r="D8" s="1005" t="s">
        <v>985</v>
      </c>
      <c r="E8" s="1005" t="s">
        <v>1274</v>
      </c>
      <c r="F8" s="1005" t="s">
        <v>2011</v>
      </c>
      <c r="G8" s="1004" t="s">
        <v>55</v>
      </c>
      <c r="H8" s="1005">
        <v>110</v>
      </c>
      <c r="I8" s="1006">
        <v>1.0181818181818181</v>
      </c>
      <c r="J8" s="1006">
        <v>0.96363636363636362</v>
      </c>
      <c r="K8" s="1006">
        <v>0.98181818181818181</v>
      </c>
      <c r="L8" s="1006">
        <v>0.98690909090909096</v>
      </c>
      <c r="M8" s="1006">
        <v>1.0530909090909091</v>
      </c>
      <c r="N8" s="1006">
        <v>0.61818181818181817</v>
      </c>
      <c r="O8" s="1006">
        <v>0.6</v>
      </c>
      <c r="P8" s="1006">
        <v>1.0821818181818181</v>
      </c>
      <c r="Q8" s="1006">
        <v>0.98909090909090902</v>
      </c>
      <c r="R8" s="1006">
        <v>0.9396363636363636</v>
      </c>
      <c r="S8" s="1006">
        <v>0.94109090909090909</v>
      </c>
      <c r="T8" s="1006">
        <v>0.98036363636363644</v>
      </c>
      <c r="U8" s="1006">
        <f t="shared" si="0"/>
        <v>0.92951515151515141</v>
      </c>
    </row>
    <row r="9" spans="1:21">
      <c r="A9" s="676">
        <v>1230</v>
      </c>
      <c r="B9" s="676">
        <v>109</v>
      </c>
      <c r="C9" s="1004">
        <v>3</v>
      </c>
      <c r="D9" s="1005" t="s">
        <v>1764</v>
      </c>
      <c r="E9" s="1005" t="s">
        <v>1274</v>
      </c>
      <c r="F9" s="1005" t="s">
        <v>2203</v>
      </c>
      <c r="G9" s="1004" t="s">
        <v>55</v>
      </c>
      <c r="H9" s="1005">
        <v>110</v>
      </c>
      <c r="I9" s="1006">
        <v>0.12436363636363636</v>
      </c>
      <c r="J9" s="1006">
        <v>0.23890909090909093</v>
      </c>
      <c r="K9" s="1006">
        <v>0.17454545454545453</v>
      </c>
      <c r="L9" s="1006">
        <v>0.64909090909090916</v>
      </c>
      <c r="M9" s="1006">
        <v>0.44727272727272732</v>
      </c>
      <c r="N9" s="1006">
        <v>0.39490909090909088</v>
      </c>
      <c r="O9" s="1006">
        <v>0.72436363636363643</v>
      </c>
      <c r="P9" s="1006">
        <v>0.2029090909090909</v>
      </c>
      <c r="Q9" s="1006">
        <v>0.12218181818181818</v>
      </c>
      <c r="R9" s="1006">
        <v>0.14836363636363636</v>
      </c>
      <c r="S9" s="1006">
        <v>0.31418181818181823</v>
      </c>
      <c r="T9" s="1006">
        <v>0.30436363636363634</v>
      </c>
      <c r="U9" s="1006">
        <f t="shared" si="0"/>
        <v>0.32045454545454549</v>
      </c>
    </row>
    <row r="10" spans="1:21">
      <c r="A10" s="676">
        <v>1240</v>
      </c>
      <c r="B10" s="676">
        <v>8</v>
      </c>
      <c r="C10" s="1004">
        <v>4</v>
      </c>
      <c r="D10" s="1005" t="s">
        <v>270</v>
      </c>
      <c r="E10" s="1005" t="s">
        <v>1274</v>
      </c>
      <c r="F10" s="1005" t="s">
        <v>2203</v>
      </c>
      <c r="G10" s="1004" t="s">
        <v>55</v>
      </c>
      <c r="H10" s="1005">
        <v>110</v>
      </c>
      <c r="I10" s="1006">
        <v>0.2359090909090909</v>
      </c>
      <c r="J10" s="1006">
        <v>0.23681818181818182</v>
      </c>
      <c r="K10" s="1006">
        <v>0.37954545454545452</v>
      </c>
      <c r="L10" s="1006">
        <v>0.3940909090909091</v>
      </c>
      <c r="M10" s="1006">
        <v>0.3622727272727273</v>
      </c>
      <c r="N10" s="1006">
        <v>0.35318181818181821</v>
      </c>
      <c r="O10" s="1006">
        <v>0.34045454545454545</v>
      </c>
      <c r="P10" s="1006">
        <v>0.33818181818181819</v>
      </c>
      <c r="Q10" s="1006">
        <v>0.35727272727272724</v>
      </c>
      <c r="R10" s="1006">
        <v>0.37090909090909091</v>
      </c>
      <c r="S10" s="1006">
        <v>0.22454545454545455</v>
      </c>
      <c r="T10" s="1006">
        <v>0.21272727272727271</v>
      </c>
      <c r="U10" s="1006">
        <f t="shared" si="0"/>
        <v>0.31715909090909095</v>
      </c>
    </row>
    <row r="11" spans="1:21">
      <c r="A11" s="676">
        <v>1260</v>
      </c>
      <c r="B11" s="676">
        <v>13</v>
      </c>
      <c r="C11" s="1004">
        <v>5</v>
      </c>
      <c r="D11" s="1005" t="s">
        <v>299</v>
      </c>
      <c r="E11" s="1005" t="s">
        <v>1274</v>
      </c>
      <c r="F11" s="1005" t="s">
        <v>2011</v>
      </c>
      <c r="G11" s="1004" t="s">
        <v>55</v>
      </c>
      <c r="H11" s="1005">
        <v>110</v>
      </c>
      <c r="I11" s="1006">
        <v>0.16363636363636364</v>
      </c>
      <c r="J11" s="1006">
        <v>0.13090909090909092</v>
      </c>
      <c r="K11" s="1006">
        <v>0.13636363636363635</v>
      </c>
      <c r="L11" s="1006">
        <v>0.10909090909090909</v>
      </c>
      <c r="M11" s="1006">
        <v>0.12545454545454546</v>
      </c>
      <c r="N11" s="1006">
        <v>0.19090909090909092</v>
      </c>
      <c r="O11" s="1006">
        <v>0.14181818181818182</v>
      </c>
      <c r="P11" s="1006">
        <v>0.24</v>
      </c>
      <c r="Q11" s="1006">
        <v>0.13636363636363635</v>
      </c>
      <c r="R11" s="1006">
        <v>0.15818181818181817</v>
      </c>
      <c r="S11" s="1006">
        <v>0.15272727272727274</v>
      </c>
      <c r="T11" s="1006">
        <v>0.15272727272727274</v>
      </c>
      <c r="U11" s="1006">
        <f t="shared" si="0"/>
        <v>0.1531818181818182</v>
      </c>
    </row>
    <row r="12" spans="1:21">
      <c r="A12" s="676">
        <v>1290</v>
      </c>
      <c r="B12" s="676">
        <v>1</v>
      </c>
      <c r="C12" s="1004">
        <v>6</v>
      </c>
      <c r="D12" s="1005" t="s">
        <v>588</v>
      </c>
      <c r="E12" s="1005" t="s">
        <v>1274</v>
      </c>
      <c r="F12" s="1005" t="s">
        <v>2051</v>
      </c>
      <c r="G12" s="1004" t="s">
        <v>55</v>
      </c>
      <c r="H12" s="1005">
        <v>110</v>
      </c>
      <c r="I12" s="1006">
        <v>0.20872727272727273</v>
      </c>
      <c r="J12" s="1006">
        <v>0.14690909090909091</v>
      </c>
      <c r="K12" s="1006">
        <v>0.12436363636363636</v>
      </c>
      <c r="L12" s="1006">
        <v>0.17599999999999999</v>
      </c>
      <c r="M12" s="1006">
        <v>0.21018181818181819</v>
      </c>
      <c r="N12" s="1006">
        <v>0.21818181818181817</v>
      </c>
      <c r="O12" s="1006">
        <v>0.21818181818181817</v>
      </c>
      <c r="P12" s="1006">
        <v>0.2</v>
      </c>
      <c r="Q12" s="1006">
        <v>0.2</v>
      </c>
      <c r="R12" s="1006">
        <v>0.17818181818181819</v>
      </c>
      <c r="S12" s="1006">
        <v>0.17636363636363636</v>
      </c>
      <c r="T12" s="1006">
        <v>0.23636363636363636</v>
      </c>
      <c r="U12" s="1006">
        <f t="shared" si="0"/>
        <v>0.19112121212121214</v>
      </c>
    </row>
    <row r="13" spans="1:21">
      <c r="A13" s="676">
        <v>6150</v>
      </c>
      <c r="B13" s="676">
        <v>5</v>
      </c>
      <c r="C13" s="1004">
        <v>7</v>
      </c>
      <c r="D13" s="1005" t="s">
        <v>2264</v>
      </c>
      <c r="E13" s="1005" t="s">
        <v>1274</v>
      </c>
      <c r="F13" s="1005" t="s">
        <v>2051</v>
      </c>
      <c r="G13" s="1004" t="s">
        <v>120</v>
      </c>
      <c r="H13" s="1005">
        <v>110</v>
      </c>
      <c r="I13" s="1006"/>
      <c r="J13" s="1006"/>
      <c r="K13" s="1006"/>
      <c r="L13" s="1006">
        <v>0.24545454545454545</v>
      </c>
      <c r="M13" s="1006">
        <v>0.38181818181818183</v>
      </c>
      <c r="N13" s="1006">
        <v>0.38181818181818183</v>
      </c>
      <c r="O13" s="1006">
        <v>0.44545454545454544</v>
      </c>
      <c r="P13" s="1006">
        <v>0.34545454545454546</v>
      </c>
      <c r="Q13" s="1006">
        <v>0.20909090909090908</v>
      </c>
      <c r="R13" s="1006">
        <v>0.20909090909090908</v>
      </c>
      <c r="S13" s="1006">
        <v>0.26363636363636361</v>
      </c>
      <c r="T13" s="1006">
        <v>0.40909090909090912</v>
      </c>
      <c r="U13" s="1006">
        <f t="shared" si="0"/>
        <v>0.32121212121212123</v>
      </c>
    </row>
    <row r="14" spans="1:21">
      <c r="A14" s="676">
        <v>6210</v>
      </c>
      <c r="B14" s="676">
        <v>2</v>
      </c>
      <c r="C14" s="1004">
        <v>8</v>
      </c>
      <c r="D14" s="1005" t="s">
        <v>692</v>
      </c>
      <c r="E14" s="1005" t="s">
        <v>1274</v>
      </c>
      <c r="F14" s="1005" t="s">
        <v>2011</v>
      </c>
      <c r="G14" s="1004" t="s">
        <v>55</v>
      </c>
      <c r="H14" s="1005">
        <v>110</v>
      </c>
      <c r="I14" s="1006">
        <v>5.1818181818181819E-2</v>
      </c>
      <c r="J14" s="1006">
        <v>5.7272727272727274E-2</v>
      </c>
      <c r="K14" s="1006">
        <v>0.06</v>
      </c>
      <c r="L14" s="1006">
        <v>5.7272727272727274E-2</v>
      </c>
      <c r="M14" s="1006">
        <v>5.2363636363636362E-2</v>
      </c>
      <c r="N14" s="1006">
        <v>5.2363636363636362E-2</v>
      </c>
      <c r="O14" s="1006">
        <v>5.672727272727273E-2</v>
      </c>
      <c r="P14" s="1006">
        <v>9.0545454545454554E-2</v>
      </c>
      <c r="Q14" s="1006">
        <v>9.2727272727272728E-2</v>
      </c>
      <c r="R14" s="1006">
        <v>0.10581818181818183</v>
      </c>
      <c r="S14" s="1006">
        <v>3.5999999999999997E-2</v>
      </c>
      <c r="T14" s="1006">
        <v>0.06</v>
      </c>
      <c r="U14" s="1006">
        <f t="shared" si="0"/>
        <v>6.4409090909090916E-2</v>
      </c>
    </row>
    <row r="15" spans="1:21">
      <c r="A15" s="676">
        <v>1230</v>
      </c>
      <c r="B15" s="676">
        <v>71</v>
      </c>
      <c r="C15" s="1004">
        <v>9</v>
      </c>
      <c r="D15" s="1005" t="s">
        <v>542</v>
      </c>
      <c r="E15" s="1005" t="s">
        <v>1274</v>
      </c>
      <c r="F15" s="1005" t="s">
        <v>2203</v>
      </c>
      <c r="G15" s="1004" t="s">
        <v>55</v>
      </c>
      <c r="H15" s="1005">
        <v>110</v>
      </c>
      <c r="I15" s="1006">
        <v>0.72436363636363643</v>
      </c>
      <c r="J15" s="1006">
        <v>0.81454545454545446</v>
      </c>
      <c r="K15" s="1006">
        <v>0.91345454545454552</v>
      </c>
      <c r="L15" s="1006">
        <v>0.78036363636363637</v>
      </c>
      <c r="M15" s="1006">
        <v>0.8465454545454546</v>
      </c>
      <c r="N15" s="1006">
        <v>0.72872727272727267</v>
      </c>
      <c r="O15" s="1006">
        <v>0.76509090909090904</v>
      </c>
      <c r="P15" s="1006">
        <v>0.71127272727272728</v>
      </c>
      <c r="Q15" s="1006">
        <v>0.87418181818181817</v>
      </c>
      <c r="R15" s="1006">
        <v>0.97672727272727267</v>
      </c>
      <c r="S15" s="1006">
        <v>0.77381818181818185</v>
      </c>
      <c r="T15" s="1006">
        <v>0.91709090909090907</v>
      </c>
      <c r="U15" s="1006">
        <f t="shared" si="0"/>
        <v>0.81884848484848494</v>
      </c>
    </row>
    <row r="16" spans="1:21">
      <c r="A16" s="676">
        <v>1230</v>
      </c>
      <c r="B16" s="676">
        <v>63</v>
      </c>
      <c r="C16" s="1004">
        <v>10</v>
      </c>
      <c r="D16" s="1005" t="s">
        <v>1698</v>
      </c>
      <c r="E16" s="1005" t="s">
        <v>1274</v>
      </c>
      <c r="F16" s="1005" t="s">
        <v>2203</v>
      </c>
      <c r="G16" s="1004" t="s">
        <v>55</v>
      </c>
      <c r="H16" s="1005">
        <v>110.2</v>
      </c>
      <c r="I16" s="1006">
        <v>0.49001814882032668</v>
      </c>
      <c r="J16" s="1006">
        <v>0.12704174228675136</v>
      </c>
      <c r="K16" s="1006">
        <v>0.24827586206896551</v>
      </c>
      <c r="L16" s="1006">
        <v>0.16333938294010888</v>
      </c>
      <c r="M16" s="1006">
        <v>0.18148820326678766</v>
      </c>
      <c r="N16" s="1006">
        <v>0.25408348457350272</v>
      </c>
      <c r="O16" s="1006">
        <v>0.29038112522686027</v>
      </c>
      <c r="P16" s="1006">
        <v>0.18148820326678766</v>
      </c>
      <c r="Q16" s="1006">
        <v>0.11615245009074411</v>
      </c>
      <c r="R16" s="1006">
        <v>0.11796733212341197</v>
      </c>
      <c r="S16" s="1006">
        <v>0.2468239564428312</v>
      </c>
      <c r="T16" s="1006">
        <v>0.14700544464609799</v>
      </c>
      <c r="U16" s="1006">
        <f t="shared" si="0"/>
        <v>0.21367211131276465</v>
      </c>
    </row>
    <row r="17" spans="1:21">
      <c r="A17" s="676">
        <v>1250</v>
      </c>
      <c r="B17" s="676">
        <v>35</v>
      </c>
      <c r="C17" s="1004">
        <v>11</v>
      </c>
      <c r="D17" s="1005" t="s">
        <v>260</v>
      </c>
      <c r="E17" s="1005" t="s">
        <v>1274</v>
      </c>
      <c r="F17" s="1005" t="s">
        <v>2011</v>
      </c>
      <c r="G17" s="1004" t="s">
        <v>55</v>
      </c>
      <c r="H17" s="1005">
        <v>111</v>
      </c>
      <c r="I17" s="1006">
        <v>1.2698198198198196</v>
      </c>
      <c r="J17" s="1006">
        <v>1.1923423423423423</v>
      </c>
      <c r="K17" s="1006">
        <v>1.273873873873874</v>
      </c>
      <c r="L17" s="1006">
        <v>1.2626126126126127</v>
      </c>
      <c r="M17" s="1006">
        <v>1.3779279279279277</v>
      </c>
      <c r="N17" s="1006">
        <v>1.9608108108108109</v>
      </c>
      <c r="O17" s="1006">
        <v>2.0522522522522522</v>
      </c>
      <c r="P17" s="1006">
        <v>2.1342342342342344</v>
      </c>
      <c r="Q17" s="1006">
        <v>2.3252252252252252</v>
      </c>
      <c r="R17" s="1006">
        <v>1.6905405405405405</v>
      </c>
      <c r="S17" s="1006">
        <v>1.8567567567567567</v>
      </c>
      <c r="T17" s="1006">
        <v>1.4513513513513514</v>
      </c>
      <c r="U17" s="1006">
        <f t="shared" si="0"/>
        <v>1.6539789789789789</v>
      </c>
    </row>
    <row r="18" spans="1:21">
      <c r="A18" s="676">
        <v>1250</v>
      </c>
      <c r="B18" s="676">
        <v>39</v>
      </c>
      <c r="C18" s="1004">
        <v>12</v>
      </c>
      <c r="D18" s="1005" t="s">
        <v>1811</v>
      </c>
      <c r="E18" s="1005" t="s">
        <v>1274</v>
      </c>
      <c r="F18" s="1005" t="s">
        <v>2051</v>
      </c>
      <c r="G18" s="1004" t="s">
        <v>55</v>
      </c>
      <c r="H18" s="1005">
        <v>111</v>
      </c>
      <c r="I18" s="1006">
        <v>6.9909909909909904E-2</v>
      </c>
      <c r="J18" s="1006">
        <v>0.10522522522522522</v>
      </c>
      <c r="K18" s="1006">
        <v>7.711711711711712E-2</v>
      </c>
      <c r="L18" s="1006">
        <v>6.7027027027027036E-2</v>
      </c>
      <c r="M18" s="1006">
        <v>3.7477477477477476E-2</v>
      </c>
      <c r="N18" s="1006">
        <v>5.1171171171171169E-2</v>
      </c>
      <c r="O18" s="1006">
        <v>5.4054054054054057E-2</v>
      </c>
      <c r="P18" s="1006">
        <v>7.1351351351351344E-2</v>
      </c>
      <c r="Q18" s="1006">
        <v>7.2072072072072071E-2</v>
      </c>
      <c r="R18" s="1006">
        <v>7.2072072072072071E-2</v>
      </c>
      <c r="S18" s="1006">
        <v>5.4054054054054057E-2</v>
      </c>
      <c r="T18" s="1006">
        <v>0.10810810810810811</v>
      </c>
      <c r="U18" s="1006">
        <f t="shared" si="0"/>
        <v>6.9969969969969972E-2</v>
      </c>
    </row>
    <row r="19" spans="1:21">
      <c r="A19" s="676">
        <v>1260</v>
      </c>
      <c r="B19" s="676">
        <v>22</v>
      </c>
      <c r="C19" s="1004">
        <v>13</v>
      </c>
      <c r="D19" s="1005" t="s">
        <v>1848</v>
      </c>
      <c r="E19" s="1005" t="s">
        <v>1274</v>
      </c>
      <c r="F19" s="1005" t="s">
        <v>2203</v>
      </c>
      <c r="G19" s="1004" t="s">
        <v>55</v>
      </c>
      <c r="H19" s="1005">
        <v>111</v>
      </c>
      <c r="I19" s="1006">
        <v>0.3682882882882883</v>
      </c>
      <c r="J19" s="1006">
        <v>0.39279279279279283</v>
      </c>
      <c r="K19" s="1006">
        <v>0.39783783783783783</v>
      </c>
      <c r="L19" s="1006">
        <v>0.36468468468468468</v>
      </c>
      <c r="M19" s="1006">
        <v>0.34306306306306306</v>
      </c>
      <c r="N19" s="1006">
        <v>0.29261261261261257</v>
      </c>
      <c r="O19" s="1006">
        <v>0.2407207207207207</v>
      </c>
      <c r="P19" s="1006">
        <v>0.23567567567567568</v>
      </c>
      <c r="Q19" s="1006">
        <v>0.22126126126126125</v>
      </c>
      <c r="R19" s="1006">
        <v>0.26306306306306304</v>
      </c>
      <c r="S19" s="1006">
        <v>0.21909909909909911</v>
      </c>
      <c r="T19" s="1006">
        <v>0.27243243243243243</v>
      </c>
      <c r="U19" s="1006">
        <f t="shared" si="0"/>
        <v>0.30096096096096098</v>
      </c>
    </row>
    <row r="20" spans="1:21">
      <c r="A20" s="676">
        <v>4210</v>
      </c>
      <c r="B20" s="676">
        <v>12</v>
      </c>
      <c r="C20" s="1004">
        <v>14</v>
      </c>
      <c r="D20" s="1005" t="s">
        <v>2090</v>
      </c>
      <c r="E20" s="1005" t="s">
        <v>1274</v>
      </c>
      <c r="F20" s="1005" t="s">
        <v>2051</v>
      </c>
      <c r="G20" s="1004" t="s">
        <v>55</v>
      </c>
      <c r="H20" s="1005">
        <v>111</v>
      </c>
      <c r="I20" s="1006"/>
      <c r="J20" s="1006"/>
      <c r="K20" s="1006"/>
      <c r="L20" s="1006"/>
      <c r="M20" s="1006"/>
      <c r="N20" s="1006">
        <v>3.6036036036036036E-2</v>
      </c>
      <c r="O20" s="1006">
        <v>3.6036036036036036E-2</v>
      </c>
      <c r="P20" s="1006">
        <v>4.3243243243243239E-2</v>
      </c>
      <c r="Q20" s="1006">
        <v>4.8648648648648651E-2</v>
      </c>
      <c r="R20" s="1006">
        <v>4.1441441441441441E-2</v>
      </c>
      <c r="S20" s="1006">
        <v>3.6036036036036036E-2</v>
      </c>
      <c r="T20" s="1006">
        <v>7.2072072072072071E-2</v>
      </c>
      <c r="U20" s="1006">
        <f t="shared" si="0"/>
        <v>4.4787644787644784E-2</v>
      </c>
    </row>
    <row r="21" spans="1:21">
      <c r="A21" s="676">
        <v>4210</v>
      </c>
      <c r="B21" s="676">
        <v>14</v>
      </c>
      <c r="C21" s="1004">
        <v>15</v>
      </c>
      <c r="D21" s="1005" t="s">
        <v>964</v>
      </c>
      <c r="E21" s="1005" t="s">
        <v>1274</v>
      </c>
      <c r="F21" s="1005" t="s">
        <v>2011</v>
      </c>
      <c r="G21" s="1004" t="s">
        <v>55</v>
      </c>
      <c r="H21" s="1005">
        <v>111</v>
      </c>
      <c r="I21" s="1006">
        <v>0.99819819819819822</v>
      </c>
      <c r="J21" s="1006">
        <v>1.0414414414414415</v>
      </c>
      <c r="K21" s="1006">
        <v>0.7567567567567568</v>
      </c>
      <c r="L21" s="1006">
        <v>0.84684684684684686</v>
      </c>
      <c r="M21" s="1006">
        <v>0.6594594594594595</v>
      </c>
      <c r="N21" s="1006">
        <v>0.72072072072072069</v>
      </c>
      <c r="O21" s="1006">
        <v>0.71711711711711712</v>
      </c>
      <c r="P21" s="1006">
        <v>0.89729729729729724</v>
      </c>
      <c r="Q21" s="1006">
        <v>0.99099099099099097</v>
      </c>
      <c r="R21" s="1006">
        <v>0.93333333333333324</v>
      </c>
      <c r="S21" s="1006">
        <v>1.1315315315315315</v>
      </c>
      <c r="T21" s="1006">
        <v>0.60900900900900901</v>
      </c>
      <c r="U21" s="1006">
        <f t="shared" si="0"/>
        <v>0.85855855855855845</v>
      </c>
    </row>
    <row r="22" spans="1:21">
      <c r="A22" s="676">
        <v>6150</v>
      </c>
      <c r="B22" s="676">
        <v>28</v>
      </c>
      <c r="C22" s="1004">
        <v>16</v>
      </c>
      <c r="D22" s="1005" t="s">
        <v>1654</v>
      </c>
      <c r="E22" s="1005" t="s">
        <v>1274</v>
      </c>
      <c r="F22" s="1005" t="s">
        <v>2203</v>
      </c>
      <c r="G22" s="1004" t="s">
        <v>55</v>
      </c>
      <c r="H22" s="1005">
        <v>111</v>
      </c>
      <c r="I22" s="1006">
        <v>7.567567567567568E-2</v>
      </c>
      <c r="J22" s="1006">
        <v>7.2072072072072071E-2</v>
      </c>
      <c r="K22" s="1006">
        <v>7.2072072072072071E-2</v>
      </c>
      <c r="L22" s="1006">
        <v>7.2072072072072071E-2</v>
      </c>
      <c r="M22" s="1006">
        <v>7.9279279279279288E-2</v>
      </c>
      <c r="N22" s="1006">
        <v>7.9279279279279288E-2</v>
      </c>
      <c r="O22" s="1006">
        <v>5.0450450450450449E-2</v>
      </c>
      <c r="P22" s="1006">
        <v>3.2432432432432434E-2</v>
      </c>
      <c r="Q22" s="1006">
        <v>3.6036036036036036E-2</v>
      </c>
      <c r="R22" s="1006">
        <v>3.9639639639639644E-2</v>
      </c>
      <c r="S22" s="1006">
        <v>5.4054054054054057E-2</v>
      </c>
      <c r="T22" s="1006">
        <v>7.9279279279279288E-2</v>
      </c>
      <c r="U22" s="1006">
        <f t="shared" si="0"/>
        <v>6.1861861861861857E-2</v>
      </c>
    </row>
    <row r="23" spans="1:21">
      <c r="A23" s="676">
        <v>1210</v>
      </c>
      <c r="B23" s="676">
        <v>14</v>
      </c>
      <c r="C23" s="1004">
        <v>17</v>
      </c>
      <c r="D23" s="1005" t="s">
        <v>1699</v>
      </c>
      <c r="E23" s="1005" t="s">
        <v>1274</v>
      </c>
      <c r="F23" s="1005" t="s">
        <v>2051</v>
      </c>
      <c r="G23" s="1004" t="s">
        <v>55</v>
      </c>
      <c r="H23" s="1005">
        <v>111</v>
      </c>
      <c r="I23" s="1006">
        <v>0.26522522522522524</v>
      </c>
      <c r="J23" s="1006">
        <v>0.23855855855855856</v>
      </c>
      <c r="K23" s="1006">
        <v>0.15279279279279281</v>
      </c>
      <c r="L23" s="1006">
        <v>0.29189189189189185</v>
      </c>
      <c r="M23" s="1006">
        <v>0.29117117117117119</v>
      </c>
      <c r="N23" s="1006">
        <v>0.28396396396396395</v>
      </c>
      <c r="O23" s="1006">
        <v>0.29693693693693696</v>
      </c>
      <c r="P23" s="1006">
        <v>0.28612612612612615</v>
      </c>
      <c r="Q23" s="1006">
        <v>0.32360360360360363</v>
      </c>
      <c r="R23" s="1006">
        <v>0.32144144144144143</v>
      </c>
      <c r="S23" s="1006">
        <v>0.19171171171171172</v>
      </c>
      <c r="T23" s="1006">
        <v>0.49801801801801804</v>
      </c>
      <c r="U23" s="1006">
        <f t="shared" si="0"/>
        <v>0.28678678678678676</v>
      </c>
    </row>
    <row r="24" spans="1:21">
      <c r="A24" s="676">
        <v>1240</v>
      </c>
      <c r="B24" s="676">
        <v>56</v>
      </c>
      <c r="C24" s="1004">
        <v>18</v>
      </c>
      <c r="D24" s="1005" t="s">
        <v>1700</v>
      </c>
      <c r="E24" s="1005" t="s">
        <v>1274</v>
      </c>
      <c r="F24" s="1005" t="s">
        <v>2051</v>
      </c>
      <c r="G24" s="1004" t="s">
        <v>55</v>
      </c>
      <c r="H24" s="1005">
        <v>111</v>
      </c>
      <c r="I24" s="1006">
        <v>4.4684684684684686E-2</v>
      </c>
      <c r="J24" s="1006">
        <v>5.0450450450450449E-2</v>
      </c>
      <c r="K24" s="1006">
        <v>4.4684684684684686E-2</v>
      </c>
      <c r="L24" s="1006">
        <v>4.6846846846846847E-2</v>
      </c>
      <c r="M24" s="1006">
        <v>4.7567567567567567E-2</v>
      </c>
      <c r="N24" s="1006">
        <v>5.6936936936936938E-2</v>
      </c>
      <c r="O24" s="1006">
        <v>4.1081081081081078E-2</v>
      </c>
      <c r="P24" s="1006">
        <v>3.8198198198198204E-2</v>
      </c>
      <c r="Q24" s="1006">
        <v>5.6936936936936938E-2</v>
      </c>
      <c r="R24" s="1006">
        <v>5.261261261261261E-2</v>
      </c>
      <c r="S24" s="1006">
        <v>4.0360360360360364E-2</v>
      </c>
      <c r="T24" s="1006">
        <v>4.5405405405405407E-2</v>
      </c>
      <c r="U24" s="1006">
        <f t="shared" si="0"/>
        <v>4.7147147147147156E-2</v>
      </c>
    </row>
    <row r="25" spans="1:21">
      <c r="A25" s="676">
        <v>1240</v>
      </c>
      <c r="B25" s="676">
        <v>59</v>
      </c>
      <c r="C25" s="1004">
        <v>19</v>
      </c>
      <c r="D25" s="1005" t="s">
        <v>2089</v>
      </c>
      <c r="E25" s="1005" t="s">
        <v>1274</v>
      </c>
      <c r="F25" s="1005" t="s">
        <v>2203</v>
      </c>
      <c r="G25" s="1004" t="s">
        <v>55</v>
      </c>
      <c r="H25" s="1005">
        <v>111</v>
      </c>
      <c r="I25" s="1006"/>
      <c r="J25" s="1006">
        <v>0.43963963963963959</v>
      </c>
      <c r="K25" s="1006">
        <v>1.027027027027027</v>
      </c>
      <c r="L25" s="1006">
        <v>0.71063063063063059</v>
      </c>
      <c r="M25" s="1006">
        <v>0.86270270270270277</v>
      </c>
      <c r="N25" s="1006">
        <v>0.86054054054054052</v>
      </c>
      <c r="O25" s="1006">
        <v>1.184144144144144</v>
      </c>
      <c r="P25" s="1006">
        <v>0.3120720720720721</v>
      </c>
      <c r="Q25" s="1006">
        <v>0.15135135135135136</v>
      </c>
      <c r="R25" s="1006">
        <v>7.567567567567568E-2</v>
      </c>
      <c r="S25" s="1006">
        <v>0.49153153153153156</v>
      </c>
      <c r="T25" s="1006">
        <v>0.17441441441441441</v>
      </c>
      <c r="U25" s="1006">
        <f t="shared" si="0"/>
        <v>0.57179361179361188</v>
      </c>
    </row>
    <row r="26" spans="1:21">
      <c r="A26" s="676">
        <v>6150</v>
      </c>
      <c r="B26" s="676">
        <v>20</v>
      </c>
      <c r="C26" s="1004">
        <v>20</v>
      </c>
      <c r="D26" s="1005" t="s">
        <v>747</v>
      </c>
      <c r="E26" s="1005" t="s">
        <v>332</v>
      </c>
      <c r="F26" s="1005" t="s">
        <v>2011</v>
      </c>
      <c r="G26" s="1004" t="s">
        <v>55</v>
      </c>
      <c r="H26" s="1005">
        <v>112</v>
      </c>
      <c r="I26" s="1006">
        <v>0.77857142857142858</v>
      </c>
      <c r="J26" s="1006">
        <v>1.1607142857142858</v>
      </c>
      <c r="K26" s="1006">
        <v>0.88928571428571423</v>
      </c>
      <c r="L26" s="1006">
        <v>0.87857142857142867</v>
      </c>
      <c r="M26" s="1006"/>
      <c r="N26" s="1006"/>
      <c r="O26" s="1006">
        <v>0.73928571428571421</v>
      </c>
      <c r="P26" s="1006">
        <v>0.68214285714285716</v>
      </c>
      <c r="Q26" s="1006"/>
      <c r="R26" s="1006"/>
      <c r="S26" s="1006"/>
      <c r="T26" s="1006"/>
      <c r="U26" s="1006">
        <f t="shared" si="0"/>
        <v>0.85476190476190472</v>
      </c>
    </row>
    <row r="27" spans="1:21">
      <c r="A27" s="676">
        <v>1260</v>
      </c>
      <c r="B27" s="676">
        <v>26</v>
      </c>
      <c r="C27" s="1004">
        <v>21</v>
      </c>
      <c r="D27" s="1005" t="s">
        <v>1810</v>
      </c>
      <c r="E27" s="1005" t="s">
        <v>1274</v>
      </c>
      <c r="F27" s="1005" t="s">
        <v>2051</v>
      </c>
      <c r="G27" s="1004" t="s">
        <v>55</v>
      </c>
      <c r="H27" s="1005">
        <v>112</v>
      </c>
      <c r="I27" s="1006">
        <v>5.3571428571428568E-2</v>
      </c>
      <c r="J27" s="1006">
        <v>7.1428571428571425E-2</v>
      </c>
      <c r="K27" s="1006">
        <v>7.1428571428571425E-2</v>
      </c>
      <c r="L27" s="1006">
        <v>5.3571428571428568E-2</v>
      </c>
      <c r="M27" s="1006">
        <v>8.9285714285714288E-2</v>
      </c>
      <c r="N27" s="1006">
        <v>7.1428571428571425E-2</v>
      </c>
      <c r="O27" s="1006">
        <v>7.1428571428571425E-2</v>
      </c>
      <c r="P27" s="1006">
        <v>0.10071428571428571</v>
      </c>
      <c r="Q27" s="1006">
        <v>0.10571428571428572</v>
      </c>
      <c r="R27" s="1006">
        <v>9.9285714285714283E-2</v>
      </c>
      <c r="S27" s="1006">
        <v>9.1428571428571428E-2</v>
      </c>
      <c r="T27" s="1006">
        <v>0.17142857142857143</v>
      </c>
      <c r="U27" s="1006">
        <f t="shared" si="0"/>
        <v>8.7559523809523809E-2</v>
      </c>
    </row>
    <row r="28" spans="1:21">
      <c r="A28" s="676">
        <v>6150</v>
      </c>
      <c r="B28" s="676">
        <v>19</v>
      </c>
      <c r="C28" s="1004">
        <v>22</v>
      </c>
      <c r="D28" s="1005" t="s">
        <v>1849</v>
      </c>
      <c r="E28" s="1005" t="s">
        <v>1274</v>
      </c>
      <c r="F28" s="1005" t="s">
        <v>2203</v>
      </c>
      <c r="G28" s="1004" t="s">
        <v>55</v>
      </c>
      <c r="H28" s="1005">
        <v>112</v>
      </c>
      <c r="I28" s="1006">
        <v>0.2767857142857143</v>
      </c>
      <c r="J28" s="1006">
        <v>0.24107142857142858</v>
      </c>
      <c r="K28" s="1006">
        <v>0.26785714285714285</v>
      </c>
      <c r="L28" s="1006">
        <v>0.8125</v>
      </c>
      <c r="M28" s="1006">
        <v>0.5535714285714286</v>
      </c>
      <c r="N28" s="1006">
        <v>0.5714285714285714</v>
      </c>
      <c r="O28" s="1006">
        <v>0.6071428571428571</v>
      </c>
      <c r="P28" s="1006">
        <v>0.5</v>
      </c>
      <c r="Q28" s="1006">
        <v>0.4107142857142857</v>
      </c>
      <c r="R28" s="1006">
        <v>0.5714285714285714</v>
      </c>
      <c r="S28" s="1006">
        <v>0.5089285714285714</v>
      </c>
      <c r="T28" s="1006">
        <v>0.49107142857142855</v>
      </c>
      <c r="U28" s="1006">
        <f t="shared" si="0"/>
        <v>0.484375</v>
      </c>
    </row>
    <row r="29" spans="1:21">
      <c r="A29" s="676">
        <v>1260</v>
      </c>
      <c r="B29" s="676">
        <v>10</v>
      </c>
      <c r="C29" s="1004">
        <v>23</v>
      </c>
      <c r="D29" s="1005" t="s">
        <v>969</v>
      </c>
      <c r="E29" s="1005" t="s">
        <v>1276</v>
      </c>
      <c r="F29" s="1005" t="s">
        <v>2011</v>
      </c>
      <c r="G29" s="1004" t="s">
        <v>55</v>
      </c>
      <c r="H29" s="1005">
        <v>113</v>
      </c>
      <c r="I29" s="1006">
        <v>3.9849557522123888E-3</v>
      </c>
      <c r="J29" s="1006">
        <v>8.8495575221238937E-3</v>
      </c>
      <c r="K29" s="1006">
        <v>3.5398230088495575E-2</v>
      </c>
      <c r="L29" s="1006">
        <v>2.761061946902655E-2</v>
      </c>
      <c r="M29" s="1006">
        <v>2.8141592920353984E-2</v>
      </c>
      <c r="N29" s="1006">
        <v>3.8230088495575222E-2</v>
      </c>
      <c r="O29" s="1006"/>
      <c r="P29" s="1006"/>
      <c r="Q29" s="1006"/>
      <c r="R29" s="1006"/>
      <c r="S29" s="1006"/>
      <c r="T29" s="1006"/>
      <c r="U29" s="1006">
        <f t="shared" si="0"/>
        <v>2.3702507374631268E-2</v>
      </c>
    </row>
    <row r="30" spans="1:21">
      <c r="A30" s="676">
        <v>6150</v>
      </c>
      <c r="B30" s="676">
        <v>22</v>
      </c>
      <c r="C30" s="1004">
        <v>24</v>
      </c>
      <c r="D30" s="1005" t="s">
        <v>995</v>
      </c>
      <c r="E30" s="1005" t="s">
        <v>1274</v>
      </c>
      <c r="F30" s="1005" t="s">
        <v>2011</v>
      </c>
      <c r="G30" s="1004" t="s">
        <v>55</v>
      </c>
      <c r="H30" s="1005">
        <v>114.5</v>
      </c>
      <c r="I30" s="1006">
        <v>0.19213973799126638</v>
      </c>
      <c r="J30" s="1006">
        <v>0.19213973799126638</v>
      </c>
      <c r="K30" s="1006">
        <v>0.15720524017467249</v>
      </c>
      <c r="L30" s="1006">
        <v>0.15580786026200874</v>
      </c>
      <c r="M30" s="1006">
        <v>0.1593013100436681</v>
      </c>
      <c r="N30" s="1006">
        <v>5.2401746724890827E-2</v>
      </c>
      <c r="O30" s="1006">
        <v>0.16838427947598253</v>
      </c>
      <c r="P30" s="1006">
        <v>0.18864628820960699</v>
      </c>
      <c r="Q30" s="1006">
        <v>0.17606986899563318</v>
      </c>
      <c r="R30" s="1006">
        <v>0.17327510917030567</v>
      </c>
      <c r="S30" s="1006">
        <v>0.16209606986899563</v>
      </c>
      <c r="T30" s="1006">
        <v>0.17886462882096071</v>
      </c>
      <c r="U30" s="1006">
        <f t="shared" si="0"/>
        <v>0.16302765647743817</v>
      </c>
    </row>
    <row r="31" spans="1:21">
      <c r="A31" s="676">
        <v>6150</v>
      </c>
      <c r="B31" s="676">
        <v>26</v>
      </c>
      <c r="C31" s="1004">
        <v>25</v>
      </c>
      <c r="D31" s="1005" t="s">
        <v>968</v>
      </c>
      <c r="E31" s="1005" t="s">
        <v>1274</v>
      </c>
      <c r="F31" s="1005" t="s">
        <v>2011</v>
      </c>
      <c r="G31" s="1004" t="s">
        <v>55</v>
      </c>
      <c r="H31" s="1005">
        <v>115</v>
      </c>
      <c r="I31" s="1006">
        <v>0.13217391304347825</v>
      </c>
      <c r="J31" s="1006">
        <v>3.1304347826086959E-2</v>
      </c>
      <c r="K31" s="1006">
        <v>1.391304347826087E-2</v>
      </c>
      <c r="L31" s="1006">
        <v>1.391304347826087E-2</v>
      </c>
      <c r="M31" s="1006">
        <v>1.391304347826087E-2</v>
      </c>
      <c r="N31" s="1006">
        <v>1.391304347826087E-2</v>
      </c>
      <c r="O31" s="1006"/>
      <c r="P31" s="1006"/>
      <c r="Q31" s="1006"/>
      <c r="R31" s="1006"/>
      <c r="S31" s="1006">
        <v>4.8695652173913043E-2</v>
      </c>
      <c r="T31" s="1006">
        <v>0.80695652173913046</v>
      </c>
      <c r="U31" s="1006">
        <f t="shared" si="0"/>
        <v>0.13434782608695653</v>
      </c>
    </row>
    <row r="32" spans="1:21">
      <c r="A32" s="676">
        <v>1240</v>
      </c>
      <c r="B32" s="676">
        <v>42</v>
      </c>
      <c r="C32" s="1004">
        <v>26</v>
      </c>
      <c r="D32" s="1005" t="s">
        <v>608</v>
      </c>
      <c r="E32" s="1005" t="s">
        <v>1274</v>
      </c>
      <c r="F32" s="1005" t="s">
        <v>2011</v>
      </c>
      <c r="G32" s="1004" t="s">
        <v>55</v>
      </c>
      <c r="H32" s="1005">
        <v>116</v>
      </c>
      <c r="I32" s="1006">
        <v>0.96551724137931039</v>
      </c>
      <c r="J32" s="1006">
        <v>1</v>
      </c>
      <c r="K32" s="1006">
        <v>1.1379310344827587</v>
      </c>
      <c r="L32" s="1006">
        <v>1.1379310344827587</v>
      </c>
      <c r="M32" s="1006">
        <v>1.2413793103448276</v>
      </c>
      <c r="N32" s="1006">
        <v>1.103448275862069</v>
      </c>
      <c r="O32" s="1006">
        <v>1.0689655172413792</v>
      </c>
      <c r="P32" s="1006">
        <v>8.2758620689655171E-2</v>
      </c>
      <c r="Q32" s="1006">
        <v>0.68965517241379315</v>
      </c>
      <c r="R32" s="1006">
        <v>1.3275862068965518</v>
      </c>
      <c r="S32" s="1006">
        <v>1.317241379310345</v>
      </c>
      <c r="T32" s="1006">
        <v>1.3620689655172413</v>
      </c>
      <c r="U32" s="1006">
        <f t="shared" si="0"/>
        <v>1.0362068965517242</v>
      </c>
    </row>
    <row r="33" spans="1:21">
      <c r="A33" s="676">
        <v>6110</v>
      </c>
      <c r="B33" s="676">
        <v>5</v>
      </c>
      <c r="C33" s="1004">
        <v>27</v>
      </c>
      <c r="D33" s="1005" t="s">
        <v>991</v>
      </c>
      <c r="E33" s="1005" t="s">
        <v>1274</v>
      </c>
      <c r="F33" s="1005" t="s">
        <v>2011</v>
      </c>
      <c r="G33" s="1004" t="s">
        <v>55</v>
      </c>
      <c r="H33" s="1005">
        <v>116</v>
      </c>
      <c r="I33" s="1006">
        <v>1.0075862068965518</v>
      </c>
      <c r="J33" s="1006">
        <v>1.1620689655172414</v>
      </c>
      <c r="K33" s="1006">
        <v>1.0096551724137932</v>
      </c>
      <c r="L33" s="1006">
        <v>0.94620689655172419</v>
      </c>
      <c r="M33" s="1006">
        <v>3.7931034482758627E-2</v>
      </c>
      <c r="N33" s="1006">
        <v>0.06</v>
      </c>
      <c r="O33" s="1006">
        <v>7.5862068965517254E-2</v>
      </c>
      <c r="P33" s="1006">
        <v>2.6206896551724139E-2</v>
      </c>
      <c r="Q33" s="1006">
        <v>3.5172413793103451E-2</v>
      </c>
      <c r="R33" s="1006">
        <v>1.0689655172413792</v>
      </c>
      <c r="S33" s="1006">
        <v>1.2344827586206895</v>
      </c>
      <c r="T33" s="1006">
        <v>1.1441379310344828</v>
      </c>
      <c r="U33" s="1006">
        <f t="shared" si="0"/>
        <v>0.65068965517241373</v>
      </c>
    </row>
    <row r="34" spans="1:21">
      <c r="A34" s="676">
        <v>1230</v>
      </c>
      <c r="B34" s="676">
        <v>110</v>
      </c>
      <c r="C34" s="1004">
        <v>28</v>
      </c>
      <c r="D34" s="1005" t="s">
        <v>1376</v>
      </c>
      <c r="E34" s="1005" t="s">
        <v>1274</v>
      </c>
      <c r="F34" s="1005" t="s">
        <v>2011</v>
      </c>
      <c r="G34" s="1004" t="s">
        <v>55</v>
      </c>
      <c r="H34" s="1005">
        <v>116</v>
      </c>
      <c r="I34" s="1006">
        <v>0.28275862068965513</v>
      </c>
      <c r="J34" s="1006">
        <v>0.27241379310344827</v>
      </c>
      <c r="K34" s="1006">
        <v>0.25172413793103449</v>
      </c>
      <c r="L34" s="1006">
        <v>0.3241379310344828</v>
      </c>
      <c r="M34" s="1006">
        <v>0.26206896551724135</v>
      </c>
      <c r="N34" s="1006">
        <v>0.26896551724137929</v>
      </c>
      <c r="O34" s="1006">
        <v>0.28620689655172415</v>
      </c>
      <c r="P34" s="1006">
        <v>0.27586206896551724</v>
      </c>
      <c r="Q34" s="1006">
        <v>0.2413793103448276</v>
      </c>
      <c r="R34" s="1006">
        <v>0.20689655172413793</v>
      </c>
      <c r="S34" s="1006">
        <v>0.17586206896551723</v>
      </c>
      <c r="T34" s="1006">
        <v>0.23448275862068965</v>
      </c>
      <c r="U34" s="1006">
        <f t="shared" si="0"/>
        <v>0.25689655172413789</v>
      </c>
    </row>
    <row r="35" spans="1:21">
      <c r="A35" s="676">
        <v>6110</v>
      </c>
      <c r="B35" s="676">
        <v>68</v>
      </c>
      <c r="C35" s="1004">
        <v>29</v>
      </c>
      <c r="D35" s="1005" t="s">
        <v>727</v>
      </c>
      <c r="E35" s="1005" t="s">
        <v>1274</v>
      </c>
      <c r="F35" s="1005" t="s">
        <v>2050</v>
      </c>
      <c r="G35" s="1004" t="s">
        <v>55</v>
      </c>
      <c r="H35" s="1005">
        <v>116.67</v>
      </c>
      <c r="I35" s="1006">
        <v>1.0285420416559528</v>
      </c>
      <c r="J35" s="1006">
        <v>1.1725379274877861</v>
      </c>
      <c r="K35" s="1006">
        <v>1.1673952172795061</v>
      </c>
      <c r="L35" s="1006">
        <v>1.2393931601954229</v>
      </c>
      <c r="M35" s="1006">
        <v>1.4759578297762921</v>
      </c>
      <c r="N35" s="1006">
        <v>1.5119568012342506</v>
      </c>
      <c r="O35" s="1006">
        <v>1.3473900745692979</v>
      </c>
      <c r="P35" s="1006">
        <v>0.66855232707636925</v>
      </c>
      <c r="Q35" s="1006">
        <v>0.45255849832861916</v>
      </c>
      <c r="R35" s="1006">
        <v>0.55026999228593465</v>
      </c>
      <c r="S35" s="1006">
        <v>0.66340961686808952</v>
      </c>
      <c r="T35" s="1006">
        <v>1.0131139110311134</v>
      </c>
      <c r="U35" s="1006">
        <f t="shared" si="0"/>
        <v>1.0242564498157194</v>
      </c>
    </row>
    <row r="36" spans="1:21">
      <c r="A36" s="676">
        <v>6220</v>
      </c>
      <c r="B36" s="676">
        <v>18</v>
      </c>
      <c r="C36" s="1004">
        <v>30</v>
      </c>
      <c r="D36" s="1005" t="s">
        <v>1749</v>
      </c>
      <c r="E36" s="1005" t="s">
        <v>1274</v>
      </c>
      <c r="F36" s="1005" t="s">
        <v>2011</v>
      </c>
      <c r="G36" s="1004" t="s">
        <v>55</v>
      </c>
      <c r="H36" s="1005">
        <v>117</v>
      </c>
      <c r="I36" s="1006">
        <v>1.0940170940170941</v>
      </c>
      <c r="J36" s="1006">
        <v>1.1623931623931625</v>
      </c>
      <c r="K36" s="1006">
        <v>1.2034188034188036</v>
      </c>
      <c r="L36" s="1006">
        <v>1.1282051282051282</v>
      </c>
      <c r="M36" s="1006">
        <v>1.1282051282051282</v>
      </c>
      <c r="N36" s="1006">
        <v>1.1063247863247863</v>
      </c>
      <c r="O36" s="1006">
        <v>1.1268376068376069</v>
      </c>
      <c r="P36" s="1006">
        <v>0.94905982905982911</v>
      </c>
      <c r="Q36" s="1006">
        <v>0.95521367521367528</v>
      </c>
      <c r="R36" s="1006">
        <v>0.851965811965812</v>
      </c>
      <c r="S36" s="1006">
        <v>0.5558974358974359</v>
      </c>
      <c r="T36" s="1006">
        <v>0.97094017094017093</v>
      </c>
      <c r="U36" s="1006">
        <f t="shared" si="0"/>
        <v>1.0193732193732192</v>
      </c>
    </row>
    <row r="37" spans="1:21">
      <c r="A37" s="676">
        <v>1240</v>
      </c>
      <c r="B37" s="676">
        <v>35</v>
      </c>
      <c r="C37" s="1004">
        <v>31</v>
      </c>
      <c r="D37" s="1005" t="s">
        <v>946</v>
      </c>
      <c r="E37" s="1005" t="s">
        <v>1274</v>
      </c>
      <c r="F37" s="1005" t="s">
        <v>2203</v>
      </c>
      <c r="G37" s="1004" t="s">
        <v>55</v>
      </c>
      <c r="H37" s="1005">
        <v>117.2</v>
      </c>
      <c r="I37" s="1006">
        <v>1.1194539249146755</v>
      </c>
      <c r="J37" s="1006">
        <v>0.75426621160409557</v>
      </c>
      <c r="K37" s="1006">
        <v>0.65187713310580209</v>
      </c>
      <c r="L37" s="1006">
        <v>1.341296928327645</v>
      </c>
      <c r="M37" s="1006">
        <v>1.0204778156996586</v>
      </c>
      <c r="N37" s="1006">
        <v>1.0716723549488054</v>
      </c>
      <c r="O37" s="1006">
        <v>1.0955631399317407</v>
      </c>
      <c r="P37" s="1006">
        <v>0.78156996587030714</v>
      </c>
      <c r="Q37" s="1006">
        <v>0.88737201365187712</v>
      </c>
      <c r="R37" s="1006">
        <v>0.40955631399317405</v>
      </c>
      <c r="S37" s="1006">
        <v>1.1604095563139931</v>
      </c>
      <c r="T37" s="1006">
        <v>1.122866894197952</v>
      </c>
      <c r="U37" s="1006">
        <f t="shared" si="0"/>
        <v>0.95136518771331069</v>
      </c>
    </row>
    <row r="38" spans="1:21">
      <c r="A38" s="676">
        <v>1260</v>
      </c>
      <c r="B38" s="676">
        <v>2</v>
      </c>
      <c r="C38" s="1004">
        <v>32</v>
      </c>
      <c r="D38" s="1005" t="s">
        <v>493</v>
      </c>
      <c r="E38" s="1005" t="s">
        <v>1274</v>
      </c>
      <c r="F38" s="1005" t="s">
        <v>2050</v>
      </c>
      <c r="G38" s="1004" t="s">
        <v>55</v>
      </c>
      <c r="H38" s="1005">
        <v>117.78</v>
      </c>
      <c r="I38" s="1006">
        <v>0.45381219222278829</v>
      </c>
      <c r="J38" s="1006">
        <v>0.45279334352182032</v>
      </c>
      <c r="K38" s="1006">
        <v>0.48267957208354562</v>
      </c>
      <c r="L38" s="1006">
        <v>0.45041602988622853</v>
      </c>
      <c r="M38" s="1006">
        <v>0.41883172015622344</v>
      </c>
      <c r="N38" s="1006">
        <v>0.43275598573611818</v>
      </c>
      <c r="O38" s="1006">
        <v>0.41407709288503991</v>
      </c>
      <c r="P38" s="1006">
        <v>0.44973679741891659</v>
      </c>
      <c r="Q38" s="1006">
        <v>0.68678892851078277</v>
      </c>
      <c r="R38" s="1006">
        <v>0.59882832399388686</v>
      </c>
      <c r="S38" s="1006">
        <v>0.5927152317880795</v>
      </c>
      <c r="T38" s="1006">
        <v>0.46264221429784347</v>
      </c>
      <c r="U38" s="1006">
        <f t="shared" si="0"/>
        <v>0.49133978604177275</v>
      </c>
    </row>
    <row r="39" spans="1:21">
      <c r="A39" s="676">
        <v>6210</v>
      </c>
      <c r="B39" s="676">
        <v>54</v>
      </c>
      <c r="C39" s="1004">
        <v>33</v>
      </c>
      <c r="D39" s="1005" t="s">
        <v>957</v>
      </c>
      <c r="E39" s="1005" t="s">
        <v>1274</v>
      </c>
      <c r="F39" s="1005" t="s">
        <v>2011</v>
      </c>
      <c r="G39" s="1004" t="s">
        <v>55</v>
      </c>
      <c r="H39" s="1005">
        <v>118</v>
      </c>
      <c r="I39" s="1006">
        <v>0.69491525423728817</v>
      </c>
      <c r="J39" s="1006">
        <v>0.61016949152542377</v>
      </c>
      <c r="K39" s="1006">
        <v>0.69864406779661015</v>
      </c>
      <c r="L39" s="1006">
        <v>0.88135593220338981</v>
      </c>
      <c r="M39" s="1006">
        <v>0.88135593220338981</v>
      </c>
      <c r="N39" s="1006">
        <v>0.94593220338983053</v>
      </c>
      <c r="O39" s="1006">
        <v>0.67796610169491522</v>
      </c>
      <c r="P39" s="1006">
        <v>0.64033898305084747</v>
      </c>
      <c r="Q39" s="1006">
        <v>0.66898305084745757</v>
      </c>
      <c r="R39" s="1006">
        <v>0.68864406779661025</v>
      </c>
      <c r="S39" s="1006">
        <v>0.72033898305084743</v>
      </c>
      <c r="T39" s="1006">
        <v>0.66101694915254239</v>
      </c>
      <c r="U39" s="1006">
        <f t="shared" si="0"/>
        <v>0.73080508474576256</v>
      </c>
    </row>
    <row r="40" spans="1:21">
      <c r="A40" s="676">
        <v>6220</v>
      </c>
      <c r="B40" s="676">
        <v>152</v>
      </c>
      <c r="C40" s="1004">
        <v>34</v>
      </c>
      <c r="D40" s="1005" t="s">
        <v>815</v>
      </c>
      <c r="E40" s="1005" t="s">
        <v>1274</v>
      </c>
      <c r="F40" s="1005" t="s">
        <v>2203</v>
      </c>
      <c r="G40" s="1004" t="s">
        <v>55</v>
      </c>
      <c r="H40" s="1005">
        <v>118</v>
      </c>
      <c r="I40" s="1006">
        <v>0.10127118644067797</v>
      </c>
      <c r="J40" s="1006">
        <v>0.12838983050847458</v>
      </c>
      <c r="K40" s="1006">
        <v>0.10805084745762712</v>
      </c>
      <c r="L40" s="1006">
        <v>0.10466101694915254</v>
      </c>
      <c r="M40" s="1006">
        <v>9.4491525423728823E-2</v>
      </c>
      <c r="N40" s="1006">
        <v>0.11822033898305084</v>
      </c>
      <c r="O40" s="1006">
        <v>9.4491525423728823E-2</v>
      </c>
      <c r="P40" s="1006">
        <v>9.3135593220338986E-2</v>
      </c>
      <c r="Q40" s="1006">
        <v>0.10669491525423729</v>
      </c>
      <c r="R40" s="1006">
        <v>7.6864406779661013E-2</v>
      </c>
      <c r="S40" s="1006">
        <v>7.6864406779661013E-2</v>
      </c>
      <c r="T40" s="1006">
        <v>9.0423728813559326E-2</v>
      </c>
      <c r="U40" s="1006">
        <f t="shared" si="0"/>
        <v>9.9463276836158201E-2</v>
      </c>
    </row>
    <row r="41" spans="1:21">
      <c r="A41" s="676">
        <v>1250</v>
      </c>
      <c r="B41" s="676">
        <v>22</v>
      </c>
      <c r="C41" s="1004">
        <v>35</v>
      </c>
      <c r="D41" s="1005" t="s">
        <v>1847</v>
      </c>
      <c r="E41" s="1005" t="s">
        <v>1274</v>
      </c>
      <c r="F41" s="1005" t="s">
        <v>2203</v>
      </c>
      <c r="G41" s="1004" t="s">
        <v>55</v>
      </c>
      <c r="H41" s="1005">
        <v>118</v>
      </c>
      <c r="I41" s="1006">
        <v>0.47457627118644069</v>
      </c>
      <c r="J41" s="1006">
        <v>0.45932203389830512</v>
      </c>
      <c r="K41" s="1006">
        <v>0.46271186440677969</v>
      </c>
      <c r="L41" s="1006">
        <v>0.48135593220338979</v>
      </c>
      <c r="M41" s="1006">
        <v>0.50847457627118642</v>
      </c>
      <c r="N41" s="1006">
        <v>0.49220338983050849</v>
      </c>
      <c r="O41" s="1006">
        <v>0.42576271186440678</v>
      </c>
      <c r="P41" s="1006">
        <v>0.43457627118644071</v>
      </c>
      <c r="Q41" s="1006">
        <v>0.39864406779661016</v>
      </c>
      <c r="R41" s="1006">
        <v>0.41423728813559324</v>
      </c>
      <c r="S41" s="1006">
        <v>0.40406779661016951</v>
      </c>
      <c r="T41" s="1006">
        <v>0.57627118644067798</v>
      </c>
      <c r="U41" s="1006">
        <f t="shared" si="0"/>
        <v>0.46101694915254243</v>
      </c>
    </row>
    <row r="42" spans="1:21">
      <c r="A42" s="676">
        <v>1210</v>
      </c>
      <c r="B42" s="676">
        <v>29</v>
      </c>
      <c r="C42" s="1004">
        <v>36</v>
      </c>
      <c r="D42" s="1005" t="s">
        <v>1701</v>
      </c>
      <c r="E42" s="1005" t="s">
        <v>1274</v>
      </c>
      <c r="F42" s="1005" t="s">
        <v>2011</v>
      </c>
      <c r="G42" s="1004" t="s">
        <v>55</v>
      </c>
      <c r="H42" s="1005">
        <v>119</v>
      </c>
      <c r="I42" s="1006">
        <v>1.2739495798319327</v>
      </c>
      <c r="J42" s="1006">
        <v>1.2134453781512606</v>
      </c>
      <c r="K42" s="1006">
        <v>1.4151260504201681</v>
      </c>
      <c r="L42" s="1006">
        <v>1.3781512605042017</v>
      </c>
      <c r="M42" s="1006">
        <v>1.3815126050420168</v>
      </c>
      <c r="N42" s="1006">
        <v>1.2739495798319327</v>
      </c>
      <c r="O42" s="1006">
        <v>1.2571428571428571</v>
      </c>
      <c r="P42" s="1006">
        <v>0.21176470588235294</v>
      </c>
      <c r="Q42" s="1006">
        <v>0.23529411764705882</v>
      </c>
      <c r="R42" s="1006">
        <v>1.4453781512605042</v>
      </c>
      <c r="S42" s="1006">
        <v>1.4588235294117646</v>
      </c>
      <c r="T42" s="1006">
        <v>1.5058823529411764</v>
      </c>
      <c r="U42" s="1006">
        <f t="shared" si="0"/>
        <v>1.1708683473389356</v>
      </c>
    </row>
    <row r="43" spans="1:21">
      <c r="A43" s="676">
        <v>1240</v>
      </c>
      <c r="B43" s="676">
        <v>41</v>
      </c>
      <c r="C43" s="1004">
        <v>37</v>
      </c>
      <c r="D43" s="1005" t="s">
        <v>958</v>
      </c>
      <c r="E43" s="1005" t="s">
        <v>332</v>
      </c>
      <c r="F43" s="1005" t="s">
        <v>2011</v>
      </c>
      <c r="G43" s="1004" t="s">
        <v>55</v>
      </c>
      <c r="H43" s="1005">
        <v>119</v>
      </c>
      <c r="I43" s="1006">
        <v>8.5378151260504201E-2</v>
      </c>
      <c r="J43" s="1006"/>
      <c r="K43" s="1006"/>
      <c r="L43" s="1006"/>
      <c r="M43" s="1006"/>
      <c r="N43" s="1006"/>
      <c r="O43" s="1006"/>
      <c r="P43" s="1006"/>
      <c r="Q43" s="1006"/>
      <c r="R43" s="1006"/>
      <c r="S43" s="1006"/>
      <c r="T43" s="1006"/>
      <c r="U43" s="1006">
        <f t="shared" si="0"/>
        <v>8.5378151260504201E-2</v>
      </c>
    </row>
    <row r="44" spans="1:21">
      <c r="A44" s="676">
        <v>6110</v>
      </c>
      <c r="B44" s="676">
        <v>90</v>
      </c>
      <c r="C44" s="1004">
        <v>38</v>
      </c>
      <c r="D44" s="1005" t="s">
        <v>1667</v>
      </c>
      <c r="E44" s="1005" t="s">
        <v>1274</v>
      </c>
      <c r="F44" s="1005" t="s">
        <v>2213</v>
      </c>
      <c r="G44" s="1004" t="s">
        <v>55</v>
      </c>
      <c r="H44" s="1005">
        <v>119</v>
      </c>
      <c r="I44" s="1006">
        <v>0.85109243697478998</v>
      </c>
      <c r="J44" s="1006">
        <v>0.86655462184873955</v>
      </c>
      <c r="K44" s="1006">
        <v>0.76100840336134457</v>
      </c>
      <c r="L44" s="1006">
        <v>0.72672268907563031</v>
      </c>
      <c r="M44" s="1006">
        <v>0.8571428571428571</v>
      </c>
      <c r="N44" s="1006">
        <v>0.85378151260504198</v>
      </c>
      <c r="O44" s="1006">
        <v>0.85647058823529409</v>
      </c>
      <c r="P44" s="1006">
        <v>0.89344537815126046</v>
      </c>
      <c r="Q44" s="1006">
        <v>0.89344537815126046</v>
      </c>
      <c r="R44" s="1006">
        <v>0.9021848739495798</v>
      </c>
      <c r="S44" s="1006">
        <v>0.9021848739495798</v>
      </c>
      <c r="T44" s="1006">
        <v>1.1132773109243697</v>
      </c>
      <c r="U44" s="1006">
        <f t="shared" si="0"/>
        <v>0.87310924369747889</v>
      </c>
    </row>
    <row r="45" spans="1:21">
      <c r="A45" s="676">
        <v>6110</v>
      </c>
      <c r="B45" s="676">
        <v>93</v>
      </c>
      <c r="C45" s="1004">
        <v>39</v>
      </c>
      <c r="D45" s="1005" t="s">
        <v>1667</v>
      </c>
      <c r="E45" s="1005" t="s">
        <v>1274</v>
      </c>
      <c r="F45" s="1005" t="s">
        <v>2213</v>
      </c>
      <c r="G45" s="1004" t="s">
        <v>55</v>
      </c>
      <c r="H45" s="1005">
        <v>119</v>
      </c>
      <c r="I45" s="1006">
        <v>0.69243697478991606</v>
      </c>
      <c r="J45" s="1006">
        <v>0.71663865546218486</v>
      </c>
      <c r="K45" s="1006">
        <v>0.70991596638655463</v>
      </c>
      <c r="L45" s="1006">
        <v>0.69512605042016806</v>
      </c>
      <c r="M45" s="1006">
        <v>0.95126050420168073</v>
      </c>
      <c r="N45" s="1006">
        <v>1.1099159663865548</v>
      </c>
      <c r="O45" s="1006">
        <v>0.98621848739495799</v>
      </c>
      <c r="P45" s="1006">
        <v>0.98084033613445376</v>
      </c>
      <c r="Q45" s="1006">
        <v>0.71731092436974786</v>
      </c>
      <c r="R45" s="1006">
        <v>0.78453781512605036</v>
      </c>
      <c r="S45" s="1006">
        <v>0.71126050420168063</v>
      </c>
      <c r="T45" s="1006">
        <v>0.90689075630252103</v>
      </c>
      <c r="U45" s="1006">
        <f t="shared" si="0"/>
        <v>0.83019607843137255</v>
      </c>
    </row>
    <row r="46" spans="1:21">
      <c r="A46" s="676">
        <v>1210</v>
      </c>
      <c r="B46" s="676">
        <v>76</v>
      </c>
      <c r="C46" s="1004">
        <v>40</v>
      </c>
      <c r="D46" s="1005" t="s">
        <v>1886</v>
      </c>
      <c r="E46" s="1005" t="s">
        <v>1274</v>
      </c>
      <c r="F46" s="1005" t="s">
        <v>2011</v>
      </c>
      <c r="G46" s="1004" t="s">
        <v>55</v>
      </c>
      <c r="H46" s="1005">
        <v>120</v>
      </c>
      <c r="I46" s="1006">
        <v>2.5000000000000001E-3</v>
      </c>
      <c r="J46" s="1006">
        <v>1.135</v>
      </c>
      <c r="K46" s="1006">
        <v>1.1400000000000001</v>
      </c>
      <c r="L46" s="1006">
        <v>0.95</v>
      </c>
      <c r="M46" s="1006">
        <v>0.84</v>
      </c>
      <c r="N46" s="1006">
        <v>0.79500000000000004</v>
      </c>
      <c r="O46" s="1006">
        <v>1.0049999999999999</v>
      </c>
      <c r="P46" s="1006">
        <v>0.72000000000000008</v>
      </c>
      <c r="Q46" s="1006">
        <v>0.69</v>
      </c>
      <c r="R46" s="1006">
        <v>0.64500000000000002</v>
      </c>
      <c r="S46" s="1006">
        <v>0.67500000000000004</v>
      </c>
      <c r="T46" s="1006">
        <v>0.69500000000000006</v>
      </c>
      <c r="U46" s="1006">
        <f t="shared" si="0"/>
        <v>0.77437500000000004</v>
      </c>
    </row>
    <row r="47" spans="1:21">
      <c r="A47" s="676">
        <v>1230</v>
      </c>
      <c r="B47" s="676">
        <v>77</v>
      </c>
      <c r="C47" s="1004">
        <v>41</v>
      </c>
      <c r="D47" s="1005" t="s">
        <v>984</v>
      </c>
      <c r="E47" s="1005" t="s">
        <v>1274</v>
      </c>
      <c r="F47" s="1005" t="s">
        <v>2011</v>
      </c>
      <c r="G47" s="1004" t="s">
        <v>55</v>
      </c>
      <c r="H47" s="1005">
        <v>120</v>
      </c>
      <c r="I47" s="1006">
        <v>8.8000000000000009E-2</v>
      </c>
      <c r="J47" s="1006">
        <v>0.31666666666666665</v>
      </c>
      <c r="K47" s="1006">
        <v>1.0893333333333333</v>
      </c>
      <c r="L47" s="1006">
        <v>1.2493333333333332</v>
      </c>
      <c r="M47" s="1006">
        <v>1.1080000000000001</v>
      </c>
      <c r="N47" s="1006">
        <v>1.0053333333333334</v>
      </c>
      <c r="O47" s="1006">
        <v>1.048</v>
      </c>
      <c r="P47" s="1006">
        <v>0.93800000000000006</v>
      </c>
      <c r="Q47" s="1006">
        <v>0.89933333333333332</v>
      </c>
      <c r="R47" s="1006">
        <v>0.20866666666666667</v>
      </c>
      <c r="S47" s="1006">
        <v>0.19800000000000001</v>
      </c>
      <c r="T47" s="1006">
        <v>0.90533333333333332</v>
      </c>
      <c r="U47" s="1006">
        <f t="shared" si="0"/>
        <v>0.75449999999999984</v>
      </c>
    </row>
    <row r="48" spans="1:21">
      <c r="A48" s="676">
        <v>1240</v>
      </c>
      <c r="B48" s="676">
        <v>53</v>
      </c>
      <c r="C48" s="1004">
        <v>42</v>
      </c>
      <c r="D48" s="1005" t="s">
        <v>1668</v>
      </c>
      <c r="E48" s="1005" t="s">
        <v>1274</v>
      </c>
      <c r="F48" s="1005" t="s">
        <v>2203</v>
      </c>
      <c r="G48" s="1004" t="s">
        <v>55</v>
      </c>
      <c r="H48" s="1005">
        <v>120</v>
      </c>
      <c r="I48" s="1006">
        <v>0.21299999999999999</v>
      </c>
      <c r="J48" s="1006">
        <v>0.65600000000000003</v>
      </c>
      <c r="K48" s="1006">
        <v>0.65499999999999992</v>
      </c>
      <c r="L48" s="1006">
        <v>7.4999999999999997E-2</v>
      </c>
      <c r="M48" s="1006">
        <v>0.17300000000000001</v>
      </c>
      <c r="N48" s="1006">
        <v>0.11699999999999999</v>
      </c>
      <c r="O48" s="1006">
        <v>0.17099999999999999</v>
      </c>
      <c r="P48" s="1006">
        <v>0.13300000000000001</v>
      </c>
      <c r="Q48" s="1006">
        <v>0.11899999999999999</v>
      </c>
      <c r="R48" s="1006">
        <v>9.0000000000000011E-2</v>
      </c>
      <c r="S48" s="1006">
        <v>0.13499999999999998</v>
      </c>
      <c r="T48" s="1006">
        <v>0.23899999999999999</v>
      </c>
      <c r="U48" s="1006">
        <f t="shared" si="0"/>
        <v>0.23133333333333331</v>
      </c>
    </row>
    <row r="49" spans="1:21">
      <c r="A49" s="676">
        <v>1250</v>
      </c>
      <c r="B49" s="676">
        <v>31</v>
      </c>
      <c r="C49" s="1004">
        <v>43</v>
      </c>
      <c r="D49" s="1005" t="s">
        <v>1702</v>
      </c>
      <c r="E49" s="1005" t="s">
        <v>1274</v>
      </c>
      <c r="F49" s="1005" t="s">
        <v>2011</v>
      </c>
      <c r="G49" s="1004" t="s">
        <v>55</v>
      </c>
      <c r="H49" s="1005">
        <v>120</v>
      </c>
      <c r="I49" s="1006">
        <v>0.76666666666666672</v>
      </c>
      <c r="J49" s="1006">
        <v>1.0626666666666666</v>
      </c>
      <c r="K49" s="1006">
        <v>0.67399999999999993</v>
      </c>
      <c r="L49" s="1006">
        <v>1.0726666666666667</v>
      </c>
      <c r="M49" s="1006">
        <v>0.81400000000000006</v>
      </c>
      <c r="N49" s="1006">
        <v>0.84200000000000008</v>
      </c>
      <c r="O49" s="1006">
        <v>1.0953333333333333</v>
      </c>
      <c r="P49" s="1006">
        <v>0.69200000000000006</v>
      </c>
      <c r="Q49" s="1006">
        <v>0.75466666666666671</v>
      </c>
      <c r="R49" s="1006">
        <v>0.82733333333333337</v>
      </c>
      <c r="S49" s="1006">
        <v>0.9</v>
      </c>
      <c r="T49" s="1006">
        <v>0.78800000000000003</v>
      </c>
      <c r="U49" s="1006">
        <f t="shared" si="0"/>
        <v>0.85744444444444456</v>
      </c>
    </row>
    <row r="50" spans="1:21">
      <c r="A50" s="676">
        <v>6130</v>
      </c>
      <c r="B50" s="676">
        <v>25</v>
      </c>
      <c r="C50" s="1004">
        <v>44</v>
      </c>
      <c r="D50" s="1005" t="s">
        <v>1703</v>
      </c>
      <c r="E50" s="1005" t="s">
        <v>1274</v>
      </c>
      <c r="F50" s="1005" t="s">
        <v>2203</v>
      </c>
      <c r="G50" s="1004" t="s">
        <v>55</v>
      </c>
      <c r="H50" s="1005">
        <v>120</v>
      </c>
      <c r="I50" s="1006">
        <v>0.19266666666666668</v>
      </c>
      <c r="J50" s="1006">
        <v>5.6000000000000001E-2</v>
      </c>
      <c r="K50" s="1006">
        <v>0.10800000000000001</v>
      </c>
      <c r="L50" s="1006">
        <v>7.2666666666666671E-2</v>
      </c>
      <c r="M50" s="1006">
        <v>0.14933333333333335</v>
      </c>
      <c r="N50" s="1006">
        <v>0.15266666666666667</v>
      </c>
      <c r="O50" s="1006">
        <v>0.152</v>
      </c>
      <c r="P50" s="1006">
        <v>0.14266666666666666</v>
      </c>
      <c r="Q50" s="1006">
        <v>0.16600000000000001</v>
      </c>
      <c r="R50" s="1006">
        <v>8.1333333333333327E-2</v>
      </c>
      <c r="S50" s="1006">
        <v>0.114</v>
      </c>
      <c r="T50" s="1006">
        <v>0.21533333333333332</v>
      </c>
      <c r="U50" s="1006">
        <f t="shared" si="0"/>
        <v>0.13355555555555557</v>
      </c>
    </row>
    <row r="51" spans="1:21">
      <c r="A51" s="676">
        <v>6150</v>
      </c>
      <c r="B51" s="676">
        <v>6</v>
      </c>
      <c r="C51" s="1004">
        <v>45</v>
      </c>
      <c r="D51" s="1005" t="s">
        <v>693</v>
      </c>
      <c r="E51" s="1005" t="s">
        <v>1274</v>
      </c>
      <c r="F51" s="1005" t="s">
        <v>2011</v>
      </c>
      <c r="G51" s="1004" t="s">
        <v>55</v>
      </c>
      <c r="H51" s="1005">
        <v>120</v>
      </c>
      <c r="I51" s="1006">
        <v>0.89</v>
      </c>
      <c r="J51" s="1006">
        <v>0.95</v>
      </c>
      <c r="K51" s="1006">
        <v>0.91</v>
      </c>
      <c r="L51" s="1006">
        <v>1.02</v>
      </c>
      <c r="M51" s="1006">
        <v>1.1400000000000001</v>
      </c>
      <c r="N51" s="1006">
        <v>1.01</v>
      </c>
      <c r="O51" s="1006">
        <v>1.1000000000000001</v>
      </c>
      <c r="P51" s="1006">
        <v>0.97000000000000008</v>
      </c>
      <c r="Q51" s="1006">
        <v>1.06</v>
      </c>
      <c r="R51" s="1006">
        <v>1</v>
      </c>
      <c r="S51" s="1006">
        <v>0.96000000000000008</v>
      </c>
      <c r="T51" s="1006">
        <v>0.77800000000000002</v>
      </c>
      <c r="U51" s="1006">
        <f t="shared" si="0"/>
        <v>0.98233333333333339</v>
      </c>
    </row>
    <row r="52" spans="1:21">
      <c r="A52" s="676">
        <v>6220</v>
      </c>
      <c r="B52" s="676">
        <v>155</v>
      </c>
      <c r="C52" s="1004">
        <v>46</v>
      </c>
      <c r="D52" s="1005" t="s">
        <v>769</v>
      </c>
      <c r="E52" s="1005" t="s">
        <v>1274</v>
      </c>
      <c r="F52" s="1005" t="s">
        <v>2011</v>
      </c>
      <c r="G52" s="1004" t="s">
        <v>55</v>
      </c>
      <c r="H52" s="1005">
        <v>120</v>
      </c>
      <c r="I52" s="1006">
        <v>0.27833333333333332</v>
      </c>
      <c r="J52" s="1006">
        <v>0.36166666666666664</v>
      </c>
      <c r="K52" s="1006">
        <v>0.29499999999999998</v>
      </c>
      <c r="L52" s="1006">
        <v>0.38333333333333336</v>
      </c>
      <c r="M52" s="1006">
        <v>0.745</v>
      </c>
      <c r="N52" s="1006">
        <v>0.60833333333333328</v>
      </c>
      <c r="O52" s="1006">
        <v>0.62166666666666659</v>
      </c>
      <c r="P52" s="1006">
        <v>0.63133333333333341</v>
      </c>
      <c r="Q52" s="1006">
        <v>0.60566666666666669</v>
      </c>
      <c r="R52" s="1006">
        <v>0.63533333333333331</v>
      </c>
      <c r="S52" s="1006">
        <v>0.66300000000000003</v>
      </c>
      <c r="T52" s="1006">
        <v>0.78333333333333333</v>
      </c>
      <c r="U52" s="1006">
        <f t="shared" si="0"/>
        <v>0.55100000000000005</v>
      </c>
    </row>
    <row r="53" spans="1:21">
      <c r="A53" s="676">
        <v>6150</v>
      </c>
      <c r="B53" s="676">
        <v>4</v>
      </c>
      <c r="C53" s="1004">
        <v>47</v>
      </c>
      <c r="D53" s="1005" t="s">
        <v>1375</v>
      </c>
      <c r="E53" s="1005" t="s">
        <v>1274</v>
      </c>
      <c r="F53" s="1005" t="s">
        <v>2011</v>
      </c>
      <c r="G53" s="1004" t="s">
        <v>55</v>
      </c>
      <c r="H53" s="1005">
        <v>121.4</v>
      </c>
      <c r="I53" s="1006">
        <v>0.64250411861614498</v>
      </c>
      <c r="J53" s="1006">
        <v>0.62602965403624378</v>
      </c>
      <c r="K53" s="1006">
        <v>0.59308072487644148</v>
      </c>
      <c r="L53" s="1006">
        <v>0.5733113673805601</v>
      </c>
      <c r="M53" s="1006">
        <v>0.58649093904448102</v>
      </c>
      <c r="N53" s="1006">
        <v>0.48764415156507412</v>
      </c>
      <c r="O53" s="1006">
        <v>0.49752883031301481</v>
      </c>
      <c r="P53" s="1006">
        <v>0.52388797364085671</v>
      </c>
      <c r="Q53" s="1006">
        <v>0.55683690280065889</v>
      </c>
      <c r="R53" s="1006">
        <v>0.58649093904448102</v>
      </c>
      <c r="S53" s="1006">
        <v>0.66227347611202636</v>
      </c>
      <c r="T53" s="1006">
        <v>0.63591433278418452</v>
      </c>
      <c r="U53" s="1006">
        <f t="shared" si="0"/>
        <v>0.58099945085118077</v>
      </c>
    </row>
    <row r="54" spans="1:21">
      <c r="A54" s="676">
        <v>1220</v>
      </c>
      <c r="B54" s="676">
        <v>49</v>
      </c>
      <c r="C54" s="1004">
        <v>48</v>
      </c>
      <c r="D54" s="1005" t="s">
        <v>614</v>
      </c>
      <c r="E54" s="1005" t="s">
        <v>1274</v>
      </c>
      <c r="F54" s="1005" t="s">
        <v>2203</v>
      </c>
      <c r="G54" s="1004" t="s">
        <v>55</v>
      </c>
      <c r="H54" s="1005">
        <v>122</v>
      </c>
      <c r="I54" s="1006">
        <v>1.0667213114754097</v>
      </c>
      <c r="J54" s="1006">
        <v>0.17065573770491804</v>
      </c>
      <c r="K54" s="1006">
        <v>0.26581967213114754</v>
      </c>
      <c r="L54" s="1006">
        <v>0.61549180327868858</v>
      </c>
      <c r="M54" s="1006">
        <v>0.75</v>
      </c>
      <c r="N54" s="1006">
        <v>0.75614754098360659</v>
      </c>
      <c r="O54" s="1006">
        <v>0.86680327868852458</v>
      </c>
      <c r="P54" s="1006">
        <v>0.7723770491803279</v>
      </c>
      <c r="Q54" s="1006">
        <v>0.36885245901639346</v>
      </c>
      <c r="R54" s="1006">
        <v>0.31893442622950818</v>
      </c>
      <c r="S54" s="1006">
        <v>0.44877049180327871</v>
      </c>
      <c r="T54" s="1006">
        <v>0.87147540983606553</v>
      </c>
      <c r="U54" s="1006">
        <f t="shared" si="0"/>
        <v>0.60600409836065572</v>
      </c>
    </row>
    <row r="55" spans="1:21">
      <c r="A55" s="676">
        <v>1220</v>
      </c>
      <c r="B55" s="676">
        <v>22</v>
      </c>
      <c r="C55" s="1004">
        <v>49</v>
      </c>
      <c r="D55" s="1005" t="s">
        <v>1846</v>
      </c>
      <c r="E55" s="1005" t="s">
        <v>1274</v>
      </c>
      <c r="F55" s="1005" t="s">
        <v>2051</v>
      </c>
      <c r="G55" s="1004" t="s">
        <v>55</v>
      </c>
      <c r="H55" s="1005">
        <v>122</v>
      </c>
      <c r="I55" s="1006">
        <v>0.35213114754098362</v>
      </c>
      <c r="J55" s="1006">
        <v>0.28918032786885245</v>
      </c>
      <c r="K55" s="1006">
        <v>0.33901639344262297</v>
      </c>
      <c r="L55" s="1006">
        <v>0.54098360655737709</v>
      </c>
      <c r="M55" s="1006">
        <v>0.55737704918032782</v>
      </c>
      <c r="N55" s="1006">
        <v>0.52459016393442626</v>
      </c>
      <c r="O55" s="1006">
        <v>0.50819672131147542</v>
      </c>
      <c r="P55" s="1006">
        <v>0.24590163934426229</v>
      </c>
      <c r="Q55" s="1006">
        <v>0.1298360655737705</v>
      </c>
      <c r="R55" s="1006">
        <v>0.13901639344262295</v>
      </c>
      <c r="S55" s="1006">
        <v>0.14360655737704917</v>
      </c>
      <c r="T55" s="1006">
        <v>0.49180327868852458</v>
      </c>
      <c r="U55" s="1006">
        <f t="shared" si="0"/>
        <v>0.35513661202185792</v>
      </c>
    </row>
    <row r="56" spans="1:21">
      <c r="A56" s="676">
        <v>1230</v>
      </c>
      <c r="B56" s="676">
        <v>64</v>
      </c>
      <c r="C56" s="1004">
        <v>50</v>
      </c>
      <c r="D56" s="1005" t="s">
        <v>2088</v>
      </c>
      <c r="E56" s="1005" t="s">
        <v>1274</v>
      </c>
      <c r="F56" s="1005" t="s">
        <v>2203</v>
      </c>
      <c r="G56" s="1004" t="s">
        <v>55</v>
      </c>
      <c r="H56" s="1005">
        <v>122</v>
      </c>
      <c r="I56" s="1006"/>
      <c r="J56" s="1006"/>
      <c r="K56" s="1006"/>
      <c r="L56" s="1006">
        <v>0.31147540983606559</v>
      </c>
      <c r="M56" s="1006">
        <v>0.31147540983606559</v>
      </c>
      <c r="N56" s="1006">
        <v>0.31147540983606559</v>
      </c>
      <c r="O56" s="1006">
        <v>0.31147540983606559</v>
      </c>
      <c r="P56" s="1006">
        <v>0.20983606557377049</v>
      </c>
      <c r="Q56" s="1006">
        <v>0.219672131147541</v>
      </c>
      <c r="R56" s="1006">
        <v>0.24262295081967214</v>
      </c>
      <c r="S56" s="1006">
        <v>0.17377049180327869</v>
      </c>
      <c r="T56" s="1006">
        <v>0.14426229508196722</v>
      </c>
      <c r="U56" s="1006">
        <f t="shared" si="0"/>
        <v>0.24845173041894356</v>
      </c>
    </row>
    <row r="57" spans="1:21">
      <c r="A57" s="676">
        <v>1240</v>
      </c>
      <c r="B57" s="676">
        <v>58</v>
      </c>
      <c r="C57" s="1004">
        <v>51</v>
      </c>
      <c r="D57" s="1005" t="s">
        <v>760</v>
      </c>
      <c r="E57" s="1005" t="s">
        <v>1274</v>
      </c>
      <c r="F57" s="1005" t="s">
        <v>2011</v>
      </c>
      <c r="G57" s="1004" t="s">
        <v>55</v>
      </c>
      <c r="H57" s="1005">
        <v>122</v>
      </c>
      <c r="I57" s="1006">
        <v>0.62295081967213117</v>
      </c>
      <c r="J57" s="1006">
        <v>0.55737704918032782</v>
      </c>
      <c r="K57" s="1006">
        <v>0.57934426229508207</v>
      </c>
      <c r="L57" s="1006">
        <v>0.46114754098360655</v>
      </c>
      <c r="M57" s="1006">
        <v>7.3278688524590158E-2</v>
      </c>
      <c r="N57" s="1006">
        <v>0.5640983606557376</v>
      </c>
      <c r="O57" s="1006">
        <v>7.2295081967213112E-2</v>
      </c>
      <c r="P57" s="1006">
        <v>0.80377049180327875</v>
      </c>
      <c r="Q57" s="1006">
        <v>0.77459016393442626</v>
      </c>
      <c r="R57" s="1006">
        <v>2.721311475409836E-2</v>
      </c>
      <c r="S57" s="1006">
        <v>2.6721311475409834E-2</v>
      </c>
      <c r="T57" s="1006">
        <v>2.0983606557377049E-2</v>
      </c>
      <c r="U57" s="1006">
        <f t="shared" si="0"/>
        <v>0.38198087431693989</v>
      </c>
    </row>
    <row r="58" spans="1:21">
      <c r="A58" s="676">
        <v>1260</v>
      </c>
      <c r="B58" s="676">
        <v>17</v>
      </c>
      <c r="C58" s="1004">
        <v>52</v>
      </c>
      <c r="D58" s="1005" t="s">
        <v>762</v>
      </c>
      <c r="E58" s="1005" t="s">
        <v>1274</v>
      </c>
      <c r="F58" s="1005" t="s">
        <v>2011</v>
      </c>
      <c r="G58" s="1004" t="s">
        <v>55</v>
      </c>
      <c r="H58" s="1005">
        <v>122</v>
      </c>
      <c r="I58" s="1006">
        <v>0.5062295081967213</v>
      </c>
      <c r="J58" s="1006">
        <v>0.33967213114754097</v>
      </c>
      <c r="K58" s="1006">
        <v>0.42950819672131146</v>
      </c>
      <c r="L58" s="1006">
        <v>0.45901639344262296</v>
      </c>
      <c r="M58" s="1006">
        <v>0.4642622950819672</v>
      </c>
      <c r="N58" s="1006">
        <v>0.4163934426229508</v>
      </c>
      <c r="O58" s="1006">
        <v>0.38950819672131148</v>
      </c>
      <c r="P58" s="1006">
        <v>0.31278688524590159</v>
      </c>
      <c r="Q58" s="1006">
        <v>0.26622950819672131</v>
      </c>
      <c r="R58" s="1006">
        <v>0.24721311475409835</v>
      </c>
      <c r="S58" s="1006">
        <v>0.31672131147540983</v>
      </c>
      <c r="T58" s="1006">
        <v>0.4708196721311475</v>
      </c>
      <c r="U58" s="1006">
        <f t="shared" si="0"/>
        <v>0.38486338797814207</v>
      </c>
    </row>
    <row r="59" spans="1:21">
      <c r="A59" s="676">
        <v>6110</v>
      </c>
      <c r="B59" s="676">
        <v>64</v>
      </c>
      <c r="C59" s="1004">
        <v>53</v>
      </c>
      <c r="D59" s="1005" t="s">
        <v>2048</v>
      </c>
      <c r="E59" s="1005" t="s">
        <v>1274</v>
      </c>
      <c r="F59" s="1005" t="s">
        <v>2011</v>
      </c>
      <c r="G59" s="1004" t="s">
        <v>55</v>
      </c>
      <c r="H59" s="1005">
        <v>122</v>
      </c>
      <c r="I59" s="1006">
        <v>0.35409836065573774</v>
      </c>
      <c r="J59" s="1006">
        <v>0.32459016393442625</v>
      </c>
      <c r="K59" s="1006">
        <v>0.35655737704918034</v>
      </c>
      <c r="L59" s="1006">
        <v>0.33934426229508197</v>
      </c>
      <c r="M59" s="1006">
        <v>2.655737704918033E-2</v>
      </c>
      <c r="N59" s="1006">
        <v>3.9344262295081964E-2</v>
      </c>
      <c r="O59" s="1006">
        <v>2.4590163934426229E-2</v>
      </c>
      <c r="P59" s="1006">
        <v>0.37081967213114758</v>
      </c>
      <c r="Q59" s="1006">
        <v>0.36098360655737705</v>
      </c>
      <c r="R59" s="1006">
        <v>0.38459016393442624</v>
      </c>
      <c r="S59" s="1006">
        <v>0.379672131147541</v>
      </c>
      <c r="T59" s="1006">
        <v>0.38459016393442624</v>
      </c>
      <c r="U59" s="1006">
        <f t="shared" si="0"/>
        <v>0.27881147540983608</v>
      </c>
    </row>
    <row r="60" spans="1:21">
      <c r="A60" s="676">
        <v>6110</v>
      </c>
      <c r="B60" s="676">
        <v>108</v>
      </c>
      <c r="C60" s="1004">
        <v>54</v>
      </c>
      <c r="D60" s="1005" t="s">
        <v>623</v>
      </c>
      <c r="E60" s="1005" t="s">
        <v>1274</v>
      </c>
      <c r="F60" s="1005" t="s">
        <v>2051</v>
      </c>
      <c r="G60" s="1004" t="s">
        <v>55</v>
      </c>
      <c r="H60" s="1005">
        <v>122</v>
      </c>
      <c r="I60" s="1006">
        <v>0.17901639344262296</v>
      </c>
      <c r="J60" s="1006">
        <v>0.11901639344262295</v>
      </c>
      <c r="K60" s="1006">
        <v>0.13524590163934427</v>
      </c>
      <c r="L60" s="1006">
        <v>0.15836065573770491</v>
      </c>
      <c r="M60" s="1006">
        <v>0.17827868852459017</v>
      </c>
      <c r="N60" s="1006">
        <v>0.17680327868852458</v>
      </c>
      <c r="O60" s="1006">
        <v>0.18122950819672132</v>
      </c>
      <c r="P60" s="1006">
        <v>0.13204918032786886</v>
      </c>
      <c r="Q60" s="1006">
        <v>0.16377049180327868</v>
      </c>
      <c r="R60" s="1006">
        <v>0.13672131147540983</v>
      </c>
      <c r="S60" s="1006">
        <v>0.14901639344262294</v>
      </c>
      <c r="T60" s="1006">
        <v>0.16204918032786886</v>
      </c>
      <c r="U60" s="1006">
        <f t="shared" si="0"/>
        <v>0.15596311475409838</v>
      </c>
    </row>
    <row r="61" spans="1:21">
      <c r="A61" s="676">
        <v>6210</v>
      </c>
      <c r="B61" s="676">
        <v>27</v>
      </c>
      <c r="C61" s="1004">
        <v>55</v>
      </c>
      <c r="D61" s="1005" t="s">
        <v>1809</v>
      </c>
      <c r="E61" s="1005" t="s">
        <v>1274</v>
      </c>
      <c r="F61" s="1005" t="s">
        <v>2054</v>
      </c>
      <c r="G61" s="1004" t="s">
        <v>55</v>
      </c>
      <c r="H61" s="1005">
        <v>122.5</v>
      </c>
      <c r="I61" s="1006">
        <v>0.93061224489795913</v>
      </c>
      <c r="J61" s="1006">
        <v>0.78367346938775506</v>
      </c>
      <c r="K61" s="1006">
        <v>0.34285714285714286</v>
      </c>
      <c r="L61" s="1006">
        <v>0.19591836734693877</v>
      </c>
      <c r="M61" s="1006">
        <v>0.14693877551020409</v>
      </c>
      <c r="N61" s="1006">
        <v>0.19591836734693877</v>
      </c>
      <c r="O61" s="1006">
        <v>0.14693877551020409</v>
      </c>
      <c r="P61" s="1006">
        <v>0.15281632653061222</v>
      </c>
      <c r="Q61" s="1006">
        <v>0.31542857142857145</v>
      </c>
      <c r="R61" s="1006">
        <v>0.37616326530612243</v>
      </c>
      <c r="S61" s="1006">
        <v>0.46040816326530609</v>
      </c>
      <c r="T61" s="1006">
        <v>1.0677551020408165</v>
      </c>
      <c r="U61" s="1006">
        <f t="shared" si="0"/>
        <v>0.42628571428571432</v>
      </c>
    </row>
    <row r="62" spans="1:21">
      <c r="A62" s="676">
        <v>1250</v>
      </c>
      <c r="B62" s="676">
        <v>6</v>
      </c>
      <c r="C62" s="1004">
        <v>56</v>
      </c>
      <c r="D62" s="1005" t="s">
        <v>1750</v>
      </c>
      <c r="E62" s="1005" t="s">
        <v>1274</v>
      </c>
      <c r="F62" s="1005" t="s">
        <v>2011</v>
      </c>
      <c r="G62" s="1004" t="s">
        <v>55</v>
      </c>
      <c r="H62" s="1005">
        <v>123</v>
      </c>
      <c r="I62" s="1006">
        <v>6.2439024390243902E-2</v>
      </c>
      <c r="J62" s="1006">
        <v>6.2439024390243902E-2</v>
      </c>
      <c r="K62" s="1006">
        <v>5.8536585365853662E-2</v>
      </c>
      <c r="L62" s="1006">
        <v>6.8943089430894319E-2</v>
      </c>
      <c r="M62" s="1006">
        <v>6.8292682926829273E-2</v>
      </c>
      <c r="N62" s="1006">
        <v>6.8292682926829273E-2</v>
      </c>
      <c r="O62" s="1006"/>
      <c r="P62" s="1006"/>
      <c r="Q62" s="1006"/>
      <c r="R62" s="1006"/>
      <c r="S62" s="1006"/>
      <c r="T62" s="1006">
        <v>2.459186991869919</v>
      </c>
      <c r="U62" s="1006">
        <f t="shared" si="0"/>
        <v>0.40687572590011623</v>
      </c>
    </row>
    <row r="63" spans="1:21">
      <c r="A63" s="676">
        <v>1230</v>
      </c>
      <c r="B63" s="676">
        <v>108</v>
      </c>
      <c r="C63" s="1004">
        <v>57</v>
      </c>
      <c r="D63" s="1005" t="s">
        <v>1751</v>
      </c>
      <c r="E63" s="1005" t="s">
        <v>1274</v>
      </c>
      <c r="F63" s="1005" t="s">
        <v>2011</v>
      </c>
      <c r="G63" s="1004" t="s">
        <v>55</v>
      </c>
      <c r="H63" s="1005">
        <v>123</v>
      </c>
      <c r="I63" s="1006">
        <v>0.93268292682926823</v>
      </c>
      <c r="J63" s="1006">
        <v>0.92747967479674798</v>
      </c>
      <c r="K63" s="1006">
        <v>0.90796747967479685</v>
      </c>
      <c r="L63" s="1006">
        <v>0.99317073170731707</v>
      </c>
      <c r="M63" s="1006">
        <v>0.90016260162601625</v>
      </c>
      <c r="N63" s="1006">
        <v>0.7960975609756098</v>
      </c>
      <c r="O63" s="1006">
        <v>0.69528455284552837</v>
      </c>
      <c r="P63" s="1006">
        <v>0.90861788617886186</v>
      </c>
      <c r="Q63" s="1006">
        <v>0.85918699186991876</v>
      </c>
      <c r="R63" s="1006">
        <v>0.92617886178861786</v>
      </c>
      <c r="S63" s="1006">
        <v>1.1648780487804877</v>
      </c>
      <c r="T63" s="1006">
        <v>1.0217886178861788</v>
      </c>
      <c r="U63" s="1006">
        <f t="shared" si="0"/>
        <v>0.91945799457994559</v>
      </c>
    </row>
    <row r="64" spans="1:21">
      <c r="A64" s="676">
        <v>1260</v>
      </c>
      <c r="B64" s="676">
        <v>36</v>
      </c>
      <c r="C64" s="1004">
        <v>58</v>
      </c>
      <c r="D64" s="1005" t="s">
        <v>1752</v>
      </c>
      <c r="E64" s="1005" t="s">
        <v>1274</v>
      </c>
      <c r="F64" s="1005" t="s">
        <v>2203</v>
      </c>
      <c r="G64" s="1004" t="s">
        <v>55</v>
      </c>
      <c r="H64" s="1005">
        <v>123</v>
      </c>
      <c r="I64" s="1006">
        <v>0.18341463414634146</v>
      </c>
      <c r="J64" s="1006">
        <v>0.1678048780487805</v>
      </c>
      <c r="K64" s="1006">
        <v>0.1970731707317073</v>
      </c>
      <c r="L64" s="1006">
        <v>0.1951219512195122</v>
      </c>
      <c r="M64" s="1006">
        <v>0.18146341463414634</v>
      </c>
      <c r="N64" s="1006">
        <v>0.18731707317073171</v>
      </c>
      <c r="O64" s="1006">
        <v>0.18536585365853658</v>
      </c>
      <c r="P64" s="1006">
        <v>0.26341463414634148</v>
      </c>
      <c r="Q64" s="1006">
        <v>0.20097560975609755</v>
      </c>
      <c r="R64" s="1006">
        <v>0.20097560975609755</v>
      </c>
      <c r="S64" s="1006">
        <v>0.17365853658536584</v>
      </c>
      <c r="T64" s="1006">
        <v>0.20682926829268294</v>
      </c>
      <c r="U64" s="1006">
        <f t="shared" si="0"/>
        <v>0.19528455284552845</v>
      </c>
    </row>
    <row r="65" spans="1:21">
      <c r="A65" s="676">
        <v>6130</v>
      </c>
      <c r="B65" s="676">
        <v>28</v>
      </c>
      <c r="C65" s="1004">
        <v>59</v>
      </c>
      <c r="D65" s="1005" t="s">
        <v>945</v>
      </c>
      <c r="E65" s="1005" t="s">
        <v>1274</v>
      </c>
      <c r="F65" s="1005" t="s">
        <v>2050</v>
      </c>
      <c r="G65" s="1004" t="s">
        <v>55</v>
      </c>
      <c r="H65" s="1005">
        <v>123</v>
      </c>
      <c r="I65" s="1006">
        <v>0.30894308943089432</v>
      </c>
      <c r="J65" s="1006">
        <v>0.3983739837398374</v>
      </c>
      <c r="K65" s="1006">
        <v>0.43902439024390244</v>
      </c>
      <c r="L65" s="1006">
        <v>0.34146341463414637</v>
      </c>
      <c r="M65" s="1006">
        <v>0.30439024390243902</v>
      </c>
      <c r="N65" s="1006">
        <v>0.4375609756097561</v>
      </c>
      <c r="O65" s="1006">
        <v>0.30243902439024395</v>
      </c>
      <c r="P65" s="1006">
        <v>0.32211382113821135</v>
      </c>
      <c r="Q65" s="1006">
        <v>0.3754471544715447</v>
      </c>
      <c r="R65" s="1006">
        <v>0.39219512195121953</v>
      </c>
      <c r="S65" s="1006">
        <v>0.40439024390243905</v>
      </c>
      <c r="T65" s="1006">
        <v>0.27495934959349594</v>
      </c>
      <c r="U65" s="1006">
        <f t="shared" si="0"/>
        <v>0.35844173441734423</v>
      </c>
    </row>
    <row r="66" spans="1:21">
      <c r="A66" s="676">
        <v>6220</v>
      </c>
      <c r="B66" s="676">
        <v>158</v>
      </c>
      <c r="C66" s="1004">
        <v>60</v>
      </c>
      <c r="D66" s="1005" t="s">
        <v>955</v>
      </c>
      <c r="E66" s="1005" t="s">
        <v>1274</v>
      </c>
      <c r="F66" s="1005" t="s">
        <v>2011</v>
      </c>
      <c r="G66" s="1004" t="s">
        <v>55</v>
      </c>
      <c r="H66" s="1005">
        <v>123.6</v>
      </c>
      <c r="I66" s="1006">
        <v>1.0097087378640777</v>
      </c>
      <c r="J66" s="1006">
        <v>0.9546925566343043</v>
      </c>
      <c r="K66" s="1006">
        <v>0.95792880258899682</v>
      </c>
      <c r="L66" s="1006">
        <v>0.81553398058252424</v>
      </c>
      <c r="M66" s="1006">
        <v>1.1132686084142396</v>
      </c>
      <c r="N66" s="1006">
        <v>0.84789644012944987</v>
      </c>
      <c r="O66" s="1006">
        <v>0.99676375404530748</v>
      </c>
      <c r="P66" s="1006">
        <v>0.85436893203883491</v>
      </c>
      <c r="Q66" s="1006">
        <v>0.75728155339805825</v>
      </c>
      <c r="R66" s="1006">
        <v>0.72491909385113262</v>
      </c>
      <c r="S66" s="1006">
        <v>0.96116504854368934</v>
      </c>
      <c r="T66" s="1006">
        <v>1.0097087378640777</v>
      </c>
      <c r="U66" s="1006">
        <f t="shared" si="0"/>
        <v>0.91693635382955774</v>
      </c>
    </row>
    <row r="67" spans="1:21">
      <c r="A67" s="676">
        <v>1230</v>
      </c>
      <c r="B67" s="676">
        <v>72</v>
      </c>
      <c r="C67" s="1004">
        <v>61</v>
      </c>
      <c r="D67" s="1005" t="s">
        <v>661</v>
      </c>
      <c r="E67" s="1005" t="s">
        <v>1274</v>
      </c>
      <c r="F67" s="1005" t="s">
        <v>2011</v>
      </c>
      <c r="G67" s="1004" t="s">
        <v>55</v>
      </c>
      <c r="H67" s="1005">
        <v>124</v>
      </c>
      <c r="I67" s="1006">
        <v>1.2580645161290323</v>
      </c>
      <c r="J67" s="1006">
        <v>1.4838709677419355</v>
      </c>
      <c r="K67" s="1006">
        <v>1.5</v>
      </c>
      <c r="L67" s="1006">
        <v>1.4838709677419355</v>
      </c>
      <c r="M67" s="1006">
        <v>1.5290322580645161</v>
      </c>
      <c r="N67" s="1006">
        <v>1.467741935483871</v>
      </c>
      <c r="O67" s="1006">
        <v>1.5032258064516129</v>
      </c>
      <c r="P67" s="1006">
        <v>1.4435483870967742</v>
      </c>
      <c r="Q67" s="1006">
        <v>1.2612903225806451</v>
      </c>
      <c r="R67" s="1006">
        <v>1.1919354838709679</v>
      </c>
      <c r="S67" s="1006">
        <v>1.1438709677419354</v>
      </c>
      <c r="T67" s="1006">
        <v>1.2025806451612904</v>
      </c>
      <c r="U67" s="1006">
        <f t="shared" si="0"/>
        <v>1.3724193548387096</v>
      </c>
    </row>
    <row r="68" spans="1:21">
      <c r="A68" s="676">
        <v>1220</v>
      </c>
      <c r="B68" s="676">
        <v>1</v>
      </c>
      <c r="C68" s="1004">
        <v>62</v>
      </c>
      <c r="D68" s="1005" t="s">
        <v>2265</v>
      </c>
      <c r="E68" s="1005" t="s">
        <v>1274</v>
      </c>
      <c r="F68" s="1005" t="s">
        <v>2054</v>
      </c>
      <c r="G68" s="1004" t="s">
        <v>55</v>
      </c>
      <c r="H68" s="1005">
        <v>125</v>
      </c>
      <c r="I68" s="1006">
        <v>0.2656</v>
      </c>
      <c r="J68" s="1006">
        <v>0.31424000000000002</v>
      </c>
      <c r="K68" s="1006">
        <v>0.79232000000000002</v>
      </c>
      <c r="L68" s="1006">
        <v>0.71936</v>
      </c>
      <c r="M68" s="1006">
        <v>0.68223999999999996</v>
      </c>
      <c r="N68" s="1006">
        <v>1.04</v>
      </c>
      <c r="O68" s="1006">
        <v>0.91583999999999999</v>
      </c>
      <c r="P68" s="1006">
        <v>0.88832</v>
      </c>
      <c r="Q68" s="1006">
        <v>0.18944</v>
      </c>
      <c r="R68" s="1006">
        <v>4.0320000000000002E-2</v>
      </c>
      <c r="S68" s="1006">
        <v>0.19584000000000001</v>
      </c>
      <c r="T68" s="1006">
        <v>0.33088000000000001</v>
      </c>
      <c r="U68" s="1006">
        <f t="shared" si="0"/>
        <v>0.53120000000000001</v>
      </c>
    </row>
    <row r="69" spans="1:21">
      <c r="A69" s="676">
        <v>1210</v>
      </c>
      <c r="B69" s="676">
        <v>55</v>
      </c>
      <c r="C69" s="1004">
        <v>63</v>
      </c>
      <c r="D69" s="1005" t="s">
        <v>2087</v>
      </c>
      <c r="E69" s="1005" t="s">
        <v>1274</v>
      </c>
      <c r="F69" s="1005" t="s">
        <v>2011</v>
      </c>
      <c r="G69" s="1004" t="s">
        <v>55</v>
      </c>
      <c r="H69" s="1005">
        <v>125</v>
      </c>
      <c r="I69" s="1006"/>
      <c r="J69" s="1006"/>
      <c r="K69" s="1006"/>
      <c r="L69" s="1006"/>
      <c r="M69" s="1006">
        <v>0.71360000000000001</v>
      </c>
      <c r="N69" s="1006">
        <v>0.77760000000000007</v>
      </c>
      <c r="O69" s="1006">
        <v>0.96320000000000006</v>
      </c>
      <c r="P69" s="1006">
        <v>1.0784</v>
      </c>
      <c r="Q69" s="1006">
        <v>1.0911999999999999</v>
      </c>
      <c r="R69" s="1006">
        <v>1.0720000000000001</v>
      </c>
      <c r="S69" s="1006">
        <v>0.98560000000000003</v>
      </c>
      <c r="T69" s="1006">
        <v>1.1104000000000001</v>
      </c>
      <c r="U69" s="1006">
        <f t="shared" si="0"/>
        <v>0.97399999999999998</v>
      </c>
    </row>
    <row r="70" spans="1:21">
      <c r="A70" s="676">
        <v>6150</v>
      </c>
      <c r="B70" s="676">
        <v>38</v>
      </c>
      <c r="C70" s="1004">
        <v>64</v>
      </c>
      <c r="D70" s="1005" t="s">
        <v>1887</v>
      </c>
      <c r="E70" s="1005" t="s">
        <v>1274</v>
      </c>
      <c r="F70" s="1005" t="s">
        <v>2011</v>
      </c>
      <c r="G70" s="1004" t="s">
        <v>55</v>
      </c>
      <c r="H70" s="1005">
        <v>126</v>
      </c>
      <c r="I70" s="1006">
        <v>1.0079365079365079</v>
      </c>
      <c r="J70" s="1006">
        <v>0.33492063492063495</v>
      </c>
      <c r="K70" s="1006">
        <v>0.74603174603174605</v>
      </c>
      <c r="L70" s="1006">
        <v>0.8126984126984127</v>
      </c>
      <c r="M70" s="1006">
        <v>0.85523809523809524</v>
      </c>
      <c r="N70" s="1006">
        <v>0.77396825396825397</v>
      </c>
      <c r="O70" s="1006">
        <v>0.82158730158730153</v>
      </c>
      <c r="P70" s="1006">
        <v>0.8234920634920635</v>
      </c>
      <c r="Q70" s="1006">
        <v>0.87238095238095237</v>
      </c>
      <c r="R70" s="1006">
        <v>1.0463492063492064</v>
      </c>
      <c r="S70" s="1006">
        <v>1.1104761904761904</v>
      </c>
      <c r="T70" s="1006">
        <v>0.90730158730158728</v>
      </c>
      <c r="U70" s="1006">
        <f t="shared" si="0"/>
        <v>0.84269841269841272</v>
      </c>
    </row>
    <row r="71" spans="1:21">
      <c r="A71" s="676">
        <v>1240</v>
      </c>
      <c r="B71" s="676">
        <v>22</v>
      </c>
      <c r="C71" s="1004">
        <v>65</v>
      </c>
      <c r="D71" s="1005" t="s">
        <v>125</v>
      </c>
      <c r="E71" s="1005" t="s">
        <v>1274</v>
      </c>
      <c r="F71" s="1005" t="s">
        <v>2011</v>
      </c>
      <c r="G71" s="1004" t="s">
        <v>55</v>
      </c>
      <c r="H71" s="1005">
        <v>127</v>
      </c>
      <c r="I71" s="1006">
        <v>1.0866141732283465</v>
      </c>
      <c r="J71" s="1006">
        <v>1.0866141732283465</v>
      </c>
      <c r="K71" s="1006">
        <v>1.1735433070866141</v>
      </c>
      <c r="L71" s="1006">
        <v>1.1187401574803151</v>
      </c>
      <c r="M71" s="1006">
        <v>1.1319685039370078</v>
      </c>
      <c r="N71" s="1006">
        <v>1.1811023622047243</v>
      </c>
      <c r="O71" s="1006">
        <v>0.20535433070866141</v>
      </c>
      <c r="P71" s="1006">
        <v>0.19023622047244096</v>
      </c>
      <c r="Q71" s="1006">
        <v>5.5433070866141736E-2</v>
      </c>
      <c r="R71" s="1006">
        <v>0.84157480314960631</v>
      </c>
      <c r="S71" s="1006">
        <v>1.2283464566929134</v>
      </c>
      <c r="T71" s="1006">
        <v>1.2239370078740157</v>
      </c>
      <c r="U71" s="1006">
        <f t="shared" ref="U71:U131" si="1">AVERAGE(I71:T71)</f>
        <v>0.87695538057742761</v>
      </c>
    </row>
    <row r="72" spans="1:21">
      <c r="A72" s="676">
        <v>1220</v>
      </c>
      <c r="B72" s="676">
        <v>47</v>
      </c>
      <c r="C72" s="1004">
        <v>66</v>
      </c>
      <c r="D72" s="1005" t="s">
        <v>764</v>
      </c>
      <c r="E72" s="1005" t="s">
        <v>1274</v>
      </c>
      <c r="F72" s="1005" t="s">
        <v>2011</v>
      </c>
      <c r="G72" s="1004" t="s">
        <v>55</v>
      </c>
      <c r="H72" s="1005">
        <v>127.8</v>
      </c>
      <c r="I72" s="1006">
        <v>1.2175273865414711</v>
      </c>
      <c r="J72" s="1006">
        <v>0.82159624413145538</v>
      </c>
      <c r="K72" s="1006">
        <v>0.76682316118935834</v>
      </c>
      <c r="L72" s="1006">
        <v>0.69796557120500791</v>
      </c>
      <c r="M72" s="1006">
        <v>0.56494522691705795</v>
      </c>
      <c r="N72" s="1006">
        <v>0.10641627543035993</v>
      </c>
      <c r="O72" s="1006">
        <v>0.95305164319248825</v>
      </c>
      <c r="P72" s="1006">
        <v>0.97965571205007829</v>
      </c>
      <c r="Q72" s="1006">
        <v>0.88419405320813771</v>
      </c>
      <c r="R72" s="1006">
        <v>1.0594679186228482</v>
      </c>
      <c r="S72" s="1006">
        <v>0.93427230046948362</v>
      </c>
      <c r="T72" s="1006">
        <v>0.69483568075117375</v>
      </c>
      <c r="U72" s="1006">
        <f t="shared" si="1"/>
        <v>0.80672926447574334</v>
      </c>
    </row>
    <row r="73" spans="1:21">
      <c r="A73" s="676">
        <v>6150</v>
      </c>
      <c r="B73" s="676">
        <v>14</v>
      </c>
      <c r="C73" s="1004">
        <v>67</v>
      </c>
      <c r="D73" s="1005" t="s">
        <v>965</v>
      </c>
      <c r="E73" s="1005" t="s">
        <v>1274</v>
      </c>
      <c r="F73" s="1005" t="s">
        <v>2011</v>
      </c>
      <c r="G73" s="1004" t="s">
        <v>55</v>
      </c>
      <c r="H73" s="1005">
        <v>128.80000000000001</v>
      </c>
      <c r="I73" s="1006">
        <v>0.87515527950310545</v>
      </c>
      <c r="J73" s="1006">
        <v>0.77329192546583836</v>
      </c>
      <c r="K73" s="1006">
        <v>0.78260869565217384</v>
      </c>
      <c r="L73" s="1006">
        <v>0.94534161490683222</v>
      </c>
      <c r="M73" s="1006">
        <v>0.89937888198757754</v>
      </c>
      <c r="N73" s="1006">
        <v>0.84472049689440987</v>
      </c>
      <c r="O73" s="1006">
        <v>0.70434782608695645</v>
      </c>
      <c r="P73" s="1006">
        <v>0.12546583850931675</v>
      </c>
      <c r="Q73" s="1006">
        <v>0.12236024844720496</v>
      </c>
      <c r="R73" s="1006">
        <v>0.79316770186335395</v>
      </c>
      <c r="S73" s="1006">
        <v>0.94223602484472035</v>
      </c>
      <c r="T73" s="1006">
        <v>1.0658385093167702</v>
      </c>
      <c r="U73" s="1006">
        <f t="shared" si="1"/>
        <v>0.73949275362318823</v>
      </c>
    </row>
    <row r="74" spans="1:21">
      <c r="A74" s="676">
        <v>1260</v>
      </c>
      <c r="B74" s="676">
        <v>23</v>
      </c>
      <c r="C74" s="1004">
        <v>68</v>
      </c>
      <c r="D74" s="1005" t="s">
        <v>766</v>
      </c>
      <c r="E74" s="1005" t="s">
        <v>1274</v>
      </c>
      <c r="F74" s="1005" t="s">
        <v>2011</v>
      </c>
      <c r="G74" s="1004" t="s">
        <v>55</v>
      </c>
      <c r="H74" s="1005">
        <v>129</v>
      </c>
      <c r="I74" s="1006">
        <v>0.38759689922480622</v>
      </c>
      <c r="J74" s="1006">
        <v>0.38759689922480622</v>
      </c>
      <c r="K74" s="1006">
        <v>0.31007751937984496</v>
      </c>
      <c r="L74" s="1006">
        <v>0.31007751937984496</v>
      </c>
      <c r="M74" s="1006">
        <v>2.3255813953488371E-4</v>
      </c>
      <c r="N74" s="1006">
        <v>0.38759689922480622</v>
      </c>
      <c r="O74" s="1006">
        <v>6.2015503875968991E-2</v>
      </c>
      <c r="P74" s="1006">
        <v>0.31007751937984496</v>
      </c>
      <c r="Q74" s="1006">
        <v>0.38759689922480622</v>
      </c>
      <c r="R74" s="1006">
        <v>0.38759689922480622</v>
      </c>
      <c r="S74" s="1006">
        <v>5.5813953488372092E-2</v>
      </c>
      <c r="T74" s="1006">
        <v>0.39534883720930231</v>
      </c>
      <c r="U74" s="1006">
        <f t="shared" si="1"/>
        <v>0.28180232558139534</v>
      </c>
    </row>
    <row r="75" spans="1:21">
      <c r="A75" s="676">
        <v>6150</v>
      </c>
      <c r="B75" s="676">
        <v>16</v>
      </c>
      <c r="C75" s="1004">
        <v>69</v>
      </c>
      <c r="D75" s="1005" t="s">
        <v>1374</v>
      </c>
      <c r="E75" s="1005" t="s">
        <v>1274</v>
      </c>
      <c r="F75" s="1005" t="s">
        <v>2011</v>
      </c>
      <c r="G75" s="1004" t="s">
        <v>55</v>
      </c>
      <c r="H75" s="1005">
        <v>130</v>
      </c>
      <c r="I75" s="1006">
        <v>1.3846153846153846</v>
      </c>
      <c r="J75" s="1006">
        <v>1.2</v>
      </c>
      <c r="K75" s="1006">
        <v>1.1384615384615384</v>
      </c>
      <c r="L75" s="1006">
        <v>0.9538461538461539</v>
      </c>
      <c r="M75" s="1006">
        <v>0.72307692307692306</v>
      </c>
      <c r="N75" s="1006">
        <v>0.6</v>
      </c>
      <c r="O75" s="1006">
        <v>7.6923076923076927E-2</v>
      </c>
      <c r="P75" s="1006">
        <v>7.6923076923076927E-2</v>
      </c>
      <c r="Q75" s="1006">
        <v>8.461538461538462E-2</v>
      </c>
      <c r="R75" s="1006">
        <v>1.0276923076923077</v>
      </c>
      <c r="S75" s="1006">
        <v>0.92769230769230759</v>
      </c>
      <c r="T75" s="1006">
        <v>1.236923076923077</v>
      </c>
      <c r="U75" s="1006">
        <f t="shared" si="1"/>
        <v>0.78589743589743577</v>
      </c>
    </row>
    <row r="76" spans="1:21">
      <c r="A76" s="676">
        <v>1290</v>
      </c>
      <c r="B76" s="676">
        <v>3</v>
      </c>
      <c r="C76" s="1004">
        <v>70</v>
      </c>
      <c r="D76" s="1005" t="s">
        <v>1655</v>
      </c>
      <c r="E76" s="1005" t="s">
        <v>1274</v>
      </c>
      <c r="F76" s="1005" t="s">
        <v>2203</v>
      </c>
      <c r="G76" s="1004" t="s">
        <v>55</v>
      </c>
      <c r="H76" s="1005">
        <v>130</v>
      </c>
      <c r="I76" s="1006">
        <v>0.32738461538461539</v>
      </c>
      <c r="J76" s="1006">
        <v>0.30892307692307691</v>
      </c>
      <c r="K76" s="1006">
        <v>0.30953846153846154</v>
      </c>
      <c r="L76" s="1006">
        <v>0.27446153846153848</v>
      </c>
      <c r="M76" s="1006">
        <v>0.29846153846153844</v>
      </c>
      <c r="N76" s="1006">
        <v>0.22461538461538461</v>
      </c>
      <c r="O76" s="1006">
        <v>0.26646153846153847</v>
      </c>
      <c r="P76" s="1006">
        <v>0.24676923076923077</v>
      </c>
      <c r="Q76" s="1006">
        <v>0.20492307692307693</v>
      </c>
      <c r="R76" s="1006">
        <v>0.18092307692307691</v>
      </c>
      <c r="S76" s="1006">
        <v>0.23507692307692307</v>
      </c>
      <c r="T76" s="1006">
        <v>0.2996923076923077</v>
      </c>
      <c r="U76" s="1006">
        <f t="shared" si="1"/>
        <v>0.2647692307692307</v>
      </c>
    </row>
    <row r="77" spans="1:21">
      <c r="A77" s="676">
        <v>6210</v>
      </c>
      <c r="B77" s="676">
        <v>40</v>
      </c>
      <c r="C77" s="1004">
        <v>71</v>
      </c>
      <c r="D77" s="1005" t="s">
        <v>1373</v>
      </c>
      <c r="E77" s="1005" t="s">
        <v>1274</v>
      </c>
      <c r="F77" s="1005" t="s">
        <v>2011</v>
      </c>
      <c r="G77" s="1004" t="s">
        <v>55</v>
      </c>
      <c r="H77" s="1005">
        <v>131</v>
      </c>
      <c r="I77" s="1006">
        <v>0.91603053435114501</v>
      </c>
      <c r="J77" s="1006">
        <v>0.89312977099236646</v>
      </c>
      <c r="K77" s="1006">
        <v>0.75572519083969469</v>
      </c>
      <c r="L77" s="1006">
        <v>0.74656488549618316</v>
      </c>
      <c r="M77" s="1006">
        <v>0.77679389312977098</v>
      </c>
      <c r="N77" s="1006">
        <v>0.77862595419847325</v>
      </c>
      <c r="O77" s="1006">
        <v>0.68152671755725192</v>
      </c>
      <c r="P77" s="1006">
        <v>0.73282442748091603</v>
      </c>
      <c r="Q77" s="1006">
        <v>0.74198473282442745</v>
      </c>
      <c r="R77" s="1006">
        <v>0.71450381679389308</v>
      </c>
      <c r="S77" s="1006">
        <v>0.70534351145038177</v>
      </c>
      <c r="T77" s="1006">
        <v>0.68702290076335881</v>
      </c>
      <c r="U77" s="1006">
        <f t="shared" si="1"/>
        <v>0.7608396946564886</v>
      </c>
    </row>
    <row r="78" spans="1:21">
      <c r="A78" s="676">
        <v>1220</v>
      </c>
      <c r="B78" s="676">
        <v>61</v>
      </c>
      <c r="C78" s="1004">
        <v>72</v>
      </c>
      <c r="D78" s="1005" t="s">
        <v>748</v>
      </c>
      <c r="E78" s="1005" t="s">
        <v>1274</v>
      </c>
      <c r="F78" s="1005" t="s">
        <v>2011</v>
      </c>
      <c r="G78" s="1004" t="s">
        <v>120</v>
      </c>
      <c r="H78" s="1005">
        <v>132</v>
      </c>
      <c r="I78" s="1006">
        <v>1.0860606060606062</v>
      </c>
      <c r="J78" s="1006">
        <v>0.99272727272727268</v>
      </c>
      <c r="K78" s="1006">
        <v>0.88727272727272732</v>
      </c>
      <c r="L78" s="1006">
        <v>0.61090909090909096</v>
      </c>
      <c r="M78" s="1006">
        <v>0.84969696969696962</v>
      </c>
      <c r="N78" s="1006">
        <v>0.67757575757575761</v>
      </c>
      <c r="O78" s="1006">
        <v>0.67636363636363639</v>
      </c>
      <c r="P78" s="1006">
        <v>0.10545454545454545</v>
      </c>
      <c r="Q78" s="1006">
        <v>8.9696969696969692E-2</v>
      </c>
      <c r="R78" s="1006">
        <v>0.79272727272727272</v>
      </c>
      <c r="S78" s="1006">
        <v>0.81454545454545446</v>
      </c>
      <c r="T78" s="1006">
        <v>0.81454545454545446</v>
      </c>
      <c r="U78" s="1006">
        <f t="shared" si="1"/>
        <v>0.69979797979797986</v>
      </c>
    </row>
    <row r="79" spans="1:21">
      <c r="A79" s="676">
        <v>1210</v>
      </c>
      <c r="B79" s="676">
        <v>18</v>
      </c>
      <c r="C79" s="1004">
        <v>73</v>
      </c>
      <c r="D79" s="1005" t="s">
        <v>752</v>
      </c>
      <c r="E79" s="1005" t="s">
        <v>1274</v>
      </c>
      <c r="F79" s="1005" t="s">
        <v>2011</v>
      </c>
      <c r="G79" s="1004" t="s">
        <v>55</v>
      </c>
      <c r="H79" s="1005">
        <v>132</v>
      </c>
      <c r="I79" s="1006">
        <v>8.1818181818181825E-3</v>
      </c>
      <c r="J79" s="1006">
        <v>0.52636363636363637</v>
      </c>
      <c r="K79" s="1006">
        <v>1.1145454545454545</v>
      </c>
      <c r="L79" s="1006">
        <v>0.77363636363636368</v>
      </c>
      <c r="M79" s="1006">
        <v>0.64454545454545453</v>
      </c>
      <c r="N79" s="1006">
        <v>0.62545454545454549</v>
      </c>
      <c r="O79" s="1006">
        <v>0.63090909090909086</v>
      </c>
      <c r="P79" s="1006">
        <v>3.6363636363636362E-2</v>
      </c>
      <c r="Q79" s="1006">
        <v>0.46545454545454545</v>
      </c>
      <c r="R79" s="1006">
        <v>0.46181818181818185</v>
      </c>
      <c r="S79" s="1006">
        <v>0.44090909090909092</v>
      </c>
      <c r="T79" s="1006">
        <v>4.1818181818181817E-2</v>
      </c>
      <c r="U79" s="1006">
        <f t="shared" si="1"/>
        <v>0.48083333333333339</v>
      </c>
    </row>
    <row r="80" spans="1:21">
      <c r="A80" s="676">
        <v>1210</v>
      </c>
      <c r="B80" s="676">
        <v>33</v>
      </c>
      <c r="C80" s="1004">
        <v>74</v>
      </c>
      <c r="D80" s="1005" t="s">
        <v>994</v>
      </c>
      <c r="E80" s="1005" t="s">
        <v>1274</v>
      </c>
      <c r="F80" s="1005" t="s">
        <v>2011</v>
      </c>
      <c r="G80" s="1004" t="s">
        <v>55</v>
      </c>
      <c r="H80" s="1005">
        <v>132</v>
      </c>
      <c r="I80" s="1006">
        <v>0.98484848484848486</v>
      </c>
      <c r="J80" s="1006">
        <v>0.9242424242424242</v>
      </c>
      <c r="K80" s="1006">
        <v>0.80303030303030298</v>
      </c>
      <c r="L80" s="1006">
        <v>0.75757575757575757</v>
      </c>
      <c r="M80" s="1006">
        <v>5.9393939393939395E-2</v>
      </c>
      <c r="N80" s="1006">
        <v>7.575757575757576E-2</v>
      </c>
      <c r="O80" s="1006">
        <v>0.06</v>
      </c>
      <c r="P80" s="1006">
        <v>6.545454545454546E-2</v>
      </c>
      <c r="Q80" s="1006"/>
      <c r="R80" s="1006"/>
      <c r="S80" s="1006"/>
      <c r="T80" s="1006"/>
      <c r="U80" s="1006">
        <f t="shared" si="1"/>
        <v>0.46628787878787881</v>
      </c>
    </row>
    <row r="81" spans="1:21">
      <c r="A81" s="676">
        <v>1260</v>
      </c>
      <c r="B81" s="676">
        <v>25</v>
      </c>
      <c r="C81" s="1004">
        <v>75</v>
      </c>
      <c r="D81" s="1005" t="s">
        <v>2047</v>
      </c>
      <c r="E81" s="1005" t="s">
        <v>1276</v>
      </c>
      <c r="F81" s="1005" t="s">
        <v>2011</v>
      </c>
      <c r="G81" s="1004" t="s">
        <v>55</v>
      </c>
      <c r="H81" s="1005">
        <v>132</v>
      </c>
      <c r="I81" s="1006">
        <v>0.66969696969696979</v>
      </c>
      <c r="J81" s="1006">
        <v>0.1053030303030303</v>
      </c>
      <c r="K81" s="1006">
        <v>0.12045454545454545</v>
      </c>
      <c r="L81" s="1006">
        <v>0.13257575757575757</v>
      </c>
      <c r="M81" s="1006">
        <v>0.10606060606060606</v>
      </c>
      <c r="N81" s="1006">
        <v>0.125</v>
      </c>
      <c r="O81" s="1006">
        <v>0.64090909090909087</v>
      </c>
      <c r="P81" s="1006">
        <v>0.47500000000000003</v>
      </c>
      <c r="Q81" s="1006"/>
      <c r="R81" s="1006"/>
      <c r="S81" s="1006"/>
      <c r="T81" s="1006"/>
      <c r="U81" s="1006">
        <f t="shared" si="1"/>
        <v>0.296875</v>
      </c>
    </row>
    <row r="82" spans="1:21">
      <c r="A82" s="676">
        <v>6130</v>
      </c>
      <c r="B82" s="676">
        <v>11</v>
      </c>
      <c r="C82" s="1004">
        <v>76</v>
      </c>
      <c r="D82" s="1005" t="s">
        <v>743</v>
      </c>
      <c r="E82" s="1005" t="s">
        <v>1274</v>
      </c>
      <c r="F82" s="1005" t="s">
        <v>2203</v>
      </c>
      <c r="G82" s="1004" t="s">
        <v>55</v>
      </c>
      <c r="H82" s="1005">
        <v>133</v>
      </c>
      <c r="I82" s="1006">
        <v>0.62406015037593987</v>
      </c>
      <c r="J82" s="1006">
        <v>0.50661654135338341</v>
      </c>
      <c r="K82" s="1006">
        <v>0.62451127819548868</v>
      </c>
      <c r="L82" s="1006">
        <v>0.56015037593984962</v>
      </c>
      <c r="M82" s="1006">
        <v>0.53759398496240607</v>
      </c>
      <c r="N82" s="1006">
        <v>0.55218045112781955</v>
      </c>
      <c r="O82" s="1006">
        <v>0.53203007518796996</v>
      </c>
      <c r="P82" s="1006">
        <v>0.42015037593984966</v>
      </c>
      <c r="Q82" s="1006">
        <v>0.32796992481203008</v>
      </c>
      <c r="R82" s="1006">
        <v>0.21894736842105264</v>
      </c>
      <c r="S82" s="1006">
        <v>0.38210526315789473</v>
      </c>
      <c r="T82" s="1006">
        <v>0.57563909774436095</v>
      </c>
      <c r="U82" s="1006">
        <f t="shared" si="1"/>
        <v>0.48849624060150382</v>
      </c>
    </row>
    <row r="83" spans="1:21">
      <c r="A83" s="676">
        <v>1210</v>
      </c>
      <c r="B83" s="676">
        <v>37</v>
      </c>
      <c r="C83" s="1004">
        <v>77</v>
      </c>
      <c r="D83" s="1005" t="s">
        <v>2086</v>
      </c>
      <c r="E83" s="1005" t="s">
        <v>1274</v>
      </c>
      <c r="F83" s="1005" t="s">
        <v>2011</v>
      </c>
      <c r="G83" s="1004" t="s">
        <v>55</v>
      </c>
      <c r="H83" s="1005">
        <v>133</v>
      </c>
      <c r="I83" s="1006"/>
      <c r="J83" s="1006"/>
      <c r="K83" s="1006">
        <v>1.0315789473684209</v>
      </c>
      <c r="L83" s="1006">
        <v>1.0345864661654134</v>
      </c>
      <c r="M83" s="1006">
        <v>0.51729323308270669</v>
      </c>
      <c r="N83" s="1006">
        <v>0.63157894736842102</v>
      </c>
      <c r="O83" s="1006">
        <v>0.61654135338345861</v>
      </c>
      <c r="P83" s="1006">
        <v>0.52932330827067675</v>
      </c>
      <c r="Q83" s="1006">
        <v>6.6165413533834594E-2</v>
      </c>
      <c r="R83" s="1006">
        <v>2.4060150375939851E-2</v>
      </c>
      <c r="S83" s="1006">
        <v>2.7067669172932331E-2</v>
      </c>
      <c r="T83" s="1006">
        <v>9.9248120300751877E-2</v>
      </c>
      <c r="U83" s="1006">
        <f t="shared" si="1"/>
        <v>0.45774436090225556</v>
      </c>
    </row>
    <row r="84" spans="1:21">
      <c r="A84" s="676">
        <v>1240</v>
      </c>
      <c r="B84" s="676">
        <v>23</v>
      </c>
      <c r="C84" s="1004">
        <v>78</v>
      </c>
      <c r="D84" s="1005" t="s">
        <v>2085</v>
      </c>
      <c r="E84" s="1005" t="s">
        <v>1274</v>
      </c>
      <c r="F84" s="1005" t="s">
        <v>2054</v>
      </c>
      <c r="G84" s="1004" t="s">
        <v>55</v>
      </c>
      <c r="H84" s="1005">
        <v>133</v>
      </c>
      <c r="I84" s="1006"/>
      <c r="J84" s="1006"/>
      <c r="K84" s="1006"/>
      <c r="L84" s="1006"/>
      <c r="M84" s="1006">
        <v>6.0150375939849621E-4</v>
      </c>
      <c r="N84" s="1006">
        <v>0.4595488721804511</v>
      </c>
      <c r="O84" s="1006">
        <v>0.86977443609022564</v>
      </c>
      <c r="P84" s="1006">
        <v>0.96060150375939857</v>
      </c>
      <c r="Q84" s="1006">
        <v>0.91278195488721814</v>
      </c>
      <c r="R84" s="1006">
        <v>0.10676691729323308</v>
      </c>
      <c r="S84" s="1006">
        <v>0.17142857142857143</v>
      </c>
      <c r="T84" s="1006">
        <v>0.22255639097744362</v>
      </c>
      <c r="U84" s="1006">
        <f t="shared" si="1"/>
        <v>0.46300751879699253</v>
      </c>
    </row>
    <row r="85" spans="1:21">
      <c r="A85" s="676">
        <v>6150</v>
      </c>
      <c r="B85" s="676">
        <v>3</v>
      </c>
      <c r="C85" s="1004">
        <v>79</v>
      </c>
      <c r="D85" s="1005" t="s">
        <v>587</v>
      </c>
      <c r="E85" s="1005" t="s">
        <v>1274</v>
      </c>
      <c r="F85" s="1005" t="s">
        <v>2051</v>
      </c>
      <c r="G85" s="1004" t="s">
        <v>55</v>
      </c>
      <c r="H85" s="1005">
        <v>133</v>
      </c>
      <c r="I85" s="1006">
        <v>0.98466165413533846</v>
      </c>
      <c r="J85" s="1006">
        <v>0.98466165413533846</v>
      </c>
      <c r="K85" s="1006">
        <v>0.87458646616541347</v>
      </c>
      <c r="L85" s="1006">
        <v>0.85894736842105257</v>
      </c>
      <c r="M85" s="1006">
        <v>0.95819548872180449</v>
      </c>
      <c r="N85" s="1006">
        <v>0.99548872180451131</v>
      </c>
      <c r="O85" s="1006">
        <v>0.8721804511278195</v>
      </c>
      <c r="P85" s="1006">
        <v>0.54616541353383463</v>
      </c>
      <c r="Q85" s="1006">
        <v>0.29714285714285715</v>
      </c>
      <c r="R85" s="1006">
        <v>0.27669172932330827</v>
      </c>
      <c r="S85" s="1006">
        <v>0.3705263157894737</v>
      </c>
      <c r="T85" s="1006">
        <v>0.98766917293233092</v>
      </c>
      <c r="U85" s="1006">
        <f t="shared" si="1"/>
        <v>0.75057644110275679</v>
      </c>
    </row>
    <row r="86" spans="1:21">
      <c r="A86" s="676">
        <v>6220</v>
      </c>
      <c r="B86" s="676">
        <v>1</v>
      </c>
      <c r="C86" s="1004">
        <v>80</v>
      </c>
      <c r="D86" s="1005" t="s">
        <v>2084</v>
      </c>
      <c r="E86" s="1005" t="s">
        <v>1274</v>
      </c>
      <c r="F86" s="1005" t="s">
        <v>2213</v>
      </c>
      <c r="G86" s="1004" t="s">
        <v>55</v>
      </c>
      <c r="H86" s="1005">
        <v>133</v>
      </c>
      <c r="I86" s="1006">
        <v>0.94060150375939844</v>
      </c>
      <c r="J86" s="1006">
        <v>0.90902255639097751</v>
      </c>
      <c r="K86" s="1006">
        <v>0.8571428571428571</v>
      </c>
      <c r="L86" s="1006">
        <v>0.84631578947368424</v>
      </c>
      <c r="M86" s="1006">
        <v>0.88962406015037587</v>
      </c>
      <c r="N86" s="1006">
        <v>0.95413533834586473</v>
      </c>
      <c r="O86" s="1006">
        <v>0.92481203007518797</v>
      </c>
      <c r="P86" s="1006">
        <v>0.93383458646616546</v>
      </c>
      <c r="Q86" s="1006">
        <v>0.9419548872180451</v>
      </c>
      <c r="R86" s="1006">
        <v>0.96631578947368424</v>
      </c>
      <c r="S86" s="1006">
        <v>0.80481203007518798</v>
      </c>
      <c r="T86" s="1006">
        <v>0.83187969924812033</v>
      </c>
      <c r="U86" s="1006">
        <f t="shared" si="1"/>
        <v>0.90003759398496241</v>
      </c>
    </row>
    <row r="87" spans="1:21">
      <c r="A87" s="676">
        <v>1220</v>
      </c>
      <c r="B87" s="676">
        <v>51</v>
      </c>
      <c r="C87" s="1004">
        <v>81</v>
      </c>
      <c r="D87" s="1005" t="s">
        <v>691</v>
      </c>
      <c r="E87" s="1005" t="s">
        <v>1274</v>
      </c>
      <c r="F87" s="1005" t="s">
        <v>2011</v>
      </c>
      <c r="G87" s="1004" t="s">
        <v>55</v>
      </c>
      <c r="H87" s="1005">
        <v>133</v>
      </c>
      <c r="I87" s="1006">
        <v>0.81203007518796988</v>
      </c>
      <c r="J87" s="1006">
        <v>0.95639097744360901</v>
      </c>
      <c r="K87" s="1006">
        <v>1.0827067669172932</v>
      </c>
      <c r="L87" s="1006">
        <v>0.79218045112781954</v>
      </c>
      <c r="M87" s="1006">
        <v>0.77052631578947373</v>
      </c>
      <c r="N87" s="1006">
        <v>0.86977443609022564</v>
      </c>
      <c r="O87" s="1006">
        <v>0.94375939849624058</v>
      </c>
      <c r="P87" s="1006">
        <v>0.88421052631578945</v>
      </c>
      <c r="Q87" s="1006">
        <v>0.97263157894736851</v>
      </c>
      <c r="R87" s="1006">
        <v>0.81022556390977452</v>
      </c>
      <c r="S87" s="1006">
        <v>0.94736842105263153</v>
      </c>
      <c r="T87" s="1006">
        <v>0.82285714285714284</v>
      </c>
      <c r="U87" s="1006">
        <f t="shared" si="1"/>
        <v>0.88872180451127825</v>
      </c>
    </row>
    <row r="88" spans="1:21">
      <c r="A88" s="676">
        <v>1220</v>
      </c>
      <c r="B88" s="676">
        <v>54</v>
      </c>
      <c r="C88" s="1004">
        <v>82</v>
      </c>
      <c r="D88" s="1005" t="s">
        <v>543</v>
      </c>
      <c r="E88" s="1005" t="s">
        <v>1274</v>
      </c>
      <c r="F88" s="1005" t="s">
        <v>2203</v>
      </c>
      <c r="G88" s="1004" t="s">
        <v>55</v>
      </c>
      <c r="H88" s="1005">
        <v>133</v>
      </c>
      <c r="I88" s="1006">
        <v>0.77443609022556392</v>
      </c>
      <c r="J88" s="1006">
        <v>0.81203007518796988</v>
      </c>
      <c r="K88" s="1006">
        <v>0.78947368421052633</v>
      </c>
      <c r="L88" s="1006">
        <v>0.78947368421052633</v>
      </c>
      <c r="M88" s="1006">
        <v>0.83458646616541354</v>
      </c>
      <c r="N88" s="1006">
        <v>0.81203007518796988</v>
      </c>
      <c r="O88" s="1006">
        <v>0.77443609022556392</v>
      </c>
      <c r="P88" s="1006">
        <v>0.83458646616541354</v>
      </c>
      <c r="Q88" s="1006">
        <v>0.96992481203007519</v>
      </c>
      <c r="R88" s="1006">
        <v>0.94736842105263153</v>
      </c>
      <c r="S88" s="1006">
        <v>0.93233082706766912</v>
      </c>
      <c r="T88" s="1006">
        <v>0.83458646616541354</v>
      </c>
      <c r="U88" s="1006">
        <f t="shared" si="1"/>
        <v>0.84210526315789469</v>
      </c>
    </row>
    <row r="89" spans="1:21">
      <c r="A89" s="676">
        <v>6220</v>
      </c>
      <c r="B89" s="676">
        <v>14</v>
      </c>
      <c r="C89" s="1004">
        <v>83</v>
      </c>
      <c r="D89" s="1005" t="s">
        <v>1845</v>
      </c>
      <c r="E89" s="1005" t="s">
        <v>1276</v>
      </c>
      <c r="F89" s="1005" t="s">
        <v>2050</v>
      </c>
      <c r="G89" s="1004" t="s">
        <v>55</v>
      </c>
      <c r="H89" s="1005">
        <v>133.33000000000001</v>
      </c>
      <c r="I89" s="1006">
        <v>0.64381609540238505</v>
      </c>
      <c r="J89" s="1006">
        <v>0.47041176029400728</v>
      </c>
      <c r="K89" s="1006">
        <v>0.74221855546388649</v>
      </c>
      <c r="L89" s="1006">
        <v>0.56701417535438381</v>
      </c>
      <c r="M89" s="1006">
        <v>0.54181354533863335</v>
      </c>
      <c r="N89" s="1006">
        <v>0.41581039525988145</v>
      </c>
      <c r="O89" s="1006">
        <v>0.57001425035625886</v>
      </c>
      <c r="P89" s="1006">
        <v>0.33000825020625513</v>
      </c>
      <c r="Q89" s="1006">
        <v>0.3426085652141303</v>
      </c>
      <c r="R89" s="1006">
        <v>0.36000900022500559</v>
      </c>
      <c r="S89" s="1006"/>
      <c r="T89" s="1006"/>
      <c r="U89" s="1006">
        <f t="shared" si="1"/>
        <v>0.49837245931148272</v>
      </c>
    </row>
    <row r="90" spans="1:21">
      <c r="A90" s="676">
        <v>1210</v>
      </c>
      <c r="B90" s="676">
        <v>50</v>
      </c>
      <c r="C90" s="1004">
        <v>84</v>
      </c>
      <c r="D90" s="1005" t="s">
        <v>944</v>
      </c>
      <c r="E90" s="1005" t="s">
        <v>1274</v>
      </c>
      <c r="F90" s="1005" t="s">
        <v>2050</v>
      </c>
      <c r="G90" s="1004" t="s">
        <v>55</v>
      </c>
      <c r="H90" s="1005">
        <v>133.33000000000001</v>
      </c>
      <c r="I90" s="1006">
        <v>0.41401035025875643</v>
      </c>
      <c r="J90" s="1006">
        <v>0.5730143253581339</v>
      </c>
      <c r="K90" s="1006">
        <v>0.60001500037500932</v>
      </c>
      <c r="L90" s="1006">
        <v>0.45001125028125699</v>
      </c>
      <c r="M90" s="1006">
        <v>0.82502062551563782</v>
      </c>
      <c r="N90" s="1006">
        <v>0.39300982524563111</v>
      </c>
      <c r="O90" s="1006">
        <v>0.38700967524188101</v>
      </c>
      <c r="P90" s="1006">
        <v>0.38400960024000597</v>
      </c>
      <c r="Q90" s="1006">
        <v>0.12000300007500186</v>
      </c>
      <c r="R90" s="1006">
        <v>0.10500262506562663</v>
      </c>
      <c r="S90" s="1006">
        <v>0.12000300007500186</v>
      </c>
      <c r="T90" s="1006">
        <v>0.40501012525313129</v>
      </c>
      <c r="U90" s="1006">
        <f t="shared" si="1"/>
        <v>0.39800995024875618</v>
      </c>
    </row>
    <row r="91" spans="1:21">
      <c r="A91" s="676">
        <v>1210</v>
      </c>
      <c r="B91" s="676">
        <v>68</v>
      </c>
      <c r="C91" s="1004">
        <v>85</v>
      </c>
      <c r="D91" s="1005" t="s">
        <v>18</v>
      </c>
      <c r="E91" s="1005" t="s">
        <v>1274</v>
      </c>
      <c r="F91" s="1005" t="s">
        <v>2050</v>
      </c>
      <c r="G91" s="1004" t="s">
        <v>55</v>
      </c>
      <c r="H91" s="1005">
        <v>133.33000000000001</v>
      </c>
      <c r="I91" s="1006">
        <v>0.74401860046501156</v>
      </c>
      <c r="J91" s="1006">
        <v>0.73501837545938642</v>
      </c>
      <c r="K91" s="1006">
        <v>0.7980199504987624</v>
      </c>
      <c r="L91" s="1006">
        <v>0.80102002550063744</v>
      </c>
      <c r="M91" s="1006">
        <v>0.78301957548938717</v>
      </c>
      <c r="N91" s="1006">
        <v>0.81002025050626258</v>
      </c>
      <c r="O91" s="1006">
        <v>0.73801845046126147</v>
      </c>
      <c r="P91" s="1006">
        <v>0.7530188254706367</v>
      </c>
      <c r="Q91" s="1006">
        <v>0.91502287557188922</v>
      </c>
      <c r="R91" s="1006">
        <v>0.99302482562064043</v>
      </c>
      <c r="S91" s="1006">
        <v>0.90602265056626408</v>
      </c>
      <c r="T91" s="1006">
        <v>0.74401860046501156</v>
      </c>
      <c r="U91" s="1006">
        <f t="shared" si="1"/>
        <v>0.81002025050626258</v>
      </c>
    </row>
    <row r="92" spans="1:21">
      <c r="A92" s="676">
        <v>1210</v>
      </c>
      <c r="B92" s="676">
        <v>84</v>
      </c>
      <c r="C92" s="1004">
        <v>86</v>
      </c>
      <c r="D92" s="1005" t="s">
        <v>2083</v>
      </c>
      <c r="E92" s="1005" t="s">
        <v>1274</v>
      </c>
      <c r="F92" s="1005" t="s">
        <v>2203</v>
      </c>
      <c r="G92" s="1004" t="s">
        <v>55</v>
      </c>
      <c r="H92" s="1005">
        <v>134</v>
      </c>
      <c r="I92" s="1006">
        <v>0.45164179104477614</v>
      </c>
      <c r="J92" s="1006">
        <v>0.34865671641791046</v>
      </c>
      <c r="K92" s="1006">
        <v>0.37402985074626866</v>
      </c>
      <c r="L92" s="1006">
        <v>0.42597014925373133</v>
      </c>
      <c r="M92" s="1006">
        <v>0.388955223880597</v>
      </c>
      <c r="N92" s="1006">
        <v>0.44686567164179108</v>
      </c>
      <c r="O92" s="1006">
        <v>0.47492537313432837</v>
      </c>
      <c r="P92" s="1006">
        <v>0.36955223880597016</v>
      </c>
      <c r="Q92" s="1006">
        <v>0.29194029850746267</v>
      </c>
      <c r="R92" s="1006">
        <v>0.26805970149253733</v>
      </c>
      <c r="S92" s="1006">
        <v>0.34955223880597019</v>
      </c>
      <c r="T92" s="1006">
        <v>0.43641791044776118</v>
      </c>
      <c r="U92" s="1006">
        <f t="shared" si="1"/>
        <v>0.38554726368159203</v>
      </c>
    </row>
    <row r="93" spans="1:21">
      <c r="A93" s="676">
        <v>1220</v>
      </c>
      <c r="B93" s="676">
        <v>10</v>
      </c>
      <c r="C93" s="1004">
        <v>87</v>
      </c>
      <c r="D93" s="1005" t="s">
        <v>1844</v>
      </c>
      <c r="E93" s="1005" t="s">
        <v>1274</v>
      </c>
      <c r="F93" s="1005" t="s">
        <v>2011</v>
      </c>
      <c r="G93" s="1004" t="s">
        <v>55</v>
      </c>
      <c r="H93" s="1005">
        <v>134</v>
      </c>
      <c r="I93" s="1006">
        <v>0.81492537313432833</v>
      </c>
      <c r="J93" s="1006">
        <v>0.9008955223880597</v>
      </c>
      <c r="K93" s="1006">
        <v>0.75522388059701495</v>
      </c>
      <c r="L93" s="1006">
        <v>0.7659701492537313</v>
      </c>
      <c r="M93" s="1006">
        <v>0.65194029850746271</v>
      </c>
      <c r="N93" s="1006">
        <v>0.82626865671641792</v>
      </c>
      <c r="O93" s="1006">
        <v>0.43940298507462688</v>
      </c>
      <c r="P93" s="1006">
        <v>0.12776119402985076</v>
      </c>
      <c r="Q93" s="1006">
        <v>0.10567164179104478</v>
      </c>
      <c r="R93" s="1006">
        <v>0.92298507462686574</v>
      </c>
      <c r="S93" s="1006">
        <v>0.96238805970149255</v>
      </c>
      <c r="T93" s="1006">
        <v>1.0835820895522388</v>
      </c>
      <c r="U93" s="1006">
        <f t="shared" si="1"/>
        <v>0.69641791044776113</v>
      </c>
    </row>
    <row r="94" spans="1:21">
      <c r="A94" s="676">
        <v>1230</v>
      </c>
      <c r="B94" s="676">
        <v>7</v>
      </c>
      <c r="C94" s="1004">
        <v>88</v>
      </c>
      <c r="D94" s="1005" t="s">
        <v>2046</v>
      </c>
      <c r="E94" s="1005" t="s">
        <v>1274</v>
      </c>
      <c r="F94" s="1005" t="s">
        <v>2054</v>
      </c>
      <c r="G94" s="1004" t="s">
        <v>55</v>
      </c>
      <c r="H94" s="1005">
        <v>134</v>
      </c>
      <c r="I94" s="1006">
        <v>0.60000000000000009</v>
      </c>
      <c r="J94" s="1006">
        <v>0.77552238805970153</v>
      </c>
      <c r="K94" s="1006">
        <v>0.72537313432835826</v>
      </c>
      <c r="L94" s="1006">
        <v>0.23462686567164179</v>
      </c>
      <c r="M94" s="1006">
        <v>7.164179104477612E-3</v>
      </c>
      <c r="N94" s="1006">
        <v>1.4328358208955224E-2</v>
      </c>
      <c r="O94" s="1006">
        <v>7.164179104477612E-3</v>
      </c>
      <c r="P94" s="1006">
        <v>1.7910447761194031E-2</v>
      </c>
      <c r="Q94" s="1006">
        <v>0.15582089552238806</v>
      </c>
      <c r="R94" s="1006">
        <v>0.14686567164179104</v>
      </c>
      <c r="S94" s="1006">
        <v>0.11104477611940299</v>
      </c>
      <c r="T94" s="1006">
        <v>0.15761194029850747</v>
      </c>
      <c r="U94" s="1006">
        <f t="shared" si="1"/>
        <v>0.24611940298507465</v>
      </c>
    </row>
    <row r="95" spans="1:21">
      <c r="A95" s="676">
        <v>1240</v>
      </c>
      <c r="B95" s="676">
        <v>2</v>
      </c>
      <c r="C95" s="1004">
        <v>89</v>
      </c>
      <c r="D95" s="1005" t="s">
        <v>11</v>
      </c>
      <c r="E95" s="1005" t="s">
        <v>1274</v>
      </c>
      <c r="F95" s="1005" t="s">
        <v>2011</v>
      </c>
      <c r="G95" s="1004" t="s">
        <v>55</v>
      </c>
      <c r="H95" s="1005">
        <v>134</v>
      </c>
      <c r="I95" s="1006">
        <v>1.0074626865671641</v>
      </c>
      <c r="J95" s="1006">
        <v>1.044776119402985</v>
      </c>
      <c r="K95" s="1006">
        <v>1.0820895522388059</v>
      </c>
      <c r="L95" s="1006">
        <v>1.044776119402985</v>
      </c>
      <c r="M95" s="1006">
        <v>0.98656716417910439</v>
      </c>
      <c r="N95" s="1006">
        <v>1.0820895522388059</v>
      </c>
      <c r="O95" s="1006">
        <v>1.0522388059701493</v>
      </c>
      <c r="P95" s="1006">
        <v>1.0485074626865671</v>
      </c>
      <c r="Q95" s="1006">
        <v>1.1194029850746268</v>
      </c>
      <c r="R95" s="1006">
        <v>1.0783582089552239</v>
      </c>
      <c r="S95" s="1006">
        <v>1.1007462686567164</v>
      </c>
      <c r="T95" s="1006">
        <v>1.0522388059701493</v>
      </c>
      <c r="U95" s="1006">
        <f t="shared" si="1"/>
        <v>1.058271144278607</v>
      </c>
    </row>
    <row r="96" spans="1:21">
      <c r="A96" s="676">
        <v>1240</v>
      </c>
      <c r="B96" s="676">
        <v>49</v>
      </c>
      <c r="C96" s="1004">
        <v>90</v>
      </c>
      <c r="D96" s="1005" t="s">
        <v>22</v>
      </c>
      <c r="E96" s="1005" t="s">
        <v>1274</v>
      </c>
      <c r="F96" s="1005" t="s">
        <v>2011</v>
      </c>
      <c r="G96" s="1004" t="s">
        <v>55</v>
      </c>
      <c r="H96" s="1005">
        <v>134</v>
      </c>
      <c r="I96" s="1006">
        <v>0.23104477611940299</v>
      </c>
      <c r="J96" s="1006">
        <v>0.80597014925373134</v>
      </c>
      <c r="K96" s="1006">
        <v>1.0782089552238805</v>
      </c>
      <c r="L96" s="1006">
        <v>1.2017910447761193</v>
      </c>
      <c r="M96" s="1006">
        <v>0.89731343283582088</v>
      </c>
      <c r="N96" s="1006">
        <v>0.84179104477611943</v>
      </c>
      <c r="O96" s="1006">
        <v>1.1385074626865672</v>
      </c>
      <c r="P96" s="1006">
        <v>1.0692537313432835</v>
      </c>
      <c r="Q96" s="1006">
        <v>0.96835820895522384</v>
      </c>
      <c r="R96" s="1006">
        <v>1.0417910447761194</v>
      </c>
      <c r="S96" s="1006">
        <v>0.88238805970149248</v>
      </c>
      <c r="T96" s="1006">
        <v>0.80776119402985069</v>
      </c>
      <c r="U96" s="1006">
        <f t="shared" si="1"/>
        <v>0.91368159203980082</v>
      </c>
    </row>
    <row r="97" spans="1:21">
      <c r="A97" s="676">
        <v>1260</v>
      </c>
      <c r="B97" s="676">
        <v>28</v>
      </c>
      <c r="C97" s="1004">
        <v>91</v>
      </c>
      <c r="D97" s="1005" t="s">
        <v>267</v>
      </c>
      <c r="E97" s="1005" t="s">
        <v>1274</v>
      </c>
      <c r="F97" s="1005" t="s">
        <v>2203</v>
      </c>
      <c r="G97" s="1004" t="s">
        <v>55</v>
      </c>
      <c r="H97" s="1005">
        <v>134</v>
      </c>
      <c r="I97" s="1006">
        <v>0.24776119402985078</v>
      </c>
      <c r="J97" s="1006">
        <v>0.25671641791044775</v>
      </c>
      <c r="K97" s="1006">
        <v>0.23880597014925373</v>
      </c>
      <c r="L97" s="1006">
        <v>0.24776119402985078</v>
      </c>
      <c r="M97" s="1006">
        <v>0.25074626865671645</v>
      </c>
      <c r="N97" s="1006">
        <v>0.2537313432835821</v>
      </c>
      <c r="O97" s="1006">
        <v>0.2537313432835821</v>
      </c>
      <c r="P97" s="1006">
        <v>0.23880597014925373</v>
      </c>
      <c r="Q97" s="1006">
        <v>0.2537313432835821</v>
      </c>
      <c r="R97" s="1006">
        <v>0.20895522388059701</v>
      </c>
      <c r="S97" s="1006">
        <v>0.22388059701492538</v>
      </c>
      <c r="T97" s="1006">
        <v>0.22089552238805971</v>
      </c>
      <c r="U97" s="1006">
        <f t="shared" si="1"/>
        <v>0.24129353233830844</v>
      </c>
    </row>
    <row r="98" spans="1:21">
      <c r="A98" s="676">
        <v>1270</v>
      </c>
      <c r="B98" s="676">
        <v>17</v>
      </c>
      <c r="C98" s="1004">
        <v>92</v>
      </c>
      <c r="D98" s="1005" t="s">
        <v>1372</v>
      </c>
      <c r="E98" s="1005" t="s">
        <v>1274</v>
      </c>
      <c r="F98" s="1005" t="s">
        <v>2051</v>
      </c>
      <c r="G98" s="1004" t="s">
        <v>55</v>
      </c>
      <c r="H98" s="1005">
        <v>134</v>
      </c>
      <c r="I98" s="1006">
        <v>0.22388059701492538</v>
      </c>
      <c r="J98" s="1006">
        <v>0.16417910447761194</v>
      </c>
      <c r="K98" s="1006">
        <v>0.16417910447761194</v>
      </c>
      <c r="L98" s="1006">
        <v>0.20895522388059701</v>
      </c>
      <c r="M98" s="1006">
        <v>0.26865671641791045</v>
      </c>
      <c r="N98" s="1006">
        <v>0.34328358208955223</v>
      </c>
      <c r="O98" s="1006">
        <v>0.34328358208955223</v>
      </c>
      <c r="P98" s="1006">
        <v>0.18626865671641793</v>
      </c>
      <c r="Q98" s="1006">
        <v>0.20298507462686566</v>
      </c>
      <c r="R98" s="1006"/>
      <c r="S98" s="1006">
        <v>0.18865671641791046</v>
      </c>
      <c r="T98" s="1006">
        <v>0.29850746268656714</v>
      </c>
      <c r="U98" s="1006">
        <f t="shared" si="1"/>
        <v>0.23571234735413837</v>
      </c>
    </row>
    <row r="99" spans="1:21">
      <c r="A99" s="676">
        <v>6110</v>
      </c>
      <c r="B99" s="676">
        <v>70</v>
      </c>
      <c r="C99" s="1004">
        <v>93</v>
      </c>
      <c r="D99" s="1005" t="s">
        <v>1371</v>
      </c>
      <c r="E99" s="1005" t="s">
        <v>1274</v>
      </c>
      <c r="F99" s="1005" t="s">
        <v>2011</v>
      </c>
      <c r="G99" s="1004" t="s">
        <v>55</v>
      </c>
      <c r="H99" s="1005">
        <v>134</v>
      </c>
      <c r="I99" s="1006">
        <v>0.61791044776119397</v>
      </c>
      <c r="J99" s="1006">
        <v>0.62686567164179108</v>
      </c>
      <c r="K99" s="1006">
        <v>0.65074626865671648</v>
      </c>
      <c r="L99" s="1006">
        <v>0.5044776119402985</v>
      </c>
      <c r="M99" s="1006">
        <v>0.53432835820895519</v>
      </c>
      <c r="N99" s="1006">
        <v>0.54925373134328359</v>
      </c>
      <c r="O99" s="1006">
        <v>0.57014925373134329</v>
      </c>
      <c r="P99" s="1006">
        <v>0.54626865671641789</v>
      </c>
      <c r="Q99" s="1006">
        <v>0.60597014925373138</v>
      </c>
      <c r="R99" s="1006">
        <v>0.54925373134328359</v>
      </c>
      <c r="S99" s="1006">
        <v>0.5313432835820896</v>
      </c>
      <c r="T99" s="1006">
        <v>0.47761194029850745</v>
      </c>
      <c r="U99" s="1006">
        <f t="shared" si="1"/>
        <v>0.56368159203980095</v>
      </c>
    </row>
    <row r="100" spans="1:21">
      <c r="A100" s="676">
        <v>6110</v>
      </c>
      <c r="B100" s="676">
        <v>81</v>
      </c>
      <c r="C100" s="1004">
        <v>94</v>
      </c>
      <c r="D100" s="1005" t="s">
        <v>1914</v>
      </c>
      <c r="E100" s="1005" t="s">
        <v>1274</v>
      </c>
      <c r="F100" s="1005" t="s">
        <v>2011</v>
      </c>
      <c r="G100" s="1004" t="s">
        <v>55</v>
      </c>
      <c r="H100" s="1005">
        <v>134</v>
      </c>
      <c r="I100" s="1006">
        <v>1.0149253731343284</v>
      </c>
      <c r="J100" s="1006">
        <v>1.0149253731343284</v>
      </c>
      <c r="K100" s="1006">
        <v>1.0149253731343284</v>
      </c>
      <c r="L100" s="1006">
        <v>1.0149253731343284</v>
      </c>
      <c r="M100" s="1006">
        <v>1.0149253731343284</v>
      </c>
      <c r="N100" s="1006">
        <v>1.0149253731343284</v>
      </c>
      <c r="O100" s="1006">
        <v>1.0149253731343284</v>
      </c>
      <c r="P100" s="1006">
        <v>1.0149253731343284</v>
      </c>
      <c r="Q100" s="1006">
        <v>0.74268656716417902</v>
      </c>
      <c r="R100" s="1006">
        <v>0.76059701492537313</v>
      </c>
      <c r="S100" s="1006">
        <v>0.89014925373134324</v>
      </c>
      <c r="T100" s="1006">
        <v>0.80119402985074628</v>
      </c>
      <c r="U100" s="1006">
        <f t="shared" si="1"/>
        <v>0.94283582089552243</v>
      </c>
    </row>
    <row r="101" spans="1:21">
      <c r="A101" s="676">
        <v>6150</v>
      </c>
      <c r="B101" s="676">
        <v>33</v>
      </c>
      <c r="C101" s="1004">
        <v>95</v>
      </c>
      <c r="D101" s="1005" t="s">
        <v>2266</v>
      </c>
      <c r="E101" s="1005" t="s">
        <v>1274</v>
      </c>
      <c r="F101" s="1005" t="s">
        <v>2011</v>
      </c>
      <c r="G101" s="1004" t="s">
        <v>55</v>
      </c>
      <c r="H101" s="1005">
        <v>134</v>
      </c>
      <c r="I101" s="1006"/>
      <c r="J101" s="1006"/>
      <c r="K101" s="1006"/>
      <c r="L101" s="1006"/>
      <c r="M101" s="1006"/>
      <c r="N101" s="1006"/>
      <c r="O101" s="1006"/>
      <c r="P101" s="1006"/>
      <c r="Q101" s="1006"/>
      <c r="R101" s="1006"/>
      <c r="S101" s="1006">
        <v>0.89910447761194034</v>
      </c>
      <c r="T101" s="1006">
        <v>0.89850746268656723</v>
      </c>
      <c r="U101" s="1006">
        <f t="shared" si="1"/>
        <v>0.89880597014925379</v>
      </c>
    </row>
    <row r="102" spans="1:21">
      <c r="A102" s="676">
        <v>6220</v>
      </c>
      <c r="B102" s="676">
        <v>177</v>
      </c>
      <c r="C102" s="1004">
        <v>96</v>
      </c>
      <c r="D102" s="1005" t="s">
        <v>1656</v>
      </c>
      <c r="E102" s="1005" t="s">
        <v>1274</v>
      </c>
      <c r="F102" s="1005" t="s">
        <v>2203</v>
      </c>
      <c r="G102" s="1004" t="s">
        <v>55</v>
      </c>
      <c r="H102" s="1005">
        <v>134</v>
      </c>
      <c r="I102" s="1006">
        <v>0.38805970149253732</v>
      </c>
      <c r="J102" s="1006">
        <v>0.35223880597014928</v>
      </c>
      <c r="K102" s="1006">
        <v>0.36417910447761193</v>
      </c>
      <c r="L102" s="1006">
        <v>0.47761194029850745</v>
      </c>
      <c r="M102" s="1006">
        <v>0.38507462686567168</v>
      </c>
      <c r="N102" s="1006">
        <v>0.40597014925373132</v>
      </c>
      <c r="O102" s="1006">
        <v>0.42686567164179107</v>
      </c>
      <c r="P102" s="1006">
        <v>0.30985074626865672</v>
      </c>
      <c r="Q102" s="1006">
        <v>0.24059701492537314</v>
      </c>
      <c r="R102" s="1006">
        <v>0.22865671641791044</v>
      </c>
      <c r="S102" s="1006">
        <v>0.24477611940298505</v>
      </c>
      <c r="T102" s="1006">
        <v>0.38686567164179109</v>
      </c>
      <c r="U102" s="1006">
        <f t="shared" si="1"/>
        <v>0.35089552238805971</v>
      </c>
    </row>
    <row r="103" spans="1:21">
      <c r="A103" s="676">
        <v>6220</v>
      </c>
      <c r="B103" s="676">
        <v>186</v>
      </c>
      <c r="C103" s="1004">
        <v>97</v>
      </c>
      <c r="D103" s="1005" t="s">
        <v>1604</v>
      </c>
      <c r="E103" s="1005" t="s">
        <v>1274</v>
      </c>
      <c r="F103" s="1005" t="s">
        <v>2203</v>
      </c>
      <c r="G103" s="1004" t="s">
        <v>55</v>
      </c>
      <c r="H103" s="1005">
        <v>134</v>
      </c>
      <c r="I103" s="1006">
        <v>0.76</v>
      </c>
      <c r="J103" s="1006">
        <v>0.57253731343283576</v>
      </c>
      <c r="K103" s="1006">
        <v>0.55164179104477618</v>
      </c>
      <c r="L103" s="1006">
        <v>0.7295522388059702</v>
      </c>
      <c r="M103" s="1006">
        <v>0.6877611940298507</v>
      </c>
      <c r="N103" s="1006">
        <v>0.66865671641791036</v>
      </c>
      <c r="O103" s="1006">
        <v>0.74626865671641796</v>
      </c>
      <c r="P103" s="1006">
        <v>0.71522388059701492</v>
      </c>
      <c r="Q103" s="1006">
        <v>0.54507462686567165</v>
      </c>
      <c r="R103" s="1006">
        <v>0.54208955223880595</v>
      </c>
      <c r="S103" s="1006">
        <v>0.53313432835820895</v>
      </c>
      <c r="T103" s="1006">
        <v>0.65731343283582089</v>
      </c>
      <c r="U103" s="1006">
        <f t="shared" si="1"/>
        <v>0.64243781094527352</v>
      </c>
    </row>
    <row r="104" spans="1:21">
      <c r="A104" s="676">
        <v>6220</v>
      </c>
      <c r="B104" s="676">
        <v>20</v>
      </c>
      <c r="C104" s="1004">
        <v>98</v>
      </c>
      <c r="D104" s="1005" t="s">
        <v>306</v>
      </c>
      <c r="E104" s="1005" t="s">
        <v>1274</v>
      </c>
      <c r="F104" s="1005" t="s">
        <v>2011</v>
      </c>
      <c r="G104" s="1004" t="s">
        <v>55</v>
      </c>
      <c r="H104" s="1005">
        <v>134</v>
      </c>
      <c r="I104" s="1006">
        <v>1.4014925373134328</v>
      </c>
      <c r="J104" s="1006">
        <v>0.81492537313432833</v>
      </c>
      <c r="K104" s="1006">
        <v>0.86328358208955225</v>
      </c>
      <c r="L104" s="1006">
        <v>0.75582089552238807</v>
      </c>
      <c r="M104" s="1006">
        <v>1.0197014925373133</v>
      </c>
      <c r="N104" s="1006">
        <v>0.93134328358208951</v>
      </c>
      <c r="O104" s="1006">
        <v>1.0746268656716418</v>
      </c>
      <c r="P104" s="1006">
        <v>1.195223880597015</v>
      </c>
      <c r="Q104" s="1006">
        <v>1.0253731343283583</v>
      </c>
      <c r="R104" s="1006">
        <v>1.208955223880597</v>
      </c>
      <c r="S104" s="1006">
        <v>1.178507462686567</v>
      </c>
      <c r="T104" s="1006">
        <v>1.198507462686567</v>
      </c>
      <c r="U104" s="1006">
        <f t="shared" si="1"/>
        <v>1.0556467661691542</v>
      </c>
    </row>
    <row r="105" spans="1:21">
      <c r="A105" s="676">
        <v>6220</v>
      </c>
      <c r="B105" s="676">
        <v>187</v>
      </c>
      <c r="C105" s="1004">
        <v>99</v>
      </c>
      <c r="D105" s="1005" t="s">
        <v>1669</v>
      </c>
      <c r="E105" s="1005" t="s">
        <v>1274</v>
      </c>
      <c r="F105" s="1005" t="s">
        <v>2203</v>
      </c>
      <c r="G105" s="1004" t="s">
        <v>55</v>
      </c>
      <c r="H105" s="1005">
        <v>134</v>
      </c>
      <c r="I105" s="1006">
        <v>0.29014925373134332</v>
      </c>
      <c r="J105" s="1006">
        <v>0.14477611940298507</v>
      </c>
      <c r="K105" s="1006">
        <v>0.28716417910447761</v>
      </c>
      <c r="L105" s="1006">
        <v>0.23820895522388061</v>
      </c>
      <c r="M105" s="1006">
        <v>0.19701492537313431</v>
      </c>
      <c r="N105" s="1006">
        <v>0.19402985074626866</v>
      </c>
      <c r="O105" s="1006">
        <v>0.22029850746268656</v>
      </c>
      <c r="P105" s="1006">
        <v>0.22328358208955226</v>
      </c>
      <c r="Q105" s="1006">
        <v>0.18149253731343284</v>
      </c>
      <c r="R105" s="1006">
        <v>0.3814925373134328</v>
      </c>
      <c r="S105" s="1006">
        <v>0.3002985074626866</v>
      </c>
      <c r="T105" s="1006">
        <v>0.30149253731343284</v>
      </c>
      <c r="U105" s="1006">
        <f t="shared" si="1"/>
        <v>0.24664179104477615</v>
      </c>
    </row>
    <row r="106" spans="1:21">
      <c r="A106" s="676">
        <v>1260</v>
      </c>
      <c r="B106" s="676">
        <v>38</v>
      </c>
      <c r="C106" s="1004">
        <v>100</v>
      </c>
      <c r="D106" s="1005" t="s">
        <v>1843</v>
      </c>
      <c r="E106" s="1005" t="s">
        <v>1274</v>
      </c>
      <c r="F106" s="1005" t="s">
        <v>2050</v>
      </c>
      <c r="G106" s="1004" t="s">
        <v>55</v>
      </c>
      <c r="H106" s="1005">
        <v>134</v>
      </c>
      <c r="I106" s="1006">
        <v>0.92537313432835822</v>
      </c>
      <c r="J106" s="1006">
        <v>0.9850746268656716</v>
      </c>
      <c r="K106" s="1006">
        <v>0.87761194029850742</v>
      </c>
      <c r="L106" s="1006">
        <v>0.83283582089552233</v>
      </c>
      <c r="M106" s="1006">
        <v>0.86865671641791053</v>
      </c>
      <c r="N106" s="1006">
        <v>0.89850746268656723</v>
      </c>
      <c r="O106" s="1006">
        <v>0.89552238805970152</v>
      </c>
      <c r="P106" s="1006">
        <v>0.69850746268656716</v>
      </c>
      <c r="Q106" s="1006">
        <v>0.78805970149253723</v>
      </c>
      <c r="R106" s="1006">
        <v>0.80716417910447757</v>
      </c>
      <c r="S106" s="1006">
        <v>0.77492537313432841</v>
      </c>
      <c r="T106" s="1006">
        <v>0.68716417910447758</v>
      </c>
      <c r="U106" s="1006">
        <f t="shared" si="1"/>
        <v>0.83661691542288563</v>
      </c>
    </row>
    <row r="107" spans="1:21">
      <c r="A107" s="676">
        <v>1220</v>
      </c>
      <c r="B107" s="676">
        <v>89</v>
      </c>
      <c r="C107" s="1004">
        <v>101</v>
      </c>
      <c r="D107" s="1005" t="s">
        <v>2082</v>
      </c>
      <c r="E107" s="1005" t="s">
        <v>1274</v>
      </c>
      <c r="F107" s="1005" t="s">
        <v>2051</v>
      </c>
      <c r="G107" s="1004" t="s">
        <v>55</v>
      </c>
      <c r="H107" s="1005">
        <v>134</v>
      </c>
      <c r="I107" s="1006"/>
      <c r="J107" s="1006">
        <v>2.4626865671641791E-4</v>
      </c>
      <c r="K107" s="1006">
        <v>6.7164179104477612E-2</v>
      </c>
      <c r="L107" s="1006">
        <v>6.8059701492537303E-2</v>
      </c>
      <c r="M107" s="1006">
        <v>0.1191044776119403</v>
      </c>
      <c r="N107" s="1006">
        <v>0.11417910447761194</v>
      </c>
      <c r="O107" s="1006">
        <v>0.14776119402985075</v>
      </c>
      <c r="P107" s="1006">
        <v>3.1343283582089556E-4</v>
      </c>
      <c r="Q107" s="1006">
        <v>2.6865671641791044E-4</v>
      </c>
      <c r="R107" s="1006">
        <v>2.0149253731343284E-4</v>
      </c>
      <c r="S107" s="1006">
        <v>3.1641791044776117E-4</v>
      </c>
      <c r="T107" s="1006">
        <v>6.0447761194029853E-4</v>
      </c>
      <c r="U107" s="1006">
        <f t="shared" si="1"/>
        <v>4.7110854816824956E-2</v>
      </c>
    </row>
    <row r="108" spans="1:21">
      <c r="A108" s="676">
        <v>1240</v>
      </c>
      <c r="B108" s="676">
        <v>37</v>
      </c>
      <c r="C108" s="1004">
        <v>102</v>
      </c>
      <c r="D108" s="1005" t="s">
        <v>544</v>
      </c>
      <c r="E108" s="1005" t="s">
        <v>1274</v>
      </c>
      <c r="F108" s="1005" t="s">
        <v>2203</v>
      </c>
      <c r="G108" s="1004" t="s">
        <v>55</v>
      </c>
      <c r="H108" s="1005">
        <v>136</v>
      </c>
      <c r="I108" s="1006">
        <v>0.64411764705882346</v>
      </c>
      <c r="J108" s="1006">
        <v>0.69852941176470584</v>
      </c>
      <c r="K108" s="1006">
        <v>0.66176470588235292</v>
      </c>
      <c r="L108" s="1006">
        <v>0.64411764705882346</v>
      </c>
      <c r="M108" s="1006">
        <v>0.61764705882352944</v>
      </c>
      <c r="N108" s="1006">
        <v>0.65</v>
      </c>
      <c r="O108" s="1006">
        <v>0.66911764705882348</v>
      </c>
      <c r="P108" s="1006">
        <v>0.73676470588235299</v>
      </c>
      <c r="Q108" s="1006">
        <v>0.60441176470588243</v>
      </c>
      <c r="R108" s="1006">
        <v>0.70000000000000007</v>
      </c>
      <c r="S108" s="1006">
        <v>0.7279411764705882</v>
      </c>
      <c r="T108" s="1006">
        <v>0.625</v>
      </c>
      <c r="U108" s="1006">
        <f t="shared" si="1"/>
        <v>0.66495098039215683</v>
      </c>
    </row>
    <row r="109" spans="1:21">
      <c r="A109" s="676">
        <v>6110</v>
      </c>
      <c r="B109" s="676">
        <v>9</v>
      </c>
      <c r="C109" s="1004">
        <v>103</v>
      </c>
      <c r="D109" s="1005" t="s">
        <v>298</v>
      </c>
      <c r="E109" s="1005" t="s">
        <v>1274</v>
      </c>
      <c r="F109" s="1005" t="s">
        <v>2011</v>
      </c>
      <c r="G109" s="1004" t="s">
        <v>55</v>
      </c>
      <c r="H109" s="1005">
        <v>137</v>
      </c>
      <c r="I109" s="1006">
        <v>0.77080291970802917</v>
      </c>
      <c r="J109" s="1006">
        <v>0.77693430656934304</v>
      </c>
      <c r="K109" s="1006">
        <v>0.67445255474452559</v>
      </c>
      <c r="L109" s="1006">
        <v>0.72175182481751821</v>
      </c>
      <c r="M109" s="1006">
        <v>3.503649635036496E-2</v>
      </c>
      <c r="N109" s="1006">
        <v>2.1897810218978103E-2</v>
      </c>
      <c r="O109" s="1006">
        <v>2.3649635036496353E-2</v>
      </c>
      <c r="P109" s="1006">
        <v>3.1532846715328466E-2</v>
      </c>
      <c r="Q109" s="1006">
        <v>0.83124087591240869</v>
      </c>
      <c r="R109" s="1006">
        <v>0.71737226277372268</v>
      </c>
      <c r="S109" s="1006">
        <v>2.802919708029197E-2</v>
      </c>
      <c r="T109" s="1006">
        <v>2.2773722627737226E-2</v>
      </c>
      <c r="U109" s="1006">
        <f t="shared" si="1"/>
        <v>0.38795620437956196</v>
      </c>
    </row>
    <row r="110" spans="1:21">
      <c r="A110" s="676">
        <v>1210</v>
      </c>
      <c r="B110" s="676">
        <v>4</v>
      </c>
      <c r="C110" s="1004">
        <v>104</v>
      </c>
      <c r="D110" s="1005" t="s">
        <v>2081</v>
      </c>
      <c r="E110" s="1005" t="s">
        <v>1274</v>
      </c>
      <c r="F110" s="1005" t="s">
        <v>2011</v>
      </c>
      <c r="G110" s="1004" t="s">
        <v>55</v>
      </c>
      <c r="H110" s="1005">
        <v>137</v>
      </c>
      <c r="I110" s="1006"/>
      <c r="J110" s="1006"/>
      <c r="K110" s="1006"/>
      <c r="L110" s="1006"/>
      <c r="M110" s="1006"/>
      <c r="N110" s="1006">
        <v>0.51094890510948909</v>
      </c>
      <c r="O110" s="1006">
        <v>1.5766423357664233E-2</v>
      </c>
      <c r="P110" s="1006">
        <v>0.34773722627737225</v>
      </c>
      <c r="Q110" s="1006"/>
      <c r="R110" s="1006">
        <v>0.84963503649635042</v>
      </c>
      <c r="S110" s="1006">
        <v>0.87094890510948897</v>
      </c>
      <c r="T110" s="1006">
        <v>0.81401459854014591</v>
      </c>
      <c r="U110" s="1006">
        <f t="shared" si="1"/>
        <v>0.56817518248175169</v>
      </c>
    </row>
    <row r="111" spans="1:21">
      <c r="A111" s="676">
        <v>1210</v>
      </c>
      <c r="B111" s="676">
        <v>39</v>
      </c>
      <c r="C111" s="1004">
        <v>105</v>
      </c>
      <c r="D111" s="1005" t="s">
        <v>1888</v>
      </c>
      <c r="E111" s="1005" t="s">
        <v>1274</v>
      </c>
      <c r="F111" s="1005" t="s">
        <v>2203</v>
      </c>
      <c r="G111" s="1004" t="s">
        <v>55</v>
      </c>
      <c r="H111" s="1005">
        <v>138</v>
      </c>
      <c r="I111" s="1006">
        <v>1.3768115942028984</v>
      </c>
      <c r="J111" s="1006">
        <v>1.5072463768115942</v>
      </c>
      <c r="K111" s="1006">
        <v>1.4782608695652173</v>
      </c>
      <c r="L111" s="1006">
        <v>1.4086956521739131</v>
      </c>
      <c r="M111" s="1006">
        <v>1.3895652173913042</v>
      </c>
      <c r="N111" s="1006">
        <v>1.3913043478260869</v>
      </c>
      <c r="O111" s="1006">
        <v>1.4289855072463766</v>
      </c>
      <c r="P111" s="1006">
        <v>1.2028985507246377</v>
      </c>
      <c r="Q111" s="1006">
        <v>1.0515942028985508</v>
      </c>
      <c r="R111" s="1006">
        <v>1.0202898550724639</v>
      </c>
      <c r="S111" s="1006">
        <v>0.74144927536231875</v>
      </c>
      <c r="T111" s="1006">
        <v>1.367536231884058</v>
      </c>
      <c r="U111" s="1006">
        <f t="shared" si="1"/>
        <v>1.2803864734299519</v>
      </c>
    </row>
    <row r="112" spans="1:21">
      <c r="A112" s="676">
        <v>1210</v>
      </c>
      <c r="B112" s="676">
        <v>75</v>
      </c>
      <c r="C112" s="1004">
        <v>106</v>
      </c>
      <c r="D112" s="1005" t="s">
        <v>606</v>
      </c>
      <c r="E112" s="1005" t="s">
        <v>1274</v>
      </c>
      <c r="F112" s="1005" t="s">
        <v>2011</v>
      </c>
      <c r="G112" s="1004" t="s">
        <v>55</v>
      </c>
      <c r="H112" s="1005">
        <v>138</v>
      </c>
      <c r="I112" s="1006">
        <v>0.48695652173913045</v>
      </c>
      <c r="J112" s="1006">
        <v>1</v>
      </c>
      <c r="K112" s="1006">
        <v>0.47826086956521741</v>
      </c>
      <c r="L112" s="1006">
        <v>0.44927536231884058</v>
      </c>
      <c r="M112" s="1006">
        <v>0.44927536231884058</v>
      </c>
      <c r="N112" s="1006">
        <v>0.45217391304347826</v>
      </c>
      <c r="O112" s="1006">
        <v>0.45507246376811594</v>
      </c>
      <c r="P112" s="1006">
        <v>7.8260869565217397E-2</v>
      </c>
      <c r="Q112" s="1006">
        <v>0.5043478260869565</v>
      </c>
      <c r="R112" s="1006">
        <v>0.51594202898550723</v>
      </c>
      <c r="S112" s="1006">
        <v>0.59710144927536235</v>
      </c>
      <c r="T112" s="1006">
        <v>0.44637681159420289</v>
      </c>
      <c r="U112" s="1006">
        <f t="shared" si="1"/>
        <v>0.49275362318840582</v>
      </c>
    </row>
    <row r="113" spans="1:21">
      <c r="A113" s="676">
        <v>1220</v>
      </c>
      <c r="B113" s="676">
        <v>86</v>
      </c>
      <c r="C113" s="1004">
        <v>107</v>
      </c>
      <c r="D113" s="1005" t="s">
        <v>816</v>
      </c>
      <c r="E113" s="1005" t="s">
        <v>1274</v>
      </c>
      <c r="F113" s="1005" t="s">
        <v>2203</v>
      </c>
      <c r="G113" s="1004" t="s">
        <v>55</v>
      </c>
      <c r="H113" s="1005">
        <v>139</v>
      </c>
      <c r="I113" s="1006">
        <v>0.2028776978417266</v>
      </c>
      <c r="J113" s="1006">
        <v>0.18848920863309351</v>
      </c>
      <c r="K113" s="1006">
        <v>0.19424460431654678</v>
      </c>
      <c r="L113" s="1006">
        <v>0.19856115107913669</v>
      </c>
      <c r="M113" s="1006">
        <v>0.21151079136690645</v>
      </c>
      <c r="N113" s="1006">
        <v>0.21151079136690645</v>
      </c>
      <c r="O113" s="1006">
        <v>0.21726618705035972</v>
      </c>
      <c r="P113" s="1006">
        <v>0.18848920863309351</v>
      </c>
      <c r="Q113" s="1006">
        <v>0.17841726618705037</v>
      </c>
      <c r="R113" s="1006">
        <v>0.16402877697841728</v>
      </c>
      <c r="S113" s="1006">
        <v>0.16978417266187051</v>
      </c>
      <c r="T113" s="1006">
        <v>0.22158273381294966</v>
      </c>
      <c r="U113" s="1006">
        <f t="shared" si="1"/>
        <v>0.19556354916067145</v>
      </c>
    </row>
    <row r="114" spans="1:21">
      <c r="A114" s="676">
        <v>1250</v>
      </c>
      <c r="B114" s="676">
        <v>23</v>
      </c>
      <c r="C114" s="1004">
        <v>108</v>
      </c>
      <c r="D114" s="1005" t="s">
        <v>1753</v>
      </c>
      <c r="E114" s="1005" t="s">
        <v>1274</v>
      </c>
      <c r="F114" s="1005" t="s">
        <v>2203</v>
      </c>
      <c r="G114" s="1004" t="s">
        <v>55</v>
      </c>
      <c r="H114" s="1005">
        <v>139</v>
      </c>
      <c r="I114" s="1006"/>
      <c r="J114" s="1006"/>
      <c r="K114" s="1006"/>
      <c r="L114" s="1006"/>
      <c r="M114" s="1006"/>
      <c r="N114" s="1006"/>
      <c r="O114" s="1006">
        <v>0.13352517985611509</v>
      </c>
      <c r="P114" s="1006">
        <v>0.16690647482014387</v>
      </c>
      <c r="Q114" s="1006">
        <v>0.2497841726618705</v>
      </c>
      <c r="R114" s="1006">
        <v>0.29582733812949641</v>
      </c>
      <c r="S114" s="1006">
        <v>0.30215827338129497</v>
      </c>
      <c r="T114" s="1006">
        <v>0.34532374100719426</v>
      </c>
      <c r="U114" s="1006">
        <f t="shared" si="1"/>
        <v>0.24892086330935256</v>
      </c>
    </row>
    <row r="115" spans="1:21">
      <c r="A115" s="676">
        <v>1260</v>
      </c>
      <c r="B115" s="676">
        <v>11</v>
      </c>
      <c r="C115" s="1004">
        <v>109</v>
      </c>
      <c r="D115" s="1005" t="s">
        <v>1753</v>
      </c>
      <c r="E115" s="1005" t="s">
        <v>1274</v>
      </c>
      <c r="F115" s="1005" t="s">
        <v>2203</v>
      </c>
      <c r="G115" s="1004" t="s">
        <v>55</v>
      </c>
      <c r="H115" s="1005">
        <v>139</v>
      </c>
      <c r="I115" s="1006"/>
      <c r="J115" s="1006"/>
      <c r="K115" s="1006"/>
      <c r="L115" s="1006"/>
      <c r="M115" s="1006"/>
      <c r="N115" s="1006"/>
      <c r="O115" s="1006"/>
      <c r="P115" s="1006"/>
      <c r="Q115" s="1006">
        <v>8.6330935251798566E-2</v>
      </c>
      <c r="R115" s="1006">
        <v>0.23366906474820143</v>
      </c>
      <c r="S115" s="1006">
        <v>0.16230215827338129</v>
      </c>
      <c r="T115" s="1006">
        <v>0.20374100719424459</v>
      </c>
      <c r="U115" s="1006">
        <f t="shared" si="1"/>
        <v>0.17151079136690647</v>
      </c>
    </row>
    <row r="116" spans="1:21">
      <c r="A116" s="676">
        <v>1260</v>
      </c>
      <c r="B116" s="676">
        <v>16</v>
      </c>
      <c r="C116" s="1004">
        <v>110</v>
      </c>
      <c r="D116" s="1005" t="s">
        <v>746</v>
      </c>
      <c r="E116" s="1005" t="s">
        <v>1274</v>
      </c>
      <c r="F116" s="1005" t="s">
        <v>2011</v>
      </c>
      <c r="G116" s="1004" t="s">
        <v>55</v>
      </c>
      <c r="H116" s="1005">
        <v>140</v>
      </c>
      <c r="I116" s="1006">
        <v>0.99428571428571422</v>
      </c>
      <c r="J116" s="1006">
        <v>1.0028571428571429</v>
      </c>
      <c r="K116" s="1006">
        <v>0.81857142857142851</v>
      </c>
      <c r="L116" s="1006">
        <v>1.1228571428571428</v>
      </c>
      <c r="M116" s="1006">
        <v>1.4237142857142857</v>
      </c>
      <c r="N116" s="1006">
        <v>1.5634285714285714</v>
      </c>
      <c r="O116" s="1006">
        <v>1.1717142857142857</v>
      </c>
      <c r="P116" s="1006">
        <v>0.21</v>
      </c>
      <c r="Q116" s="1006">
        <v>0.1782857142857143</v>
      </c>
      <c r="R116" s="1006">
        <v>1.2779999999999998</v>
      </c>
      <c r="S116" s="1006">
        <v>1.6577142857142857</v>
      </c>
      <c r="T116" s="1006">
        <v>1.6414285714285715</v>
      </c>
      <c r="U116" s="1006">
        <f t="shared" si="1"/>
        <v>1.0885714285714287</v>
      </c>
    </row>
    <row r="117" spans="1:21">
      <c r="A117" s="676">
        <v>6210</v>
      </c>
      <c r="B117" s="676">
        <v>34</v>
      </c>
      <c r="C117" s="1004">
        <v>111</v>
      </c>
      <c r="D117" s="1005" t="s">
        <v>940</v>
      </c>
      <c r="E117" s="1005" t="s">
        <v>1274</v>
      </c>
      <c r="F117" s="1005" t="s">
        <v>2054</v>
      </c>
      <c r="G117" s="1004" t="s">
        <v>55</v>
      </c>
      <c r="H117" s="1005">
        <v>140</v>
      </c>
      <c r="I117" s="1006">
        <v>0.50571428571428567</v>
      </c>
      <c r="J117" s="1006">
        <v>0.49285714285714288</v>
      </c>
      <c r="K117" s="1006">
        <v>0.5357142857142857</v>
      </c>
      <c r="L117" s="1006">
        <v>0.20571428571428571</v>
      </c>
      <c r="M117" s="1006">
        <v>0.16285714285714287</v>
      </c>
      <c r="N117" s="1006">
        <v>0.17571428571428571</v>
      </c>
      <c r="O117" s="1006">
        <v>0.26999999999999996</v>
      </c>
      <c r="P117" s="1006">
        <v>0.24857142857142855</v>
      </c>
      <c r="Q117" s="1006">
        <v>0.13285714285714287</v>
      </c>
      <c r="R117" s="1006">
        <v>5.5714285714285716E-2</v>
      </c>
      <c r="S117" s="1006">
        <v>0.1842857142857143</v>
      </c>
      <c r="T117" s="1006">
        <v>0.66428571428571426</v>
      </c>
      <c r="U117" s="1006">
        <f t="shared" si="1"/>
        <v>0.30285714285714282</v>
      </c>
    </row>
    <row r="118" spans="1:21">
      <c r="A118" s="676">
        <v>1210</v>
      </c>
      <c r="B118" s="676">
        <v>12</v>
      </c>
      <c r="C118" s="1004">
        <v>112</v>
      </c>
      <c r="D118" s="1005" t="s">
        <v>1889</v>
      </c>
      <c r="E118" s="1005" t="s">
        <v>1274</v>
      </c>
      <c r="F118" s="1005" t="s">
        <v>2011</v>
      </c>
      <c r="G118" s="1004" t="s">
        <v>55</v>
      </c>
      <c r="H118" s="1005">
        <v>140</v>
      </c>
      <c r="I118" s="1006">
        <v>0.5485714285714286</v>
      </c>
      <c r="J118" s="1006">
        <v>1.0097142857142858</v>
      </c>
      <c r="K118" s="1006">
        <v>0.97142857142857142</v>
      </c>
      <c r="L118" s="1006">
        <v>0.96114285714285719</v>
      </c>
      <c r="M118" s="1006">
        <v>0.55542857142857149</v>
      </c>
      <c r="N118" s="1006">
        <v>0.56742857142857139</v>
      </c>
      <c r="O118" s="1006">
        <v>0.57428571428571429</v>
      </c>
      <c r="P118" s="1006">
        <v>0.52742857142857147</v>
      </c>
      <c r="Q118" s="1006">
        <v>0.50228571428571422</v>
      </c>
      <c r="R118" s="1006">
        <v>0.49028571428571427</v>
      </c>
      <c r="S118" s="1006">
        <v>0.50057142857142856</v>
      </c>
      <c r="T118" s="1006">
        <v>0.51714285714285724</v>
      </c>
      <c r="U118" s="1006">
        <f t="shared" si="1"/>
        <v>0.64380952380952394</v>
      </c>
    </row>
    <row r="119" spans="1:21">
      <c r="A119" s="676">
        <v>1260</v>
      </c>
      <c r="B119" s="676">
        <v>30</v>
      </c>
      <c r="C119" s="1004">
        <v>113</v>
      </c>
      <c r="D119" s="1005" t="s">
        <v>1842</v>
      </c>
      <c r="E119" s="1005" t="s">
        <v>1274</v>
      </c>
      <c r="F119" s="1005" t="s">
        <v>2203</v>
      </c>
      <c r="G119" s="1004" t="s">
        <v>55</v>
      </c>
      <c r="H119" s="1005">
        <v>140</v>
      </c>
      <c r="I119" s="1006">
        <v>0.8</v>
      </c>
      <c r="J119" s="1006">
        <v>0.7142857142857143</v>
      </c>
      <c r="K119" s="1006">
        <v>0.75714285714285712</v>
      </c>
      <c r="L119" s="1006">
        <v>0.75314285714285711</v>
      </c>
      <c r="M119" s="1006">
        <v>0.68742857142857139</v>
      </c>
      <c r="N119" s="1006">
        <v>0.6428571428571429</v>
      </c>
      <c r="O119" s="1006">
        <v>0.68914285714285717</v>
      </c>
      <c r="P119" s="1006">
        <v>0.7142857142857143</v>
      </c>
      <c r="Q119" s="1006">
        <v>0.56142857142857139</v>
      </c>
      <c r="R119" s="1006">
        <v>0.41428571428571431</v>
      </c>
      <c r="S119" s="1006">
        <v>0.51428571428571423</v>
      </c>
      <c r="T119" s="1006">
        <v>0.75142857142857145</v>
      </c>
      <c r="U119" s="1006">
        <f t="shared" si="1"/>
        <v>0.6666428571428572</v>
      </c>
    </row>
    <row r="120" spans="1:21">
      <c r="A120" s="676">
        <v>6220</v>
      </c>
      <c r="B120" s="676">
        <v>162</v>
      </c>
      <c r="C120" s="1004">
        <v>114</v>
      </c>
      <c r="D120" s="1005" t="s">
        <v>960</v>
      </c>
      <c r="E120" s="1005" t="s">
        <v>1274</v>
      </c>
      <c r="F120" s="1005" t="s">
        <v>2011</v>
      </c>
      <c r="G120" s="1004" t="s">
        <v>55</v>
      </c>
      <c r="H120" s="1005">
        <v>140</v>
      </c>
      <c r="I120" s="1006">
        <v>0.60057142857142853</v>
      </c>
      <c r="J120" s="1006">
        <v>0.45314285714285713</v>
      </c>
      <c r="K120" s="1006">
        <v>0.55771428571428572</v>
      </c>
      <c r="L120" s="1006">
        <v>0.67428571428571438</v>
      </c>
      <c r="M120" s="1006">
        <v>0.70400000000000007</v>
      </c>
      <c r="N120" s="1006">
        <v>0.71657142857142853</v>
      </c>
      <c r="O120" s="1006">
        <v>0.66628571428571426</v>
      </c>
      <c r="P120" s="1006">
        <v>0.72914285714285709</v>
      </c>
      <c r="Q120" s="1006">
        <v>0.73257142857142854</v>
      </c>
      <c r="R120" s="1006">
        <v>0.84399999999999997</v>
      </c>
      <c r="S120" s="1006">
        <v>0.83600000000000008</v>
      </c>
      <c r="T120" s="1006">
        <v>0.77085714285714291</v>
      </c>
      <c r="U120" s="1006">
        <f t="shared" si="1"/>
        <v>0.69042857142857139</v>
      </c>
    </row>
    <row r="121" spans="1:21">
      <c r="A121" s="676">
        <v>6220</v>
      </c>
      <c r="B121" s="676">
        <v>185</v>
      </c>
      <c r="C121" s="1004">
        <v>115</v>
      </c>
      <c r="D121" s="1005" t="s">
        <v>298</v>
      </c>
      <c r="E121" s="1005" t="s">
        <v>1274</v>
      </c>
      <c r="F121" s="1005" t="s">
        <v>2011</v>
      </c>
      <c r="G121" s="1004" t="s">
        <v>55</v>
      </c>
      <c r="H121" s="1005">
        <v>141</v>
      </c>
      <c r="I121" s="1006">
        <v>1.1914893617021276</v>
      </c>
      <c r="J121" s="1006">
        <v>1.1914893617021276</v>
      </c>
      <c r="K121" s="1006">
        <v>1.4178723404255318</v>
      </c>
      <c r="L121" s="1006">
        <v>1.3387234042553191</v>
      </c>
      <c r="M121" s="1006">
        <v>1.425531914893617</v>
      </c>
      <c r="N121" s="1006">
        <v>0.10638297872340426</v>
      </c>
      <c r="O121" s="1006">
        <v>0.1497872340425532</v>
      </c>
      <c r="P121" s="1006">
        <v>1.9361702127659575</v>
      </c>
      <c r="Q121" s="1006">
        <v>2.0561702127659576</v>
      </c>
      <c r="R121" s="1006">
        <v>1.8136170212765956</v>
      </c>
      <c r="S121" s="1006">
        <v>2.0714893617021275</v>
      </c>
      <c r="T121" s="1006">
        <v>2.1770212765957444</v>
      </c>
      <c r="U121" s="1006">
        <f t="shared" si="1"/>
        <v>1.4063120567375886</v>
      </c>
    </row>
    <row r="122" spans="1:21">
      <c r="A122" s="676">
        <v>1230</v>
      </c>
      <c r="B122" s="676">
        <v>16</v>
      </c>
      <c r="C122" s="1004">
        <v>116</v>
      </c>
      <c r="D122" s="1005" t="s">
        <v>1890</v>
      </c>
      <c r="E122" s="1005" t="s">
        <v>1274</v>
      </c>
      <c r="F122" s="1005" t="s">
        <v>2011</v>
      </c>
      <c r="G122" s="1004" t="s">
        <v>55</v>
      </c>
      <c r="H122" s="1005">
        <v>141</v>
      </c>
      <c r="I122" s="1006">
        <v>0.58156028368794321</v>
      </c>
      <c r="J122" s="1006">
        <v>0.53900709219858156</v>
      </c>
      <c r="K122" s="1006">
        <v>0.48226950354609927</v>
      </c>
      <c r="L122" s="1006">
        <v>0.58156028368794321</v>
      </c>
      <c r="M122" s="1006">
        <v>0.42553191489361702</v>
      </c>
      <c r="N122" s="1006">
        <v>0.43262411347517732</v>
      </c>
      <c r="O122" s="1006">
        <v>0.68085106382978722</v>
      </c>
      <c r="P122" s="1006">
        <v>0.7262411347517731</v>
      </c>
      <c r="Q122" s="1006">
        <v>0.61900709219858152</v>
      </c>
      <c r="R122" s="1006">
        <v>0.61588652482269501</v>
      </c>
      <c r="S122" s="1006">
        <v>0.69531914893617031</v>
      </c>
      <c r="T122" s="1006">
        <v>0.57730496453900715</v>
      </c>
      <c r="U122" s="1006">
        <f t="shared" si="1"/>
        <v>0.57976359338061478</v>
      </c>
    </row>
    <row r="123" spans="1:21">
      <c r="A123" s="676">
        <v>1240</v>
      </c>
      <c r="B123" s="676">
        <v>33</v>
      </c>
      <c r="C123" s="1004">
        <v>117</v>
      </c>
      <c r="D123" s="1005" t="s">
        <v>745</v>
      </c>
      <c r="E123" s="1005" t="s">
        <v>1274</v>
      </c>
      <c r="F123" s="1005" t="s">
        <v>2203</v>
      </c>
      <c r="G123" s="1004" t="s">
        <v>55</v>
      </c>
      <c r="H123" s="1005">
        <v>141</v>
      </c>
      <c r="I123" s="1006">
        <v>0.68936170212765957</v>
      </c>
      <c r="J123" s="1006">
        <v>0.66099290780141851</v>
      </c>
      <c r="K123" s="1006">
        <v>0.67687943262411343</v>
      </c>
      <c r="L123" s="1006">
        <v>0.66553191489361707</v>
      </c>
      <c r="M123" s="1006">
        <v>0.58382978723404255</v>
      </c>
      <c r="N123" s="1006">
        <v>0.57418439716312053</v>
      </c>
      <c r="O123" s="1006">
        <v>0.63319148936170211</v>
      </c>
      <c r="P123" s="1006">
        <v>0.58496453900709222</v>
      </c>
      <c r="Q123" s="1006">
        <v>0.5446808510638298</v>
      </c>
      <c r="R123" s="1006">
        <v>0.50780141843971627</v>
      </c>
      <c r="S123" s="1006">
        <v>0.53617021276595744</v>
      </c>
      <c r="T123" s="1006">
        <v>0.55773049645390071</v>
      </c>
      <c r="U123" s="1006">
        <f t="shared" si="1"/>
        <v>0.60127659574468084</v>
      </c>
    </row>
    <row r="124" spans="1:21">
      <c r="A124" s="676">
        <v>1230</v>
      </c>
      <c r="B124" s="676">
        <v>59</v>
      </c>
      <c r="C124" s="1004">
        <v>118</v>
      </c>
      <c r="D124" s="1005" t="s">
        <v>2080</v>
      </c>
      <c r="E124" s="1005" t="s">
        <v>1274</v>
      </c>
      <c r="F124" s="1005" t="s">
        <v>2051</v>
      </c>
      <c r="G124" s="1004" t="s">
        <v>55</v>
      </c>
      <c r="H124" s="1005">
        <v>141</v>
      </c>
      <c r="I124" s="1006"/>
      <c r="J124" s="1006">
        <v>0.13617021276595745</v>
      </c>
      <c r="K124" s="1006">
        <v>0.12482269503546101</v>
      </c>
      <c r="L124" s="1006">
        <v>0.25248226950354613</v>
      </c>
      <c r="M124" s="1006">
        <v>0.11347517730496454</v>
      </c>
      <c r="N124" s="1006">
        <v>0.14184397163120568</v>
      </c>
      <c r="O124" s="1006">
        <v>0.12482269503546101</v>
      </c>
      <c r="P124" s="1006">
        <v>0.14468085106382977</v>
      </c>
      <c r="Q124" s="1006">
        <v>0.13049645390070921</v>
      </c>
      <c r="R124" s="1006">
        <v>0.13617021276595745</v>
      </c>
      <c r="S124" s="1006">
        <v>0.11347517730496454</v>
      </c>
      <c r="T124" s="1006">
        <v>0.13049645390070921</v>
      </c>
      <c r="U124" s="1006">
        <f t="shared" si="1"/>
        <v>0.14081237911025143</v>
      </c>
    </row>
    <row r="125" spans="1:21">
      <c r="A125" s="676">
        <v>1220</v>
      </c>
      <c r="B125" s="676">
        <v>75</v>
      </c>
      <c r="C125" s="1004">
        <v>119</v>
      </c>
      <c r="D125" s="1005" t="s">
        <v>659</v>
      </c>
      <c r="E125" s="1005" t="s">
        <v>1274</v>
      </c>
      <c r="F125" s="1005" t="s">
        <v>2011</v>
      </c>
      <c r="G125" s="1004" t="s">
        <v>55</v>
      </c>
      <c r="H125" s="1005">
        <v>142</v>
      </c>
      <c r="I125" s="1006">
        <v>0.71098591549295775</v>
      </c>
      <c r="J125" s="1006">
        <v>0.47098591549295771</v>
      </c>
      <c r="K125" s="1006">
        <v>0.92845070422535214</v>
      </c>
      <c r="L125" s="1006">
        <v>0.83887323943661973</v>
      </c>
      <c r="M125" s="1006">
        <v>0.91436619718309864</v>
      </c>
      <c r="N125" s="1006">
        <v>0.93746478873239436</v>
      </c>
      <c r="O125" s="1006">
        <v>0.87830985915492954</v>
      </c>
      <c r="P125" s="1006">
        <v>6.535211267605634E-2</v>
      </c>
      <c r="Q125" s="1006">
        <v>0.16112676056338027</v>
      </c>
      <c r="R125" s="1006"/>
      <c r="S125" s="1006">
        <v>0.26140845070422536</v>
      </c>
      <c r="T125" s="1006">
        <v>0.92225352112676062</v>
      </c>
      <c r="U125" s="1006">
        <f t="shared" si="1"/>
        <v>0.64450704225352107</v>
      </c>
    </row>
    <row r="126" spans="1:21">
      <c r="A126" s="676">
        <v>6220</v>
      </c>
      <c r="B126" s="676">
        <v>145</v>
      </c>
      <c r="C126" s="1004">
        <v>120</v>
      </c>
      <c r="D126" s="1005" t="s">
        <v>1369</v>
      </c>
      <c r="E126" s="1005" t="s">
        <v>1274</v>
      </c>
      <c r="F126" s="1005" t="s">
        <v>2054</v>
      </c>
      <c r="G126" s="1004" t="s">
        <v>55</v>
      </c>
      <c r="H126" s="1005">
        <v>142</v>
      </c>
      <c r="I126" s="1006">
        <v>0.61577464788732394</v>
      </c>
      <c r="J126" s="1006">
        <v>0.43661971830985913</v>
      </c>
      <c r="K126" s="1006">
        <v>0.41352112676056335</v>
      </c>
      <c r="L126" s="1006">
        <v>0.71042253521126753</v>
      </c>
      <c r="M126" s="1006">
        <v>0.77521126760563375</v>
      </c>
      <c r="N126" s="1006">
        <v>0.93070422535211261</v>
      </c>
      <c r="O126" s="1006">
        <v>0.73915492957746476</v>
      </c>
      <c r="P126" s="1006">
        <v>0.90084507042253525</v>
      </c>
      <c r="Q126" s="1006">
        <v>0.68619718309859157</v>
      </c>
      <c r="R126" s="1006">
        <v>7.1549295774647886E-2</v>
      </c>
      <c r="S126" s="1006">
        <v>5.9154929577464793E-2</v>
      </c>
      <c r="T126" s="1006">
        <v>0.38816901408450705</v>
      </c>
      <c r="U126" s="1006">
        <f t="shared" si="1"/>
        <v>0.56061032863849769</v>
      </c>
    </row>
    <row r="127" spans="1:21">
      <c r="A127" s="676">
        <v>6110</v>
      </c>
      <c r="B127" s="676">
        <v>27</v>
      </c>
      <c r="C127" s="1004">
        <v>121</v>
      </c>
      <c r="D127" s="1005" t="s">
        <v>988</v>
      </c>
      <c r="E127" s="1005" t="s">
        <v>1274</v>
      </c>
      <c r="F127" s="1005" t="s">
        <v>2011</v>
      </c>
      <c r="G127" s="1004" t="s">
        <v>55</v>
      </c>
      <c r="H127" s="1005">
        <v>142</v>
      </c>
      <c r="I127" s="1006">
        <v>0.99154929577464801</v>
      </c>
      <c r="J127" s="1006">
        <v>0.93239436619718319</v>
      </c>
      <c r="K127" s="1006">
        <v>1.0507042253521126</v>
      </c>
      <c r="L127" s="1006">
        <v>0.95211267605633798</v>
      </c>
      <c r="M127" s="1006">
        <v>0.84507042253521125</v>
      </c>
      <c r="N127" s="1006">
        <v>7.0422535211267609E-2</v>
      </c>
      <c r="O127" s="1006">
        <v>0.89859154929577456</v>
      </c>
      <c r="P127" s="1006">
        <v>0.90704225352112688</v>
      </c>
      <c r="Q127" s="1006">
        <v>0.87887323943661966</v>
      </c>
      <c r="R127" s="1006">
        <v>0.88450704225352106</v>
      </c>
      <c r="S127" s="1006">
        <v>0.80563380281690145</v>
      </c>
      <c r="T127" s="1006">
        <v>0.91267605633802817</v>
      </c>
      <c r="U127" s="1006">
        <f t="shared" si="1"/>
        <v>0.84413145539906109</v>
      </c>
    </row>
    <row r="128" spans="1:21">
      <c r="A128" s="676">
        <v>1210</v>
      </c>
      <c r="B128" s="676">
        <v>45</v>
      </c>
      <c r="C128" s="1004">
        <v>122</v>
      </c>
      <c r="D128" s="1005" t="s">
        <v>1841</v>
      </c>
      <c r="E128" s="1005" t="s">
        <v>1274</v>
      </c>
      <c r="F128" s="1005" t="s">
        <v>2213</v>
      </c>
      <c r="G128" s="1004" t="s">
        <v>55</v>
      </c>
      <c r="H128" s="1005">
        <v>142</v>
      </c>
      <c r="I128" s="1006">
        <v>0.41126760563380282</v>
      </c>
      <c r="J128" s="1006">
        <v>0.42535211267605633</v>
      </c>
      <c r="K128" s="1006">
        <v>0.51774647887323944</v>
      </c>
      <c r="L128" s="1006">
        <v>0.40619718309859154</v>
      </c>
      <c r="M128" s="1006">
        <v>0.28056338028169014</v>
      </c>
      <c r="N128" s="1006">
        <v>0.4608450704225352</v>
      </c>
      <c r="O128" s="1006">
        <v>0.45070422535211269</v>
      </c>
      <c r="P128" s="1006">
        <v>0.40056338028169014</v>
      </c>
      <c r="Q128" s="1006">
        <v>0.42084507042253522</v>
      </c>
      <c r="R128" s="1006">
        <v>0.53239436619718306</v>
      </c>
      <c r="S128" s="1006">
        <v>0.48619718309859161</v>
      </c>
      <c r="T128" s="1006">
        <v>0.41802816901408452</v>
      </c>
      <c r="U128" s="1006">
        <f t="shared" si="1"/>
        <v>0.43422535211267599</v>
      </c>
    </row>
    <row r="129" spans="1:21">
      <c r="A129" s="676">
        <v>1210</v>
      </c>
      <c r="B129" s="676">
        <v>41</v>
      </c>
      <c r="C129" s="1004">
        <v>123</v>
      </c>
      <c r="D129" s="1005" t="s">
        <v>611</v>
      </c>
      <c r="E129" s="1005" t="s">
        <v>1274</v>
      </c>
      <c r="F129" s="1005" t="s">
        <v>2054</v>
      </c>
      <c r="G129" s="1004" t="s">
        <v>55</v>
      </c>
      <c r="H129" s="1005">
        <v>144</v>
      </c>
      <c r="I129" s="1006">
        <v>1.3781249999999998</v>
      </c>
      <c r="J129" s="1006">
        <v>1.2670138888888889</v>
      </c>
      <c r="K129" s="1006">
        <v>1.4059027777777777</v>
      </c>
      <c r="L129" s="1006">
        <v>1.3725694444444445</v>
      </c>
      <c r="M129" s="1006">
        <v>1.4281250000000001</v>
      </c>
      <c r="N129" s="1006">
        <v>1.4586805555555555</v>
      </c>
      <c r="O129" s="1006">
        <v>1.1975694444444445</v>
      </c>
      <c r="P129" s="1006">
        <v>1.1225694444444445</v>
      </c>
      <c r="Q129" s="1006">
        <v>0.7114583333333333</v>
      </c>
      <c r="R129" s="1006">
        <v>0.35590277777777779</v>
      </c>
      <c r="S129" s="1006">
        <v>0.66423611111111114</v>
      </c>
      <c r="T129" s="1006">
        <v>1.0642361111111112</v>
      </c>
      <c r="U129" s="1006">
        <f t="shared" si="1"/>
        <v>1.1188657407407405</v>
      </c>
    </row>
    <row r="130" spans="1:21">
      <c r="A130" s="676">
        <v>1210</v>
      </c>
      <c r="B130" s="676">
        <v>78</v>
      </c>
      <c r="C130" s="1004">
        <v>124</v>
      </c>
      <c r="D130" s="1005" t="s">
        <v>256</v>
      </c>
      <c r="E130" s="1005" t="s">
        <v>1274</v>
      </c>
      <c r="F130" s="1005" t="s">
        <v>2203</v>
      </c>
      <c r="G130" s="1004" t="s">
        <v>55</v>
      </c>
      <c r="H130" s="1005">
        <v>144</v>
      </c>
      <c r="I130" s="1006">
        <v>0.48527777777777775</v>
      </c>
      <c r="J130" s="1006">
        <v>0.3888888888888889</v>
      </c>
      <c r="K130" s="1006">
        <v>8.3333333333333329E-2</v>
      </c>
      <c r="L130" s="1006">
        <v>0.41097222222222224</v>
      </c>
      <c r="M130" s="1006">
        <v>0.49138888888888893</v>
      </c>
      <c r="N130" s="1006">
        <v>0.46833333333333332</v>
      </c>
      <c r="O130" s="1006">
        <v>0.49652777777777779</v>
      </c>
      <c r="P130" s="1006">
        <v>0.44444444444444442</v>
      </c>
      <c r="Q130" s="1006">
        <v>0.11499999999999999</v>
      </c>
      <c r="R130" s="1006">
        <v>6.9444444444444448E-2</v>
      </c>
      <c r="S130" s="1006">
        <v>0.14194444444444446</v>
      </c>
      <c r="T130" s="1006">
        <v>0.46569444444444447</v>
      </c>
      <c r="U130" s="1006">
        <f t="shared" si="1"/>
        <v>0.33843750000000011</v>
      </c>
    </row>
    <row r="131" spans="1:21">
      <c r="A131" s="676">
        <v>1220</v>
      </c>
      <c r="B131" s="676">
        <v>62</v>
      </c>
      <c r="C131" s="1004">
        <v>125</v>
      </c>
      <c r="D131" s="1005" t="s">
        <v>674</v>
      </c>
      <c r="E131" s="1005" t="s">
        <v>1274</v>
      </c>
      <c r="F131" s="1005" t="s">
        <v>2054</v>
      </c>
      <c r="G131" s="1004" t="s">
        <v>55</v>
      </c>
      <c r="H131" s="1005">
        <v>144.9</v>
      </c>
      <c r="I131" s="1006">
        <v>0.46763285024154588</v>
      </c>
      <c r="J131" s="1006">
        <v>0.45548654244306419</v>
      </c>
      <c r="K131" s="1006">
        <v>0.31028295376121462</v>
      </c>
      <c r="L131" s="1006">
        <v>0.24789510006901311</v>
      </c>
      <c r="M131" s="1006">
        <v>0.41794340924775708</v>
      </c>
      <c r="N131" s="1006">
        <v>0.40193236714975844</v>
      </c>
      <c r="O131" s="1006">
        <v>0.20648723257418911</v>
      </c>
      <c r="P131" s="1006">
        <v>4.0855762594893028E-2</v>
      </c>
      <c r="Q131" s="1006">
        <v>0.19765355417529329</v>
      </c>
      <c r="R131" s="1006">
        <v>3.864734299516908E-2</v>
      </c>
      <c r="S131" s="1006">
        <v>0.27218771566597649</v>
      </c>
      <c r="T131" s="1006">
        <v>0.48143547273982057</v>
      </c>
      <c r="U131" s="1006">
        <f t="shared" si="1"/>
        <v>0.29487002530480794</v>
      </c>
    </row>
    <row r="132" spans="1:21">
      <c r="A132" s="676">
        <v>1230</v>
      </c>
      <c r="B132" s="676">
        <v>69</v>
      </c>
      <c r="C132" s="1004">
        <v>126</v>
      </c>
      <c r="D132" s="1005" t="s">
        <v>1704</v>
      </c>
      <c r="E132" s="1005" t="s">
        <v>332</v>
      </c>
      <c r="F132" s="1005" t="s">
        <v>2054</v>
      </c>
      <c r="G132" s="1004" t="s">
        <v>55</v>
      </c>
      <c r="H132" s="1005">
        <v>145</v>
      </c>
      <c r="I132" s="1006"/>
      <c r="J132" s="1006"/>
      <c r="K132" s="1006"/>
      <c r="L132" s="1006"/>
      <c r="M132" s="1006"/>
      <c r="N132" s="1006"/>
      <c r="O132" s="1006"/>
      <c r="P132" s="1006"/>
      <c r="Q132" s="1006"/>
      <c r="R132" s="1006"/>
      <c r="S132" s="1006"/>
      <c r="T132" s="1006"/>
      <c r="U132" s="1006">
        <v>0</v>
      </c>
    </row>
    <row r="133" spans="1:21">
      <c r="A133" s="676">
        <v>1230</v>
      </c>
      <c r="B133" s="676">
        <v>99</v>
      </c>
      <c r="C133" s="1004">
        <v>127</v>
      </c>
      <c r="D133" s="1005" t="s">
        <v>281</v>
      </c>
      <c r="E133" s="1005" t="s">
        <v>1274</v>
      </c>
      <c r="F133" s="1005" t="s">
        <v>2213</v>
      </c>
      <c r="G133" s="1004" t="s">
        <v>55</v>
      </c>
      <c r="H133" s="1005">
        <v>145</v>
      </c>
      <c r="I133" s="1006">
        <v>1.9241379310344828</v>
      </c>
      <c r="J133" s="1006">
        <v>1.9724137931034482</v>
      </c>
      <c r="K133" s="1006">
        <v>1.9586206896551723</v>
      </c>
      <c r="L133" s="1006">
        <v>1.9310344827586208</v>
      </c>
      <c r="M133" s="1006">
        <v>1.8852413793103449</v>
      </c>
      <c r="N133" s="1006">
        <v>1.925793103448276</v>
      </c>
      <c r="O133" s="1006">
        <v>1.8979310344827585</v>
      </c>
      <c r="P133" s="1006">
        <v>1.9155862068965517</v>
      </c>
      <c r="Q133" s="1006">
        <v>1.8827586206896552</v>
      </c>
      <c r="R133" s="1006">
        <v>1.9646896551724138</v>
      </c>
      <c r="S133" s="1006">
        <v>1.8689655172413793</v>
      </c>
      <c r="T133" s="1006">
        <v>1.8259310344827586</v>
      </c>
      <c r="U133" s="1006">
        <f t="shared" ref="U133:U143" si="2">AVERAGE(I133:T133)</f>
        <v>1.9127586206896552</v>
      </c>
    </row>
    <row r="134" spans="1:21">
      <c r="A134" s="676">
        <v>1260</v>
      </c>
      <c r="B134" s="676">
        <v>4</v>
      </c>
      <c r="C134" s="1004">
        <v>128</v>
      </c>
      <c r="D134" s="1005" t="s">
        <v>605</v>
      </c>
      <c r="E134" s="1005" t="s">
        <v>1274</v>
      </c>
      <c r="F134" s="1005" t="s">
        <v>2203</v>
      </c>
      <c r="G134" s="1004" t="s">
        <v>55</v>
      </c>
      <c r="H134" s="1005">
        <v>148</v>
      </c>
      <c r="I134" s="1006">
        <v>0.18243243243243243</v>
      </c>
      <c r="J134" s="1006">
        <v>0.1554054054054054</v>
      </c>
      <c r="K134" s="1006">
        <v>0.18243243243243243</v>
      </c>
      <c r="L134" s="1006">
        <v>0.27027027027027029</v>
      </c>
      <c r="M134" s="1006">
        <v>0.22972972972972974</v>
      </c>
      <c r="N134" s="1006">
        <v>0.25</v>
      </c>
      <c r="O134" s="1006">
        <v>0.20270270270270271</v>
      </c>
      <c r="P134" s="1006">
        <v>0.21621621621621623</v>
      </c>
      <c r="Q134" s="1006">
        <v>0.17567567567567569</v>
      </c>
      <c r="R134" s="1006">
        <v>0.1891891891891892</v>
      </c>
      <c r="S134" s="1006">
        <v>0.22297297297297297</v>
      </c>
      <c r="T134" s="1006">
        <v>0.21621621621621623</v>
      </c>
      <c r="U134" s="1006">
        <f t="shared" si="2"/>
        <v>0.20777027027027026</v>
      </c>
    </row>
    <row r="135" spans="1:21">
      <c r="A135" s="676">
        <v>1260</v>
      </c>
      <c r="B135" s="676">
        <v>20</v>
      </c>
      <c r="C135" s="1004">
        <v>129</v>
      </c>
      <c r="D135" s="1005" t="s">
        <v>996</v>
      </c>
      <c r="E135" s="1005" t="s">
        <v>1274</v>
      </c>
      <c r="F135" s="1005" t="s">
        <v>2051</v>
      </c>
      <c r="G135" s="1004" t="s">
        <v>55</v>
      </c>
      <c r="H135" s="1005">
        <v>149</v>
      </c>
      <c r="I135" s="1006">
        <v>0.2577181208053691</v>
      </c>
      <c r="J135" s="1006">
        <v>0.2577181208053691</v>
      </c>
      <c r="K135" s="1006">
        <v>0.287248322147651</v>
      </c>
      <c r="L135" s="1006">
        <v>0.28187919463087246</v>
      </c>
      <c r="M135" s="1006">
        <v>0.29261744966442954</v>
      </c>
      <c r="N135" s="1006">
        <v>0.27919463087248325</v>
      </c>
      <c r="O135" s="1006">
        <v>0.24966442953020135</v>
      </c>
      <c r="P135" s="1006">
        <v>0.15302013422818792</v>
      </c>
      <c r="Q135" s="1006">
        <v>7.5167785234899323E-2</v>
      </c>
      <c r="R135" s="1006">
        <v>7.2483221476510068E-2</v>
      </c>
      <c r="S135" s="1006">
        <v>5.1006711409395972E-2</v>
      </c>
      <c r="T135" s="1006">
        <v>0.1476510067114094</v>
      </c>
      <c r="U135" s="1006">
        <f t="shared" si="2"/>
        <v>0.20044742729306489</v>
      </c>
    </row>
    <row r="136" spans="1:21">
      <c r="A136" s="676">
        <v>1270</v>
      </c>
      <c r="B136" s="676">
        <v>21</v>
      </c>
      <c r="C136" s="1004">
        <v>130</v>
      </c>
      <c r="D136" s="1005" t="s">
        <v>1886</v>
      </c>
      <c r="E136" s="1005" t="s">
        <v>1274</v>
      </c>
      <c r="F136" s="1005" t="s">
        <v>2011</v>
      </c>
      <c r="G136" s="1004" t="s">
        <v>55</v>
      </c>
      <c r="H136" s="1005">
        <v>150</v>
      </c>
      <c r="I136" s="1006">
        <v>0.48266666666666669</v>
      </c>
      <c r="J136" s="1006">
        <v>0.7466666666666667</v>
      </c>
      <c r="K136" s="1006">
        <v>0.69333333333333336</v>
      </c>
      <c r="L136" s="1006">
        <v>1.2053333333333334</v>
      </c>
      <c r="M136" s="1006">
        <v>6.4000000000000001E-2</v>
      </c>
      <c r="N136" s="1006"/>
      <c r="O136" s="1006"/>
      <c r="P136" s="1006"/>
      <c r="Q136" s="1006"/>
      <c r="R136" s="1006">
        <v>4.6666666666666669E-2</v>
      </c>
      <c r="S136" s="1006">
        <v>3.8666666666666669E-2</v>
      </c>
      <c r="T136" s="1006"/>
      <c r="U136" s="1006">
        <f t="shared" si="2"/>
        <v>0.46819047619047627</v>
      </c>
    </row>
    <row r="137" spans="1:21">
      <c r="A137" s="676">
        <v>1290</v>
      </c>
      <c r="B137" s="676">
        <v>4</v>
      </c>
      <c r="C137" s="1004">
        <v>131</v>
      </c>
      <c r="D137" s="1005" t="s">
        <v>1891</v>
      </c>
      <c r="E137" s="1005" t="s">
        <v>1274</v>
      </c>
      <c r="F137" s="1005" t="s">
        <v>2011</v>
      </c>
      <c r="G137" s="1004" t="s">
        <v>55</v>
      </c>
      <c r="H137" s="1005">
        <v>150</v>
      </c>
      <c r="I137" s="1006">
        <v>0.85333333333333339</v>
      </c>
      <c r="J137" s="1006">
        <v>0.7466666666666667</v>
      </c>
      <c r="K137" s="1006">
        <v>0.74239999999999995</v>
      </c>
      <c r="L137" s="1006">
        <v>0.752</v>
      </c>
      <c r="M137" s="1006">
        <v>0.71466666666666667</v>
      </c>
      <c r="N137" s="1006">
        <v>2.6133333333333331E-2</v>
      </c>
      <c r="O137" s="1006">
        <v>0.16213333333333332</v>
      </c>
      <c r="P137" s="1006">
        <v>6.88E-2</v>
      </c>
      <c r="Q137" s="1006">
        <v>2.8266666666666669E-2</v>
      </c>
      <c r="R137" s="1006">
        <v>0.11733333333333335</v>
      </c>
      <c r="S137" s="1006">
        <v>1.2266666666666667E-2</v>
      </c>
      <c r="T137" s="1006">
        <v>0.26079999999999998</v>
      </c>
      <c r="U137" s="1006">
        <f t="shared" si="2"/>
        <v>0.37373333333333342</v>
      </c>
    </row>
    <row r="138" spans="1:21">
      <c r="A138" s="676">
        <v>6110</v>
      </c>
      <c r="B138" s="676">
        <v>55</v>
      </c>
      <c r="C138" s="1004">
        <v>132</v>
      </c>
      <c r="D138" s="1005" t="s">
        <v>1368</v>
      </c>
      <c r="E138" s="1005" t="s">
        <v>1274</v>
      </c>
      <c r="F138" s="1005" t="s">
        <v>2051</v>
      </c>
      <c r="G138" s="1004" t="s">
        <v>55</v>
      </c>
      <c r="H138" s="1005">
        <v>150</v>
      </c>
      <c r="I138" s="1006">
        <v>0.33333333333333331</v>
      </c>
      <c r="J138" s="1006">
        <v>0.12</v>
      </c>
      <c r="K138" s="1006">
        <v>0.12</v>
      </c>
      <c r="L138" s="1006">
        <v>0.16</v>
      </c>
      <c r="M138" s="1006">
        <v>0.29546666666666666</v>
      </c>
      <c r="N138" s="1006">
        <v>0.30666666666666664</v>
      </c>
      <c r="O138" s="1006">
        <v>0.35893333333333338</v>
      </c>
      <c r="P138" s="1006">
        <v>0.25066666666666665</v>
      </c>
      <c r="Q138" s="1006">
        <v>0.22</v>
      </c>
      <c r="R138" s="1006">
        <v>0.21466666666666667</v>
      </c>
      <c r="S138" s="1006">
        <v>0.22666666666666666</v>
      </c>
      <c r="T138" s="1006">
        <v>0.34400000000000003</v>
      </c>
      <c r="U138" s="1006">
        <f t="shared" si="2"/>
        <v>0.24586666666666665</v>
      </c>
    </row>
    <row r="139" spans="1:21">
      <c r="A139" s="676">
        <v>6110</v>
      </c>
      <c r="B139" s="676">
        <v>79</v>
      </c>
      <c r="C139" s="1004">
        <v>133</v>
      </c>
      <c r="D139" s="1005" t="s">
        <v>755</v>
      </c>
      <c r="E139" s="1005" t="s">
        <v>1274</v>
      </c>
      <c r="F139" s="1005" t="s">
        <v>2011</v>
      </c>
      <c r="G139" s="1004" t="s">
        <v>55</v>
      </c>
      <c r="H139" s="1005">
        <v>150</v>
      </c>
      <c r="I139" s="1006">
        <v>0.87040000000000006</v>
      </c>
      <c r="J139" s="1006">
        <v>0.93919999999999992</v>
      </c>
      <c r="K139" s="1006">
        <v>0.92853333333333332</v>
      </c>
      <c r="L139" s="1006">
        <v>0.94453333333333334</v>
      </c>
      <c r="M139" s="1006">
        <v>0.92319999999999991</v>
      </c>
      <c r="N139" s="1006">
        <v>0.88</v>
      </c>
      <c r="O139" s="1006">
        <v>0.90879999999999994</v>
      </c>
      <c r="P139" s="1006">
        <v>0.84639999999999993</v>
      </c>
      <c r="Q139" s="1006">
        <v>0.83893333333333331</v>
      </c>
      <c r="R139" s="1006">
        <v>0.83520000000000005</v>
      </c>
      <c r="S139" s="1006">
        <v>0.8528</v>
      </c>
      <c r="T139" s="1006">
        <v>0.85226666666666673</v>
      </c>
      <c r="U139" s="1006">
        <f t="shared" si="2"/>
        <v>0.88502222222222227</v>
      </c>
    </row>
    <row r="140" spans="1:21">
      <c r="A140" s="676">
        <v>6110</v>
      </c>
      <c r="B140" s="676">
        <v>83</v>
      </c>
      <c r="C140" s="1004">
        <v>134</v>
      </c>
      <c r="D140" s="1005" t="s">
        <v>1670</v>
      </c>
      <c r="E140" s="1005" t="s">
        <v>1274</v>
      </c>
      <c r="F140" s="1005" t="s">
        <v>2054</v>
      </c>
      <c r="G140" s="1004" t="s">
        <v>55</v>
      </c>
      <c r="H140" s="1005">
        <v>150</v>
      </c>
      <c r="I140" s="1006">
        <v>1.2613333333333332</v>
      </c>
      <c r="J140" s="1006">
        <v>1.48</v>
      </c>
      <c r="K140" s="1006">
        <v>1.6773333333333333</v>
      </c>
      <c r="L140" s="1006">
        <v>1.8320000000000001</v>
      </c>
      <c r="M140" s="1006">
        <v>1.7440000000000002</v>
      </c>
      <c r="N140" s="1006">
        <v>2.1440000000000001</v>
      </c>
      <c r="O140" s="1006">
        <v>2.4373333333333336</v>
      </c>
      <c r="P140" s="1006">
        <v>0.13866666666666666</v>
      </c>
      <c r="Q140" s="1006">
        <v>0.14400000000000002</v>
      </c>
      <c r="R140" s="1006">
        <v>0.12</v>
      </c>
      <c r="S140" s="1006">
        <v>0.25066666666666665</v>
      </c>
      <c r="T140" s="1006">
        <v>0.68800000000000006</v>
      </c>
      <c r="U140" s="1006">
        <f t="shared" si="2"/>
        <v>1.159777777777778</v>
      </c>
    </row>
    <row r="141" spans="1:21">
      <c r="A141" s="676">
        <v>6210</v>
      </c>
      <c r="B141" s="676">
        <v>49</v>
      </c>
      <c r="C141" s="1004">
        <v>135</v>
      </c>
      <c r="D141" s="1005" t="s">
        <v>699</v>
      </c>
      <c r="E141" s="1005" t="s">
        <v>1274</v>
      </c>
      <c r="F141" s="1005" t="s">
        <v>2011</v>
      </c>
      <c r="G141" s="1004" t="s">
        <v>55</v>
      </c>
      <c r="H141" s="1005">
        <v>150</v>
      </c>
      <c r="I141" s="1006">
        <v>0.46666666666666667</v>
      </c>
      <c r="J141" s="1006">
        <v>0.48</v>
      </c>
      <c r="K141" s="1006">
        <v>0.6492</v>
      </c>
      <c r="L141" s="1006">
        <v>0.66399999999999992</v>
      </c>
      <c r="M141" s="1006">
        <v>0.72133333333333338</v>
      </c>
      <c r="N141" s="1006">
        <v>0.69866666666666666</v>
      </c>
      <c r="O141" s="1006">
        <v>8.2666666666666666E-2</v>
      </c>
      <c r="P141" s="1006">
        <v>9.3333333333333338E-2</v>
      </c>
      <c r="Q141" s="1006">
        <v>0.45866666666666667</v>
      </c>
      <c r="R141" s="1006">
        <v>0.47666666666666668</v>
      </c>
      <c r="S141" s="1006">
        <v>0.51333333333333331</v>
      </c>
      <c r="T141" s="1006">
        <v>0.56546666666666667</v>
      </c>
      <c r="U141" s="1006">
        <f t="shared" si="2"/>
        <v>0.48916666666666658</v>
      </c>
    </row>
    <row r="142" spans="1:21">
      <c r="A142" s="676">
        <v>1220</v>
      </c>
      <c r="B142" s="676">
        <v>52</v>
      </c>
      <c r="C142" s="1004">
        <v>136</v>
      </c>
      <c r="D142" s="1005" t="s">
        <v>963</v>
      </c>
      <c r="E142" s="1005" t="s">
        <v>1274</v>
      </c>
      <c r="F142" s="1005" t="s">
        <v>2011</v>
      </c>
      <c r="G142" s="1004" t="s">
        <v>55</v>
      </c>
      <c r="H142" s="1005">
        <v>150</v>
      </c>
      <c r="I142" s="1006">
        <v>0.6</v>
      </c>
      <c r="J142" s="1006">
        <v>0.59199999999999997</v>
      </c>
      <c r="K142" s="1006">
        <v>0.57600000000000007</v>
      </c>
      <c r="L142" s="1006">
        <v>0.65866666666666662</v>
      </c>
      <c r="M142" s="1006">
        <v>0.67466666666666664</v>
      </c>
      <c r="N142" s="1006">
        <v>0.3706666666666667</v>
      </c>
      <c r="O142" s="1006">
        <v>9.3333333333333338E-2</v>
      </c>
      <c r="P142" s="1006">
        <v>7.2000000000000008E-2</v>
      </c>
      <c r="Q142" s="1006">
        <v>7.4666666666666659E-2</v>
      </c>
      <c r="R142" s="1006">
        <v>0.81600000000000006</v>
      </c>
      <c r="S142" s="1006">
        <v>0.67733333333333334</v>
      </c>
      <c r="T142" s="1006">
        <v>0.64</v>
      </c>
      <c r="U142" s="1006">
        <f t="shared" si="2"/>
        <v>0.48711111111111105</v>
      </c>
    </row>
    <row r="143" spans="1:21">
      <c r="A143" s="676">
        <v>6110</v>
      </c>
      <c r="B143" s="676">
        <v>63</v>
      </c>
      <c r="C143" s="1004">
        <v>137</v>
      </c>
      <c r="D143" s="1005" t="s">
        <v>2045</v>
      </c>
      <c r="E143" s="1005" t="s">
        <v>1274</v>
      </c>
      <c r="F143" s="1005" t="s">
        <v>2054</v>
      </c>
      <c r="G143" s="1004" t="s">
        <v>55</v>
      </c>
      <c r="H143" s="1005">
        <v>150</v>
      </c>
      <c r="I143" s="1006">
        <v>0.16833333333333333</v>
      </c>
      <c r="J143" s="1006">
        <v>0.16833333333333333</v>
      </c>
      <c r="K143" s="1006">
        <v>0.20833333333333334</v>
      </c>
      <c r="L143" s="1006">
        <v>8.8333333333333333E-2</v>
      </c>
      <c r="M143" s="1006">
        <v>0.12833333333333333</v>
      </c>
      <c r="N143" s="1006">
        <v>0.12833333333333333</v>
      </c>
      <c r="O143" s="1006">
        <v>0.16833333333333333</v>
      </c>
      <c r="P143" s="1006">
        <v>0.28033333333333332</v>
      </c>
      <c r="Q143" s="1006">
        <v>0.13833333333333334</v>
      </c>
      <c r="R143" s="1006">
        <v>4.4333333333333336E-2</v>
      </c>
      <c r="S143" s="1006">
        <v>6.0333333333333336E-2</v>
      </c>
      <c r="T143" s="1006">
        <v>0.17633333333333334</v>
      </c>
      <c r="U143" s="1006">
        <f t="shared" si="2"/>
        <v>0.14649999999999999</v>
      </c>
    </row>
    <row r="144" spans="1:21">
      <c r="A144" s="676">
        <v>1240</v>
      </c>
      <c r="B144" s="676">
        <v>24</v>
      </c>
      <c r="C144" s="1004">
        <v>138</v>
      </c>
      <c r="D144" s="1005" t="s">
        <v>1808</v>
      </c>
      <c r="E144" s="1005" t="s">
        <v>332</v>
      </c>
      <c r="F144" s="1005" t="s">
        <v>2011</v>
      </c>
      <c r="G144" s="1004" t="s">
        <v>55</v>
      </c>
      <c r="H144" s="1005">
        <v>150</v>
      </c>
      <c r="I144" s="1006"/>
      <c r="J144" s="1006"/>
      <c r="K144" s="1006"/>
      <c r="L144" s="1006"/>
      <c r="M144" s="1006"/>
      <c r="N144" s="1006"/>
      <c r="O144" s="1006"/>
      <c r="P144" s="1006"/>
      <c r="Q144" s="1006"/>
      <c r="R144" s="1006"/>
      <c r="S144" s="1006"/>
      <c r="T144" s="1006"/>
      <c r="U144" s="1006">
        <v>0</v>
      </c>
    </row>
    <row r="145" spans="1:21">
      <c r="A145" s="676">
        <v>1260</v>
      </c>
      <c r="B145" s="676">
        <v>44</v>
      </c>
      <c r="C145" s="1004">
        <v>139</v>
      </c>
      <c r="D145" s="1005" t="s">
        <v>616</v>
      </c>
      <c r="E145" s="1005" t="s">
        <v>1274</v>
      </c>
      <c r="F145" s="1005" t="s">
        <v>2203</v>
      </c>
      <c r="G145" s="1004" t="s">
        <v>55</v>
      </c>
      <c r="H145" s="1005">
        <v>150</v>
      </c>
      <c r="I145" s="1006">
        <v>0.78186666666666671</v>
      </c>
      <c r="J145" s="1006">
        <v>0.76106666666666667</v>
      </c>
      <c r="K145" s="1006">
        <v>0.78506666666666669</v>
      </c>
      <c r="L145" s="1006">
        <v>0.83040000000000003</v>
      </c>
      <c r="M145" s="1006">
        <v>0.81173333333333342</v>
      </c>
      <c r="N145" s="1006">
        <v>0.81813333333333338</v>
      </c>
      <c r="O145" s="1006">
        <v>0.86453333333333338</v>
      </c>
      <c r="P145" s="1006">
        <v>0.85973333333333335</v>
      </c>
      <c r="Q145" s="1006">
        <v>0.66293333333333326</v>
      </c>
      <c r="R145" s="1006">
        <v>0.78453333333333342</v>
      </c>
      <c r="S145" s="1006">
        <v>0.57066666666666666</v>
      </c>
      <c r="T145" s="1006">
        <v>0.78826666666666667</v>
      </c>
      <c r="U145" s="1006">
        <f t="shared" ref="U145:U164" si="3">AVERAGE(I145:T145)</f>
        <v>0.77657777777777781</v>
      </c>
    </row>
    <row r="146" spans="1:21">
      <c r="A146" s="676">
        <v>6150</v>
      </c>
      <c r="B146" s="676">
        <v>1</v>
      </c>
      <c r="C146" s="1004">
        <v>140</v>
      </c>
      <c r="D146" s="1005" t="s">
        <v>1359</v>
      </c>
      <c r="E146" s="1005" t="s">
        <v>1274</v>
      </c>
      <c r="F146" s="1005" t="s">
        <v>2203</v>
      </c>
      <c r="G146" s="1004" t="s">
        <v>55</v>
      </c>
      <c r="H146" s="1005">
        <v>150</v>
      </c>
      <c r="I146" s="1006">
        <v>0.30399999999999999</v>
      </c>
      <c r="J146" s="1006">
        <v>0.42719999999999997</v>
      </c>
      <c r="K146" s="1006">
        <v>0.21920000000000001</v>
      </c>
      <c r="L146" s="1006">
        <v>0.28000000000000003</v>
      </c>
      <c r="M146" s="1006">
        <v>0.44320000000000004</v>
      </c>
      <c r="N146" s="1006">
        <v>0.39199999999999996</v>
      </c>
      <c r="O146" s="1006">
        <v>0.47679999999999995</v>
      </c>
      <c r="P146" s="1006">
        <v>0.35199999999999998</v>
      </c>
      <c r="Q146" s="1006">
        <v>0.34400000000000003</v>
      </c>
      <c r="R146" s="1006">
        <v>0.2288</v>
      </c>
      <c r="S146" s="1006">
        <v>0.31519999999999998</v>
      </c>
      <c r="T146" s="1006">
        <v>0.34079999999999999</v>
      </c>
      <c r="U146" s="1006">
        <f t="shared" si="3"/>
        <v>0.34359999999999996</v>
      </c>
    </row>
    <row r="147" spans="1:21">
      <c r="A147" s="676">
        <v>1210</v>
      </c>
      <c r="B147" s="676">
        <v>19</v>
      </c>
      <c r="C147" s="1004">
        <v>141</v>
      </c>
      <c r="D147" s="1005" t="s">
        <v>1657</v>
      </c>
      <c r="E147" s="1005" t="s">
        <v>1274</v>
      </c>
      <c r="F147" s="1005" t="s">
        <v>2203</v>
      </c>
      <c r="G147" s="1004" t="s">
        <v>55</v>
      </c>
      <c r="H147" s="1005">
        <v>150</v>
      </c>
      <c r="I147" s="1006">
        <v>0.14613333333333334</v>
      </c>
      <c r="J147" s="1006">
        <v>8.8533333333333325E-2</v>
      </c>
      <c r="K147" s="1006">
        <v>7.8399999999999997E-2</v>
      </c>
      <c r="L147" s="1006">
        <v>8.2666666666666666E-2</v>
      </c>
      <c r="M147" s="1006">
        <v>0.15253333333333333</v>
      </c>
      <c r="N147" s="1006">
        <v>0.13813333333333333</v>
      </c>
      <c r="O147" s="1006">
        <v>0.17119999999999999</v>
      </c>
      <c r="P147" s="1006">
        <v>0.12266666666666666</v>
      </c>
      <c r="Q147" s="1006">
        <v>6.7199999999999996E-2</v>
      </c>
      <c r="R147" s="1006">
        <v>4.0533333333333331E-2</v>
      </c>
      <c r="S147" s="1006">
        <v>7.0400000000000004E-2</v>
      </c>
      <c r="T147" s="1006">
        <v>8.5333333333333344E-2</v>
      </c>
      <c r="U147" s="1006">
        <f t="shared" si="3"/>
        <v>0.10364444444444444</v>
      </c>
    </row>
    <row r="148" spans="1:21">
      <c r="A148" s="676">
        <v>1210</v>
      </c>
      <c r="B148" s="676">
        <v>83</v>
      </c>
      <c r="C148" s="1004">
        <v>142</v>
      </c>
      <c r="D148" s="1005" t="s">
        <v>1753</v>
      </c>
      <c r="E148" s="1005" t="s">
        <v>1274</v>
      </c>
      <c r="F148" s="1005" t="s">
        <v>2011</v>
      </c>
      <c r="G148" s="1004" t="s">
        <v>55</v>
      </c>
      <c r="H148" s="1005">
        <v>150</v>
      </c>
      <c r="I148" s="1006">
        <v>0.55413333333333337</v>
      </c>
      <c r="J148" s="1006">
        <v>0.6186666666666667</v>
      </c>
      <c r="K148" s="1006">
        <v>0.64319999999999999</v>
      </c>
      <c r="L148" s="1006">
        <v>0.63093333333333335</v>
      </c>
      <c r="M148" s="1006">
        <v>0.12693333333333331</v>
      </c>
      <c r="N148" s="1006">
        <v>0.11626666666666667</v>
      </c>
      <c r="O148" s="1006">
        <v>9.6000000000000002E-2</v>
      </c>
      <c r="P148" s="1006">
        <v>9.1200000000000003E-2</v>
      </c>
      <c r="Q148" s="1006">
        <v>9.2799999999999994E-2</v>
      </c>
      <c r="R148" s="1006">
        <v>8.7999999999999995E-2</v>
      </c>
      <c r="S148" s="1006">
        <v>8.2666666666666666E-2</v>
      </c>
      <c r="T148" s="1006">
        <v>6.933333333333333E-2</v>
      </c>
      <c r="U148" s="1006">
        <f t="shared" si="3"/>
        <v>0.26751111111111114</v>
      </c>
    </row>
    <row r="149" spans="1:21">
      <c r="A149" s="676">
        <v>1230</v>
      </c>
      <c r="B149" s="676">
        <v>111</v>
      </c>
      <c r="C149" s="1004">
        <v>143</v>
      </c>
      <c r="D149" s="1005" t="s">
        <v>744</v>
      </c>
      <c r="E149" s="1005" t="s">
        <v>1274</v>
      </c>
      <c r="F149" s="1005" t="s">
        <v>2203</v>
      </c>
      <c r="G149" s="1004" t="s">
        <v>55</v>
      </c>
      <c r="H149" s="1005">
        <v>151</v>
      </c>
      <c r="I149" s="1006">
        <v>1.0490066225165564</v>
      </c>
      <c r="J149" s="1006">
        <v>1.2821192052980133</v>
      </c>
      <c r="K149" s="1006">
        <v>0.94039735099337751</v>
      </c>
      <c r="L149" s="1006">
        <v>1.1231788079470197</v>
      </c>
      <c r="M149" s="1006">
        <v>1.2264900662251654</v>
      </c>
      <c r="N149" s="1006">
        <v>1.2741721854304635</v>
      </c>
      <c r="O149" s="1006">
        <v>1.4198675496688742</v>
      </c>
      <c r="P149" s="1006">
        <v>1.467549668874172</v>
      </c>
      <c r="Q149" s="1006">
        <v>1.7456953642384108</v>
      </c>
      <c r="R149" s="1006">
        <v>1.5894039735099337</v>
      </c>
      <c r="S149" s="1006">
        <v>1.5549668874172187</v>
      </c>
      <c r="T149" s="1006">
        <v>1.2529801324503311</v>
      </c>
      <c r="U149" s="1006">
        <f t="shared" si="3"/>
        <v>1.3271523178807947</v>
      </c>
    </row>
    <row r="150" spans="1:21">
      <c r="A150" s="676">
        <v>6220</v>
      </c>
      <c r="B150" s="676">
        <v>157</v>
      </c>
      <c r="C150" s="1004">
        <v>144</v>
      </c>
      <c r="D150" s="1005" t="s">
        <v>761</v>
      </c>
      <c r="E150" s="1005" t="s">
        <v>1276</v>
      </c>
      <c r="F150" s="1005" t="s">
        <v>2011</v>
      </c>
      <c r="G150" s="1004" t="s">
        <v>55</v>
      </c>
      <c r="H150" s="1005">
        <v>151.19999999999999</v>
      </c>
      <c r="I150" s="1006">
        <v>0.54232804232804233</v>
      </c>
      <c r="J150" s="1006">
        <v>0.63756613756613767</v>
      </c>
      <c r="K150" s="1006">
        <v>0.52513227513227523</v>
      </c>
      <c r="L150" s="1006">
        <v>0.5185185185185186</v>
      </c>
      <c r="M150" s="1006">
        <v>0.58201058201058209</v>
      </c>
      <c r="N150" s="1006">
        <v>0.57407407407407407</v>
      </c>
      <c r="O150" s="1006">
        <v>0.67328042328042326</v>
      </c>
      <c r="P150" s="1006">
        <v>0.72698412698412707</v>
      </c>
      <c r="Q150" s="1006"/>
      <c r="R150" s="1006"/>
      <c r="S150" s="1006"/>
      <c r="T150" s="1006"/>
      <c r="U150" s="1006">
        <f t="shared" si="3"/>
        <v>0.59748677248677262</v>
      </c>
    </row>
    <row r="151" spans="1:21">
      <c r="A151" s="676">
        <v>1220</v>
      </c>
      <c r="B151" s="676">
        <v>78</v>
      </c>
      <c r="C151" s="1004">
        <v>145</v>
      </c>
      <c r="D151" s="1005" t="s">
        <v>34</v>
      </c>
      <c r="E151" s="1005" t="s">
        <v>1274</v>
      </c>
      <c r="F151" s="1005" t="s">
        <v>2203</v>
      </c>
      <c r="G151" s="1004" t="s">
        <v>55</v>
      </c>
      <c r="H151" s="1005">
        <v>152</v>
      </c>
      <c r="I151" s="1006">
        <v>0.48684210526315791</v>
      </c>
      <c r="J151" s="1006">
        <v>0.5</v>
      </c>
      <c r="K151" s="1006">
        <v>0.5</v>
      </c>
      <c r="L151" s="1006">
        <v>0.51315789473684215</v>
      </c>
      <c r="M151" s="1006">
        <v>0.51315789473684215</v>
      </c>
      <c r="N151" s="1006">
        <v>0.52631578947368418</v>
      </c>
      <c r="O151" s="1006">
        <v>0.52631578947368418</v>
      </c>
      <c r="P151" s="1006">
        <v>0.4947368421052632</v>
      </c>
      <c r="Q151" s="1006">
        <v>0.48552631578947364</v>
      </c>
      <c r="R151" s="1006">
        <v>0.10131578947368421</v>
      </c>
      <c r="S151" s="1006">
        <v>0.48026315789473684</v>
      </c>
      <c r="T151" s="1006">
        <v>0.50657894736842102</v>
      </c>
      <c r="U151" s="1006">
        <f t="shared" si="3"/>
        <v>0.46951754385964911</v>
      </c>
    </row>
    <row r="152" spans="1:21">
      <c r="A152" s="676">
        <v>1230</v>
      </c>
      <c r="B152" s="676">
        <v>119</v>
      </c>
      <c r="C152" s="1004">
        <v>146</v>
      </c>
      <c r="D152" s="1005" t="s">
        <v>1892</v>
      </c>
      <c r="E152" s="1005" t="s">
        <v>1274</v>
      </c>
      <c r="F152" s="1005" t="s">
        <v>2011</v>
      </c>
      <c r="G152" s="1004" t="s">
        <v>55</v>
      </c>
      <c r="H152" s="1005">
        <v>152</v>
      </c>
      <c r="I152" s="1006">
        <v>0.17039473684210527</v>
      </c>
      <c r="J152" s="1006">
        <v>1.2302631578947369E-2</v>
      </c>
      <c r="K152" s="1006">
        <v>0.40927631578947371</v>
      </c>
      <c r="L152" s="1006">
        <v>0.42157894736842105</v>
      </c>
      <c r="M152" s="1006">
        <v>1.0526315789473684E-2</v>
      </c>
      <c r="N152" s="1006">
        <v>9.1315789473684211E-2</v>
      </c>
      <c r="O152" s="1006">
        <v>1.0526315789473684E-2</v>
      </c>
      <c r="P152" s="1006">
        <v>1.0526315789473684E-2</v>
      </c>
      <c r="Q152" s="1006">
        <v>0.11243421052631579</v>
      </c>
      <c r="R152" s="1006">
        <v>0.17039473684210527</v>
      </c>
      <c r="S152" s="1006">
        <v>5.263157894736842E-3</v>
      </c>
      <c r="T152" s="1006">
        <v>0.1756578947368421</v>
      </c>
      <c r="U152" s="1006">
        <f t="shared" si="3"/>
        <v>0.13334978070175441</v>
      </c>
    </row>
    <row r="153" spans="1:21">
      <c r="A153" s="676">
        <v>1240</v>
      </c>
      <c r="B153" s="676">
        <v>44</v>
      </c>
      <c r="C153" s="1004">
        <v>147</v>
      </c>
      <c r="D153" s="1005" t="s">
        <v>366</v>
      </c>
      <c r="E153" s="1005" t="s">
        <v>1274</v>
      </c>
      <c r="F153" s="1005" t="s">
        <v>2011</v>
      </c>
      <c r="G153" s="1004" t="s">
        <v>55</v>
      </c>
      <c r="H153" s="1005">
        <v>152</v>
      </c>
      <c r="I153" s="1006">
        <v>1.4947368421052631</v>
      </c>
      <c r="J153" s="1006">
        <v>1.4947368421052631</v>
      </c>
      <c r="K153" s="1006">
        <v>1.5105263157894737</v>
      </c>
      <c r="L153" s="1006">
        <v>1.4526315789473685</v>
      </c>
      <c r="M153" s="1006">
        <v>1.5157894736842106</v>
      </c>
      <c r="N153" s="1006">
        <v>1.4684210526315788</v>
      </c>
      <c r="O153" s="1006">
        <v>1.8631578947368421</v>
      </c>
      <c r="P153" s="1006">
        <v>2.1315789473684212</v>
      </c>
      <c r="Q153" s="1006">
        <v>2.0526315789473686</v>
      </c>
      <c r="R153" s="1006">
        <v>1.8421052631578947</v>
      </c>
      <c r="S153" s="1006">
        <v>1.3473684210526315</v>
      </c>
      <c r="T153" s="1006">
        <v>1.5631578947368421</v>
      </c>
      <c r="U153" s="1006">
        <f t="shared" si="3"/>
        <v>1.6447368421052635</v>
      </c>
    </row>
    <row r="154" spans="1:21">
      <c r="A154" s="676">
        <v>1250</v>
      </c>
      <c r="B154" s="676">
        <v>38</v>
      </c>
      <c r="C154" s="1004">
        <v>148</v>
      </c>
      <c r="D154" s="1005" t="s">
        <v>749</v>
      </c>
      <c r="E154" s="1005" t="s">
        <v>1274</v>
      </c>
      <c r="F154" s="1005" t="s">
        <v>2011</v>
      </c>
      <c r="G154" s="1004" t="s">
        <v>55</v>
      </c>
      <c r="H154" s="1005">
        <v>153</v>
      </c>
      <c r="I154" s="1006"/>
      <c r="J154" s="1006"/>
      <c r="K154" s="1006">
        <v>0.51921568627450976</v>
      </c>
      <c r="L154" s="1006">
        <v>0.51503267973856204</v>
      </c>
      <c r="M154" s="1006">
        <v>0.51607843137254894</v>
      </c>
      <c r="N154" s="1006">
        <v>0.5281045751633987</v>
      </c>
      <c r="O154" s="1006">
        <v>0.5281045751633987</v>
      </c>
      <c r="P154" s="1006">
        <v>0.49045751633986934</v>
      </c>
      <c r="Q154" s="1006">
        <v>0.47477124183006536</v>
      </c>
      <c r="R154" s="1006">
        <v>0.45751633986928103</v>
      </c>
      <c r="S154" s="1006">
        <v>0.46065359477124185</v>
      </c>
      <c r="T154" s="1006">
        <v>4.8366013071895426E-2</v>
      </c>
      <c r="U154" s="1006">
        <f t="shared" si="3"/>
        <v>0.45383006535947706</v>
      </c>
    </row>
    <row r="155" spans="1:21">
      <c r="A155" s="676">
        <v>6110</v>
      </c>
      <c r="B155" s="676">
        <v>106</v>
      </c>
      <c r="C155" s="1004">
        <v>149</v>
      </c>
      <c r="D155" s="1005" t="s">
        <v>2044</v>
      </c>
      <c r="E155" s="1005" t="s">
        <v>1274</v>
      </c>
      <c r="F155" s="1005" t="s">
        <v>2011</v>
      </c>
      <c r="G155" s="1004" t="s">
        <v>55</v>
      </c>
      <c r="H155" s="1005">
        <v>154</v>
      </c>
      <c r="I155" s="1006">
        <v>0.51428571428571435</v>
      </c>
      <c r="J155" s="1006">
        <v>0.58805194805194805</v>
      </c>
      <c r="K155" s="1006">
        <v>0.97792207792207786</v>
      </c>
      <c r="L155" s="1006">
        <v>0.8264935064935065</v>
      </c>
      <c r="M155" s="1006">
        <v>0.83480519480519477</v>
      </c>
      <c r="N155" s="1006">
        <v>0.78285714285714292</v>
      </c>
      <c r="O155" s="1006">
        <v>0.58233766233766238</v>
      </c>
      <c r="P155" s="1006">
        <v>0.49974025974025971</v>
      </c>
      <c r="Q155" s="1006">
        <v>0.50233766233766231</v>
      </c>
      <c r="R155" s="1006">
        <v>0.48571428571428571</v>
      </c>
      <c r="S155" s="1006">
        <v>0.48519480519480518</v>
      </c>
      <c r="T155" s="1006">
        <v>0.50857142857142856</v>
      </c>
      <c r="U155" s="1006">
        <f t="shared" si="3"/>
        <v>0.63235930735930734</v>
      </c>
    </row>
    <row r="156" spans="1:21">
      <c r="A156" s="676">
        <v>6150</v>
      </c>
      <c r="B156" s="676">
        <v>42</v>
      </c>
      <c r="C156" s="1004">
        <v>150</v>
      </c>
      <c r="D156" s="1005" t="s">
        <v>1754</v>
      </c>
      <c r="E156" s="1005" t="s">
        <v>1274</v>
      </c>
      <c r="F156" s="1005" t="s">
        <v>2011</v>
      </c>
      <c r="G156" s="1004" t="s">
        <v>55</v>
      </c>
      <c r="H156" s="1005">
        <v>154</v>
      </c>
      <c r="I156" s="1006">
        <v>0.81142857142857139</v>
      </c>
      <c r="J156" s="1006">
        <v>0.80519480519480524</v>
      </c>
      <c r="K156" s="1006">
        <v>0.84571428571428575</v>
      </c>
      <c r="L156" s="1006">
        <v>0.81142857142857139</v>
      </c>
      <c r="M156" s="1006">
        <v>0.85298701298701307</v>
      </c>
      <c r="N156" s="1006">
        <v>0.81766233766233765</v>
      </c>
      <c r="O156" s="1006">
        <v>0.83740259740259748</v>
      </c>
      <c r="P156" s="1006">
        <v>0.84259740259740257</v>
      </c>
      <c r="Q156" s="1006">
        <v>0.84779220779220776</v>
      </c>
      <c r="R156" s="1006">
        <v>0.84155844155844151</v>
      </c>
      <c r="S156" s="1006">
        <v>0.77922077922077926</v>
      </c>
      <c r="T156" s="1006">
        <v>0.71064935064935064</v>
      </c>
      <c r="U156" s="1006">
        <f t="shared" si="3"/>
        <v>0.81696969696969701</v>
      </c>
    </row>
    <row r="157" spans="1:21">
      <c r="A157" s="676">
        <v>6150</v>
      </c>
      <c r="B157" s="676">
        <v>43</v>
      </c>
      <c r="C157" s="1004">
        <v>151</v>
      </c>
      <c r="D157" s="1005" t="s">
        <v>1705</v>
      </c>
      <c r="E157" s="1005" t="s">
        <v>1274</v>
      </c>
      <c r="F157" s="1005" t="s">
        <v>2054</v>
      </c>
      <c r="G157" s="1004" t="s">
        <v>55</v>
      </c>
      <c r="H157" s="1005">
        <v>156</v>
      </c>
      <c r="I157" s="1006">
        <v>0.89743589743589747</v>
      </c>
      <c r="J157" s="1006">
        <v>0.96153846153846156</v>
      </c>
      <c r="K157" s="1006">
        <v>0.98717948717948723</v>
      </c>
      <c r="L157" s="1006">
        <v>0.98666666666666658</v>
      </c>
      <c r="M157" s="1006">
        <v>1.0297435897435896</v>
      </c>
      <c r="N157" s="1006">
        <v>0.76923076923076927</v>
      </c>
      <c r="O157" s="1006">
        <v>0.85589743589743594</v>
      </c>
      <c r="P157" s="1006">
        <v>0.87435897435897436</v>
      </c>
      <c r="Q157" s="1006">
        <v>0.3141025641025641</v>
      </c>
      <c r="R157" s="1006">
        <v>2.564102564102564E-2</v>
      </c>
      <c r="S157" s="1006">
        <v>1.4102564102564105E-2</v>
      </c>
      <c r="T157" s="1006">
        <v>0.17948717948717949</v>
      </c>
      <c r="U157" s="1006">
        <f t="shared" si="3"/>
        <v>0.65794871794871801</v>
      </c>
    </row>
    <row r="158" spans="1:21">
      <c r="A158" s="676">
        <v>1210</v>
      </c>
      <c r="B158" s="676">
        <v>20</v>
      </c>
      <c r="C158" s="1004">
        <v>152</v>
      </c>
      <c r="D158" s="1005" t="s">
        <v>959</v>
      </c>
      <c r="E158" s="1005" t="s">
        <v>1274</v>
      </c>
      <c r="F158" s="1005" t="s">
        <v>2011</v>
      </c>
      <c r="G158" s="1004" t="s">
        <v>55</v>
      </c>
      <c r="H158" s="1005">
        <v>156</v>
      </c>
      <c r="I158" s="1006">
        <v>0.6051282051282052</v>
      </c>
      <c r="J158" s="1006">
        <v>0.68461538461538463</v>
      </c>
      <c r="K158" s="1006">
        <v>0.70512820512820518</v>
      </c>
      <c r="L158" s="1006">
        <v>0.67179487179487174</v>
      </c>
      <c r="M158" s="1006">
        <v>0.6333333333333333</v>
      </c>
      <c r="N158" s="1006">
        <v>0.64102564102564108</v>
      </c>
      <c r="O158" s="1006">
        <v>0.65641025641025641</v>
      </c>
      <c r="P158" s="1006">
        <v>0.67948717948717952</v>
      </c>
      <c r="Q158" s="1006">
        <v>0.77948717948717949</v>
      </c>
      <c r="R158" s="1006">
        <v>0.69487179487179496</v>
      </c>
      <c r="S158" s="1006">
        <v>0.68974358974358974</v>
      </c>
      <c r="T158" s="1006">
        <v>0.65641025641025641</v>
      </c>
      <c r="U158" s="1006">
        <f t="shared" si="3"/>
        <v>0.67478632478632472</v>
      </c>
    </row>
    <row r="159" spans="1:21">
      <c r="A159" s="676">
        <v>1210</v>
      </c>
      <c r="B159" s="676">
        <v>31</v>
      </c>
      <c r="C159" s="1004">
        <v>153</v>
      </c>
      <c r="D159" s="1005" t="s">
        <v>1840</v>
      </c>
      <c r="E159" s="1005" t="s">
        <v>1274</v>
      </c>
      <c r="F159" s="1005" t="s">
        <v>2011</v>
      </c>
      <c r="G159" s="1004" t="s">
        <v>55</v>
      </c>
      <c r="H159" s="1005">
        <v>156</v>
      </c>
      <c r="I159" s="1006">
        <v>0.44871794871794873</v>
      </c>
      <c r="J159" s="1006">
        <v>0.47435897435897434</v>
      </c>
      <c r="K159" s="1006">
        <v>0.44871794871794873</v>
      </c>
      <c r="L159" s="1006">
        <v>0.53846153846153844</v>
      </c>
      <c r="M159" s="1006">
        <v>0.53846153846153844</v>
      </c>
      <c r="N159" s="1006">
        <v>2.564102564102564E-2</v>
      </c>
      <c r="O159" s="1006">
        <v>2.564102564102564E-2</v>
      </c>
      <c r="P159" s="1006">
        <v>1.282051282051282E-2</v>
      </c>
      <c r="Q159" s="1006">
        <v>0.51282051282051277</v>
      </c>
      <c r="R159" s="1006">
        <v>0.53717948717948716</v>
      </c>
      <c r="S159" s="1006">
        <v>0.52307692307692299</v>
      </c>
      <c r="T159" s="1006">
        <v>0.41282051282051285</v>
      </c>
      <c r="U159" s="1006">
        <f t="shared" si="3"/>
        <v>0.37489316239316234</v>
      </c>
    </row>
    <row r="160" spans="1:21">
      <c r="A160" s="676">
        <v>1210</v>
      </c>
      <c r="B160" s="676">
        <v>32</v>
      </c>
      <c r="C160" s="1004">
        <v>154</v>
      </c>
      <c r="D160" s="1005" t="s">
        <v>1915</v>
      </c>
      <c r="E160" s="1005" t="s">
        <v>1274</v>
      </c>
      <c r="F160" s="1005" t="s">
        <v>2011</v>
      </c>
      <c r="G160" s="1004" t="s">
        <v>55</v>
      </c>
      <c r="H160" s="1005">
        <v>156</v>
      </c>
      <c r="I160" s="1006">
        <v>0.69038461538461537</v>
      </c>
      <c r="J160" s="1006">
        <v>0.45192307692307693</v>
      </c>
      <c r="K160" s="1006">
        <v>0.6134615384615385</v>
      </c>
      <c r="L160" s="1006">
        <v>0.6676923076923077</v>
      </c>
      <c r="M160" s="1006">
        <v>0.59000000000000008</v>
      </c>
      <c r="N160" s="1006">
        <v>0.55384615384615388</v>
      </c>
      <c r="O160" s="1006">
        <v>0.64038461538461544</v>
      </c>
      <c r="P160" s="1006">
        <v>0.65384615384615385</v>
      </c>
      <c r="Q160" s="1006">
        <v>0.49076923076923079</v>
      </c>
      <c r="R160" s="1006">
        <v>0.60615384615384615</v>
      </c>
      <c r="S160" s="1006">
        <v>0.64923076923076928</v>
      </c>
      <c r="T160" s="1006">
        <v>0.56923076923076921</v>
      </c>
      <c r="U160" s="1006">
        <f t="shared" si="3"/>
        <v>0.59807692307692306</v>
      </c>
    </row>
    <row r="161" spans="1:21">
      <c r="A161" s="676">
        <v>1230</v>
      </c>
      <c r="B161" s="676">
        <v>48</v>
      </c>
      <c r="C161" s="1004">
        <v>155</v>
      </c>
      <c r="D161" s="1005" t="s">
        <v>1916</v>
      </c>
      <c r="E161" s="1005" t="s">
        <v>1274</v>
      </c>
      <c r="F161" s="1005" t="s">
        <v>2011</v>
      </c>
      <c r="G161" s="1004" t="s">
        <v>55</v>
      </c>
      <c r="H161" s="1005">
        <v>156</v>
      </c>
      <c r="I161" s="1006">
        <v>0.74230769230769234</v>
      </c>
      <c r="J161" s="1006">
        <v>0.29038461538461535</v>
      </c>
      <c r="K161" s="1006">
        <v>0.55461538461538462</v>
      </c>
      <c r="L161" s="1006">
        <v>0.58384615384615379</v>
      </c>
      <c r="M161" s="1006">
        <v>0.5938461538461538</v>
      </c>
      <c r="N161" s="1006">
        <v>0.67846153846153845</v>
      </c>
      <c r="O161" s="1006">
        <v>0.64</v>
      </c>
      <c r="P161" s="1006">
        <v>0.77461538461538459</v>
      </c>
      <c r="Q161" s="1006">
        <v>0.7861538461538462</v>
      </c>
      <c r="R161" s="1006">
        <v>0.66999999999999993</v>
      </c>
      <c r="S161" s="1006">
        <v>0.70461538461538464</v>
      </c>
      <c r="T161" s="1006">
        <v>0.70307692307692315</v>
      </c>
      <c r="U161" s="1006">
        <f t="shared" si="3"/>
        <v>0.64349358974358972</v>
      </c>
    </row>
    <row r="162" spans="1:21">
      <c r="A162" s="676">
        <v>1240</v>
      </c>
      <c r="B162" s="676">
        <v>3</v>
      </c>
      <c r="C162" s="1004">
        <v>156</v>
      </c>
      <c r="D162" s="1005" t="s">
        <v>1917</v>
      </c>
      <c r="E162" s="1005" t="s">
        <v>1274</v>
      </c>
      <c r="F162" s="1005" t="s">
        <v>2011</v>
      </c>
      <c r="G162" s="1004" t="s">
        <v>55</v>
      </c>
      <c r="H162" s="1005">
        <v>156</v>
      </c>
      <c r="I162" s="1006">
        <v>0.72307692307692306</v>
      </c>
      <c r="J162" s="1006">
        <v>0.54999999999999993</v>
      </c>
      <c r="K162" s="1006">
        <v>0.50230769230769234</v>
      </c>
      <c r="L162" s="1006">
        <v>0.6561538461538462</v>
      </c>
      <c r="M162" s="1006">
        <v>0.61769230769230765</v>
      </c>
      <c r="N162" s="1006">
        <v>0.69769230769230772</v>
      </c>
      <c r="O162" s="1006">
        <v>0.5115384615384615</v>
      </c>
      <c r="P162" s="1006">
        <v>0.62769230769230766</v>
      </c>
      <c r="Q162" s="1006">
        <v>0.71346153846153848</v>
      </c>
      <c r="R162" s="1006">
        <v>0.67538461538461536</v>
      </c>
      <c r="S162" s="1006">
        <v>0.67538461538461536</v>
      </c>
      <c r="T162" s="1006">
        <v>0.63384615384615384</v>
      </c>
      <c r="U162" s="1006">
        <f t="shared" si="3"/>
        <v>0.63201923076923072</v>
      </c>
    </row>
    <row r="163" spans="1:21">
      <c r="A163" s="676">
        <v>1270</v>
      </c>
      <c r="B163" s="676">
        <v>20</v>
      </c>
      <c r="C163" s="1004">
        <v>157</v>
      </c>
      <c r="D163" s="1005" t="s">
        <v>2267</v>
      </c>
      <c r="E163" s="1005" t="s">
        <v>1274</v>
      </c>
      <c r="F163" s="1005" t="s">
        <v>2011</v>
      </c>
      <c r="G163" s="1004" t="s">
        <v>55</v>
      </c>
      <c r="H163" s="1005">
        <v>156</v>
      </c>
      <c r="I163" s="1006">
        <v>1.8846153846153846</v>
      </c>
      <c r="J163" s="1006">
        <v>1.5384615384615385</v>
      </c>
      <c r="K163" s="1006">
        <v>1.5743589743589743</v>
      </c>
      <c r="L163" s="1006">
        <v>1.5707692307692307</v>
      </c>
      <c r="M163" s="1006">
        <v>1.3487179487179488</v>
      </c>
      <c r="N163" s="1006">
        <v>1.4871794871794872</v>
      </c>
      <c r="O163" s="1006">
        <v>1.4871794871794872</v>
      </c>
      <c r="P163" s="1006">
        <v>1.8123076923076924</v>
      </c>
      <c r="Q163" s="1006">
        <v>1.5651282051282052</v>
      </c>
      <c r="R163" s="1006">
        <v>1.6369230769230769</v>
      </c>
      <c r="S163" s="1006">
        <v>1.9328205128205127</v>
      </c>
      <c r="T163" s="1006">
        <v>2</v>
      </c>
      <c r="U163" s="1006">
        <f t="shared" si="3"/>
        <v>1.6532051282051281</v>
      </c>
    </row>
    <row r="164" spans="1:21">
      <c r="A164" s="676">
        <v>6220</v>
      </c>
      <c r="B164" s="676">
        <v>8</v>
      </c>
      <c r="C164" s="1004">
        <v>158</v>
      </c>
      <c r="D164" s="1005" t="s">
        <v>310</v>
      </c>
      <c r="E164" s="1005" t="s">
        <v>1274</v>
      </c>
      <c r="F164" s="1005" t="s">
        <v>2051</v>
      </c>
      <c r="G164" s="1004" t="s">
        <v>55</v>
      </c>
      <c r="H164" s="1005">
        <v>157</v>
      </c>
      <c r="I164" s="1006">
        <v>0.21783439490445861</v>
      </c>
      <c r="J164" s="1006">
        <v>0.12229299363057325</v>
      </c>
      <c r="K164" s="1006">
        <v>0.13630573248407643</v>
      </c>
      <c r="L164" s="1006">
        <v>0.14968152866242038</v>
      </c>
      <c r="M164" s="1006">
        <v>0.15605095541401273</v>
      </c>
      <c r="N164" s="1006">
        <v>0.17133757961783438</v>
      </c>
      <c r="O164" s="1006">
        <v>0.18152866242038215</v>
      </c>
      <c r="P164" s="1006">
        <v>0.19363057324840763</v>
      </c>
      <c r="Q164" s="1006">
        <v>0.15987261146496817</v>
      </c>
      <c r="R164" s="1006">
        <v>0.15796178343949044</v>
      </c>
      <c r="S164" s="1006">
        <v>0.21401273885350319</v>
      </c>
      <c r="T164" s="1006">
        <v>0.26942675159235668</v>
      </c>
      <c r="U164" s="1006">
        <f t="shared" si="3"/>
        <v>0.17749469214437366</v>
      </c>
    </row>
    <row r="165" spans="1:21">
      <c r="A165" s="676">
        <v>1210</v>
      </c>
      <c r="B165" s="676">
        <v>82</v>
      </c>
      <c r="C165" s="1004">
        <v>159</v>
      </c>
      <c r="D165" s="1005" t="s">
        <v>750</v>
      </c>
      <c r="E165" s="1005" t="s">
        <v>332</v>
      </c>
      <c r="F165" s="1005" t="s">
        <v>2011</v>
      </c>
      <c r="G165" s="1004" t="s">
        <v>55</v>
      </c>
      <c r="H165" s="1005">
        <v>159</v>
      </c>
      <c r="I165" s="1006"/>
      <c r="J165" s="1006"/>
      <c r="K165" s="1006"/>
      <c r="L165" s="1006"/>
      <c r="M165" s="1006"/>
      <c r="N165" s="1006"/>
      <c r="O165" s="1006"/>
      <c r="P165" s="1006"/>
      <c r="Q165" s="1006"/>
      <c r="R165" s="1006"/>
      <c r="S165" s="1006"/>
      <c r="T165" s="1006"/>
      <c r="U165" s="1006">
        <v>0</v>
      </c>
    </row>
    <row r="166" spans="1:21">
      <c r="A166" s="676">
        <v>4210</v>
      </c>
      <c r="B166" s="676">
        <v>19</v>
      </c>
      <c r="C166" s="1004">
        <v>160</v>
      </c>
      <c r="D166" s="1005" t="s">
        <v>751</v>
      </c>
      <c r="E166" s="1005" t="s">
        <v>1274</v>
      </c>
      <c r="F166" s="1005" t="s">
        <v>2011</v>
      </c>
      <c r="G166" s="1004" t="s">
        <v>55</v>
      </c>
      <c r="H166" s="1005">
        <v>160</v>
      </c>
      <c r="I166" s="1006">
        <v>0.80299999999999994</v>
      </c>
      <c r="J166" s="1006">
        <v>0.77049999999999996</v>
      </c>
      <c r="K166" s="1006">
        <v>0.90050000000000008</v>
      </c>
      <c r="L166" s="1006">
        <v>0.54699999999999993</v>
      </c>
      <c r="M166" s="1006">
        <v>4.4999999999999998E-2</v>
      </c>
      <c r="N166" s="1006">
        <v>0.49249999999999999</v>
      </c>
      <c r="O166" s="1006">
        <v>9.4E-2</v>
      </c>
      <c r="P166" s="1006">
        <v>0.504</v>
      </c>
      <c r="Q166" s="1006">
        <v>0.54299999999999993</v>
      </c>
      <c r="R166" s="1006">
        <v>0.626</v>
      </c>
      <c r="S166" s="1006">
        <v>0.55800000000000005</v>
      </c>
      <c r="T166" s="1006">
        <v>0.50900000000000001</v>
      </c>
      <c r="U166" s="1006">
        <f t="shared" ref="U166:U175" si="4">AVERAGE(I166:T166)</f>
        <v>0.53270833333333334</v>
      </c>
    </row>
    <row r="167" spans="1:21">
      <c r="A167" s="676">
        <v>1260</v>
      </c>
      <c r="B167" s="676">
        <v>18</v>
      </c>
      <c r="C167" s="1004">
        <v>161</v>
      </c>
      <c r="D167" s="1005" t="s">
        <v>233</v>
      </c>
      <c r="E167" s="1005" t="s">
        <v>1274</v>
      </c>
      <c r="F167" s="1005" t="s">
        <v>2011</v>
      </c>
      <c r="G167" s="1004" t="s">
        <v>55</v>
      </c>
      <c r="H167" s="1005">
        <v>160</v>
      </c>
      <c r="I167" s="1006">
        <v>1.0185</v>
      </c>
      <c r="J167" s="1006">
        <v>1.2</v>
      </c>
      <c r="K167" s="1006">
        <v>1.3374999999999999</v>
      </c>
      <c r="L167" s="1006">
        <v>1.3774999999999999</v>
      </c>
      <c r="M167" s="1006">
        <v>1.3539999999999999</v>
      </c>
      <c r="N167" s="1006">
        <v>1.1724999999999999</v>
      </c>
      <c r="O167" s="1006">
        <v>1.3195000000000001</v>
      </c>
      <c r="P167" s="1006">
        <v>0.96599999999999997</v>
      </c>
      <c r="Q167" s="1006">
        <v>0.92249999999999999</v>
      </c>
      <c r="R167" s="1006">
        <v>0.875</v>
      </c>
      <c r="S167" s="1006">
        <v>0.57650000000000001</v>
      </c>
      <c r="T167" s="1006">
        <v>0.629</v>
      </c>
      <c r="U167" s="1006">
        <f t="shared" si="4"/>
        <v>1.0623749999999996</v>
      </c>
    </row>
    <row r="168" spans="1:21">
      <c r="A168" s="676">
        <v>1210</v>
      </c>
      <c r="B168" s="676">
        <v>25</v>
      </c>
      <c r="C168" s="1004">
        <v>162</v>
      </c>
      <c r="D168" s="1005" t="s">
        <v>268</v>
      </c>
      <c r="E168" s="1005" t="s">
        <v>1274</v>
      </c>
      <c r="F168" s="1005" t="s">
        <v>2203</v>
      </c>
      <c r="G168" s="1004" t="s">
        <v>55</v>
      </c>
      <c r="H168" s="1005">
        <v>160</v>
      </c>
      <c r="I168" s="1006">
        <v>0.34649999999999997</v>
      </c>
      <c r="J168" s="1006">
        <v>0.38849999999999996</v>
      </c>
      <c r="K168" s="1006">
        <v>0.34950000000000003</v>
      </c>
      <c r="L168" s="1006">
        <v>0.36974999999999997</v>
      </c>
      <c r="M168" s="1006">
        <v>0.30599999999999999</v>
      </c>
      <c r="N168" s="1006">
        <v>0.31874999999999998</v>
      </c>
      <c r="O168" s="1006">
        <v>0.36899999999999999</v>
      </c>
      <c r="P168" s="1006">
        <v>0.27</v>
      </c>
      <c r="Q168" s="1006">
        <v>0.26549999999999996</v>
      </c>
      <c r="R168" s="1006">
        <v>0.24900000000000003</v>
      </c>
      <c r="S168" s="1006">
        <v>0.20624999999999999</v>
      </c>
      <c r="T168" s="1006">
        <v>0.30525000000000002</v>
      </c>
      <c r="U168" s="1006">
        <f t="shared" si="4"/>
        <v>0.31199999999999994</v>
      </c>
    </row>
    <row r="169" spans="1:21">
      <c r="A169" s="676">
        <v>1240</v>
      </c>
      <c r="B169" s="676">
        <v>65</v>
      </c>
      <c r="C169" s="1004">
        <v>163</v>
      </c>
      <c r="D169" s="1005" t="s">
        <v>2043</v>
      </c>
      <c r="E169" s="1005" t="s">
        <v>1274</v>
      </c>
      <c r="F169" s="1005" t="s">
        <v>2203</v>
      </c>
      <c r="G169" s="1004" t="s">
        <v>55</v>
      </c>
      <c r="H169" s="1005">
        <v>160</v>
      </c>
      <c r="I169" s="1006">
        <v>0.7</v>
      </c>
      <c r="J169" s="1006">
        <v>0.71250000000000002</v>
      </c>
      <c r="K169" s="1006">
        <v>0.6</v>
      </c>
      <c r="L169" s="1006">
        <v>0.621</v>
      </c>
      <c r="M169" s="1006">
        <v>0.55899999999999994</v>
      </c>
      <c r="N169" s="1006">
        <v>0.57499999999999996</v>
      </c>
      <c r="O169" s="1006">
        <v>0.5625</v>
      </c>
      <c r="P169" s="1006">
        <v>0.57000000000000006</v>
      </c>
      <c r="Q169" s="1006">
        <v>0.55300000000000005</v>
      </c>
      <c r="R169" s="1006">
        <v>0.5675</v>
      </c>
      <c r="S169" s="1006">
        <v>0.54249999999999998</v>
      </c>
      <c r="T169" s="1006">
        <v>0.65250000000000008</v>
      </c>
      <c r="U169" s="1006">
        <f t="shared" si="4"/>
        <v>0.60129166666666667</v>
      </c>
    </row>
    <row r="170" spans="1:21">
      <c r="A170" s="676">
        <v>1210</v>
      </c>
      <c r="B170" s="676">
        <v>27</v>
      </c>
      <c r="C170" s="1004">
        <v>164</v>
      </c>
      <c r="D170" s="1005" t="s">
        <v>730</v>
      </c>
      <c r="E170" s="1005" t="s">
        <v>1274</v>
      </c>
      <c r="F170" s="1005" t="s">
        <v>2050</v>
      </c>
      <c r="G170" s="1004" t="s">
        <v>55</v>
      </c>
      <c r="H170" s="1005">
        <v>160</v>
      </c>
      <c r="I170" s="1006">
        <v>0.40650000000000003</v>
      </c>
      <c r="J170" s="1006">
        <v>0.4375</v>
      </c>
      <c r="K170" s="1006">
        <v>0.40700000000000003</v>
      </c>
      <c r="L170" s="1006">
        <v>0.40800000000000003</v>
      </c>
      <c r="M170" s="1006">
        <v>0.40949999999999998</v>
      </c>
      <c r="N170" s="1006">
        <v>0.42300000000000004</v>
      </c>
      <c r="O170" s="1006">
        <v>0.42300000000000004</v>
      </c>
      <c r="P170" s="1006">
        <v>0.40350000000000003</v>
      </c>
      <c r="Q170" s="1006">
        <v>0.51200000000000001</v>
      </c>
      <c r="R170" s="1006">
        <v>0.437</v>
      </c>
      <c r="S170" s="1006">
        <v>0.38550000000000001</v>
      </c>
      <c r="T170" s="1006">
        <v>0.32500000000000001</v>
      </c>
      <c r="U170" s="1006">
        <f t="shared" si="4"/>
        <v>0.41479166666666673</v>
      </c>
    </row>
    <row r="171" spans="1:21">
      <c r="A171" s="676">
        <v>1210</v>
      </c>
      <c r="B171" s="676">
        <v>58</v>
      </c>
      <c r="C171" s="1004">
        <v>165</v>
      </c>
      <c r="D171" s="1005" t="s">
        <v>2042</v>
      </c>
      <c r="E171" s="1005" t="s">
        <v>1274</v>
      </c>
      <c r="F171" s="1005" t="s">
        <v>2011</v>
      </c>
      <c r="G171" s="1004" t="s">
        <v>55</v>
      </c>
      <c r="H171" s="1005">
        <v>161</v>
      </c>
      <c r="I171" s="1006">
        <v>0.54409937888198756</v>
      </c>
      <c r="J171" s="1006">
        <v>0.4695652173913043</v>
      </c>
      <c r="K171" s="1006">
        <v>0.42111801242236024</v>
      </c>
      <c r="L171" s="1006">
        <v>0.4024844720496894</v>
      </c>
      <c r="M171" s="1006">
        <v>0.45913043478260873</v>
      </c>
      <c r="N171" s="1006">
        <v>0.36819875776397515</v>
      </c>
      <c r="O171" s="1006">
        <v>0.35180124223602482</v>
      </c>
      <c r="P171" s="1006">
        <v>2.8322981366459624E-2</v>
      </c>
      <c r="Q171" s="1006">
        <v>0.49639751552795031</v>
      </c>
      <c r="R171" s="1006">
        <v>0.5232298136645962</v>
      </c>
      <c r="S171" s="1006">
        <v>0.54708074534161488</v>
      </c>
      <c r="T171" s="1006">
        <v>0.44273291925465841</v>
      </c>
      <c r="U171" s="1006">
        <f t="shared" si="4"/>
        <v>0.42118012422360257</v>
      </c>
    </row>
    <row r="172" spans="1:21">
      <c r="A172" s="676">
        <v>1210</v>
      </c>
      <c r="B172" s="676">
        <v>67</v>
      </c>
      <c r="C172" s="1004">
        <v>166</v>
      </c>
      <c r="D172" s="1005" t="s">
        <v>2041</v>
      </c>
      <c r="E172" s="1005" t="s">
        <v>1274</v>
      </c>
      <c r="F172" s="1005" t="s">
        <v>2011</v>
      </c>
      <c r="G172" s="1004" t="s">
        <v>55</v>
      </c>
      <c r="H172" s="1005">
        <v>161</v>
      </c>
      <c r="I172" s="1006">
        <v>1.0956521739130436</v>
      </c>
      <c r="J172" s="1006">
        <v>1.0365217391304347</v>
      </c>
      <c r="K172" s="1006">
        <v>1.0099378881987577</v>
      </c>
      <c r="L172" s="1006">
        <v>1.013167701863354</v>
      </c>
      <c r="M172" s="1006">
        <v>1.1319254658385094</v>
      </c>
      <c r="N172" s="1006">
        <v>1.1950310559006212</v>
      </c>
      <c r="O172" s="1006">
        <v>1.2193788819875775</v>
      </c>
      <c r="P172" s="1006">
        <v>9.987577639751552E-2</v>
      </c>
      <c r="Q172" s="1006">
        <v>8.1987577639751549E-2</v>
      </c>
      <c r="R172" s="1006">
        <v>0.76024844720496898</v>
      </c>
      <c r="S172" s="1006">
        <v>0.90434782608695652</v>
      </c>
      <c r="T172" s="1006">
        <v>1.0062111801242235</v>
      </c>
      <c r="U172" s="1006">
        <f t="shared" si="4"/>
        <v>0.87952380952380949</v>
      </c>
    </row>
    <row r="173" spans="1:21">
      <c r="A173" s="676">
        <v>1210</v>
      </c>
      <c r="B173" s="676">
        <v>80</v>
      </c>
      <c r="C173" s="1004">
        <v>167</v>
      </c>
      <c r="D173" s="1005" t="s">
        <v>982</v>
      </c>
      <c r="E173" s="1005" t="s">
        <v>1274</v>
      </c>
      <c r="F173" s="1005" t="s">
        <v>2011</v>
      </c>
      <c r="G173" s="1004" t="s">
        <v>55</v>
      </c>
      <c r="H173" s="1005">
        <v>162</v>
      </c>
      <c r="I173" s="1006">
        <v>0.98765432098765427</v>
      </c>
      <c r="J173" s="1006">
        <v>0.88395061728395052</v>
      </c>
      <c r="K173" s="1006">
        <v>1.1555555555555554</v>
      </c>
      <c r="L173" s="1006">
        <v>1.2839506172839505</v>
      </c>
      <c r="M173" s="1006">
        <v>1.2345679012345678</v>
      </c>
      <c r="N173" s="1006">
        <v>1.2246913580246914</v>
      </c>
      <c r="O173" s="1006">
        <v>0.94814814814814807</v>
      </c>
      <c r="P173" s="1006">
        <v>0.11851851851851851</v>
      </c>
      <c r="Q173" s="1006">
        <v>0.16296296296296295</v>
      </c>
      <c r="R173" s="1006">
        <v>1.3283950617283951</v>
      </c>
      <c r="S173" s="1006">
        <v>1.2</v>
      </c>
      <c r="T173" s="1006">
        <v>1.1358024691358024</v>
      </c>
      <c r="U173" s="1006">
        <f t="shared" si="4"/>
        <v>0.97201646090534977</v>
      </c>
    </row>
    <row r="174" spans="1:21">
      <c r="A174" s="676">
        <v>1220</v>
      </c>
      <c r="B174" s="676">
        <v>44</v>
      </c>
      <c r="C174" s="1004">
        <v>168</v>
      </c>
      <c r="D174" s="1005" t="s">
        <v>1918</v>
      </c>
      <c r="E174" s="1005" t="s">
        <v>1274</v>
      </c>
      <c r="F174" s="1005" t="s">
        <v>2203</v>
      </c>
      <c r="G174" s="1004" t="s">
        <v>55</v>
      </c>
      <c r="H174" s="1005">
        <v>165</v>
      </c>
      <c r="I174" s="1006">
        <v>8.4848484848484854E-2</v>
      </c>
      <c r="J174" s="1006">
        <v>9.696969696969697E-2</v>
      </c>
      <c r="K174" s="1006">
        <v>9.696969696969697E-2</v>
      </c>
      <c r="L174" s="1006">
        <v>9.696969696969697E-2</v>
      </c>
      <c r="M174" s="1006">
        <v>9.696969696969697E-2</v>
      </c>
      <c r="N174" s="1006">
        <v>9.696969696969697E-2</v>
      </c>
      <c r="O174" s="1006">
        <v>8.4848484848484854E-2</v>
      </c>
      <c r="P174" s="1006">
        <v>7.2727272727272724E-2</v>
      </c>
      <c r="Q174" s="1006">
        <v>7.2727272727272724E-2</v>
      </c>
      <c r="R174" s="1006">
        <v>6.0606060606060608E-2</v>
      </c>
      <c r="S174" s="1006">
        <v>7.2727272727272724E-2</v>
      </c>
      <c r="T174" s="1006">
        <v>9.696969696969697E-2</v>
      </c>
      <c r="U174" s="1006">
        <f t="shared" si="4"/>
        <v>8.5858585858585856E-2</v>
      </c>
    </row>
    <row r="175" spans="1:21">
      <c r="A175" s="676">
        <v>1230</v>
      </c>
      <c r="B175" s="676">
        <v>121</v>
      </c>
      <c r="C175" s="1004">
        <v>169</v>
      </c>
      <c r="D175" s="1005" t="s">
        <v>2079</v>
      </c>
      <c r="E175" s="1005" t="s">
        <v>1274</v>
      </c>
      <c r="F175" s="1005" t="s">
        <v>2202</v>
      </c>
      <c r="G175" s="1004" t="s">
        <v>55</v>
      </c>
      <c r="H175" s="1005">
        <v>165</v>
      </c>
      <c r="I175" s="1006"/>
      <c r="J175" s="1006"/>
      <c r="K175" s="1006"/>
      <c r="L175" s="1006">
        <v>0.41212121212121211</v>
      </c>
      <c r="M175" s="1006">
        <v>0.38787878787878788</v>
      </c>
      <c r="N175" s="1006">
        <v>0.41212121212121211</v>
      </c>
      <c r="O175" s="1006">
        <v>0.36363636363636365</v>
      </c>
      <c r="P175" s="1006">
        <v>0.32484848484848483</v>
      </c>
      <c r="Q175" s="1006">
        <v>0.21333333333333335</v>
      </c>
      <c r="R175" s="1006">
        <v>0.29575757575757572</v>
      </c>
      <c r="S175" s="1006">
        <v>0.31515151515151513</v>
      </c>
      <c r="T175" s="1006">
        <v>0.3927272727272727</v>
      </c>
      <c r="U175" s="1006">
        <f t="shared" si="4"/>
        <v>0.34639730639730637</v>
      </c>
    </row>
    <row r="176" spans="1:21">
      <c r="A176" s="676">
        <v>1240</v>
      </c>
      <c r="B176" s="676">
        <v>46</v>
      </c>
      <c r="C176" s="1004">
        <v>170</v>
      </c>
      <c r="D176" s="1005" t="s">
        <v>742</v>
      </c>
      <c r="E176" s="1005" t="s">
        <v>332</v>
      </c>
      <c r="F176" s="1005" t="s">
        <v>2203</v>
      </c>
      <c r="G176" s="1004" t="s">
        <v>55</v>
      </c>
      <c r="H176" s="1005">
        <v>167</v>
      </c>
      <c r="I176" s="1006"/>
      <c r="J176" s="1006"/>
      <c r="K176" s="1006"/>
      <c r="L176" s="1006"/>
      <c r="M176" s="1006"/>
      <c r="N176" s="1006"/>
      <c r="O176" s="1006"/>
      <c r="P176" s="1006"/>
      <c r="Q176" s="1006"/>
      <c r="R176" s="1006"/>
      <c r="S176" s="1006"/>
      <c r="T176" s="1006"/>
      <c r="U176" s="1006">
        <v>0</v>
      </c>
    </row>
    <row r="177" spans="1:21">
      <c r="A177" s="676">
        <v>1240</v>
      </c>
      <c r="B177" s="676">
        <v>50</v>
      </c>
      <c r="C177" s="1004">
        <v>171</v>
      </c>
      <c r="D177" s="1005" t="s">
        <v>1706</v>
      </c>
      <c r="E177" s="1005" t="s">
        <v>1274</v>
      </c>
      <c r="F177" s="1005" t="s">
        <v>2203</v>
      </c>
      <c r="G177" s="1004" t="s">
        <v>55</v>
      </c>
      <c r="H177" s="1005">
        <v>167</v>
      </c>
      <c r="I177" s="1006">
        <v>0.62035928143712571</v>
      </c>
      <c r="J177" s="1006">
        <v>0.58682634730538918</v>
      </c>
      <c r="K177" s="1006">
        <v>0.51832335329341317</v>
      </c>
      <c r="L177" s="1006">
        <v>0.54275449101796402</v>
      </c>
      <c r="M177" s="1006">
        <v>0.481437125748503</v>
      </c>
      <c r="N177" s="1006">
        <v>0.47856287425149702</v>
      </c>
      <c r="O177" s="1006">
        <v>0.52838323353293415</v>
      </c>
      <c r="P177" s="1006">
        <v>0.45700598802395204</v>
      </c>
      <c r="Q177" s="1006">
        <v>0.66538922155688629</v>
      </c>
      <c r="R177" s="1006">
        <v>0.54035928143712575</v>
      </c>
      <c r="S177" s="1006">
        <v>0.6869461077844311</v>
      </c>
      <c r="T177" s="1006">
        <v>0.7022754491017964</v>
      </c>
      <c r="U177" s="1006">
        <f t="shared" ref="U177:U189" si="5">AVERAGE(I177:T177)</f>
        <v>0.56738522954091808</v>
      </c>
    </row>
    <row r="178" spans="1:21">
      <c r="A178" s="676">
        <v>1240</v>
      </c>
      <c r="B178" s="676">
        <v>51</v>
      </c>
      <c r="C178" s="1004">
        <v>172</v>
      </c>
      <c r="D178" s="1005" t="s">
        <v>1919</v>
      </c>
      <c r="E178" s="1005" t="s">
        <v>1274</v>
      </c>
      <c r="F178" s="1005" t="s">
        <v>2054</v>
      </c>
      <c r="G178" s="1004" t="s">
        <v>55</v>
      </c>
      <c r="H178" s="1005">
        <v>167</v>
      </c>
      <c r="I178" s="1006">
        <v>0.92071856287425147</v>
      </c>
      <c r="J178" s="1006">
        <v>1.1032335329341318</v>
      </c>
      <c r="K178" s="1006">
        <v>1.0131736526946107</v>
      </c>
      <c r="L178" s="1006">
        <v>0.49485029940119762</v>
      </c>
      <c r="M178" s="1006">
        <v>0.48383233532934128</v>
      </c>
      <c r="N178" s="1006">
        <v>0.4373652694610779</v>
      </c>
      <c r="O178" s="1006">
        <v>0.41485029940119761</v>
      </c>
      <c r="P178" s="1006">
        <v>0.29077844311377249</v>
      </c>
      <c r="Q178" s="1006">
        <v>0.20838323353293411</v>
      </c>
      <c r="R178" s="1006">
        <v>0.2720958083832335</v>
      </c>
      <c r="S178" s="1006">
        <v>0.60598802395209583</v>
      </c>
      <c r="T178" s="1006">
        <v>0.81772455089820362</v>
      </c>
      <c r="U178" s="1006">
        <f t="shared" si="5"/>
        <v>0.5885828343313374</v>
      </c>
    </row>
    <row r="179" spans="1:21">
      <c r="A179" s="676">
        <v>1240</v>
      </c>
      <c r="B179" s="676">
        <v>66</v>
      </c>
      <c r="C179" s="1004">
        <v>173</v>
      </c>
      <c r="D179" s="1005" t="s">
        <v>2078</v>
      </c>
      <c r="E179" s="1005" t="s">
        <v>1274</v>
      </c>
      <c r="F179" s="1005" t="s">
        <v>2054</v>
      </c>
      <c r="G179" s="1004" t="s">
        <v>55</v>
      </c>
      <c r="H179" s="1005">
        <v>167</v>
      </c>
      <c r="I179" s="1006">
        <v>0.65508982035928143</v>
      </c>
      <c r="J179" s="1006">
        <v>0.7808383233532934</v>
      </c>
      <c r="K179" s="1006">
        <v>0.50299401197604787</v>
      </c>
      <c r="L179" s="1006">
        <v>0.62131736526946113</v>
      </c>
      <c r="M179" s="1006">
        <v>0.7022754491017964</v>
      </c>
      <c r="N179" s="1006">
        <v>0.71473053892215566</v>
      </c>
      <c r="O179" s="1006">
        <v>0.39760479041916169</v>
      </c>
      <c r="P179" s="1006">
        <v>2.1077844311377245E-2</v>
      </c>
      <c r="Q179" s="1006">
        <v>2.2035928143712576E-2</v>
      </c>
      <c r="R179" s="1006">
        <v>9.6287425149700595E-2</v>
      </c>
      <c r="S179" s="1006">
        <v>0.69604790419161677</v>
      </c>
      <c r="T179" s="1006">
        <v>0.98251497005988031</v>
      </c>
      <c r="U179" s="1006">
        <f t="shared" si="5"/>
        <v>0.51606786427145712</v>
      </c>
    </row>
    <row r="180" spans="1:21">
      <c r="A180" s="676">
        <v>1250</v>
      </c>
      <c r="B180" s="676">
        <v>29</v>
      </c>
      <c r="C180" s="1004">
        <v>174</v>
      </c>
      <c r="D180" s="1005" t="s">
        <v>2075</v>
      </c>
      <c r="E180" s="1005" t="s">
        <v>1274</v>
      </c>
      <c r="F180" s="1005" t="s">
        <v>2203</v>
      </c>
      <c r="G180" s="1004" t="s">
        <v>55</v>
      </c>
      <c r="H180" s="1005">
        <v>167</v>
      </c>
      <c r="I180" s="1006"/>
      <c r="J180" s="1006"/>
      <c r="K180" s="1006"/>
      <c r="L180" s="1006"/>
      <c r="M180" s="1006"/>
      <c r="N180" s="1006"/>
      <c r="O180" s="1006">
        <v>5.748502994011976E-2</v>
      </c>
      <c r="P180" s="1006">
        <v>8.6227544910179643E-2</v>
      </c>
      <c r="Q180" s="1006">
        <v>7.6646706586826346E-2</v>
      </c>
      <c r="R180" s="1006">
        <v>5.748502994011976E-2</v>
      </c>
      <c r="S180" s="1006">
        <v>0.10538922155688624</v>
      </c>
      <c r="T180" s="1006">
        <v>0.11976047904191617</v>
      </c>
      <c r="U180" s="1006">
        <f t="shared" si="5"/>
        <v>8.3832335329341312E-2</v>
      </c>
    </row>
    <row r="181" spans="1:21">
      <c r="A181" s="676">
        <v>1250</v>
      </c>
      <c r="B181" s="676">
        <v>37</v>
      </c>
      <c r="C181" s="1004">
        <v>175</v>
      </c>
      <c r="D181" s="1005" t="s">
        <v>2268</v>
      </c>
      <c r="E181" s="1005" t="s">
        <v>1349</v>
      </c>
      <c r="F181" s="1005" t="s">
        <v>2054</v>
      </c>
      <c r="G181" s="1004" t="s">
        <v>55</v>
      </c>
      <c r="H181" s="1005">
        <v>167</v>
      </c>
      <c r="I181" s="1006"/>
      <c r="J181" s="1006"/>
      <c r="K181" s="1006"/>
      <c r="L181" s="1006"/>
      <c r="M181" s="1006"/>
      <c r="N181" s="1006"/>
      <c r="O181" s="1006"/>
      <c r="P181" s="1006"/>
      <c r="Q181" s="1006"/>
      <c r="R181" s="1006"/>
      <c r="S181" s="1006"/>
      <c r="T181" s="1006">
        <v>0.45892215568862277</v>
      </c>
      <c r="U181" s="1006">
        <f t="shared" si="5"/>
        <v>0.45892215568862277</v>
      </c>
    </row>
    <row r="182" spans="1:21">
      <c r="A182" s="676">
        <v>1260</v>
      </c>
      <c r="B182" s="676">
        <v>42</v>
      </c>
      <c r="C182" s="1004">
        <v>176</v>
      </c>
      <c r="D182" s="1005" t="s">
        <v>2269</v>
      </c>
      <c r="E182" s="1005" t="s">
        <v>1349</v>
      </c>
      <c r="F182" s="1005" t="s">
        <v>2054</v>
      </c>
      <c r="G182" s="1004" t="s">
        <v>55</v>
      </c>
      <c r="H182" s="1005">
        <v>167</v>
      </c>
      <c r="I182" s="1006"/>
      <c r="J182" s="1006"/>
      <c r="K182" s="1006"/>
      <c r="L182" s="1006"/>
      <c r="M182" s="1006"/>
      <c r="N182" s="1006"/>
      <c r="O182" s="1006"/>
      <c r="P182" s="1006"/>
      <c r="Q182" s="1006"/>
      <c r="R182" s="1006"/>
      <c r="S182" s="1006"/>
      <c r="T182" s="1006">
        <v>2.0119760479041914E-2</v>
      </c>
      <c r="U182" s="1006">
        <f t="shared" si="5"/>
        <v>2.0119760479041914E-2</v>
      </c>
    </row>
    <row r="183" spans="1:21">
      <c r="A183" s="676">
        <v>1270</v>
      </c>
      <c r="B183" s="676">
        <v>11</v>
      </c>
      <c r="C183" s="1004">
        <v>177</v>
      </c>
      <c r="D183" s="1005" t="s">
        <v>1838</v>
      </c>
      <c r="E183" s="1005" t="s">
        <v>1274</v>
      </c>
      <c r="F183" s="1005" t="s">
        <v>2011</v>
      </c>
      <c r="G183" s="1004" t="s">
        <v>55</v>
      </c>
      <c r="H183" s="1005">
        <v>167</v>
      </c>
      <c r="I183" s="1006">
        <v>0.79041916167664672</v>
      </c>
      <c r="J183" s="1006">
        <v>0.69461077844311381</v>
      </c>
      <c r="K183" s="1006">
        <v>0.45508982035928142</v>
      </c>
      <c r="L183" s="1006">
        <v>0.26011976047904189</v>
      </c>
      <c r="M183" s="1006">
        <v>2.9940119760479042E-2</v>
      </c>
      <c r="N183" s="1006">
        <v>7.0658682634730546E-2</v>
      </c>
      <c r="O183" s="1006">
        <v>0.28071856287425151</v>
      </c>
      <c r="P183" s="1006">
        <v>0.49700598802395207</v>
      </c>
      <c r="Q183" s="1006">
        <v>0.40610778443113771</v>
      </c>
      <c r="R183" s="1006">
        <v>0.80395209580838323</v>
      </c>
      <c r="S183" s="1006">
        <v>0.90419161676646709</v>
      </c>
      <c r="T183" s="1006">
        <v>0.50419161676646707</v>
      </c>
      <c r="U183" s="1006">
        <f t="shared" si="5"/>
        <v>0.47475049900199601</v>
      </c>
    </row>
    <row r="184" spans="1:21">
      <c r="A184" s="676">
        <v>4210</v>
      </c>
      <c r="B184" s="676">
        <v>17</v>
      </c>
      <c r="C184" s="1004">
        <v>178</v>
      </c>
      <c r="D184" s="1005" t="s">
        <v>1920</v>
      </c>
      <c r="E184" s="1005" t="s">
        <v>1274</v>
      </c>
      <c r="F184" s="1005" t="s">
        <v>2203</v>
      </c>
      <c r="G184" s="1004" t="s">
        <v>55</v>
      </c>
      <c r="H184" s="1005">
        <v>167</v>
      </c>
      <c r="I184" s="1006">
        <v>0.15568862275449102</v>
      </c>
      <c r="J184" s="1006">
        <v>0.1437125748502994</v>
      </c>
      <c r="K184" s="1006">
        <v>0.13125748502994014</v>
      </c>
      <c r="L184" s="1006">
        <v>0.13844311377245511</v>
      </c>
      <c r="M184" s="1006">
        <v>0.15377245508982035</v>
      </c>
      <c r="N184" s="1006">
        <v>0.15568862275449102</v>
      </c>
      <c r="O184" s="1006">
        <v>0.16766467065868262</v>
      </c>
      <c r="P184" s="1006">
        <v>0.11305389221556886</v>
      </c>
      <c r="Q184" s="1006">
        <v>0.10443113772455091</v>
      </c>
      <c r="R184" s="1006">
        <v>0.13269461077844311</v>
      </c>
      <c r="S184" s="1006">
        <v>0.16335329341317367</v>
      </c>
      <c r="T184" s="1006">
        <v>0.21556886227544911</v>
      </c>
      <c r="U184" s="1006">
        <f t="shared" si="5"/>
        <v>0.14794411177644709</v>
      </c>
    </row>
    <row r="185" spans="1:21">
      <c r="A185" s="676">
        <v>6130</v>
      </c>
      <c r="B185" s="676">
        <v>2</v>
      </c>
      <c r="C185" s="1004">
        <v>179</v>
      </c>
      <c r="D185" s="1005" t="s">
        <v>1352</v>
      </c>
      <c r="E185" s="1005" t="s">
        <v>1274</v>
      </c>
      <c r="F185" s="1005" t="s">
        <v>2054</v>
      </c>
      <c r="G185" s="1004" t="s">
        <v>55</v>
      </c>
      <c r="H185" s="1005">
        <v>167</v>
      </c>
      <c r="I185" s="1006">
        <v>1.3053892215568863</v>
      </c>
      <c r="J185" s="1006">
        <v>1.1017964071856288</v>
      </c>
      <c r="K185" s="1006">
        <v>1.0778443113772456</v>
      </c>
      <c r="L185" s="1006">
        <v>1.1616766467065869</v>
      </c>
      <c r="M185" s="1006">
        <v>1.1497005988023952</v>
      </c>
      <c r="N185" s="1006">
        <v>1.0299401197604789</v>
      </c>
      <c r="O185" s="1006">
        <v>0.91017964071856283</v>
      </c>
      <c r="P185" s="1006">
        <v>0.81868263473053893</v>
      </c>
      <c r="Q185" s="1006">
        <v>0.87904191616766469</v>
      </c>
      <c r="R185" s="1006">
        <v>0.84838323353293421</v>
      </c>
      <c r="S185" s="1006">
        <v>0.72335329341317367</v>
      </c>
      <c r="T185" s="1006">
        <v>1.0011976047904192</v>
      </c>
      <c r="U185" s="1006">
        <f t="shared" si="5"/>
        <v>1.0005988023952097</v>
      </c>
    </row>
    <row r="186" spans="1:21">
      <c r="A186" s="676">
        <v>6130</v>
      </c>
      <c r="B186" s="676">
        <v>14</v>
      </c>
      <c r="C186" s="1004">
        <v>180</v>
      </c>
      <c r="D186" s="1005" t="s">
        <v>1611</v>
      </c>
      <c r="E186" s="1005" t="s">
        <v>1274</v>
      </c>
      <c r="F186" s="1005" t="s">
        <v>2011</v>
      </c>
      <c r="G186" s="1004" t="s">
        <v>55</v>
      </c>
      <c r="H186" s="1005">
        <v>167</v>
      </c>
      <c r="I186" s="1006">
        <v>0.48574850299401201</v>
      </c>
      <c r="J186" s="1006">
        <v>0.49580838323353293</v>
      </c>
      <c r="K186" s="1006">
        <v>0.49365269461077843</v>
      </c>
      <c r="L186" s="1006">
        <v>0.47712574850299405</v>
      </c>
      <c r="M186" s="1006">
        <v>0.45700598802395204</v>
      </c>
      <c r="N186" s="1006">
        <v>0.33988023952095808</v>
      </c>
      <c r="O186" s="1006">
        <v>0.34419161676646703</v>
      </c>
      <c r="P186" s="1006">
        <v>0.19473053892215569</v>
      </c>
      <c r="Q186" s="1006">
        <v>6.7544910179640719E-2</v>
      </c>
      <c r="R186" s="1006">
        <v>7.9760479041916174E-2</v>
      </c>
      <c r="S186" s="1006">
        <v>0.2227544910179641</v>
      </c>
      <c r="T186" s="1006">
        <v>0.23065868263473055</v>
      </c>
      <c r="U186" s="1006">
        <f t="shared" si="5"/>
        <v>0.32407185628742519</v>
      </c>
    </row>
    <row r="187" spans="1:21">
      <c r="A187" s="676">
        <v>6130</v>
      </c>
      <c r="B187" s="676">
        <v>26</v>
      </c>
      <c r="C187" s="1004">
        <v>181</v>
      </c>
      <c r="D187" s="1005" t="s">
        <v>1659</v>
      </c>
      <c r="E187" s="1005" t="s">
        <v>1274</v>
      </c>
      <c r="F187" s="1005" t="s">
        <v>2203</v>
      </c>
      <c r="G187" s="1004" t="s">
        <v>55</v>
      </c>
      <c r="H187" s="1005">
        <v>167</v>
      </c>
      <c r="I187" s="1006">
        <v>0.53892215568862278</v>
      </c>
      <c r="J187" s="1006">
        <v>0.3370059880239521</v>
      </c>
      <c r="K187" s="1006">
        <v>3.3053892215568863E-2</v>
      </c>
      <c r="L187" s="1006">
        <v>0.40167664670658682</v>
      </c>
      <c r="M187" s="1006">
        <v>0.47065868263473049</v>
      </c>
      <c r="N187" s="1006">
        <v>0.36359281437125746</v>
      </c>
      <c r="O187" s="1006">
        <v>0.3592814371257485</v>
      </c>
      <c r="P187" s="1006">
        <v>0.30538922155688625</v>
      </c>
      <c r="Q187" s="1006">
        <v>0.35137724550898203</v>
      </c>
      <c r="R187" s="1006">
        <v>0.40023952095808385</v>
      </c>
      <c r="S187" s="1006">
        <v>0.39161676646706589</v>
      </c>
      <c r="T187" s="1006">
        <v>0.58491017964071856</v>
      </c>
      <c r="U187" s="1006">
        <f t="shared" si="5"/>
        <v>0.3781437125748503</v>
      </c>
    </row>
    <row r="188" spans="1:21">
      <c r="A188" s="676">
        <v>6150</v>
      </c>
      <c r="B188" s="676">
        <v>15</v>
      </c>
      <c r="C188" s="1004">
        <v>182</v>
      </c>
      <c r="D188" s="1005" t="s">
        <v>1921</v>
      </c>
      <c r="E188" s="1005" t="s">
        <v>1274</v>
      </c>
      <c r="F188" s="1005" t="s">
        <v>2203</v>
      </c>
      <c r="G188" s="1004" t="s">
        <v>55</v>
      </c>
      <c r="H188" s="1005">
        <v>167</v>
      </c>
      <c r="I188" s="1006">
        <v>0.75449101796407181</v>
      </c>
      <c r="J188" s="1006">
        <v>0.79041916167664672</v>
      </c>
      <c r="K188" s="1006">
        <v>0.62874251497005984</v>
      </c>
      <c r="L188" s="1006">
        <v>0.80838323353293418</v>
      </c>
      <c r="M188" s="1006">
        <v>0.75449101796407181</v>
      </c>
      <c r="N188" s="1006">
        <v>0.68263473053892221</v>
      </c>
      <c r="O188" s="1006">
        <v>0.75449101796407181</v>
      </c>
      <c r="P188" s="1006">
        <v>0.62874251497005984</v>
      </c>
      <c r="Q188" s="1006">
        <v>0.54431137724550904</v>
      </c>
      <c r="R188" s="1006">
        <v>0.45628742514970061</v>
      </c>
      <c r="S188" s="1006">
        <v>0.30538922155688625</v>
      </c>
      <c r="T188" s="1006">
        <v>0.75988023952095807</v>
      </c>
      <c r="U188" s="1006">
        <f t="shared" si="5"/>
        <v>0.65568862275449113</v>
      </c>
    </row>
    <row r="189" spans="1:21">
      <c r="A189" s="676">
        <v>6210</v>
      </c>
      <c r="B189" s="676">
        <v>37</v>
      </c>
      <c r="C189" s="1004">
        <v>183</v>
      </c>
      <c r="D189" s="1005" t="s">
        <v>2077</v>
      </c>
      <c r="E189" s="1005" t="s">
        <v>1274</v>
      </c>
      <c r="F189" s="1005" t="s">
        <v>2203</v>
      </c>
      <c r="G189" s="1004" t="s">
        <v>55</v>
      </c>
      <c r="H189" s="1005">
        <v>167</v>
      </c>
      <c r="I189" s="1006"/>
      <c r="J189" s="1006">
        <v>0.10778443113772455</v>
      </c>
      <c r="K189" s="1006">
        <v>0.1437125748502994</v>
      </c>
      <c r="L189" s="1006">
        <v>0.20359281437125748</v>
      </c>
      <c r="M189" s="1006">
        <v>0.20359281437125748</v>
      </c>
      <c r="N189" s="1006">
        <v>0.19161676646706588</v>
      </c>
      <c r="O189" s="1006">
        <v>0.17964071856287425</v>
      </c>
      <c r="P189" s="1006">
        <v>0.19281437125748505</v>
      </c>
      <c r="Q189" s="1006">
        <v>0.19401197604790418</v>
      </c>
      <c r="R189" s="1006">
        <v>0.21317365269461078</v>
      </c>
      <c r="S189" s="1006">
        <v>0.17964071856287425</v>
      </c>
      <c r="T189" s="1006">
        <v>0.17964071856287425</v>
      </c>
      <c r="U189" s="1006">
        <f t="shared" si="5"/>
        <v>0.18083832335329345</v>
      </c>
    </row>
    <row r="190" spans="1:21">
      <c r="A190" s="676">
        <v>6220</v>
      </c>
      <c r="B190" s="676">
        <v>169</v>
      </c>
      <c r="C190" s="1004">
        <v>184</v>
      </c>
      <c r="D190" s="1005" t="s">
        <v>1660</v>
      </c>
      <c r="E190" s="1005" t="s">
        <v>2076</v>
      </c>
      <c r="F190" s="1005" t="s">
        <v>2011</v>
      </c>
      <c r="G190" s="1004" t="s">
        <v>55</v>
      </c>
      <c r="H190" s="1005">
        <v>167</v>
      </c>
      <c r="I190" s="1006"/>
      <c r="J190" s="1006"/>
      <c r="K190" s="1006"/>
      <c r="L190" s="1006"/>
      <c r="M190" s="1006"/>
      <c r="N190" s="1006"/>
      <c r="O190" s="1006"/>
      <c r="P190" s="1006"/>
      <c r="Q190" s="1006"/>
      <c r="R190" s="1006"/>
      <c r="S190" s="1006"/>
      <c r="T190" s="1006"/>
      <c r="U190" s="1006">
        <v>0</v>
      </c>
    </row>
    <row r="191" spans="1:21">
      <c r="A191" s="676">
        <v>1240</v>
      </c>
      <c r="B191" s="676">
        <v>9</v>
      </c>
      <c r="C191" s="1004">
        <v>185</v>
      </c>
      <c r="D191" s="1005" t="s">
        <v>1837</v>
      </c>
      <c r="E191" s="1005" t="s">
        <v>1274</v>
      </c>
      <c r="F191" s="1005" t="s">
        <v>2011</v>
      </c>
      <c r="G191" s="1004" t="s">
        <v>55</v>
      </c>
      <c r="H191" s="1005">
        <v>167</v>
      </c>
      <c r="I191" s="1006">
        <v>0.68263473053892221</v>
      </c>
      <c r="J191" s="1006">
        <v>0.79041916167664672</v>
      </c>
      <c r="K191" s="1006">
        <v>0.71856287425149701</v>
      </c>
      <c r="L191" s="1006">
        <v>0.6467065868263473</v>
      </c>
      <c r="M191" s="1006">
        <v>0.68263473053892221</v>
      </c>
      <c r="N191" s="1006">
        <v>0.92215568862275454</v>
      </c>
      <c r="O191" s="1006">
        <v>0.92215568862275454</v>
      </c>
      <c r="P191" s="1006">
        <v>0.99401197604790414</v>
      </c>
      <c r="Q191" s="1006">
        <v>1.0749700598802396</v>
      </c>
      <c r="R191" s="1006">
        <v>0.99544910179640722</v>
      </c>
      <c r="S191" s="1006">
        <v>0.71856287425149701</v>
      </c>
      <c r="T191" s="1006">
        <v>0.82586826347305387</v>
      </c>
      <c r="U191" s="1006">
        <f t="shared" ref="U191:U224" si="6">AVERAGE(I191:T191)</f>
        <v>0.83117764471057887</v>
      </c>
    </row>
    <row r="192" spans="1:21">
      <c r="A192" s="676">
        <v>6210</v>
      </c>
      <c r="B192" s="676">
        <v>1</v>
      </c>
      <c r="C192" s="1004">
        <v>186</v>
      </c>
      <c r="D192" s="1005" t="s">
        <v>1367</v>
      </c>
      <c r="E192" s="1005" t="s">
        <v>1274</v>
      </c>
      <c r="F192" s="1005" t="s">
        <v>2054</v>
      </c>
      <c r="G192" s="1004" t="s">
        <v>55</v>
      </c>
      <c r="H192" s="1005">
        <v>167</v>
      </c>
      <c r="I192" s="1006">
        <v>0.94754491017964082</v>
      </c>
      <c r="J192" s="1006">
        <v>1.0217964071856287</v>
      </c>
      <c r="K192" s="1006">
        <v>1.0888622754491017</v>
      </c>
      <c r="L192" s="1006">
        <v>1.1693413173652694</v>
      </c>
      <c r="M192" s="1006">
        <v>0.99161676646706587</v>
      </c>
      <c r="N192" s="1006">
        <v>1.0419161676646707</v>
      </c>
      <c r="O192" s="1006">
        <v>1.125748502994012</v>
      </c>
      <c r="P192" s="1006">
        <v>0.9880239520958084</v>
      </c>
      <c r="Q192" s="1006">
        <v>0.20886227544910183</v>
      </c>
      <c r="R192" s="1006">
        <v>5.3892215568862277E-2</v>
      </c>
      <c r="S192" s="1006">
        <v>0.15089820359281436</v>
      </c>
      <c r="T192" s="1006">
        <v>0.10538922155688624</v>
      </c>
      <c r="U192" s="1006">
        <f t="shared" si="6"/>
        <v>0.74115768463073828</v>
      </c>
    </row>
    <row r="193" spans="1:21">
      <c r="A193" s="676">
        <v>6220</v>
      </c>
      <c r="B193" s="676">
        <v>17</v>
      </c>
      <c r="C193" s="1004">
        <v>187</v>
      </c>
      <c r="D193" s="1005" t="s">
        <v>1922</v>
      </c>
      <c r="E193" s="1005" t="s">
        <v>1274</v>
      </c>
      <c r="F193" s="1005" t="s">
        <v>2011</v>
      </c>
      <c r="G193" s="1004" t="s">
        <v>55</v>
      </c>
      <c r="H193" s="1005">
        <v>167</v>
      </c>
      <c r="I193" s="1006">
        <v>0.87904191616766469</v>
      </c>
      <c r="J193" s="1006">
        <v>0.85317365269461076</v>
      </c>
      <c r="K193" s="1006">
        <v>0.9422754491017965</v>
      </c>
      <c r="L193" s="1006">
        <v>0.92598802395209567</v>
      </c>
      <c r="M193" s="1006">
        <v>0.82203592814371262</v>
      </c>
      <c r="N193" s="1006">
        <v>0.95473053892215565</v>
      </c>
      <c r="O193" s="1006">
        <v>0.93365269461077838</v>
      </c>
      <c r="P193" s="1006">
        <v>0.12934131736526946</v>
      </c>
      <c r="Q193" s="1006">
        <v>0.51832335329341317</v>
      </c>
      <c r="R193" s="1006">
        <v>0.85317365269461076</v>
      </c>
      <c r="S193" s="1006">
        <v>0.93988023952095812</v>
      </c>
      <c r="T193" s="1006">
        <v>1.0304191616766467</v>
      </c>
      <c r="U193" s="1006">
        <f t="shared" si="6"/>
        <v>0.81516966067864283</v>
      </c>
    </row>
    <row r="194" spans="1:21">
      <c r="A194" s="676">
        <v>1220</v>
      </c>
      <c r="B194" s="676">
        <v>87</v>
      </c>
      <c r="C194" s="1004">
        <v>188</v>
      </c>
      <c r="D194" s="1005" t="s">
        <v>444</v>
      </c>
      <c r="E194" s="1005" t="s">
        <v>1274</v>
      </c>
      <c r="F194" s="1005" t="s">
        <v>2011</v>
      </c>
      <c r="G194" s="1004" t="s">
        <v>55</v>
      </c>
      <c r="H194" s="1005">
        <v>167</v>
      </c>
      <c r="I194" s="1006">
        <v>0.63113772455089823</v>
      </c>
      <c r="J194" s="1006">
        <v>0.68862275449101795</v>
      </c>
      <c r="K194" s="1006">
        <v>0.6347305389221557</v>
      </c>
      <c r="L194" s="1006">
        <v>0.66586826347305395</v>
      </c>
      <c r="M194" s="1006">
        <v>0.66347305389221556</v>
      </c>
      <c r="N194" s="1006">
        <v>0.91497005988023961</v>
      </c>
      <c r="O194" s="1006">
        <v>0.61269461077844312</v>
      </c>
      <c r="P194" s="1006">
        <v>8.6227544910179643E-2</v>
      </c>
      <c r="Q194" s="1006">
        <v>0.29461077844311379</v>
      </c>
      <c r="R194" s="1006">
        <v>0.58802395209580838</v>
      </c>
      <c r="S194" s="1006">
        <v>0.58682634730538918</v>
      </c>
      <c r="T194" s="1006">
        <v>0.60119760479041917</v>
      </c>
      <c r="U194" s="1006">
        <f t="shared" si="6"/>
        <v>0.58069860279441121</v>
      </c>
    </row>
    <row r="195" spans="1:21">
      <c r="A195" s="676">
        <v>6110</v>
      </c>
      <c r="B195" s="676">
        <v>76</v>
      </c>
      <c r="C195" s="1004">
        <v>189</v>
      </c>
      <c r="D195" s="1005" t="s">
        <v>307</v>
      </c>
      <c r="E195" s="1005" t="s">
        <v>1274</v>
      </c>
      <c r="F195" s="1005" t="s">
        <v>2011</v>
      </c>
      <c r="G195" s="1004" t="s">
        <v>55</v>
      </c>
      <c r="H195" s="1005">
        <v>167</v>
      </c>
      <c r="I195" s="1006">
        <v>0.58203592814371263</v>
      </c>
      <c r="J195" s="1006">
        <v>0.98323353293413163</v>
      </c>
      <c r="K195" s="1006">
        <v>0.8035928143712574</v>
      </c>
      <c r="L195" s="1006">
        <v>0.54491017964071853</v>
      </c>
      <c r="M195" s="1006">
        <v>0.49341317365269466</v>
      </c>
      <c r="N195" s="1006">
        <v>0.65628742514970051</v>
      </c>
      <c r="O195" s="1006">
        <v>0.55329341317365277</v>
      </c>
      <c r="P195" s="1006">
        <v>9.1017964071856278E-2</v>
      </c>
      <c r="Q195" s="1006">
        <v>4.5988023952095808E-2</v>
      </c>
      <c r="R195" s="1006">
        <v>0.38898203592814368</v>
      </c>
      <c r="S195" s="1006">
        <v>0.32574850299401198</v>
      </c>
      <c r="T195" s="1006">
        <v>0.59281437125748504</v>
      </c>
      <c r="U195" s="1006">
        <f t="shared" si="6"/>
        <v>0.50510978043912169</v>
      </c>
    </row>
    <row r="196" spans="1:21">
      <c r="A196" s="676">
        <v>1220</v>
      </c>
      <c r="B196" s="676">
        <v>53</v>
      </c>
      <c r="C196" s="1004">
        <v>190</v>
      </c>
      <c r="D196" s="1005" t="s">
        <v>1707</v>
      </c>
      <c r="E196" s="1005" t="s">
        <v>1274</v>
      </c>
      <c r="F196" s="1005" t="s">
        <v>2213</v>
      </c>
      <c r="G196" s="1004" t="s">
        <v>55</v>
      </c>
      <c r="H196" s="1005">
        <v>167</v>
      </c>
      <c r="I196" s="1006">
        <v>0.7808383233532934</v>
      </c>
      <c r="J196" s="1006">
        <v>0.78323353293413178</v>
      </c>
      <c r="K196" s="1006">
        <v>0.80479041916167671</v>
      </c>
      <c r="L196" s="1006">
        <v>0.81077844311377245</v>
      </c>
      <c r="M196" s="1006">
        <v>0.80287425149700609</v>
      </c>
      <c r="N196" s="1006">
        <v>0.80143712574850301</v>
      </c>
      <c r="O196" s="1006">
        <v>0.79089820359281449</v>
      </c>
      <c r="P196" s="1006">
        <v>0.80958083832335326</v>
      </c>
      <c r="Q196" s="1006">
        <v>0.80479041916167671</v>
      </c>
      <c r="R196" s="1006">
        <v>0.82155688622754486</v>
      </c>
      <c r="S196" s="1006">
        <v>0.82491017964071855</v>
      </c>
      <c r="T196" s="1006">
        <v>0.82395209580838324</v>
      </c>
      <c r="U196" s="1006">
        <f t="shared" si="6"/>
        <v>0.80497005988023951</v>
      </c>
    </row>
    <row r="197" spans="1:21">
      <c r="A197" s="676">
        <v>1220</v>
      </c>
      <c r="B197" s="676">
        <v>59</v>
      </c>
      <c r="C197" s="1004">
        <v>191</v>
      </c>
      <c r="D197" s="1005" t="s">
        <v>765</v>
      </c>
      <c r="E197" s="1005" t="s">
        <v>1274</v>
      </c>
      <c r="F197" s="1005" t="s">
        <v>2011</v>
      </c>
      <c r="G197" s="1004" t="s">
        <v>55</v>
      </c>
      <c r="H197" s="1005">
        <v>167</v>
      </c>
      <c r="I197" s="1006">
        <v>0.99245508982035935</v>
      </c>
      <c r="J197" s="1006">
        <v>1.0419161676646707</v>
      </c>
      <c r="K197" s="1006">
        <v>1.0711377245508982</v>
      </c>
      <c r="L197" s="1006">
        <v>0.75485029940119763</v>
      </c>
      <c r="M197" s="1006">
        <v>1.0250299401197605</v>
      </c>
      <c r="N197" s="1006">
        <v>0.90155688622754493</v>
      </c>
      <c r="O197" s="1006">
        <v>0.92143712574850301</v>
      </c>
      <c r="P197" s="1006">
        <v>0.8582035928143712</v>
      </c>
      <c r="Q197" s="1006">
        <v>0.87089820359281434</v>
      </c>
      <c r="R197" s="1006">
        <v>0.98502994011976053</v>
      </c>
      <c r="S197" s="1006">
        <v>0.91389221556886235</v>
      </c>
      <c r="T197" s="1006">
        <v>1.1713772455089821</v>
      </c>
      <c r="U197" s="1006">
        <f t="shared" si="6"/>
        <v>0.95898203592814379</v>
      </c>
    </row>
    <row r="198" spans="1:21">
      <c r="A198" s="676">
        <v>1220</v>
      </c>
      <c r="B198" s="676">
        <v>90</v>
      </c>
      <c r="C198" s="1004">
        <v>192</v>
      </c>
      <c r="D198" s="1005" t="s">
        <v>2270</v>
      </c>
      <c r="E198" s="1005" t="s">
        <v>1274</v>
      </c>
      <c r="F198" s="1005" t="s">
        <v>2011</v>
      </c>
      <c r="G198" s="1004" t="s">
        <v>55</v>
      </c>
      <c r="H198" s="1005">
        <v>167</v>
      </c>
      <c r="I198" s="1006"/>
      <c r="J198" s="1006"/>
      <c r="K198" s="1006"/>
      <c r="L198" s="1006"/>
      <c r="M198" s="1006"/>
      <c r="N198" s="1006"/>
      <c r="O198" s="1006"/>
      <c r="P198" s="1006"/>
      <c r="Q198" s="1006">
        <v>8.3832335329341312E-2</v>
      </c>
      <c r="R198" s="1006">
        <v>0.9106586826347306</v>
      </c>
      <c r="S198" s="1006">
        <v>1.1149700598802395</v>
      </c>
      <c r="T198" s="1006">
        <v>1.1916167664670658</v>
      </c>
      <c r="U198" s="1006">
        <f t="shared" si="6"/>
        <v>0.82526946107784438</v>
      </c>
    </row>
    <row r="199" spans="1:21">
      <c r="A199" s="676">
        <v>1210</v>
      </c>
      <c r="B199" s="676">
        <v>10</v>
      </c>
      <c r="C199" s="1004">
        <v>193</v>
      </c>
      <c r="D199" s="1005" t="s">
        <v>975</v>
      </c>
      <c r="E199" s="1005" t="s">
        <v>1274</v>
      </c>
      <c r="F199" s="1005" t="s">
        <v>2050</v>
      </c>
      <c r="G199" s="1004" t="s">
        <v>55</v>
      </c>
      <c r="H199" s="1005">
        <v>167</v>
      </c>
      <c r="I199" s="1006">
        <v>0.56407185628742518</v>
      </c>
      <c r="J199" s="1006">
        <v>0.59041916167664665</v>
      </c>
      <c r="K199" s="1006">
        <v>0.56670658682634734</v>
      </c>
      <c r="L199" s="1006">
        <v>0.54730538922155691</v>
      </c>
      <c r="M199" s="1006">
        <v>0.58826347305389215</v>
      </c>
      <c r="N199" s="1006">
        <v>0.58107784431137732</v>
      </c>
      <c r="O199" s="1006">
        <v>0.60119760479041917</v>
      </c>
      <c r="P199" s="1006">
        <v>0.61221556886227546</v>
      </c>
      <c r="Q199" s="1006">
        <v>0.68502994011976048</v>
      </c>
      <c r="R199" s="1006">
        <v>0.67736526946107789</v>
      </c>
      <c r="S199" s="1006">
        <v>0.61844311377245509</v>
      </c>
      <c r="T199" s="1006">
        <v>0.60982035928143719</v>
      </c>
      <c r="U199" s="1006">
        <f t="shared" si="6"/>
        <v>0.6034930139720559</v>
      </c>
    </row>
    <row r="200" spans="1:21">
      <c r="A200" s="676">
        <v>4210</v>
      </c>
      <c r="B200" s="676">
        <v>4</v>
      </c>
      <c r="C200" s="1004">
        <v>194</v>
      </c>
      <c r="D200" s="1005" t="s">
        <v>2271</v>
      </c>
      <c r="E200" s="1005" t="s">
        <v>1274</v>
      </c>
      <c r="F200" s="1005" t="s">
        <v>2203</v>
      </c>
      <c r="G200" s="1004" t="s">
        <v>55</v>
      </c>
      <c r="H200" s="1005">
        <v>167</v>
      </c>
      <c r="I200" s="1006"/>
      <c r="J200" s="1006"/>
      <c r="K200" s="1006"/>
      <c r="L200" s="1006"/>
      <c r="M200" s="1006"/>
      <c r="N200" s="1006"/>
      <c r="O200" s="1006"/>
      <c r="P200" s="1006"/>
      <c r="Q200" s="1006">
        <v>0.1341317365269461</v>
      </c>
      <c r="R200" s="1006">
        <v>0.12455089820359282</v>
      </c>
      <c r="S200" s="1006">
        <v>0.44790419161676642</v>
      </c>
      <c r="T200" s="1006">
        <v>0.48622754491017967</v>
      </c>
      <c r="U200" s="1006">
        <f t="shared" si="6"/>
        <v>0.29820359281437125</v>
      </c>
    </row>
    <row r="201" spans="1:21">
      <c r="A201" s="676">
        <v>1220</v>
      </c>
      <c r="B201" s="676">
        <v>14</v>
      </c>
      <c r="C201" s="1004">
        <v>195</v>
      </c>
      <c r="D201" s="1005" t="s">
        <v>2272</v>
      </c>
      <c r="E201" s="1005" t="s">
        <v>1349</v>
      </c>
      <c r="F201" s="1005" t="s">
        <v>2203</v>
      </c>
      <c r="G201" s="1004" t="s">
        <v>55</v>
      </c>
      <c r="H201" s="1005">
        <v>167</v>
      </c>
      <c r="I201" s="1006"/>
      <c r="J201" s="1006"/>
      <c r="K201" s="1006"/>
      <c r="L201" s="1006"/>
      <c r="M201" s="1006"/>
      <c r="N201" s="1006"/>
      <c r="O201" s="1006"/>
      <c r="P201" s="1006"/>
      <c r="Q201" s="1006"/>
      <c r="R201" s="1006"/>
      <c r="S201" s="1006"/>
      <c r="T201" s="1006">
        <v>4.6946107784431139E-2</v>
      </c>
      <c r="U201" s="1006">
        <f t="shared" si="6"/>
        <v>4.6946107784431139E-2</v>
      </c>
    </row>
    <row r="202" spans="1:21">
      <c r="A202" s="676">
        <v>1210</v>
      </c>
      <c r="B202" s="676">
        <v>54</v>
      </c>
      <c r="C202" s="1004">
        <v>196</v>
      </c>
      <c r="D202" s="1005" t="s">
        <v>1836</v>
      </c>
      <c r="E202" s="1005" t="s">
        <v>1274</v>
      </c>
      <c r="F202" s="1005" t="s">
        <v>2203</v>
      </c>
      <c r="G202" s="1004" t="s">
        <v>55</v>
      </c>
      <c r="H202" s="1005">
        <v>167</v>
      </c>
      <c r="I202" s="1006">
        <v>0.47904191616766467</v>
      </c>
      <c r="J202" s="1006">
        <v>0.45508982035928142</v>
      </c>
      <c r="K202" s="1006">
        <v>2.3952095808383235E-2</v>
      </c>
      <c r="L202" s="1006">
        <v>0.45508982035928142</v>
      </c>
      <c r="M202" s="1006">
        <v>0.46179640718562875</v>
      </c>
      <c r="N202" s="1006">
        <v>0.43113772455089822</v>
      </c>
      <c r="O202" s="1006">
        <v>0.43784431137724555</v>
      </c>
      <c r="P202" s="1006">
        <v>0.42634730538922155</v>
      </c>
      <c r="Q202" s="1006">
        <v>0.42347305389221557</v>
      </c>
      <c r="R202" s="1006">
        <v>0.16191616766467065</v>
      </c>
      <c r="S202" s="1006">
        <v>0.40718562874251496</v>
      </c>
      <c r="T202" s="1006">
        <v>0.47329341317365275</v>
      </c>
      <c r="U202" s="1006">
        <f t="shared" si="6"/>
        <v>0.38634730538922152</v>
      </c>
    </row>
    <row r="203" spans="1:21">
      <c r="A203" s="676">
        <v>1210</v>
      </c>
      <c r="B203" s="676">
        <v>69</v>
      </c>
      <c r="C203" s="1004">
        <v>197</v>
      </c>
      <c r="D203" s="1005" t="s">
        <v>1366</v>
      </c>
      <c r="E203" s="1005" t="s">
        <v>1274</v>
      </c>
      <c r="F203" s="1005" t="s">
        <v>2011</v>
      </c>
      <c r="G203" s="1004" t="s">
        <v>55</v>
      </c>
      <c r="H203" s="1005">
        <v>167</v>
      </c>
      <c r="I203" s="1006">
        <v>1.0323353293413173</v>
      </c>
      <c r="J203" s="1006">
        <v>1.0562874251497005</v>
      </c>
      <c r="K203" s="1006">
        <v>0.98203592814371254</v>
      </c>
      <c r="L203" s="1006">
        <v>1.1952095808383234</v>
      </c>
      <c r="M203" s="1006">
        <v>1.221556886227545</v>
      </c>
      <c r="N203" s="1006">
        <v>1.1449101796407184</v>
      </c>
      <c r="O203" s="1006">
        <v>1.1233532934131736</v>
      </c>
      <c r="P203" s="1006">
        <v>1.0011976047904192</v>
      </c>
      <c r="Q203" s="1006">
        <v>1.1017964071856288</v>
      </c>
      <c r="R203" s="1006">
        <v>1.1305389221556887</v>
      </c>
      <c r="S203" s="1006">
        <v>1.4491017964071857</v>
      </c>
      <c r="T203" s="1006">
        <v>1.2934131736526946</v>
      </c>
      <c r="U203" s="1006">
        <f t="shared" si="6"/>
        <v>1.1443113772455091</v>
      </c>
    </row>
    <row r="204" spans="1:21">
      <c r="A204" s="676">
        <v>1230</v>
      </c>
      <c r="B204" s="676">
        <v>58</v>
      </c>
      <c r="C204" s="1004">
        <v>198</v>
      </c>
      <c r="D204" s="1005" t="s">
        <v>309</v>
      </c>
      <c r="E204" s="1005" t="s">
        <v>1274</v>
      </c>
      <c r="F204" s="1005" t="s">
        <v>2213</v>
      </c>
      <c r="G204" s="1004" t="s">
        <v>55</v>
      </c>
      <c r="H204" s="1005">
        <v>167.55</v>
      </c>
      <c r="I204" s="1006">
        <v>0.5285586392121755</v>
      </c>
      <c r="J204" s="1006">
        <v>0.52641002685765437</v>
      </c>
      <c r="K204" s="1006">
        <v>0.52569382273948073</v>
      </c>
      <c r="L204" s="1006">
        <v>0.52426141450313335</v>
      </c>
      <c r="M204" s="1006">
        <v>0.5285586392121755</v>
      </c>
      <c r="N204" s="1006">
        <v>0.53213965980304379</v>
      </c>
      <c r="O204" s="1006">
        <v>0.52927484333034913</v>
      </c>
      <c r="P204" s="1006">
        <v>0.53786929274843331</v>
      </c>
      <c r="Q204" s="1006">
        <v>0.5342882721575648</v>
      </c>
      <c r="R204" s="1006">
        <v>0.52927484333034913</v>
      </c>
      <c r="S204" s="1006">
        <v>0.616651745747538</v>
      </c>
      <c r="T204" s="1006">
        <v>0.51924798567591757</v>
      </c>
      <c r="U204" s="1006">
        <f t="shared" si="6"/>
        <v>0.53601909877648468</v>
      </c>
    </row>
    <row r="205" spans="1:21">
      <c r="A205" s="676">
        <v>1230</v>
      </c>
      <c r="B205" s="676">
        <v>100</v>
      </c>
      <c r="C205" s="1004">
        <v>199</v>
      </c>
      <c r="D205" s="1005" t="s">
        <v>701</v>
      </c>
      <c r="E205" s="1005" t="s">
        <v>1274</v>
      </c>
      <c r="F205" s="1005" t="s">
        <v>2011</v>
      </c>
      <c r="G205" s="1004" t="s">
        <v>55</v>
      </c>
      <c r="H205" s="1005">
        <v>170</v>
      </c>
      <c r="I205" s="1006">
        <v>1.0023529411764707</v>
      </c>
      <c r="J205" s="1006">
        <v>0.98470588235294121</v>
      </c>
      <c r="K205" s="1006">
        <v>0.1552941176470588</v>
      </c>
      <c r="L205" s="1006">
        <v>0.17647058823529413</v>
      </c>
      <c r="M205" s="1006">
        <v>0.17647058823529413</v>
      </c>
      <c r="N205" s="1006">
        <v>1.0341176470588236</v>
      </c>
      <c r="O205" s="1006">
        <v>1.0341176470588236</v>
      </c>
      <c r="P205" s="1006">
        <v>0.20470588235294115</v>
      </c>
      <c r="Q205" s="1006">
        <v>0.21176470588235294</v>
      </c>
      <c r="R205" s="1006">
        <v>1.1294117647058823</v>
      </c>
      <c r="S205" s="1006">
        <v>1.2388235294117647</v>
      </c>
      <c r="T205" s="1006">
        <v>1.108235294117647</v>
      </c>
      <c r="U205" s="1006">
        <f t="shared" si="6"/>
        <v>0.70470588235294107</v>
      </c>
    </row>
    <row r="206" spans="1:21">
      <c r="A206" s="676">
        <v>1230</v>
      </c>
      <c r="B206" s="676">
        <v>102</v>
      </c>
      <c r="C206" s="1004">
        <v>200</v>
      </c>
      <c r="D206" s="1005" t="s">
        <v>21</v>
      </c>
      <c r="E206" s="1005" t="s">
        <v>1274</v>
      </c>
      <c r="F206" s="1005" t="s">
        <v>2050</v>
      </c>
      <c r="G206" s="1004" t="s">
        <v>55</v>
      </c>
      <c r="H206" s="1005">
        <v>170</v>
      </c>
      <c r="I206" s="1006">
        <v>0.15647058823529414</v>
      </c>
      <c r="J206" s="1006">
        <v>0.18823529411764706</v>
      </c>
      <c r="K206" s="1006">
        <v>0.2411764705882353</v>
      </c>
      <c r="L206" s="1006">
        <v>0.14705882352941177</v>
      </c>
      <c r="M206" s="1006">
        <v>0.15764705882352942</v>
      </c>
      <c r="N206" s="1006">
        <v>0.14235294117647057</v>
      </c>
      <c r="O206" s="1006">
        <v>0.14705882352941177</v>
      </c>
      <c r="P206" s="1006">
        <v>0.15411764705882353</v>
      </c>
      <c r="Q206" s="1006">
        <v>0.2</v>
      </c>
      <c r="R206" s="1006">
        <v>0.17929411764705883</v>
      </c>
      <c r="S206" s="1006">
        <v>0.17199999999999999</v>
      </c>
      <c r="T206" s="1006">
        <v>0.14188235294117649</v>
      </c>
      <c r="U206" s="1006">
        <f t="shared" si="6"/>
        <v>0.16894117647058823</v>
      </c>
    </row>
    <row r="207" spans="1:21">
      <c r="A207" s="676">
        <v>1230</v>
      </c>
      <c r="B207" s="676">
        <v>103</v>
      </c>
      <c r="C207" s="1004">
        <v>201</v>
      </c>
      <c r="D207" s="1005" t="s">
        <v>1835</v>
      </c>
      <c r="E207" s="1005" t="s">
        <v>1274</v>
      </c>
      <c r="F207" s="1005" t="s">
        <v>2011</v>
      </c>
      <c r="G207" s="1004" t="s">
        <v>55</v>
      </c>
      <c r="H207" s="1005">
        <v>172</v>
      </c>
      <c r="I207" s="1006">
        <v>0.87209302325581395</v>
      </c>
      <c r="J207" s="1006">
        <v>0.93023255813953487</v>
      </c>
      <c r="K207" s="1006">
        <v>0.93023255813953487</v>
      </c>
      <c r="L207" s="1006">
        <v>0.92511627906976746</v>
      </c>
      <c r="M207" s="1006">
        <v>0.95674418604651168</v>
      </c>
      <c r="N207" s="1006">
        <v>0.93023255813953487</v>
      </c>
      <c r="O207" s="1006">
        <v>0.91860465116279066</v>
      </c>
      <c r="P207" s="1006">
        <v>0.82093023255813946</v>
      </c>
      <c r="Q207" s="1006">
        <v>0.81046511627906981</v>
      </c>
      <c r="R207" s="1006">
        <v>1.857674418604651</v>
      </c>
      <c r="S207" s="1006">
        <v>0.71813953488372095</v>
      </c>
      <c r="T207" s="1006">
        <v>0.76372093023255827</v>
      </c>
      <c r="U207" s="1006">
        <f t="shared" si="6"/>
        <v>0.95284883720930225</v>
      </c>
    </row>
    <row r="208" spans="1:21">
      <c r="A208" s="676">
        <v>1230</v>
      </c>
      <c r="B208" s="676">
        <v>104</v>
      </c>
      <c r="C208" s="1004">
        <v>202</v>
      </c>
      <c r="D208" s="1005" t="s">
        <v>1365</v>
      </c>
      <c r="E208" s="1005" t="s">
        <v>1276</v>
      </c>
      <c r="F208" s="1005" t="s">
        <v>2011</v>
      </c>
      <c r="G208" s="1004" t="s">
        <v>55</v>
      </c>
      <c r="H208" s="1005">
        <v>172</v>
      </c>
      <c r="I208" s="1006">
        <v>8.3720930232558128E-3</v>
      </c>
      <c r="J208" s="1006">
        <v>1.0232558139534885E-2</v>
      </c>
      <c r="K208" s="1006">
        <v>7.4418604651162795E-3</v>
      </c>
      <c r="L208" s="1006">
        <v>9.3023255813953494E-4</v>
      </c>
      <c r="M208" s="1006">
        <v>9.3023255813953494E-4</v>
      </c>
      <c r="N208" s="1006"/>
      <c r="O208" s="1006"/>
      <c r="P208" s="1006"/>
      <c r="Q208" s="1006"/>
      <c r="R208" s="1006"/>
      <c r="S208" s="1006"/>
      <c r="T208" s="1006"/>
      <c r="U208" s="1006">
        <f t="shared" si="6"/>
        <v>5.5813953488372094E-3</v>
      </c>
    </row>
    <row r="209" spans="1:21">
      <c r="A209" s="676">
        <v>1230</v>
      </c>
      <c r="B209" s="676">
        <v>114</v>
      </c>
      <c r="C209" s="1004">
        <v>203</v>
      </c>
      <c r="D209" s="1005" t="s">
        <v>753</v>
      </c>
      <c r="E209" s="1005" t="s">
        <v>1274</v>
      </c>
      <c r="F209" s="1005" t="s">
        <v>2011</v>
      </c>
      <c r="G209" s="1004" t="s">
        <v>55</v>
      </c>
      <c r="H209" s="1005">
        <v>174</v>
      </c>
      <c r="I209" s="1006">
        <v>0.95402298850574707</v>
      </c>
      <c r="J209" s="1006">
        <v>1.5632183908045978</v>
      </c>
      <c r="K209" s="1006">
        <v>1.5172413793103448</v>
      </c>
      <c r="L209" s="1006">
        <v>1.4333333333333333</v>
      </c>
      <c r="M209" s="1006">
        <v>1.4770114942528736</v>
      </c>
      <c r="N209" s="1006">
        <v>1.0114942528735633</v>
      </c>
      <c r="O209" s="1006">
        <v>1.1068965517241378</v>
      </c>
      <c r="P209" s="1006">
        <v>0.9885057471264368</v>
      </c>
      <c r="Q209" s="1006">
        <v>0.83908045977011492</v>
      </c>
      <c r="R209" s="1006">
        <v>0.90344827586206888</v>
      </c>
      <c r="S209" s="1006">
        <v>0.55057471264367819</v>
      </c>
      <c r="T209" s="1006">
        <v>0.56666666666666665</v>
      </c>
      <c r="U209" s="1006">
        <f t="shared" si="6"/>
        <v>1.0759578544061301</v>
      </c>
    </row>
    <row r="210" spans="1:21">
      <c r="A210" s="676">
        <v>1260</v>
      </c>
      <c r="B210" s="676">
        <v>7</v>
      </c>
      <c r="C210" s="1004">
        <v>204</v>
      </c>
      <c r="D210" s="1005" t="s">
        <v>981</v>
      </c>
      <c r="E210" s="1005" t="s">
        <v>1274</v>
      </c>
      <c r="F210" s="1005" t="s">
        <v>2011</v>
      </c>
      <c r="G210" s="1004" t="s">
        <v>55</v>
      </c>
      <c r="H210" s="1005">
        <v>174</v>
      </c>
      <c r="I210" s="1006">
        <v>0.52873563218390807</v>
      </c>
      <c r="J210" s="1006">
        <v>1.1494252873563218</v>
      </c>
      <c r="K210" s="1006">
        <v>1.1724137931034482</v>
      </c>
      <c r="L210" s="1006">
        <v>1.3701149425287356</v>
      </c>
      <c r="M210" s="1006">
        <v>1.1512643678160919</v>
      </c>
      <c r="N210" s="1006">
        <v>1.0114942528735633</v>
      </c>
      <c r="O210" s="1006">
        <v>1.0629885057471264</v>
      </c>
      <c r="P210" s="1006">
        <v>0.95632183908045976</v>
      </c>
      <c r="Q210" s="1006">
        <v>0.92413793103448283</v>
      </c>
      <c r="R210" s="1006">
        <v>0.89655172413793105</v>
      </c>
      <c r="S210" s="1006">
        <v>0.9324137931034483</v>
      </c>
      <c r="T210" s="1006">
        <v>0.93793103448275861</v>
      </c>
      <c r="U210" s="1006">
        <f t="shared" si="6"/>
        <v>1.0078160919540229</v>
      </c>
    </row>
    <row r="211" spans="1:21">
      <c r="A211" s="676">
        <v>1260</v>
      </c>
      <c r="B211" s="676">
        <v>29</v>
      </c>
      <c r="C211" s="1004">
        <v>205</v>
      </c>
      <c r="D211" s="1005" t="s">
        <v>1893</v>
      </c>
      <c r="E211" s="1005" t="s">
        <v>1274</v>
      </c>
      <c r="F211" s="1005" t="s">
        <v>2054</v>
      </c>
      <c r="G211" s="1004" t="s">
        <v>55</v>
      </c>
      <c r="H211" s="1005">
        <v>174</v>
      </c>
      <c r="I211" s="1006">
        <v>0.66666666666666663</v>
      </c>
      <c r="J211" s="1006">
        <v>0.93103448275862066</v>
      </c>
      <c r="K211" s="1006">
        <v>1.2988505747126438</v>
      </c>
      <c r="L211" s="1006">
        <v>0.91908045977011488</v>
      </c>
      <c r="M211" s="1006">
        <v>0.94022988505747118</v>
      </c>
      <c r="N211" s="1006">
        <v>1.3333333333333333</v>
      </c>
      <c r="O211" s="1006">
        <v>1.062528735632184</v>
      </c>
      <c r="P211" s="1006">
        <v>1.0229885057471264</v>
      </c>
      <c r="Q211" s="1006">
        <v>2.2988505747126436E-3</v>
      </c>
      <c r="R211" s="1006">
        <v>0.1167816091954023</v>
      </c>
      <c r="S211" s="1006">
        <v>0.24045977011494254</v>
      </c>
      <c r="T211" s="1006">
        <v>1.0804597701149425</v>
      </c>
      <c r="U211" s="1006">
        <f t="shared" si="6"/>
        <v>0.80122605363984667</v>
      </c>
    </row>
    <row r="212" spans="1:21">
      <c r="A212" s="676">
        <v>1270</v>
      </c>
      <c r="B212" s="676">
        <v>10</v>
      </c>
      <c r="C212" s="1004">
        <v>206</v>
      </c>
      <c r="D212" s="1005" t="s">
        <v>294</v>
      </c>
      <c r="E212" s="1005" t="s">
        <v>1274</v>
      </c>
      <c r="F212" s="1005" t="s">
        <v>2011</v>
      </c>
      <c r="G212" s="1004" t="s">
        <v>55</v>
      </c>
      <c r="H212" s="1005">
        <v>175</v>
      </c>
      <c r="I212" s="1006">
        <v>0.77714285714285714</v>
      </c>
      <c r="J212" s="1006">
        <v>0.5417142857142857</v>
      </c>
      <c r="K212" s="1006">
        <v>0.69257142857142862</v>
      </c>
      <c r="L212" s="1006">
        <v>0.68342857142857139</v>
      </c>
      <c r="M212" s="1006">
        <v>0.7360000000000001</v>
      </c>
      <c r="N212" s="1006">
        <v>0.72228571428571431</v>
      </c>
      <c r="O212" s="1006">
        <v>0.752</v>
      </c>
      <c r="P212" s="1006">
        <v>0.10514285714285714</v>
      </c>
      <c r="Q212" s="1006">
        <v>0.63542857142857145</v>
      </c>
      <c r="R212" s="1006">
        <v>0.72</v>
      </c>
      <c r="S212" s="1006">
        <v>0.71314285714285708</v>
      </c>
      <c r="T212" s="1006">
        <v>0.80914285714285716</v>
      </c>
      <c r="U212" s="1006">
        <f t="shared" si="6"/>
        <v>0.65733333333333333</v>
      </c>
    </row>
    <row r="213" spans="1:21">
      <c r="A213" s="676">
        <v>1270</v>
      </c>
      <c r="B213" s="676">
        <v>12</v>
      </c>
      <c r="C213" s="1004">
        <v>207</v>
      </c>
      <c r="D213" s="1005" t="s">
        <v>301</v>
      </c>
      <c r="E213" s="1005" t="s">
        <v>1274</v>
      </c>
      <c r="F213" s="1005" t="s">
        <v>2011</v>
      </c>
      <c r="G213" s="1004" t="s">
        <v>55</v>
      </c>
      <c r="H213" s="1005">
        <v>175</v>
      </c>
      <c r="I213" s="1006">
        <v>0.79428571428571426</v>
      </c>
      <c r="J213" s="1006">
        <v>1.0367999999999999</v>
      </c>
      <c r="K213" s="1006">
        <v>1.0697142857142856</v>
      </c>
      <c r="L213" s="1006">
        <v>0.88708571428571437</v>
      </c>
      <c r="M213" s="1006">
        <v>0.8781714285714286</v>
      </c>
      <c r="N213" s="1006">
        <v>0.78285714285714281</v>
      </c>
      <c r="O213" s="1006">
        <v>0.73325714285714283</v>
      </c>
      <c r="P213" s="1006">
        <v>0.08</v>
      </c>
      <c r="Q213" s="1006">
        <v>0.14605714285714286</v>
      </c>
      <c r="R213" s="1006">
        <v>0.83531428571428579</v>
      </c>
      <c r="S213" s="1006">
        <v>0.91897142857142855</v>
      </c>
      <c r="T213" s="1006">
        <v>0.94674285714285722</v>
      </c>
      <c r="U213" s="1006">
        <f t="shared" si="6"/>
        <v>0.75910476190476184</v>
      </c>
    </row>
    <row r="214" spans="1:21">
      <c r="A214" s="676">
        <v>1270</v>
      </c>
      <c r="B214" s="676">
        <v>18</v>
      </c>
      <c r="C214" s="1004">
        <v>208</v>
      </c>
      <c r="D214" s="1005" t="s">
        <v>497</v>
      </c>
      <c r="E214" s="1005" t="s">
        <v>1274</v>
      </c>
      <c r="F214" s="1005" t="s">
        <v>2203</v>
      </c>
      <c r="G214" s="1004" t="s">
        <v>55</v>
      </c>
      <c r="H214" s="1005">
        <v>177</v>
      </c>
      <c r="I214" s="1006">
        <v>0.61016949152542377</v>
      </c>
      <c r="J214" s="1006">
        <v>0.66666666666666663</v>
      </c>
      <c r="K214" s="1006">
        <v>0.68926553672316382</v>
      </c>
      <c r="L214" s="1006">
        <v>0.55502824858757061</v>
      </c>
      <c r="M214" s="1006">
        <v>0.65672316384180784</v>
      </c>
      <c r="N214" s="1006">
        <v>0.64406779661016944</v>
      </c>
      <c r="O214" s="1006">
        <v>0.67661016949152541</v>
      </c>
      <c r="P214" s="1006">
        <v>0.57401129943502827</v>
      </c>
      <c r="Q214" s="1006">
        <v>0.65875706214689267</v>
      </c>
      <c r="R214" s="1006">
        <v>0.48361581920903951</v>
      </c>
      <c r="S214" s="1006">
        <v>0.53107344632768361</v>
      </c>
      <c r="T214" s="1006">
        <v>0.51977401129943501</v>
      </c>
      <c r="U214" s="1006">
        <f t="shared" si="6"/>
        <v>0.60548022598870055</v>
      </c>
    </row>
    <row r="215" spans="1:21">
      <c r="A215" s="676">
        <v>1270</v>
      </c>
      <c r="B215" s="676">
        <v>19</v>
      </c>
      <c r="C215" s="1004">
        <v>209</v>
      </c>
      <c r="D215" s="1005" t="s">
        <v>1661</v>
      </c>
      <c r="E215" s="1005" t="s">
        <v>1274</v>
      </c>
      <c r="F215" s="1005" t="s">
        <v>2203</v>
      </c>
      <c r="G215" s="1004" t="s">
        <v>55</v>
      </c>
      <c r="H215" s="1005">
        <v>178</v>
      </c>
      <c r="I215" s="1006">
        <v>0.6235955056179775</v>
      </c>
      <c r="J215" s="1006">
        <v>0.54</v>
      </c>
      <c r="K215" s="1006">
        <v>0.54876404494382025</v>
      </c>
      <c r="L215" s="1006">
        <v>0.5393258426966292</v>
      </c>
      <c r="M215" s="1006">
        <v>0.4550561797752809</v>
      </c>
      <c r="N215" s="1006">
        <v>0.5730337078651685</v>
      </c>
      <c r="O215" s="1006">
        <v>0.56561797752808995</v>
      </c>
      <c r="P215" s="1006">
        <v>0.50696629213483146</v>
      </c>
      <c r="Q215" s="1006">
        <v>0.53865168539325836</v>
      </c>
      <c r="R215" s="1006">
        <v>0.18202247191011234</v>
      </c>
      <c r="S215" s="1006">
        <v>0.15842696629213482</v>
      </c>
      <c r="T215" s="1006">
        <v>0.63370786516853927</v>
      </c>
      <c r="U215" s="1006">
        <f t="shared" si="6"/>
        <v>0.48876404494382025</v>
      </c>
    </row>
    <row r="216" spans="1:21">
      <c r="A216" s="676">
        <v>6110</v>
      </c>
      <c r="B216" s="676">
        <v>104</v>
      </c>
      <c r="C216" s="1004">
        <v>210</v>
      </c>
      <c r="D216" s="1005" t="s">
        <v>1834</v>
      </c>
      <c r="E216" s="1005" t="s">
        <v>1274</v>
      </c>
      <c r="F216" s="1005" t="s">
        <v>2054</v>
      </c>
      <c r="G216" s="1004" t="s">
        <v>55</v>
      </c>
      <c r="H216" s="1005">
        <v>178</v>
      </c>
      <c r="I216" s="1006">
        <v>1.1348314606741574</v>
      </c>
      <c r="J216" s="1006">
        <v>0.84584269662921352</v>
      </c>
      <c r="K216" s="1006">
        <v>0.38202247191011235</v>
      </c>
      <c r="L216" s="1006">
        <v>0.9096629213483145</v>
      </c>
      <c r="M216" s="1006">
        <v>0.98426966292134821</v>
      </c>
      <c r="N216" s="1006">
        <v>0.45932584269662924</v>
      </c>
      <c r="O216" s="1006">
        <v>0.18606741573033705</v>
      </c>
      <c r="P216" s="1006">
        <v>0.16719101123595506</v>
      </c>
      <c r="Q216" s="1006">
        <v>0.21483146067415732</v>
      </c>
      <c r="R216" s="1006">
        <v>0.24988764044943818</v>
      </c>
      <c r="S216" s="1006">
        <v>0.59865168539325841</v>
      </c>
      <c r="T216" s="1006">
        <v>1.1379775280898876</v>
      </c>
      <c r="U216" s="1006">
        <f t="shared" si="6"/>
        <v>0.60588014981273419</v>
      </c>
    </row>
    <row r="217" spans="1:21">
      <c r="A217" s="676">
        <v>6150</v>
      </c>
      <c r="B217" s="676">
        <v>34</v>
      </c>
      <c r="C217" s="1004">
        <v>211</v>
      </c>
      <c r="D217" s="1005" t="s">
        <v>2273</v>
      </c>
      <c r="E217" s="1005" t="s">
        <v>1349</v>
      </c>
      <c r="F217" s="1005" t="s">
        <v>2203</v>
      </c>
      <c r="G217" s="1004" t="s">
        <v>55</v>
      </c>
      <c r="H217" s="1005">
        <v>178</v>
      </c>
      <c r="I217" s="1006"/>
      <c r="J217" s="1006"/>
      <c r="K217" s="1006"/>
      <c r="L217" s="1006"/>
      <c r="M217" s="1006"/>
      <c r="N217" s="1006"/>
      <c r="O217" s="1006"/>
      <c r="P217" s="1006"/>
      <c r="Q217" s="1006"/>
      <c r="R217" s="1006"/>
      <c r="S217" s="1006"/>
      <c r="T217" s="1006">
        <v>4.49438202247191E-2</v>
      </c>
      <c r="U217" s="1006">
        <f t="shared" si="6"/>
        <v>4.49438202247191E-2</v>
      </c>
    </row>
    <row r="218" spans="1:21">
      <c r="A218" s="676">
        <v>1210</v>
      </c>
      <c r="B218" s="676">
        <v>23</v>
      </c>
      <c r="C218" s="1004">
        <v>212</v>
      </c>
      <c r="D218" s="1005" t="s">
        <v>824</v>
      </c>
      <c r="E218" s="1005" t="s">
        <v>1274</v>
      </c>
      <c r="F218" s="1005" t="s">
        <v>2011</v>
      </c>
      <c r="G218" s="1004" t="s">
        <v>55</v>
      </c>
      <c r="H218" s="1005">
        <v>178</v>
      </c>
      <c r="I218" s="1006">
        <v>0.8539325842696629</v>
      </c>
      <c r="J218" s="1006">
        <v>1.1123595505617978</v>
      </c>
      <c r="K218" s="1006">
        <v>1.146067415730337</v>
      </c>
      <c r="L218" s="1006">
        <v>0.92359550561797754</v>
      </c>
      <c r="M218" s="1006">
        <v>1.0179775280898875</v>
      </c>
      <c r="N218" s="1006">
        <v>1.1235955056179776</v>
      </c>
      <c r="O218" s="1006">
        <v>0.88764044943820219</v>
      </c>
      <c r="P218" s="1006">
        <v>1.0876404494382022</v>
      </c>
      <c r="Q218" s="1006">
        <v>1.1101123595505618</v>
      </c>
      <c r="R218" s="1006">
        <v>1.1280898876404495</v>
      </c>
      <c r="S218" s="1006">
        <v>1.1033707865168541</v>
      </c>
      <c r="T218" s="1006">
        <v>1.0292134831460673</v>
      </c>
      <c r="U218" s="1006">
        <f t="shared" si="6"/>
        <v>1.0436329588014981</v>
      </c>
    </row>
    <row r="219" spans="1:21">
      <c r="A219" s="676">
        <v>1210</v>
      </c>
      <c r="B219" s="676">
        <v>66</v>
      </c>
      <c r="C219" s="1004">
        <v>213</v>
      </c>
      <c r="D219" s="1005" t="s">
        <v>1671</v>
      </c>
      <c r="E219" s="1005" t="s">
        <v>1274</v>
      </c>
      <c r="F219" s="1005" t="s">
        <v>2054</v>
      </c>
      <c r="G219" s="1004" t="s">
        <v>55</v>
      </c>
      <c r="H219" s="1005">
        <v>178</v>
      </c>
      <c r="I219" s="1006">
        <v>0.81617977528089891</v>
      </c>
      <c r="J219" s="1006">
        <v>0.97168539325842707</v>
      </c>
      <c r="K219" s="1006">
        <v>0.89707865168539325</v>
      </c>
      <c r="L219" s="1006">
        <v>0.25348314606741573</v>
      </c>
      <c r="M219" s="1006">
        <v>0.86921348314606739</v>
      </c>
      <c r="N219" s="1006">
        <v>0.7829213483146068</v>
      </c>
      <c r="O219" s="1006">
        <v>0.88359550561797751</v>
      </c>
      <c r="P219" s="1006">
        <v>0.78831460674157294</v>
      </c>
      <c r="Q219" s="1006">
        <v>0.12943820224719102</v>
      </c>
      <c r="R219" s="1006">
        <v>4.9438202247191018E-2</v>
      </c>
      <c r="S219" s="1006">
        <v>7.1910112359550568E-2</v>
      </c>
      <c r="T219" s="1006">
        <v>0.49528089887640447</v>
      </c>
      <c r="U219" s="1006">
        <f t="shared" si="6"/>
        <v>0.58404494382022476</v>
      </c>
    </row>
    <row r="220" spans="1:21">
      <c r="A220" s="676">
        <v>1250</v>
      </c>
      <c r="B220" s="676">
        <v>26</v>
      </c>
      <c r="C220" s="1004">
        <v>214</v>
      </c>
      <c r="D220" s="1005" t="s">
        <v>1672</v>
      </c>
      <c r="E220" s="1005" t="s">
        <v>1274</v>
      </c>
      <c r="F220" s="1005" t="s">
        <v>2054</v>
      </c>
      <c r="G220" s="1004" t="s">
        <v>55</v>
      </c>
      <c r="H220" s="1005">
        <v>178</v>
      </c>
      <c r="I220" s="1006">
        <v>1.0453932584269663</v>
      </c>
      <c r="J220" s="1006">
        <v>1.202247191011236</v>
      </c>
      <c r="K220" s="1006">
        <v>0.9662921348314607</v>
      </c>
      <c r="L220" s="1006">
        <v>0.82516853932584266</v>
      </c>
      <c r="M220" s="1006">
        <v>1.0723595505617978</v>
      </c>
      <c r="N220" s="1006">
        <v>1.3325842696629213</v>
      </c>
      <c r="O220" s="1006">
        <v>1.2170786516853931</v>
      </c>
      <c r="P220" s="1006">
        <v>0.10202247191011236</v>
      </c>
      <c r="Q220" s="1006">
        <v>0.24808988764044942</v>
      </c>
      <c r="R220" s="1006">
        <v>0.72898876404494373</v>
      </c>
      <c r="S220" s="1006">
        <v>1.2512359550561798</v>
      </c>
      <c r="T220" s="1006">
        <v>1.7698876404494384</v>
      </c>
      <c r="U220" s="1006">
        <f t="shared" si="6"/>
        <v>0.98011235955056186</v>
      </c>
    </row>
    <row r="221" spans="1:21">
      <c r="A221" s="676">
        <v>6110</v>
      </c>
      <c r="B221" s="676">
        <v>89</v>
      </c>
      <c r="C221" s="1004">
        <v>215</v>
      </c>
      <c r="D221" s="1005" t="s">
        <v>1692</v>
      </c>
      <c r="E221" s="1005" t="s">
        <v>1274</v>
      </c>
      <c r="F221" s="1005" t="s">
        <v>2054</v>
      </c>
      <c r="G221" s="1004" t="s">
        <v>55</v>
      </c>
      <c r="H221" s="1005">
        <v>178</v>
      </c>
      <c r="I221" s="1006">
        <v>0.42696629213483145</v>
      </c>
      <c r="J221" s="1006">
        <v>0.43820224719101125</v>
      </c>
      <c r="K221" s="1006">
        <v>0.4364044943820225</v>
      </c>
      <c r="L221" s="1006">
        <v>0.60134831460674165</v>
      </c>
      <c r="M221" s="1006">
        <v>0.43550561797752807</v>
      </c>
      <c r="N221" s="1006">
        <v>0.4773033707865168</v>
      </c>
      <c r="O221" s="1006">
        <v>0.49932584269662916</v>
      </c>
      <c r="P221" s="1006">
        <v>0.57483146067415725</v>
      </c>
      <c r="Q221" s="1006">
        <v>0.10516853932584269</v>
      </c>
      <c r="R221" s="1006">
        <v>0.11235955056179775</v>
      </c>
      <c r="S221" s="1006">
        <v>0.11280898876404494</v>
      </c>
      <c r="T221" s="1006">
        <v>0.25797752808988766</v>
      </c>
      <c r="U221" s="1006">
        <f t="shared" si="6"/>
        <v>0.37318352059925092</v>
      </c>
    </row>
    <row r="222" spans="1:21">
      <c r="A222" s="676">
        <v>6220</v>
      </c>
      <c r="B222" s="676">
        <v>16</v>
      </c>
      <c r="C222" s="1004">
        <v>216</v>
      </c>
      <c r="D222" s="1005" t="s">
        <v>1708</v>
      </c>
      <c r="E222" s="1005" t="s">
        <v>1274</v>
      </c>
      <c r="F222" s="1005" t="s">
        <v>2203</v>
      </c>
      <c r="G222" s="1004" t="s">
        <v>55</v>
      </c>
      <c r="H222" s="1005">
        <v>178</v>
      </c>
      <c r="I222" s="1006">
        <v>0.7640449438202247</v>
      </c>
      <c r="J222" s="1006">
        <v>0.8314606741573034</v>
      </c>
      <c r="K222" s="1006">
        <v>0.72449438202247196</v>
      </c>
      <c r="L222" s="1006">
        <v>0.69707865168539329</v>
      </c>
      <c r="M222" s="1006">
        <v>0.63865168539325845</v>
      </c>
      <c r="N222" s="1006">
        <v>0.7415730337078652</v>
      </c>
      <c r="O222" s="1006">
        <v>0.8089887640449438</v>
      </c>
      <c r="P222" s="1006">
        <v>0.7195505617977529</v>
      </c>
      <c r="Q222" s="1006">
        <v>6.6966292134831462E-2</v>
      </c>
      <c r="R222" s="1006">
        <v>3.4606741573033707E-2</v>
      </c>
      <c r="S222" s="1006">
        <v>0.29213483146067415</v>
      </c>
      <c r="T222" s="1006">
        <v>0.58966292134831455</v>
      </c>
      <c r="U222" s="1006">
        <f t="shared" si="6"/>
        <v>0.5757677902621724</v>
      </c>
    </row>
    <row r="223" spans="1:21">
      <c r="A223" s="676">
        <v>1230</v>
      </c>
      <c r="B223" s="676">
        <v>79</v>
      </c>
      <c r="C223" s="1004">
        <v>217</v>
      </c>
      <c r="D223" s="1005" t="s">
        <v>1833</v>
      </c>
      <c r="E223" s="1005" t="s">
        <v>1274</v>
      </c>
      <c r="F223" s="1005" t="s">
        <v>2054</v>
      </c>
      <c r="G223" s="1004" t="s">
        <v>55</v>
      </c>
      <c r="H223" s="1005">
        <v>178</v>
      </c>
      <c r="I223" s="1006">
        <v>1.1730337078651687</v>
      </c>
      <c r="J223" s="1006">
        <v>1.0898876404494382</v>
      </c>
      <c r="K223" s="1006">
        <v>1.0943820224719101</v>
      </c>
      <c r="L223" s="1006">
        <v>1.0898876404494382</v>
      </c>
      <c r="M223" s="1006">
        <v>1.0202247191011236</v>
      </c>
      <c r="N223" s="1006">
        <v>1.0224719101123596</v>
      </c>
      <c r="O223" s="1006">
        <v>0.84943820224719091</v>
      </c>
      <c r="P223" s="1006">
        <v>0.48988764044943822</v>
      </c>
      <c r="Q223" s="1006">
        <v>8.98876404494382E-2</v>
      </c>
      <c r="R223" s="1006">
        <v>3.8202247191011236E-2</v>
      </c>
      <c r="S223" s="1006">
        <v>0.29213483146067415</v>
      </c>
      <c r="T223" s="1006">
        <v>1.1752808988764045</v>
      </c>
      <c r="U223" s="1006">
        <f t="shared" si="6"/>
        <v>0.78539325842696639</v>
      </c>
    </row>
    <row r="224" spans="1:21">
      <c r="A224" s="676">
        <v>1250</v>
      </c>
      <c r="B224" s="676">
        <v>30</v>
      </c>
      <c r="C224" s="1004">
        <v>218</v>
      </c>
      <c r="D224" s="1005" t="s">
        <v>250</v>
      </c>
      <c r="E224" s="1005" t="s">
        <v>1274</v>
      </c>
      <c r="F224" s="1005" t="s">
        <v>2011</v>
      </c>
      <c r="G224" s="1004" t="s">
        <v>55</v>
      </c>
      <c r="H224" s="1005">
        <v>178</v>
      </c>
      <c r="I224" s="1006">
        <v>0.88797752808988761</v>
      </c>
      <c r="J224" s="1006">
        <v>1.3128089887640451</v>
      </c>
      <c r="K224" s="1006">
        <v>1.2212359550561798</v>
      </c>
      <c r="L224" s="1006">
        <v>1.3661797752808988</v>
      </c>
      <c r="M224" s="1006">
        <v>0.87044943820224718</v>
      </c>
      <c r="N224" s="1006">
        <v>0.87011235955056176</v>
      </c>
      <c r="O224" s="1006">
        <v>0.18820224719101122</v>
      </c>
      <c r="P224" s="1006">
        <v>6.741573033707865E-2</v>
      </c>
      <c r="Q224" s="1006">
        <v>9.685393258426965E-2</v>
      </c>
      <c r="R224" s="1006">
        <v>0.77033707865168544</v>
      </c>
      <c r="S224" s="1006">
        <v>0.86865168539325843</v>
      </c>
      <c r="T224" s="1006">
        <v>0.91393258426966295</v>
      </c>
      <c r="U224" s="1006">
        <f t="shared" si="6"/>
        <v>0.78617977528089888</v>
      </c>
    </row>
    <row r="225" spans="1:21">
      <c r="A225" s="676">
        <v>6220</v>
      </c>
      <c r="B225" s="676">
        <v>120</v>
      </c>
      <c r="C225" s="1004">
        <v>219</v>
      </c>
      <c r="D225" s="1005" t="s">
        <v>1364</v>
      </c>
      <c r="E225" s="1005" t="s">
        <v>1276</v>
      </c>
      <c r="F225" s="1005" t="s">
        <v>2011</v>
      </c>
      <c r="G225" s="1004" t="s">
        <v>55</v>
      </c>
      <c r="H225" s="1005">
        <v>178</v>
      </c>
      <c r="I225" s="1006"/>
      <c r="J225" s="1006"/>
      <c r="K225" s="1006"/>
      <c r="L225" s="1006"/>
      <c r="M225" s="1006"/>
      <c r="N225" s="1006"/>
      <c r="O225" s="1006"/>
      <c r="P225" s="1006"/>
      <c r="Q225" s="1006"/>
      <c r="R225" s="1006"/>
      <c r="S225" s="1006"/>
      <c r="T225" s="1006"/>
      <c r="U225" s="1006">
        <v>0</v>
      </c>
    </row>
    <row r="226" spans="1:21">
      <c r="A226" s="676">
        <v>1220</v>
      </c>
      <c r="B226" s="676">
        <v>46</v>
      </c>
      <c r="C226" s="1004">
        <v>220</v>
      </c>
      <c r="D226" s="1005" t="s">
        <v>1363</v>
      </c>
      <c r="E226" s="1005" t="s">
        <v>1274</v>
      </c>
      <c r="F226" s="1005" t="s">
        <v>2054</v>
      </c>
      <c r="G226" s="1004" t="s">
        <v>55</v>
      </c>
      <c r="H226" s="1005">
        <v>178</v>
      </c>
      <c r="I226" s="1006">
        <v>0.6404494382022472</v>
      </c>
      <c r="J226" s="1006">
        <v>0.432808988764045</v>
      </c>
      <c r="K226" s="1006">
        <v>0.38831460674157303</v>
      </c>
      <c r="L226" s="1006">
        <v>0.6067415730337079</v>
      </c>
      <c r="M226" s="1006">
        <v>0.6067415730337079</v>
      </c>
      <c r="N226" s="1006">
        <v>0.6404494382022472</v>
      </c>
      <c r="O226" s="1006">
        <v>0.23595505617977527</v>
      </c>
      <c r="P226" s="1006">
        <v>0.13887640449438202</v>
      </c>
      <c r="Q226" s="1006">
        <v>0.13887640449438202</v>
      </c>
      <c r="R226" s="1006">
        <v>0.1253932584269663</v>
      </c>
      <c r="S226" s="1006">
        <v>0.51370786516853928</v>
      </c>
      <c r="T226" s="1006">
        <v>0.78471910112359555</v>
      </c>
      <c r="U226" s="1006">
        <f>AVERAGE(I226:T226)</f>
        <v>0.43775280898876412</v>
      </c>
    </row>
    <row r="227" spans="1:21">
      <c r="A227" s="676">
        <v>1260</v>
      </c>
      <c r="B227" s="676">
        <v>45</v>
      </c>
      <c r="C227" s="1004">
        <v>221</v>
      </c>
      <c r="D227" s="1005" t="s">
        <v>1709</v>
      </c>
      <c r="E227" s="1005" t="s">
        <v>1274</v>
      </c>
      <c r="F227" s="1005" t="s">
        <v>2054</v>
      </c>
      <c r="G227" s="1004" t="s">
        <v>55</v>
      </c>
      <c r="H227" s="1005">
        <v>178</v>
      </c>
      <c r="I227" s="1006">
        <v>1.2373033707865169</v>
      </c>
      <c r="J227" s="1006">
        <v>1.8413483146067415</v>
      </c>
      <c r="K227" s="1006">
        <v>1.7325842696629212</v>
      </c>
      <c r="L227" s="1006">
        <v>1.5725842696629215</v>
      </c>
      <c r="M227" s="1006">
        <v>1.0804494382022471</v>
      </c>
      <c r="N227" s="1006">
        <v>0.7303370786516854</v>
      </c>
      <c r="O227" s="1006">
        <v>0.6067415730337079</v>
      </c>
      <c r="P227" s="1006">
        <v>0.2548314606741573</v>
      </c>
      <c r="Q227" s="1006">
        <v>0.15505617977528091</v>
      </c>
      <c r="R227" s="1006">
        <v>7.6404494382022473E-2</v>
      </c>
      <c r="S227" s="1006">
        <v>0.37752808988764047</v>
      </c>
      <c r="T227" s="1006">
        <v>1.0355056179775282</v>
      </c>
      <c r="U227" s="1006">
        <f>AVERAGE(I227:T227)</f>
        <v>0.89172284644194733</v>
      </c>
    </row>
    <row r="228" spans="1:21">
      <c r="A228" s="676">
        <v>1210</v>
      </c>
      <c r="B228" s="676">
        <v>56</v>
      </c>
      <c r="C228" s="1004">
        <v>222</v>
      </c>
      <c r="D228" s="1005" t="s">
        <v>1923</v>
      </c>
      <c r="E228" s="1005" t="s">
        <v>1274</v>
      </c>
      <c r="F228" s="1005" t="s">
        <v>2054</v>
      </c>
      <c r="G228" s="1004" t="s">
        <v>55</v>
      </c>
      <c r="H228" s="1005">
        <v>178</v>
      </c>
      <c r="I228" s="1006">
        <v>0.7415730337078652</v>
      </c>
      <c r="J228" s="1006">
        <v>0.7415730337078652</v>
      </c>
      <c r="K228" s="1006">
        <v>0.84269662921348309</v>
      </c>
      <c r="L228" s="1006">
        <v>0.92359550561797754</v>
      </c>
      <c r="M228" s="1006">
        <v>0.80224719101123598</v>
      </c>
      <c r="N228" s="1006">
        <v>0.6404494382022472</v>
      </c>
      <c r="O228" s="1006">
        <v>0.9438202247191011</v>
      </c>
      <c r="P228" s="1006">
        <v>0.97752808988764039</v>
      </c>
      <c r="Q228" s="1006">
        <v>0.1752808988764045</v>
      </c>
      <c r="R228" s="1006">
        <v>0.4044943820224719</v>
      </c>
      <c r="S228" s="1006">
        <v>8.6292134831460671E-2</v>
      </c>
      <c r="T228" s="1006">
        <v>0.17932584269662921</v>
      </c>
      <c r="U228" s="1006">
        <f>AVERAGE(I228:T228)</f>
        <v>0.6215730337078651</v>
      </c>
    </row>
    <row r="229" spans="1:21">
      <c r="A229" s="676">
        <v>1240</v>
      </c>
      <c r="B229" s="676">
        <v>40</v>
      </c>
      <c r="C229" s="1004">
        <v>223</v>
      </c>
      <c r="D229" s="1005" t="s">
        <v>1924</v>
      </c>
      <c r="E229" s="1005" t="s">
        <v>1274</v>
      </c>
      <c r="F229" s="1005" t="s">
        <v>2054</v>
      </c>
      <c r="G229" s="1004" t="s">
        <v>55</v>
      </c>
      <c r="H229" s="1005">
        <v>178</v>
      </c>
      <c r="I229" s="1006">
        <v>0.2696629213483146</v>
      </c>
      <c r="J229" s="1006">
        <v>0.30337078651685395</v>
      </c>
      <c r="K229" s="1006">
        <v>0.2696629213483146</v>
      </c>
      <c r="L229" s="1006">
        <v>0.26426966292134829</v>
      </c>
      <c r="M229" s="1006">
        <v>0.31213483146067417</v>
      </c>
      <c r="N229" s="1006">
        <v>0.28651685393258425</v>
      </c>
      <c r="O229" s="1006">
        <v>0.30337078651685395</v>
      </c>
      <c r="P229" s="1006">
        <v>0.37752808988764047</v>
      </c>
      <c r="Q229" s="1006">
        <v>0.30943820224719099</v>
      </c>
      <c r="R229" s="1006">
        <v>0.40719101123595508</v>
      </c>
      <c r="S229" s="1006">
        <v>0.42337078651685395</v>
      </c>
      <c r="T229" s="1006">
        <v>0.45438202247191006</v>
      </c>
      <c r="U229" s="1006">
        <f>AVERAGE(I229:T229)</f>
        <v>0.33174157303370783</v>
      </c>
    </row>
    <row r="230" spans="1:21">
      <c r="A230" s="676">
        <v>6210</v>
      </c>
      <c r="B230" s="676">
        <v>52</v>
      </c>
      <c r="C230" s="1004">
        <v>224</v>
      </c>
      <c r="D230" s="1005" t="s">
        <v>1925</v>
      </c>
      <c r="E230" s="1005" t="s">
        <v>1274</v>
      </c>
      <c r="F230" s="1005" t="s">
        <v>2203</v>
      </c>
      <c r="G230" s="1004" t="s">
        <v>55</v>
      </c>
      <c r="H230" s="1005">
        <v>178</v>
      </c>
      <c r="I230" s="1006">
        <v>0.5056179775280899</v>
      </c>
      <c r="J230" s="1006">
        <v>0.48707865168539327</v>
      </c>
      <c r="K230" s="1006">
        <v>3.2022471910112357E-2</v>
      </c>
      <c r="L230" s="1006">
        <v>0.47797752808988764</v>
      </c>
      <c r="M230" s="1006">
        <v>0.51505617977528095</v>
      </c>
      <c r="N230" s="1006">
        <v>0.52415730337078648</v>
      </c>
      <c r="O230" s="1006">
        <v>0.58651685393258435</v>
      </c>
      <c r="P230" s="1006">
        <v>0.44325842696629214</v>
      </c>
      <c r="Q230" s="1006">
        <v>0.35865168539325842</v>
      </c>
      <c r="R230" s="1006">
        <v>0.21370786516853932</v>
      </c>
      <c r="S230" s="1006">
        <v>0.18</v>
      </c>
      <c r="T230" s="1006">
        <v>0.5561797752808989</v>
      </c>
      <c r="U230" s="1006">
        <f>AVERAGE(I230:T230)</f>
        <v>0.40668539325842695</v>
      </c>
    </row>
    <row r="231" spans="1:21">
      <c r="A231" s="676">
        <v>1210</v>
      </c>
      <c r="B231" s="676">
        <v>24</v>
      </c>
      <c r="C231" s="1004">
        <v>225</v>
      </c>
      <c r="D231" s="1005" t="s">
        <v>1832</v>
      </c>
      <c r="E231" s="1005" t="s">
        <v>332</v>
      </c>
      <c r="F231" s="1005" t="s">
        <v>2011</v>
      </c>
      <c r="G231" s="1004" t="s">
        <v>55</v>
      </c>
      <c r="H231" s="1005">
        <v>178</v>
      </c>
      <c r="I231" s="1006"/>
      <c r="J231" s="1006"/>
      <c r="K231" s="1006"/>
      <c r="L231" s="1006"/>
      <c r="M231" s="1006"/>
      <c r="N231" s="1006"/>
      <c r="O231" s="1006"/>
      <c r="P231" s="1006"/>
      <c r="Q231" s="1006"/>
      <c r="R231" s="1006"/>
      <c r="S231" s="1006"/>
      <c r="T231" s="1006"/>
      <c r="U231" s="1006">
        <v>0</v>
      </c>
    </row>
    <row r="232" spans="1:21">
      <c r="A232" s="676">
        <v>1210</v>
      </c>
      <c r="B232" s="676">
        <v>47</v>
      </c>
      <c r="C232" s="1004">
        <v>226</v>
      </c>
      <c r="D232" s="1005" t="s">
        <v>2274</v>
      </c>
      <c r="E232" s="1005" t="s">
        <v>1274</v>
      </c>
      <c r="F232" s="1005" t="s">
        <v>2011</v>
      </c>
      <c r="G232" s="1004" t="s">
        <v>55</v>
      </c>
      <c r="H232" s="1005">
        <v>178</v>
      </c>
      <c r="I232" s="1006"/>
      <c r="J232" s="1006"/>
      <c r="K232" s="1006"/>
      <c r="L232" s="1006"/>
      <c r="M232" s="1006"/>
      <c r="N232" s="1006"/>
      <c r="O232" s="1006"/>
      <c r="P232" s="1006"/>
      <c r="Q232" s="1006"/>
      <c r="R232" s="1006"/>
      <c r="S232" s="1006"/>
      <c r="T232" s="1006">
        <v>0.22112359550561797</v>
      </c>
      <c r="U232" s="1006">
        <f t="shared" ref="U232:U295" si="7">AVERAGE(I232:T232)</f>
        <v>0.22112359550561797</v>
      </c>
    </row>
    <row r="233" spans="1:21">
      <c r="A233" s="676">
        <v>1220</v>
      </c>
      <c r="B233" s="676">
        <v>13</v>
      </c>
      <c r="C233" s="1004">
        <v>227</v>
      </c>
      <c r="D233" s="1005" t="s">
        <v>296</v>
      </c>
      <c r="E233" s="1005" t="s">
        <v>1274</v>
      </c>
      <c r="F233" s="1005" t="s">
        <v>2011</v>
      </c>
      <c r="G233" s="1004" t="s">
        <v>55</v>
      </c>
      <c r="H233" s="1005">
        <v>179</v>
      </c>
      <c r="I233" s="1006">
        <v>0.6837988826815643</v>
      </c>
      <c r="J233" s="1006">
        <v>0.66033519553072628</v>
      </c>
      <c r="K233" s="1006">
        <v>0.74078212290502787</v>
      </c>
      <c r="L233" s="1006">
        <v>0.80111731843575418</v>
      </c>
      <c r="M233" s="1006">
        <v>0.79441340782122893</v>
      </c>
      <c r="N233" s="1006">
        <v>0.82122905027932958</v>
      </c>
      <c r="O233" s="1006">
        <v>0.78100558659217878</v>
      </c>
      <c r="P233" s="1006">
        <v>6.0335195530726263E-2</v>
      </c>
      <c r="Q233" s="1006">
        <v>8.7150837988826807E-2</v>
      </c>
      <c r="R233" s="1006">
        <v>0.91173184357541892</v>
      </c>
      <c r="S233" s="1006">
        <v>0.94189944134078207</v>
      </c>
      <c r="T233" s="1006">
        <v>0.84804469273743022</v>
      </c>
      <c r="U233" s="1006">
        <f t="shared" si="7"/>
        <v>0.67765363128491618</v>
      </c>
    </row>
    <row r="234" spans="1:21">
      <c r="A234" s="676">
        <v>1220</v>
      </c>
      <c r="B234" s="676">
        <v>70</v>
      </c>
      <c r="C234" s="1004">
        <v>228</v>
      </c>
      <c r="D234" s="1005" t="s">
        <v>1831</v>
      </c>
      <c r="E234" s="1005" t="s">
        <v>1274</v>
      </c>
      <c r="F234" s="1005" t="s">
        <v>2011</v>
      </c>
      <c r="G234" s="1004" t="s">
        <v>55</v>
      </c>
      <c r="H234" s="1005">
        <v>180</v>
      </c>
      <c r="I234" s="1006">
        <v>0.75288888888888894</v>
      </c>
      <c r="J234" s="1006">
        <v>0.2648888888888889</v>
      </c>
      <c r="K234" s="1006">
        <v>0.60355555555555551</v>
      </c>
      <c r="L234" s="1006">
        <v>0.73511111111111105</v>
      </c>
      <c r="M234" s="1006">
        <v>0.41688888888888892</v>
      </c>
      <c r="N234" s="1006">
        <v>0.45955555555555555</v>
      </c>
      <c r="O234" s="1006">
        <v>0.65155555555555555</v>
      </c>
      <c r="P234" s="1006">
        <v>0.58666666666666667</v>
      </c>
      <c r="Q234" s="1006">
        <v>0.47555555555555551</v>
      </c>
      <c r="R234" s="1006">
        <v>0.52444444444444449</v>
      </c>
      <c r="S234" s="1006">
        <v>0.7493333333333333</v>
      </c>
      <c r="T234" s="1006">
        <v>0.79466666666666663</v>
      </c>
      <c r="U234" s="1006">
        <f t="shared" si="7"/>
        <v>0.58459259259259255</v>
      </c>
    </row>
    <row r="235" spans="1:21">
      <c r="A235" s="676">
        <v>1220</v>
      </c>
      <c r="B235" s="676">
        <v>73</v>
      </c>
      <c r="C235" s="1004">
        <v>229</v>
      </c>
      <c r="D235" s="1005" t="s">
        <v>961</v>
      </c>
      <c r="E235" s="1005" t="s">
        <v>1274</v>
      </c>
      <c r="F235" s="1005" t="s">
        <v>2011</v>
      </c>
      <c r="G235" s="1004" t="s">
        <v>55</v>
      </c>
      <c r="H235" s="1005">
        <v>180</v>
      </c>
      <c r="I235" s="1006">
        <v>0.45</v>
      </c>
      <c r="J235" s="1006">
        <v>0.4</v>
      </c>
      <c r="K235" s="1006">
        <v>0.35</v>
      </c>
      <c r="L235" s="1006">
        <v>0.35</v>
      </c>
      <c r="M235" s="1006">
        <v>0.5</v>
      </c>
      <c r="N235" s="1006">
        <v>1</v>
      </c>
      <c r="O235" s="1006">
        <v>0.95</v>
      </c>
      <c r="P235" s="1006">
        <v>0.95</v>
      </c>
      <c r="Q235" s="1006">
        <v>0.91999999999999993</v>
      </c>
      <c r="R235" s="1006">
        <v>0.97</v>
      </c>
      <c r="S235" s="1006">
        <v>1.02</v>
      </c>
      <c r="T235" s="1006">
        <v>1.1260000000000001</v>
      </c>
      <c r="U235" s="1006">
        <f t="shared" si="7"/>
        <v>0.74883333333333324</v>
      </c>
    </row>
    <row r="236" spans="1:21">
      <c r="A236" s="676">
        <v>1270</v>
      </c>
      <c r="B236" s="676">
        <v>8</v>
      </c>
      <c r="C236" s="1004">
        <v>230</v>
      </c>
      <c r="D236" s="1005" t="s">
        <v>1775</v>
      </c>
      <c r="E236" s="1005" t="s">
        <v>1274</v>
      </c>
      <c r="F236" s="1005" t="s">
        <v>2011</v>
      </c>
      <c r="G236" s="1004" t="s">
        <v>55</v>
      </c>
      <c r="H236" s="1005">
        <v>180</v>
      </c>
      <c r="I236" s="1006">
        <v>0.45333333333333331</v>
      </c>
      <c r="J236" s="1006">
        <v>0.48000000000000004</v>
      </c>
      <c r="K236" s="1006">
        <v>0.45333333333333331</v>
      </c>
      <c r="L236" s="1006">
        <v>0.41066666666666668</v>
      </c>
      <c r="M236" s="1006">
        <v>0.45600000000000002</v>
      </c>
      <c r="N236" s="1006">
        <v>0.46666666666666667</v>
      </c>
      <c r="O236" s="1006">
        <v>0.45333333333333331</v>
      </c>
      <c r="P236" s="1006">
        <v>0.45333333333333331</v>
      </c>
      <c r="Q236" s="1006">
        <v>0.51466666666666672</v>
      </c>
      <c r="R236" s="1006">
        <v>0.5013333333333333</v>
      </c>
      <c r="S236" s="1006">
        <v>0.43466666666666665</v>
      </c>
      <c r="T236" s="1006">
        <v>0.48000000000000004</v>
      </c>
      <c r="U236" s="1006">
        <f t="shared" si="7"/>
        <v>0.46311111111111108</v>
      </c>
    </row>
    <row r="237" spans="1:21">
      <c r="A237" s="676">
        <v>6130</v>
      </c>
      <c r="B237" s="676">
        <v>27</v>
      </c>
      <c r="C237" s="1004">
        <v>231</v>
      </c>
      <c r="D237" s="1005" t="s">
        <v>2074</v>
      </c>
      <c r="E237" s="1005" t="s">
        <v>1274</v>
      </c>
      <c r="F237" s="1005" t="s">
        <v>2203</v>
      </c>
      <c r="G237" s="1004" t="s">
        <v>55</v>
      </c>
      <c r="H237" s="1005">
        <v>180</v>
      </c>
      <c r="I237" s="1006"/>
      <c r="J237" s="1006"/>
      <c r="K237" s="1006"/>
      <c r="L237" s="1006">
        <v>5.7777777777777782E-2</v>
      </c>
      <c r="M237" s="1006">
        <v>4.6222222222222227E-2</v>
      </c>
      <c r="N237" s="1006">
        <v>6.8888888888888888E-2</v>
      </c>
      <c r="O237" s="1006">
        <v>4.6222222222222227E-2</v>
      </c>
      <c r="P237" s="1006">
        <v>5.1111111111111107E-2</v>
      </c>
      <c r="Q237" s="1006">
        <v>5.1555555555555549E-2</v>
      </c>
      <c r="R237" s="1006">
        <v>5.333333333333333E-2</v>
      </c>
      <c r="S237" s="1006">
        <v>6.4444444444444443E-2</v>
      </c>
      <c r="T237" s="1006">
        <v>0.1671111111111111</v>
      </c>
      <c r="U237" s="1006">
        <f t="shared" si="7"/>
        <v>6.7407407407407416E-2</v>
      </c>
    </row>
    <row r="238" spans="1:21">
      <c r="A238" s="676">
        <v>1220</v>
      </c>
      <c r="B238" s="676">
        <v>92</v>
      </c>
      <c r="C238" s="1004">
        <v>232</v>
      </c>
      <c r="D238" s="1005" t="s">
        <v>492</v>
      </c>
      <c r="E238" s="1005" t="s">
        <v>1274</v>
      </c>
      <c r="F238" s="1005" t="s">
        <v>2050</v>
      </c>
      <c r="G238" s="1004" t="s">
        <v>55</v>
      </c>
      <c r="H238" s="1005">
        <v>182.22</v>
      </c>
      <c r="I238" s="1006">
        <v>0.50532323564921522</v>
      </c>
      <c r="J238" s="1006">
        <v>0.61200746350565249</v>
      </c>
      <c r="K238" s="1006">
        <v>0.47459115355065307</v>
      </c>
      <c r="L238" s="1006">
        <v>0.53737240698057298</v>
      </c>
      <c r="M238" s="1006">
        <v>0.48073756997036549</v>
      </c>
      <c r="N238" s="1006">
        <v>0.56722642959060476</v>
      </c>
      <c r="O238" s="1006">
        <v>0.5716167270332565</v>
      </c>
      <c r="P238" s="1006">
        <v>0.61903193941389523</v>
      </c>
      <c r="Q238" s="1006">
        <v>0.75337504115903853</v>
      </c>
      <c r="R238" s="1006">
        <v>0.75864339809022063</v>
      </c>
      <c r="S238" s="1006">
        <v>0.75337504115903853</v>
      </c>
      <c r="T238" s="1006">
        <v>0.59225112501371968</v>
      </c>
      <c r="U238" s="1006">
        <f t="shared" si="7"/>
        <v>0.60212929425968609</v>
      </c>
    </row>
    <row r="239" spans="1:21">
      <c r="A239" s="676">
        <v>1240</v>
      </c>
      <c r="B239" s="676">
        <v>19</v>
      </c>
      <c r="C239" s="1004">
        <v>233</v>
      </c>
      <c r="D239" s="1005" t="s">
        <v>986</v>
      </c>
      <c r="E239" s="1005" t="s">
        <v>1274</v>
      </c>
      <c r="F239" s="1005" t="s">
        <v>2011</v>
      </c>
      <c r="G239" s="1004" t="s">
        <v>55</v>
      </c>
      <c r="H239" s="1005">
        <v>183</v>
      </c>
      <c r="I239" s="1006">
        <v>0.65573770491803274</v>
      </c>
      <c r="J239" s="1006">
        <v>0.72655737704918033</v>
      </c>
      <c r="K239" s="1006">
        <v>0.70338797814207654</v>
      </c>
      <c r="L239" s="1006">
        <v>0.69551912568306007</v>
      </c>
      <c r="M239" s="1006">
        <v>0.71169398907103831</v>
      </c>
      <c r="N239" s="1006">
        <v>0.76240437158469954</v>
      </c>
      <c r="O239" s="1006">
        <v>0.67584699453551911</v>
      </c>
      <c r="P239" s="1006">
        <v>5.6393442622950818E-2</v>
      </c>
      <c r="Q239" s="1006">
        <v>0.42710382513661199</v>
      </c>
      <c r="R239" s="1006">
        <v>0.67715846994535522</v>
      </c>
      <c r="S239" s="1006">
        <v>0.65442622950819673</v>
      </c>
      <c r="T239" s="1006">
        <v>0.68590163934426229</v>
      </c>
      <c r="U239" s="1006">
        <f t="shared" si="7"/>
        <v>0.61934426229508188</v>
      </c>
    </row>
    <row r="240" spans="1:21">
      <c r="A240" s="676">
        <v>6110</v>
      </c>
      <c r="B240" s="676">
        <v>107</v>
      </c>
      <c r="C240" s="1004">
        <v>234</v>
      </c>
      <c r="D240" s="1005" t="s">
        <v>1693</v>
      </c>
      <c r="E240" s="1005" t="s">
        <v>1274</v>
      </c>
      <c r="F240" s="1005" t="s">
        <v>2011</v>
      </c>
      <c r="G240" s="1004" t="s">
        <v>55</v>
      </c>
      <c r="H240" s="1005">
        <v>183</v>
      </c>
      <c r="I240" s="1006">
        <v>4.9180327868852458E-2</v>
      </c>
      <c r="J240" s="1006">
        <v>0.49180327868852458</v>
      </c>
      <c r="K240" s="1006">
        <v>6.5573770491803282E-2</v>
      </c>
      <c r="L240" s="1006">
        <v>6.5573770491803282E-2</v>
      </c>
      <c r="M240" s="1006">
        <v>4.9180327868852458E-2</v>
      </c>
      <c r="N240" s="1006">
        <v>8.1967213114754092E-2</v>
      </c>
      <c r="O240" s="1006">
        <v>0.50819672131147542</v>
      </c>
      <c r="P240" s="1006">
        <v>8.1967213114754092E-2</v>
      </c>
      <c r="Q240" s="1006">
        <v>8.1967213114754092E-2</v>
      </c>
      <c r="R240" s="1006">
        <v>0.49836065573770494</v>
      </c>
      <c r="S240" s="1006">
        <v>0.56852459016393442</v>
      </c>
      <c r="T240" s="1006">
        <v>0.56000000000000005</v>
      </c>
      <c r="U240" s="1006">
        <f t="shared" si="7"/>
        <v>0.25852459016393442</v>
      </c>
    </row>
    <row r="241" spans="1:21">
      <c r="A241" s="676">
        <v>6210</v>
      </c>
      <c r="B241" s="676">
        <v>35</v>
      </c>
      <c r="C241" s="1004">
        <v>235</v>
      </c>
      <c r="D241" s="1005" t="s">
        <v>564</v>
      </c>
      <c r="E241" s="1005" t="s">
        <v>1274</v>
      </c>
      <c r="F241" s="1005" t="s">
        <v>2011</v>
      </c>
      <c r="G241" s="1004" t="s">
        <v>55</v>
      </c>
      <c r="H241" s="1005">
        <v>184</v>
      </c>
      <c r="I241" s="1006">
        <v>0.63586956521739135</v>
      </c>
      <c r="J241" s="1006">
        <v>0.44021739130434784</v>
      </c>
      <c r="K241" s="1006">
        <v>0.50543478260869568</v>
      </c>
      <c r="L241" s="1006">
        <v>0.55434782608695654</v>
      </c>
      <c r="M241" s="1006">
        <v>0.79434782608695653</v>
      </c>
      <c r="N241" s="1006">
        <v>0.59152173913043482</v>
      </c>
      <c r="O241" s="1006">
        <v>0.71021739130434791</v>
      </c>
      <c r="P241" s="1006">
        <v>0.34434782608695652</v>
      </c>
      <c r="Q241" s="1006">
        <v>0.57880434782608692</v>
      </c>
      <c r="R241" s="1006">
        <v>0.73369565217391308</v>
      </c>
      <c r="S241" s="1006">
        <v>0.66717391304347828</v>
      </c>
      <c r="T241" s="1006">
        <v>0.81130434782608696</v>
      </c>
      <c r="U241" s="1006">
        <f t="shared" si="7"/>
        <v>0.61394021739130433</v>
      </c>
    </row>
    <row r="242" spans="1:21">
      <c r="A242" s="676">
        <v>1260</v>
      </c>
      <c r="B242" s="676">
        <v>15</v>
      </c>
      <c r="C242" s="1004">
        <v>236</v>
      </c>
      <c r="D242" s="1005" t="s">
        <v>601</v>
      </c>
      <c r="E242" s="1005" t="s">
        <v>1274</v>
      </c>
      <c r="F242" s="1005" t="s">
        <v>2050</v>
      </c>
      <c r="G242" s="1004" t="s">
        <v>55</v>
      </c>
      <c r="H242" s="1005">
        <v>185.56</v>
      </c>
      <c r="I242" s="1006">
        <v>0.274843716318172</v>
      </c>
      <c r="J242" s="1006">
        <v>0.29101099374865275</v>
      </c>
      <c r="K242" s="1006">
        <v>0.32334554860961412</v>
      </c>
      <c r="L242" s="1006">
        <v>0.29246604871739601</v>
      </c>
      <c r="M242" s="1006">
        <v>0.29812459581806422</v>
      </c>
      <c r="N242" s="1006">
        <v>0.29101099374865275</v>
      </c>
      <c r="O242" s="1006">
        <v>0.28599913774520369</v>
      </c>
      <c r="P242" s="1006">
        <v>0.25544298340159516</v>
      </c>
      <c r="Q242" s="1006">
        <v>0.28292735503341238</v>
      </c>
      <c r="R242" s="1006">
        <v>0.25722138391894805</v>
      </c>
      <c r="S242" s="1006">
        <v>0.25867643888769132</v>
      </c>
      <c r="T242" s="1006">
        <v>0.25059280017245095</v>
      </c>
      <c r="U242" s="1006">
        <f t="shared" si="7"/>
        <v>0.2801384996766545</v>
      </c>
    </row>
    <row r="243" spans="1:21">
      <c r="A243" s="676">
        <v>4210</v>
      </c>
      <c r="B243" s="676">
        <v>5</v>
      </c>
      <c r="C243" s="1004">
        <v>237</v>
      </c>
      <c r="D243" s="1005" t="s">
        <v>2275</v>
      </c>
      <c r="E243" s="1005" t="s">
        <v>1274</v>
      </c>
      <c r="F243" s="1005" t="s">
        <v>2051</v>
      </c>
      <c r="G243" s="1004" t="s">
        <v>55</v>
      </c>
      <c r="H243" s="1005">
        <v>186</v>
      </c>
      <c r="I243" s="1006"/>
      <c r="J243" s="1006"/>
      <c r="K243" s="1006"/>
      <c r="L243" s="1006"/>
      <c r="M243" s="1006"/>
      <c r="N243" s="1006"/>
      <c r="O243" s="1006"/>
      <c r="P243" s="1006"/>
      <c r="Q243" s="1006"/>
      <c r="R243" s="1006"/>
      <c r="S243" s="1006">
        <v>9.6774193548387094E-2</v>
      </c>
      <c r="T243" s="1006">
        <v>7.053763440860214E-2</v>
      </c>
      <c r="U243" s="1006">
        <f t="shared" si="7"/>
        <v>8.3655913978494617E-2</v>
      </c>
    </row>
    <row r="244" spans="1:21">
      <c r="A244" s="676">
        <v>1210</v>
      </c>
      <c r="B244" s="676">
        <v>61</v>
      </c>
      <c r="C244" s="1004">
        <v>238</v>
      </c>
      <c r="D244" s="1005" t="s">
        <v>1710</v>
      </c>
      <c r="E244" s="1005" t="s">
        <v>1274</v>
      </c>
      <c r="F244" s="1005" t="s">
        <v>2054</v>
      </c>
      <c r="G244" s="1004" t="s">
        <v>55</v>
      </c>
      <c r="H244" s="1005">
        <v>187</v>
      </c>
      <c r="I244" s="1006">
        <v>0.69304812834224594</v>
      </c>
      <c r="J244" s="1006">
        <v>0.74502673796791441</v>
      </c>
      <c r="K244" s="1006">
        <v>0.73540106951871664</v>
      </c>
      <c r="L244" s="1006">
        <v>0.75593582887700539</v>
      </c>
      <c r="M244" s="1006">
        <v>0.84128342245989296</v>
      </c>
      <c r="N244" s="1006">
        <v>0.74566844919786091</v>
      </c>
      <c r="O244" s="1006">
        <v>0.83486631016042778</v>
      </c>
      <c r="P244" s="1006">
        <v>0.5159358288770054</v>
      </c>
      <c r="Q244" s="1006">
        <v>0.15272727272727271</v>
      </c>
      <c r="R244" s="1006">
        <v>3.657754010695187E-2</v>
      </c>
      <c r="S244" s="1006">
        <v>5.0053475935828873E-2</v>
      </c>
      <c r="T244" s="1006">
        <v>3.3368983957219253E-2</v>
      </c>
      <c r="U244" s="1006">
        <f t="shared" si="7"/>
        <v>0.51165775401069502</v>
      </c>
    </row>
    <row r="245" spans="1:21">
      <c r="A245" s="676">
        <v>1220</v>
      </c>
      <c r="B245" s="676">
        <v>27</v>
      </c>
      <c r="C245" s="1004">
        <v>239</v>
      </c>
      <c r="D245" s="1005" t="s">
        <v>758</v>
      </c>
      <c r="E245" s="1005" t="s">
        <v>1274</v>
      </c>
      <c r="F245" s="1005" t="s">
        <v>2011</v>
      </c>
      <c r="G245" s="1004" t="s">
        <v>55</v>
      </c>
      <c r="H245" s="1005">
        <v>187</v>
      </c>
      <c r="I245" s="1006">
        <v>0.87700534759358284</v>
      </c>
      <c r="J245" s="1006">
        <v>0.98395721925133695</v>
      </c>
      <c r="K245" s="1006">
        <v>0.89839572192513373</v>
      </c>
      <c r="L245" s="1006">
        <v>0.96256684491978606</v>
      </c>
      <c r="M245" s="1006">
        <v>0.96256684491978606</v>
      </c>
      <c r="N245" s="1006">
        <v>0.9197860962566845</v>
      </c>
      <c r="O245" s="1006">
        <v>0.19251336898395721</v>
      </c>
      <c r="P245" s="1006"/>
      <c r="Q245" s="1006">
        <v>8.5561497326203204E-2</v>
      </c>
      <c r="R245" s="1006">
        <v>1.0481283422459893</v>
      </c>
      <c r="S245" s="1006">
        <v>1.0695187165775402</v>
      </c>
      <c r="T245" s="1006">
        <v>1.0695187165775402</v>
      </c>
      <c r="U245" s="1006">
        <f t="shared" si="7"/>
        <v>0.82450170150704916</v>
      </c>
    </row>
    <row r="246" spans="1:21">
      <c r="A246" s="676">
        <v>1220</v>
      </c>
      <c r="B246" s="676">
        <v>57</v>
      </c>
      <c r="C246" s="1004">
        <v>240</v>
      </c>
      <c r="D246" s="1005" t="s">
        <v>1830</v>
      </c>
      <c r="E246" s="1005" t="s">
        <v>1274</v>
      </c>
      <c r="F246" s="1005" t="s">
        <v>2203</v>
      </c>
      <c r="G246" s="1004" t="s">
        <v>55</v>
      </c>
      <c r="H246" s="1005">
        <v>187</v>
      </c>
      <c r="I246" s="1006">
        <v>0.66481283422459891</v>
      </c>
      <c r="J246" s="1006">
        <v>0.63529411764705879</v>
      </c>
      <c r="K246" s="1006">
        <v>0.52491978609625667</v>
      </c>
      <c r="L246" s="1006">
        <v>0.59294117647058819</v>
      </c>
      <c r="M246" s="1006">
        <v>0.49026737967914441</v>
      </c>
      <c r="N246" s="1006">
        <v>0.54160427807486633</v>
      </c>
      <c r="O246" s="1006">
        <v>0.50823529411764712</v>
      </c>
      <c r="P246" s="1006">
        <v>0.45818181818181825</v>
      </c>
      <c r="Q246" s="1006">
        <v>0.3940106951871658</v>
      </c>
      <c r="R246" s="1006">
        <v>0.33112299465240641</v>
      </c>
      <c r="S246" s="1006">
        <v>0.45689839572192514</v>
      </c>
      <c r="T246" s="1006">
        <v>0.57112299465240646</v>
      </c>
      <c r="U246" s="1006">
        <f t="shared" si="7"/>
        <v>0.51411764705882357</v>
      </c>
    </row>
    <row r="247" spans="1:21">
      <c r="A247" s="676">
        <v>1220</v>
      </c>
      <c r="B247" s="676">
        <v>81</v>
      </c>
      <c r="C247" s="1004">
        <v>241</v>
      </c>
      <c r="D247" s="1005" t="s">
        <v>297</v>
      </c>
      <c r="E247" s="1005" t="s">
        <v>1274</v>
      </c>
      <c r="F247" s="1005" t="s">
        <v>2011</v>
      </c>
      <c r="G247" s="1004" t="s">
        <v>55</v>
      </c>
      <c r="H247" s="1005">
        <v>189</v>
      </c>
      <c r="I247" s="1006">
        <v>0.92380952380952375</v>
      </c>
      <c r="J247" s="1006">
        <v>0.95555555555555549</v>
      </c>
      <c r="K247" s="1006">
        <v>0.90793650793650793</v>
      </c>
      <c r="L247" s="1006">
        <v>1.0126984126984127</v>
      </c>
      <c r="M247" s="1006">
        <v>1.019047619047619</v>
      </c>
      <c r="N247" s="1006">
        <v>1.0444444444444445</v>
      </c>
      <c r="O247" s="1006">
        <v>1.0158730158730158</v>
      </c>
      <c r="P247" s="1006">
        <v>0.19999999999999998</v>
      </c>
      <c r="Q247" s="1006">
        <v>0.2253968253968254</v>
      </c>
      <c r="R247" s="1006">
        <v>1.0761904761904761</v>
      </c>
      <c r="S247" s="1006">
        <v>1.1301587301587301</v>
      </c>
      <c r="T247" s="1006">
        <v>1.0063492063492063</v>
      </c>
      <c r="U247" s="1006">
        <f t="shared" si="7"/>
        <v>0.87645502645502649</v>
      </c>
    </row>
    <row r="248" spans="1:21">
      <c r="A248" s="676">
        <v>1230</v>
      </c>
      <c r="B248" s="676">
        <v>60</v>
      </c>
      <c r="C248" s="1004">
        <v>242</v>
      </c>
      <c r="D248" s="1005" t="s">
        <v>1362</v>
      </c>
      <c r="E248" s="1005" t="s">
        <v>1274</v>
      </c>
      <c r="F248" s="1005" t="s">
        <v>2011</v>
      </c>
      <c r="G248" s="1004" t="s">
        <v>55</v>
      </c>
      <c r="H248" s="1005">
        <v>189</v>
      </c>
      <c r="I248" s="1006">
        <v>1.3650793650793651</v>
      </c>
      <c r="J248" s="1006">
        <v>1.3375661375661376</v>
      </c>
      <c r="K248" s="1006">
        <v>1.3513227513227513</v>
      </c>
      <c r="L248" s="1006">
        <v>1.3375661375661376</v>
      </c>
      <c r="M248" s="1006">
        <v>1.3502645502645503</v>
      </c>
      <c r="N248" s="1006">
        <v>1.3566137566137564</v>
      </c>
      <c r="O248" s="1006">
        <v>1.3513227513227513</v>
      </c>
      <c r="P248" s="1006">
        <v>1.2285714285714284</v>
      </c>
      <c r="Q248" s="1006">
        <v>1.0761904761904761</v>
      </c>
      <c r="R248" s="1006">
        <v>0.52592592592592591</v>
      </c>
      <c r="S248" s="1006">
        <v>0.52910052910052907</v>
      </c>
      <c r="T248" s="1006">
        <v>0.56402116402116398</v>
      </c>
      <c r="U248" s="1006">
        <f t="shared" si="7"/>
        <v>1.1144620811287476</v>
      </c>
    </row>
    <row r="249" spans="1:21">
      <c r="A249" s="676">
        <v>1230</v>
      </c>
      <c r="B249" s="676">
        <v>84</v>
      </c>
      <c r="C249" s="1004">
        <v>243</v>
      </c>
      <c r="D249" s="1005" t="s">
        <v>2276</v>
      </c>
      <c r="E249" s="1005" t="s">
        <v>1274</v>
      </c>
      <c r="F249" s="1005" t="s">
        <v>2054</v>
      </c>
      <c r="G249" s="1004" t="s">
        <v>55</v>
      </c>
      <c r="H249" s="1005">
        <v>189</v>
      </c>
      <c r="I249" s="1006"/>
      <c r="J249" s="1006"/>
      <c r="K249" s="1006"/>
      <c r="L249" s="1006"/>
      <c r="M249" s="1006"/>
      <c r="N249" s="1006"/>
      <c r="O249" s="1006"/>
      <c r="P249" s="1006"/>
      <c r="Q249" s="1006"/>
      <c r="R249" s="1006"/>
      <c r="S249" s="1006">
        <v>0.4393650793650794</v>
      </c>
      <c r="T249" s="1006">
        <v>1.1894179894179895</v>
      </c>
      <c r="U249" s="1006">
        <f t="shared" si="7"/>
        <v>0.81439153439153444</v>
      </c>
    </row>
    <row r="250" spans="1:21">
      <c r="A250" s="676">
        <v>1230</v>
      </c>
      <c r="B250" s="676">
        <v>91</v>
      </c>
      <c r="C250" s="1004">
        <v>244</v>
      </c>
      <c r="D250" s="1005" t="s">
        <v>1894</v>
      </c>
      <c r="E250" s="1005" t="s">
        <v>1274</v>
      </c>
      <c r="F250" s="1005" t="s">
        <v>2011</v>
      </c>
      <c r="G250" s="1004" t="s">
        <v>55</v>
      </c>
      <c r="H250" s="1005">
        <v>189</v>
      </c>
      <c r="I250" s="1006">
        <v>0.52910052910052907</v>
      </c>
      <c r="J250" s="1006">
        <v>0.44973544973544971</v>
      </c>
      <c r="K250" s="1006">
        <v>0.42328042328042326</v>
      </c>
      <c r="L250" s="1006">
        <v>0.42751322751322751</v>
      </c>
      <c r="M250" s="1006">
        <v>0.3798941798941799</v>
      </c>
      <c r="N250" s="1006">
        <v>0.47619047619047616</v>
      </c>
      <c r="O250" s="1006">
        <v>0.39153439153439151</v>
      </c>
      <c r="P250" s="1006">
        <v>0.34920634920634919</v>
      </c>
      <c r="Q250" s="1006">
        <v>0.32539682539682541</v>
      </c>
      <c r="R250" s="1006">
        <v>0.2857142857142857</v>
      </c>
      <c r="S250" s="1006">
        <v>0.45767195767195767</v>
      </c>
      <c r="T250" s="1006">
        <v>0.49470899470899471</v>
      </c>
      <c r="U250" s="1006">
        <f t="shared" si="7"/>
        <v>0.41582892416225747</v>
      </c>
    </row>
    <row r="251" spans="1:21">
      <c r="A251" s="676">
        <v>1230</v>
      </c>
      <c r="B251" s="676">
        <v>112</v>
      </c>
      <c r="C251" s="1004">
        <v>245</v>
      </c>
      <c r="D251" s="1005" t="s">
        <v>1673</v>
      </c>
      <c r="E251" s="1005" t="s">
        <v>1274</v>
      </c>
      <c r="F251" s="1005" t="s">
        <v>2011</v>
      </c>
      <c r="G251" s="1004" t="s">
        <v>55</v>
      </c>
      <c r="H251" s="1005">
        <v>189</v>
      </c>
      <c r="I251" s="1006">
        <v>0.46031746031746029</v>
      </c>
      <c r="J251" s="1006">
        <v>0.52380952380952384</v>
      </c>
      <c r="K251" s="1006">
        <v>0.47619047619047616</v>
      </c>
      <c r="L251" s="1006">
        <v>0.45523809523809527</v>
      </c>
      <c r="M251" s="1006">
        <v>0.47746031746031742</v>
      </c>
      <c r="N251" s="1006">
        <v>0.34920634920634919</v>
      </c>
      <c r="O251" s="1006">
        <v>0.44</v>
      </c>
      <c r="P251" s="1006">
        <v>0.52063492063492067</v>
      </c>
      <c r="Q251" s="1006">
        <v>0.7142857142857143</v>
      </c>
      <c r="R251" s="1006">
        <v>0.72063492063492063</v>
      </c>
      <c r="S251" s="1006">
        <v>0.50793650793650791</v>
      </c>
      <c r="T251" s="1006">
        <v>0.44444444444444442</v>
      </c>
      <c r="U251" s="1006">
        <f t="shared" si="7"/>
        <v>0.50751322751322758</v>
      </c>
    </row>
    <row r="252" spans="1:21">
      <c r="A252" s="676">
        <v>1230</v>
      </c>
      <c r="B252" s="676">
        <v>123</v>
      </c>
      <c r="C252" s="1004">
        <v>246</v>
      </c>
      <c r="D252" s="1005" t="s">
        <v>1711</v>
      </c>
      <c r="E252" s="1005" t="s">
        <v>1274</v>
      </c>
      <c r="F252" s="1005" t="s">
        <v>2011</v>
      </c>
      <c r="G252" s="1004" t="s">
        <v>55</v>
      </c>
      <c r="H252" s="1005">
        <v>189</v>
      </c>
      <c r="I252" s="1006">
        <v>0.49735449735449733</v>
      </c>
      <c r="J252" s="1006">
        <v>0.55026455026455023</v>
      </c>
      <c r="K252" s="1006">
        <v>0.56084656084656082</v>
      </c>
      <c r="L252" s="1006">
        <v>0.43386243386243384</v>
      </c>
      <c r="M252" s="1006">
        <v>0.33862433862433861</v>
      </c>
      <c r="N252" s="1006">
        <v>0.21164021164021163</v>
      </c>
      <c r="O252" s="1006">
        <v>0.24338624338624337</v>
      </c>
      <c r="P252" s="1006">
        <v>0.22433862433862434</v>
      </c>
      <c r="Q252" s="1006">
        <v>0.51005291005291009</v>
      </c>
      <c r="R252" s="1006">
        <v>0.54179894179894184</v>
      </c>
      <c r="S252" s="1006">
        <v>0.55661375661375667</v>
      </c>
      <c r="T252" s="1006">
        <v>0.69206349206349216</v>
      </c>
      <c r="U252" s="1006">
        <f t="shared" si="7"/>
        <v>0.44673721340388012</v>
      </c>
    </row>
    <row r="253" spans="1:21">
      <c r="A253" s="676">
        <v>1230</v>
      </c>
      <c r="B253" s="676">
        <v>124</v>
      </c>
      <c r="C253" s="1004">
        <v>247</v>
      </c>
      <c r="D253" s="1005" t="s">
        <v>977</v>
      </c>
      <c r="E253" s="1005" t="s">
        <v>1274</v>
      </c>
      <c r="F253" s="1005" t="s">
        <v>2203</v>
      </c>
      <c r="G253" s="1004" t="s">
        <v>55</v>
      </c>
      <c r="H253" s="1005">
        <v>189</v>
      </c>
      <c r="I253" s="1006">
        <v>0.12698412698412698</v>
      </c>
      <c r="J253" s="1006">
        <v>4.2328042328042326E-2</v>
      </c>
      <c r="K253" s="1006">
        <v>8.0423280423280424E-2</v>
      </c>
      <c r="L253" s="1006">
        <v>0.12275132275132275</v>
      </c>
      <c r="M253" s="1006">
        <v>0.11005291005291006</v>
      </c>
      <c r="N253" s="1006">
        <v>0.14814814814814814</v>
      </c>
      <c r="O253" s="1006">
        <v>0.12698412698412698</v>
      </c>
      <c r="P253" s="1006">
        <v>5.5026455026455028E-2</v>
      </c>
      <c r="Q253" s="1006">
        <v>4.2328042328042326E-2</v>
      </c>
      <c r="R253" s="1006">
        <v>4.2328042328042326E-2</v>
      </c>
      <c r="S253" s="1006">
        <v>4.2328042328042326E-2</v>
      </c>
      <c r="T253" s="1006">
        <v>0.1142857142857143</v>
      </c>
      <c r="U253" s="1006">
        <f t="shared" si="7"/>
        <v>8.7830687830687829E-2</v>
      </c>
    </row>
    <row r="254" spans="1:21">
      <c r="A254" s="676">
        <v>1240</v>
      </c>
      <c r="B254" s="676">
        <v>57</v>
      </c>
      <c r="C254" s="1004">
        <v>248</v>
      </c>
      <c r="D254" s="1005" t="s">
        <v>1712</v>
      </c>
      <c r="E254" s="1005" t="s">
        <v>1274</v>
      </c>
      <c r="F254" s="1005" t="s">
        <v>2203</v>
      </c>
      <c r="G254" s="1004" t="s">
        <v>55</v>
      </c>
      <c r="H254" s="1005">
        <v>189</v>
      </c>
      <c r="I254" s="1006">
        <v>8.4656084656084662E-3</v>
      </c>
      <c r="J254" s="1006">
        <v>2.9629629629629627E-2</v>
      </c>
      <c r="K254" s="1006">
        <v>2.1164021164021163E-2</v>
      </c>
      <c r="L254" s="1006">
        <v>2.3280423280423283E-2</v>
      </c>
      <c r="M254" s="1006">
        <v>2.2857142857142857E-2</v>
      </c>
      <c r="N254" s="1006">
        <v>3.3862433862433865E-2</v>
      </c>
      <c r="O254" s="1006">
        <v>2.4550264550264548E-2</v>
      </c>
      <c r="P254" s="1006">
        <v>1.6931216931216932E-2</v>
      </c>
      <c r="Q254" s="1006">
        <v>2.3280423280423283E-2</v>
      </c>
      <c r="R254" s="1006">
        <v>0.13544973544973546</v>
      </c>
      <c r="S254" s="1006">
        <v>0.1164021164021164</v>
      </c>
      <c r="T254" s="1006">
        <v>0.13968253968253969</v>
      </c>
      <c r="U254" s="1006">
        <f t="shared" si="7"/>
        <v>4.9629629629629635E-2</v>
      </c>
    </row>
    <row r="255" spans="1:21">
      <c r="A255" s="676">
        <v>1240</v>
      </c>
      <c r="B255" s="676">
        <v>61</v>
      </c>
      <c r="C255" s="1004">
        <v>249</v>
      </c>
      <c r="D255" s="1005" t="s">
        <v>1926</v>
      </c>
      <c r="E255" s="1005" t="s">
        <v>1274</v>
      </c>
      <c r="F255" s="1005" t="s">
        <v>2203</v>
      </c>
      <c r="G255" s="1004" t="s">
        <v>55</v>
      </c>
      <c r="H255" s="1005">
        <v>190</v>
      </c>
      <c r="I255" s="1006">
        <v>0.5368421052631579</v>
      </c>
      <c r="J255" s="1006">
        <v>0.47368421052631576</v>
      </c>
      <c r="K255" s="1006">
        <v>9.4736842105263161E-2</v>
      </c>
      <c r="L255" s="1006">
        <v>8.9684210526315783E-2</v>
      </c>
      <c r="M255" s="1006">
        <v>0.56463157894736837</v>
      </c>
      <c r="N255" s="1006">
        <v>0.47368421052631576</v>
      </c>
      <c r="O255" s="1006">
        <v>0.52799999999999991</v>
      </c>
      <c r="P255" s="1006">
        <v>0.39789473684210525</v>
      </c>
      <c r="Q255" s="1006">
        <v>0.13263157894736841</v>
      </c>
      <c r="R255" s="1006">
        <v>0.12000000000000001</v>
      </c>
      <c r="S255" s="1006">
        <v>0.12947368421052632</v>
      </c>
      <c r="T255" s="1006">
        <v>0.33473684210526317</v>
      </c>
      <c r="U255" s="1006">
        <f t="shared" si="7"/>
        <v>0.32300000000000001</v>
      </c>
    </row>
    <row r="256" spans="1:21">
      <c r="A256" s="676">
        <v>1260</v>
      </c>
      <c r="B256" s="676">
        <v>35</v>
      </c>
      <c r="C256" s="1004">
        <v>250</v>
      </c>
      <c r="D256" s="1005" t="s">
        <v>272</v>
      </c>
      <c r="E256" s="1005" t="s">
        <v>1274</v>
      </c>
      <c r="F256" s="1005" t="s">
        <v>2203</v>
      </c>
      <c r="G256" s="1004" t="s">
        <v>55</v>
      </c>
      <c r="H256" s="1005">
        <v>193</v>
      </c>
      <c r="I256" s="1006">
        <v>0.41450777202072536</v>
      </c>
      <c r="J256" s="1006">
        <v>0.16994818652849739</v>
      </c>
      <c r="K256" s="1006">
        <v>0.15751295336787563</v>
      </c>
      <c r="L256" s="1006">
        <v>0.31088082901554404</v>
      </c>
      <c r="M256" s="1006">
        <v>0.40621761658031091</v>
      </c>
      <c r="N256" s="1006">
        <v>0.37305699481865284</v>
      </c>
      <c r="O256" s="1006">
        <v>0.34818652849740933</v>
      </c>
      <c r="P256" s="1006">
        <v>0.27357512953367874</v>
      </c>
      <c r="Q256" s="1006">
        <v>0.26113989637305701</v>
      </c>
      <c r="R256" s="1006">
        <v>0.21554404145077721</v>
      </c>
      <c r="S256" s="1006">
        <v>0.28186528497409324</v>
      </c>
      <c r="T256" s="1006">
        <v>0.36062176165803106</v>
      </c>
      <c r="U256" s="1006">
        <f t="shared" si="7"/>
        <v>0.29775474956822107</v>
      </c>
    </row>
    <row r="257" spans="1:21">
      <c r="A257" s="676">
        <v>6110</v>
      </c>
      <c r="B257" s="676">
        <v>19</v>
      </c>
      <c r="C257" s="1004">
        <v>251</v>
      </c>
      <c r="D257" s="1005" t="s">
        <v>1927</v>
      </c>
      <c r="E257" s="1005" t="s">
        <v>1274</v>
      </c>
      <c r="F257" s="1005" t="s">
        <v>2203</v>
      </c>
      <c r="G257" s="1004" t="s">
        <v>55</v>
      </c>
      <c r="H257" s="1005">
        <v>193</v>
      </c>
      <c r="I257" s="1006">
        <v>0.33160621761658032</v>
      </c>
      <c r="J257" s="1006">
        <v>0.23834196891191708</v>
      </c>
      <c r="K257" s="1006">
        <v>0.23834196891191708</v>
      </c>
      <c r="L257" s="1006">
        <v>0.22632124352331606</v>
      </c>
      <c r="M257" s="1006">
        <v>0.24207253886010363</v>
      </c>
      <c r="N257" s="1006">
        <v>0.24248704663212434</v>
      </c>
      <c r="O257" s="1006">
        <v>0.21554404145077721</v>
      </c>
      <c r="P257" s="1006">
        <v>0.16580310880829016</v>
      </c>
      <c r="Q257" s="1006">
        <v>0.14259067357512953</v>
      </c>
      <c r="R257" s="1006">
        <v>0.13098445595854924</v>
      </c>
      <c r="S257" s="1006">
        <v>0.13678756476683937</v>
      </c>
      <c r="T257" s="1006">
        <v>0.28435233160621765</v>
      </c>
      <c r="U257" s="1006">
        <f t="shared" si="7"/>
        <v>0.21626943005181351</v>
      </c>
    </row>
    <row r="258" spans="1:21">
      <c r="A258" s="676">
        <v>6110</v>
      </c>
      <c r="B258" s="676">
        <v>98</v>
      </c>
      <c r="C258" s="1004">
        <v>252</v>
      </c>
      <c r="D258" s="1005" t="s">
        <v>948</v>
      </c>
      <c r="E258" s="1005" t="s">
        <v>1274</v>
      </c>
      <c r="F258" s="1005" t="s">
        <v>2203</v>
      </c>
      <c r="G258" s="1004" t="s">
        <v>55</v>
      </c>
      <c r="H258" s="1005">
        <v>193</v>
      </c>
      <c r="I258" s="1006">
        <v>0.28290155440414511</v>
      </c>
      <c r="J258" s="1006">
        <v>0.26424870466321243</v>
      </c>
      <c r="K258" s="1006">
        <v>0.27979274611398963</v>
      </c>
      <c r="L258" s="1006">
        <v>0.2673575129533679</v>
      </c>
      <c r="M258" s="1006">
        <v>0.22383419689119172</v>
      </c>
      <c r="N258" s="1006">
        <v>0.18963730569948187</v>
      </c>
      <c r="O258" s="1006">
        <v>0.19896373056994818</v>
      </c>
      <c r="P258" s="1006">
        <v>0.16787564766839377</v>
      </c>
      <c r="Q258" s="1006">
        <v>0.12435233160621761</v>
      </c>
      <c r="R258" s="1006">
        <v>0.10569948186528497</v>
      </c>
      <c r="S258" s="1006">
        <v>0.12124352331606217</v>
      </c>
      <c r="T258" s="1006">
        <v>0.36062176165803106</v>
      </c>
      <c r="U258" s="1006">
        <f t="shared" si="7"/>
        <v>0.21554404145077719</v>
      </c>
    </row>
    <row r="259" spans="1:21">
      <c r="A259" s="676">
        <v>6150</v>
      </c>
      <c r="B259" s="676">
        <v>13</v>
      </c>
      <c r="C259" s="1004">
        <v>253</v>
      </c>
      <c r="D259" s="1005" t="s">
        <v>759</v>
      </c>
      <c r="E259" s="1005" t="s">
        <v>1274</v>
      </c>
      <c r="F259" s="1005" t="s">
        <v>2011</v>
      </c>
      <c r="G259" s="1004" t="s">
        <v>55</v>
      </c>
      <c r="H259" s="1005">
        <v>195</v>
      </c>
      <c r="I259" s="1006">
        <v>1.0625641025641026</v>
      </c>
      <c r="J259" s="1006">
        <v>1.3743589743589744</v>
      </c>
      <c r="K259" s="1006">
        <v>1.1241025641025642</v>
      </c>
      <c r="L259" s="1006">
        <v>0.38564102564102565</v>
      </c>
      <c r="M259" s="1006">
        <v>0.88820512820512809</v>
      </c>
      <c r="N259" s="1006">
        <v>0.91487179487179493</v>
      </c>
      <c r="O259" s="1006">
        <v>0.91076923076923078</v>
      </c>
      <c r="P259" s="1006">
        <v>0.99897435897435904</v>
      </c>
      <c r="Q259" s="1006">
        <v>0.85948717948717945</v>
      </c>
      <c r="R259" s="1006">
        <v>0.91076923076923078</v>
      </c>
      <c r="S259" s="1006">
        <v>0.92512820512820515</v>
      </c>
      <c r="T259" s="1006">
        <v>0.8</v>
      </c>
      <c r="U259" s="1006">
        <f t="shared" si="7"/>
        <v>0.92957264957264973</v>
      </c>
    </row>
    <row r="260" spans="1:21">
      <c r="A260" s="676">
        <v>6150</v>
      </c>
      <c r="B260" s="676">
        <v>36</v>
      </c>
      <c r="C260" s="1004">
        <v>254</v>
      </c>
      <c r="D260" s="1005" t="s">
        <v>302</v>
      </c>
      <c r="E260" s="1005" t="s">
        <v>1274</v>
      </c>
      <c r="F260" s="1005" t="s">
        <v>2011</v>
      </c>
      <c r="G260" s="1004" t="s">
        <v>55</v>
      </c>
      <c r="H260" s="1005">
        <v>195</v>
      </c>
      <c r="I260" s="1006">
        <v>0.5312820512820513</v>
      </c>
      <c r="J260" s="1006">
        <v>0.68102564102564112</v>
      </c>
      <c r="K260" s="1006">
        <v>0.63179487179487182</v>
      </c>
      <c r="L260" s="1006">
        <v>0.67897435897435898</v>
      </c>
      <c r="M260" s="1006">
        <v>0.65230769230769237</v>
      </c>
      <c r="N260" s="1006">
        <v>0.60717948717948722</v>
      </c>
      <c r="O260" s="1006">
        <v>0.6215384615384616</v>
      </c>
      <c r="P260" s="1006">
        <v>0.28923076923076924</v>
      </c>
      <c r="Q260" s="1006">
        <v>0.11487179487179486</v>
      </c>
      <c r="R260" s="1006">
        <v>0.82666666666666666</v>
      </c>
      <c r="S260" s="1006">
        <v>0.9046153846153846</v>
      </c>
      <c r="T260" s="1006">
        <v>0.86974358974358967</v>
      </c>
      <c r="U260" s="1006">
        <f t="shared" si="7"/>
        <v>0.61743589743589744</v>
      </c>
    </row>
    <row r="261" spans="1:21">
      <c r="A261" s="676">
        <v>6150</v>
      </c>
      <c r="B261" s="676">
        <v>37</v>
      </c>
      <c r="C261" s="1004">
        <v>255</v>
      </c>
      <c r="D261" s="1005" t="s">
        <v>1755</v>
      </c>
      <c r="E261" s="1005" t="s">
        <v>1274</v>
      </c>
      <c r="F261" s="1005" t="s">
        <v>2054</v>
      </c>
      <c r="G261" s="1004" t="s">
        <v>55</v>
      </c>
      <c r="H261" s="1005">
        <v>200</v>
      </c>
      <c r="I261" s="1006">
        <v>1.3359999999999999</v>
      </c>
      <c r="J261" s="1006">
        <v>1.3336000000000001</v>
      </c>
      <c r="K261" s="1006">
        <v>0.46799999999999997</v>
      </c>
      <c r="L261" s="1006">
        <v>0.21280000000000002</v>
      </c>
      <c r="M261" s="1006">
        <v>0.27760000000000001</v>
      </c>
      <c r="N261" s="1006">
        <v>0.35439999999999999</v>
      </c>
      <c r="O261" s="1006">
        <v>0.39520000000000005</v>
      </c>
      <c r="P261" s="1006">
        <v>0.28960000000000002</v>
      </c>
      <c r="Q261" s="1006">
        <v>0.316</v>
      </c>
      <c r="R261" s="1006">
        <v>0.28320000000000001</v>
      </c>
      <c r="S261" s="1006">
        <v>0.38479999999999998</v>
      </c>
      <c r="T261" s="1006">
        <v>0.59040000000000004</v>
      </c>
      <c r="U261" s="1006">
        <f t="shared" si="7"/>
        <v>0.52013333333333334</v>
      </c>
    </row>
    <row r="262" spans="1:21">
      <c r="A262" s="676">
        <v>6210</v>
      </c>
      <c r="B262" s="676">
        <v>28</v>
      </c>
      <c r="C262" s="1004">
        <v>256</v>
      </c>
      <c r="D262" s="1005" t="s">
        <v>665</v>
      </c>
      <c r="E262" s="1005" t="s">
        <v>1274</v>
      </c>
      <c r="F262" s="1005" t="s">
        <v>2011</v>
      </c>
      <c r="G262" s="1004" t="s">
        <v>55</v>
      </c>
      <c r="H262" s="1005">
        <v>200</v>
      </c>
      <c r="I262" s="1006">
        <v>0.98</v>
      </c>
      <c r="J262" s="1006">
        <v>1.4</v>
      </c>
      <c r="K262" s="1006">
        <v>1.24</v>
      </c>
      <c r="L262" s="1006">
        <v>1.55</v>
      </c>
      <c r="M262" s="1006">
        <v>1.1819999999999999</v>
      </c>
      <c r="N262" s="1006">
        <v>1.24</v>
      </c>
      <c r="O262" s="1006">
        <v>1.3140000000000001</v>
      </c>
      <c r="P262" s="1006">
        <v>1.3219999999999998</v>
      </c>
      <c r="Q262" s="1006">
        <v>1.194</v>
      </c>
      <c r="R262" s="1006">
        <v>0.67200000000000004</v>
      </c>
      <c r="S262" s="1006">
        <v>0.61799999999999999</v>
      </c>
      <c r="T262" s="1006">
        <v>1.3380000000000001</v>
      </c>
      <c r="U262" s="1006">
        <f t="shared" si="7"/>
        <v>1.1708333333333334</v>
      </c>
    </row>
    <row r="263" spans="1:21">
      <c r="A263" s="676">
        <v>6210</v>
      </c>
      <c r="B263" s="676">
        <v>43</v>
      </c>
      <c r="C263" s="1004">
        <v>257</v>
      </c>
      <c r="D263" s="1005" t="s">
        <v>953</v>
      </c>
      <c r="E263" s="1005" t="s">
        <v>1274</v>
      </c>
      <c r="F263" s="1005" t="s">
        <v>2011</v>
      </c>
      <c r="G263" s="1004" t="s">
        <v>55</v>
      </c>
      <c r="H263" s="1005">
        <v>200</v>
      </c>
      <c r="I263" s="1006">
        <v>0.46500000000000002</v>
      </c>
      <c r="J263" s="1006">
        <v>0.42</v>
      </c>
      <c r="K263" s="1006">
        <v>0.51</v>
      </c>
      <c r="L263" s="1006">
        <v>0.52500000000000002</v>
      </c>
      <c r="M263" s="1006">
        <v>0.435</v>
      </c>
      <c r="N263" s="1006">
        <v>0.54</v>
      </c>
      <c r="O263" s="1006">
        <v>0.51</v>
      </c>
      <c r="P263" s="1006">
        <v>0.40500000000000003</v>
      </c>
      <c r="Q263" s="1006">
        <v>0.54</v>
      </c>
      <c r="R263" s="1006">
        <v>0.7</v>
      </c>
      <c r="S263" s="1006">
        <v>0.52</v>
      </c>
      <c r="T263" s="1006">
        <v>0.48799999999999999</v>
      </c>
      <c r="U263" s="1006">
        <f t="shared" si="7"/>
        <v>0.50483333333333336</v>
      </c>
    </row>
    <row r="264" spans="1:21">
      <c r="A264" s="676">
        <v>6210</v>
      </c>
      <c r="B264" s="676">
        <v>56</v>
      </c>
      <c r="C264" s="1004">
        <v>258</v>
      </c>
      <c r="D264" s="1005" t="s">
        <v>1756</v>
      </c>
      <c r="E264" s="1005" t="s">
        <v>1274</v>
      </c>
      <c r="F264" s="1005" t="s">
        <v>2011</v>
      </c>
      <c r="G264" s="1004" t="s">
        <v>55</v>
      </c>
      <c r="H264" s="1005">
        <v>200</v>
      </c>
      <c r="I264" s="1006">
        <v>0.61</v>
      </c>
      <c r="J264" s="1006">
        <v>0.51</v>
      </c>
      <c r="K264" s="1006">
        <v>0.61</v>
      </c>
      <c r="L264" s="1006">
        <v>0.622</v>
      </c>
      <c r="M264" s="1006">
        <v>0.61</v>
      </c>
      <c r="N264" s="1006">
        <v>0.68</v>
      </c>
      <c r="O264" s="1006">
        <v>0.59399999999999997</v>
      </c>
      <c r="P264" s="1006">
        <v>0.53</v>
      </c>
      <c r="Q264" s="1006">
        <v>0.46200000000000002</v>
      </c>
      <c r="R264" s="1006">
        <v>0.46200000000000002</v>
      </c>
      <c r="S264" s="1006">
        <v>0.42200000000000004</v>
      </c>
      <c r="T264" s="1006">
        <v>0.47600000000000003</v>
      </c>
      <c r="U264" s="1006">
        <f t="shared" si="7"/>
        <v>0.54899999999999993</v>
      </c>
    </row>
    <row r="265" spans="1:21">
      <c r="A265" s="676">
        <v>6220</v>
      </c>
      <c r="B265" s="676">
        <v>37</v>
      </c>
      <c r="C265" s="1004">
        <v>259</v>
      </c>
      <c r="D265" s="1005" t="s">
        <v>825</v>
      </c>
      <c r="E265" s="1005" t="s">
        <v>1274</v>
      </c>
      <c r="F265" s="1005" t="s">
        <v>2011</v>
      </c>
      <c r="G265" s="1004" t="s">
        <v>55</v>
      </c>
      <c r="H265" s="1005">
        <v>200</v>
      </c>
      <c r="I265" s="1006">
        <v>0.51</v>
      </c>
      <c r="J265" s="1006">
        <v>0.495</v>
      </c>
      <c r="K265" s="1006">
        <v>0.41460000000000002</v>
      </c>
      <c r="L265" s="1006">
        <v>0.56940000000000002</v>
      </c>
      <c r="M265" s="1006">
        <v>0.62939999999999996</v>
      </c>
      <c r="N265" s="1006">
        <v>0.64500000000000002</v>
      </c>
      <c r="O265" s="1006">
        <v>0.85499999999999998</v>
      </c>
      <c r="P265" s="1006">
        <v>9.5399999999999985E-2</v>
      </c>
      <c r="Q265" s="1006">
        <v>7.6799999999999993E-2</v>
      </c>
      <c r="R265" s="1006">
        <v>0.96420000000000006</v>
      </c>
      <c r="S265" s="1006">
        <v>0.91980000000000006</v>
      </c>
      <c r="T265" s="1006">
        <v>0.6492</v>
      </c>
      <c r="U265" s="1006">
        <f t="shared" si="7"/>
        <v>0.56864999999999999</v>
      </c>
    </row>
    <row r="266" spans="1:21">
      <c r="A266" s="676">
        <v>6220</v>
      </c>
      <c r="B266" s="676">
        <v>193</v>
      </c>
      <c r="C266" s="1004">
        <v>260</v>
      </c>
      <c r="D266" s="1005" t="s">
        <v>1360</v>
      </c>
      <c r="E266" s="1005" t="s">
        <v>1274</v>
      </c>
      <c r="F266" s="1005" t="s">
        <v>2011</v>
      </c>
      <c r="G266" s="1004" t="s">
        <v>55</v>
      </c>
      <c r="H266" s="1005">
        <v>200</v>
      </c>
      <c r="I266" s="1006">
        <v>0.45840000000000003</v>
      </c>
      <c r="J266" s="1006">
        <v>0.46</v>
      </c>
      <c r="K266" s="1006">
        <v>0.41600000000000004</v>
      </c>
      <c r="L266" s="1006">
        <v>0.41439999999999999</v>
      </c>
      <c r="M266" s="1006">
        <v>0.44240000000000002</v>
      </c>
      <c r="N266" s="1006">
        <v>0.4264</v>
      </c>
      <c r="O266" s="1006">
        <v>0.43759999999999999</v>
      </c>
      <c r="P266" s="1006">
        <v>0.45280000000000004</v>
      </c>
      <c r="Q266" s="1006">
        <v>0.47039999999999998</v>
      </c>
      <c r="R266" s="1006">
        <v>0.46</v>
      </c>
      <c r="S266" s="1006">
        <v>0.47200000000000003</v>
      </c>
      <c r="T266" s="1006">
        <v>0.44</v>
      </c>
      <c r="U266" s="1006">
        <f t="shared" si="7"/>
        <v>0.4458666666666668</v>
      </c>
    </row>
    <row r="267" spans="1:21">
      <c r="A267" s="676">
        <v>1220</v>
      </c>
      <c r="B267" s="676">
        <v>66</v>
      </c>
      <c r="C267" s="1004">
        <v>261</v>
      </c>
      <c r="D267" s="1005" t="s">
        <v>1757</v>
      </c>
      <c r="E267" s="1005" t="s">
        <v>1274</v>
      </c>
      <c r="F267" s="1005" t="s">
        <v>2054</v>
      </c>
      <c r="G267" s="1004" t="s">
        <v>55</v>
      </c>
      <c r="H267" s="1005">
        <v>200</v>
      </c>
      <c r="I267" s="1006">
        <v>0.47439999999999999</v>
      </c>
      <c r="J267" s="1006">
        <v>0.44</v>
      </c>
      <c r="K267" s="1006">
        <v>0.44400000000000001</v>
      </c>
      <c r="L267" s="1006">
        <v>0.26239999999999997</v>
      </c>
      <c r="M267" s="1006">
        <v>0.30719999999999997</v>
      </c>
      <c r="N267" s="1006">
        <v>0.38079999999999997</v>
      </c>
      <c r="O267" s="1006">
        <v>0.41840000000000005</v>
      </c>
      <c r="P267" s="1006">
        <v>0.32799999999999996</v>
      </c>
      <c r="Q267" s="1006">
        <v>0.128</v>
      </c>
      <c r="R267" s="1006">
        <v>8.6400000000000005E-2</v>
      </c>
      <c r="S267" s="1006">
        <v>0.1416</v>
      </c>
      <c r="T267" s="1006">
        <v>0.1512</v>
      </c>
      <c r="U267" s="1006">
        <f t="shared" si="7"/>
        <v>0.29686666666666661</v>
      </c>
    </row>
    <row r="268" spans="1:21">
      <c r="A268" s="676">
        <v>6110</v>
      </c>
      <c r="B268" s="676">
        <v>26</v>
      </c>
      <c r="C268" s="1004">
        <v>262</v>
      </c>
      <c r="D268" s="1005" t="s">
        <v>2040</v>
      </c>
      <c r="E268" s="1005" t="s">
        <v>1274</v>
      </c>
      <c r="F268" s="1005" t="s">
        <v>2054</v>
      </c>
      <c r="G268" s="1004" t="s">
        <v>55</v>
      </c>
      <c r="H268" s="1005">
        <v>200</v>
      </c>
      <c r="I268" s="1006">
        <v>0.46</v>
      </c>
      <c r="J268" s="1006">
        <v>0.5</v>
      </c>
      <c r="K268" s="1006">
        <v>0.36719999999999997</v>
      </c>
      <c r="L268" s="1006">
        <v>0.26640000000000003</v>
      </c>
      <c r="M268" s="1006">
        <v>0.32</v>
      </c>
      <c r="N268" s="1006">
        <v>0.42</v>
      </c>
      <c r="O268" s="1006">
        <v>0.46</v>
      </c>
      <c r="P268" s="1006">
        <v>0.4224</v>
      </c>
      <c r="Q268" s="1006">
        <v>0.11359999999999999</v>
      </c>
      <c r="R268" s="1006">
        <v>9.0399999999999994E-2</v>
      </c>
      <c r="S268" s="1006">
        <v>0.43359999999999999</v>
      </c>
      <c r="T268" s="1006">
        <v>0.73120000000000007</v>
      </c>
      <c r="U268" s="1006">
        <f t="shared" si="7"/>
        <v>0.38206666666666672</v>
      </c>
    </row>
    <row r="269" spans="1:21">
      <c r="A269" s="676">
        <v>6210</v>
      </c>
      <c r="B269" s="676">
        <v>42</v>
      </c>
      <c r="C269" s="1004">
        <v>263</v>
      </c>
      <c r="D269" s="1005" t="s">
        <v>2039</v>
      </c>
      <c r="E269" s="1005" t="s">
        <v>1274</v>
      </c>
      <c r="F269" s="1005" t="s">
        <v>2054</v>
      </c>
      <c r="G269" s="1004" t="s">
        <v>55</v>
      </c>
      <c r="H269" s="1005">
        <v>200</v>
      </c>
      <c r="I269" s="1006">
        <v>0.32</v>
      </c>
      <c r="J269" s="1006">
        <v>0.32</v>
      </c>
      <c r="K269" s="1006">
        <v>0.29199999999999998</v>
      </c>
      <c r="L269" s="1006">
        <v>0.30079999999999996</v>
      </c>
      <c r="M269" s="1006">
        <v>0.32479999999999998</v>
      </c>
      <c r="N269" s="1006">
        <v>0.32</v>
      </c>
      <c r="O269" s="1006">
        <v>0.32</v>
      </c>
      <c r="P269" s="1006">
        <v>3.3599999999999998E-2</v>
      </c>
      <c r="Q269" s="1006">
        <v>2.4E-2</v>
      </c>
      <c r="R269" s="1006">
        <v>0.17579999999999998</v>
      </c>
      <c r="S269" s="1006">
        <v>0.35039999999999999</v>
      </c>
      <c r="T269" s="1006">
        <v>0.35460000000000003</v>
      </c>
      <c r="U269" s="1006">
        <f t="shared" si="7"/>
        <v>0.26133333333333336</v>
      </c>
    </row>
    <row r="270" spans="1:21">
      <c r="A270" s="676">
        <v>6220</v>
      </c>
      <c r="B270" s="676">
        <v>160</v>
      </c>
      <c r="C270" s="1004">
        <v>264</v>
      </c>
      <c r="D270" s="1005" t="s">
        <v>1807</v>
      </c>
      <c r="E270" s="1005" t="s">
        <v>1274</v>
      </c>
      <c r="F270" s="1005" t="s">
        <v>2051</v>
      </c>
      <c r="G270" s="1004" t="s">
        <v>55</v>
      </c>
      <c r="H270" s="1005">
        <v>200</v>
      </c>
      <c r="I270" s="1006">
        <v>0.24</v>
      </c>
      <c r="J270" s="1006">
        <v>0.26</v>
      </c>
      <c r="K270" s="1006">
        <v>0.26</v>
      </c>
      <c r="L270" s="1006">
        <v>0.26</v>
      </c>
      <c r="M270" s="1006">
        <v>0.26</v>
      </c>
      <c r="N270" s="1006">
        <v>0.26</v>
      </c>
      <c r="O270" s="1006">
        <v>0.24</v>
      </c>
      <c r="P270" s="1006">
        <v>0.2432</v>
      </c>
      <c r="Q270" s="1006">
        <v>0.23920000000000002</v>
      </c>
      <c r="R270" s="1006">
        <v>0.21199999999999999</v>
      </c>
      <c r="S270" s="1006">
        <v>0.25440000000000002</v>
      </c>
      <c r="T270" s="1006">
        <v>0.248</v>
      </c>
      <c r="U270" s="1006">
        <f t="shared" si="7"/>
        <v>0.24806666666666666</v>
      </c>
    </row>
    <row r="271" spans="1:21">
      <c r="A271" s="676">
        <v>1250</v>
      </c>
      <c r="B271" s="676">
        <v>5</v>
      </c>
      <c r="C271" s="1004">
        <v>265</v>
      </c>
      <c r="D271" s="1005" t="s">
        <v>1895</v>
      </c>
      <c r="E271" s="1005" t="s">
        <v>1274</v>
      </c>
      <c r="F271" s="1005" t="s">
        <v>2051</v>
      </c>
      <c r="G271" s="1004" t="s">
        <v>55</v>
      </c>
      <c r="H271" s="1005">
        <v>200</v>
      </c>
      <c r="I271" s="1006">
        <v>0.18</v>
      </c>
      <c r="J271" s="1006">
        <v>0.28000000000000003</v>
      </c>
      <c r="K271" s="1006">
        <v>0.26</v>
      </c>
      <c r="L271" s="1006">
        <v>0.26</v>
      </c>
      <c r="M271" s="1006">
        <v>0.06</v>
      </c>
      <c r="N271" s="1006">
        <v>0.06</v>
      </c>
      <c r="O271" s="1006">
        <v>0.08</v>
      </c>
      <c r="P271" s="1006">
        <v>0.106</v>
      </c>
      <c r="Q271" s="1006">
        <v>6.6000000000000003E-2</v>
      </c>
      <c r="R271" s="1006">
        <v>0.12</v>
      </c>
      <c r="S271" s="1006">
        <v>9.8000000000000004E-2</v>
      </c>
      <c r="T271" s="1006">
        <v>0.10199999999999999</v>
      </c>
      <c r="U271" s="1006">
        <f t="shared" si="7"/>
        <v>0.13933333333333339</v>
      </c>
    </row>
    <row r="272" spans="1:21">
      <c r="A272" s="676">
        <v>1230</v>
      </c>
      <c r="B272" s="676">
        <v>115</v>
      </c>
      <c r="C272" s="1004">
        <v>266</v>
      </c>
      <c r="D272" s="1005" t="s">
        <v>2073</v>
      </c>
      <c r="E272" s="1005" t="s">
        <v>1274</v>
      </c>
      <c r="F272" s="1005" t="s">
        <v>2051</v>
      </c>
      <c r="G272" s="1004" t="s">
        <v>55</v>
      </c>
      <c r="H272" s="1005">
        <v>200</v>
      </c>
      <c r="I272" s="1006"/>
      <c r="J272" s="1006">
        <v>0.255</v>
      </c>
      <c r="K272" s="1006">
        <v>0.105</v>
      </c>
      <c r="L272" s="1006">
        <v>0.09</v>
      </c>
      <c r="M272" s="1006">
        <v>1.4999999999999999E-2</v>
      </c>
      <c r="N272" s="1006">
        <v>7.4999999999999997E-2</v>
      </c>
      <c r="O272" s="1006">
        <v>0.09</v>
      </c>
      <c r="P272" s="1006">
        <v>4.4999999999999998E-2</v>
      </c>
      <c r="Q272" s="1006">
        <v>7.4999999999999997E-2</v>
      </c>
      <c r="R272" s="1006">
        <v>0.375</v>
      </c>
      <c r="S272" s="1006">
        <v>0.36</v>
      </c>
      <c r="T272" s="1006">
        <v>0.33</v>
      </c>
      <c r="U272" s="1006">
        <f t="shared" si="7"/>
        <v>0.16500000000000001</v>
      </c>
    </row>
    <row r="273" spans="1:21">
      <c r="A273" s="676">
        <v>6110</v>
      </c>
      <c r="B273" s="676">
        <v>82</v>
      </c>
      <c r="C273" s="1004">
        <v>267</v>
      </c>
      <c r="D273" s="1005" t="s">
        <v>2072</v>
      </c>
      <c r="E273" s="1005" t="s">
        <v>1274</v>
      </c>
      <c r="F273" s="1005" t="s">
        <v>2051</v>
      </c>
      <c r="G273" s="1004" t="s">
        <v>55</v>
      </c>
      <c r="H273" s="1005">
        <v>200</v>
      </c>
      <c r="I273" s="1006"/>
      <c r="J273" s="1006"/>
      <c r="K273" s="1006">
        <v>0.1</v>
      </c>
      <c r="L273" s="1006">
        <v>0.14000000000000001</v>
      </c>
      <c r="M273" s="1006">
        <v>0.12</v>
      </c>
      <c r="N273" s="1006">
        <v>0.54</v>
      </c>
      <c r="O273" s="1006">
        <v>0.54</v>
      </c>
      <c r="P273" s="1006">
        <v>0.28000000000000003</v>
      </c>
      <c r="Q273" s="1006">
        <v>0.54</v>
      </c>
      <c r="R273" s="1006">
        <v>0.55600000000000005</v>
      </c>
      <c r="S273" s="1006">
        <v>0.504</v>
      </c>
      <c r="T273" s="1006">
        <v>0.10400000000000001</v>
      </c>
      <c r="U273" s="1006">
        <f t="shared" si="7"/>
        <v>0.34239999999999998</v>
      </c>
    </row>
    <row r="274" spans="1:21">
      <c r="A274" s="676">
        <v>6130</v>
      </c>
      <c r="B274" s="676">
        <v>31</v>
      </c>
      <c r="C274" s="1004">
        <v>268</v>
      </c>
      <c r="D274" s="1005" t="s">
        <v>1758</v>
      </c>
      <c r="E274" s="1005" t="s">
        <v>1274</v>
      </c>
      <c r="F274" s="1005" t="s">
        <v>2011</v>
      </c>
      <c r="G274" s="1004" t="s">
        <v>55</v>
      </c>
      <c r="H274" s="1005">
        <v>200</v>
      </c>
      <c r="I274" s="1006">
        <v>0.60560000000000003</v>
      </c>
      <c r="J274" s="1006">
        <v>0.62319999999999998</v>
      </c>
      <c r="K274" s="1006">
        <v>0.58920000000000006</v>
      </c>
      <c r="L274" s="1006">
        <v>0.78280000000000005</v>
      </c>
      <c r="M274" s="1006">
        <v>0.84400000000000008</v>
      </c>
      <c r="N274" s="1006">
        <v>0.80319999999999991</v>
      </c>
      <c r="O274" s="1006">
        <v>0.8123999999999999</v>
      </c>
      <c r="P274" s="1006">
        <v>0.106</v>
      </c>
      <c r="Q274" s="1006">
        <v>0.13720000000000002</v>
      </c>
      <c r="R274" s="1006">
        <v>1.0948</v>
      </c>
      <c r="S274" s="1006">
        <v>1.1095999999999999</v>
      </c>
      <c r="T274" s="1006">
        <v>1.0376000000000001</v>
      </c>
      <c r="U274" s="1006">
        <f t="shared" si="7"/>
        <v>0.71213333333333317</v>
      </c>
    </row>
    <row r="275" spans="1:21">
      <c r="A275" s="676">
        <v>1230</v>
      </c>
      <c r="B275" s="676">
        <v>36</v>
      </c>
      <c r="C275" s="1004">
        <v>269</v>
      </c>
      <c r="D275" s="1005" t="s">
        <v>1829</v>
      </c>
      <c r="E275" s="1005" t="s">
        <v>1274</v>
      </c>
      <c r="F275" s="1005" t="s">
        <v>2203</v>
      </c>
      <c r="G275" s="1004" t="s">
        <v>55</v>
      </c>
      <c r="H275" s="1005">
        <v>200</v>
      </c>
      <c r="I275" s="1006">
        <v>0.68</v>
      </c>
      <c r="J275" s="1006">
        <v>0.68</v>
      </c>
      <c r="K275" s="1006">
        <v>0.66</v>
      </c>
      <c r="L275" s="1006">
        <v>0.66</v>
      </c>
      <c r="M275" s="1006">
        <v>0.7</v>
      </c>
      <c r="N275" s="1006">
        <v>0.64</v>
      </c>
      <c r="O275" s="1006">
        <v>0.84</v>
      </c>
      <c r="P275" s="1006">
        <v>0.48</v>
      </c>
      <c r="Q275" s="1006">
        <v>0.56000000000000005</v>
      </c>
      <c r="R275" s="1006"/>
      <c r="S275" s="1006"/>
      <c r="T275" s="1006"/>
      <c r="U275" s="1006">
        <f t="shared" si="7"/>
        <v>0.65555555555555556</v>
      </c>
    </row>
    <row r="276" spans="1:21">
      <c r="A276" s="676">
        <v>1230</v>
      </c>
      <c r="B276" s="676">
        <v>37</v>
      </c>
      <c r="C276" s="1004">
        <v>270</v>
      </c>
      <c r="D276" s="1005" t="s">
        <v>1806</v>
      </c>
      <c r="E276" s="1005" t="s">
        <v>1274</v>
      </c>
      <c r="F276" s="1005" t="s">
        <v>2203</v>
      </c>
      <c r="G276" s="1004" t="s">
        <v>55</v>
      </c>
      <c r="H276" s="1005">
        <v>200</v>
      </c>
      <c r="I276" s="1006">
        <v>0.48</v>
      </c>
      <c r="J276" s="1006">
        <v>0.52800000000000002</v>
      </c>
      <c r="K276" s="1006">
        <v>0.49280000000000002</v>
      </c>
      <c r="L276" s="1006">
        <v>0.47920000000000001</v>
      </c>
      <c r="M276" s="1006">
        <v>0.46079999999999999</v>
      </c>
      <c r="N276" s="1006">
        <v>0.4456</v>
      </c>
      <c r="O276" s="1006">
        <v>0.42560000000000003</v>
      </c>
      <c r="P276" s="1006">
        <v>0.36080000000000001</v>
      </c>
      <c r="Q276" s="1006">
        <v>0.38</v>
      </c>
      <c r="R276" s="1006">
        <v>0.37520000000000003</v>
      </c>
      <c r="S276" s="1006">
        <v>0.36399999999999999</v>
      </c>
      <c r="T276" s="1006">
        <v>0.44079999999999997</v>
      </c>
      <c r="U276" s="1006">
        <f t="shared" si="7"/>
        <v>0.43606666666666677</v>
      </c>
    </row>
    <row r="277" spans="1:21">
      <c r="A277" s="676">
        <v>6220</v>
      </c>
      <c r="B277" s="676">
        <v>190</v>
      </c>
      <c r="C277" s="1004">
        <v>271</v>
      </c>
      <c r="D277" s="1005" t="s">
        <v>306</v>
      </c>
      <c r="E277" s="1005" t="s">
        <v>1274</v>
      </c>
      <c r="F277" s="1005" t="s">
        <v>2011</v>
      </c>
      <c r="G277" s="1004" t="s">
        <v>55</v>
      </c>
      <c r="H277" s="1005">
        <v>200</v>
      </c>
      <c r="I277" s="1006">
        <v>4.7699999999999992E-2</v>
      </c>
      <c r="J277" s="1006">
        <v>3.9E-2</v>
      </c>
      <c r="K277" s="1006">
        <v>7.8E-2</v>
      </c>
      <c r="L277" s="1006">
        <v>3.9300000000000002E-2</v>
      </c>
      <c r="M277" s="1006">
        <v>4.1399999999999999E-2</v>
      </c>
      <c r="N277" s="1006">
        <v>4.8899999999999999E-2</v>
      </c>
      <c r="O277" s="1006">
        <v>7.0199999999999999E-2</v>
      </c>
      <c r="P277" s="1006">
        <v>4.4999999999999998E-2</v>
      </c>
      <c r="Q277" s="1006">
        <v>7.4999999999999997E-2</v>
      </c>
      <c r="R277" s="1006">
        <v>7.1399999999999991E-2</v>
      </c>
      <c r="S277" s="1006">
        <v>9.7500000000000003E-2</v>
      </c>
      <c r="T277" s="1006">
        <v>8.6999999999999994E-2</v>
      </c>
      <c r="U277" s="1006">
        <f t="shared" si="7"/>
        <v>6.1699999999999998E-2</v>
      </c>
    </row>
    <row r="278" spans="1:21">
      <c r="A278" s="676">
        <v>1210</v>
      </c>
      <c r="B278" s="676">
        <v>79</v>
      </c>
      <c r="C278" s="1004">
        <v>272</v>
      </c>
      <c r="D278" s="1005" t="s">
        <v>2277</v>
      </c>
      <c r="E278" s="1005" t="s">
        <v>1274</v>
      </c>
      <c r="F278" s="1005" t="s">
        <v>2011</v>
      </c>
      <c r="G278" s="1004" t="s">
        <v>55</v>
      </c>
      <c r="H278" s="1005">
        <v>200</v>
      </c>
      <c r="I278" s="1006">
        <v>0.91599999999999993</v>
      </c>
      <c r="J278" s="1006">
        <v>0.89599999999999991</v>
      </c>
      <c r="K278" s="1006">
        <v>0.87400000000000011</v>
      </c>
      <c r="L278" s="1006">
        <v>0.89400000000000002</v>
      </c>
      <c r="M278" s="1006">
        <v>0.89800000000000002</v>
      </c>
      <c r="N278" s="1006">
        <v>0.88800000000000001</v>
      </c>
      <c r="O278" s="1006">
        <v>0.90799999999999992</v>
      </c>
      <c r="P278" s="1006">
        <v>0.93</v>
      </c>
      <c r="Q278" s="1006">
        <v>0.95400000000000007</v>
      </c>
      <c r="R278" s="1006">
        <v>0.90799999999999992</v>
      </c>
      <c r="S278" s="1006">
        <v>0.93799999999999994</v>
      </c>
      <c r="T278" s="1006">
        <v>0.92599999999999993</v>
      </c>
      <c r="U278" s="1006">
        <f t="shared" si="7"/>
        <v>0.91083333333333327</v>
      </c>
    </row>
    <row r="279" spans="1:21">
      <c r="A279" s="676">
        <v>1260</v>
      </c>
      <c r="B279" s="676">
        <v>9</v>
      </c>
      <c r="C279" s="1004">
        <v>273</v>
      </c>
      <c r="D279" s="1005" t="s">
        <v>1896</v>
      </c>
      <c r="E279" s="1005" t="s">
        <v>1274</v>
      </c>
      <c r="F279" s="1005" t="s">
        <v>2011</v>
      </c>
      <c r="G279" s="1004" t="s">
        <v>55</v>
      </c>
      <c r="H279" s="1005">
        <v>200</v>
      </c>
      <c r="I279" s="1006">
        <v>0.88</v>
      </c>
      <c r="J279" s="1006">
        <v>0.95</v>
      </c>
      <c r="K279" s="1006">
        <v>0.81599999999999995</v>
      </c>
      <c r="L279" s="1006">
        <v>0.79599999999999993</v>
      </c>
      <c r="M279" s="1006">
        <v>0.78</v>
      </c>
      <c r="N279" s="1006">
        <v>0.83200000000000007</v>
      </c>
      <c r="O279" s="1006">
        <v>0.94400000000000006</v>
      </c>
      <c r="P279" s="1006">
        <v>0.99199999999999999</v>
      </c>
      <c r="Q279" s="1006">
        <v>0.87</v>
      </c>
      <c r="R279" s="1006">
        <v>0.82799999999999996</v>
      </c>
      <c r="S279" s="1006">
        <v>0.83</v>
      </c>
      <c r="T279" s="1006">
        <v>0.76</v>
      </c>
      <c r="U279" s="1006">
        <f t="shared" si="7"/>
        <v>0.85649999999999993</v>
      </c>
    </row>
    <row r="280" spans="1:21">
      <c r="A280" s="676">
        <v>1210</v>
      </c>
      <c r="B280" s="676">
        <v>62</v>
      </c>
      <c r="C280" s="1004">
        <v>274</v>
      </c>
      <c r="D280" s="1005" t="s">
        <v>311</v>
      </c>
      <c r="E280" s="1005" t="s">
        <v>1274</v>
      </c>
      <c r="F280" s="1005" t="s">
        <v>2051</v>
      </c>
      <c r="G280" s="1004" t="s">
        <v>55</v>
      </c>
      <c r="H280" s="1005">
        <v>200</v>
      </c>
      <c r="I280" s="1006">
        <v>5.0750000000000003E-2</v>
      </c>
      <c r="J280" s="1006">
        <v>4.4249999999999998E-2</v>
      </c>
      <c r="K280" s="1006">
        <v>3.875E-2</v>
      </c>
      <c r="L280" s="1006">
        <v>4.5749999999999999E-2</v>
      </c>
      <c r="M280" s="1006">
        <v>4.0750000000000001E-2</v>
      </c>
      <c r="N280" s="1006">
        <v>4.8750000000000002E-2</v>
      </c>
      <c r="O280" s="1006">
        <v>6.1749999999999999E-2</v>
      </c>
      <c r="P280" s="1006">
        <v>8.3249999999999991E-2</v>
      </c>
      <c r="Q280" s="1006">
        <v>0.10975</v>
      </c>
      <c r="R280" s="1006">
        <v>9.2749999999999999E-2</v>
      </c>
      <c r="S280" s="1006">
        <v>7.8750000000000001E-2</v>
      </c>
      <c r="T280" s="1006">
        <v>6.9249999999999992E-2</v>
      </c>
      <c r="U280" s="1006">
        <f t="shared" si="7"/>
        <v>6.3708333333333325E-2</v>
      </c>
    </row>
    <row r="281" spans="1:21">
      <c r="A281" s="676">
        <v>1250</v>
      </c>
      <c r="B281" s="676">
        <v>34</v>
      </c>
      <c r="C281" s="1004">
        <v>275</v>
      </c>
      <c r="D281" s="1005" t="s">
        <v>1674</v>
      </c>
      <c r="E281" s="1005" t="s">
        <v>1274</v>
      </c>
      <c r="F281" s="1005" t="s">
        <v>2203</v>
      </c>
      <c r="G281" s="1004" t="s">
        <v>55</v>
      </c>
      <c r="H281" s="1005">
        <v>200</v>
      </c>
      <c r="I281" s="1006">
        <v>0.4904</v>
      </c>
      <c r="J281" s="1006">
        <v>0.40360000000000001</v>
      </c>
      <c r="K281" s="1006">
        <v>0.4556</v>
      </c>
      <c r="L281" s="1006">
        <v>0.4788</v>
      </c>
      <c r="M281" s="1006">
        <v>0.4536</v>
      </c>
      <c r="N281" s="1006">
        <v>0.47520000000000001</v>
      </c>
      <c r="O281" s="1006">
        <v>0.50919999999999999</v>
      </c>
      <c r="P281" s="1006">
        <v>0.3604</v>
      </c>
      <c r="Q281" s="1006">
        <v>0.23760000000000001</v>
      </c>
      <c r="R281" s="1006">
        <v>0.192</v>
      </c>
      <c r="S281" s="1006">
        <v>0.26479999999999998</v>
      </c>
      <c r="T281" s="1006">
        <v>0.56600000000000006</v>
      </c>
      <c r="U281" s="1006">
        <f t="shared" si="7"/>
        <v>0.40726666666666667</v>
      </c>
    </row>
    <row r="282" spans="1:21">
      <c r="A282" s="676">
        <v>6210</v>
      </c>
      <c r="B282" s="676">
        <v>53</v>
      </c>
      <c r="C282" s="1004">
        <v>276</v>
      </c>
      <c r="D282" s="1005" t="s">
        <v>2038</v>
      </c>
      <c r="E282" s="1005" t="s">
        <v>1274</v>
      </c>
      <c r="F282" s="1005" t="s">
        <v>2011</v>
      </c>
      <c r="G282" s="1004" t="s">
        <v>55</v>
      </c>
      <c r="H282" s="1005">
        <v>200</v>
      </c>
      <c r="I282" s="1006">
        <v>4.5000000000000005E-3</v>
      </c>
      <c r="J282" s="1006">
        <v>3.0000000000000001E-3</v>
      </c>
      <c r="K282" s="1006">
        <v>3.0000000000000001E-3</v>
      </c>
      <c r="L282" s="1006">
        <v>3.0000000000000001E-3</v>
      </c>
      <c r="M282" s="1006">
        <v>2.3999999999999998E-3</v>
      </c>
      <c r="N282" s="1006">
        <v>2.3999999999999998E-3</v>
      </c>
      <c r="O282" s="1006">
        <v>2.3999999999999998E-3</v>
      </c>
      <c r="P282" s="1006">
        <v>0.4158</v>
      </c>
      <c r="Q282" s="1006">
        <v>5.4000000000000003E-3</v>
      </c>
      <c r="R282" s="1006">
        <v>4.7999999999999996E-3</v>
      </c>
      <c r="S282" s="1006">
        <v>4.7999999999999996E-3</v>
      </c>
      <c r="T282" s="1006">
        <v>4.7999999999999996E-3</v>
      </c>
      <c r="U282" s="1006">
        <f t="shared" si="7"/>
        <v>3.802500000000001E-2</v>
      </c>
    </row>
    <row r="283" spans="1:21">
      <c r="A283" s="676">
        <v>1250</v>
      </c>
      <c r="B283" s="676">
        <v>33</v>
      </c>
      <c r="C283" s="1004">
        <v>277</v>
      </c>
      <c r="D283" s="1005" t="s">
        <v>2278</v>
      </c>
      <c r="E283" s="1005" t="s">
        <v>1274</v>
      </c>
      <c r="F283" s="1005" t="s">
        <v>2054</v>
      </c>
      <c r="G283" s="1004" t="s">
        <v>55</v>
      </c>
      <c r="H283" s="1005">
        <v>200</v>
      </c>
      <c r="I283" s="1006"/>
      <c r="J283" s="1006"/>
      <c r="K283" s="1006"/>
      <c r="L283" s="1006"/>
      <c r="M283" s="1006"/>
      <c r="N283" s="1006"/>
      <c r="O283" s="1006">
        <v>0.27625</v>
      </c>
      <c r="P283" s="1006">
        <v>0.59784999999999999</v>
      </c>
      <c r="Q283" s="1006">
        <v>0.49704999999999999</v>
      </c>
      <c r="R283" s="1006">
        <v>0.22225</v>
      </c>
      <c r="S283" s="1006">
        <v>0.57719999999999994</v>
      </c>
      <c r="T283" s="1006">
        <v>0.33840000000000003</v>
      </c>
      <c r="U283" s="1006">
        <f t="shared" si="7"/>
        <v>0.41816666666666674</v>
      </c>
    </row>
    <row r="284" spans="1:21">
      <c r="A284" s="676">
        <v>1250</v>
      </c>
      <c r="B284" s="676">
        <v>40</v>
      </c>
      <c r="C284" s="1004">
        <v>278</v>
      </c>
      <c r="D284" s="1005" t="s">
        <v>840</v>
      </c>
      <c r="E284" s="1005" t="s">
        <v>1274</v>
      </c>
      <c r="F284" s="1005" t="s">
        <v>2011</v>
      </c>
      <c r="G284" s="1004" t="s">
        <v>55</v>
      </c>
      <c r="H284" s="1005">
        <v>200</v>
      </c>
      <c r="I284" s="1006">
        <v>0.51800000000000002</v>
      </c>
      <c r="J284" s="1006">
        <v>0.56000000000000005</v>
      </c>
      <c r="K284" s="1006">
        <v>0.52600000000000002</v>
      </c>
      <c r="L284" s="1006">
        <v>0.54</v>
      </c>
      <c r="M284" s="1006">
        <v>0.54400000000000004</v>
      </c>
      <c r="N284" s="1006">
        <v>0.56600000000000006</v>
      </c>
      <c r="O284" s="1006">
        <v>0.56999999999999995</v>
      </c>
      <c r="P284" s="1006">
        <v>0.60199999999999998</v>
      </c>
      <c r="Q284" s="1006">
        <v>0.6</v>
      </c>
      <c r="R284" s="1006">
        <v>0.62</v>
      </c>
      <c r="S284" s="1006">
        <v>0.624</v>
      </c>
      <c r="T284" s="1006">
        <v>0.58799999999999997</v>
      </c>
      <c r="U284" s="1006">
        <f t="shared" si="7"/>
        <v>0.57150000000000001</v>
      </c>
    </row>
    <row r="285" spans="1:21">
      <c r="A285" s="676">
        <v>6220</v>
      </c>
      <c r="B285" s="676">
        <v>105</v>
      </c>
      <c r="C285" s="1004">
        <v>279</v>
      </c>
      <c r="D285" s="1005" t="s">
        <v>2036</v>
      </c>
      <c r="E285" s="1005" t="s">
        <v>1274</v>
      </c>
      <c r="F285" s="1005" t="s">
        <v>2203</v>
      </c>
      <c r="G285" s="1004" t="s">
        <v>55</v>
      </c>
      <c r="H285" s="1005">
        <v>200</v>
      </c>
      <c r="I285" s="1006">
        <v>0.74</v>
      </c>
      <c r="J285" s="1006">
        <v>0.8</v>
      </c>
      <c r="K285" s="1006">
        <v>0.88</v>
      </c>
      <c r="L285" s="1006">
        <v>0.8</v>
      </c>
      <c r="M285" s="1006">
        <v>0.87120000000000009</v>
      </c>
      <c r="N285" s="1006">
        <v>0.8216</v>
      </c>
      <c r="O285" s="1006">
        <v>0.8992</v>
      </c>
      <c r="P285" s="1006">
        <v>0.91200000000000003</v>
      </c>
      <c r="Q285" s="1006">
        <v>1.1079999999999999</v>
      </c>
      <c r="R285" s="1006">
        <v>1.204</v>
      </c>
      <c r="S285" s="1006">
        <v>1.1232</v>
      </c>
      <c r="T285" s="1006">
        <v>0.94319999999999993</v>
      </c>
      <c r="U285" s="1006">
        <f t="shared" si="7"/>
        <v>0.92519999999999991</v>
      </c>
    </row>
    <row r="286" spans="1:21">
      <c r="A286" s="676">
        <v>1260</v>
      </c>
      <c r="B286" s="676">
        <v>37</v>
      </c>
      <c r="C286" s="1004">
        <v>280</v>
      </c>
      <c r="D286" s="1005" t="s">
        <v>1675</v>
      </c>
      <c r="E286" s="1005" t="s">
        <v>1274</v>
      </c>
      <c r="F286" s="1005" t="s">
        <v>2011</v>
      </c>
      <c r="G286" s="1004" t="s">
        <v>55</v>
      </c>
      <c r="H286" s="1005">
        <v>201</v>
      </c>
      <c r="I286" s="1006">
        <v>0.83164179104477609</v>
      </c>
      <c r="J286" s="1006">
        <v>0.9068656716417911</v>
      </c>
      <c r="K286" s="1006">
        <v>0.85671641791044773</v>
      </c>
      <c r="L286" s="1006">
        <v>0.8770149253731343</v>
      </c>
      <c r="M286" s="1006">
        <v>0.86925373134328354</v>
      </c>
      <c r="N286" s="1006">
        <v>2.6865671641791048E-2</v>
      </c>
      <c r="O286" s="1006">
        <v>6.8656716417910449E-2</v>
      </c>
      <c r="P286" s="1006">
        <v>3.6417910447761194E-2</v>
      </c>
      <c r="Q286" s="1006">
        <v>0.13313432835820896</v>
      </c>
      <c r="R286" s="1006">
        <v>0.82447761194029845</v>
      </c>
      <c r="S286" s="1006">
        <v>0.89014925373134324</v>
      </c>
      <c r="T286" s="1006">
        <v>0.85850746268656719</v>
      </c>
      <c r="U286" s="1006">
        <f t="shared" si="7"/>
        <v>0.59830845771144281</v>
      </c>
    </row>
    <row r="287" spans="1:21">
      <c r="A287" s="676">
        <v>6150</v>
      </c>
      <c r="B287" s="676">
        <v>29</v>
      </c>
      <c r="C287" s="1004">
        <v>281</v>
      </c>
      <c r="D287" s="1005" t="s">
        <v>2279</v>
      </c>
      <c r="E287" s="1005" t="s">
        <v>1274</v>
      </c>
      <c r="F287" s="1005" t="s">
        <v>2011</v>
      </c>
      <c r="G287" s="1004" t="s">
        <v>55</v>
      </c>
      <c r="H287" s="1005">
        <v>202</v>
      </c>
      <c r="I287" s="1006"/>
      <c r="J287" s="1006"/>
      <c r="K287" s="1006"/>
      <c r="L287" s="1006"/>
      <c r="M287" s="1006"/>
      <c r="N287" s="1006"/>
      <c r="O287" s="1006"/>
      <c r="P287" s="1006"/>
      <c r="Q287" s="1006">
        <v>1.0693069306930694</v>
      </c>
      <c r="R287" s="1006">
        <v>0.86138613861386137</v>
      </c>
      <c r="S287" s="1006">
        <v>0.92079207920792083</v>
      </c>
      <c r="T287" s="1006">
        <v>1.0693069306930694</v>
      </c>
      <c r="U287" s="1006">
        <f t="shared" si="7"/>
        <v>0.98019801980198018</v>
      </c>
    </row>
    <row r="288" spans="1:21">
      <c r="A288" s="676">
        <v>1210</v>
      </c>
      <c r="B288" s="676">
        <v>63</v>
      </c>
      <c r="C288" s="1004">
        <v>282</v>
      </c>
      <c r="D288" s="1005" t="s">
        <v>972</v>
      </c>
      <c r="E288" s="1005" t="s">
        <v>1274</v>
      </c>
      <c r="F288" s="1005" t="s">
        <v>2051</v>
      </c>
      <c r="G288" s="1004" t="s">
        <v>55</v>
      </c>
      <c r="H288" s="1005">
        <v>204</v>
      </c>
      <c r="I288" s="1006">
        <v>0.14705882352941177</v>
      </c>
      <c r="J288" s="1006">
        <v>5.8823529411764705E-2</v>
      </c>
      <c r="K288" s="1006">
        <v>7.3529411764705885E-2</v>
      </c>
      <c r="L288" s="1006">
        <v>7.3529411764705885E-2</v>
      </c>
      <c r="M288" s="1006">
        <v>0.18764705882352942</v>
      </c>
      <c r="N288" s="1006">
        <v>0.17176470588235293</v>
      </c>
      <c r="O288" s="1006">
        <v>0.15058823529411763</v>
      </c>
      <c r="P288" s="1006">
        <v>9.9999999999999992E-2</v>
      </c>
      <c r="Q288" s="1006">
        <v>0.14411764705882352</v>
      </c>
      <c r="R288" s="1006">
        <v>9.5588235294117641E-2</v>
      </c>
      <c r="S288" s="1006">
        <v>0.11029411764705882</v>
      </c>
      <c r="T288" s="1006">
        <v>0.23676470588235293</v>
      </c>
      <c r="U288" s="1006">
        <f t="shared" si="7"/>
        <v>0.12914215686274511</v>
      </c>
    </row>
    <row r="289" spans="1:21">
      <c r="A289" s="676">
        <v>1220</v>
      </c>
      <c r="B289" s="676">
        <v>72</v>
      </c>
      <c r="C289" s="1004">
        <v>283</v>
      </c>
      <c r="D289" s="1005" t="s">
        <v>1805</v>
      </c>
      <c r="E289" s="1005" t="s">
        <v>1274</v>
      </c>
      <c r="F289" s="1005" t="s">
        <v>2054</v>
      </c>
      <c r="G289" s="1004" t="s">
        <v>55</v>
      </c>
      <c r="H289" s="1005">
        <v>205</v>
      </c>
      <c r="I289" s="1006">
        <v>1.3170731707317074</v>
      </c>
      <c r="J289" s="1006">
        <v>1.1707317073170731</v>
      </c>
      <c r="K289" s="1006">
        <v>1.0975609756097562</v>
      </c>
      <c r="L289" s="1006">
        <v>1.1707317073170731</v>
      </c>
      <c r="M289" s="1006">
        <v>1.024390243902439</v>
      </c>
      <c r="N289" s="1006">
        <v>0.80487804878048785</v>
      </c>
      <c r="O289" s="1006">
        <v>0.73170731707317072</v>
      </c>
      <c r="P289" s="1006">
        <v>0.65853658536585369</v>
      </c>
      <c r="Q289" s="1006">
        <v>0.75365853658536586</v>
      </c>
      <c r="R289" s="1006">
        <v>1.4926829268292683</v>
      </c>
      <c r="S289" s="1006">
        <v>0.73170731707317072</v>
      </c>
      <c r="T289" s="1006">
        <v>1.1707317073170731</v>
      </c>
      <c r="U289" s="1006">
        <f t="shared" si="7"/>
        <v>1.0103658536585365</v>
      </c>
    </row>
    <row r="290" spans="1:21">
      <c r="A290" s="676">
        <v>6110</v>
      </c>
      <c r="B290" s="676">
        <v>80</v>
      </c>
      <c r="C290" s="1004">
        <v>284</v>
      </c>
      <c r="D290" s="1005" t="s">
        <v>1828</v>
      </c>
      <c r="E290" s="1005" t="s">
        <v>1274</v>
      </c>
      <c r="F290" s="1005" t="s">
        <v>2011</v>
      </c>
      <c r="G290" s="1004" t="s">
        <v>55</v>
      </c>
      <c r="H290" s="1005">
        <v>206</v>
      </c>
      <c r="I290" s="1006">
        <v>1.820388349514563E-2</v>
      </c>
      <c r="J290" s="1006">
        <v>0.75728155339805825</v>
      </c>
      <c r="K290" s="1006">
        <v>0.81640776699029127</v>
      </c>
      <c r="L290" s="1006">
        <v>0.83140776699029129</v>
      </c>
      <c r="M290" s="1006">
        <v>0.47970873786407764</v>
      </c>
      <c r="N290" s="1006">
        <v>0.46922330097087378</v>
      </c>
      <c r="O290" s="1006">
        <v>0.46004854368932036</v>
      </c>
      <c r="P290" s="1006">
        <v>0.33538834951456314</v>
      </c>
      <c r="Q290" s="1006">
        <v>0.404126213592233</v>
      </c>
      <c r="R290" s="1006">
        <v>0.32723300970873787</v>
      </c>
      <c r="S290" s="1006">
        <v>0.32359223300970874</v>
      </c>
      <c r="T290" s="1006">
        <v>0.33902912621359227</v>
      </c>
      <c r="U290" s="1006">
        <f t="shared" si="7"/>
        <v>0.46347087378640778</v>
      </c>
    </row>
    <row r="291" spans="1:21">
      <c r="A291" s="676">
        <v>6130</v>
      </c>
      <c r="B291" s="676">
        <v>20</v>
      </c>
      <c r="C291" s="1004">
        <v>285</v>
      </c>
      <c r="D291" s="1005" t="s">
        <v>1617</v>
      </c>
      <c r="E291" s="1005" t="s">
        <v>1274</v>
      </c>
      <c r="F291" s="1005" t="s">
        <v>2203</v>
      </c>
      <c r="G291" s="1004" t="s">
        <v>55</v>
      </c>
      <c r="H291" s="1005">
        <v>206</v>
      </c>
      <c r="I291" s="1006">
        <v>0.99495145631067961</v>
      </c>
      <c r="J291" s="1006">
        <v>0.26446601941747572</v>
      </c>
      <c r="K291" s="1006">
        <v>0.27844660194174758</v>
      </c>
      <c r="L291" s="1006">
        <v>0.39378640776699031</v>
      </c>
      <c r="M291" s="1006">
        <v>0.57320388349514562</v>
      </c>
      <c r="N291" s="1006">
        <v>0.46485436893203885</v>
      </c>
      <c r="O291" s="1006">
        <v>0.58368932038834953</v>
      </c>
      <c r="P291" s="1006">
        <v>0.72582524271844662</v>
      </c>
      <c r="Q291" s="1006">
        <v>0.81553398058252424</v>
      </c>
      <c r="R291" s="1006">
        <v>0.59067961165048544</v>
      </c>
      <c r="S291" s="1006">
        <v>0.57436893203883488</v>
      </c>
      <c r="T291" s="1006">
        <v>0.84699029126213587</v>
      </c>
      <c r="U291" s="1006">
        <f t="shared" si="7"/>
        <v>0.59223300970873793</v>
      </c>
    </row>
    <row r="292" spans="1:21">
      <c r="A292" s="676">
        <v>6210</v>
      </c>
      <c r="B292" s="676">
        <v>38</v>
      </c>
      <c r="C292" s="1004">
        <v>286</v>
      </c>
      <c r="D292" s="1005" t="s">
        <v>1897</v>
      </c>
      <c r="E292" s="1005" t="s">
        <v>1274</v>
      </c>
      <c r="F292" s="1005" t="s">
        <v>2011</v>
      </c>
      <c r="G292" s="1004" t="s">
        <v>55</v>
      </c>
      <c r="H292" s="1005">
        <v>207</v>
      </c>
      <c r="I292" s="1006">
        <v>0.87729468599033811</v>
      </c>
      <c r="J292" s="1006">
        <v>0.87149758454106285</v>
      </c>
      <c r="K292" s="1006">
        <v>0.94492753623188408</v>
      </c>
      <c r="L292" s="1006">
        <v>0.9468599033816425</v>
      </c>
      <c r="M292" s="1006">
        <v>1.0295652173913044</v>
      </c>
      <c r="N292" s="1006">
        <v>1.1153623188405797</v>
      </c>
      <c r="O292" s="1006">
        <v>1.0720772946859902</v>
      </c>
      <c r="P292" s="1006">
        <v>1.1787439613526569</v>
      </c>
      <c r="Q292" s="1006">
        <v>1.114975845410628</v>
      </c>
      <c r="R292" s="1006">
        <v>0.95613526570048302</v>
      </c>
      <c r="S292" s="1006">
        <v>1.0032850241545894</v>
      </c>
      <c r="T292" s="1006">
        <v>0.9445410628019324</v>
      </c>
      <c r="U292" s="1006">
        <f t="shared" si="7"/>
        <v>1.0046054750402575</v>
      </c>
    </row>
    <row r="293" spans="1:21">
      <c r="A293" s="676">
        <v>6220</v>
      </c>
      <c r="B293" s="676">
        <v>194</v>
      </c>
      <c r="C293" s="1004">
        <v>287</v>
      </c>
      <c r="D293" s="1005" t="s">
        <v>2071</v>
      </c>
      <c r="E293" s="1005" t="s">
        <v>1274</v>
      </c>
      <c r="F293" s="1005" t="s">
        <v>2213</v>
      </c>
      <c r="G293" s="1004" t="s">
        <v>55</v>
      </c>
      <c r="H293" s="1005">
        <v>207</v>
      </c>
      <c r="I293" s="1006"/>
      <c r="J293" s="1006">
        <v>0.48309178743961351</v>
      </c>
      <c r="K293" s="1006">
        <v>0.55458937198067626</v>
      </c>
      <c r="L293" s="1006">
        <v>0.54879227053140089</v>
      </c>
      <c r="M293" s="1006">
        <v>0.64077294685990327</v>
      </c>
      <c r="N293" s="1006">
        <v>0.65855072463768116</v>
      </c>
      <c r="O293" s="1006">
        <v>0.71806763285024144</v>
      </c>
      <c r="P293" s="1006">
        <v>0.65120772946859906</v>
      </c>
      <c r="Q293" s="1006">
        <v>0.53256038647342996</v>
      </c>
      <c r="R293" s="1006">
        <v>0.68019323671497589</v>
      </c>
      <c r="S293" s="1006">
        <v>0.57661835748792267</v>
      </c>
      <c r="T293" s="1006">
        <v>0.79149758454106278</v>
      </c>
      <c r="U293" s="1006">
        <f t="shared" si="7"/>
        <v>0.62144927536231875</v>
      </c>
    </row>
    <row r="294" spans="1:21">
      <c r="A294" s="676">
        <v>1210</v>
      </c>
      <c r="B294" s="676">
        <v>71</v>
      </c>
      <c r="C294" s="1004">
        <v>288</v>
      </c>
      <c r="D294" s="1005" t="s">
        <v>393</v>
      </c>
      <c r="E294" s="1005" t="s">
        <v>1274</v>
      </c>
      <c r="F294" s="1005" t="s">
        <v>2011</v>
      </c>
      <c r="G294" s="1004" t="s">
        <v>55</v>
      </c>
      <c r="H294" s="1005">
        <v>210</v>
      </c>
      <c r="I294" s="1006">
        <v>0.91428571428571426</v>
      </c>
      <c r="J294" s="1006">
        <v>0.88571428571428568</v>
      </c>
      <c r="K294" s="1006">
        <v>0.91542857142857148</v>
      </c>
      <c r="L294" s="1006">
        <v>1</v>
      </c>
      <c r="M294" s="1006">
        <v>1.0857142857142856</v>
      </c>
      <c r="N294" s="1006">
        <v>1.0285714285714285</v>
      </c>
      <c r="O294" s="1006">
        <v>0.8571428571428571</v>
      </c>
      <c r="P294" s="1006">
        <v>0.91428571428571426</v>
      </c>
      <c r="Q294" s="1006">
        <v>0.88228571428571434</v>
      </c>
      <c r="R294" s="1006">
        <v>1.0754285714285714</v>
      </c>
      <c r="S294" s="1006">
        <v>1.0034285714285713</v>
      </c>
      <c r="T294" s="1006">
        <v>1.0114285714285716</v>
      </c>
      <c r="U294" s="1006">
        <f t="shared" si="7"/>
        <v>0.96447619047619038</v>
      </c>
    </row>
    <row r="295" spans="1:21">
      <c r="A295" s="676">
        <v>1220</v>
      </c>
      <c r="B295" s="676">
        <v>94</v>
      </c>
      <c r="C295" s="1004">
        <v>289</v>
      </c>
      <c r="D295" s="1005" t="s">
        <v>2280</v>
      </c>
      <c r="E295" s="1005" t="s">
        <v>1349</v>
      </c>
      <c r="F295" s="1005" t="s">
        <v>2011</v>
      </c>
      <c r="G295" s="1004" t="s">
        <v>55</v>
      </c>
      <c r="H295" s="1005">
        <v>210</v>
      </c>
      <c r="I295" s="1006"/>
      <c r="J295" s="1006"/>
      <c r="K295" s="1006"/>
      <c r="L295" s="1006"/>
      <c r="M295" s="1006"/>
      <c r="N295" s="1006"/>
      <c r="O295" s="1006"/>
      <c r="P295" s="1006"/>
      <c r="Q295" s="1006"/>
      <c r="R295" s="1006"/>
      <c r="S295" s="1006"/>
      <c r="T295" s="1006">
        <v>0.17142857142857143</v>
      </c>
      <c r="U295" s="1006">
        <f t="shared" si="7"/>
        <v>0.17142857142857143</v>
      </c>
    </row>
    <row r="296" spans="1:21">
      <c r="A296" s="676">
        <v>4210</v>
      </c>
      <c r="B296" s="676">
        <v>10</v>
      </c>
      <c r="C296" s="1004">
        <v>290</v>
      </c>
      <c r="D296" s="1005" t="s">
        <v>1898</v>
      </c>
      <c r="E296" s="1005" t="s">
        <v>1274</v>
      </c>
      <c r="F296" s="1005" t="s">
        <v>2011</v>
      </c>
      <c r="G296" s="1004" t="s">
        <v>55</v>
      </c>
      <c r="H296" s="1005">
        <v>210</v>
      </c>
      <c r="I296" s="1006">
        <v>0.68571428571428572</v>
      </c>
      <c r="J296" s="1006">
        <v>0.69714285714285718</v>
      </c>
      <c r="K296" s="1006">
        <v>0.67428571428571427</v>
      </c>
      <c r="L296" s="1006">
        <v>0.65142857142857147</v>
      </c>
      <c r="M296" s="1006">
        <v>0.66571428571428581</v>
      </c>
      <c r="N296" s="1006">
        <v>1.3714285714285714E-2</v>
      </c>
      <c r="O296" s="1006">
        <v>0.74</v>
      </c>
      <c r="P296" s="1006">
        <v>0.67428571428571427</v>
      </c>
      <c r="Q296" s="1006">
        <v>0.56685714285714284</v>
      </c>
      <c r="R296" s="1006">
        <v>0.82857142857142863</v>
      </c>
      <c r="S296" s="1006">
        <v>0.78285714285714292</v>
      </c>
      <c r="T296" s="1006">
        <v>0.77714285714285714</v>
      </c>
      <c r="U296" s="1006">
        <f t="shared" ref="U296:U359" si="8">AVERAGE(I296:T296)</f>
        <v>0.64647619047619054</v>
      </c>
    </row>
    <row r="297" spans="1:21">
      <c r="A297" s="676">
        <v>1260</v>
      </c>
      <c r="B297" s="676">
        <v>40</v>
      </c>
      <c r="C297" s="1004">
        <v>291</v>
      </c>
      <c r="D297" s="1005" t="s">
        <v>392</v>
      </c>
      <c r="E297" s="1005" t="s">
        <v>1274</v>
      </c>
      <c r="F297" s="1005" t="s">
        <v>2011</v>
      </c>
      <c r="G297" s="1004" t="s">
        <v>55</v>
      </c>
      <c r="H297" s="1005">
        <v>210</v>
      </c>
      <c r="I297" s="1006">
        <v>1.2668571428571429</v>
      </c>
      <c r="J297" s="1006">
        <v>1.3714285714285714</v>
      </c>
      <c r="K297" s="1006">
        <v>1.3339999999999999</v>
      </c>
      <c r="L297" s="1006">
        <v>1.4965714285714284</v>
      </c>
      <c r="M297" s="1006">
        <v>1.118857142857143</v>
      </c>
      <c r="N297" s="1006">
        <v>1.3151428571428572</v>
      </c>
      <c r="O297" s="1006">
        <v>1.2911428571428571</v>
      </c>
      <c r="P297" s="1006">
        <v>0.96971428571428564</v>
      </c>
      <c r="Q297" s="1006">
        <v>1.1545714285714286</v>
      </c>
      <c r="R297" s="1006">
        <v>1.3894285714285712</v>
      </c>
      <c r="S297" s="1006">
        <v>1.1617142857142857</v>
      </c>
      <c r="T297" s="1006">
        <v>1.3382857142857143</v>
      </c>
      <c r="U297" s="1006">
        <f t="shared" si="8"/>
        <v>1.2673095238095238</v>
      </c>
    </row>
    <row r="298" spans="1:21">
      <c r="A298" s="676">
        <v>6130</v>
      </c>
      <c r="B298" s="676">
        <v>33</v>
      </c>
      <c r="C298" s="1004">
        <v>292</v>
      </c>
      <c r="D298" s="1005" t="s">
        <v>1928</v>
      </c>
      <c r="E298" s="1005" t="s">
        <v>1274</v>
      </c>
      <c r="F298" s="1005" t="s">
        <v>2011</v>
      </c>
      <c r="G298" s="1004" t="s">
        <v>55</v>
      </c>
      <c r="H298" s="1005">
        <v>211</v>
      </c>
      <c r="I298" s="1006">
        <v>1.0032227488151659</v>
      </c>
      <c r="J298" s="1006">
        <v>1.3785781990521326</v>
      </c>
      <c r="K298" s="1006">
        <v>1.3141232227488151</v>
      </c>
      <c r="L298" s="1006">
        <v>1.274691943127962</v>
      </c>
      <c r="M298" s="1006">
        <v>1.2352606635071088</v>
      </c>
      <c r="N298" s="1006">
        <v>1.1480568720379147</v>
      </c>
      <c r="O298" s="1006">
        <v>1.4073933649289099</v>
      </c>
      <c r="P298" s="1006">
        <v>0.90085308056872049</v>
      </c>
      <c r="Q298" s="1006">
        <v>0.85383886255924168</v>
      </c>
      <c r="R298" s="1006">
        <v>0.84625592417061613</v>
      </c>
      <c r="S298" s="1006">
        <v>0.89933649289099526</v>
      </c>
      <c r="T298" s="1006">
        <v>0.94635071090047396</v>
      </c>
      <c r="U298" s="1006">
        <f t="shared" si="8"/>
        <v>1.1006635071090047</v>
      </c>
    </row>
    <row r="299" spans="1:21">
      <c r="A299" s="676">
        <v>6130</v>
      </c>
      <c r="B299" s="676">
        <v>34</v>
      </c>
      <c r="C299" s="1004">
        <v>293</v>
      </c>
      <c r="D299" s="1005" t="s">
        <v>607</v>
      </c>
      <c r="E299" s="1005" t="s">
        <v>1274</v>
      </c>
      <c r="F299" s="1005" t="s">
        <v>2011</v>
      </c>
      <c r="G299" s="1004" t="s">
        <v>55</v>
      </c>
      <c r="H299" s="1005">
        <v>211</v>
      </c>
      <c r="I299" s="1006">
        <v>0.78767772511848333</v>
      </c>
      <c r="J299" s="1006">
        <v>0.8792417061611375</v>
      </c>
      <c r="K299" s="1006">
        <v>1.1232227488151658</v>
      </c>
      <c r="L299" s="1006">
        <v>1.1243601895734598</v>
      </c>
      <c r="M299" s="1006">
        <v>0.79962085308056874</v>
      </c>
      <c r="N299" s="1006">
        <v>0.79620853080568721</v>
      </c>
      <c r="O299" s="1006">
        <v>0.76777251184834128</v>
      </c>
      <c r="P299" s="1006">
        <v>0.69668246445497628</v>
      </c>
      <c r="Q299" s="1006">
        <v>0.69668246445497628</v>
      </c>
      <c r="R299" s="1006">
        <v>1.0521327014218009</v>
      </c>
      <c r="S299" s="1006">
        <v>0.76890995260663508</v>
      </c>
      <c r="T299" s="1006">
        <v>0.75184834123222744</v>
      </c>
      <c r="U299" s="1006">
        <f t="shared" si="8"/>
        <v>0.85369668246445496</v>
      </c>
    </row>
    <row r="300" spans="1:21">
      <c r="A300" s="676">
        <v>1230</v>
      </c>
      <c r="B300" s="676">
        <v>122</v>
      </c>
      <c r="C300" s="1004">
        <v>294</v>
      </c>
      <c r="D300" s="1005" t="s">
        <v>2053</v>
      </c>
      <c r="E300" s="1005" t="s">
        <v>1274</v>
      </c>
      <c r="F300" s="1005" t="s">
        <v>2203</v>
      </c>
      <c r="G300" s="1004" t="s">
        <v>55</v>
      </c>
      <c r="H300" s="1005">
        <v>211</v>
      </c>
      <c r="I300" s="1006"/>
      <c r="J300" s="1006"/>
      <c r="K300" s="1006"/>
      <c r="L300" s="1006">
        <v>0.30331753554502372</v>
      </c>
      <c r="M300" s="1006">
        <v>0.29270142180094788</v>
      </c>
      <c r="N300" s="1006">
        <v>0.21687203791469192</v>
      </c>
      <c r="O300" s="1006">
        <v>0.24644549763033174</v>
      </c>
      <c r="P300" s="1006">
        <v>0.13042654028436018</v>
      </c>
      <c r="Q300" s="1006">
        <v>9.0995260663507105E-2</v>
      </c>
      <c r="R300" s="1006">
        <v>0.10426540284360189</v>
      </c>
      <c r="S300" s="1006">
        <v>0.14028436018957346</v>
      </c>
      <c r="T300" s="1006">
        <v>0.27298578199052131</v>
      </c>
      <c r="U300" s="1006">
        <f t="shared" si="8"/>
        <v>0.19981042654028436</v>
      </c>
    </row>
    <row r="301" spans="1:21">
      <c r="A301" s="676">
        <v>1220</v>
      </c>
      <c r="B301" s="676">
        <v>64</v>
      </c>
      <c r="C301" s="1004">
        <v>295</v>
      </c>
      <c r="D301" s="1005" t="s">
        <v>1759</v>
      </c>
      <c r="E301" s="1005" t="s">
        <v>1274</v>
      </c>
      <c r="F301" s="1005" t="s">
        <v>2054</v>
      </c>
      <c r="G301" s="1004" t="s">
        <v>55</v>
      </c>
      <c r="H301" s="1005">
        <v>212</v>
      </c>
      <c r="I301" s="1006">
        <v>9.8113207547169817E-2</v>
      </c>
      <c r="J301" s="1006">
        <v>0.3690566037735849</v>
      </c>
      <c r="K301" s="1006">
        <v>0.26716981132075474</v>
      </c>
      <c r="L301" s="1006">
        <v>0.3343396226415094</v>
      </c>
      <c r="M301" s="1006">
        <v>0.32981132075471697</v>
      </c>
      <c r="N301" s="1006">
        <v>0.04</v>
      </c>
      <c r="O301" s="1006">
        <v>3.9245283018867927E-2</v>
      </c>
      <c r="P301" s="1006">
        <v>0.13735849056603774</v>
      </c>
      <c r="Q301" s="1006">
        <v>9.9622641509433965E-2</v>
      </c>
      <c r="R301" s="1006">
        <v>4.226415094339623E-2</v>
      </c>
      <c r="S301" s="1006">
        <v>0.10188679245283019</v>
      </c>
      <c r="T301" s="1006">
        <v>0.30415094339622645</v>
      </c>
      <c r="U301" s="1006">
        <f t="shared" si="8"/>
        <v>0.18025157232704403</v>
      </c>
    </row>
    <row r="302" spans="1:21">
      <c r="A302" s="676">
        <v>1260</v>
      </c>
      <c r="B302" s="676">
        <v>3</v>
      </c>
      <c r="C302" s="1004">
        <v>296</v>
      </c>
      <c r="D302" s="1005" t="s">
        <v>1760</v>
      </c>
      <c r="E302" s="1005" t="s">
        <v>1274</v>
      </c>
      <c r="F302" s="1005" t="s">
        <v>2011</v>
      </c>
      <c r="G302" s="1004" t="s">
        <v>55</v>
      </c>
      <c r="H302" s="1005">
        <v>212</v>
      </c>
      <c r="I302" s="1006">
        <v>0.49433962264150944</v>
      </c>
      <c r="J302" s="1006">
        <v>0.53509433962264152</v>
      </c>
      <c r="K302" s="1006">
        <v>0.14867924528301887</v>
      </c>
      <c r="L302" s="1006">
        <v>0.13132075471698113</v>
      </c>
      <c r="M302" s="1006">
        <v>0.32981132075471697</v>
      </c>
      <c r="N302" s="1006">
        <v>0.48754716981132074</v>
      </c>
      <c r="O302" s="1006">
        <v>0.58867924528301885</v>
      </c>
      <c r="P302" s="1006">
        <v>0.57886792452830194</v>
      </c>
      <c r="Q302" s="1006">
        <v>0.55773584905660378</v>
      </c>
      <c r="R302" s="1006">
        <v>0.53962264150943395</v>
      </c>
      <c r="S302" s="1006">
        <v>0.54792452830188676</v>
      </c>
      <c r="T302" s="1006">
        <v>0.50943396226415094</v>
      </c>
      <c r="U302" s="1006">
        <f t="shared" si="8"/>
        <v>0.45408805031446531</v>
      </c>
    </row>
    <row r="303" spans="1:21">
      <c r="A303" s="676">
        <v>1230</v>
      </c>
      <c r="B303" s="676">
        <v>85</v>
      </c>
      <c r="C303" s="1004">
        <v>297</v>
      </c>
      <c r="D303" s="1005" t="s">
        <v>1849</v>
      </c>
      <c r="E303" s="1005" t="s">
        <v>1274</v>
      </c>
      <c r="F303" s="1005" t="s">
        <v>2203</v>
      </c>
      <c r="G303" s="1004" t="s">
        <v>55</v>
      </c>
      <c r="H303" s="1005">
        <v>213</v>
      </c>
      <c r="I303" s="1006">
        <v>0.96713615023474175</v>
      </c>
      <c r="J303" s="1006">
        <v>1.0093896713615023</v>
      </c>
      <c r="K303" s="1006">
        <v>1.0704225352112675</v>
      </c>
      <c r="L303" s="1006">
        <v>0.91079812206572774</v>
      </c>
      <c r="M303" s="1006">
        <v>1.0938967136150235</v>
      </c>
      <c r="N303" s="1006">
        <v>0.28169014084507044</v>
      </c>
      <c r="O303" s="1006">
        <v>0.27699530516431925</v>
      </c>
      <c r="P303" s="1006">
        <v>0.23474178403755869</v>
      </c>
      <c r="Q303" s="1006">
        <v>0.19248826291079812</v>
      </c>
      <c r="R303" s="1006">
        <v>0.26291079812206575</v>
      </c>
      <c r="S303" s="1006">
        <v>0.24413145539906103</v>
      </c>
      <c r="T303" s="1006">
        <v>0.2300469483568075</v>
      </c>
      <c r="U303" s="1006">
        <f t="shared" si="8"/>
        <v>0.56455399061032852</v>
      </c>
    </row>
    <row r="304" spans="1:21">
      <c r="A304" s="676">
        <v>6220</v>
      </c>
      <c r="B304" s="676">
        <v>10</v>
      </c>
      <c r="C304" s="1004">
        <v>298</v>
      </c>
      <c r="D304" s="1005" t="s">
        <v>1839</v>
      </c>
      <c r="E304" s="1005" t="s">
        <v>1274</v>
      </c>
      <c r="F304" s="1005" t="s">
        <v>2054</v>
      </c>
      <c r="G304" s="1004" t="s">
        <v>55</v>
      </c>
      <c r="H304" s="1005">
        <v>217</v>
      </c>
      <c r="I304" s="1006">
        <v>1.3072811059907834</v>
      </c>
      <c r="J304" s="1006">
        <v>1.7580838323353294</v>
      </c>
      <c r="K304" s="1006">
        <v>0.97245508982035933</v>
      </c>
      <c r="L304" s="1006">
        <v>0.42912442396313366</v>
      </c>
      <c r="M304" s="1006">
        <v>0.65843317972350224</v>
      </c>
      <c r="N304" s="1006">
        <v>0.65253456221198158</v>
      </c>
      <c r="O304" s="1006">
        <v>0.57880184331797235</v>
      </c>
      <c r="P304" s="1006">
        <v>0.45714285714285713</v>
      </c>
      <c r="Q304" s="1006">
        <v>4.4976958525345619E-2</v>
      </c>
      <c r="R304" s="1006">
        <v>0.19612903225806452</v>
      </c>
      <c r="S304" s="1006">
        <v>0.75207373271889399</v>
      </c>
      <c r="T304" s="1006">
        <v>0.7196313364055299</v>
      </c>
      <c r="U304" s="1006">
        <f t="shared" si="8"/>
        <v>0.7105556628678128</v>
      </c>
    </row>
    <row r="305" spans="1:21">
      <c r="A305" s="676">
        <v>1260</v>
      </c>
      <c r="B305" s="676">
        <v>19</v>
      </c>
      <c r="C305" s="1004">
        <v>299</v>
      </c>
      <c r="D305" s="1005" t="s">
        <v>2070</v>
      </c>
      <c r="E305" s="1005" t="s">
        <v>1274</v>
      </c>
      <c r="F305" s="1005" t="s">
        <v>2051</v>
      </c>
      <c r="G305" s="1004" t="s">
        <v>55</v>
      </c>
      <c r="H305" s="1005">
        <v>217</v>
      </c>
      <c r="I305" s="1006">
        <v>0.22119815668202766</v>
      </c>
      <c r="J305" s="1006">
        <v>0.23963133640552994</v>
      </c>
      <c r="K305" s="1006">
        <v>0.25806451612903225</v>
      </c>
      <c r="L305" s="1006">
        <v>0.20276497695852536</v>
      </c>
      <c r="M305" s="1006">
        <v>0.27649769585253459</v>
      </c>
      <c r="N305" s="1006">
        <v>0.29493087557603687</v>
      </c>
      <c r="O305" s="1006">
        <v>0.23963133640552994</v>
      </c>
      <c r="P305" s="1006">
        <v>0.22119815668202766</v>
      </c>
      <c r="Q305" s="1006">
        <v>0.19170506912442398</v>
      </c>
      <c r="R305" s="1006">
        <v>0.21935483870967742</v>
      </c>
      <c r="S305" s="1006">
        <v>0.20276497695852536</v>
      </c>
      <c r="T305" s="1006">
        <v>0.22119815668202766</v>
      </c>
      <c r="U305" s="1006">
        <f t="shared" si="8"/>
        <v>0.23241167434715823</v>
      </c>
    </row>
    <row r="306" spans="1:21">
      <c r="A306" s="676">
        <v>4210</v>
      </c>
      <c r="B306" s="676">
        <v>18</v>
      </c>
      <c r="C306" s="1004">
        <v>300</v>
      </c>
      <c r="D306" s="1005" t="s">
        <v>775</v>
      </c>
      <c r="E306" s="1005" t="s">
        <v>1274</v>
      </c>
      <c r="F306" s="1005" t="s">
        <v>2011</v>
      </c>
      <c r="G306" s="1004" t="s">
        <v>55</v>
      </c>
      <c r="H306" s="1005">
        <v>218</v>
      </c>
      <c r="I306" s="1006">
        <v>0.52293577981651373</v>
      </c>
      <c r="J306" s="1006">
        <v>0.52844036697247709</v>
      </c>
      <c r="K306" s="1006">
        <v>0.55733944954128445</v>
      </c>
      <c r="L306" s="1006">
        <v>0.60275229357798166</v>
      </c>
      <c r="M306" s="1006">
        <v>0.51522935779816514</v>
      </c>
      <c r="N306" s="1006">
        <v>0.50793577981651383</v>
      </c>
      <c r="O306" s="1006">
        <v>0.57577981651376142</v>
      </c>
      <c r="P306" s="1006">
        <v>0.60041284403669715</v>
      </c>
      <c r="Q306" s="1006">
        <v>0.60288990825688071</v>
      </c>
      <c r="R306" s="1006">
        <v>0.62917431192660545</v>
      </c>
      <c r="S306" s="1006">
        <v>0.62697247706422021</v>
      </c>
      <c r="T306" s="1006">
        <v>0.61321100917431193</v>
      </c>
      <c r="U306" s="1006">
        <f t="shared" si="8"/>
        <v>0.57358944954128444</v>
      </c>
    </row>
    <row r="307" spans="1:21">
      <c r="A307" s="676">
        <v>1210</v>
      </c>
      <c r="B307" s="676">
        <v>73</v>
      </c>
      <c r="C307" s="1004">
        <v>301</v>
      </c>
      <c r="D307" s="1005" t="s">
        <v>2069</v>
      </c>
      <c r="E307" s="1005" t="s">
        <v>1274</v>
      </c>
      <c r="F307" s="1005" t="s">
        <v>2054</v>
      </c>
      <c r="G307" s="1004" t="s">
        <v>55</v>
      </c>
      <c r="H307" s="1005">
        <v>220</v>
      </c>
      <c r="I307" s="1006">
        <v>0.41818181818181815</v>
      </c>
      <c r="J307" s="1006">
        <v>0.92727272727272725</v>
      </c>
      <c r="K307" s="1006">
        <v>0.70545454545454545</v>
      </c>
      <c r="L307" s="1006">
        <v>0.18545454545454546</v>
      </c>
      <c r="M307" s="1006">
        <v>0.23636363636363636</v>
      </c>
      <c r="N307" s="1006">
        <v>0.36363636363636365</v>
      </c>
      <c r="O307" s="1006">
        <v>9.0909090909090912E-2</v>
      </c>
      <c r="P307" s="1006">
        <v>5.6000000000000001E-2</v>
      </c>
      <c r="Q307" s="1006">
        <v>0.12145454545454545</v>
      </c>
      <c r="R307" s="1006">
        <v>4.872727272727273E-2</v>
      </c>
      <c r="S307" s="1006">
        <v>0.128</v>
      </c>
      <c r="T307" s="1006">
        <v>0.21890909090909089</v>
      </c>
      <c r="U307" s="1006">
        <f t="shared" si="8"/>
        <v>0.29169696969696973</v>
      </c>
    </row>
    <row r="308" spans="1:21">
      <c r="A308" s="676">
        <v>1230</v>
      </c>
      <c r="B308" s="676">
        <v>113</v>
      </c>
      <c r="C308" s="1004">
        <v>302</v>
      </c>
      <c r="D308" s="1005" t="s">
        <v>1761</v>
      </c>
      <c r="E308" s="1005" t="s">
        <v>1274</v>
      </c>
      <c r="F308" s="1005" t="s">
        <v>2011</v>
      </c>
      <c r="G308" s="1004" t="s">
        <v>55</v>
      </c>
      <c r="H308" s="1005">
        <v>220</v>
      </c>
      <c r="I308" s="1006">
        <v>0.67272727272727273</v>
      </c>
      <c r="J308" s="1006">
        <v>0.8</v>
      </c>
      <c r="K308" s="1006">
        <v>0.65454545454545454</v>
      </c>
      <c r="L308" s="1006">
        <v>0.63636363636363635</v>
      </c>
      <c r="M308" s="1006">
        <v>0.70909090909090911</v>
      </c>
      <c r="N308" s="1006">
        <v>0.81818181818181823</v>
      </c>
      <c r="O308" s="1006">
        <v>0.89090909090909087</v>
      </c>
      <c r="P308" s="1006">
        <v>0.63272727272727269</v>
      </c>
      <c r="Q308" s="1006">
        <v>0.31272727272727269</v>
      </c>
      <c r="R308" s="1006">
        <v>0.90363636363636368</v>
      </c>
      <c r="S308" s="1006">
        <v>1.0909090909090908</v>
      </c>
      <c r="T308" s="1006">
        <v>0.86181818181818182</v>
      </c>
      <c r="U308" s="1006">
        <f t="shared" si="8"/>
        <v>0.74863636363636354</v>
      </c>
    </row>
    <row r="309" spans="1:21">
      <c r="A309" s="676">
        <v>1250</v>
      </c>
      <c r="B309" s="676">
        <v>32</v>
      </c>
      <c r="C309" s="1004">
        <v>303</v>
      </c>
      <c r="D309" s="1005" t="s">
        <v>1762</v>
      </c>
      <c r="E309" s="1005" t="s">
        <v>1274</v>
      </c>
      <c r="F309" s="1005" t="s">
        <v>2011</v>
      </c>
      <c r="G309" s="1004" t="s">
        <v>55</v>
      </c>
      <c r="H309" s="1005">
        <v>220</v>
      </c>
      <c r="I309" s="1006">
        <v>0.75345454545454538</v>
      </c>
      <c r="J309" s="1006">
        <v>0.59781818181818192</v>
      </c>
      <c r="K309" s="1006">
        <v>0.24872727272727271</v>
      </c>
      <c r="L309" s="1006">
        <v>0.59272727272727277</v>
      </c>
      <c r="M309" s="1006">
        <v>0.62254545454545462</v>
      </c>
      <c r="N309" s="1006">
        <v>0.57163636363636361</v>
      </c>
      <c r="O309" s="1006">
        <v>0.71418181818181825</v>
      </c>
      <c r="P309" s="1006">
        <v>0.7599999999999999</v>
      </c>
      <c r="Q309" s="1006">
        <v>0.87636363636363646</v>
      </c>
      <c r="R309" s="1006">
        <v>0.72509090909090912</v>
      </c>
      <c r="S309" s="1006">
        <v>0.95636363636363642</v>
      </c>
      <c r="T309" s="1006">
        <v>0.89454545454545464</v>
      </c>
      <c r="U309" s="1006">
        <f t="shared" si="8"/>
        <v>0.69278787878787884</v>
      </c>
    </row>
    <row r="310" spans="1:21">
      <c r="A310" s="676">
        <v>1250</v>
      </c>
      <c r="B310" s="676">
        <v>24</v>
      </c>
      <c r="C310" s="1004">
        <v>304</v>
      </c>
      <c r="D310" s="1005" t="s">
        <v>1763</v>
      </c>
      <c r="E310" s="1005" t="s">
        <v>1274</v>
      </c>
      <c r="F310" s="1005" t="s">
        <v>2011</v>
      </c>
      <c r="G310" s="1004" t="s">
        <v>55</v>
      </c>
      <c r="H310" s="1005">
        <v>222</v>
      </c>
      <c r="I310" s="1006">
        <v>0.39567567567567569</v>
      </c>
      <c r="J310" s="1006">
        <v>0.39495495495495497</v>
      </c>
      <c r="K310" s="1006">
        <v>0.73729729729729732</v>
      </c>
      <c r="L310" s="1006">
        <v>0.75819819819819811</v>
      </c>
      <c r="M310" s="1006">
        <v>0.38558558558558553</v>
      </c>
      <c r="N310" s="1006">
        <v>0.64144144144144144</v>
      </c>
      <c r="O310" s="1006">
        <v>0.61621621621621625</v>
      </c>
      <c r="P310" s="1006">
        <v>0.60036036036036033</v>
      </c>
      <c r="Q310" s="1006">
        <v>0.36972972972972973</v>
      </c>
      <c r="R310" s="1006">
        <v>6.054054054054054E-2</v>
      </c>
      <c r="S310" s="1006">
        <v>6.126126126126126E-2</v>
      </c>
      <c r="T310" s="1006">
        <v>0.21621621621621623</v>
      </c>
      <c r="U310" s="1006">
        <f t="shared" si="8"/>
        <v>0.43645645645645653</v>
      </c>
    </row>
    <row r="311" spans="1:21">
      <c r="A311" s="676">
        <v>6210</v>
      </c>
      <c r="B311" s="676">
        <v>36</v>
      </c>
      <c r="C311" s="1004">
        <v>305</v>
      </c>
      <c r="D311" s="1005" t="s">
        <v>2068</v>
      </c>
      <c r="E311" s="1005" t="s">
        <v>1274</v>
      </c>
      <c r="F311" s="1005" t="s">
        <v>2054</v>
      </c>
      <c r="G311" s="1004" t="s">
        <v>55</v>
      </c>
      <c r="H311" s="1005">
        <v>222</v>
      </c>
      <c r="I311" s="1006"/>
      <c r="J311" s="1006"/>
      <c r="K311" s="1006"/>
      <c r="L311" s="1006"/>
      <c r="M311" s="1006">
        <v>0.36396396396396397</v>
      </c>
      <c r="N311" s="1006">
        <v>0.50090090090090089</v>
      </c>
      <c r="O311" s="1006">
        <v>0.50810810810810814</v>
      </c>
      <c r="P311" s="1006">
        <v>0.52972972972972976</v>
      </c>
      <c r="Q311" s="1006">
        <v>0.38918918918918921</v>
      </c>
      <c r="R311" s="1006">
        <v>6.7567567567567571E-2</v>
      </c>
      <c r="S311" s="1006">
        <v>0.14594594594594593</v>
      </c>
      <c r="T311" s="1006">
        <v>0.35405405405405405</v>
      </c>
      <c r="U311" s="1006">
        <f t="shared" si="8"/>
        <v>0.35743243243243245</v>
      </c>
    </row>
    <row r="312" spans="1:21">
      <c r="A312" s="676">
        <v>1210</v>
      </c>
      <c r="B312" s="676">
        <v>42</v>
      </c>
      <c r="C312" s="1004">
        <v>306</v>
      </c>
      <c r="D312" s="1005" t="s">
        <v>1713</v>
      </c>
      <c r="E312" s="1005" t="s">
        <v>1274</v>
      </c>
      <c r="F312" s="1005" t="s">
        <v>2054</v>
      </c>
      <c r="G312" s="1004" t="s">
        <v>55</v>
      </c>
      <c r="H312" s="1005">
        <v>222</v>
      </c>
      <c r="I312" s="1006">
        <v>0.72594594594594597</v>
      </c>
      <c r="J312" s="1006">
        <v>0.90540540540540537</v>
      </c>
      <c r="K312" s="1006">
        <v>0.62972972972972974</v>
      </c>
      <c r="L312" s="1006">
        <v>0.53567567567567564</v>
      </c>
      <c r="M312" s="1006">
        <v>0.70270270270270274</v>
      </c>
      <c r="N312" s="1006">
        <v>0.70270270270270274</v>
      </c>
      <c r="O312" s="1006">
        <v>0.70270270270270274</v>
      </c>
      <c r="P312" s="1006">
        <v>0.70270270270270274</v>
      </c>
      <c r="Q312" s="1006">
        <v>0.16936936936936939</v>
      </c>
      <c r="R312" s="1006">
        <v>6.7027027027027036E-2</v>
      </c>
      <c r="S312" s="1006">
        <v>0.4194594594594595</v>
      </c>
      <c r="T312" s="1006">
        <v>0.56360360360360362</v>
      </c>
      <c r="U312" s="1006">
        <f t="shared" si="8"/>
        <v>0.56891891891891888</v>
      </c>
    </row>
    <row r="313" spans="1:21">
      <c r="A313" s="676">
        <v>1220</v>
      </c>
      <c r="B313" s="676">
        <v>88</v>
      </c>
      <c r="C313" s="1004">
        <v>307</v>
      </c>
      <c r="D313" s="1005" t="s">
        <v>1607</v>
      </c>
      <c r="E313" s="1005" t="s">
        <v>1274</v>
      </c>
      <c r="F313" s="1005" t="s">
        <v>2011</v>
      </c>
      <c r="G313" s="1004" t="s">
        <v>55</v>
      </c>
      <c r="H313" s="1005">
        <v>222</v>
      </c>
      <c r="I313" s="1006">
        <v>0.70000000000000007</v>
      </c>
      <c r="J313" s="1006">
        <v>0.68108108108108101</v>
      </c>
      <c r="K313" s="1006">
        <v>0.68702702702702712</v>
      </c>
      <c r="L313" s="1006">
        <v>0.8329729729729729</v>
      </c>
      <c r="M313" s="1006">
        <v>0.71837837837837837</v>
      </c>
      <c r="N313" s="1006">
        <v>0.90405405405405403</v>
      </c>
      <c r="O313" s="1006">
        <v>0.98540540540540533</v>
      </c>
      <c r="P313" s="1006">
        <v>1.0837837837837838</v>
      </c>
      <c r="Q313" s="1006">
        <v>1.1345945945945946</v>
      </c>
      <c r="R313" s="1006">
        <v>1.1508108108108108</v>
      </c>
      <c r="S313" s="1006">
        <v>1.0513513513513513</v>
      </c>
      <c r="T313" s="1006">
        <v>1.0054054054054054</v>
      </c>
      <c r="U313" s="1006">
        <f t="shared" si="8"/>
        <v>0.91123873873873873</v>
      </c>
    </row>
    <row r="314" spans="1:21">
      <c r="A314" s="676">
        <v>1230</v>
      </c>
      <c r="B314" s="676">
        <v>68</v>
      </c>
      <c r="C314" s="1004">
        <v>308</v>
      </c>
      <c r="D314" s="1005" t="s">
        <v>1358</v>
      </c>
      <c r="E314" s="1005" t="s">
        <v>1274</v>
      </c>
      <c r="F314" s="1005" t="s">
        <v>2050</v>
      </c>
      <c r="G314" s="1004" t="s">
        <v>55</v>
      </c>
      <c r="H314" s="1005">
        <v>222</v>
      </c>
      <c r="I314" s="1006">
        <v>0.19459459459459461</v>
      </c>
      <c r="J314" s="1006">
        <v>0.2135135135135135</v>
      </c>
      <c r="K314" s="1006">
        <v>0.21081081081081079</v>
      </c>
      <c r="L314" s="1006">
        <v>0.1918918918918919</v>
      </c>
      <c r="M314" s="1006">
        <v>0.17027027027027025</v>
      </c>
      <c r="N314" s="1006">
        <v>0.16486486486486487</v>
      </c>
      <c r="O314" s="1006">
        <v>0.14864864864864866</v>
      </c>
      <c r="P314" s="1006">
        <v>0.14594594594594593</v>
      </c>
      <c r="Q314" s="1006">
        <v>0.14864864864864866</v>
      </c>
      <c r="R314" s="1006">
        <v>0.16216216216216217</v>
      </c>
      <c r="S314" s="1006">
        <v>0.12162162162162163</v>
      </c>
      <c r="T314" s="1006">
        <v>0.13513513513513514</v>
      </c>
      <c r="U314" s="1006">
        <f t="shared" si="8"/>
        <v>0.16734234234234238</v>
      </c>
    </row>
    <row r="315" spans="1:21">
      <c r="A315" s="676">
        <v>1230</v>
      </c>
      <c r="B315" s="676">
        <v>70</v>
      </c>
      <c r="C315" s="1004">
        <v>309</v>
      </c>
      <c r="D315" s="1005" t="s">
        <v>2067</v>
      </c>
      <c r="E315" s="1005" t="s">
        <v>1274</v>
      </c>
      <c r="F315" s="1005" t="s">
        <v>2214</v>
      </c>
      <c r="G315" s="1004" t="s">
        <v>55</v>
      </c>
      <c r="H315" s="1005">
        <v>222</v>
      </c>
      <c r="I315" s="1006"/>
      <c r="J315" s="1006"/>
      <c r="K315" s="1006"/>
      <c r="L315" s="1006">
        <v>0.58738738738738738</v>
      </c>
      <c r="M315" s="1006">
        <v>0.8288288288288288</v>
      </c>
      <c r="N315" s="1006">
        <v>0.85405405405405399</v>
      </c>
      <c r="O315" s="1006">
        <v>0.83243243243243248</v>
      </c>
      <c r="P315" s="1006">
        <v>0.81081081081081086</v>
      </c>
      <c r="Q315" s="1006">
        <v>0.82522522522522512</v>
      </c>
      <c r="R315" s="1006">
        <v>0.70630630630630631</v>
      </c>
      <c r="S315" s="1006">
        <v>0.75315315315315312</v>
      </c>
      <c r="T315" s="1006">
        <v>0.74234234234234242</v>
      </c>
      <c r="U315" s="1006">
        <f t="shared" si="8"/>
        <v>0.77117117117117118</v>
      </c>
    </row>
    <row r="316" spans="1:21">
      <c r="A316" s="676">
        <v>6210</v>
      </c>
      <c r="B316" s="676">
        <v>46</v>
      </c>
      <c r="C316" s="1004">
        <v>310</v>
      </c>
      <c r="D316" s="1005" t="s">
        <v>976</v>
      </c>
      <c r="E316" s="1005" t="s">
        <v>1274</v>
      </c>
      <c r="F316" s="1005" t="s">
        <v>2203</v>
      </c>
      <c r="G316" s="1004" t="s">
        <v>55</v>
      </c>
      <c r="H316" s="1005">
        <v>222</v>
      </c>
      <c r="I316" s="1006">
        <v>0.73243243243243239</v>
      </c>
      <c r="J316" s="1006">
        <v>0.75945945945945947</v>
      </c>
      <c r="K316" s="1006">
        <v>0.7583783783783784</v>
      </c>
      <c r="L316" s="1006">
        <v>0.77702702702702697</v>
      </c>
      <c r="M316" s="1006">
        <v>0.82522522522522512</v>
      </c>
      <c r="N316" s="1006">
        <v>0.74018018018018017</v>
      </c>
      <c r="O316" s="1006">
        <v>0.79639639639639648</v>
      </c>
      <c r="P316" s="1006">
        <v>0.86054054054054052</v>
      </c>
      <c r="Q316" s="1006">
        <v>1.0529729729729729</v>
      </c>
      <c r="R316" s="1006">
        <v>1.1099099099099099</v>
      </c>
      <c r="S316" s="1006">
        <v>1.016936936936937</v>
      </c>
      <c r="T316" s="1006">
        <v>0.84828828828828828</v>
      </c>
      <c r="U316" s="1006">
        <f t="shared" si="8"/>
        <v>0.85647897897897884</v>
      </c>
    </row>
    <row r="317" spans="1:21">
      <c r="A317" s="676">
        <v>6220</v>
      </c>
      <c r="B317" s="676">
        <v>168</v>
      </c>
      <c r="C317" s="1004">
        <v>311</v>
      </c>
      <c r="D317" s="1005" t="s">
        <v>2036</v>
      </c>
      <c r="E317" s="1005" t="s">
        <v>1274</v>
      </c>
      <c r="F317" s="1005" t="s">
        <v>2011</v>
      </c>
      <c r="G317" s="1004" t="s">
        <v>55</v>
      </c>
      <c r="H317" s="1005">
        <v>222</v>
      </c>
      <c r="I317" s="1006">
        <v>0.5855855855855856</v>
      </c>
      <c r="J317" s="1006">
        <v>0.54054054054054057</v>
      </c>
      <c r="K317" s="1006">
        <v>0.54054054054054057</v>
      </c>
      <c r="L317" s="1006">
        <v>0.54054054054054057</v>
      </c>
      <c r="M317" s="1006">
        <v>0.55315315315315317</v>
      </c>
      <c r="N317" s="1006">
        <v>0.49729729729729732</v>
      </c>
      <c r="O317" s="1006">
        <v>0.49549549549549549</v>
      </c>
      <c r="P317" s="1006">
        <v>0.56396396396396398</v>
      </c>
      <c r="Q317" s="1006">
        <v>0.91891891891891897</v>
      </c>
      <c r="R317" s="1006">
        <v>1.0054054054054054</v>
      </c>
      <c r="S317" s="1006">
        <v>0.79459459459459458</v>
      </c>
      <c r="T317" s="1006">
        <v>0.83783783783783783</v>
      </c>
      <c r="U317" s="1006">
        <f t="shared" si="8"/>
        <v>0.65615615615615619</v>
      </c>
    </row>
    <row r="318" spans="1:21">
      <c r="A318" s="676">
        <v>1210</v>
      </c>
      <c r="B318" s="676">
        <v>81</v>
      </c>
      <c r="C318" s="1004">
        <v>312</v>
      </c>
      <c r="D318" s="1005" t="s">
        <v>1827</v>
      </c>
      <c r="E318" s="1005" t="s">
        <v>1274</v>
      </c>
      <c r="F318" s="1005" t="s">
        <v>2054</v>
      </c>
      <c r="G318" s="1004" t="s">
        <v>55</v>
      </c>
      <c r="H318" s="1005">
        <v>223</v>
      </c>
      <c r="I318" s="1006">
        <v>0.81793721973094169</v>
      </c>
      <c r="J318" s="1006">
        <v>0.84807174887892378</v>
      </c>
      <c r="K318" s="1006">
        <v>0.91479820627802688</v>
      </c>
      <c r="L318" s="1006">
        <v>0.73829596412556042</v>
      </c>
      <c r="M318" s="1006">
        <v>0.32717488789237664</v>
      </c>
      <c r="N318" s="1006">
        <v>0.46493273542600899</v>
      </c>
      <c r="O318" s="1006">
        <v>0.36591928251121075</v>
      </c>
      <c r="P318" s="1006">
        <v>0.51766816143497751</v>
      </c>
      <c r="Q318" s="1006">
        <v>0.5521076233183857</v>
      </c>
      <c r="R318" s="1006">
        <v>0.55856502242152473</v>
      </c>
      <c r="S318" s="1006">
        <v>0.5424215246636771</v>
      </c>
      <c r="T318" s="1006">
        <v>0.53058295964125557</v>
      </c>
      <c r="U318" s="1006">
        <f t="shared" si="8"/>
        <v>0.59820627802690585</v>
      </c>
    </row>
    <row r="319" spans="1:21">
      <c r="A319" s="676">
        <v>1210</v>
      </c>
      <c r="B319" s="676">
        <v>57</v>
      </c>
      <c r="C319" s="1004">
        <v>313</v>
      </c>
      <c r="D319" s="1005" t="s">
        <v>2035</v>
      </c>
      <c r="E319" s="1005" t="s">
        <v>1274</v>
      </c>
      <c r="F319" s="1005" t="s">
        <v>2203</v>
      </c>
      <c r="G319" s="1004" t="s">
        <v>55</v>
      </c>
      <c r="H319" s="1005">
        <v>223</v>
      </c>
      <c r="I319" s="1006">
        <v>0.50224215246636772</v>
      </c>
      <c r="J319" s="1006">
        <v>0.39461883408071746</v>
      </c>
      <c r="K319" s="1006">
        <v>0.69955156950672648</v>
      </c>
      <c r="L319" s="1006">
        <v>0.54672645739910319</v>
      </c>
      <c r="M319" s="1006">
        <v>0.42618834080717494</v>
      </c>
      <c r="N319" s="1006">
        <v>0.52017937219730936</v>
      </c>
      <c r="O319" s="1006">
        <v>0.62780269058295968</v>
      </c>
      <c r="P319" s="1006">
        <v>0.53632286995515688</v>
      </c>
      <c r="Q319" s="1006">
        <v>0.36807174887892374</v>
      </c>
      <c r="R319" s="1006">
        <v>0.28699551569506726</v>
      </c>
      <c r="S319" s="1006">
        <v>0.32107623318385647</v>
      </c>
      <c r="T319" s="1006">
        <v>0.53273542600896862</v>
      </c>
      <c r="U319" s="1006">
        <f t="shared" si="8"/>
        <v>0.48020926756352766</v>
      </c>
    </row>
    <row r="320" spans="1:21">
      <c r="A320" s="676">
        <v>1210</v>
      </c>
      <c r="B320" s="676">
        <v>64</v>
      </c>
      <c r="C320" s="1004">
        <v>314</v>
      </c>
      <c r="D320" s="1005" t="s">
        <v>2281</v>
      </c>
      <c r="E320" s="1005" t="s">
        <v>1274</v>
      </c>
      <c r="F320" s="1005" t="s">
        <v>2051</v>
      </c>
      <c r="G320" s="1004" t="s">
        <v>55</v>
      </c>
      <c r="H320" s="1005">
        <v>223</v>
      </c>
      <c r="I320" s="1006"/>
      <c r="J320" s="1006"/>
      <c r="K320" s="1006"/>
      <c r="L320" s="1006"/>
      <c r="M320" s="1006"/>
      <c r="N320" s="1006"/>
      <c r="O320" s="1006"/>
      <c r="P320" s="1006"/>
      <c r="Q320" s="1006">
        <v>1.0762331838565021E-2</v>
      </c>
      <c r="R320" s="1006">
        <v>3.5874439461883408E-2</v>
      </c>
      <c r="S320" s="1006">
        <v>5.0224215246636769E-2</v>
      </c>
      <c r="T320" s="1006">
        <v>5.0224215246636769E-2</v>
      </c>
      <c r="U320" s="1006">
        <f t="shared" si="8"/>
        <v>3.6771300448430494E-2</v>
      </c>
    </row>
    <row r="321" spans="1:21">
      <c r="A321" s="676">
        <v>1210</v>
      </c>
      <c r="B321" s="676">
        <v>77</v>
      </c>
      <c r="C321" s="1004">
        <v>315</v>
      </c>
      <c r="D321" s="1005" t="s">
        <v>1357</v>
      </c>
      <c r="E321" s="1005" t="s">
        <v>1274</v>
      </c>
      <c r="F321" s="1005" t="s">
        <v>2011</v>
      </c>
      <c r="G321" s="1004" t="s">
        <v>55</v>
      </c>
      <c r="H321" s="1005">
        <v>223</v>
      </c>
      <c r="I321" s="1006">
        <v>0.53327354260089688</v>
      </c>
      <c r="J321" s="1006">
        <v>0.51228699551569501</v>
      </c>
      <c r="K321" s="1006">
        <v>0.53811659192825112</v>
      </c>
      <c r="L321" s="1006">
        <v>0.34816143497757845</v>
      </c>
      <c r="M321" s="1006">
        <v>0.5521076233183857</v>
      </c>
      <c r="N321" s="1006">
        <v>0.12053811659192824</v>
      </c>
      <c r="O321" s="1006">
        <v>0.34385650224215247</v>
      </c>
      <c r="P321" s="1006"/>
      <c r="Q321" s="1006"/>
      <c r="R321" s="1006">
        <v>6.8878923766816147E-2</v>
      </c>
      <c r="S321" s="1006">
        <v>0.56825112107623321</v>
      </c>
      <c r="T321" s="1006">
        <v>0.62744394618834076</v>
      </c>
      <c r="U321" s="1006">
        <f t="shared" si="8"/>
        <v>0.42129147982062776</v>
      </c>
    </row>
    <row r="322" spans="1:21">
      <c r="A322" s="676">
        <v>1220</v>
      </c>
      <c r="B322" s="676">
        <v>20</v>
      </c>
      <c r="C322" s="1004">
        <v>316</v>
      </c>
      <c r="D322" s="1005" t="s">
        <v>1826</v>
      </c>
      <c r="E322" s="1005" t="s">
        <v>1274</v>
      </c>
      <c r="F322" s="1005" t="s">
        <v>2011</v>
      </c>
      <c r="G322" s="1004" t="s">
        <v>55</v>
      </c>
      <c r="H322" s="1005">
        <v>225</v>
      </c>
      <c r="I322" s="1006">
        <v>0.55893333333333339</v>
      </c>
      <c r="J322" s="1006">
        <v>0.56888888888888889</v>
      </c>
      <c r="K322" s="1006">
        <v>0.55537777777777775</v>
      </c>
      <c r="L322" s="1006">
        <v>0.53191111111111111</v>
      </c>
      <c r="M322" s="1006">
        <v>1.2799999999999999E-2</v>
      </c>
      <c r="N322" s="1006">
        <v>1.208888888888889E-2</v>
      </c>
      <c r="O322" s="1006">
        <v>1.4933333333333333E-2</v>
      </c>
      <c r="P322" s="1006">
        <v>1.4933333333333333E-2</v>
      </c>
      <c r="Q322" s="1006">
        <v>1.7777777777777778E-2</v>
      </c>
      <c r="R322" s="1006">
        <v>1.6355555555555557E-2</v>
      </c>
      <c r="S322" s="1006">
        <v>1.3511111111111111E-2</v>
      </c>
      <c r="T322" s="1006">
        <v>1.3511111111111111E-2</v>
      </c>
      <c r="U322" s="1006">
        <f t="shared" si="8"/>
        <v>0.19425185185185193</v>
      </c>
    </row>
    <row r="323" spans="1:21">
      <c r="A323" s="676">
        <v>1220</v>
      </c>
      <c r="B323" s="676">
        <v>93</v>
      </c>
      <c r="C323" s="1004">
        <v>317</v>
      </c>
      <c r="D323" s="1005" t="s">
        <v>2034</v>
      </c>
      <c r="E323" s="1005" t="s">
        <v>1274</v>
      </c>
      <c r="F323" s="1005" t="s">
        <v>2011</v>
      </c>
      <c r="G323" s="1004" t="s">
        <v>55</v>
      </c>
      <c r="H323" s="1005">
        <v>225</v>
      </c>
      <c r="I323" s="1006">
        <v>0.81777777777777783</v>
      </c>
      <c r="J323" s="1006">
        <v>1.1128888888888888</v>
      </c>
      <c r="K323" s="1006">
        <v>1.1040000000000001</v>
      </c>
      <c r="L323" s="1006">
        <v>0.90311111111111109</v>
      </c>
      <c r="M323" s="1006">
        <v>1.0204444444444445</v>
      </c>
      <c r="N323" s="1006">
        <v>1.1057777777777777</v>
      </c>
      <c r="O323" s="1006">
        <v>1.0737777777777777</v>
      </c>
      <c r="P323" s="1006">
        <v>1.4051555555555557</v>
      </c>
      <c r="Q323" s="1006">
        <v>0.98986666666666667</v>
      </c>
      <c r="R323" s="1006">
        <v>0.98702222222222225</v>
      </c>
      <c r="S323" s="1006">
        <v>0.87680000000000002</v>
      </c>
      <c r="T323" s="1006">
        <v>0.96142222222222218</v>
      </c>
      <c r="U323" s="1006">
        <f t="shared" si="8"/>
        <v>1.0298370370370369</v>
      </c>
    </row>
    <row r="324" spans="1:21">
      <c r="A324" s="676">
        <v>1240</v>
      </c>
      <c r="B324" s="676">
        <v>11</v>
      </c>
      <c r="C324" s="1004">
        <v>318</v>
      </c>
      <c r="D324" s="1005" t="s">
        <v>2033</v>
      </c>
      <c r="E324" s="1005" t="s">
        <v>1274</v>
      </c>
      <c r="F324" s="1005" t="s">
        <v>2011</v>
      </c>
      <c r="G324" s="1004" t="s">
        <v>55</v>
      </c>
      <c r="H324" s="1005">
        <v>225</v>
      </c>
      <c r="I324" s="1006">
        <v>0.14399999999999999</v>
      </c>
      <c r="J324" s="1006">
        <v>1.8666666666666668E-2</v>
      </c>
      <c r="K324" s="1006">
        <v>7.1999999999999995E-2</v>
      </c>
      <c r="L324" s="1006">
        <v>4.8000000000000001E-2</v>
      </c>
      <c r="M324" s="1006">
        <v>1.3333333333333334E-2</v>
      </c>
      <c r="N324" s="1006">
        <v>1.7066666666666667E-2</v>
      </c>
      <c r="O324" s="1006">
        <v>4.2666666666666665E-2</v>
      </c>
      <c r="P324" s="1006">
        <v>5.6533333333333338E-2</v>
      </c>
      <c r="Q324" s="1006">
        <v>6.4000000000000001E-2</v>
      </c>
      <c r="R324" s="1006">
        <v>1.6E-2</v>
      </c>
      <c r="S324" s="1006">
        <v>1.3866666666666668E-2</v>
      </c>
      <c r="T324" s="1006">
        <v>7.4666666666666666E-3</v>
      </c>
      <c r="U324" s="1006">
        <f t="shared" si="8"/>
        <v>4.2799999999999998E-2</v>
      </c>
    </row>
    <row r="325" spans="1:21">
      <c r="A325" s="676">
        <v>1240</v>
      </c>
      <c r="B325" s="676">
        <v>18</v>
      </c>
      <c r="C325" s="1004">
        <v>319</v>
      </c>
      <c r="D325" s="1005" t="s">
        <v>2282</v>
      </c>
      <c r="E325" s="1005" t="s">
        <v>1274</v>
      </c>
      <c r="F325" s="1005" t="s">
        <v>2011</v>
      </c>
      <c r="G325" s="1004" t="s">
        <v>55</v>
      </c>
      <c r="H325" s="1005">
        <v>228</v>
      </c>
      <c r="I325" s="1006">
        <v>0.76315789473684215</v>
      </c>
      <c r="J325" s="1006">
        <v>0.69736842105263153</v>
      </c>
      <c r="K325" s="1006">
        <v>0.37157894736842106</v>
      </c>
      <c r="L325" s="1006">
        <v>0.39473684210526316</v>
      </c>
      <c r="M325" s="1006">
        <v>0.39473684210526316</v>
      </c>
      <c r="N325" s="1006">
        <v>0.46052631578947367</v>
      </c>
      <c r="O325" s="1006">
        <v>1.3157894736842105E-2</v>
      </c>
      <c r="P325" s="1006">
        <v>1.2105263157894735E-2</v>
      </c>
      <c r="Q325" s="1006">
        <v>6.8421052631578952E-2</v>
      </c>
      <c r="R325" s="1006">
        <v>0.51736842105263159</v>
      </c>
      <c r="S325" s="1006">
        <v>0.43368421052631578</v>
      </c>
      <c r="T325" s="1006">
        <v>0.37631578947368421</v>
      </c>
      <c r="U325" s="1006">
        <f t="shared" si="8"/>
        <v>0.37526315789473691</v>
      </c>
    </row>
    <row r="326" spans="1:21">
      <c r="A326" s="676">
        <v>1240</v>
      </c>
      <c r="B326" s="676">
        <v>48</v>
      </c>
      <c r="C326" s="1004">
        <v>320</v>
      </c>
      <c r="D326" s="1005" t="s">
        <v>2283</v>
      </c>
      <c r="E326" s="1005" t="s">
        <v>1274</v>
      </c>
      <c r="F326" s="1005" t="s">
        <v>2011</v>
      </c>
      <c r="G326" s="1004" t="s">
        <v>55</v>
      </c>
      <c r="H326" s="1005">
        <v>228</v>
      </c>
      <c r="I326" s="1006"/>
      <c r="J326" s="1006"/>
      <c r="K326" s="1006"/>
      <c r="L326" s="1006"/>
      <c r="M326" s="1006"/>
      <c r="N326" s="1006"/>
      <c r="O326" s="1006"/>
      <c r="P326" s="1006"/>
      <c r="Q326" s="1006"/>
      <c r="R326" s="1006"/>
      <c r="S326" s="1006">
        <v>0.4631578947368421</v>
      </c>
      <c r="T326" s="1006">
        <v>0.40526315789473688</v>
      </c>
      <c r="U326" s="1006">
        <f t="shared" si="8"/>
        <v>0.43421052631578949</v>
      </c>
    </row>
    <row r="327" spans="1:21">
      <c r="A327" s="676">
        <v>6110</v>
      </c>
      <c r="B327" s="676">
        <v>97</v>
      </c>
      <c r="C327" s="1004">
        <v>321</v>
      </c>
      <c r="D327" s="1005" t="s">
        <v>1356</v>
      </c>
      <c r="E327" s="1005" t="s">
        <v>1274</v>
      </c>
      <c r="F327" s="1005" t="s">
        <v>2011</v>
      </c>
      <c r="G327" s="1004" t="s">
        <v>55</v>
      </c>
      <c r="H327" s="1005">
        <v>230</v>
      </c>
      <c r="I327" s="1006">
        <v>8.6956521739130432E-2</v>
      </c>
      <c r="J327" s="1006">
        <v>0.69565217391304346</v>
      </c>
      <c r="K327" s="1006">
        <v>1</v>
      </c>
      <c r="L327" s="1006">
        <v>0.97304347826086957</v>
      </c>
      <c r="M327" s="1006">
        <v>0.96217391304347832</v>
      </c>
      <c r="N327" s="1006">
        <v>0.94782608695652171</v>
      </c>
      <c r="O327" s="1006">
        <v>0.9956521739130435</v>
      </c>
      <c r="P327" s="1006">
        <v>0.83913043478260874</v>
      </c>
      <c r="Q327" s="1006">
        <v>0.77391304347826084</v>
      </c>
      <c r="R327" s="1006">
        <v>0.47391304347826085</v>
      </c>
      <c r="S327" s="1006">
        <v>0.55652173913043479</v>
      </c>
      <c r="T327" s="1006">
        <v>6.2608695652173918E-2</v>
      </c>
      <c r="U327" s="1006">
        <f t="shared" si="8"/>
        <v>0.69728260869565217</v>
      </c>
    </row>
    <row r="328" spans="1:21">
      <c r="A328" s="676">
        <v>6210</v>
      </c>
      <c r="B328" s="676">
        <v>47</v>
      </c>
      <c r="C328" s="1004">
        <v>322</v>
      </c>
      <c r="D328" s="1005" t="s">
        <v>698</v>
      </c>
      <c r="E328" s="1005" t="s">
        <v>1274</v>
      </c>
      <c r="F328" s="1005" t="s">
        <v>2011</v>
      </c>
      <c r="G328" s="1004" t="s">
        <v>55</v>
      </c>
      <c r="H328" s="1005">
        <v>230</v>
      </c>
      <c r="I328" s="1006">
        <v>0.65217391304347827</v>
      </c>
      <c r="J328" s="1006">
        <v>1.3826086956521739</v>
      </c>
      <c r="K328" s="1006">
        <v>1.488</v>
      </c>
      <c r="L328" s="1006">
        <v>1.3617391304347826</v>
      </c>
      <c r="M328" s="1006">
        <v>0.83478260869565213</v>
      </c>
      <c r="N328" s="1006">
        <v>1.0434782608695652</v>
      </c>
      <c r="O328" s="1006">
        <v>1.0288695652173911</v>
      </c>
      <c r="P328" s="1006">
        <v>0.96417391304347821</v>
      </c>
      <c r="Q328" s="1006">
        <v>0.92556521739130437</v>
      </c>
      <c r="R328" s="1006">
        <v>0.96104347826086955</v>
      </c>
      <c r="S328" s="1006">
        <v>0.95269565217391305</v>
      </c>
      <c r="T328" s="1006">
        <v>0.97773913043478256</v>
      </c>
      <c r="U328" s="1006">
        <f t="shared" si="8"/>
        <v>1.0477391304347825</v>
      </c>
    </row>
    <row r="329" spans="1:21">
      <c r="A329" s="676">
        <v>6220</v>
      </c>
      <c r="B329" s="676">
        <v>24</v>
      </c>
      <c r="C329" s="1004">
        <v>323</v>
      </c>
      <c r="D329" s="1005" t="s">
        <v>1355</v>
      </c>
      <c r="E329" s="1005" t="s">
        <v>1274</v>
      </c>
      <c r="F329" s="1005" t="s">
        <v>2054</v>
      </c>
      <c r="G329" s="1004" t="s">
        <v>55</v>
      </c>
      <c r="H329" s="1005">
        <v>232</v>
      </c>
      <c r="I329" s="1006">
        <v>0.48</v>
      </c>
      <c r="J329" s="1006">
        <v>0.48982758620689654</v>
      </c>
      <c r="K329" s="1006">
        <v>0.39879310344827584</v>
      </c>
      <c r="L329" s="1006">
        <v>0.37655172413793103</v>
      </c>
      <c r="M329" s="1006">
        <v>0.45258620689655171</v>
      </c>
      <c r="N329" s="1006">
        <v>0.50534482758620691</v>
      </c>
      <c r="O329" s="1006">
        <v>0.31086206896551727</v>
      </c>
      <c r="P329" s="1006">
        <v>0.16448275862068965</v>
      </c>
      <c r="Q329" s="1006">
        <v>5.5862068965517243E-2</v>
      </c>
      <c r="R329" s="1006">
        <v>3.9827586206896554E-2</v>
      </c>
      <c r="S329" s="1006">
        <v>0.20586206896551723</v>
      </c>
      <c r="T329" s="1006">
        <v>0.4303448275862069</v>
      </c>
      <c r="U329" s="1006">
        <f t="shared" si="8"/>
        <v>0.32586206896551723</v>
      </c>
    </row>
    <row r="330" spans="1:21">
      <c r="A330" s="676">
        <v>6150</v>
      </c>
      <c r="B330" s="676">
        <v>25</v>
      </c>
      <c r="C330" s="1004">
        <v>324</v>
      </c>
      <c r="D330" s="1005" t="s">
        <v>2032</v>
      </c>
      <c r="E330" s="1005" t="s">
        <v>1274</v>
      </c>
      <c r="F330" s="1005" t="s">
        <v>2050</v>
      </c>
      <c r="G330" s="1004" t="s">
        <v>55</v>
      </c>
      <c r="H330" s="1005">
        <v>233.33</v>
      </c>
      <c r="I330" s="1006">
        <v>0.57857969399562847</v>
      </c>
      <c r="J330" s="1006">
        <v>0.64286632666180943</v>
      </c>
      <c r="K330" s="1006">
        <v>0.58115115930227568</v>
      </c>
      <c r="L330" s="1006">
        <v>0.61972313890198427</v>
      </c>
      <c r="M330" s="1006">
        <v>0.60172288175545363</v>
      </c>
      <c r="N330" s="1006">
        <v>0.64800925727510383</v>
      </c>
      <c r="O330" s="1006">
        <v>0.63772339604851502</v>
      </c>
      <c r="P330" s="1006">
        <v>0.67115244503492899</v>
      </c>
      <c r="Q330" s="1006">
        <v>0.7585822654609351</v>
      </c>
      <c r="R330" s="1006">
        <v>0.77143959199417134</v>
      </c>
      <c r="S330" s="1006">
        <v>0.7611537307675823</v>
      </c>
      <c r="T330" s="1006">
        <v>0.70458149402134318</v>
      </c>
      <c r="U330" s="1006">
        <f t="shared" si="8"/>
        <v>0.66472378176831082</v>
      </c>
    </row>
    <row r="331" spans="1:21">
      <c r="A331" s="676">
        <v>6220</v>
      </c>
      <c r="B331" s="676">
        <v>163</v>
      </c>
      <c r="C331" s="1004">
        <v>325</v>
      </c>
      <c r="D331" s="1005" t="s">
        <v>962</v>
      </c>
      <c r="E331" s="1005" t="s">
        <v>1274</v>
      </c>
      <c r="F331" s="1005" t="s">
        <v>2011</v>
      </c>
      <c r="G331" s="1004" t="s">
        <v>55</v>
      </c>
      <c r="H331" s="1005">
        <v>234</v>
      </c>
      <c r="I331" s="1006">
        <v>0.92717948717948717</v>
      </c>
      <c r="J331" s="1006">
        <v>0.76923076923076927</v>
      </c>
      <c r="K331" s="1006">
        <v>0.80068376068376079</v>
      </c>
      <c r="L331" s="1006">
        <v>0.56547008547008548</v>
      </c>
      <c r="M331" s="1006">
        <v>0.75350427350427351</v>
      </c>
      <c r="N331" s="1006">
        <v>0.69606837606837602</v>
      </c>
      <c r="O331" s="1006">
        <v>0.86837606837606829</v>
      </c>
      <c r="P331" s="1006">
        <v>0.90735042735042737</v>
      </c>
      <c r="Q331" s="1006">
        <v>0.85880341880341882</v>
      </c>
      <c r="R331" s="1006">
        <v>0.74324786324786318</v>
      </c>
      <c r="S331" s="1006">
        <v>0.84376068376068381</v>
      </c>
      <c r="T331" s="1006">
        <v>0.89914529914529917</v>
      </c>
      <c r="U331" s="1006">
        <f t="shared" si="8"/>
        <v>0.8027350427350427</v>
      </c>
    </row>
    <row r="332" spans="1:21">
      <c r="A332" s="676">
        <v>1240</v>
      </c>
      <c r="B332" s="676">
        <v>5</v>
      </c>
      <c r="C332" s="1004">
        <v>326</v>
      </c>
      <c r="D332" s="1005" t="s">
        <v>1929</v>
      </c>
      <c r="E332" s="1005" t="s">
        <v>1274</v>
      </c>
      <c r="F332" s="1005" t="s">
        <v>2011</v>
      </c>
      <c r="G332" s="1004" t="s">
        <v>55</v>
      </c>
      <c r="H332" s="1005">
        <v>234</v>
      </c>
      <c r="I332" s="1006">
        <v>0.16923076923076924</v>
      </c>
      <c r="J332" s="1006">
        <v>0.30905982905982904</v>
      </c>
      <c r="K332" s="1006">
        <v>0.21538461538461537</v>
      </c>
      <c r="L332" s="1006">
        <v>0.31863247863247862</v>
      </c>
      <c r="M332" s="1006">
        <v>6.632478632478632E-2</v>
      </c>
      <c r="N332" s="1006">
        <v>6.427350427350427E-2</v>
      </c>
      <c r="O332" s="1006">
        <v>0.14427350427350427</v>
      </c>
      <c r="P332" s="1006">
        <v>6.974358974358974E-2</v>
      </c>
      <c r="Q332" s="1006">
        <v>0.34324786324786322</v>
      </c>
      <c r="R332" s="1006">
        <v>0.33367521367521369</v>
      </c>
      <c r="S332" s="1006">
        <v>0.34529914529914529</v>
      </c>
      <c r="T332" s="1006">
        <v>0.35076923076923078</v>
      </c>
      <c r="U332" s="1006">
        <f t="shared" si="8"/>
        <v>0.22749287749287753</v>
      </c>
    </row>
    <row r="333" spans="1:21">
      <c r="A333" s="676">
        <v>6110</v>
      </c>
      <c r="B333" s="676">
        <v>58</v>
      </c>
      <c r="C333" s="1004">
        <v>327</v>
      </c>
      <c r="D333" s="1005" t="s">
        <v>2066</v>
      </c>
      <c r="E333" s="1005" t="s">
        <v>1274</v>
      </c>
      <c r="F333" s="1005" t="s">
        <v>2011</v>
      </c>
      <c r="G333" s="1004" t="s">
        <v>55</v>
      </c>
      <c r="H333" s="1005">
        <v>234</v>
      </c>
      <c r="I333" s="1006">
        <v>0.40683760683760684</v>
      </c>
      <c r="J333" s="1006">
        <v>0.41709401709401706</v>
      </c>
      <c r="K333" s="1006">
        <v>0.55111111111111111</v>
      </c>
      <c r="L333" s="1006">
        <v>0.66598290598290599</v>
      </c>
      <c r="M333" s="1006">
        <v>0.65914529914529918</v>
      </c>
      <c r="N333" s="1006">
        <v>0.78769230769230769</v>
      </c>
      <c r="O333" s="1006">
        <v>0.80410256410256409</v>
      </c>
      <c r="P333" s="1006">
        <v>0.72341880341880338</v>
      </c>
      <c r="Q333" s="1006">
        <v>0.72068376068376061</v>
      </c>
      <c r="R333" s="1006">
        <v>0.68649572649572643</v>
      </c>
      <c r="S333" s="1006">
        <v>0.67350427350427344</v>
      </c>
      <c r="T333" s="1006">
        <v>0.72888888888888892</v>
      </c>
      <c r="U333" s="1006">
        <f t="shared" si="8"/>
        <v>0.65207977207977208</v>
      </c>
    </row>
    <row r="334" spans="1:21">
      <c r="A334" s="676">
        <v>6130</v>
      </c>
      <c r="B334" s="676">
        <v>29</v>
      </c>
      <c r="C334" s="1004">
        <v>328</v>
      </c>
      <c r="D334" s="1005" t="s">
        <v>1899</v>
      </c>
      <c r="E334" s="1005" t="s">
        <v>1274</v>
      </c>
      <c r="F334" s="1005" t="s">
        <v>2054</v>
      </c>
      <c r="G334" s="1004" t="s">
        <v>55</v>
      </c>
      <c r="H334" s="1005">
        <v>237</v>
      </c>
      <c r="I334" s="1006">
        <v>1.3903797468354429</v>
      </c>
      <c r="J334" s="1006">
        <v>1.5174683544303798</v>
      </c>
      <c r="K334" s="1006">
        <v>1.4065822784810127</v>
      </c>
      <c r="L334" s="1006">
        <v>1.0896202531645569</v>
      </c>
      <c r="M334" s="1006">
        <v>0.83392405063291131</v>
      </c>
      <c r="N334" s="1006">
        <v>0.61012658227848093</v>
      </c>
      <c r="O334" s="1006">
        <v>0.6318987341772152</v>
      </c>
      <c r="P334" s="1006">
        <v>0.53316455696202536</v>
      </c>
      <c r="Q334" s="1006">
        <v>0.11341772151898734</v>
      </c>
      <c r="R334" s="1006">
        <v>0.35645569620253165</v>
      </c>
      <c r="S334" s="1006">
        <v>0.69670886075949368</v>
      </c>
      <c r="T334" s="1006">
        <v>0.66936708860759486</v>
      </c>
      <c r="U334" s="1006">
        <f t="shared" si="8"/>
        <v>0.82075949367088608</v>
      </c>
    </row>
    <row r="335" spans="1:21">
      <c r="A335" s="676">
        <v>1210</v>
      </c>
      <c r="B335" s="676">
        <v>59</v>
      </c>
      <c r="C335" s="1004">
        <v>329</v>
      </c>
      <c r="D335" s="1005" t="s">
        <v>1804</v>
      </c>
      <c r="E335" s="1005" t="s">
        <v>1274</v>
      </c>
      <c r="F335" s="1005" t="s">
        <v>2011</v>
      </c>
      <c r="G335" s="1004" t="s">
        <v>55</v>
      </c>
      <c r="H335" s="1005">
        <v>242</v>
      </c>
      <c r="I335" s="1006">
        <v>0.77685950413223137</v>
      </c>
      <c r="J335" s="1006">
        <v>0.84297520661157022</v>
      </c>
      <c r="K335" s="1006">
        <v>0.86809917355371902</v>
      </c>
      <c r="L335" s="1006">
        <v>0.86016528925619828</v>
      </c>
      <c r="M335" s="1006">
        <v>0.82909090909090899</v>
      </c>
      <c r="N335" s="1006">
        <v>0.82644628099173556</v>
      </c>
      <c r="O335" s="1006">
        <v>0.87603305785123964</v>
      </c>
      <c r="P335" s="1006">
        <v>0.80991735537190079</v>
      </c>
      <c r="Q335" s="1006">
        <v>0.78677685950413223</v>
      </c>
      <c r="R335" s="1006">
        <v>0.79272727272727272</v>
      </c>
      <c r="S335" s="1006">
        <v>0.76165289256198343</v>
      </c>
      <c r="T335" s="1006">
        <v>0.83966942148760326</v>
      </c>
      <c r="U335" s="1006">
        <f t="shared" si="8"/>
        <v>0.82253443526170777</v>
      </c>
    </row>
    <row r="336" spans="1:21">
      <c r="A336" s="676">
        <v>1210</v>
      </c>
      <c r="B336" s="676">
        <v>60</v>
      </c>
      <c r="C336" s="1004">
        <v>330</v>
      </c>
      <c r="D336" s="1005" t="s">
        <v>1766</v>
      </c>
      <c r="E336" s="1005" t="s">
        <v>1274</v>
      </c>
      <c r="F336" s="1005" t="s">
        <v>2011</v>
      </c>
      <c r="G336" s="1004" t="s">
        <v>55</v>
      </c>
      <c r="H336" s="1005">
        <v>242</v>
      </c>
      <c r="I336" s="1006">
        <v>0.2975206611570248</v>
      </c>
      <c r="J336" s="1006">
        <v>0.4462809917355372</v>
      </c>
      <c r="K336" s="1006">
        <v>0.36363636363636365</v>
      </c>
      <c r="L336" s="1006">
        <v>0.42975206611570249</v>
      </c>
      <c r="M336" s="1006">
        <v>0.41322314049586778</v>
      </c>
      <c r="N336" s="1006">
        <v>0.39669421487603307</v>
      </c>
      <c r="O336" s="1006">
        <v>0.4462809917355372</v>
      </c>
      <c r="P336" s="1006">
        <v>0.42314049586776864</v>
      </c>
      <c r="Q336" s="1006">
        <v>0.45123966942148763</v>
      </c>
      <c r="R336" s="1006">
        <v>0.42975206611570249</v>
      </c>
      <c r="S336" s="1006">
        <v>0.44793388429752068</v>
      </c>
      <c r="T336" s="1006">
        <v>0.45619834710743806</v>
      </c>
      <c r="U336" s="1006">
        <f t="shared" si="8"/>
        <v>0.41680440771349864</v>
      </c>
    </row>
    <row r="337" spans="1:21">
      <c r="A337" s="676">
        <v>6110</v>
      </c>
      <c r="B337" s="676">
        <v>65</v>
      </c>
      <c r="C337" s="1004">
        <v>331</v>
      </c>
      <c r="D337" s="1005" t="s">
        <v>1825</v>
      </c>
      <c r="E337" s="1005" t="s">
        <v>1274</v>
      </c>
      <c r="F337" s="1005" t="s">
        <v>2011</v>
      </c>
      <c r="G337" s="1004" t="s">
        <v>55</v>
      </c>
      <c r="H337" s="1005">
        <v>244</v>
      </c>
      <c r="I337" s="1006">
        <v>0.97540983606557374</v>
      </c>
      <c r="J337" s="1006">
        <v>0.90163934426229508</v>
      </c>
      <c r="K337" s="1006">
        <v>0.89344262295081966</v>
      </c>
      <c r="L337" s="1006">
        <v>0.88524590163934425</v>
      </c>
      <c r="M337" s="1006">
        <v>1.0163934426229508</v>
      </c>
      <c r="N337" s="1006">
        <v>1.1475409836065573</v>
      </c>
      <c r="O337" s="1006">
        <v>1.2131147540983607</v>
      </c>
      <c r="P337" s="1006">
        <v>1.1147540983606556</v>
      </c>
      <c r="Q337" s="1006">
        <v>1.0327868852459017</v>
      </c>
      <c r="R337" s="1006">
        <v>1.042622950819672</v>
      </c>
      <c r="S337" s="1006">
        <v>1.0295081967213113</v>
      </c>
      <c r="T337" s="1006">
        <v>0.97868852459016398</v>
      </c>
      <c r="U337" s="1006">
        <f t="shared" si="8"/>
        <v>1.019262295081967</v>
      </c>
    </row>
    <row r="338" spans="1:21">
      <c r="A338" s="676">
        <v>6220</v>
      </c>
      <c r="B338" s="676">
        <v>23</v>
      </c>
      <c r="C338" s="1004">
        <v>332</v>
      </c>
      <c r="D338" s="1005" t="s">
        <v>997</v>
      </c>
      <c r="E338" s="1005" t="s">
        <v>1274</v>
      </c>
      <c r="F338" s="1005" t="s">
        <v>2051</v>
      </c>
      <c r="G338" s="1004" t="s">
        <v>55</v>
      </c>
      <c r="H338" s="1005">
        <v>244.5</v>
      </c>
      <c r="I338" s="1006">
        <v>0.42404907975460127</v>
      </c>
      <c r="J338" s="1006">
        <v>0.32294478527607362</v>
      </c>
      <c r="K338" s="1006">
        <v>0.25914110429447851</v>
      </c>
      <c r="L338" s="1006">
        <v>0.23460122699386504</v>
      </c>
      <c r="M338" s="1006">
        <v>0.2414723926380368</v>
      </c>
      <c r="N338" s="1006">
        <v>0.35435582822085887</v>
      </c>
      <c r="O338" s="1006">
        <v>0.46625766871165641</v>
      </c>
      <c r="P338" s="1006">
        <v>0.26404907975460123</v>
      </c>
      <c r="Q338" s="1006">
        <v>0.34453987730061347</v>
      </c>
      <c r="R338" s="1006">
        <v>0.35141104294478526</v>
      </c>
      <c r="S338" s="1006">
        <v>0.34650306748466259</v>
      </c>
      <c r="T338" s="1006">
        <v>0.57914110429447851</v>
      </c>
      <c r="U338" s="1006">
        <f t="shared" si="8"/>
        <v>0.34903885480572594</v>
      </c>
    </row>
    <row r="339" spans="1:21">
      <c r="A339" s="676">
        <v>1210</v>
      </c>
      <c r="B339" s="676">
        <v>17</v>
      </c>
      <c r="C339" s="1004">
        <v>333</v>
      </c>
      <c r="D339" s="1005" t="s">
        <v>950</v>
      </c>
      <c r="E339" s="1005" t="s">
        <v>1274</v>
      </c>
      <c r="F339" s="1005" t="s">
        <v>2011</v>
      </c>
      <c r="G339" s="1004" t="s">
        <v>55</v>
      </c>
      <c r="H339" s="1005">
        <v>245</v>
      </c>
      <c r="I339" s="1006">
        <v>0.51836734693877551</v>
      </c>
      <c r="J339" s="1006">
        <v>0.52244897959183678</v>
      </c>
      <c r="K339" s="1006">
        <v>0.49387755102040815</v>
      </c>
      <c r="L339" s="1006">
        <v>0.62857142857142856</v>
      </c>
      <c r="M339" s="1006">
        <v>0.73469387755102045</v>
      </c>
      <c r="N339" s="1006">
        <v>0.6489795918367347</v>
      </c>
      <c r="O339" s="1006">
        <v>0.44489795918367347</v>
      </c>
      <c r="P339" s="1006">
        <v>8.1632653061224483E-2</v>
      </c>
      <c r="Q339" s="1006">
        <v>8.5714285714285715E-2</v>
      </c>
      <c r="R339" s="1006">
        <v>0.10204081632653061</v>
      </c>
      <c r="S339" s="1006">
        <v>0.62040816326530612</v>
      </c>
      <c r="T339" s="1006">
        <v>0.8693877551020408</v>
      </c>
      <c r="U339" s="1006">
        <f t="shared" si="8"/>
        <v>0.47925170068027212</v>
      </c>
    </row>
    <row r="340" spans="1:21">
      <c r="A340" s="676">
        <v>1240</v>
      </c>
      <c r="B340" s="676">
        <v>32</v>
      </c>
      <c r="C340" s="1004">
        <v>334</v>
      </c>
      <c r="D340" s="1005" t="s">
        <v>1824</v>
      </c>
      <c r="E340" s="1005" t="s">
        <v>1274</v>
      </c>
      <c r="F340" s="1005" t="s">
        <v>2203</v>
      </c>
      <c r="G340" s="1004" t="s">
        <v>55</v>
      </c>
      <c r="H340" s="1005">
        <v>245</v>
      </c>
      <c r="I340" s="1006">
        <v>0.45551020408163262</v>
      </c>
      <c r="J340" s="1006">
        <v>0.58775510204081638</v>
      </c>
      <c r="K340" s="1006">
        <v>0.61224489795918369</v>
      </c>
      <c r="L340" s="1006">
        <v>0.63085714285714289</v>
      </c>
      <c r="M340" s="1006">
        <v>0.53975510204081634</v>
      </c>
      <c r="N340" s="1006">
        <v>0.33991836734693875</v>
      </c>
      <c r="O340" s="1006">
        <v>0.65828571428571425</v>
      </c>
      <c r="P340" s="1006">
        <v>0.54563265306122455</v>
      </c>
      <c r="Q340" s="1006">
        <v>4.6040816326530606E-2</v>
      </c>
      <c r="R340" s="1006">
        <v>3.4285714285714287E-2</v>
      </c>
      <c r="S340" s="1006">
        <v>2.6448979591836737E-2</v>
      </c>
      <c r="T340" s="1006">
        <v>2.7428571428571427E-2</v>
      </c>
      <c r="U340" s="1006">
        <f t="shared" si="8"/>
        <v>0.37534693877551017</v>
      </c>
    </row>
    <row r="341" spans="1:21">
      <c r="A341" s="676">
        <v>1220</v>
      </c>
      <c r="B341" s="676">
        <v>7</v>
      </c>
      <c r="C341" s="1004">
        <v>335</v>
      </c>
      <c r="D341" s="1005" t="s">
        <v>754</v>
      </c>
      <c r="E341" s="1005" t="s">
        <v>1274</v>
      </c>
      <c r="F341" s="1005" t="s">
        <v>2011</v>
      </c>
      <c r="G341" s="1004" t="s">
        <v>55</v>
      </c>
      <c r="H341" s="1005">
        <v>245</v>
      </c>
      <c r="I341" s="1006">
        <v>0.38204081632653059</v>
      </c>
      <c r="J341" s="1006">
        <v>4.8979591836734691E-2</v>
      </c>
      <c r="K341" s="1006">
        <v>0.42448979591836733</v>
      </c>
      <c r="L341" s="1006">
        <v>0.483265306122449</v>
      </c>
      <c r="M341" s="1006">
        <v>0.52897959183673471</v>
      </c>
      <c r="N341" s="1006">
        <v>0.52244897959183678</v>
      </c>
      <c r="O341" s="1006">
        <v>0.47020408163265309</v>
      </c>
      <c r="P341" s="1006">
        <v>0.48979591836734693</v>
      </c>
      <c r="Q341" s="1006">
        <v>0.45714285714285713</v>
      </c>
      <c r="R341" s="1006">
        <v>0.46367346938775506</v>
      </c>
      <c r="S341" s="1006">
        <v>0.44408163265306122</v>
      </c>
      <c r="T341" s="1006">
        <v>0.44734693877551018</v>
      </c>
      <c r="U341" s="1006">
        <f t="shared" si="8"/>
        <v>0.43020408163265311</v>
      </c>
    </row>
    <row r="342" spans="1:21">
      <c r="A342" s="676">
        <v>6220</v>
      </c>
      <c r="B342" s="676">
        <v>149</v>
      </c>
      <c r="C342" s="1004">
        <v>336</v>
      </c>
      <c r="D342" s="1005" t="s">
        <v>756</v>
      </c>
      <c r="E342" s="1005" t="s">
        <v>1274</v>
      </c>
      <c r="F342" s="1005" t="s">
        <v>2011</v>
      </c>
      <c r="G342" s="1004" t="s">
        <v>55</v>
      </c>
      <c r="H342" s="1005">
        <v>245</v>
      </c>
      <c r="I342" s="1006">
        <v>0.44897959183673469</v>
      </c>
      <c r="J342" s="1006">
        <v>0.46122448979591835</v>
      </c>
      <c r="K342" s="1006">
        <v>0.41653061224489796</v>
      </c>
      <c r="L342" s="1006">
        <v>0.50693877551020405</v>
      </c>
      <c r="M342" s="1006">
        <v>0.44693877551020406</v>
      </c>
      <c r="N342" s="1006">
        <v>0.42857142857142855</v>
      </c>
      <c r="O342" s="1006">
        <v>1.8367346938775512E-2</v>
      </c>
      <c r="P342" s="1006">
        <v>4.0816326530612242E-2</v>
      </c>
      <c r="Q342" s="1006">
        <v>6.4489795918367343E-2</v>
      </c>
      <c r="R342" s="1006">
        <v>0.46122448979591835</v>
      </c>
      <c r="S342" s="1006">
        <v>0.45959183673469384</v>
      </c>
      <c r="T342" s="1006">
        <v>0.52244897959183678</v>
      </c>
      <c r="U342" s="1006">
        <f t="shared" si="8"/>
        <v>0.35634353741496594</v>
      </c>
    </row>
    <row r="343" spans="1:21">
      <c r="A343" s="676">
        <v>1220</v>
      </c>
      <c r="B343" s="676">
        <v>65</v>
      </c>
      <c r="C343" s="1004">
        <v>337</v>
      </c>
      <c r="D343" s="1005" t="s">
        <v>1767</v>
      </c>
      <c r="E343" s="1005" t="s">
        <v>1274</v>
      </c>
      <c r="F343" s="1005" t="s">
        <v>2011</v>
      </c>
      <c r="G343" s="1004" t="s">
        <v>55</v>
      </c>
      <c r="H343" s="1005">
        <v>245</v>
      </c>
      <c r="I343" s="1006">
        <v>0.82040816326530608</v>
      </c>
      <c r="J343" s="1006">
        <v>0.78122448979591841</v>
      </c>
      <c r="K343" s="1006">
        <v>0.77142857142857146</v>
      </c>
      <c r="L343" s="1006">
        <v>0.68816326530612237</v>
      </c>
      <c r="M343" s="1006">
        <v>0.74693877551020404</v>
      </c>
      <c r="N343" s="1006">
        <v>0.78122448979591841</v>
      </c>
      <c r="O343" s="1006">
        <v>0.4726530612244898</v>
      </c>
      <c r="P343" s="1006">
        <v>9.3061224489795924E-2</v>
      </c>
      <c r="Q343" s="1006">
        <v>0.35755102040816322</v>
      </c>
      <c r="R343" s="1006">
        <v>0.94775510204081626</v>
      </c>
      <c r="S343" s="1006">
        <v>0.87183673469387757</v>
      </c>
      <c r="T343" s="1006">
        <v>0.9453061224489796</v>
      </c>
      <c r="U343" s="1006">
        <f t="shared" si="8"/>
        <v>0.68979591836734688</v>
      </c>
    </row>
    <row r="344" spans="1:21">
      <c r="A344" s="676">
        <v>1240</v>
      </c>
      <c r="B344" s="676">
        <v>21</v>
      </c>
      <c r="C344" s="1004">
        <v>338</v>
      </c>
      <c r="D344" s="1005" t="s">
        <v>978</v>
      </c>
      <c r="E344" s="1005" t="s">
        <v>1274</v>
      </c>
      <c r="F344" s="1005" t="s">
        <v>2203</v>
      </c>
      <c r="G344" s="1004" t="s">
        <v>55</v>
      </c>
      <c r="H344" s="1005">
        <v>245</v>
      </c>
      <c r="I344" s="1006">
        <v>0.69387755102040816</v>
      </c>
      <c r="J344" s="1006">
        <v>0.73469387755102045</v>
      </c>
      <c r="K344" s="1006">
        <v>0.69387755102040816</v>
      </c>
      <c r="L344" s="1006">
        <v>0.71836734693877546</v>
      </c>
      <c r="M344" s="1006">
        <v>0.69387755102040816</v>
      </c>
      <c r="N344" s="1006">
        <v>0.69387755102040816</v>
      </c>
      <c r="O344" s="1006">
        <v>0.69387755102040816</v>
      </c>
      <c r="P344" s="1006">
        <v>0.69387755102040816</v>
      </c>
      <c r="Q344" s="1006">
        <v>0.69387755102040816</v>
      </c>
      <c r="R344" s="1006">
        <v>0.69387755102040816</v>
      </c>
      <c r="S344" s="1006">
        <v>0.62106122448979595</v>
      </c>
      <c r="T344" s="1006">
        <v>0.52375510204081632</v>
      </c>
      <c r="U344" s="1006">
        <f t="shared" si="8"/>
        <v>0.67907482993197288</v>
      </c>
    </row>
    <row r="345" spans="1:21">
      <c r="A345" s="676">
        <v>6220</v>
      </c>
      <c r="B345" s="676">
        <v>188</v>
      </c>
      <c r="C345" s="1004">
        <v>339</v>
      </c>
      <c r="D345" s="1005" t="s">
        <v>1930</v>
      </c>
      <c r="E345" s="1005" t="s">
        <v>1274</v>
      </c>
      <c r="F345" s="1005" t="s">
        <v>2051</v>
      </c>
      <c r="G345" s="1004" t="s">
        <v>55</v>
      </c>
      <c r="H345" s="1005">
        <v>247</v>
      </c>
      <c r="I345" s="1006">
        <v>0.11497975708502024</v>
      </c>
      <c r="J345" s="1006">
        <v>0.11530364372469636</v>
      </c>
      <c r="K345" s="1006">
        <v>0.11821862348178137</v>
      </c>
      <c r="L345" s="1006">
        <v>0.14056680161943319</v>
      </c>
      <c r="M345" s="1006">
        <v>0.14963562753036438</v>
      </c>
      <c r="N345" s="1006">
        <v>0.13927125506072874</v>
      </c>
      <c r="O345" s="1006">
        <v>0.12113360323886641</v>
      </c>
      <c r="P345" s="1006">
        <v>8.0971659919028341E-2</v>
      </c>
      <c r="Q345" s="1006">
        <v>7.5789473684210518E-2</v>
      </c>
      <c r="R345" s="1006">
        <v>7.0607287449392722E-2</v>
      </c>
      <c r="S345" s="1006">
        <v>7.8380566801619436E-2</v>
      </c>
      <c r="T345" s="1006">
        <v>0.12566801619433199</v>
      </c>
      <c r="U345" s="1006">
        <f t="shared" si="8"/>
        <v>0.11087719298245614</v>
      </c>
    </row>
    <row r="346" spans="1:21">
      <c r="A346" s="676">
        <v>6220</v>
      </c>
      <c r="B346" s="676">
        <v>195</v>
      </c>
      <c r="C346" s="1004">
        <v>340</v>
      </c>
      <c r="D346" s="1005" t="s">
        <v>1714</v>
      </c>
      <c r="E346" s="1005" t="s">
        <v>1274</v>
      </c>
      <c r="F346" s="1005" t="s">
        <v>2054</v>
      </c>
      <c r="G346" s="1004" t="s">
        <v>55</v>
      </c>
      <c r="H346" s="1005">
        <v>250</v>
      </c>
      <c r="I346" s="1006">
        <v>0.27279999999999999</v>
      </c>
      <c r="J346" s="1006">
        <v>0.32719999999999999</v>
      </c>
      <c r="K346" s="1006">
        <v>0.30160000000000003</v>
      </c>
      <c r="L346" s="1006">
        <v>0.22080000000000002</v>
      </c>
      <c r="M346" s="1006">
        <v>1.9199999999999998E-2</v>
      </c>
      <c r="N346" s="1006">
        <v>6.4000000000000001E-2</v>
      </c>
      <c r="O346" s="1006">
        <v>4.6399999999999997E-2</v>
      </c>
      <c r="P346" s="1006">
        <v>5.28E-2</v>
      </c>
      <c r="Q346" s="1006">
        <v>9.9199999999999997E-2</v>
      </c>
      <c r="R346" s="1006">
        <v>4.0799999999999996E-2</v>
      </c>
      <c r="S346" s="1006">
        <v>9.8400000000000001E-2</v>
      </c>
      <c r="T346" s="1006">
        <v>1.2E-2</v>
      </c>
      <c r="U346" s="1006">
        <f t="shared" si="8"/>
        <v>0.12960000000000002</v>
      </c>
    </row>
    <row r="347" spans="1:21">
      <c r="A347" s="676">
        <v>1220</v>
      </c>
      <c r="B347" s="676">
        <v>55</v>
      </c>
      <c r="C347" s="1004">
        <v>341</v>
      </c>
      <c r="D347" s="1005" t="s">
        <v>1768</v>
      </c>
      <c r="E347" s="1005" t="s">
        <v>1274</v>
      </c>
      <c r="F347" s="1005" t="s">
        <v>2011</v>
      </c>
      <c r="G347" s="1004" t="s">
        <v>55</v>
      </c>
      <c r="H347" s="1005">
        <v>250</v>
      </c>
      <c r="I347" s="1006">
        <v>8.0640000000000003E-2</v>
      </c>
      <c r="J347" s="1006">
        <v>0.92544000000000004</v>
      </c>
      <c r="K347" s="1006">
        <v>1.0099199999999999</v>
      </c>
      <c r="L347" s="1006">
        <v>1.0185599999999999</v>
      </c>
      <c r="M347" s="1006">
        <v>0.98591999999999991</v>
      </c>
      <c r="N347" s="1006">
        <v>1.0127999999999999</v>
      </c>
      <c r="O347" s="1006">
        <v>1.06368</v>
      </c>
      <c r="P347" s="1006">
        <v>0.85439999999999994</v>
      </c>
      <c r="Q347" s="1006">
        <v>0.81023999999999996</v>
      </c>
      <c r="R347" s="1006">
        <v>0.71616000000000002</v>
      </c>
      <c r="S347" s="1006">
        <v>0.69503999999999999</v>
      </c>
      <c r="T347" s="1006">
        <v>0.77664</v>
      </c>
      <c r="U347" s="1006">
        <f t="shared" si="8"/>
        <v>0.82912000000000008</v>
      </c>
    </row>
    <row r="348" spans="1:21">
      <c r="A348" s="676">
        <v>1270</v>
      </c>
      <c r="B348" s="676">
        <v>14</v>
      </c>
      <c r="C348" s="1004">
        <v>342</v>
      </c>
      <c r="D348" s="1005" t="s">
        <v>1900</v>
      </c>
      <c r="E348" s="1005" t="s">
        <v>1274</v>
      </c>
      <c r="F348" s="1005" t="s">
        <v>2054</v>
      </c>
      <c r="G348" s="1004" t="s">
        <v>55</v>
      </c>
      <c r="H348" s="1005">
        <v>250</v>
      </c>
      <c r="I348" s="1006">
        <v>2.368E-2</v>
      </c>
      <c r="J348" s="1006">
        <v>3.3600000000000005E-2</v>
      </c>
      <c r="K348" s="1006">
        <v>0.12351999999999999</v>
      </c>
      <c r="L348" s="1006">
        <v>0.26880000000000004</v>
      </c>
      <c r="M348" s="1006">
        <v>0.45856000000000002</v>
      </c>
      <c r="N348" s="1006">
        <v>0.53312000000000004</v>
      </c>
      <c r="O348" s="1006">
        <v>0.46112000000000003</v>
      </c>
      <c r="P348" s="1006">
        <v>9.6959999999999991E-2</v>
      </c>
      <c r="Q348" s="1006">
        <v>6.336E-2</v>
      </c>
      <c r="R348" s="1006">
        <v>0.23871999999999999</v>
      </c>
      <c r="S348" s="1006">
        <v>0.38783999999999996</v>
      </c>
      <c r="T348" s="1006">
        <v>0.57247999999999999</v>
      </c>
      <c r="U348" s="1006">
        <f t="shared" si="8"/>
        <v>0.27181333333333335</v>
      </c>
    </row>
    <row r="349" spans="1:21">
      <c r="A349" s="676">
        <v>6220</v>
      </c>
      <c r="B349" s="676">
        <v>156</v>
      </c>
      <c r="C349" s="1004">
        <v>343</v>
      </c>
      <c r="D349" s="1005" t="s">
        <v>498</v>
      </c>
      <c r="E349" s="1005" t="s">
        <v>1274</v>
      </c>
      <c r="F349" s="1005" t="s">
        <v>2203</v>
      </c>
      <c r="G349" s="1004" t="s">
        <v>55</v>
      </c>
      <c r="H349" s="1005">
        <v>250</v>
      </c>
      <c r="I349" s="1006">
        <v>0.52800000000000002</v>
      </c>
      <c r="J349" s="1006">
        <v>0.65600000000000003</v>
      </c>
      <c r="K349" s="1006">
        <v>0.59199999999999997</v>
      </c>
      <c r="L349" s="1006">
        <v>0.52672000000000008</v>
      </c>
      <c r="M349" s="1006">
        <v>0.5696</v>
      </c>
      <c r="N349" s="1006">
        <v>0.56000000000000005</v>
      </c>
      <c r="O349" s="1006">
        <v>0.59199999999999997</v>
      </c>
      <c r="P349" s="1006">
        <v>0.47039999999999998</v>
      </c>
      <c r="Q349" s="1006">
        <v>0.44160000000000005</v>
      </c>
      <c r="R349" s="1006">
        <v>0.504</v>
      </c>
      <c r="S349" s="1006">
        <v>0.4128</v>
      </c>
      <c r="T349" s="1006">
        <v>0.46400000000000002</v>
      </c>
      <c r="U349" s="1006">
        <f t="shared" si="8"/>
        <v>0.52642666666666671</v>
      </c>
    </row>
    <row r="350" spans="1:21">
      <c r="A350" s="676">
        <v>1210</v>
      </c>
      <c r="B350" s="676">
        <v>65</v>
      </c>
      <c r="C350" s="1004">
        <v>344</v>
      </c>
      <c r="D350" s="1005" t="s">
        <v>2031</v>
      </c>
      <c r="E350" s="1005" t="s">
        <v>1274</v>
      </c>
      <c r="F350" s="1005" t="s">
        <v>2011</v>
      </c>
      <c r="G350" s="1004" t="s">
        <v>55</v>
      </c>
      <c r="H350" s="1005">
        <v>250</v>
      </c>
      <c r="I350" s="1006">
        <v>0.67200000000000004</v>
      </c>
      <c r="J350" s="1006">
        <v>0.70399999999999996</v>
      </c>
      <c r="K350" s="1006">
        <v>0.67200000000000004</v>
      </c>
      <c r="L350" s="1006">
        <v>0.69120000000000004</v>
      </c>
      <c r="M350" s="1006">
        <v>0.71296000000000004</v>
      </c>
      <c r="N350" s="1006">
        <v>0.68799999999999994</v>
      </c>
      <c r="O350" s="1006">
        <v>0.67712000000000006</v>
      </c>
      <c r="P350" s="1006">
        <v>0.68</v>
      </c>
      <c r="Q350" s="1006">
        <v>0.66559999999999997</v>
      </c>
      <c r="R350" s="1006">
        <v>0.73920000000000008</v>
      </c>
      <c r="S350" s="1006">
        <v>0.74239999999999995</v>
      </c>
      <c r="T350" s="1006">
        <v>0.72639999999999993</v>
      </c>
      <c r="U350" s="1006">
        <f t="shared" si="8"/>
        <v>0.69757333333333327</v>
      </c>
    </row>
    <row r="351" spans="1:21">
      <c r="A351" s="676">
        <v>1220</v>
      </c>
      <c r="B351" s="676">
        <v>50</v>
      </c>
      <c r="C351" s="1004">
        <v>345</v>
      </c>
      <c r="D351" s="1005" t="s">
        <v>271</v>
      </c>
      <c r="E351" s="1005" t="s">
        <v>1274</v>
      </c>
      <c r="F351" s="1005" t="s">
        <v>2203</v>
      </c>
      <c r="G351" s="1004" t="s">
        <v>55</v>
      </c>
      <c r="H351" s="1005">
        <v>250</v>
      </c>
      <c r="I351" s="1006">
        <v>0.53376000000000001</v>
      </c>
      <c r="J351" s="1006">
        <v>0.14496000000000001</v>
      </c>
      <c r="K351" s="1006">
        <v>2.4E-2</v>
      </c>
      <c r="L351" s="1006">
        <v>0.11231999999999999</v>
      </c>
      <c r="M351" s="1006">
        <v>9.5039999999999999E-2</v>
      </c>
      <c r="N351" s="1006">
        <v>0.12</v>
      </c>
      <c r="O351" s="1006">
        <v>0.12</v>
      </c>
      <c r="P351" s="1006">
        <v>9.6000000000000002E-2</v>
      </c>
      <c r="Q351" s="1006">
        <v>7.1999999999999995E-2</v>
      </c>
      <c r="R351" s="1006">
        <v>0.12959999999999999</v>
      </c>
      <c r="S351" s="1006">
        <v>0.1176</v>
      </c>
      <c r="T351" s="1006">
        <v>0.12479999999999999</v>
      </c>
      <c r="U351" s="1006">
        <f t="shared" si="8"/>
        <v>0.14083999999999999</v>
      </c>
    </row>
    <row r="352" spans="1:21">
      <c r="A352" s="676">
        <v>1220</v>
      </c>
      <c r="B352" s="676">
        <v>74</v>
      </c>
      <c r="C352" s="1004">
        <v>346</v>
      </c>
      <c r="D352" s="1005" t="s">
        <v>1803</v>
      </c>
      <c r="E352" s="1005" t="s">
        <v>1274</v>
      </c>
      <c r="F352" s="1005" t="s">
        <v>2011</v>
      </c>
      <c r="G352" s="1004" t="s">
        <v>55</v>
      </c>
      <c r="H352" s="1005">
        <v>250</v>
      </c>
      <c r="I352" s="1006">
        <v>0.87120000000000009</v>
      </c>
      <c r="J352" s="1006">
        <v>0.89200000000000002</v>
      </c>
      <c r="K352" s="1006">
        <v>0.83040000000000003</v>
      </c>
      <c r="L352" s="1006">
        <v>0.88</v>
      </c>
      <c r="M352" s="1006">
        <v>0.82</v>
      </c>
      <c r="N352" s="1006">
        <v>0.75760000000000005</v>
      </c>
      <c r="O352" s="1006">
        <v>0.85520000000000007</v>
      </c>
      <c r="P352" s="1006">
        <v>0.82</v>
      </c>
      <c r="Q352" s="1006">
        <v>0.84</v>
      </c>
      <c r="R352" s="1006">
        <v>0.8</v>
      </c>
      <c r="S352" s="1006">
        <v>0.84</v>
      </c>
      <c r="T352" s="1006">
        <v>0.88</v>
      </c>
      <c r="U352" s="1006">
        <f t="shared" si="8"/>
        <v>0.84053333333333347</v>
      </c>
    </row>
    <row r="353" spans="1:21">
      <c r="A353" s="676">
        <v>1220</v>
      </c>
      <c r="B353" s="676">
        <v>79</v>
      </c>
      <c r="C353" s="1004">
        <v>347</v>
      </c>
      <c r="D353" s="1005" t="s">
        <v>1354</v>
      </c>
      <c r="E353" s="1005" t="s">
        <v>1274</v>
      </c>
      <c r="F353" s="1005" t="s">
        <v>2011</v>
      </c>
      <c r="G353" s="1004" t="s">
        <v>55</v>
      </c>
      <c r="H353" s="1005">
        <v>250</v>
      </c>
      <c r="I353" s="1006">
        <v>1.0339200000000002</v>
      </c>
      <c r="J353" s="1006">
        <v>0.80303999999999998</v>
      </c>
      <c r="K353" s="1006">
        <v>0.78479999999999994</v>
      </c>
      <c r="L353" s="1006">
        <v>0.79008</v>
      </c>
      <c r="M353" s="1006">
        <v>0.79536000000000007</v>
      </c>
      <c r="N353" s="1006">
        <v>2.5920000000000002E-2</v>
      </c>
      <c r="O353" s="1006">
        <v>9.6959999999999991E-2</v>
      </c>
      <c r="P353" s="1006">
        <v>9.5039999999999999E-2</v>
      </c>
      <c r="Q353" s="1006">
        <v>0.11856</v>
      </c>
      <c r="R353" s="1006">
        <v>0.79967999999999995</v>
      </c>
      <c r="S353" s="1006">
        <v>0.76560000000000006</v>
      </c>
      <c r="T353" s="1006">
        <v>0.73199999999999998</v>
      </c>
      <c r="U353" s="1006">
        <f t="shared" si="8"/>
        <v>0.57008000000000003</v>
      </c>
    </row>
    <row r="354" spans="1:21">
      <c r="A354" s="676">
        <v>1230</v>
      </c>
      <c r="B354" s="676">
        <v>74</v>
      </c>
      <c r="C354" s="1004">
        <v>348</v>
      </c>
      <c r="D354" s="1005" t="s">
        <v>1802</v>
      </c>
      <c r="E354" s="1005" t="s">
        <v>1274</v>
      </c>
      <c r="F354" s="1005" t="s">
        <v>2203</v>
      </c>
      <c r="G354" s="1004" t="s">
        <v>55</v>
      </c>
      <c r="H354" s="1005">
        <v>250</v>
      </c>
      <c r="I354" s="1006">
        <v>0.81023999999999996</v>
      </c>
      <c r="J354" s="1006">
        <v>0.76991999999999994</v>
      </c>
      <c r="K354" s="1006">
        <v>1.728E-2</v>
      </c>
      <c r="L354" s="1006">
        <v>0.73632000000000009</v>
      </c>
      <c r="M354" s="1006">
        <v>0.70175999999999994</v>
      </c>
      <c r="N354" s="1006">
        <v>0.55200000000000005</v>
      </c>
      <c r="O354" s="1006">
        <v>0.8448</v>
      </c>
      <c r="P354" s="1006">
        <v>0.74399999999999999</v>
      </c>
      <c r="Q354" s="1006">
        <v>0.49631999999999998</v>
      </c>
      <c r="R354" s="1006">
        <v>0.52512000000000003</v>
      </c>
      <c r="S354" s="1006">
        <v>0.62303999999999993</v>
      </c>
      <c r="T354" s="1006">
        <v>0.65760000000000007</v>
      </c>
      <c r="U354" s="1006">
        <f t="shared" si="8"/>
        <v>0.62319999999999998</v>
      </c>
    </row>
    <row r="355" spans="1:21">
      <c r="A355" s="676">
        <v>1230</v>
      </c>
      <c r="B355" s="676">
        <v>87</v>
      </c>
      <c r="C355" s="1004">
        <v>349</v>
      </c>
      <c r="D355" s="1005" t="s">
        <v>2284</v>
      </c>
      <c r="E355" s="1005" t="s">
        <v>1274</v>
      </c>
      <c r="F355" s="1005" t="s">
        <v>2203</v>
      </c>
      <c r="G355" s="1004" t="s">
        <v>55</v>
      </c>
      <c r="H355" s="1005">
        <v>250</v>
      </c>
      <c r="I355" s="1006"/>
      <c r="J355" s="1006"/>
      <c r="K355" s="1006"/>
      <c r="L355" s="1006"/>
      <c r="M355" s="1006"/>
      <c r="N355" s="1006"/>
      <c r="O355" s="1006"/>
      <c r="P355" s="1006"/>
      <c r="Q355" s="1006"/>
      <c r="R355" s="1006"/>
      <c r="S355" s="1006">
        <v>1.2E-2</v>
      </c>
      <c r="T355" s="1006">
        <v>0.876</v>
      </c>
      <c r="U355" s="1006">
        <f t="shared" si="8"/>
        <v>0.44400000000000001</v>
      </c>
    </row>
    <row r="356" spans="1:21">
      <c r="A356" s="676">
        <v>1230</v>
      </c>
      <c r="B356" s="676">
        <v>94</v>
      </c>
      <c r="C356" s="1004">
        <v>350</v>
      </c>
      <c r="D356" s="1005" t="s">
        <v>1772</v>
      </c>
      <c r="E356" s="1005" t="s">
        <v>1274</v>
      </c>
      <c r="F356" s="1005" t="s">
        <v>2214</v>
      </c>
      <c r="G356" s="1004" t="s">
        <v>55</v>
      </c>
      <c r="H356" s="1005">
        <v>250</v>
      </c>
      <c r="I356" s="1006">
        <v>0.32736000000000004</v>
      </c>
      <c r="J356" s="1006">
        <v>0.26304</v>
      </c>
      <c r="K356" s="1006">
        <v>0.26591999999999999</v>
      </c>
      <c r="L356" s="1006">
        <v>0.25919999999999999</v>
      </c>
      <c r="M356" s="1006">
        <v>0.25536000000000003</v>
      </c>
      <c r="N356" s="1006">
        <v>0.23424</v>
      </c>
      <c r="O356" s="1006">
        <v>0.22559999999999999</v>
      </c>
      <c r="P356" s="1006">
        <v>0.2064</v>
      </c>
      <c r="Q356" s="1006">
        <v>0.23039999999999999</v>
      </c>
      <c r="R356" s="1006">
        <v>0.23712</v>
      </c>
      <c r="S356" s="1006">
        <v>0.24287999999999998</v>
      </c>
      <c r="T356" s="1006">
        <v>0.26207999999999998</v>
      </c>
      <c r="U356" s="1006">
        <f t="shared" si="8"/>
        <v>0.25080000000000002</v>
      </c>
    </row>
    <row r="357" spans="1:21">
      <c r="A357" s="676">
        <v>1230</v>
      </c>
      <c r="B357" s="676">
        <v>98</v>
      </c>
      <c r="C357" s="1004">
        <v>351</v>
      </c>
      <c r="D357" s="1005" t="s">
        <v>258</v>
      </c>
      <c r="E357" s="1005" t="s">
        <v>1274</v>
      </c>
      <c r="F357" s="1005" t="s">
        <v>2203</v>
      </c>
      <c r="G357" s="1004" t="s">
        <v>55</v>
      </c>
      <c r="H357" s="1005">
        <v>250</v>
      </c>
      <c r="I357" s="1006">
        <v>0.16584000000000002</v>
      </c>
      <c r="J357" s="1006">
        <v>0.15215999999999999</v>
      </c>
      <c r="K357" s="1006">
        <v>0.15</v>
      </c>
      <c r="L357" s="1006">
        <v>0.13872000000000001</v>
      </c>
      <c r="M357" s="1006">
        <v>0.14399999999999999</v>
      </c>
      <c r="N357" s="1006">
        <v>0.16944000000000001</v>
      </c>
      <c r="O357" s="1006">
        <v>0.18143999999999999</v>
      </c>
      <c r="P357" s="1006">
        <v>0.16056000000000001</v>
      </c>
      <c r="Q357" s="1006">
        <v>0.14784</v>
      </c>
      <c r="R357" s="1006">
        <v>0.10584</v>
      </c>
      <c r="S357" s="1006">
        <v>0.16872000000000001</v>
      </c>
      <c r="T357" s="1006">
        <v>0.23784</v>
      </c>
      <c r="U357" s="1006">
        <f t="shared" si="8"/>
        <v>0.16019999999999998</v>
      </c>
    </row>
    <row r="358" spans="1:21">
      <c r="A358" s="676">
        <v>1230</v>
      </c>
      <c r="B358" s="676">
        <v>106</v>
      </c>
      <c r="C358" s="1004">
        <v>352</v>
      </c>
      <c r="D358" s="1005" t="s">
        <v>277</v>
      </c>
      <c r="E358" s="1005" t="s">
        <v>1274</v>
      </c>
      <c r="F358" s="1005" t="s">
        <v>2213</v>
      </c>
      <c r="G358" s="1004" t="s">
        <v>55</v>
      </c>
      <c r="H358" s="1005">
        <v>250.44</v>
      </c>
      <c r="I358" s="1006">
        <v>0.24756428685513496</v>
      </c>
      <c r="J358" s="1006">
        <v>0.25555023159239737</v>
      </c>
      <c r="K358" s="1006">
        <v>0.24596709790768248</v>
      </c>
      <c r="L358" s="1006">
        <v>0.24596709790768248</v>
      </c>
      <c r="M358" s="1006">
        <v>0.25075866475003994</v>
      </c>
      <c r="N358" s="1006">
        <v>0.26832774317201724</v>
      </c>
      <c r="O358" s="1006">
        <v>0.26832774317201724</v>
      </c>
      <c r="P358" s="1006">
        <v>0.2715221210669222</v>
      </c>
      <c r="Q358" s="1006">
        <v>0.27471649896182715</v>
      </c>
      <c r="R358" s="1006">
        <v>0.27471649896182715</v>
      </c>
      <c r="S358" s="1006">
        <v>0.2715221210669222</v>
      </c>
      <c r="T358" s="1006">
        <v>0.25874460948730232</v>
      </c>
      <c r="U358" s="1006">
        <f t="shared" si="8"/>
        <v>0.26114039290848107</v>
      </c>
    </row>
    <row r="359" spans="1:21">
      <c r="A359" s="676">
        <v>1230</v>
      </c>
      <c r="B359" s="676">
        <v>116</v>
      </c>
      <c r="C359" s="1004">
        <v>353</v>
      </c>
      <c r="D359" s="1005" t="s">
        <v>989</v>
      </c>
      <c r="E359" s="1005" t="s">
        <v>1274</v>
      </c>
      <c r="F359" s="1005" t="s">
        <v>2011</v>
      </c>
      <c r="G359" s="1004" t="s">
        <v>55</v>
      </c>
      <c r="H359" s="1005">
        <v>255</v>
      </c>
      <c r="I359" s="1006">
        <v>0.9951372549019607</v>
      </c>
      <c r="J359" s="1006">
        <v>1.016470588235294</v>
      </c>
      <c r="K359" s="1006">
        <v>0.85145098039215683</v>
      </c>
      <c r="L359" s="1006">
        <v>0.88094117647058823</v>
      </c>
      <c r="M359" s="1006">
        <v>0.25850980392156864</v>
      </c>
      <c r="N359" s="1006">
        <v>0.79184313725490196</v>
      </c>
      <c r="O359" s="1006">
        <v>0.87717647058823534</v>
      </c>
      <c r="P359" s="1006">
        <v>0.32250980392156858</v>
      </c>
      <c r="Q359" s="1006">
        <v>0.32815686274509809</v>
      </c>
      <c r="R359" s="1006">
        <v>0.73411764705882343</v>
      </c>
      <c r="S359" s="1006">
        <v>0.7573333333333333</v>
      </c>
      <c r="T359" s="1006">
        <v>1.0842352941176472</v>
      </c>
      <c r="U359" s="1006">
        <f t="shared" si="8"/>
        <v>0.74149019607843147</v>
      </c>
    </row>
    <row r="360" spans="1:21">
      <c r="A360" s="676">
        <v>1240</v>
      </c>
      <c r="B360" s="676">
        <v>47</v>
      </c>
      <c r="C360" s="1004">
        <v>354</v>
      </c>
      <c r="D360" s="1005" t="s">
        <v>1769</v>
      </c>
      <c r="E360" s="1005" t="s">
        <v>1274</v>
      </c>
      <c r="F360" s="1005" t="s">
        <v>2051</v>
      </c>
      <c r="G360" s="1004" t="s">
        <v>55</v>
      </c>
      <c r="H360" s="1005">
        <v>255</v>
      </c>
      <c r="I360" s="1006">
        <v>0.1188235294117647</v>
      </c>
      <c r="J360" s="1006">
        <v>0.11529411764705882</v>
      </c>
      <c r="K360" s="1006">
        <v>0.12470588235294118</v>
      </c>
      <c r="L360" s="1006">
        <v>0.13882352941176471</v>
      </c>
      <c r="M360" s="1006">
        <v>0.14588235294117649</v>
      </c>
      <c r="N360" s="1006">
        <v>0.12705882352941175</v>
      </c>
      <c r="O360" s="1006">
        <v>0.51435294117647057</v>
      </c>
      <c r="P360" s="1006">
        <v>0.4884705882352941</v>
      </c>
      <c r="Q360" s="1006">
        <v>0.49647058823529411</v>
      </c>
      <c r="R360" s="1006">
        <v>0.48894117647058827</v>
      </c>
      <c r="S360" s="1006">
        <v>0.11058823529411764</v>
      </c>
      <c r="T360" s="1006">
        <v>0.12705882352941175</v>
      </c>
      <c r="U360" s="1006">
        <f t="shared" ref="U360:U390" si="9">AVERAGE(I360:T360)</f>
        <v>0.24970588235294119</v>
      </c>
    </row>
    <row r="361" spans="1:21">
      <c r="A361" s="676">
        <v>1260</v>
      </c>
      <c r="B361" s="676">
        <v>46</v>
      </c>
      <c r="C361" s="1004">
        <v>355</v>
      </c>
      <c r="D361" s="1005" t="s">
        <v>1715</v>
      </c>
      <c r="E361" s="1005" t="s">
        <v>1274</v>
      </c>
      <c r="F361" s="1005" t="s">
        <v>2203</v>
      </c>
      <c r="G361" s="1004" t="s">
        <v>55</v>
      </c>
      <c r="H361" s="1005">
        <v>256</v>
      </c>
      <c r="I361" s="1006">
        <v>0.26718750000000002</v>
      </c>
      <c r="J361" s="1006">
        <v>0.31125000000000003</v>
      </c>
      <c r="K361" s="1006">
        <v>0.32437500000000002</v>
      </c>
      <c r="L361" s="1006">
        <v>0.29531249999999998</v>
      </c>
      <c r="M361" s="1006">
        <v>0.28968749999999999</v>
      </c>
      <c r="N361" s="1006">
        <v>0.24374999999999999</v>
      </c>
      <c r="O361" s="1006">
        <v>0.28687499999999999</v>
      </c>
      <c r="P361" s="1006">
        <v>0.2709375</v>
      </c>
      <c r="Q361" s="1006">
        <v>0.19312499999999999</v>
      </c>
      <c r="R361" s="1006">
        <v>0.18656249999999999</v>
      </c>
      <c r="S361" s="1006">
        <v>0.23250000000000001</v>
      </c>
      <c r="T361" s="1006">
        <v>0.33937499999999998</v>
      </c>
      <c r="U361" s="1006">
        <f t="shared" si="9"/>
        <v>0.270078125</v>
      </c>
    </row>
    <row r="362" spans="1:21">
      <c r="A362" s="676">
        <v>6220</v>
      </c>
      <c r="B362" s="676">
        <v>179</v>
      </c>
      <c r="C362" s="1004">
        <v>356</v>
      </c>
      <c r="D362" s="1005" t="s">
        <v>1716</v>
      </c>
      <c r="E362" s="1005" t="s">
        <v>1274</v>
      </c>
      <c r="F362" s="1005" t="s">
        <v>2011</v>
      </c>
      <c r="G362" s="1004" t="s">
        <v>55</v>
      </c>
      <c r="H362" s="1005">
        <v>256</v>
      </c>
      <c r="I362" s="1006">
        <v>0.44937500000000002</v>
      </c>
      <c r="J362" s="1006">
        <v>0.885625</v>
      </c>
      <c r="K362" s="1006">
        <v>0.89249999999999996</v>
      </c>
      <c r="L362" s="1006">
        <v>0.86937500000000001</v>
      </c>
      <c r="M362" s="1006">
        <v>0.41312500000000002</v>
      </c>
      <c r="N362" s="1006">
        <v>4.1875000000000002E-2</v>
      </c>
      <c r="O362" s="1006">
        <v>0.48</v>
      </c>
      <c r="P362" s="1006">
        <v>0.40937499999999999</v>
      </c>
      <c r="Q362" s="1006">
        <v>0.37312499999999998</v>
      </c>
      <c r="R362" s="1006">
        <v>0.155</v>
      </c>
      <c r="S362" s="1006">
        <v>5.8749999999999997E-2</v>
      </c>
      <c r="T362" s="1006">
        <v>0.14000000000000001</v>
      </c>
      <c r="U362" s="1006">
        <f t="shared" si="9"/>
        <v>0.43067708333333327</v>
      </c>
    </row>
    <row r="363" spans="1:21">
      <c r="A363" s="676">
        <v>6220</v>
      </c>
      <c r="B363" s="676">
        <v>180</v>
      </c>
      <c r="C363" s="1004">
        <v>357</v>
      </c>
      <c r="D363" s="1005" t="s">
        <v>770</v>
      </c>
      <c r="E363" s="1005" t="s">
        <v>1274</v>
      </c>
      <c r="F363" s="1005" t="s">
        <v>2051</v>
      </c>
      <c r="G363" s="1004" t="s">
        <v>55</v>
      </c>
      <c r="H363" s="1005">
        <v>256</v>
      </c>
      <c r="I363" s="1006">
        <v>0.16796875</v>
      </c>
      <c r="J363" s="1006">
        <v>0.162109375</v>
      </c>
      <c r="K363" s="1006">
        <v>0.14453125</v>
      </c>
      <c r="L363" s="1006">
        <v>0.16484375000000001</v>
      </c>
      <c r="M363" s="1006">
        <v>0.14296875000000001</v>
      </c>
      <c r="N363" s="1006">
        <v>0.20703125</v>
      </c>
      <c r="O363" s="1006">
        <v>0.234375</v>
      </c>
      <c r="P363" s="1006">
        <v>0.18906249999999999</v>
      </c>
      <c r="Q363" s="1006">
        <v>0.21406249999999999</v>
      </c>
      <c r="R363" s="1006">
        <v>0.21328125000000001</v>
      </c>
      <c r="S363" s="1006">
        <v>0.21406249999999999</v>
      </c>
      <c r="T363" s="1006">
        <v>0.23046875</v>
      </c>
      <c r="U363" s="1006">
        <f t="shared" si="9"/>
        <v>0.19039713541666667</v>
      </c>
    </row>
    <row r="364" spans="1:21">
      <c r="A364" s="676">
        <v>6130</v>
      </c>
      <c r="B364" s="676">
        <v>30</v>
      </c>
      <c r="C364" s="1004">
        <v>358</v>
      </c>
      <c r="D364" s="1005" t="s">
        <v>257</v>
      </c>
      <c r="E364" s="1005" t="s">
        <v>1274</v>
      </c>
      <c r="F364" s="1005" t="s">
        <v>2203</v>
      </c>
      <c r="G364" s="1004" t="s">
        <v>55</v>
      </c>
      <c r="H364" s="1005">
        <v>256</v>
      </c>
      <c r="I364" s="1006">
        <v>0.33203125</v>
      </c>
      <c r="J364" s="1006">
        <v>0.21484375</v>
      </c>
      <c r="K364" s="1006">
        <v>0.25390625</v>
      </c>
      <c r="L364" s="1006">
        <v>0.37109375</v>
      </c>
      <c r="M364" s="1006">
        <v>0.36562499999999998</v>
      </c>
      <c r="N364" s="1006">
        <v>0.31171874999999999</v>
      </c>
      <c r="O364" s="1006">
        <v>0.3125</v>
      </c>
      <c r="P364" s="1006">
        <v>0.28749999999999998</v>
      </c>
      <c r="Q364" s="1006">
        <v>0.1953125</v>
      </c>
      <c r="R364" s="1006">
        <v>0.17937500000000001</v>
      </c>
      <c r="S364" s="1006">
        <v>0.21421875000000001</v>
      </c>
      <c r="T364" s="1006">
        <v>0.31937500000000002</v>
      </c>
      <c r="U364" s="1006">
        <f t="shared" si="9"/>
        <v>0.27979166666666672</v>
      </c>
    </row>
    <row r="365" spans="1:21">
      <c r="A365" s="676">
        <v>1220</v>
      </c>
      <c r="B365" s="676">
        <v>4</v>
      </c>
      <c r="C365" s="1004">
        <v>359</v>
      </c>
      <c r="D365" s="1005" t="s">
        <v>660</v>
      </c>
      <c r="E365" s="1005" t="s">
        <v>1274</v>
      </c>
      <c r="F365" s="1005" t="s">
        <v>2011</v>
      </c>
      <c r="G365" s="1004" t="s">
        <v>55</v>
      </c>
      <c r="H365" s="1005">
        <v>260</v>
      </c>
      <c r="I365" s="1006">
        <v>0.74953846153846149</v>
      </c>
      <c r="J365" s="1006">
        <v>0.70892307692307688</v>
      </c>
      <c r="K365" s="1006">
        <v>0.72615384615384615</v>
      </c>
      <c r="L365" s="1006">
        <v>0.76</v>
      </c>
      <c r="M365" s="1006">
        <v>0.91938461538461536</v>
      </c>
      <c r="N365" s="1006">
        <v>0.97969230769230764</v>
      </c>
      <c r="O365" s="1006">
        <v>1.0289230769230768</v>
      </c>
      <c r="P365" s="1006">
        <v>9.3538461538461543E-2</v>
      </c>
      <c r="Q365" s="1006">
        <v>9.2307692307692313E-2</v>
      </c>
      <c r="R365" s="1006">
        <v>0.88307692307692309</v>
      </c>
      <c r="S365" s="1006">
        <v>0.94461538461538463</v>
      </c>
      <c r="T365" s="1006">
        <v>1.2756923076923077</v>
      </c>
      <c r="U365" s="1006">
        <f t="shared" si="9"/>
        <v>0.76348717948717948</v>
      </c>
    </row>
    <row r="366" spans="1:21">
      <c r="A366" s="676">
        <v>6210</v>
      </c>
      <c r="B366" s="676">
        <v>45</v>
      </c>
      <c r="C366" s="1004">
        <v>360</v>
      </c>
      <c r="D366" s="1005" t="s">
        <v>499</v>
      </c>
      <c r="E366" s="1005" t="s">
        <v>1274</v>
      </c>
      <c r="F366" s="1005" t="s">
        <v>2011</v>
      </c>
      <c r="G366" s="1004" t="s">
        <v>55</v>
      </c>
      <c r="H366" s="1005">
        <v>260</v>
      </c>
      <c r="I366" s="1006">
        <v>1.3947692307692308</v>
      </c>
      <c r="J366" s="1006">
        <v>0.6</v>
      </c>
      <c r="K366" s="1006">
        <v>0.66923076923076918</v>
      </c>
      <c r="L366" s="1006">
        <v>0.95561538461538464</v>
      </c>
      <c r="M366" s="1006">
        <v>0.94615384615384612</v>
      </c>
      <c r="N366" s="1006">
        <v>0.9498461538461539</v>
      </c>
      <c r="O366" s="1006">
        <v>0.7846153846153846</v>
      </c>
      <c r="P366" s="1006">
        <v>0.69230769230769229</v>
      </c>
      <c r="Q366" s="1006">
        <v>0.9</v>
      </c>
      <c r="R366" s="1006">
        <v>0.73338461538461541</v>
      </c>
      <c r="S366" s="1006">
        <v>0.7700769230769231</v>
      </c>
      <c r="T366" s="1006">
        <v>0.77238461538461534</v>
      </c>
      <c r="U366" s="1006">
        <f t="shared" si="9"/>
        <v>0.84736538461538469</v>
      </c>
    </row>
    <row r="367" spans="1:21">
      <c r="A367" s="676">
        <v>1210</v>
      </c>
      <c r="B367" s="676">
        <v>46</v>
      </c>
      <c r="C367" s="1004">
        <v>361</v>
      </c>
      <c r="D367" s="1005" t="s">
        <v>663</v>
      </c>
      <c r="E367" s="1005" t="s">
        <v>1274</v>
      </c>
      <c r="F367" s="1005" t="s">
        <v>2011</v>
      </c>
      <c r="G367" s="1004" t="s">
        <v>55</v>
      </c>
      <c r="H367" s="1005">
        <v>268</v>
      </c>
      <c r="I367" s="1006">
        <v>0.2462686567164179</v>
      </c>
      <c r="J367" s="1006">
        <v>0.35820895522388058</v>
      </c>
      <c r="K367" s="1006">
        <v>0.86194029850746268</v>
      </c>
      <c r="L367" s="1006">
        <v>1.0634328358208955</v>
      </c>
      <c r="M367" s="1006">
        <v>0.84223880597014922</v>
      </c>
      <c r="N367" s="1006">
        <v>0.79477611940298509</v>
      </c>
      <c r="O367" s="1006">
        <v>0.82835820895522383</v>
      </c>
      <c r="P367" s="1006">
        <v>0.60223880597014923</v>
      </c>
      <c r="Q367" s="1006">
        <v>0.57761194029850749</v>
      </c>
      <c r="R367" s="1006">
        <v>0.38776119402985076</v>
      </c>
      <c r="S367" s="1006">
        <v>0.49835820895522387</v>
      </c>
      <c r="T367" s="1006">
        <v>0.41462686567164181</v>
      </c>
      <c r="U367" s="1006">
        <f t="shared" si="9"/>
        <v>0.6229850746268657</v>
      </c>
    </row>
    <row r="368" spans="1:21">
      <c r="A368" s="676">
        <v>1210</v>
      </c>
      <c r="B368" s="676">
        <v>3</v>
      </c>
      <c r="C368" s="1004">
        <v>362</v>
      </c>
      <c r="D368" s="1005" t="s">
        <v>620</v>
      </c>
      <c r="E368" s="1005" t="s">
        <v>1274</v>
      </c>
      <c r="F368" s="1005" t="s">
        <v>2203</v>
      </c>
      <c r="G368" s="1004" t="s">
        <v>55</v>
      </c>
      <c r="H368" s="1005">
        <v>268</v>
      </c>
      <c r="I368" s="1006">
        <v>0.20447761194029851</v>
      </c>
      <c r="J368" s="1006">
        <v>0.2417910447761194</v>
      </c>
      <c r="K368" s="1006">
        <v>0.25671641791044775</v>
      </c>
      <c r="L368" s="1006">
        <v>0.21492537313432836</v>
      </c>
      <c r="M368" s="1006">
        <v>0.28955223880597014</v>
      </c>
      <c r="N368" s="1006">
        <v>0.25074626865671645</v>
      </c>
      <c r="O368" s="1006">
        <v>0.2343283582089552</v>
      </c>
      <c r="P368" s="1006">
        <v>0.15223880597014924</v>
      </c>
      <c r="Q368" s="1006">
        <v>0.11641791044776119</v>
      </c>
      <c r="R368" s="1006">
        <v>0.22746268656716417</v>
      </c>
      <c r="S368" s="1006">
        <v>0.20298507462686566</v>
      </c>
      <c r="T368" s="1006">
        <v>0.42388059701492536</v>
      </c>
      <c r="U368" s="1006">
        <f t="shared" si="9"/>
        <v>0.23462686567164179</v>
      </c>
    </row>
    <row r="369" spans="1:21">
      <c r="A369" s="676">
        <v>1210</v>
      </c>
      <c r="B369" s="676">
        <v>51</v>
      </c>
      <c r="C369" s="1004">
        <v>363</v>
      </c>
      <c r="D369" s="1005" t="s">
        <v>1605</v>
      </c>
      <c r="E369" s="1005" t="s">
        <v>1274</v>
      </c>
      <c r="F369" s="1005" t="s">
        <v>2054</v>
      </c>
      <c r="G369" s="1004" t="s">
        <v>55</v>
      </c>
      <c r="H369" s="1005">
        <v>270</v>
      </c>
      <c r="I369" s="1006">
        <v>0.14177777777777778</v>
      </c>
      <c r="J369" s="1006">
        <v>0.24533333333333332</v>
      </c>
      <c r="K369" s="1006">
        <v>0.28444444444444444</v>
      </c>
      <c r="L369" s="1006">
        <v>0.41199999999999998</v>
      </c>
      <c r="M369" s="1006">
        <v>0.37066666666666664</v>
      </c>
      <c r="N369" s="1006">
        <v>0.3551111111111111</v>
      </c>
      <c r="O369" s="1006">
        <v>0.18888888888888888</v>
      </c>
      <c r="P369" s="1006">
        <v>0.31555555555555559</v>
      </c>
      <c r="Q369" s="1006">
        <v>0.31911111111111112</v>
      </c>
      <c r="R369" s="1006">
        <v>0.28400000000000003</v>
      </c>
      <c r="S369" s="1006">
        <v>0.10933333333333334</v>
      </c>
      <c r="T369" s="1006">
        <v>0.18</v>
      </c>
      <c r="U369" s="1006">
        <f t="shared" si="9"/>
        <v>0.26718518518518519</v>
      </c>
    </row>
    <row r="370" spans="1:21">
      <c r="A370" s="676">
        <v>1220</v>
      </c>
      <c r="B370" s="676">
        <v>19</v>
      </c>
      <c r="C370" s="1004">
        <v>364</v>
      </c>
      <c r="D370" s="1005" t="s">
        <v>124</v>
      </c>
      <c r="E370" s="1005" t="s">
        <v>1274</v>
      </c>
      <c r="F370" s="1005" t="s">
        <v>2011</v>
      </c>
      <c r="G370" s="1004" t="s">
        <v>55</v>
      </c>
      <c r="H370" s="1005">
        <v>270</v>
      </c>
      <c r="I370" s="1006">
        <v>1.0074074074074073</v>
      </c>
      <c r="J370" s="1006">
        <v>1.1703703703703703</v>
      </c>
      <c r="K370" s="1006">
        <v>0.93333333333333335</v>
      </c>
      <c r="L370" s="1006">
        <v>0.94814814814814818</v>
      </c>
      <c r="M370" s="1006">
        <v>0.90370370370370368</v>
      </c>
      <c r="N370" s="1006">
        <v>0.93333333333333335</v>
      </c>
      <c r="O370" s="1006">
        <v>0.82962962962962961</v>
      </c>
      <c r="P370" s="1006">
        <v>0.44444444444444442</v>
      </c>
      <c r="Q370" s="1006">
        <v>0.88888888888888884</v>
      </c>
      <c r="R370" s="1006">
        <v>0.98192592592592598</v>
      </c>
      <c r="S370" s="1006">
        <v>0.96651851851851844</v>
      </c>
      <c r="T370" s="1006">
        <v>1.0050370370370372</v>
      </c>
      <c r="U370" s="1006">
        <f t="shared" si="9"/>
        <v>0.91772839506172821</v>
      </c>
    </row>
    <row r="371" spans="1:21">
      <c r="A371" s="676">
        <v>1220</v>
      </c>
      <c r="B371" s="676">
        <v>43</v>
      </c>
      <c r="C371" s="1004">
        <v>365</v>
      </c>
      <c r="D371" s="1005" t="s">
        <v>1901</v>
      </c>
      <c r="E371" s="1005" t="s">
        <v>1274</v>
      </c>
      <c r="F371" s="1005" t="s">
        <v>2011</v>
      </c>
      <c r="G371" s="1004" t="s">
        <v>55</v>
      </c>
      <c r="H371" s="1005">
        <v>270</v>
      </c>
      <c r="I371" s="1006">
        <v>0.39644444444444449</v>
      </c>
      <c r="J371" s="1006">
        <v>0.46133333333333332</v>
      </c>
      <c r="K371" s="1006">
        <v>0.46755555555555556</v>
      </c>
      <c r="L371" s="1006">
        <v>0.46133333333333332</v>
      </c>
      <c r="M371" s="1006">
        <v>0.32266666666666666</v>
      </c>
      <c r="N371" s="1006">
        <v>0.39377777777777773</v>
      </c>
      <c r="O371" s="1006">
        <v>0.43288888888888888</v>
      </c>
      <c r="P371" s="1006">
        <v>0.55466666666666664</v>
      </c>
      <c r="Q371" s="1006">
        <v>0.432</v>
      </c>
      <c r="R371" s="1006">
        <v>0.20444444444444446</v>
      </c>
      <c r="S371" s="1006">
        <v>4.5333333333333337E-2</v>
      </c>
      <c r="T371" s="1006">
        <v>0.432</v>
      </c>
      <c r="U371" s="1006">
        <f t="shared" si="9"/>
        <v>0.38370370370370382</v>
      </c>
    </row>
    <row r="372" spans="1:21">
      <c r="A372" s="676">
        <v>1220</v>
      </c>
      <c r="B372" s="676">
        <v>67</v>
      </c>
      <c r="C372" s="1004">
        <v>366</v>
      </c>
      <c r="D372" s="1005" t="s">
        <v>2065</v>
      </c>
      <c r="E372" s="1005" t="s">
        <v>1274</v>
      </c>
      <c r="F372" s="1005" t="s">
        <v>2213</v>
      </c>
      <c r="G372" s="1004" t="s">
        <v>55</v>
      </c>
      <c r="H372" s="1005">
        <v>271</v>
      </c>
      <c r="I372" s="1006">
        <v>1.4760147601476014E-2</v>
      </c>
      <c r="J372" s="1006">
        <v>0.39852398523985239</v>
      </c>
      <c r="K372" s="1006">
        <v>0.36900369003690037</v>
      </c>
      <c r="L372" s="1006">
        <v>0.36900369003690037</v>
      </c>
      <c r="M372" s="1006">
        <v>0.3595571955719557</v>
      </c>
      <c r="N372" s="1006">
        <v>0.35129151291512917</v>
      </c>
      <c r="O372" s="1006">
        <v>0.32472324723247231</v>
      </c>
      <c r="P372" s="1006">
        <v>0.33062730627306269</v>
      </c>
      <c r="Q372" s="1006">
        <v>0.34243542435424351</v>
      </c>
      <c r="R372" s="1006">
        <v>0.34774907749077488</v>
      </c>
      <c r="S372" s="1006">
        <v>0.33003690036900368</v>
      </c>
      <c r="T372" s="1006">
        <v>0.33948339483394835</v>
      </c>
      <c r="U372" s="1006">
        <f t="shared" si="9"/>
        <v>0.32309963099630995</v>
      </c>
    </row>
    <row r="373" spans="1:21">
      <c r="A373" s="676">
        <v>1220</v>
      </c>
      <c r="B373" s="676">
        <v>71</v>
      </c>
      <c r="C373" s="1004">
        <v>367</v>
      </c>
      <c r="D373" s="1005" t="s">
        <v>952</v>
      </c>
      <c r="E373" s="1005" t="s">
        <v>1274</v>
      </c>
      <c r="F373" s="1005" t="s">
        <v>2011</v>
      </c>
      <c r="G373" s="1004" t="s">
        <v>55</v>
      </c>
      <c r="H373" s="1005">
        <v>274</v>
      </c>
      <c r="I373" s="1006">
        <v>1.051094890510949</v>
      </c>
      <c r="J373" s="1006">
        <v>0.82116788321167888</v>
      </c>
      <c r="K373" s="1006">
        <v>0.7992700729927007</v>
      </c>
      <c r="L373" s="1006">
        <v>0.54963503649635037</v>
      </c>
      <c r="M373" s="1006">
        <v>0.51240875912408756</v>
      </c>
      <c r="N373" s="1006">
        <v>0.56277372262773717</v>
      </c>
      <c r="O373" s="1006">
        <v>0.66569343065693432</v>
      </c>
      <c r="P373" s="1006">
        <v>0.83211678832116787</v>
      </c>
      <c r="Q373" s="1006">
        <v>0.81021897810218979</v>
      </c>
      <c r="R373" s="1006">
        <v>0.82116788321167888</v>
      </c>
      <c r="S373" s="1006">
        <v>0.78175182481751826</v>
      </c>
      <c r="T373" s="1006">
        <v>0.8978102189781022</v>
      </c>
      <c r="U373" s="1006">
        <f t="shared" si="9"/>
        <v>0.75875912408759127</v>
      </c>
    </row>
    <row r="374" spans="1:21">
      <c r="A374" s="676">
        <v>1230</v>
      </c>
      <c r="B374" s="676">
        <v>62</v>
      </c>
      <c r="C374" s="1004">
        <v>368</v>
      </c>
      <c r="D374" s="1005" t="s">
        <v>1823</v>
      </c>
      <c r="E374" s="1005" t="s">
        <v>1274</v>
      </c>
      <c r="F374" s="1005" t="s">
        <v>2213</v>
      </c>
      <c r="G374" s="1004" t="s">
        <v>55</v>
      </c>
      <c r="H374" s="1005">
        <v>275</v>
      </c>
      <c r="I374" s="1006">
        <v>0.34909090909090912</v>
      </c>
      <c r="J374" s="1006">
        <v>0.37818181818181817</v>
      </c>
      <c r="K374" s="1006">
        <v>0.34909090909090912</v>
      </c>
      <c r="L374" s="1006">
        <v>0.35956363636363636</v>
      </c>
      <c r="M374" s="1006">
        <v>0.36945454545454542</v>
      </c>
      <c r="N374" s="1006">
        <v>0.37818181818181817</v>
      </c>
      <c r="O374" s="1006">
        <v>0.3927272727272727</v>
      </c>
      <c r="P374" s="1006">
        <v>0.3653818181818182</v>
      </c>
      <c r="Q374" s="1006">
        <v>0.38167272727272727</v>
      </c>
      <c r="R374" s="1006">
        <v>0.37352727272727271</v>
      </c>
      <c r="S374" s="1006">
        <v>0.3618909090909091</v>
      </c>
      <c r="T374" s="1006">
        <v>0.3531636363636364</v>
      </c>
      <c r="U374" s="1006">
        <f t="shared" si="9"/>
        <v>0.36766060606060608</v>
      </c>
    </row>
    <row r="375" spans="1:21">
      <c r="A375" s="676">
        <v>1230</v>
      </c>
      <c r="B375" s="676">
        <v>95</v>
      </c>
      <c r="C375" s="1004">
        <v>369</v>
      </c>
      <c r="D375" s="1005" t="s">
        <v>971</v>
      </c>
      <c r="E375" s="1005" t="s">
        <v>1274</v>
      </c>
      <c r="F375" s="1005" t="s">
        <v>2011</v>
      </c>
      <c r="G375" s="1004" t="s">
        <v>55</v>
      </c>
      <c r="H375" s="1005">
        <v>275</v>
      </c>
      <c r="I375" s="1006">
        <v>0.76363636363636367</v>
      </c>
      <c r="J375" s="1006">
        <v>0.72727272727272729</v>
      </c>
      <c r="K375" s="1006">
        <v>0.72727272727272729</v>
      </c>
      <c r="L375" s="1006">
        <v>0.34545454545454546</v>
      </c>
      <c r="M375" s="1006">
        <v>0.19199999999999998</v>
      </c>
      <c r="N375" s="1006">
        <v>0.66836363636363638</v>
      </c>
      <c r="O375" s="1006">
        <v>0.49090909090909091</v>
      </c>
      <c r="P375" s="1006">
        <v>0.22836363636363635</v>
      </c>
      <c r="Q375" s="1006">
        <v>0.77890909090909088</v>
      </c>
      <c r="R375" s="1006">
        <v>0.79200000000000004</v>
      </c>
      <c r="S375" s="1006">
        <v>0.82181818181818178</v>
      </c>
      <c r="T375" s="1006">
        <v>0.82399999999999995</v>
      </c>
      <c r="U375" s="1006">
        <f t="shared" si="9"/>
        <v>0.61333333333333329</v>
      </c>
    </row>
    <row r="376" spans="1:21">
      <c r="A376" s="676">
        <v>1250</v>
      </c>
      <c r="B376" s="676">
        <v>25</v>
      </c>
      <c r="C376" s="1004">
        <v>370</v>
      </c>
      <c r="D376" s="1005" t="s">
        <v>1801</v>
      </c>
      <c r="E376" s="1005" t="s">
        <v>1274</v>
      </c>
      <c r="F376" s="1005" t="s">
        <v>2011</v>
      </c>
      <c r="G376" s="1004" t="s">
        <v>55</v>
      </c>
      <c r="H376" s="1005">
        <v>278</v>
      </c>
      <c r="I376" s="1006">
        <v>0.97266187050359709</v>
      </c>
      <c r="J376" s="1006">
        <v>1.2034532374100719</v>
      </c>
      <c r="K376" s="1006">
        <v>1.0302158273381294</v>
      </c>
      <c r="L376" s="1006">
        <v>0.59856115107913677</v>
      </c>
      <c r="M376" s="1006">
        <v>0.98014388489208637</v>
      </c>
      <c r="N376" s="1006">
        <v>9.7841726618705036E-3</v>
      </c>
      <c r="O376" s="1006">
        <v>0.15597122302158273</v>
      </c>
      <c r="P376" s="1006">
        <v>0.32517985611510791</v>
      </c>
      <c r="Q376" s="1006">
        <v>7.1942446043165464E-2</v>
      </c>
      <c r="R376" s="1006">
        <v>0.41381294964028781</v>
      </c>
      <c r="S376" s="1006">
        <v>0.90877697841726612</v>
      </c>
      <c r="T376" s="1006">
        <v>0.85007194244604312</v>
      </c>
      <c r="U376" s="1006">
        <f t="shared" si="9"/>
        <v>0.62671462829736213</v>
      </c>
    </row>
    <row r="377" spans="1:21">
      <c r="A377" s="676">
        <v>1260</v>
      </c>
      <c r="B377" s="676">
        <v>43</v>
      </c>
      <c r="C377" s="1004">
        <v>371</v>
      </c>
      <c r="D377" s="1005" t="s">
        <v>613</v>
      </c>
      <c r="E377" s="1005" t="s">
        <v>1274</v>
      </c>
      <c r="F377" s="1005" t="s">
        <v>2202</v>
      </c>
      <c r="G377" s="1004" t="s">
        <v>55</v>
      </c>
      <c r="H377" s="1005">
        <v>278</v>
      </c>
      <c r="I377" s="1006">
        <v>1.6942446043165467</v>
      </c>
      <c r="J377" s="1006">
        <v>1.7589928057553956</v>
      </c>
      <c r="K377" s="1006">
        <v>1.7805755395683454</v>
      </c>
      <c r="L377" s="1006">
        <v>1.7805755395683454</v>
      </c>
      <c r="M377" s="1006">
        <v>1.4007194244604315</v>
      </c>
      <c r="N377" s="1006">
        <v>1.5604316546762591</v>
      </c>
      <c r="O377" s="1006">
        <v>1.6899280575539568</v>
      </c>
      <c r="P377" s="1006">
        <v>1.2517985611510791</v>
      </c>
      <c r="Q377" s="1006">
        <v>1.1870503597122302</v>
      </c>
      <c r="R377" s="1006">
        <v>0.8913669064748202</v>
      </c>
      <c r="S377" s="1006">
        <v>0.36258992805755397</v>
      </c>
      <c r="T377" s="1006">
        <v>0.83525179856115106</v>
      </c>
      <c r="U377" s="1006">
        <f t="shared" si="9"/>
        <v>1.3494604316546763</v>
      </c>
    </row>
    <row r="378" spans="1:21">
      <c r="A378" s="676">
        <v>1270</v>
      </c>
      <c r="B378" s="676">
        <v>13</v>
      </c>
      <c r="C378" s="1004">
        <v>372</v>
      </c>
      <c r="D378" s="1005" t="s">
        <v>1717</v>
      </c>
      <c r="E378" s="1005" t="s">
        <v>1274</v>
      </c>
      <c r="F378" s="1005" t="s">
        <v>2054</v>
      </c>
      <c r="G378" s="1004" t="s">
        <v>55</v>
      </c>
      <c r="H378" s="1005">
        <v>278</v>
      </c>
      <c r="I378" s="1006">
        <v>0.39928057553956836</v>
      </c>
      <c r="J378" s="1006">
        <v>0.43165467625899279</v>
      </c>
      <c r="K378" s="1006">
        <v>0.35611510791366907</v>
      </c>
      <c r="L378" s="1006">
        <v>0.238273381294964</v>
      </c>
      <c r="M378" s="1006">
        <v>0.27410071942446046</v>
      </c>
      <c r="N378" s="1006">
        <v>0.30215827338129497</v>
      </c>
      <c r="O378" s="1006">
        <v>9.7985611510791368E-2</v>
      </c>
      <c r="P378" s="1006">
        <v>6.3884892086330941E-2</v>
      </c>
      <c r="Q378" s="1006">
        <v>0.13424460431654675</v>
      </c>
      <c r="R378" s="1006">
        <v>9.2374100719424465E-2</v>
      </c>
      <c r="S378" s="1006">
        <v>0.14028776978417265</v>
      </c>
      <c r="T378" s="1006">
        <v>0.27280575539568347</v>
      </c>
      <c r="U378" s="1006">
        <f t="shared" si="9"/>
        <v>0.23359712230215823</v>
      </c>
    </row>
    <row r="379" spans="1:21">
      <c r="A379" s="676">
        <v>6110</v>
      </c>
      <c r="B379" s="676">
        <v>53</v>
      </c>
      <c r="C379" s="1004">
        <v>373</v>
      </c>
      <c r="D379" s="1005" t="s">
        <v>1718</v>
      </c>
      <c r="E379" s="1005" t="s">
        <v>1274</v>
      </c>
      <c r="F379" s="1005" t="s">
        <v>2054</v>
      </c>
      <c r="G379" s="1004" t="s">
        <v>55</v>
      </c>
      <c r="H379" s="1005">
        <v>278</v>
      </c>
      <c r="I379" s="1006">
        <v>0.63309352517985606</v>
      </c>
      <c r="J379" s="1006">
        <v>0.47482014388489208</v>
      </c>
      <c r="K379" s="1006">
        <v>0.35971223021582732</v>
      </c>
      <c r="L379" s="1006">
        <v>0.16690647482014387</v>
      </c>
      <c r="M379" s="1006">
        <v>7.6546762589928055E-2</v>
      </c>
      <c r="N379" s="1006">
        <v>4.3165467625899283E-2</v>
      </c>
      <c r="O379" s="1006">
        <v>3.1079136690647484E-2</v>
      </c>
      <c r="P379" s="1006">
        <v>0.12719424460431655</v>
      </c>
      <c r="Q379" s="1006">
        <v>7.6546762589928055E-2</v>
      </c>
      <c r="R379" s="1006">
        <v>7.2517985611510793E-2</v>
      </c>
      <c r="S379" s="1006">
        <v>4.143884892086331E-2</v>
      </c>
      <c r="T379" s="1006">
        <v>0.26877697841726617</v>
      </c>
      <c r="U379" s="1006">
        <f t="shared" si="9"/>
        <v>0.19764988009592324</v>
      </c>
    </row>
    <row r="380" spans="1:21">
      <c r="A380" s="676">
        <v>6130</v>
      </c>
      <c r="B380" s="676">
        <v>18</v>
      </c>
      <c r="C380" s="1004">
        <v>374</v>
      </c>
      <c r="D380" s="1005" t="s">
        <v>942</v>
      </c>
      <c r="E380" s="1005" t="s">
        <v>1274</v>
      </c>
      <c r="F380" s="1005" t="s">
        <v>2054</v>
      </c>
      <c r="G380" s="1004" t="s">
        <v>55</v>
      </c>
      <c r="H380" s="1005">
        <v>278</v>
      </c>
      <c r="I380" s="1006">
        <v>0.63884892086330936</v>
      </c>
      <c r="J380" s="1006">
        <v>0.60431654676258995</v>
      </c>
      <c r="K380" s="1006">
        <v>0.47194244604316543</v>
      </c>
      <c r="L380" s="1006">
        <v>0.56402877697841736</v>
      </c>
      <c r="M380" s="1006">
        <v>0.59568345323741001</v>
      </c>
      <c r="N380" s="1006">
        <v>0.63884892086330936</v>
      </c>
      <c r="O380" s="1006">
        <v>0.72230215827338129</v>
      </c>
      <c r="P380" s="1006">
        <v>0.61870503597122306</v>
      </c>
      <c r="Q380" s="1006">
        <v>4.60431654676259E-2</v>
      </c>
      <c r="R380" s="1006">
        <v>4.3165467625899283E-2</v>
      </c>
      <c r="S380" s="1006">
        <v>0.14388489208633093</v>
      </c>
      <c r="T380" s="1006">
        <v>0.38848920863309355</v>
      </c>
      <c r="U380" s="1006">
        <f t="shared" si="9"/>
        <v>0.45635491606714629</v>
      </c>
    </row>
    <row r="381" spans="1:21">
      <c r="A381" s="676">
        <v>6210</v>
      </c>
      <c r="B381" s="676">
        <v>7</v>
      </c>
      <c r="C381" s="1004">
        <v>375</v>
      </c>
      <c r="D381" s="1005" t="s">
        <v>1353</v>
      </c>
      <c r="E381" s="1005" t="s">
        <v>1274</v>
      </c>
      <c r="F381" s="1005" t="s">
        <v>2203</v>
      </c>
      <c r="G381" s="1004" t="s">
        <v>55</v>
      </c>
      <c r="H381" s="1005">
        <v>278</v>
      </c>
      <c r="I381" s="1006">
        <v>0.65956834532374109</v>
      </c>
      <c r="J381" s="1006">
        <v>0.29870503597122305</v>
      </c>
      <c r="K381" s="1006">
        <v>0.41899280575539571</v>
      </c>
      <c r="L381" s="1006">
        <v>0.55366906474820143</v>
      </c>
      <c r="M381" s="1006">
        <v>0.73841726618705039</v>
      </c>
      <c r="N381" s="1006">
        <v>0.77064748201438849</v>
      </c>
      <c r="O381" s="1006">
        <v>0.48</v>
      </c>
      <c r="P381" s="1006">
        <v>0.69928057553956835</v>
      </c>
      <c r="Q381" s="1006">
        <v>0.33784172661870504</v>
      </c>
      <c r="R381" s="1006">
        <v>0.35913669064748205</v>
      </c>
      <c r="S381" s="1006">
        <v>0.43683453237410069</v>
      </c>
      <c r="T381" s="1006">
        <v>1.1677697841726618</v>
      </c>
      <c r="U381" s="1006">
        <f t="shared" si="9"/>
        <v>0.5767386091127098</v>
      </c>
    </row>
    <row r="382" spans="1:21">
      <c r="A382" s="676">
        <v>6220</v>
      </c>
      <c r="B382" s="676">
        <v>182</v>
      </c>
      <c r="C382" s="1004">
        <v>376</v>
      </c>
      <c r="D382" s="1005" t="s">
        <v>1612</v>
      </c>
      <c r="E382" s="1005" t="s">
        <v>1274</v>
      </c>
      <c r="F382" s="1005" t="s">
        <v>2011</v>
      </c>
      <c r="G382" s="1004" t="s">
        <v>55</v>
      </c>
      <c r="H382" s="1005">
        <v>278</v>
      </c>
      <c r="I382" s="1006">
        <v>0.31079136690647485</v>
      </c>
      <c r="J382" s="1006">
        <v>0.28776978417266186</v>
      </c>
      <c r="K382" s="1006">
        <v>0.24748201438848919</v>
      </c>
      <c r="L382" s="1006">
        <v>0.21582733812949639</v>
      </c>
      <c r="M382" s="1006">
        <v>0.54100719424460431</v>
      </c>
      <c r="N382" s="1006">
        <v>0.51510791366906472</v>
      </c>
      <c r="O382" s="1006">
        <v>0.54100719424460431</v>
      </c>
      <c r="P382" s="1006">
        <v>0.52949640287769784</v>
      </c>
      <c r="Q382" s="1006">
        <v>0.53525179856115113</v>
      </c>
      <c r="R382" s="1006">
        <v>0.65035971223021583</v>
      </c>
      <c r="S382" s="1006">
        <v>0.55251798561151078</v>
      </c>
      <c r="T382" s="1006">
        <v>0.29352517985611509</v>
      </c>
      <c r="U382" s="1006">
        <f t="shared" si="9"/>
        <v>0.43501199040767385</v>
      </c>
    </row>
    <row r="383" spans="1:21">
      <c r="A383" s="676">
        <v>6220</v>
      </c>
      <c r="B383" s="676">
        <v>183</v>
      </c>
      <c r="C383" s="1004">
        <v>377</v>
      </c>
      <c r="D383" s="1005" t="s">
        <v>1676</v>
      </c>
      <c r="E383" s="1005" t="s">
        <v>1274</v>
      </c>
      <c r="F383" s="1005" t="s">
        <v>2054</v>
      </c>
      <c r="G383" s="1004" t="s">
        <v>55</v>
      </c>
      <c r="H383" s="1005">
        <v>278</v>
      </c>
      <c r="I383" s="1006">
        <v>0.53179856115107915</v>
      </c>
      <c r="J383" s="1006">
        <v>0.59352517985611508</v>
      </c>
      <c r="K383" s="1006">
        <v>0.38115107913669061</v>
      </c>
      <c r="L383" s="1006">
        <v>0.31208633093525184</v>
      </c>
      <c r="M383" s="1006">
        <v>0.57021582733812959</v>
      </c>
      <c r="N383" s="1006">
        <v>0.5853237410071942</v>
      </c>
      <c r="O383" s="1006">
        <v>0.39151079136690647</v>
      </c>
      <c r="P383" s="1006">
        <v>0.52273381294964028</v>
      </c>
      <c r="Q383" s="1006">
        <v>0.15669064748201439</v>
      </c>
      <c r="R383" s="1006">
        <v>7.381294964028777E-2</v>
      </c>
      <c r="S383" s="1006">
        <v>6.3021582733812948E-2</v>
      </c>
      <c r="T383" s="1006">
        <v>0.18992805755395684</v>
      </c>
      <c r="U383" s="1006">
        <f t="shared" si="9"/>
        <v>0.36431654676258995</v>
      </c>
    </row>
    <row r="384" spans="1:21">
      <c r="A384" s="676">
        <v>1260</v>
      </c>
      <c r="B384" s="676">
        <v>6</v>
      </c>
      <c r="C384" s="1004">
        <v>378</v>
      </c>
      <c r="D384" s="1005" t="s">
        <v>1719</v>
      </c>
      <c r="E384" s="1005" t="s">
        <v>1274</v>
      </c>
      <c r="F384" s="1005" t="s">
        <v>2054</v>
      </c>
      <c r="G384" s="1004" t="s">
        <v>55</v>
      </c>
      <c r="H384" s="1005">
        <v>278</v>
      </c>
      <c r="I384" s="1006">
        <v>0.80848920863309348</v>
      </c>
      <c r="J384" s="1006">
        <v>0.4541007194244604</v>
      </c>
      <c r="K384" s="1006">
        <v>0.43208633093525184</v>
      </c>
      <c r="L384" s="1006">
        <v>0.39410071942446046</v>
      </c>
      <c r="M384" s="1006">
        <v>0.39453237410071945</v>
      </c>
      <c r="N384" s="1006">
        <v>0.38719424460431656</v>
      </c>
      <c r="O384" s="1006">
        <v>0.30733812949640288</v>
      </c>
      <c r="P384" s="1006">
        <v>0.30043165467625899</v>
      </c>
      <c r="Q384" s="1006">
        <v>6.6474820143884894E-2</v>
      </c>
      <c r="R384" s="1006">
        <v>5.3093525179856112E-2</v>
      </c>
      <c r="S384" s="1006">
        <v>4.143884892086331E-2</v>
      </c>
      <c r="T384" s="1006">
        <v>0.23956834532374099</v>
      </c>
      <c r="U384" s="1006">
        <f t="shared" si="9"/>
        <v>0.32323741007194245</v>
      </c>
    </row>
    <row r="385" spans="1:21">
      <c r="A385" s="676">
        <v>1270</v>
      </c>
      <c r="B385" s="676">
        <v>16</v>
      </c>
      <c r="C385" s="1004">
        <v>379</v>
      </c>
      <c r="D385" s="1005" t="s">
        <v>1719</v>
      </c>
      <c r="E385" s="1005" t="s">
        <v>1274</v>
      </c>
      <c r="F385" s="1005" t="s">
        <v>2054</v>
      </c>
      <c r="G385" s="1004" t="s">
        <v>55</v>
      </c>
      <c r="H385" s="1005">
        <v>278</v>
      </c>
      <c r="I385" s="1006">
        <v>0.51712230215827337</v>
      </c>
      <c r="J385" s="1006">
        <v>0.47482014388489208</v>
      </c>
      <c r="K385" s="1006">
        <v>0.51798561151079137</v>
      </c>
      <c r="L385" s="1006">
        <v>0.5620143884892087</v>
      </c>
      <c r="M385" s="1006">
        <v>0.54733812949640281</v>
      </c>
      <c r="N385" s="1006">
        <v>0.53525179856115113</v>
      </c>
      <c r="O385" s="1006">
        <v>0.22273381294964029</v>
      </c>
      <c r="P385" s="1006">
        <v>0.11827338129496404</v>
      </c>
      <c r="Q385" s="1006">
        <v>7.683453237410072E-2</v>
      </c>
      <c r="R385" s="1006">
        <v>9.4964028776978418E-2</v>
      </c>
      <c r="S385" s="1006">
        <v>6.9064748201438847E-2</v>
      </c>
      <c r="T385" s="1006">
        <v>0.12776978417266188</v>
      </c>
      <c r="U385" s="1006">
        <f t="shared" si="9"/>
        <v>0.32201438848920866</v>
      </c>
    </row>
    <row r="386" spans="1:21">
      <c r="A386" s="676">
        <v>6130</v>
      </c>
      <c r="B386" s="676">
        <v>23</v>
      </c>
      <c r="C386" s="1004">
        <v>380</v>
      </c>
      <c r="D386" s="1005" t="s">
        <v>1352</v>
      </c>
      <c r="E386" s="1005" t="s">
        <v>1274</v>
      </c>
      <c r="F386" s="1005" t="s">
        <v>2054</v>
      </c>
      <c r="G386" s="1004" t="s">
        <v>55</v>
      </c>
      <c r="H386" s="1005">
        <v>278</v>
      </c>
      <c r="I386" s="1006">
        <v>1.3669064748201438</v>
      </c>
      <c r="J386" s="1006">
        <v>1.3669064748201438</v>
      </c>
      <c r="K386" s="1006">
        <v>1.2661870503597121</v>
      </c>
      <c r="L386" s="1006">
        <v>1.2230215827338129</v>
      </c>
      <c r="M386" s="1006">
        <v>1.3093525179856116</v>
      </c>
      <c r="N386" s="1006">
        <v>1.3237410071942446</v>
      </c>
      <c r="O386" s="1006">
        <v>1.2949640287769784</v>
      </c>
      <c r="P386" s="1006">
        <v>1.1323741007194246</v>
      </c>
      <c r="Q386" s="1006">
        <v>0.70215827338129488</v>
      </c>
      <c r="R386" s="1006">
        <v>0.73812949640287762</v>
      </c>
      <c r="S386" s="1006">
        <v>1.0503597122302157</v>
      </c>
      <c r="T386" s="1006">
        <v>1.2143884892086332</v>
      </c>
      <c r="U386" s="1006">
        <f t="shared" si="9"/>
        <v>1.1657074340527578</v>
      </c>
    </row>
    <row r="387" spans="1:21">
      <c r="A387" s="676">
        <v>4210</v>
      </c>
      <c r="B387" s="676">
        <v>13</v>
      </c>
      <c r="C387" s="1004">
        <v>381</v>
      </c>
      <c r="D387" s="1005" t="s">
        <v>2285</v>
      </c>
      <c r="E387" s="1005" t="s">
        <v>1274</v>
      </c>
      <c r="F387" s="1005" t="s">
        <v>2011</v>
      </c>
      <c r="G387" s="1004" t="s">
        <v>55</v>
      </c>
      <c r="H387" s="1005">
        <v>278</v>
      </c>
      <c r="I387" s="1006">
        <v>0.30818345323741009</v>
      </c>
      <c r="J387" s="1006">
        <v>0.31825539568345323</v>
      </c>
      <c r="K387" s="1006">
        <v>0.48732014388489209</v>
      </c>
      <c r="L387" s="1006">
        <v>0.34055755395683451</v>
      </c>
      <c r="M387" s="1006">
        <v>0.38084532374100721</v>
      </c>
      <c r="N387" s="1006">
        <v>0.51969424460431657</v>
      </c>
      <c r="O387" s="1006">
        <v>0.41249999999999998</v>
      </c>
      <c r="P387" s="1006">
        <v>0.36717625899280576</v>
      </c>
      <c r="Q387" s="1006">
        <v>0.61582733812949642</v>
      </c>
      <c r="R387" s="1006">
        <v>0.60719424460431659</v>
      </c>
      <c r="S387" s="1006">
        <v>0.62446043165467624</v>
      </c>
      <c r="T387" s="1006">
        <v>0.87482014388489204</v>
      </c>
      <c r="U387" s="1006">
        <f t="shared" si="9"/>
        <v>0.48806954436450845</v>
      </c>
    </row>
    <row r="388" spans="1:21">
      <c r="A388" s="676">
        <v>1220</v>
      </c>
      <c r="B388" s="676">
        <v>95</v>
      </c>
      <c r="C388" s="1004">
        <v>382</v>
      </c>
      <c r="D388" s="1005" t="s">
        <v>1931</v>
      </c>
      <c r="E388" s="1005" t="s">
        <v>1274</v>
      </c>
      <c r="F388" s="1005" t="s">
        <v>2203</v>
      </c>
      <c r="G388" s="1004" t="s">
        <v>55</v>
      </c>
      <c r="H388" s="1005">
        <v>278</v>
      </c>
      <c r="I388" s="1006">
        <v>0.38848920863309355</v>
      </c>
      <c r="J388" s="1006">
        <v>0.43165467625899279</v>
      </c>
      <c r="K388" s="1006">
        <v>0.45323741007194246</v>
      </c>
      <c r="L388" s="1006">
        <v>0.63971223021582735</v>
      </c>
      <c r="M388" s="1006">
        <v>0.53525179856115113</v>
      </c>
      <c r="N388" s="1006">
        <v>0.53956834532374098</v>
      </c>
      <c r="O388" s="1006">
        <v>0.6086330935251798</v>
      </c>
      <c r="P388" s="1006">
        <v>0.35568345323741007</v>
      </c>
      <c r="Q388" s="1006">
        <v>0.36</v>
      </c>
      <c r="R388" s="1006">
        <v>0.42129496402877697</v>
      </c>
      <c r="S388" s="1006">
        <v>0.35223021582733816</v>
      </c>
      <c r="T388" s="1006">
        <v>0.3517985611510791</v>
      </c>
      <c r="U388" s="1006">
        <f t="shared" si="9"/>
        <v>0.45312949640287775</v>
      </c>
    </row>
    <row r="389" spans="1:21">
      <c r="A389" s="676">
        <v>1260</v>
      </c>
      <c r="B389" s="676">
        <v>39</v>
      </c>
      <c r="C389" s="1004">
        <v>383</v>
      </c>
      <c r="D389" s="1005" t="s">
        <v>2064</v>
      </c>
      <c r="E389" s="1005" t="s">
        <v>1274</v>
      </c>
      <c r="F389" s="1005" t="s">
        <v>2011</v>
      </c>
      <c r="G389" s="1004" t="s">
        <v>55</v>
      </c>
      <c r="H389" s="1005">
        <v>278</v>
      </c>
      <c r="I389" s="1006">
        <v>0.7769784172661871</v>
      </c>
      <c r="J389" s="1006">
        <v>0.79136690647482011</v>
      </c>
      <c r="K389" s="1006">
        <v>0.67453237410071942</v>
      </c>
      <c r="L389" s="1006">
        <v>0.46733812949640285</v>
      </c>
      <c r="M389" s="1006">
        <v>2.8776978417266189E-2</v>
      </c>
      <c r="N389" s="1006">
        <v>2.8776978417266189E-2</v>
      </c>
      <c r="O389" s="1006">
        <v>0.4046043165467626</v>
      </c>
      <c r="P389" s="1006">
        <v>0.46388489208633099</v>
      </c>
      <c r="Q389" s="1006">
        <v>0.37467625899280577</v>
      </c>
      <c r="R389" s="1006">
        <v>1.0359712230215827E-2</v>
      </c>
      <c r="S389" s="1006">
        <v>2.9928057553956836E-2</v>
      </c>
      <c r="T389" s="1006">
        <v>1.2661870503597123E-2</v>
      </c>
      <c r="U389" s="1006">
        <f t="shared" si="9"/>
        <v>0.3386570743405275</v>
      </c>
    </row>
    <row r="390" spans="1:21">
      <c r="A390" s="676">
        <v>1220</v>
      </c>
      <c r="B390" s="676">
        <v>91</v>
      </c>
      <c r="C390" s="1004">
        <v>384</v>
      </c>
      <c r="D390" s="1005" t="s">
        <v>2286</v>
      </c>
      <c r="E390" s="1005" t="s">
        <v>1274</v>
      </c>
      <c r="F390" s="1005" t="s">
        <v>2011</v>
      </c>
      <c r="G390" s="1004" t="s">
        <v>55</v>
      </c>
      <c r="H390" s="1005">
        <v>278</v>
      </c>
      <c r="I390" s="1006">
        <v>1.0584172661870503</v>
      </c>
      <c r="J390" s="1006">
        <v>0.99856115107913679</v>
      </c>
      <c r="K390" s="1006">
        <v>0.97438848920863308</v>
      </c>
      <c r="L390" s="1006">
        <v>0.94618705035971229</v>
      </c>
      <c r="M390" s="1006">
        <v>0.70215827338129488</v>
      </c>
      <c r="N390" s="1006">
        <v>1.1775539568345323</v>
      </c>
      <c r="O390" s="1006">
        <v>0.9243165467625899</v>
      </c>
      <c r="P390" s="1006">
        <v>0.15482014388489207</v>
      </c>
      <c r="Q390" s="1006">
        <v>0.88172661870503599</v>
      </c>
      <c r="R390" s="1006">
        <v>0.92489208633093523</v>
      </c>
      <c r="S390" s="1006">
        <v>0.90244604316546762</v>
      </c>
      <c r="T390" s="1006">
        <v>1.0814388489208633</v>
      </c>
      <c r="U390" s="1006">
        <f t="shared" si="9"/>
        <v>0.89390887290167864</v>
      </c>
    </row>
    <row r="391" spans="1:21">
      <c r="A391" s="676">
        <v>1210</v>
      </c>
      <c r="B391" s="676">
        <v>38</v>
      </c>
      <c r="C391" s="1004">
        <v>385</v>
      </c>
      <c r="D391" s="1005" t="s">
        <v>1770</v>
      </c>
      <c r="E391" s="1005" t="s">
        <v>332</v>
      </c>
      <c r="F391" s="1005" t="s">
        <v>2202</v>
      </c>
      <c r="G391" s="1004" t="s">
        <v>55</v>
      </c>
      <c r="H391" s="1005">
        <v>278</v>
      </c>
      <c r="I391" s="1006"/>
      <c r="J391" s="1006"/>
      <c r="K391" s="1006"/>
      <c r="L391" s="1006"/>
      <c r="M391" s="1006"/>
      <c r="N391" s="1006"/>
      <c r="O391" s="1006"/>
      <c r="P391" s="1006"/>
      <c r="Q391" s="1006"/>
      <c r="R391" s="1006"/>
      <c r="S391" s="1006"/>
      <c r="T391" s="1006"/>
      <c r="U391" s="1006">
        <v>0</v>
      </c>
    </row>
    <row r="392" spans="1:21">
      <c r="A392" s="676">
        <v>6210</v>
      </c>
      <c r="B392" s="676">
        <v>55</v>
      </c>
      <c r="C392" s="1004">
        <v>386</v>
      </c>
      <c r="D392" s="1005" t="s">
        <v>1800</v>
      </c>
      <c r="E392" s="1005" t="s">
        <v>1274</v>
      </c>
      <c r="F392" s="1005" t="s">
        <v>2011</v>
      </c>
      <c r="G392" s="1004" t="s">
        <v>55</v>
      </c>
      <c r="H392" s="1005">
        <v>280</v>
      </c>
      <c r="I392" s="1006">
        <v>0.63714285714285712</v>
      </c>
      <c r="J392" s="1006">
        <v>0.58057142857142863</v>
      </c>
      <c r="K392" s="1006">
        <v>0.56685714285714284</v>
      </c>
      <c r="L392" s="1006">
        <v>0.53028571428571425</v>
      </c>
      <c r="M392" s="1006">
        <v>0.54399999999999993</v>
      </c>
      <c r="N392" s="1006">
        <v>0.5</v>
      </c>
      <c r="O392" s="1006">
        <v>0.30914285714285716</v>
      </c>
      <c r="P392" s="1006">
        <v>6.5714285714285711E-2</v>
      </c>
      <c r="Q392" s="1006">
        <v>0.24000000000000002</v>
      </c>
      <c r="R392" s="1006">
        <v>0.81028571428571428</v>
      </c>
      <c r="S392" s="1006">
        <v>0.80914285714285716</v>
      </c>
      <c r="T392" s="1006">
        <v>0.70971428571428574</v>
      </c>
      <c r="U392" s="1006">
        <f t="shared" ref="U392:U411" si="10">AVERAGE(I392:T392)</f>
        <v>0.52523809523809539</v>
      </c>
    </row>
    <row r="393" spans="1:21">
      <c r="A393" s="676">
        <v>1210</v>
      </c>
      <c r="B393" s="676">
        <v>72</v>
      </c>
      <c r="C393" s="1004">
        <v>387</v>
      </c>
      <c r="D393" s="1005" t="s">
        <v>371</v>
      </c>
      <c r="E393" s="1005" t="s">
        <v>1274</v>
      </c>
      <c r="F393" s="1005" t="s">
        <v>2050</v>
      </c>
      <c r="G393" s="1004" t="s">
        <v>55</v>
      </c>
      <c r="H393" s="1005">
        <v>284.44</v>
      </c>
      <c r="I393" s="1006">
        <v>0.37969343270988609</v>
      </c>
      <c r="J393" s="1006">
        <v>0.43594431162986924</v>
      </c>
      <c r="K393" s="1006">
        <v>0.40781887216987767</v>
      </c>
      <c r="L393" s="1006">
        <v>0.3403178174658979</v>
      </c>
      <c r="M393" s="1006">
        <v>0.34256785262269723</v>
      </c>
      <c r="N393" s="1006">
        <v>0.29531711432991142</v>
      </c>
      <c r="O393" s="1006">
        <v>0.30937983405990721</v>
      </c>
      <c r="P393" s="1006">
        <v>0.25594149908592323</v>
      </c>
      <c r="Q393" s="1006">
        <v>0.2629728589509211</v>
      </c>
      <c r="R393" s="1006">
        <v>0.29672338630291101</v>
      </c>
      <c r="S393" s="1006">
        <v>0.26719167486991985</v>
      </c>
      <c r="T393" s="1006">
        <v>0.30937983405990721</v>
      </c>
      <c r="U393" s="1006">
        <f t="shared" si="10"/>
        <v>0.3252707073548024</v>
      </c>
    </row>
    <row r="394" spans="1:21">
      <c r="A394" s="676">
        <v>1220</v>
      </c>
      <c r="B394" s="676">
        <v>45</v>
      </c>
      <c r="C394" s="1004">
        <v>388</v>
      </c>
      <c r="D394" s="1005" t="s">
        <v>2287</v>
      </c>
      <c r="E394" s="1005" t="s">
        <v>1274</v>
      </c>
      <c r="F394" s="1005" t="s">
        <v>2203</v>
      </c>
      <c r="G394" s="1004" t="s">
        <v>55</v>
      </c>
      <c r="H394" s="1005">
        <v>290</v>
      </c>
      <c r="I394" s="1006"/>
      <c r="J394" s="1006"/>
      <c r="K394" s="1006"/>
      <c r="L394" s="1006"/>
      <c r="M394" s="1006"/>
      <c r="N394" s="1006"/>
      <c r="O394" s="1006"/>
      <c r="P394" s="1006"/>
      <c r="Q394" s="1006">
        <v>9.9310344827586203E-2</v>
      </c>
      <c r="R394" s="1006">
        <v>9.103448275862068E-2</v>
      </c>
      <c r="S394" s="1006">
        <v>0.10262068965517242</v>
      </c>
      <c r="T394" s="1006">
        <v>0.37075862068965515</v>
      </c>
      <c r="U394" s="1006">
        <f t="shared" si="10"/>
        <v>0.16593103448275862</v>
      </c>
    </row>
    <row r="395" spans="1:21">
      <c r="A395" s="676">
        <v>1240</v>
      </c>
      <c r="B395" s="676">
        <v>34</v>
      </c>
      <c r="C395" s="1004">
        <v>389</v>
      </c>
      <c r="D395" s="1005" t="s">
        <v>1667</v>
      </c>
      <c r="E395" s="1005" t="s">
        <v>1274</v>
      </c>
      <c r="F395" s="1005" t="s">
        <v>2213</v>
      </c>
      <c r="G395" s="1004" t="s">
        <v>55</v>
      </c>
      <c r="H395" s="1005">
        <v>290</v>
      </c>
      <c r="I395" s="1006">
        <v>0.51227586206896547</v>
      </c>
      <c r="J395" s="1006">
        <v>0.51310344827586207</v>
      </c>
      <c r="K395" s="1006">
        <v>0.51889655172413784</v>
      </c>
      <c r="L395" s="1006">
        <v>0.54620689655172416</v>
      </c>
      <c r="M395" s="1006">
        <v>0.5362758620689656</v>
      </c>
      <c r="N395" s="1006">
        <v>0.49489655172413799</v>
      </c>
      <c r="O395" s="1006">
        <v>0.50648275862068959</v>
      </c>
      <c r="P395" s="1006">
        <v>0.49489655172413799</v>
      </c>
      <c r="Q395" s="1006">
        <v>0.55034482758620684</v>
      </c>
      <c r="R395" s="1006">
        <v>0.53048275862068972</v>
      </c>
      <c r="S395" s="1006">
        <v>0.51806896551724146</v>
      </c>
      <c r="T395" s="1006">
        <v>0.51144827586206898</v>
      </c>
      <c r="U395" s="1006">
        <f t="shared" si="10"/>
        <v>0.51944827586206899</v>
      </c>
    </row>
    <row r="396" spans="1:21">
      <c r="A396" s="676">
        <v>1260</v>
      </c>
      <c r="B396" s="676">
        <v>8</v>
      </c>
      <c r="C396" s="1004">
        <v>390</v>
      </c>
      <c r="D396" s="1005" t="s">
        <v>1351</v>
      </c>
      <c r="E396" s="1005" t="s">
        <v>1274</v>
      </c>
      <c r="F396" s="1005" t="s">
        <v>2203</v>
      </c>
      <c r="G396" s="1004" t="s">
        <v>55</v>
      </c>
      <c r="H396" s="1005">
        <v>295</v>
      </c>
      <c r="I396" s="1006">
        <v>0.25423728813559321</v>
      </c>
      <c r="J396" s="1006">
        <v>0.20176271186440678</v>
      </c>
      <c r="K396" s="1006">
        <v>0.22616949152542373</v>
      </c>
      <c r="L396" s="1006">
        <v>0.26847457627118643</v>
      </c>
      <c r="M396" s="1006">
        <v>0.28149152542372885</v>
      </c>
      <c r="N396" s="1006">
        <v>0.23186440677966103</v>
      </c>
      <c r="O396" s="1006">
        <v>0.25301694915254236</v>
      </c>
      <c r="P396" s="1006">
        <v>0.18142372881355934</v>
      </c>
      <c r="Q396" s="1006">
        <v>0.16759322033898305</v>
      </c>
      <c r="R396" s="1006">
        <v>0.14074576271186442</v>
      </c>
      <c r="S396" s="1006">
        <v>0.15457627118644068</v>
      </c>
      <c r="T396" s="1006">
        <v>0.21559322033898307</v>
      </c>
      <c r="U396" s="1006">
        <f t="shared" si="10"/>
        <v>0.21474576271186441</v>
      </c>
    </row>
    <row r="397" spans="1:21">
      <c r="A397" s="676">
        <v>6110</v>
      </c>
      <c r="B397" s="676">
        <v>51</v>
      </c>
      <c r="C397" s="1004">
        <v>391</v>
      </c>
      <c r="D397" s="1005" t="s">
        <v>495</v>
      </c>
      <c r="E397" s="1005" t="s">
        <v>1274</v>
      </c>
      <c r="F397" s="1005" t="s">
        <v>2203</v>
      </c>
      <c r="G397" s="1004" t="s">
        <v>55</v>
      </c>
      <c r="H397" s="1005">
        <v>300</v>
      </c>
      <c r="I397" s="1006">
        <v>0.81800000000000006</v>
      </c>
      <c r="J397" s="1006">
        <v>0.8296</v>
      </c>
      <c r="K397" s="1006">
        <v>0.78399999999999992</v>
      </c>
      <c r="L397" s="1006">
        <v>0.82080000000000009</v>
      </c>
      <c r="M397" s="1006">
        <v>0.83040000000000003</v>
      </c>
      <c r="N397" s="1006">
        <v>0.78959999999999997</v>
      </c>
      <c r="O397" s="1006">
        <v>0.95600000000000007</v>
      </c>
      <c r="P397" s="1006">
        <v>0.67</v>
      </c>
      <c r="Q397" s="1006">
        <v>0.49199999999999999</v>
      </c>
      <c r="R397" s="1006">
        <v>0.628</v>
      </c>
      <c r="S397" s="1006">
        <v>0.59399999999999997</v>
      </c>
      <c r="T397" s="1006">
        <v>0.84799999999999998</v>
      </c>
      <c r="U397" s="1006">
        <f t="shared" si="10"/>
        <v>0.75503333333333345</v>
      </c>
    </row>
    <row r="398" spans="1:21">
      <c r="A398" s="676">
        <v>6130</v>
      </c>
      <c r="B398" s="676">
        <v>32</v>
      </c>
      <c r="C398" s="1004">
        <v>392</v>
      </c>
      <c r="D398" s="1005" t="s">
        <v>1613</v>
      </c>
      <c r="E398" s="1005" t="s">
        <v>1274</v>
      </c>
      <c r="F398" s="1005" t="s">
        <v>2011</v>
      </c>
      <c r="G398" s="1004" t="s">
        <v>55</v>
      </c>
      <c r="H398" s="1005">
        <v>300</v>
      </c>
      <c r="I398" s="1006">
        <v>0.752</v>
      </c>
      <c r="J398" s="1006">
        <v>0.75760000000000005</v>
      </c>
      <c r="K398" s="1006">
        <v>0.72</v>
      </c>
      <c r="L398" s="1006">
        <v>0.76400000000000001</v>
      </c>
      <c r="M398" s="1006">
        <v>0.80959999999999999</v>
      </c>
      <c r="N398" s="1006">
        <v>0.80959999999999999</v>
      </c>
      <c r="O398" s="1006">
        <v>0.80959999999999999</v>
      </c>
      <c r="P398" s="1006">
        <v>4.0800000000000003E-2</v>
      </c>
      <c r="Q398" s="1006">
        <v>3.6799999999999999E-2</v>
      </c>
      <c r="R398" s="1006">
        <v>0.80159999999999998</v>
      </c>
      <c r="S398" s="1006">
        <v>0.84799999999999998</v>
      </c>
      <c r="T398" s="1006">
        <v>0.82</v>
      </c>
      <c r="U398" s="1006">
        <f t="shared" si="10"/>
        <v>0.66413333333333335</v>
      </c>
    </row>
    <row r="399" spans="1:21">
      <c r="A399" s="676">
        <v>6150</v>
      </c>
      <c r="B399" s="676">
        <v>11</v>
      </c>
      <c r="C399" s="1004">
        <v>393</v>
      </c>
      <c r="D399" s="1005" t="s">
        <v>14</v>
      </c>
      <c r="E399" s="1005" t="s">
        <v>1274</v>
      </c>
      <c r="F399" s="1005" t="s">
        <v>2011</v>
      </c>
      <c r="G399" s="1004" t="s">
        <v>55</v>
      </c>
      <c r="H399" s="1005">
        <v>300</v>
      </c>
      <c r="I399" s="1006">
        <v>0.96666666666666667</v>
      </c>
      <c r="J399" s="1006">
        <v>0.96666666666666667</v>
      </c>
      <c r="K399" s="1006">
        <v>0.98333333333333328</v>
      </c>
      <c r="L399" s="1006">
        <v>0.98666666666666669</v>
      </c>
      <c r="M399" s="1006">
        <v>0.83666666666666667</v>
      </c>
      <c r="N399" s="1006">
        <v>0.99</v>
      </c>
      <c r="O399" s="1006">
        <v>1.0266666666666666</v>
      </c>
      <c r="P399" s="1006">
        <v>0.98666666666666669</v>
      </c>
      <c r="Q399" s="1006">
        <v>1</v>
      </c>
      <c r="R399" s="1006">
        <v>0.96333333333333337</v>
      </c>
      <c r="S399" s="1006">
        <v>0.96</v>
      </c>
      <c r="T399" s="1006">
        <v>0.94666666666666666</v>
      </c>
      <c r="U399" s="1006">
        <f t="shared" si="10"/>
        <v>0.96777777777777763</v>
      </c>
    </row>
    <row r="400" spans="1:21">
      <c r="A400" s="676">
        <v>1220</v>
      </c>
      <c r="B400" s="676">
        <v>63</v>
      </c>
      <c r="C400" s="1004">
        <v>394</v>
      </c>
      <c r="D400" s="1005" t="s">
        <v>792</v>
      </c>
      <c r="E400" s="1005" t="s">
        <v>1274</v>
      </c>
      <c r="F400" s="1005" t="s">
        <v>2011</v>
      </c>
      <c r="G400" s="1004" t="s">
        <v>55</v>
      </c>
      <c r="H400" s="1005">
        <v>300</v>
      </c>
      <c r="I400" s="1006">
        <v>1.05</v>
      </c>
      <c r="J400" s="1006">
        <v>0.48499999999999999</v>
      </c>
      <c r="K400" s="1006">
        <v>0.50166666666666671</v>
      </c>
      <c r="L400" s="1006">
        <v>0.68666666666666665</v>
      </c>
      <c r="M400" s="1006">
        <v>0.78500000000000003</v>
      </c>
      <c r="N400" s="1006">
        <v>0.78500000000000003</v>
      </c>
      <c r="O400" s="1006">
        <v>0.54666666666666663</v>
      </c>
      <c r="P400" s="1006">
        <v>0.66666666666666663</v>
      </c>
      <c r="Q400" s="1006">
        <v>0.61</v>
      </c>
      <c r="R400" s="1006">
        <v>0.66333333333333333</v>
      </c>
      <c r="S400" s="1006">
        <v>0.45666666666666667</v>
      </c>
      <c r="T400" s="1006">
        <v>0.69</v>
      </c>
      <c r="U400" s="1006">
        <f t="shared" si="10"/>
        <v>0.66055555555555567</v>
      </c>
    </row>
    <row r="401" spans="1:21">
      <c r="A401" s="676">
        <v>1240</v>
      </c>
      <c r="B401" s="676">
        <v>60</v>
      </c>
      <c r="C401" s="1004">
        <v>395</v>
      </c>
      <c r="D401" s="1005" t="s">
        <v>1614</v>
      </c>
      <c r="E401" s="1005" t="s">
        <v>1274</v>
      </c>
      <c r="F401" s="1005" t="s">
        <v>2202</v>
      </c>
      <c r="G401" s="1004" t="s">
        <v>55</v>
      </c>
      <c r="H401" s="1005">
        <v>300</v>
      </c>
      <c r="I401" s="1006">
        <v>0.4</v>
      </c>
      <c r="J401" s="1006">
        <v>0.62666666666666671</v>
      </c>
      <c r="K401" s="1006">
        <v>0.69333333333333336</v>
      </c>
      <c r="L401" s="1006">
        <v>0.69333333333333336</v>
      </c>
      <c r="M401" s="1006">
        <v>0.70079999999999998</v>
      </c>
      <c r="N401" s="1006">
        <v>0.34666666666666668</v>
      </c>
      <c r="O401" s="1006">
        <v>0.56000000000000005</v>
      </c>
      <c r="P401" s="1006">
        <v>0.49600000000000005</v>
      </c>
      <c r="Q401" s="1006">
        <v>0.29199999999999998</v>
      </c>
      <c r="R401" s="1006">
        <v>0.40906666666666669</v>
      </c>
      <c r="S401" s="1006">
        <v>0.38453333333333334</v>
      </c>
      <c r="T401" s="1006">
        <v>0.3434666666666667</v>
      </c>
      <c r="U401" s="1006">
        <f t="shared" si="10"/>
        <v>0.49548888888888903</v>
      </c>
    </row>
    <row r="402" spans="1:21">
      <c r="A402" s="676">
        <v>1230</v>
      </c>
      <c r="B402" s="676">
        <v>8</v>
      </c>
      <c r="C402" s="1004">
        <v>396</v>
      </c>
      <c r="D402" s="1005" t="s">
        <v>1720</v>
      </c>
      <c r="E402" s="1005" t="s">
        <v>1274</v>
      </c>
      <c r="F402" s="1005" t="s">
        <v>2054</v>
      </c>
      <c r="G402" s="1004" t="s">
        <v>55</v>
      </c>
      <c r="H402" s="1005">
        <v>300</v>
      </c>
      <c r="I402" s="1006">
        <v>0.36</v>
      </c>
      <c r="J402" s="1006">
        <v>0.26</v>
      </c>
      <c r="K402" s="1006">
        <v>0.24</v>
      </c>
      <c r="L402" s="1006">
        <v>3.3599999999999998E-2</v>
      </c>
      <c r="M402" s="1006">
        <v>0.1288</v>
      </c>
      <c r="N402" s="1006">
        <v>0.14000000000000001</v>
      </c>
      <c r="O402" s="1006">
        <v>0.16</v>
      </c>
      <c r="P402" s="1006">
        <v>0.108</v>
      </c>
      <c r="Q402" s="1006">
        <v>3.2000000000000001E-2</v>
      </c>
      <c r="R402" s="1006">
        <v>2.4E-2</v>
      </c>
      <c r="S402" s="1006">
        <v>0.378</v>
      </c>
      <c r="T402" s="1006">
        <v>0.3</v>
      </c>
      <c r="U402" s="1006">
        <f t="shared" si="10"/>
        <v>0.18036666666666665</v>
      </c>
    </row>
    <row r="403" spans="1:21">
      <c r="A403" s="676">
        <v>6220</v>
      </c>
      <c r="B403" s="676">
        <v>146</v>
      </c>
      <c r="C403" s="1004">
        <v>397</v>
      </c>
      <c r="D403" s="1005" t="s">
        <v>675</v>
      </c>
      <c r="E403" s="1005" t="s">
        <v>1274</v>
      </c>
      <c r="F403" s="1005" t="s">
        <v>2054</v>
      </c>
      <c r="G403" s="1004" t="s">
        <v>55</v>
      </c>
      <c r="H403" s="1005">
        <v>300</v>
      </c>
      <c r="I403" s="1006">
        <v>0.83146666666666669</v>
      </c>
      <c r="J403" s="1006">
        <v>0.75146666666666662</v>
      </c>
      <c r="K403" s="1006">
        <v>0.41333333333333333</v>
      </c>
      <c r="L403" s="1006">
        <v>0.43679999999999997</v>
      </c>
      <c r="M403" s="1006">
        <v>0.76159999999999994</v>
      </c>
      <c r="N403" s="1006">
        <v>0.73333333333333328</v>
      </c>
      <c r="O403" s="1006">
        <v>0.18986666666666666</v>
      </c>
      <c r="P403" s="1006">
        <v>0.10880000000000001</v>
      </c>
      <c r="Q403" s="1006">
        <v>0.16053333333333333</v>
      </c>
      <c r="R403" s="1006">
        <v>6.5066666666666662E-2</v>
      </c>
      <c r="S403" s="1006">
        <v>0.39199999999999996</v>
      </c>
      <c r="T403" s="1006">
        <v>0.47733333333333328</v>
      </c>
      <c r="U403" s="1006">
        <f t="shared" si="10"/>
        <v>0.44346666666666668</v>
      </c>
    </row>
    <row r="404" spans="1:21">
      <c r="A404" s="676">
        <v>1250</v>
      </c>
      <c r="B404" s="676">
        <v>11</v>
      </c>
      <c r="C404" s="1004">
        <v>398</v>
      </c>
      <c r="D404" s="1005" t="s">
        <v>1822</v>
      </c>
      <c r="E404" s="1005" t="s">
        <v>1274</v>
      </c>
      <c r="F404" s="1005" t="s">
        <v>2011</v>
      </c>
      <c r="G404" s="1004" t="s">
        <v>55</v>
      </c>
      <c r="H404" s="1005">
        <v>300</v>
      </c>
      <c r="I404" s="1006">
        <v>0.9920000000000001</v>
      </c>
      <c r="J404" s="1006">
        <v>0.92933333333333334</v>
      </c>
      <c r="K404" s="1006">
        <v>0.94933333333333336</v>
      </c>
      <c r="L404" s="1006">
        <v>0.89866666666666672</v>
      </c>
      <c r="M404" s="1006">
        <v>0.92266666666666675</v>
      </c>
      <c r="N404" s="1006">
        <v>0.91866666666666674</v>
      </c>
      <c r="O404" s="1006">
        <v>0.94399999999999995</v>
      </c>
      <c r="P404" s="1006">
        <v>0.97333333333333338</v>
      </c>
      <c r="Q404" s="1006">
        <v>0.98266666666666669</v>
      </c>
      <c r="R404" s="1006">
        <v>1.0066666666666666</v>
      </c>
      <c r="S404" s="1006">
        <v>1.016</v>
      </c>
      <c r="T404" s="1006">
        <v>0.99466666666666659</v>
      </c>
      <c r="U404" s="1006">
        <f t="shared" si="10"/>
        <v>0.96066666666666667</v>
      </c>
    </row>
    <row r="405" spans="1:21">
      <c r="A405" s="676">
        <v>1210</v>
      </c>
      <c r="B405" s="676">
        <v>74</v>
      </c>
      <c r="C405" s="1004">
        <v>399</v>
      </c>
      <c r="D405" s="1005" t="s">
        <v>1765</v>
      </c>
      <c r="E405" s="1005" t="s">
        <v>1274</v>
      </c>
      <c r="F405" s="1005" t="s">
        <v>2011</v>
      </c>
      <c r="G405" s="1004" t="s">
        <v>55</v>
      </c>
      <c r="H405" s="1005">
        <v>300</v>
      </c>
      <c r="I405" s="1006">
        <v>0.8666666666666667</v>
      </c>
      <c r="J405" s="1006">
        <v>0.82666666666666666</v>
      </c>
      <c r="K405" s="1006">
        <v>0.88</v>
      </c>
      <c r="L405" s="1006">
        <v>0.98666666666666669</v>
      </c>
      <c r="M405" s="1006">
        <v>0.84</v>
      </c>
      <c r="N405" s="1006">
        <v>0.96</v>
      </c>
      <c r="O405" s="1006">
        <v>0.7466666666666667</v>
      </c>
      <c r="P405" s="1006">
        <v>0.78666666666666663</v>
      </c>
      <c r="Q405" s="1006">
        <v>0.86240000000000006</v>
      </c>
      <c r="R405" s="1006">
        <v>1.0250666666666666</v>
      </c>
      <c r="S405" s="1006">
        <v>0.94613333333333327</v>
      </c>
      <c r="T405" s="1006">
        <v>0.83946666666666669</v>
      </c>
      <c r="U405" s="1006">
        <f t="shared" si="10"/>
        <v>0.8805333333333335</v>
      </c>
    </row>
    <row r="406" spans="1:21">
      <c r="A406" s="676">
        <v>1220</v>
      </c>
      <c r="B406" s="676">
        <v>18</v>
      </c>
      <c r="C406" s="1004">
        <v>400</v>
      </c>
      <c r="D406" s="1005" t="s">
        <v>1821</v>
      </c>
      <c r="E406" s="1005" t="s">
        <v>1274</v>
      </c>
      <c r="F406" s="1005" t="s">
        <v>2011</v>
      </c>
      <c r="G406" s="1004" t="s">
        <v>55</v>
      </c>
      <c r="H406" s="1005">
        <v>300</v>
      </c>
      <c r="I406" s="1006">
        <v>0.69120000000000004</v>
      </c>
      <c r="J406" s="1006">
        <v>0.71840000000000004</v>
      </c>
      <c r="K406" s="1006">
        <v>0.74159999999999993</v>
      </c>
      <c r="L406" s="1006">
        <v>0.64159999999999995</v>
      </c>
      <c r="M406" s="1006">
        <v>0.56879999999999997</v>
      </c>
      <c r="N406" s="1006">
        <v>0.64800000000000002</v>
      </c>
      <c r="O406" s="1006">
        <v>0.68399999999999994</v>
      </c>
      <c r="P406" s="1006">
        <v>0.65360000000000007</v>
      </c>
      <c r="Q406" s="1006">
        <v>0.64639999999999997</v>
      </c>
      <c r="R406" s="1006">
        <v>0.65439999999999998</v>
      </c>
      <c r="S406" s="1006">
        <v>0.65679999999999994</v>
      </c>
      <c r="T406" s="1006">
        <v>0.67120000000000002</v>
      </c>
      <c r="U406" s="1006">
        <f t="shared" si="10"/>
        <v>0.66466666666666663</v>
      </c>
    </row>
    <row r="407" spans="1:21">
      <c r="A407" s="676">
        <v>1230</v>
      </c>
      <c r="B407" s="676">
        <v>29</v>
      </c>
      <c r="C407" s="1004">
        <v>401</v>
      </c>
      <c r="D407" s="1005" t="s">
        <v>1721</v>
      </c>
      <c r="E407" s="1005" t="s">
        <v>1274</v>
      </c>
      <c r="F407" s="1005" t="s">
        <v>2011</v>
      </c>
      <c r="G407" s="1004" t="s">
        <v>55</v>
      </c>
      <c r="H407" s="1005">
        <v>300</v>
      </c>
      <c r="I407" s="1006">
        <v>0.38666666666666666</v>
      </c>
      <c r="J407" s="1006">
        <v>0.4</v>
      </c>
      <c r="K407" s="1006">
        <v>0.37333333333333335</v>
      </c>
      <c r="L407" s="1006">
        <v>0.35733333333333334</v>
      </c>
      <c r="M407" s="1006">
        <v>0.42186666666666667</v>
      </c>
      <c r="N407" s="1006">
        <v>0.41333333333333333</v>
      </c>
      <c r="O407" s="1006">
        <v>0.38666666666666666</v>
      </c>
      <c r="P407" s="1006">
        <v>0.39333333333333331</v>
      </c>
      <c r="Q407" s="1006">
        <v>0.40133333333333338</v>
      </c>
      <c r="R407" s="1006">
        <v>0.38266666666666665</v>
      </c>
      <c r="S407" s="1006">
        <v>0.40666666666666668</v>
      </c>
      <c r="T407" s="1006">
        <v>0.36533333333333329</v>
      </c>
      <c r="U407" s="1006">
        <f t="shared" si="10"/>
        <v>0.39071111111111106</v>
      </c>
    </row>
    <row r="408" spans="1:21">
      <c r="A408" s="676">
        <v>1230</v>
      </c>
      <c r="B408" s="676">
        <v>47</v>
      </c>
      <c r="C408" s="1004">
        <v>402</v>
      </c>
      <c r="D408" s="1005" t="s">
        <v>615</v>
      </c>
      <c r="E408" s="1005" t="s">
        <v>1274</v>
      </c>
      <c r="F408" s="1005" t="s">
        <v>2203</v>
      </c>
      <c r="G408" s="1004" t="s">
        <v>55</v>
      </c>
      <c r="H408" s="1005">
        <v>300</v>
      </c>
      <c r="I408" s="1006">
        <v>0.35199999999999998</v>
      </c>
      <c r="J408" s="1006">
        <v>0.08</v>
      </c>
      <c r="K408" s="1006">
        <v>0.2152</v>
      </c>
      <c r="L408" s="1006">
        <v>0.216</v>
      </c>
      <c r="M408" s="1006">
        <v>0.14080000000000001</v>
      </c>
      <c r="N408" s="1006">
        <v>0.19520000000000001</v>
      </c>
      <c r="O408" s="1006">
        <v>0.14000000000000001</v>
      </c>
      <c r="P408" s="1006">
        <v>0.26079999999999998</v>
      </c>
      <c r="Q408" s="1006">
        <v>0.25280000000000002</v>
      </c>
      <c r="R408" s="1006">
        <v>0.10640000000000001</v>
      </c>
      <c r="S408" s="1006">
        <v>0.216</v>
      </c>
      <c r="T408" s="1006">
        <v>0.19039999999999999</v>
      </c>
      <c r="U408" s="1006">
        <f t="shared" si="10"/>
        <v>0.1971333333333333</v>
      </c>
    </row>
    <row r="409" spans="1:21">
      <c r="A409" s="676">
        <v>6220</v>
      </c>
      <c r="B409" s="676">
        <v>148</v>
      </c>
      <c r="C409" s="1004">
        <v>403</v>
      </c>
      <c r="D409" s="1005" t="s">
        <v>980</v>
      </c>
      <c r="E409" s="1005" t="s">
        <v>1274</v>
      </c>
      <c r="F409" s="1005" t="s">
        <v>2011</v>
      </c>
      <c r="G409" s="1004" t="s">
        <v>55</v>
      </c>
      <c r="H409" s="1005">
        <v>300</v>
      </c>
      <c r="I409" s="1006">
        <v>0.83199999999999996</v>
      </c>
      <c r="J409" s="1006">
        <v>0.87466666666666659</v>
      </c>
      <c r="K409" s="1006">
        <v>0.82399999999999995</v>
      </c>
      <c r="L409" s="1006">
        <v>0.78133333333333332</v>
      </c>
      <c r="M409" s="1006">
        <v>0.66666666666666663</v>
      </c>
      <c r="N409" s="1006">
        <v>0.58666666666666667</v>
      </c>
      <c r="O409" s="1006">
        <v>8.5333333333333344E-2</v>
      </c>
      <c r="P409" s="1006">
        <v>0.192</v>
      </c>
      <c r="Q409" s="1006">
        <v>0.76533333333333331</v>
      </c>
      <c r="R409" s="1006">
        <v>0.62666666666666671</v>
      </c>
      <c r="S409" s="1006">
        <v>0.85333333333333339</v>
      </c>
      <c r="T409" s="1006">
        <v>0.59466666666666668</v>
      </c>
      <c r="U409" s="1006">
        <f t="shared" si="10"/>
        <v>0.64022222222222236</v>
      </c>
    </row>
    <row r="410" spans="1:21">
      <c r="A410" s="676">
        <v>1210</v>
      </c>
      <c r="B410" s="676">
        <v>43</v>
      </c>
      <c r="C410" s="1004">
        <v>404</v>
      </c>
      <c r="D410" s="1005" t="s">
        <v>842</v>
      </c>
      <c r="E410" s="1005" t="s">
        <v>1274</v>
      </c>
      <c r="F410" s="1005" t="s">
        <v>2011</v>
      </c>
      <c r="G410" s="1004" t="s">
        <v>55</v>
      </c>
      <c r="H410" s="1005">
        <v>300</v>
      </c>
      <c r="I410" s="1006">
        <v>0.68689999999999996</v>
      </c>
      <c r="J410" s="1006">
        <v>0.67310000000000003</v>
      </c>
      <c r="K410" s="1006">
        <v>0.6381</v>
      </c>
      <c r="L410" s="1006">
        <v>0.61439999999999995</v>
      </c>
      <c r="M410" s="1006">
        <v>0.64280000000000004</v>
      </c>
      <c r="N410" s="1006">
        <v>0.69840000000000002</v>
      </c>
      <c r="O410" s="1006">
        <v>0.61499999999999999</v>
      </c>
      <c r="P410" s="1006">
        <v>0.67659999999999998</v>
      </c>
      <c r="Q410" s="1006">
        <v>0.65280000000000005</v>
      </c>
      <c r="R410" s="1006">
        <v>0.65280000000000005</v>
      </c>
      <c r="S410" s="1006">
        <v>0.68340000000000001</v>
      </c>
      <c r="T410" s="1006">
        <v>0.65280000000000005</v>
      </c>
      <c r="U410" s="1006">
        <f t="shared" si="10"/>
        <v>0.65725833333333328</v>
      </c>
    </row>
    <row r="411" spans="1:21">
      <c r="A411" s="676">
        <v>6110</v>
      </c>
      <c r="B411" s="676">
        <v>109</v>
      </c>
      <c r="C411" s="1004">
        <v>405</v>
      </c>
      <c r="D411" s="1005" t="s">
        <v>949</v>
      </c>
      <c r="E411" s="1005" t="s">
        <v>332</v>
      </c>
      <c r="F411" s="1005" t="s">
        <v>2011</v>
      </c>
      <c r="G411" s="1004" t="s">
        <v>55</v>
      </c>
      <c r="H411" s="1005">
        <v>300</v>
      </c>
      <c r="I411" s="1006">
        <v>0.57813333333333328</v>
      </c>
      <c r="J411" s="1006">
        <v>0.5669333333333334</v>
      </c>
      <c r="K411" s="1006">
        <v>0.60320000000000007</v>
      </c>
      <c r="L411" s="1006">
        <v>0.84</v>
      </c>
      <c r="M411" s="1006">
        <v>2.3466666666666667E-2</v>
      </c>
      <c r="N411" s="1006"/>
      <c r="O411" s="1006"/>
      <c r="P411" s="1006"/>
      <c r="Q411" s="1006"/>
      <c r="R411" s="1006"/>
      <c r="S411" s="1006"/>
      <c r="T411" s="1006"/>
      <c r="U411" s="1006">
        <f t="shared" si="10"/>
        <v>0.52234666666666674</v>
      </c>
    </row>
    <row r="412" spans="1:21">
      <c r="A412" s="676">
        <v>1210</v>
      </c>
      <c r="B412" s="676">
        <v>5</v>
      </c>
      <c r="C412" s="1004">
        <v>406</v>
      </c>
      <c r="D412" s="1005" t="s">
        <v>1799</v>
      </c>
      <c r="E412" s="1005" t="s">
        <v>332</v>
      </c>
      <c r="F412" s="1005" t="s">
        <v>2011</v>
      </c>
      <c r="G412" s="1004" t="s">
        <v>55</v>
      </c>
      <c r="H412" s="1005">
        <v>300</v>
      </c>
      <c r="I412" s="1006"/>
      <c r="J412" s="1006"/>
      <c r="K412" s="1006"/>
      <c r="L412" s="1006"/>
      <c r="M412" s="1006"/>
      <c r="N412" s="1006"/>
      <c r="O412" s="1006"/>
      <c r="P412" s="1006"/>
      <c r="Q412" s="1006"/>
      <c r="R412" s="1006"/>
      <c r="S412" s="1006"/>
      <c r="T412" s="1006"/>
      <c r="U412" s="1006">
        <v>0</v>
      </c>
    </row>
    <row r="413" spans="1:21">
      <c r="A413" s="676">
        <v>6130</v>
      </c>
      <c r="B413" s="676">
        <v>21</v>
      </c>
      <c r="C413" s="1004">
        <v>407</v>
      </c>
      <c r="D413" s="1005" t="s">
        <v>1608</v>
      </c>
      <c r="E413" s="1005" t="s">
        <v>1274</v>
      </c>
      <c r="F413" s="1005" t="s">
        <v>2011</v>
      </c>
      <c r="G413" s="1004" t="s">
        <v>55</v>
      </c>
      <c r="H413" s="1005">
        <v>301</v>
      </c>
      <c r="I413" s="1006">
        <v>0.83372093023255811</v>
      </c>
      <c r="J413" s="1006">
        <v>0.96029900332225915</v>
      </c>
      <c r="K413" s="1006">
        <v>0.86890365448504991</v>
      </c>
      <c r="L413" s="1006">
        <v>1.0128239202657807</v>
      </c>
      <c r="M413" s="1006">
        <v>1.001063122923588</v>
      </c>
      <c r="N413" s="1006">
        <v>0.73574750830564783</v>
      </c>
      <c r="O413" s="1006">
        <v>0.77860465116279076</v>
      </c>
      <c r="P413" s="1006">
        <v>0.70166112956810622</v>
      </c>
      <c r="Q413" s="1006">
        <v>0.34445182724252493</v>
      </c>
      <c r="R413" s="1006">
        <v>0.84279069767441861</v>
      </c>
      <c r="S413" s="1006">
        <v>0.91495016611295676</v>
      </c>
      <c r="T413" s="1006">
        <v>0.93129568106312288</v>
      </c>
      <c r="U413" s="1006">
        <f t="shared" ref="U413:U476" si="11">AVERAGE(I413:T413)</f>
        <v>0.82719269102990023</v>
      </c>
    </row>
    <row r="414" spans="1:21">
      <c r="A414" s="676">
        <v>6140</v>
      </c>
      <c r="B414" s="676">
        <v>1</v>
      </c>
      <c r="C414" s="1004">
        <v>408</v>
      </c>
      <c r="D414" s="1005" t="s">
        <v>1902</v>
      </c>
      <c r="E414" s="1005" t="s">
        <v>1274</v>
      </c>
      <c r="F414" s="1005" t="s">
        <v>2051</v>
      </c>
      <c r="G414" s="1004" t="s">
        <v>55</v>
      </c>
      <c r="H414" s="1005">
        <v>303</v>
      </c>
      <c r="I414" s="1006">
        <v>5.2805280528052806E-2</v>
      </c>
      <c r="J414" s="1006">
        <v>6.6006600660066E-2</v>
      </c>
      <c r="K414" s="1006">
        <v>3.9603960396039604E-2</v>
      </c>
      <c r="L414" s="1006">
        <v>4.3300330033003299E-2</v>
      </c>
      <c r="M414" s="1006">
        <v>5.069306930693069E-2</v>
      </c>
      <c r="N414" s="1006">
        <v>6.6006600660066E-2</v>
      </c>
      <c r="O414" s="1006">
        <v>6.6006600660066E-2</v>
      </c>
      <c r="P414" s="1006">
        <v>5.5445544554455446E-2</v>
      </c>
      <c r="Q414" s="1006">
        <v>5.5445544554455446E-2</v>
      </c>
      <c r="R414" s="1006">
        <v>4.2244224422442245E-2</v>
      </c>
      <c r="S414" s="1006">
        <v>4.0924092409240928E-2</v>
      </c>
      <c r="T414" s="1006">
        <v>3.9603960396039604E-2</v>
      </c>
      <c r="U414" s="1006">
        <f t="shared" si="11"/>
        <v>5.1507150715071504E-2</v>
      </c>
    </row>
    <row r="415" spans="1:21">
      <c r="A415" s="676">
        <v>1210</v>
      </c>
      <c r="B415" s="676">
        <v>40</v>
      </c>
      <c r="C415" s="1004">
        <v>409</v>
      </c>
      <c r="D415" s="1005" t="s">
        <v>1615</v>
      </c>
      <c r="E415" s="1005" t="s">
        <v>1274</v>
      </c>
      <c r="F415" s="1005" t="s">
        <v>2202</v>
      </c>
      <c r="G415" s="1004" t="s">
        <v>55</v>
      </c>
      <c r="H415" s="1005">
        <v>304</v>
      </c>
      <c r="I415" s="1006">
        <v>0.54552631578947375</v>
      </c>
      <c r="J415" s="1006">
        <v>0.52500000000000002</v>
      </c>
      <c r="K415" s="1006">
        <v>0.53052631578947373</v>
      </c>
      <c r="L415" s="1006">
        <v>0.53289473684210531</v>
      </c>
      <c r="M415" s="1006">
        <v>0.49342105263157893</v>
      </c>
      <c r="N415" s="1006">
        <v>0.47210526315789475</v>
      </c>
      <c r="O415" s="1006">
        <v>0.50605263157894742</v>
      </c>
      <c r="P415" s="1006">
        <v>0.47368421052631576</v>
      </c>
      <c r="Q415" s="1006">
        <v>0.48</v>
      </c>
      <c r="R415" s="1006">
        <v>0.46184210526315789</v>
      </c>
      <c r="S415" s="1006">
        <v>0.50368421052631585</v>
      </c>
      <c r="T415" s="1006">
        <v>0.52578947368421058</v>
      </c>
      <c r="U415" s="1006">
        <f t="shared" si="11"/>
        <v>0.50421052631578955</v>
      </c>
    </row>
    <row r="416" spans="1:21">
      <c r="A416" s="676">
        <v>1260</v>
      </c>
      <c r="B416" s="676">
        <v>31</v>
      </c>
      <c r="C416" s="1004">
        <v>410</v>
      </c>
      <c r="D416" s="1005" t="s">
        <v>1663</v>
      </c>
      <c r="E416" s="1005" t="s">
        <v>1274</v>
      </c>
      <c r="F416" s="1005" t="s">
        <v>2202</v>
      </c>
      <c r="G416" s="1004" t="s">
        <v>55</v>
      </c>
      <c r="H416" s="1005">
        <v>306</v>
      </c>
      <c r="I416" s="1006">
        <v>0.28627450980392155</v>
      </c>
      <c r="J416" s="1006">
        <v>0.48627450980392162</v>
      </c>
      <c r="K416" s="1006">
        <v>0.2261437908496732</v>
      </c>
      <c r="L416" s="1006">
        <v>0.23398692810457514</v>
      </c>
      <c r="M416" s="1006">
        <v>0.26928104575163403</v>
      </c>
      <c r="N416" s="1006">
        <v>4.3137254901960784E-2</v>
      </c>
      <c r="O416" s="1006">
        <v>7.0588235294117646E-2</v>
      </c>
      <c r="P416" s="1006">
        <v>0.31241830065359477</v>
      </c>
      <c r="Q416" s="1006">
        <v>0.55686274509803924</v>
      </c>
      <c r="R416" s="1006">
        <v>0.6261437908496732</v>
      </c>
      <c r="S416" s="1006">
        <v>0.76601307189542489</v>
      </c>
      <c r="T416" s="1006">
        <v>0.81568627450980391</v>
      </c>
      <c r="U416" s="1006">
        <f t="shared" si="11"/>
        <v>0.39106753812636169</v>
      </c>
    </row>
    <row r="417" spans="1:21">
      <c r="A417" s="676">
        <v>6110</v>
      </c>
      <c r="B417" s="676">
        <v>102</v>
      </c>
      <c r="C417" s="1004">
        <v>411</v>
      </c>
      <c r="D417" s="1005" t="s">
        <v>2288</v>
      </c>
      <c r="E417" s="1005" t="s">
        <v>1274</v>
      </c>
      <c r="F417" s="1005" t="s">
        <v>2011</v>
      </c>
      <c r="G417" s="1004" t="s">
        <v>55</v>
      </c>
      <c r="H417" s="1005">
        <v>314</v>
      </c>
      <c r="I417" s="1006">
        <v>9.5541401273885357E-2</v>
      </c>
      <c r="J417" s="1006">
        <v>9.5541401273885357E-2</v>
      </c>
      <c r="K417" s="1006">
        <v>0.36305732484076431</v>
      </c>
      <c r="L417" s="1006">
        <v>0.36305732484076431</v>
      </c>
      <c r="M417" s="1006">
        <v>0.36305732484076431</v>
      </c>
      <c r="N417" s="1006">
        <v>0.47770700636942676</v>
      </c>
      <c r="O417" s="1006">
        <v>0.45859872611464969</v>
      </c>
      <c r="P417" s="1006">
        <v>0.45859872611464969</v>
      </c>
      <c r="Q417" s="1006">
        <v>0.43949044585987262</v>
      </c>
      <c r="R417" s="1006">
        <v>0.45859872611464969</v>
      </c>
      <c r="S417" s="1006">
        <v>0.45859872611464969</v>
      </c>
      <c r="T417" s="1006">
        <v>0.45859872611464969</v>
      </c>
      <c r="U417" s="1006">
        <f t="shared" si="11"/>
        <v>0.37420382165605098</v>
      </c>
    </row>
    <row r="418" spans="1:21">
      <c r="A418" s="676">
        <v>6210</v>
      </c>
      <c r="B418" s="676">
        <v>17</v>
      </c>
      <c r="C418" s="1004">
        <v>412</v>
      </c>
      <c r="D418" s="1005" t="s">
        <v>2030</v>
      </c>
      <c r="E418" s="1005" t="s">
        <v>1274</v>
      </c>
      <c r="F418" s="1005" t="s">
        <v>2203</v>
      </c>
      <c r="G418" s="1004" t="s">
        <v>55</v>
      </c>
      <c r="H418" s="1005">
        <v>317</v>
      </c>
      <c r="I418" s="1006">
        <v>0.22712933753943218</v>
      </c>
      <c r="J418" s="1006">
        <v>0.20820189274447951</v>
      </c>
      <c r="K418" s="1006">
        <v>0.24605678233438485</v>
      </c>
      <c r="L418" s="1006">
        <v>0.30813880126182969</v>
      </c>
      <c r="M418" s="1006">
        <v>0.34902208201892743</v>
      </c>
      <c r="N418" s="1006">
        <v>0.32176656151419558</v>
      </c>
      <c r="O418" s="1006">
        <v>0.30511041009463724</v>
      </c>
      <c r="P418" s="1006">
        <v>0.17034700315457413</v>
      </c>
      <c r="Q418" s="1006">
        <v>8.3280757097791799E-2</v>
      </c>
      <c r="R418" s="1006">
        <v>7.0031545741324919E-2</v>
      </c>
      <c r="S418" s="1006">
        <v>9.4637223974763401E-2</v>
      </c>
      <c r="T418" s="1006">
        <v>0.30473186119873813</v>
      </c>
      <c r="U418" s="1006">
        <f t="shared" si="11"/>
        <v>0.22403785488958985</v>
      </c>
    </row>
    <row r="419" spans="1:21">
      <c r="A419" s="676">
        <v>1240</v>
      </c>
      <c r="B419" s="676">
        <v>29</v>
      </c>
      <c r="C419" s="1004">
        <v>413</v>
      </c>
      <c r="D419" s="1005" t="s">
        <v>1798</v>
      </c>
      <c r="E419" s="1005" t="s">
        <v>1274</v>
      </c>
      <c r="F419" s="1005" t="s">
        <v>2011</v>
      </c>
      <c r="G419" s="1004" t="s">
        <v>55</v>
      </c>
      <c r="H419" s="1005">
        <v>317</v>
      </c>
      <c r="I419" s="1006">
        <v>0.68138801261829651</v>
      </c>
      <c r="J419" s="1006">
        <v>0.70031545741324919</v>
      </c>
      <c r="K419" s="1006">
        <v>0.65337539432176661</v>
      </c>
      <c r="L419" s="1006">
        <v>0.71697160883280753</v>
      </c>
      <c r="M419" s="1006">
        <v>0.66700315457413251</v>
      </c>
      <c r="N419" s="1006">
        <v>0.64353312302839116</v>
      </c>
      <c r="O419" s="1006">
        <v>0.7631545741324921</v>
      </c>
      <c r="P419" s="1006">
        <v>0.71394321766561508</v>
      </c>
      <c r="Q419" s="1006">
        <v>0.77072555205047322</v>
      </c>
      <c r="R419" s="1006">
        <v>0.81539432176656157</v>
      </c>
      <c r="S419" s="1006">
        <v>0.71848580441640375</v>
      </c>
      <c r="T419" s="1006">
        <v>0.6458044164037855</v>
      </c>
      <c r="U419" s="1006">
        <f t="shared" si="11"/>
        <v>0.70750788643533113</v>
      </c>
    </row>
    <row r="420" spans="1:21">
      <c r="A420" s="676">
        <v>1230</v>
      </c>
      <c r="B420" s="676">
        <v>101</v>
      </c>
      <c r="C420" s="1004">
        <v>414</v>
      </c>
      <c r="D420" s="1005" t="s">
        <v>2037</v>
      </c>
      <c r="E420" s="1005" t="s">
        <v>1274</v>
      </c>
      <c r="F420" s="1005" t="s">
        <v>2051</v>
      </c>
      <c r="G420" s="1004" t="s">
        <v>55</v>
      </c>
      <c r="H420" s="1005">
        <v>322</v>
      </c>
      <c r="I420" s="1006">
        <v>8.294930875576037E-2</v>
      </c>
      <c r="J420" s="1006">
        <v>5.5299539170506916E-2</v>
      </c>
      <c r="K420" s="1006">
        <v>8.294930875576037E-2</v>
      </c>
      <c r="L420" s="1006">
        <v>8.294930875576037E-2</v>
      </c>
      <c r="M420" s="1006">
        <v>0.11059907834101383</v>
      </c>
      <c r="N420" s="1006">
        <v>0.52534562211981561</v>
      </c>
      <c r="O420" s="1006">
        <v>8.294930875576037E-2</v>
      </c>
      <c r="P420" s="1006">
        <v>0.49769585253456222</v>
      </c>
      <c r="Q420" s="1006">
        <v>0.58341013824884791</v>
      </c>
      <c r="R420" s="1006">
        <v>0.55576036866359446</v>
      </c>
      <c r="S420" s="1006">
        <v>0.53917050691244239</v>
      </c>
      <c r="T420" s="1006">
        <v>0.35403726708074534</v>
      </c>
      <c r="U420" s="1006">
        <f t="shared" si="11"/>
        <v>0.29609296734121421</v>
      </c>
    </row>
    <row r="421" spans="1:21">
      <c r="A421" s="676">
        <v>1240</v>
      </c>
      <c r="B421" s="676">
        <v>64</v>
      </c>
      <c r="C421" s="1004">
        <v>415</v>
      </c>
      <c r="D421" s="1005" t="s">
        <v>1932</v>
      </c>
      <c r="E421" s="1005" t="s">
        <v>1274</v>
      </c>
      <c r="F421" s="1005" t="s">
        <v>2011</v>
      </c>
      <c r="G421" s="1004" t="s">
        <v>55</v>
      </c>
      <c r="H421" s="1005">
        <v>323</v>
      </c>
      <c r="I421" s="1006">
        <v>0.69349845201238391</v>
      </c>
      <c r="J421" s="1006">
        <v>0.64396284829721362</v>
      </c>
      <c r="K421" s="1006">
        <v>0.63157894736842102</v>
      </c>
      <c r="L421" s="1006">
        <v>0.73114551083591328</v>
      </c>
      <c r="M421" s="1006">
        <v>0.67814241486068105</v>
      </c>
      <c r="N421" s="1006">
        <v>0.61919504643962853</v>
      </c>
      <c r="O421" s="1006">
        <v>0.55232198142414868</v>
      </c>
      <c r="P421" s="1006">
        <v>0.50773993808049533</v>
      </c>
      <c r="Q421" s="1006">
        <v>0.47851393188854491</v>
      </c>
      <c r="R421" s="1006">
        <v>0.50922600619195046</v>
      </c>
      <c r="S421" s="1006">
        <v>0.49981424148606812</v>
      </c>
      <c r="T421" s="1006">
        <v>0.53696594427244582</v>
      </c>
      <c r="U421" s="1006">
        <f t="shared" si="11"/>
        <v>0.59017543859649124</v>
      </c>
    </row>
    <row r="422" spans="1:21">
      <c r="A422" s="676">
        <v>1230</v>
      </c>
      <c r="B422" s="676">
        <v>117</v>
      </c>
      <c r="C422" s="1004">
        <v>416</v>
      </c>
      <c r="D422" s="1005" t="s">
        <v>740</v>
      </c>
      <c r="E422" s="1005" t="s">
        <v>1274</v>
      </c>
      <c r="F422" s="1005" t="s">
        <v>2054</v>
      </c>
      <c r="G422" s="1004" t="s">
        <v>55</v>
      </c>
      <c r="H422" s="1005">
        <v>329</v>
      </c>
      <c r="I422" s="1006">
        <v>1.0844984802431612</v>
      </c>
      <c r="J422" s="1006">
        <v>1.051306990881459</v>
      </c>
      <c r="K422" s="1006">
        <v>0.91829787234042559</v>
      </c>
      <c r="L422" s="1006">
        <v>1.3670516717325227</v>
      </c>
      <c r="M422" s="1006">
        <v>1.0455927051671732</v>
      </c>
      <c r="N422" s="1006">
        <v>0.9756838905775076</v>
      </c>
      <c r="O422" s="1006">
        <v>1.0809726443768997</v>
      </c>
      <c r="P422" s="1006">
        <v>0.7142857142857143</v>
      </c>
      <c r="Q422" s="1006">
        <v>0.16303951367781155</v>
      </c>
      <c r="R422" s="1006">
        <v>0.31452887537993923</v>
      </c>
      <c r="S422" s="1006">
        <v>0.36936170212765956</v>
      </c>
      <c r="T422" s="1006">
        <v>0.62844984802431603</v>
      </c>
      <c r="U422" s="1006">
        <f t="shared" si="11"/>
        <v>0.80942249240121555</v>
      </c>
    </row>
    <row r="423" spans="1:21">
      <c r="A423" s="676">
        <v>1260</v>
      </c>
      <c r="B423" s="676">
        <v>33</v>
      </c>
      <c r="C423" s="1004">
        <v>417</v>
      </c>
      <c r="D423" s="1005" t="s">
        <v>1933</v>
      </c>
      <c r="E423" s="1005" t="s">
        <v>1274</v>
      </c>
      <c r="F423" s="1005" t="s">
        <v>2214</v>
      </c>
      <c r="G423" s="1004" t="s">
        <v>55</v>
      </c>
      <c r="H423" s="1005">
        <v>330</v>
      </c>
      <c r="I423" s="1006">
        <v>0.38</v>
      </c>
      <c r="J423" s="1006">
        <v>0.54181818181818187</v>
      </c>
      <c r="K423" s="1006">
        <v>0.47818181818181821</v>
      </c>
      <c r="L423" s="1006">
        <v>0.38545454545454544</v>
      </c>
      <c r="M423" s="1006">
        <v>0.37575757575757573</v>
      </c>
      <c r="N423" s="1006">
        <v>0.32824242424242422</v>
      </c>
      <c r="O423" s="1006">
        <v>0.28363636363636363</v>
      </c>
      <c r="P423" s="1006">
        <v>0.27224242424242423</v>
      </c>
      <c r="Q423" s="1006">
        <v>0.25721212121212123</v>
      </c>
      <c r="R423" s="1006">
        <v>0.25066666666666665</v>
      </c>
      <c r="S423" s="1006">
        <v>0.27587878787878789</v>
      </c>
      <c r="T423" s="1006">
        <v>0.29648484848484852</v>
      </c>
      <c r="U423" s="1006">
        <f t="shared" si="11"/>
        <v>0.34379797979797977</v>
      </c>
    </row>
    <row r="424" spans="1:21">
      <c r="A424" s="676">
        <v>6110</v>
      </c>
      <c r="B424" s="676">
        <v>59</v>
      </c>
      <c r="C424" s="1004">
        <v>418</v>
      </c>
      <c r="D424" s="1005" t="s">
        <v>1903</v>
      </c>
      <c r="E424" s="1005" t="s">
        <v>1274</v>
      </c>
      <c r="F424" s="1005" t="s">
        <v>2203</v>
      </c>
      <c r="G424" s="1004" t="s">
        <v>55</v>
      </c>
      <c r="H424" s="1005">
        <v>333</v>
      </c>
      <c r="I424" s="1006">
        <v>0.26378378378378381</v>
      </c>
      <c r="J424" s="1006">
        <v>0.22438438438438438</v>
      </c>
      <c r="K424" s="1006">
        <v>0.22918918918918918</v>
      </c>
      <c r="L424" s="1006">
        <v>0.26330330330330332</v>
      </c>
      <c r="M424" s="1006">
        <v>0.25705705705705706</v>
      </c>
      <c r="N424" s="1006">
        <v>0.22054054054054054</v>
      </c>
      <c r="O424" s="1006">
        <v>0.28684684684684686</v>
      </c>
      <c r="P424" s="1006">
        <v>0.25513513513513514</v>
      </c>
      <c r="Q424" s="1006">
        <v>0.221021021021021</v>
      </c>
      <c r="R424" s="1006">
        <v>0.15135135135135136</v>
      </c>
      <c r="S424" s="1006">
        <v>0.30270270270270272</v>
      </c>
      <c r="T424" s="1006">
        <v>0.28780780780780779</v>
      </c>
      <c r="U424" s="1006">
        <f t="shared" si="11"/>
        <v>0.24692692692692689</v>
      </c>
    </row>
    <row r="425" spans="1:21">
      <c r="A425" s="676">
        <v>6210</v>
      </c>
      <c r="B425" s="676">
        <v>51</v>
      </c>
      <c r="C425" s="1004">
        <v>419</v>
      </c>
      <c r="D425" s="1005" t="s">
        <v>793</v>
      </c>
      <c r="E425" s="1005" t="s">
        <v>1274</v>
      </c>
      <c r="F425" s="1005" t="s">
        <v>2011</v>
      </c>
      <c r="G425" s="1004" t="s">
        <v>55</v>
      </c>
      <c r="H425" s="1005">
        <v>333</v>
      </c>
      <c r="I425" s="1006">
        <v>0.91591591591591592</v>
      </c>
      <c r="J425" s="1006">
        <v>0.85585585585585588</v>
      </c>
      <c r="K425" s="1006">
        <v>0.76576576576576572</v>
      </c>
      <c r="L425" s="1006">
        <v>0.80180180180180183</v>
      </c>
      <c r="M425" s="1006">
        <v>0.76276276276276278</v>
      </c>
      <c r="N425" s="1006">
        <v>0.84384384384384381</v>
      </c>
      <c r="O425" s="1006">
        <v>0.76876876876876876</v>
      </c>
      <c r="P425" s="1006">
        <v>0.77177177177177181</v>
      </c>
      <c r="Q425" s="1006">
        <v>0.79579579579579585</v>
      </c>
      <c r="R425" s="1006">
        <v>0.80180180180180183</v>
      </c>
      <c r="S425" s="1006">
        <v>0.76576576576576572</v>
      </c>
      <c r="T425" s="1006">
        <v>0.81081081081081086</v>
      </c>
      <c r="U425" s="1006">
        <f t="shared" si="11"/>
        <v>0.80505505505505504</v>
      </c>
    </row>
    <row r="426" spans="1:21">
      <c r="A426" s="676">
        <v>6110</v>
      </c>
      <c r="B426" s="676">
        <v>73</v>
      </c>
      <c r="C426" s="1004">
        <v>420</v>
      </c>
      <c r="D426" s="1005" t="s">
        <v>2289</v>
      </c>
      <c r="E426" s="1005" t="s">
        <v>1274</v>
      </c>
      <c r="F426" s="1005" t="s">
        <v>2203</v>
      </c>
      <c r="G426" s="1004" t="s">
        <v>55</v>
      </c>
      <c r="H426" s="1005">
        <v>333</v>
      </c>
      <c r="I426" s="1006"/>
      <c r="J426" s="1006"/>
      <c r="K426" s="1006"/>
      <c r="L426" s="1006"/>
      <c r="M426" s="1006"/>
      <c r="N426" s="1006"/>
      <c r="O426" s="1006"/>
      <c r="P426" s="1006"/>
      <c r="Q426" s="1006"/>
      <c r="R426" s="1006"/>
      <c r="S426" s="1006">
        <v>0.3963963963963964</v>
      </c>
      <c r="T426" s="1006">
        <v>0.60972972972972972</v>
      </c>
      <c r="U426" s="1006">
        <f t="shared" si="11"/>
        <v>0.50306306306306303</v>
      </c>
    </row>
    <row r="427" spans="1:21">
      <c r="A427" s="676">
        <v>6220</v>
      </c>
      <c r="B427" s="676">
        <v>147</v>
      </c>
      <c r="C427" s="1004">
        <v>421</v>
      </c>
      <c r="D427" s="1005" t="s">
        <v>261</v>
      </c>
      <c r="E427" s="1005" t="s">
        <v>1274</v>
      </c>
      <c r="F427" s="1005" t="s">
        <v>2011</v>
      </c>
      <c r="G427" s="1004" t="s">
        <v>55</v>
      </c>
      <c r="H427" s="1005">
        <v>333</v>
      </c>
      <c r="I427" s="1006">
        <v>0.61561561561561562</v>
      </c>
      <c r="J427" s="1006">
        <v>0.57057057057057059</v>
      </c>
      <c r="K427" s="1006">
        <v>0.55555555555555558</v>
      </c>
      <c r="L427" s="1006">
        <v>0.55555555555555558</v>
      </c>
      <c r="M427" s="1006">
        <v>0.45045045045045046</v>
      </c>
      <c r="N427" s="1006">
        <v>7.5075075075075076E-2</v>
      </c>
      <c r="O427" s="1006">
        <v>3.003003003003003E-2</v>
      </c>
      <c r="P427" s="1006">
        <v>6.006006006006006E-2</v>
      </c>
      <c r="Q427" s="1006">
        <v>0.12012012012012012</v>
      </c>
      <c r="R427" s="1006">
        <v>0.66066066066066065</v>
      </c>
      <c r="S427" s="1006">
        <v>0.79579579579579585</v>
      </c>
      <c r="T427" s="1006">
        <v>0.77477477477477474</v>
      </c>
      <c r="U427" s="1006">
        <f t="shared" si="11"/>
        <v>0.43868868868868865</v>
      </c>
    </row>
    <row r="428" spans="1:21">
      <c r="A428" s="676">
        <v>1220</v>
      </c>
      <c r="B428" s="676">
        <v>69</v>
      </c>
      <c r="C428" s="1004">
        <v>422</v>
      </c>
      <c r="D428" s="1005" t="s">
        <v>2056</v>
      </c>
      <c r="E428" s="1005" t="s">
        <v>1274</v>
      </c>
      <c r="F428" s="1005" t="s">
        <v>2011</v>
      </c>
      <c r="G428" s="1004" t="s">
        <v>55</v>
      </c>
      <c r="H428" s="1005">
        <v>333</v>
      </c>
      <c r="I428" s="1006"/>
      <c r="J428" s="1006"/>
      <c r="K428" s="1006"/>
      <c r="L428" s="1006"/>
      <c r="M428" s="1006"/>
      <c r="N428" s="1006"/>
      <c r="O428" s="1006"/>
      <c r="P428" s="1006"/>
      <c r="Q428" s="1006">
        <v>0.8288288288288288</v>
      </c>
      <c r="R428" s="1006">
        <v>1.0162162162162161</v>
      </c>
      <c r="S428" s="1006">
        <v>0.94894894894894899</v>
      </c>
      <c r="T428" s="1006">
        <v>0.98498498498498499</v>
      </c>
      <c r="U428" s="1006">
        <f t="shared" si="11"/>
        <v>0.94474474474474468</v>
      </c>
    </row>
    <row r="429" spans="1:21">
      <c r="A429" s="676">
        <v>1220</v>
      </c>
      <c r="B429" s="676">
        <v>32</v>
      </c>
      <c r="C429" s="1004">
        <v>423</v>
      </c>
      <c r="D429" s="1005" t="s">
        <v>2290</v>
      </c>
      <c r="E429" s="1005" t="s">
        <v>1274</v>
      </c>
      <c r="F429" s="1005" t="s">
        <v>2011</v>
      </c>
      <c r="G429" s="1004" t="s">
        <v>55</v>
      </c>
      <c r="H429" s="1005">
        <v>333</v>
      </c>
      <c r="I429" s="1006"/>
      <c r="J429" s="1006"/>
      <c r="K429" s="1006"/>
      <c r="L429" s="1006"/>
      <c r="M429" s="1006"/>
      <c r="N429" s="1006"/>
      <c r="O429" s="1006"/>
      <c r="P429" s="1006"/>
      <c r="Q429" s="1006"/>
      <c r="R429" s="1006">
        <v>0.61981981981981982</v>
      </c>
      <c r="S429" s="1006">
        <v>0.74594594594594599</v>
      </c>
      <c r="T429" s="1006">
        <v>0.76396396396396393</v>
      </c>
      <c r="U429" s="1006">
        <f t="shared" si="11"/>
        <v>0.70990990990990988</v>
      </c>
    </row>
    <row r="430" spans="1:21">
      <c r="A430" s="676">
        <v>1220</v>
      </c>
      <c r="B430" s="676">
        <v>38</v>
      </c>
      <c r="C430" s="1004">
        <v>424</v>
      </c>
      <c r="D430" s="1005" t="s">
        <v>876</v>
      </c>
      <c r="E430" s="1005" t="s">
        <v>1274</v>
      </c>
      <c r="F430" s="1005" t="s">
        <v>2011</v>
      </c>
      <c r="G430" s="1004" t="s">
        <v>55</v>
      </c>
      <c r="H430" s="1005">
        <v>333</v>
      </c>
      <c r="I430" s="1006">
        <v>0.78558558558558567</v>
      </c>
      <c r="J430" s="1006">
        <v>0.84684684684684686</v>
      </c>
      <c r="K430" s="1006">
        <v>0.7567567567567568</v>
      </c>
      <c r="L430" s="1006">
        <v>0.74594594594594599</v>
      </c>
      <c r="M430" s="1006">
        <v>0.86126126126126135</v>
      </c>
      <c r="N430" s="1006">
        <v>0.84504504504504496</v>
      </c>
      <c r="O430" s="1006">
        <v>0.94954954954954951</v>
      </c>
      <c r="P430" s="1006">
        <v>0.7567567567567568</v>
      </c>
      <c r="Q430" s="1006">
        <v>8.1081081081081086E-2</v>
      </c>
      <c r="R430" s="1006">
        <v>0.90270270270270281</v>
      </c>
      <c r="S430" s="1006">
        <v>1.0072072072072071</v>
      </c>
      <c r="T430" s="1006">
        <v>1.0234234234234234</v>
      </c>
      <c r="U430" s="1006">
        <f t="shared" si="11"/>
        <v>0.79684684684684692</v>
      </c>
    </row>
    <row r="431" spans="1:21">
      <c r="A431" s="676">
        <v>1220</v>
      </c>
      <c r="B431" s="676">
        <v>40</v>
      </c>
      <c r="C431" s="1004">
        <v>425</v>
      </c>
      <c r="D431" s="1005" t="s">
        <v>304</v>
      </c>
      <c r="E431" s="1005" t="s">
        <v>1274</v>
      </c>
      <c r="F431" s="1005" t="s">
        <v>2011</v>
      </c>
      <c r="G431" s="1004" t="s">
        <v>55</v>
      </c>
      <c r="H431" s="1005">
        <v>333</v>
      </c>
      <c r="I431" s="1006">
        <v>0.28573573573573574</v>
      </c>
      <c r="J431" s="1006">
        <v>0.32702702702702702</v>
      </c>
      <c r="K431" s="1006">
        <v>0.24684684684684685</v>
      </c>
      <c r="L431" s="1006">
        <v>0.25480480480480477</v>
      </c>
      <c r="M431" s="1006">
        <v>0.27867867867867868</v>
      </c>
      <c r="N431" s="1006">
        <v>0.26936936936936939</v>
      </c>
      <c r="O431" s="1006">
        <v>0.26876876876876876</v>
      </c>
      <c r="P431" s="1006">
        <v>0.28948948948948949</v>
      </c>
      <c r="Q431" s="1006">
        <v>0.25015015015015013</v>
      </c>
      <c r="R431" s="1006">
        <v>0.29519519519519516</v>
      </c>
      <c r="S431" s="1006">
        <v>0.29654654654654655</v>
      </c>
      <c r="T431" s="1006">
        <v>0.28108108108108104</v>
      </c>
      <c r="U431" s="1006">
        <f t="shared" si="11"/>
        <v>0.27864114114114114</v>
      </c>
    </row>
    <row r="432" spans="1:21">
      <c r="A432" s="676">
        <v>1220</v>
      </c>
      <c r="B432" s="676">
        <v>77</v>
      </c>
      <c r="C432" s="1004">
        <v>426</v>
      </c>
      <c r="D432" s="1005" t="s">
        <v>2029</v>
      </c>
      <c r="E432" s="1005" t="s">
        <v>1274</v>
      </c>
      <c r="F432" s="1005" t="s">
        <v>2011</v>
      </c>
      <c r="G432" s="1004" t="s">
        <v>55</v>
      </c>
      <c r="H432" s="1005">
        <v>333</v>
      </c>
      <c r="I432" s="1006">
        <v>0.8498498498498499</v>
      </c>
      <c r="J432" s="1006">
        <v>0.78078078078078073</v>
      </c>
      <c r="K432" s="1006">
        <v>0.99699699699699695</v>
      </c>
      <c r="L432" s="1006">
        <v>1.0090090090090089</v>
      </c>
      <c r="M432" s="1006">
        <v>0.75075075075075071</v>
      </c>
      <c r="N432" s="1006">
        <v>0.33033033033033032</v>
      </c>
      <c r="O432" s="1006">
        <v>3.1231231231231234E-2</v>
      </c>
      <c r="P432" s="1006">
        <v>4.2042042042042045E-2</v>
      </c>
      <c r="Q432" s="1006">
        <v>1.0990990990990992</v>
      </c>
      <c r="R432" s="1006">
        <v>1.0666666666666667</v>
      </c>
      <c r="S432" s="1006">
        <v>0.84924924924924927</v>
      </c>
      <c r="T432" s="1006">
        <v>0.8120120120120119</v>
      </c>
      <c r="U432" s="1006">
        <f t="shared" si="11"/>
        <v>0.7181681681681682</v>
      </c>
    </row>
    <row r="433" spans="1:21">
      <c r="A433" s="676">
        <v>1220</v>
      </c>
      <c r="B433" s="676">
        <v>83</v>
      </c>
      <c r="C433" s="1004">
        <v>427</v>
      </c>
      <c r="D433" s="1005" t="s">
        <v>2291</v>
      </c>
      <c r="E433" s="1005" t="s">
        <v>1274</v>
      </c>
      <c r="F433" s="1005" t="s">
        <v>2011</v>
      </c>
      <c r="G433" s="1004" t="s">
        <v>55</v>
      </c>
      <c r="H433" s="1005">
        <v>333</v>
      </c>
      <c r="I433" s="1006"/>
      <c r="J433" s="1006"/>
      <c r="K433" s="1006"/>
      <c r="L433" s="1006"/>
      <c r="M433" s="1006"/>
      <c r="N433" s="1006"/>
      <c r="O433" s="1006"/>
      <c r="P433" s="1006"/>
      <c r="Q433" s="1006">
        <v>0.38702702702702702</v>
      </c>
      <c r="R433" s="1006">
        <v>1.0018018018018018</v>
      </c>
      <c r="S433" s="1006">
        <v>1.0504504504504504</v>
      </c>
      <c r="T433" s="1006">
        <v>1.0291891891891893</v>
      </c>
      <c r="U433" s="1006">
        <f t="shared" si="11"/>
        <v>0.86711711711711714</v>
      </c>
    </row>
    <row r="434" spans="1:21">
      <c r="A434" s="676">
        <v>1230</v>
      </c>
      <c r="B434" s="676">
        <v>57</v>
      </c>
      <c r="C434" s="1004">
        <v>428</v>
      </c>
      <c r="D434" s="1005" t="s">
        <v>848</v>
      </c>
      <c r="E434" s="1005" t="s">
        <v>1274</v>
      </c>
      <c r="F434" s="1005" t="s">
        <v>2011</v>
      </c>
      <c r="G434" s="1004" t="s">
        <v>55</v>
      </c>
      <c r="H434" s="1005">
        <v>333</v>
      </c>
      <c r="I434" s="1006">
        <v>0.37927927927927929</v>
      </c>
      <c r="J434" s="1006">
        <v>0.42222222222222222</v>
      </c>
      <c r="K434" s="1006">
        <v>0.35105105105105106</v>
      </c>
      <c r="L434" s="1006">
        <v>0.37807807807807808</v>
      </c>
      <c r="M434" s="1006">
        <v>0.37357357357357357</v>
      </c>
      <c r="N434" s="1006">
        <v>0.30510510510510508</v>
      </c>
      <c r="O434" s="1006">
        <v>0.39969969969969971</v>
      </c>
      <c r="P434" s="1006">
        <v>0.37267267267267268</v>
      </c>
      <c r="Q434" s="1006">
        <v>0.38108108108108107</v>
      </c>
      <c r="R434" s="1006">
        <v>0.34624624624624623</v>
      </c>
      <c r="S434" s="1006">
        <v>0.36306306306306307</v>
      </c>
      <c r="T434" s="1006">
        <v>0.35105105105105106</v>
      </c>
      <c r="U434" s="1006">
        <f t="shared" si="11"/>
        <v>0.36859359359359362</v>
      </c>
    </row>
    <row r="435" spans="1:21">
      <c r="A435" s="676">
        <v>1230</v>
      </c>
      <c r="B435" s="676">
        <v>82</v>
      </c>
      <c r="C435" s="1004">
        <v>429</v>
      </c>
      <c r="D435" s="1005" t="s">
        <v>2063</v>
      </c>
      <c r="E435" s="1005" t="s">
        <v>1274</v>
      </c>
      <c r="F435" s="1005" t="s">
        <v>2054</v>
      </c>
      <c r="G435" s="1004" t="s">
        <v>55</v>
      </c>
      <c r="H435" s="1005">
        <v>334</v>
      </c>
      <c r="I435" s="1006">
        <v>0.6</v>
      </c>
      <c r="J435" s="1006">
        <v>0.62227544910179644</v>
      </c>
      <c r="K435" s="1006">
        <v>0.52275449101796401</v>
      </c>
      <c r="L435" s="1006">
        <v>0.37868263473053893</v>
      </c>
      <c r="M435" s="1006">
        <v>0.27736526946107787</v>
      </c>
      <c r="N435" s="1006">
        <v>0.45844311377245511</v>
      </c>
      <c r="O435" s="1006">
        <v>0.24287425149700601</v>
      </c>
      <c r="P435" s="1006">
        <v>0.42035928143712575</v>
      </c>
      <c r="Q435" s="1006">
        <v>0.36287425149700597</v>
      </c>
      <c r="R435" s="1006">
        <v>0.27664670658682639</v>
      </c>
      <c r="S435" s="1006">
        <v>0.36107784431137724</v>
      </c>
      <c r="T435" s="1006">
        <v>0.30898203592814372</v>
      </c>
      <c r="U435" s="1006">
        <f t="shared" si="11"/>
        <v>0.4026946107784431</v>
      </c>
    </row>
    <row r="436" spans="1:21">
      <c r="A436" s="676">
        <v>1230</v>
      </c>
      <c r="B436" s="676">
        <v>97</v>
      </c>
      <c r="C436" s="1004">
        <v>430</v>
      </c>
      <c r="D436" s="1005" t="s">
        <v>1361</v>
      </c>
      <c r="E436" s="1005" t="s">
        <v>1274</v>
      </c>
      <c r="F436" s="1005" t="s">
        <v>2203</v>
      </c>
      <c r="G436" s="1004" t="s">
        <v>55</v>
      </c>
      <c r="H436" s="1005">
        <v>334</v>
      </c>
      <c r="I436" s="1006">
        <v>0.3592814371257485</v>
      </c>
      <c r="J436" s="1006">
        <v>0.31137724550898205</v>
      </c>
      <c r="K436" s="1006">
        <v>0.20359281437125748</v>
      </c>
      <c r="L436" s="1006">
        <v>0.33964071856287426</v>
      </c>
      <c r="M436" s="1006">
        <v>0.34778443113772456</v>
      </c>
      <c r="N436" s="1006">
        <v>0.32335329341317365</v>
      </c>
      <c r="O436" s="1006">
        <v>0.40718562874251496</v>
      </c>
      <c r="P436" s="1006">
        <v>0.27305389221556886</v>
      </c>
      <c r="Q436" s="1006">
        <v>0.21556886227544911</v>
      </c>
      <c r="R436" s="1006">
        <v>0.21556886227544911</v>
      </c>
      <c r="S436" s="1006">
        <v>0.22035928143712574</v>
      </c>
      <c r="T436" s="1006">
        <v>0.29940119760479039</v>
      </c>
      <c r="U436" s="1006">
        <f t="shared" si="11"/>
        <v>0.29301397205588825</v>
      </c>
    </row>
    <row r="437" spans="1:21">
      <c r="A437" s="676">
        <v>1230</v>
      </c>
      <c r="B437" s="676">
        <v>120</v>
      </c>
      <c r="C437" s="1004">
        <v>431</v>
      </c>
      <c r="D437" s="1005" t="s">
        <v>1820</v>
      </c>
      <c r="E437" s="1005" t="s">
        <v>1274</v>
      </c>
      <c r="F437" s="1005" t="s">
        <v>2051</v>
      </c>
      <c r="G437" s="1004" t="s">
        <v>55</v>
      </c>
      <c r="H437" s="1005">
        <v>334</v>
      </c>
      <c r="I437" s="1006">
        <v>0.34023952095808385</v>
      </c>
      <c r="J437" s="1006">
        <v>0.3222754491017964</v>
      </c>
      <c r="K437" s="1006">
        <v>0.33197604790419161</v>
      </c>
      <c r="L437" s="1006">
        <v>0.35784431137724548</v>
      </c>
      <c r="M437" s="1006">
        <v>0.39017964071856287</v>
      </c>
      <c r="N437" s="1006">
        <v>0.38622754491017963</v>
      </c>
      <c r="O437" s="1006">
        <v>0.39808383233532935</v>
      </c>
      <c r="P437" s="1006">
        <v>0.3517365269461078</v>
      </c>
      <c r="Q437" s="1006">
        <v>0.34994011976047901</v>
      </c>
      <c r="R437" s="1006">
        <v>0.35209580838323351</v>
      </c>
      <c r="S437" s="1006">
        <v>0.32011976047904195</v>
      </c>
      <c r="T437" s="1006">
        <v>0.38622754491017963</v>
      </c>
      <c r="U437" s="1006">
        <f t="shared" si="11"/>
        <v>0.35724550898203594</v>
      </c>
    </row>
    <row r="438" spans="1:21">
      <c r="A438" s="676">
        <v>1250</v>
      </c>
      <c r="B438" s="676">
        <v>27</v>
      </c>
      <c r="C438" s="1004">
        <v>432</v>
      </c>
      <c r="D438" s="1005" t="s">
        <v>23</v>
      </c>
      <c r="E438" s="1005" t="s">
        <v>1274</v>
      </c>
      <c r="F438" s="1005" t="s">
        <v>2011</v>
      </c>
      <c r="G438" s="1004" t="s">
        <v>55</v>
      </c>
      <c r="H438" s="1005">
        <v>335</v>
      </c>
      <c r="I438" s="1006">
        <v>1.3865074626865672</v>
      </c>
      <c r="J438" s="1006">
        <v>1.2059701492537314</v>
      </c>
      <c r="K438" s="1006">
        <v>1.2694925373134327</v>
      </c>
      <c r="L438" s="1006">
        <v>1.3014925373134327</v>
      </c>
      <c r="M438" s="1006">
        <v>1.3014925373134327</v>
      </c>
      <c r="N438" s="1006">
        <v>1.3134328358208955</v>
      </c>
      <c r="O438" s="1006">
        <v>1.5522388059701493</v>
      </c>
      <c r="P438" s="1006">
        <v>1.6597014925373135</v>
      </c>
      <c r="Q438" s="1006">
        <v>1.4939701492537314</v>
      </c>
      <c r="R438" s="1006">
        <v>1.4581492537313434</v>
      </c>
      <c r="S438" s="1006">
        <v>1.416597014925373</v>
      </c>
      <c r="T438" s="1006">
        <v>1.4099104477611941</v>
      </c>
      <c r="U438" s="1006">
        <f t="shared" si="11"/>
        <v>1.3974129353233833</v>
      </c>
    </row>
    <row r="439" spans="1:21">
      <c r="A439" s="676">
        <v>6110</v>
      </c>
      <c r="B439" s="676">
        <v>99</v>
      </c>
      <c r="C439" s="1004">
        <v>433</v>
      </c>
      <c r="D439" s="1005" t="s">
        <v>280</v>
      </c>
      <c r="E439" s="1005" t="s">
        <v>1274</v>
      </c>
      <c r="F439" s="1005" t="s">
        <v>2213</v>
      </c>
      <c r="G439" s="1004" t="s">
        <v>55</v>
      </c>
      <c r="H439" s="1005">
        <v>341</v>
      </c>
      <c r="I439" s="1006">
        <v>0.34310850439882695</v>
      </c>
      <c r="J439" s="1006">
        <v>0.31085043988269795</v>
      </c>
      <c r="K439" s="1006">
        <v>0.33724340175953077</v>
      </c>
      <c r="L439" s="1006">
        <v>0.41055718475073316</v>
      </c>
      <c r="M439" s="1006">
        <v>0.48680351906158359</v>
      </c>
      <c r="N439" s="1006">
        <v>0.33137829912023459</v>
      </c>
      <c r="O439" s="1006">
        <v>0.3460410557184751</v>
      </c>
      <c r="P439" s="1006">
        <v>0.34310850439882695</v>
      </c>
      <c r="Q439" s="1006">
        <v>0.33137829912023459</v>
      </c>
      <c r="R439" s="1006">
        <v>0.3255131964809384</v>
      </c>
      <c r="S439" s="1006">
        <v>0.33137829912023459</v>
      </c>
      <c r="T439" s="1006">
        <v>0.34017595307917886</v>
      </c>
      <c r="U439" s="1006">
        <f t="shared" si="11"/>
        <v>0.35312805474095804</v>
      </c>
    </row>
    <row r="440" spans="1:21">
      <c r="A440" s="676">
        <v>6110</v>
      </c>
      <c r="B440" s="676">
        <v>103</v>
      </c>
      <c r="C440" s="1004">
        <v>434</v>
      </c>
      <c r="D440" s="1005" t="s">
        <v>36</v>
      </c>
      <c r="E440" s="1005" t="s">
        <v>1274</v>
      </c>
      <c r="F440" s="1005" t="s">
        <v>2011</v>
      </c>
      <c r="G440" s="1004" t="s">
        <v>55</v>
      </c>
      <c r="H440" s="1005">
        <v>349</v>
      </c>
      <c r="I440" s="1006">
        <v>0.74498567335243548</v>
      </c>
      <c r="J440" s="1006">
        <v>0.68767908309455583</v>
      </c>
      <c r="K440" s="1006">
        <v>0.68767908309455583</v>
      </c>
      <c r="L440" s="1006">
        <v>0.74498567335243548</v>
      </c>
      <c r="M440" s="1006">
        <v>0.74498567335243548</v>
      </c>
      <c r="N440" s="1006">
        <v>0.74498567335243548</v>
      </c>
      <c r="O440" s="1006">
        <v>0.77363896848137537</v>
      </c>
      <c r="P440" s="1006">
        <v>0.65902578796561606</v>
      </c>
      <c r="Q440" s="1006">
        <v>0.74498567335243548</v>
      </c>
      <c r="R440" s="1006">
        <v>0.76790830945558741</v>
      </c>
      <c r="S440" s="1006">
        <v>0.85386819484240684</v>
      </c>
      <c r="T440" s="1006">
        <v>0.8080229226361032</v>
      </c>
      <c r="U440" s="1006">
        <f t="shared" si="11"/>
        <v>0.74689589302769821</v>
      </c>
    </row>
    <row r="441" spans="1:21">
      <c r="A441" s="676">
        <v>1220</v>
      </c>
      <c r="B441" s="676">
        <v>85</v>
      </c>
      <c r="C441" s="1004">
        <v>435</v>
      </c>
      <c r="D441" s="1005" t="s">
        <v>1904</v>
      </c>
      <c r="E441" s="1005" t="s">
        <v>1274</v>
      </c>
      <c r="F441" s="1005" t="s">
        <v>2051</v>
      </c>
      <c r="G441" s="1004" t="s">
        <v>55</v>
      </c>
      <c r="H441" s="1005">
        <v>350</v>
      </c>
      <c r="I441" s="1006">
        <v>0.36822857142857141</v>
      </c>
      <c r="J441" s="1006">
        <v>0.35725714285714288</v>
      </c>
      <c r="K441" s="1006">
        <v>0.37028571428571427</v>
      </c>
      <c r="L441" s="1006">
        <v>0.38537142857142853</v>
      </c>
      <c r="M441" s="1006">
        <v>0.43542857142857144</v>
      </c>
      <c r="N441" s="1006">
        <v>0.57462857142857149</v>
      </c>
      <c r="O441" s="1006">
        <v>0.57188571428571433</v>
      </c>
      <c r="P441" s="1006">
        <v>0.37988571428571433</v>
      </c>
      <c r="Q441" s="1006">
        <v>0.38262857142857137</v>
      </c>
      <c r="R441" s="1006">
        <v>0.35245714285714286</v>
      </c>
      <c r="S441" s="1006">
        <v>0.41211428571428577</v>
      </c>
      <c r="T441" s="1006">
        <v>0.4224</v>
      </c>
      <c r="U441" s="1006">
        <f t="shared" si="11"/>
        <v>0.4177142857142857</v>
      </c>
    </row>
    <row r="442" spans="1:21">
      <c r="A442" s="676">
        <v>6210</v>
      </c>
      <c r="B442" s="676">
        <v>44</v>
      </c>
      <c r="C442" s="1004">
        <v>436</v>
      </c>
      <c r="D442" s="1005" t="s">
        <v>13</v>
      </c>
      <c r="E442" s="1005" t="s">
        <v>1274</v>
      </c>
      <c r="F442" s="1005" t="s">
        <v>2011</v>
      </c>
      <c r="G442" s="1004" t="s">
        <v>55</v>
      </c>
      <c r="H442" s="1005">
        <v>350</v>
      </c>
      <c r="I442" s="1006">
        <v>0.44285714285714284</v>
      </c>
      <c r="J442" s="1006">
        <v>0.54285714285714282</v>
      </c>
      <c r="K442" s="1006">
        <v>0.52857142857142858</v>
      </c>
      <c r="L442" s="1006">
        <v>0.45199999999999996</v>
      </c>
      <c r="M442" s="1006">
        <v>0.43885714285714283</v>
      </c>
      <c r="N442" s="1006">
        <v>0.15714285714285714</v>
      </c>
      <c r="O442" s="1006">
        <v>2.2857142857142859E-3</v>
      </c>
      <c r="P442" s="1006">
        <v>0.44285714285714284</v>
      </c>
      <c r="Q442" s="1006">
        <v>0.44857142857142857</v>
      </c>
      <c r="R442" s="1006">
        <v>0.50571428571428567</v>
      </c>
      <c r="S442" s="1006">
        <v>0.30628571428571427</v>
      </c>
      <c r="T442" s="1006">
        <v>2.2857142857142859E-3</v>
      </c>
      <c r="U442" s="1006">
        <f t="shared" si="11"/>
        <v>0.35585714285714287</v>
      </c>
    </row>
    <row r="443" spans="1:21">
      <c r="A443" s="676">
        <v>1230</v>
      </c>
      <c r="B443" s="676">
        <v>96</v>
      </c>
      <c r="C443" s="1004">
        <v>437</v>
      </c>
      <c r="D443" s="1005" t="s">
        <v>265</v>
      </c>
      <c r="E443" s="1005" t="s">
        <v>1274</v>
      </c>
      <c r="F443" s="1005" t="s">
        <v>2203</v>
      </c>
      <c r="G443" s="1004" t="s">
        <v>55</v>
      </c>
      <c r="H443" s="1005">
        <v>350</v>
      </c>
      <c r="I443" s="1006">
        <v>0.72</v>
      </c>
      <c r="J443" s="1006">
        <v>0.65142857142857147</v>
      </c>
      <c r="K443" s="1006">
        <v>0.64594285714285715</v>
      </c>
      <c r="L443" s="1006">
        <v>0.6171428571428571</v>
      </c>
      <c r="M443" s="1006">
        <v>0.6171428571428571</v>
      </c>
      <c r="N443" s="1006">
        <v>0.5485714285714286</v>
      </c>
      <c r="O443" s="1006">
        <v>0.58285714285714285</v>
      </c>
      <c r="P443" s="1006">
        <v>0.75154285714285718</v>
      </c>
      <c r="Q443" s="1006">
        <v>0.58697142857142859</v>
      </c>
      <c r="R443" s="1006">
        <v>0.58834285714285706</v>
      </c>
      <c r="S443" s="1006">
        <v>0.67062857142857146</v>
      </c>
      <c r="T443" s="1006">
        <v>0.66925714285714288</v>
      </c>
      <c r="U443" s="1006">
        <f t="shared" si="11"/>
        <v>0.63748571428571432</v>
      </c>
    </row>
    <row r="444" spans="1:21">
      <c r="A444" s="676">
        <v>6220</v>
      </c>
      <c r="B444" s="676">
        <v>25</v>
      </c>
      <c r="C444" s="1004">
        <v>438</v>
      </c>
      <c r="D444" s="1005" t="s">
        <v>266</v>
      </c>
      <c r="E444" s="1005" t="s">
        <v>1274</v>
      </c>
      <c r="F444" s="1005" t="s">
        <v>2054</v>
      </c>
      <c r="G444" s="1004" t="s">
        <v>55</v>
      </c>
      <c r="H444" s="1005">
        <v>350</v>
      </c>
      <c r="I444" s="1006">
        <v>0.5594285714285715</v>
      </c>
      <c r="J444" s="1006">
        <v>0.5485714285714286</v>
      </c>
      <c r="K444" s="1006">
        <v>0.27142857142857141</v>
      </c>
      <c r="L444" s="1006">
        <v>0.33485714285714285</v>
      </c>
      <c r="M444" s="1006">
        <v>0.44857142857142857</v>
      </c>
      <c r="N444" s="1006">
        <v>0.31314285714285711</v>
      </c>
      <c r="O444" s="1006">
        <v>0.32571428571428573</v>
      </c>
      <c r="P444" s="1006">
        <v>0.11885714285714286</v>
      </c>
      <c r="Q444" s="1006">
        <v>0.10685714285714286</v>
      </c>
      <c r="R444" s="1006">
        <v>0.12457142857142857</v>
      </c>
      <c r="S444" s="1006">
        <v>0.2462857142857143</v>
      </c>
      <c r="T444" s="1006">
        <v>0.29371428571428571</v>
      </c>
      <c r="U444" s="1006">
        <f t="shared" si="11"/>
        <v>0.30766666666666664</v>
      </c>
    </row>
    <row r="445" spans="1:21">
      <c r="A445" s="676">
        <v>4210</v>
      </c>
      <c r="B445" s="676">
        <v>16</v>
      </c>
      <c r="C445" s="1004">
        <v>439</v>
      </c>
      <c r="D445" s="1005" t="s">
        <v>1606</v>
      </c>
      <c r="E445" s="1005" t="s">
        <v>1274</v>
      </c>
      <c r="F445" s="1005" t="s">
        <v>2011</v>
      </c>
      <c r="G445" s="1004" t="s">
        <v>55</v>
      </c>
      <c r="H445" s="1005">
        <v>350</v>
      </c>
      <c r="I445" s="1006">
        <v>0.98982857142857139</v>
      </c>
      <c r="J445" s="1006">
        <v>0.82285714285714284</v>
      </c>
      <c r="K445" s="1006">
        <v>0.74057142857142855</v>
      </c>
      <c r="L445" s="1006">
        <v>0.96171428571428574</v>
      </c>
      <c r="M445" s="1006">
        <v>0.64148571428571433</v>
      </c>
      <c r="N445" s="1006">
        <v>0.41279999999999994</v>
      </c>
      <c r="O445" s="1006">
        <v>0.6425142857142857</v>
      </c>
      <c r="P445" s="1006">
        <v>0.44331428571428572</v>
      </c>
      <c r="Q445" s="1006">
        <v>0.98502857142857136</v>
      </c>
      <c r="R445" s="1006">
        <v>1.0066285714285714</v>
      </c>
      <c r="S445" s="1006">
        <v>1.1146285714285715</v>
      </c>
      <c r="T445" s="1006">
        <v>1.0494857142857144</v>
      </c>
      <c r="U445" s="1006">
        <f t="shared" si="11"/>
        <v>0.8175714285714285</v>
      </c>
    </row>
    <row r="446" spans="1:21">
      <c r="A446" s="676">
        <v>6150</v>
      </c>
      <c r="B446" s="676">
        <v>39</v>
      </c>
      <c r="C446" s="1004">
        <v>440</v>
      </c>
      <c r="D446" s="1005" t="s">
        <v>619</v>
      </c>
      <c r="E446" s="1005" t="s">
        <v>1274</v>
      </c>
      <c r="F446" s="1005" t="s">
        <v>2203</v>
      </c>
      <c r="G446" s="1004" t="s">
        <v>55</v>
      </c>
      <c r="H446" s="1005">
        <v>350</v>
      </c>
      <c r="I446" s="1006">
        <v>0.53285714285714281</v>
      </c>
      <c r="J446" s="1006">
        <v>0.52857142857142858</v>
      </c>
      <c r="K446" s="1006">
        <v>0.48571428571428571</v>
      </c>
      <c r="L446" s="1006">
        <v>0.47142857142857142</v>
      </c>
      <c r="M446" s="1006">
        <v>0.48085714285714287</v>
      </c>
      <c r="N446" s="1006">
        <v>0.56914285714285706</v>
      </c>
      <c r="O446" s="1006">
        <v>0.57014285714285717</v>
      </c>
      <c r="P446" s="1006">
        <v>0.36957142857142855</v>
      </c>
      <c r="Q446" s="1006">
        <v>0.40900000000000003</v>
      </c>
      <c r="R446" s="1006">
        <v>0.38171428571428567</v>
      </c>
      <c r="S446" s="1006">
        <v>0.36199999999999999</v>
      </c>
      <c r="T446" s="1006">
        <v>0.39557142857142852</v>
      </c>
      <c r="U446" s="1006">
        <f t="shared" si="11"/>
        <v>0.46304761904761899</v>
      </c>
    </row>
    <row r="447" spans="1:21">
      <c r="A447" s="676">
        <v>6130</v>
      </c>
      <c r="B447" s="676">
        <v>12</v>
      </c>
      <c r="C447" s="1004">
        <v>441</v>
      </c>
      <c r="D447" s="1005" t="s">
        <v>983</v>
      </c>
      <c r="E447" s="1005" t="s">
        <v>1274</v>
      </c>
      <c r="F447" s="1005" t="s">
        <v>2011</v>
      </c>
      <c r="G447" s="1004" t="s">
        <v>55</v>
      </c>
      <c r="H447" s="1005">
        <v>351</v>
      </c>
      <c r="I447" s="1006">
        <v>0.92991452991452983</v>
      </c>
      <c r="J447" s="1006">
        <v>0.87179487179487181</v>
      </c>
      <c r="K447" s="1006">
        <v>0.89572649572649565</v>
      </c>
      <c r="L447" s="1006">
        <v>0.98461538461538467</v>
      </c>
      <c r="M447" s="1006">
        <v>1.0837606837606837</v>
      </c>
      <c r="N447" s="1006">
        <v>1.0700854700854701</v>
      </c>
      <c r="O447" s="1006">
        <v>1.1008547008547007</v>
      </c>
      <c r="P447" s="1006">
        <v>4.4444444444444446E-2</v>
      </c>
      <c r="Q447" s="1006">
        <v>0.70427350427350421</v>
      </c>
      <c r="R447" s="1006">
        <v>0.82393162393162389</v>
      </c>
      <c r="S447" s="1006">
        <v>0.87179487179487181</v>
      </c>
      <c r="T447" s="1006">
        <v>0.87179487179487181</v>
      </c>
      <c r="U447" s="1006">
        <f t="shared" si="11"/>
        <v>0.85441595441595453</v>
      </c>
    </row>
    <row r="448" spans="1:21">
      <c r="A448" s="676">
        <v>1240</v>
      </c>
      <c r="B448" s="676">
        <v>39</v>
      </c>
      <c r="C448" s="1004">
        <v>442</v>
      </c>
      <c r="D448" s="1005" t="s">
        <v>2028</v>
      </c>
      <c r="E448" s="1005" t="s">
        <v>1274</v>
      </c>
      <c r="F448" s="1005" t="s">
        <v>2213</v>
      </c>
      <c r="G448" s="1004" t="s">
        <v>55</v>
      </c>
      <c r="H448" s="1005">
        <v>351</v>
      </c>
      <c r="I448" s="1006">
        <v>0.31908831908831908</v>
      </c>
      <c r="J448" s="1006">
        <v>0.26666666666666666</v>
      </c>
      <c r="K448" s="1006">
        <v>0.29173789173789177</v>
      </c>
      <c r="L448" s="1006">
        <v>0.4927635327635328</v>
      </c>
      <c r="M448" s="1006">
        <v>0.52831908831908836</v>
      </c>
      <c r="N448" s="1006">
        <v>0.51737891737891739</v>
      </c>
      <c r="O448" s="1006">
        <v>0.50826210826210827</v>
      </c>
      <c r="P448" s="1006">
        <v>0.52512820512820513</v>
      </c>
      <c r="Q448" s="1006">
        <v>0.52148148148148143</v>
      </c>
      <c r="R448" s="1006">
        <v>0.55111111111111111</v>
      </c>
      <c r="S448" s="1006">
        <v>0.55156695156695157</v>
      </c>
      <c r="T448" s="1006">
        <v>0.49960113960113967</v>
      </c>
      <c r="U448" s="1006">
        <f t="shared" si="11"/>
        <v>0.4644254510921178</v>
      </c>
    </row>
    <row r="449" spans="1:21">
      <c r="A449" s="676">
        <v>1240</v>
      </c>
      <c r="B449" s="676">
        <v>62</v>
      </c>
      <c r="C449" s="1004">
        <v>443</v>
      </c>
      <c r="D449" s="1005" t="s">
        <v>545</v>
      </c>
      <c r="E449" s="1005" t="s">
        <v>1274</v>
      </c>
      <c r="F449" s="1005" t="s">
        <v>2011</v>
      </c>
      <c r="G449" s="1004" t="s">
        <v>55</v>
      </c>
      <c r="H449" s="1005">
        <v>353</v>
      </c>
      <c r="I449" s="1006">
        <v>1.0566572237960339</v>
      </c>
      <c r="J449" s="1006">
        <v>1.2011331444759208</v>
      </c>
      <c r="K449" s="1006">
        <v>1.3314447592067988</v>
      </c>
      <c r="L449" s="1006">
        <v>1.1019830028328612</v>
      </c>
      <c r="M449" s="1006">
        <v>1.2861189801699717</v>
      </c>
      <c r="N449" s="1006">
        <v>1.3512747875354107</v>
      </c>
      <c r="O449" s="1006">
        <v>1.1161473087818696</v>
      </c>
      <c r="P449" s="1006">
        <v>1.161473087818697</v>
      </c>
      <c r="Q449" s="1006">
        <v>1.0878186968838528</v>
      </c>
      <c r="R449" s="1006">
        <v>1.0623229461756374</v>
      </c>
      <c r="S449" s="1006">
        <v>1.0623229461756374</v>
      </c>
      <c r="T449" s="1006">
        <v>1.0821529745042493</v>
      </c>
      <c r="U449" s="1006">
        <f t="shared" si="11"/>
        <v>1.1584041548630784</v>
      </c>
    </row>
    <row r="450" spans="1:21">
      <c r="A450" s="676">
        <v>1260</v>
      </c>
      <c r="B450" s="676">
        <v>41</v>
      </c>
      <c r="C450" s="1004">
        <v>444</v>
      </c>
      <c r="D450" s="1005" t="s">
        <v>1616</v>
      </c>
      <c r="E450" s="1005" t="s">
        <v>1274</v>
      </c>
      <c r="F450" s="1005" t="s">
        <v>2011</v>
      </c>
      <c r="G450" s="1004" t="s">
        <v>55</v>
      </c>
      <c r="H450" s="1005">
        <v>356</v>
      </c>
      <c r="I450" s="1006">
        <v>0.37359550561797755</v>
      </c>
      <c r="J450" s="1006">
        <v>0.3792134831460674</v>
      </c>
      <c r="K450" s="1006">
        <v>0.40168539325842695</v>
      </c>
      <c r="L450" s="1006">
        <v>0.42696629213483145</v>
      </c>
      <c r="M450" s="1006">
        <v>0.4606741573033708</v>
      </c>
      <c r="N450" s="1006">
        <v>0.5617977528089888</v>
      </c>
      <c r="O450" s="1006">
        <v>8.1460674157303375E-2</v>
      </c>
      <c r="P450" s="1006">
        <v>4.49438202247191E-2</v>
      </c>
      <c r="Q450" s="1006">
        <v>0.2949438202247191</v>
      </c>
      <c r="R450" s="1006">
        <v>0.5308988764044944</v>
      </c>
      <c r="S450" s="1006">
        <v>0.5646067415730337</v>
      </c>
      <c r="T450" s="1006">
        <v>0.5702247191011236</v>
      </c>
      <c r="U450" s="1006">
        <f t="shared" si="11"/>
        <v>0.39091760299625467</v>
      </c>
    </row>
    <row r="451" spans="1:21">
      <c r="A451" s="676">
        <v>1230</v>
      </c>
      <c r="B451" s="676">
        <v>2</v>
      </c>
      <c r="C451" s="1004">
        <v>445</v>
      </c>
      <c r="D451" s="1005" t="s">
        <v>1771</v>
      </c>
      <c r="E451" s="1005" t="s">
        <v>1274</v>
      </c>
      <c r="F451" s="1005" t="s">
        <v>2051</v>
      </c>
      <c r="G451" s="1004" t="s">
        <v>55</v>
      </c>
      <c r="H451" s="1005">
        <v>356</v>
      </c>
      <c r="I451" s="1006">
        <v>0.19056179775280899</v>
      </c>
      <c r="J451" s="1006">
        <v>0.22157303370786516</v>
      </c>
      <c r="K451" s="1006">
        <v>0.2247191011235955</v>
      </c>
      <c r="L451" s="1006">
        <v>0.22202247191011237</v>
      </c>
      <c r="M451" s="1006">
        <v>0.2143820224719101</v>
      </c>
      <c r="N451" s="1006">
        <v>0.34112359550561799</v>
      </c>
      <c r="O451" s="1006">
        <v>0.33483146067415731</v>
      </c>
      <c r="P451" s="1006">
        <v>0.25303370786516854</v>
      </c>
      <c r="Q451" s="1006">
        <v>0.25932584269662917</v>
      </c>
      <c r="R451" s="1006">
        <v>0.34786516853932586</v>
      </c>
      <c r="S451" s="1006">
        <v>0.21932584269662922</v>
      </c>
      <c r="T451" s="1006">
        <v>0.37213483146067411</v>
      </c>
      <c r="U451" s="1006">
        <f t="shared" si="11"/>
        <v>0.26674157303370788</v>
      </c>
    </row>
    <row r="452" spans="1:21">
      <c r="A452" s="676">
        <v>1230</v>
      </c>
      <c r="B452" s="676">
        <v>13</v>
      </c>
      <c r="C452" s="1004">
        <v>446</v>
      </c>
      <c r="D452" s="1005" t="s">
        <v>941</v>
      </c>
      <c r="E452" s="1005" t="s">
        <v>1274</v>
      </c>
      <c r="F452" s="1005" t="s">
        <v>2054</v>
      </c>
      <c r="G452" s="1004" t="s">
        <v>55</v>
      </c>
      <c r="H452" s="1005">
        <v>358</v>
      </c>
      <c r="I452" s="1006">
        <v>0.43240223463687155</v>
      </c>
      <c r="J452" s="1006">
        <v>0.45776536312849159</v>
      </c>
      <c r="K452" s="1006">
        <v>0.38547486033519551</v>
      </c>
      <c r="L452" s="1006">
        <v>0.19340782122905026</v>
      </c>
      <c r="M452" s="1006">
        <v>0.16234636871508379</v>
      </c>
      <c r="N452" s="1006">
        <v>0.22</v>
      </c>
      <c r="O452" s="1006">
        <v>0.25664804469273744</v>
      </c>
      <c r="P452" s="1006">
        <v>0.28279329608938547</v>
      </c>
      <c r="Q452" s="1006">
        <v>0.21508379888268156</v>
      </c>
      <c r="R452" s="1006">
        <v>0.16547486033519554</v>
      </c>
      <c r="S452" s="1006">
        <v>6.88268156424581E-2</v>
      </c>
      <c r="T452" s="1006">
        <v>5.0614525139664808E-2</v>
      </c>
      <c r="U452" s="1006">
        <f t="shared" si="11"/>
        <v>0.240903165735568</v>
      </c>
    </row>
    <row r="453" spans="1:21">
      <c r="A453" s="676">
        <v>1240</v>
      </c>
      <c r="B453" s="676">
        <v>28</v>
      </c>
      <c r="C453" s="1004">
        <v>447</v>
      </c>
      <c r="D453" s="1005" t="s">
        <v>1664</v>
      </c>
      <c r="E453" s="1005" t="s">
        <v>1274</v>
      </c>
      <c r="F453" s="1005" t="s">
        <v>2011</v>
      </c>
      <c r="G453" s="1004" t="s">
        <v>55</v>
      </c>
      <c r="H453" s="1005">
        <v>361</v>
      </c>
      <c r="I453" s="1006">
        <v>0.79955678670360109</v>
      </c>
      <c r="J453" s="1006">
        <v>0.80886426592797789</v>
      </c>
      <c r="K453" s="1006">
        <v>0.90238227146814398</v>
      </c>
      <c r="L453" s="1006">
        <v>0.90060941828254848</v>
      </c>
      <c r="M453" s="1006">
        <v>0.91434903047091409</v>
      </c>
      <c r="N453" s="1006">
        <v>0.91257617728531859</v>
      </c>
      <c r="O453" s="1006">
        <v>0.75124653739612191</v>
      </c>
      <c r="P453" s="1006">
        <v>0.7521329639889196</v>
      </c>
      <c r="Q453" s="1006">
        <v>0.70736842105263165</v>
      </c>
      <c r="R453" s="1006">
        <v>0.80753462603878112</v>
      </c>
      <c r="S453" s="1006">
        <v>0.86470914127423826</v>
      </c>
      <c r="T453" s="1006">
        <v>0.84786703601108027</v>
      </c>
      <c r="U453" s="1006">
        <f t="shared" si="11"/>
        <v>0.83076638965835647</v>
      </c>
    </row>
    <row r="454" spans="1:21">
      <c r="A454" s="676">
        <v>6220</v>
      </c>
      <c r="B454" s="676">
        <v>13</v>
      </c>
      <c r="C454" s="1004">
        <v>448</v>
      </c>
      <c r="D454" s="1005" t="s">
        <v>1905</v>
      </c>
      <c r="E454" s="1005" t="s">
        <v>1274</v>
      </c>
      <c r="F454" s="1005" t="s">
        <v>2203</v>
      </c>
      <c r="G454" s="1004" t="s">
        <v>55</v>
      </c>
      <c r="H454" s="1005">
        <v>361</v>
      </c>
      <c r="I454" s="1006">
        <v>0.24598337950138505</v>
      </c>
      <c r="J454" s="1006">
        <v>0.29418282548476454</v>
      </c>
      <c r="K454" s="1006">
        <v>0.28254847645429365</v>
      </c>
      <c r="L454" s="1006">
        <v>0.29385041551246538</v>
      </c>
      <c r="M454" s="1006">
        <v>0.33240997229916897</v>
      </c>
      <c r="N454" s="1006">
        <v>0.28088642659279778</v>
      </c>
      <c r="O454" s="1006">
        <v>0.29750692520775623</v>
      </c>
      <c r="P454" s="1006">
        <v>0.26459833795013848</v>
      </c>
      <c r="Q454" s="1006">
        <v>0.23401662049861496</v>
      </c>
      <c r="R454" s="1006">
        <v>0.19479224376731299</v>
      </c>
      <c r="S454" s="1006">
        <v>0.25063711911357339</v>
      </c>
      <c r="T454" s="1006">
        <v>0.33905817174515235</v>
      </c>
      <c r="U454" s="1006">
        <f t="shared" si="11"/>
        <v>0.27587257617728528</v>
      </c>
    </row>
    <row r="455" spans="1:21">
      <c r="A455" s="676">
        <v>1240</v>
      </c>
      <c r="B455" s="676">
        <v>52</v>
      </c>
      <c r="C455" s="1004">
        <v>449</v>
      </c>
      <c r="D455" s="1005" t="s">
        <v>970</v>
      </c>
      <c r="E455" s="1005" t="s">
        <v>1274</v>
      </c>
      <c r="F455" s="1005" t="s">
        <v>2011</v>
      </c>
      <c r="G455" s="1004" t="s">
        <v>55</v>
      </c>
      <c r="H455" s="1005">
        <v>361</v>
      </c>
      <c r="I455" s="1006">
        <v>0.65135734072022156</v>
      </c>
      <c r="J455" s="1006">
        <v>0.68975069252077559</v>
      </c>
      <c r="K455" s="1006">
        <v>0.66481994459833793</v>
      </c>
      <c r="L455" s="1006">
        <v>0.66481994459833793</v>
      </c>
      <c r="M455" s="1006">
        <v>4.8365650969529085E-2</v>
      </c>
      <c r="N455" s="1006">
        <v>0.11634349030470914</v>
      </c>
      <c r="O455" s="1006">
        <v>5.6509695290858725E-2</v>
      </c>
      <c r="P455" s="1006">
        <v>5.5844875346260391E-2</v>
      </c>
      <c r="Q455" s="1006">
        <v>0.22869806094182826</v>
      </c>
      <c r="R455" s="1006">
        <v>5.6509695290858725E-2</v>
      </c>
      <c r="S455" s="1006">
        <v>3.6565096952908584E-2</v>
      </c>
      <c r="T455" s="1006">
        <v>4.5872576177285317E-2</v>
      </c>
      <c r="U455" s="1006">
        <f t="shared" si="11"/>
        <v>0.27628808864265925</v>
      </c>
    </row>
    <row r="456" spans="1:21">
      <c r="A456" s="676">
        <v>1220</v>
      </c>
      <c r="B456" s="676">
        <v>82</v>
      </c>
      <c r="C456" s="1004">
        <v>450</v>
      </c>
      <c r="D456" s="1005" t="s">
        <v>673</v>
      </c>
      <c r="E456" s="1005" t="s">
        <v>1274</v>
      </c>
      <c r="F456" s="1005" t="s">
        <v>2051</v>
      </c>
      <c r="G456" s="1004" t="s">
        <v>55</v>
      </c>
      <c r="H456" s="1005">
        <v>370</v>
      </c>
      <c r="I456" s="1006">
        <v>0.29189189189189191</v>
      </c>
      <c r="J456" s="1006">
        <v>0.12972972972972974</v>
      </c>
      <c r="K456" s="1006">
        <v>0.11891891891891893</v>
      </c>
      <c r="L456" s="1006">
        <v>0.16216216216216217</v>
      </c>
      <c r="M456" s="1006">
        <v>0.21621621621621623</v>
      </c>
      <c r="N456" s="1006">
        <v>0.22702702702702704</v>
      </c>
      <c r="O456" s="1006">
        <v>0.21621621621621623</v>
      </c>
      <c r="P456" s="1006">
        <v>0.16108108108108107</v>
      </c>
      <c r="Q456" s="1006">
        <v>0.12972972972972974</v>
      </c>
      <c r="R456" s="1006">
        <v>0.12324324324324325</v>
      </c>
      <c r="S456" s="1006">
        <v>0.12972972972972974</v>
      </c>
      <c r="T456" s="1006">
        <v>0.26378378378378375</v>
      </c>
      <c r="U456" s="1006">
        <f t="shared" si="11"/>
        <v>0.18081081081081082</v>
      </c>
    </row>
    <row r="457" spans="1:21">
      <c r="A457" s="676">
        <v>4210</v>
      </c>
      <c r="B457" s="676">
        <v>2</v>
      </c>
      <c r="C457" s="1004">
        <v>451</v>
      </c>
      <c r="D457" s="1005" t="s">
        <v>1677</v>
      </c>
      <c r="E457" s="1005" t="s">
        <v>1274</v>
      </c>
      <c r="F457" s="1005" t="s">
        <v>2054</v>
      </c>
      <c r="G457" s="1004" t="s">
        <v>55</v>
      </c>
      <c r="H457" s="1005">
        <v>372</v>
      </c>
      <c r="I457" s="1006">
        <v>0.26881720430107525</v>
      </c>
      <c r="J457" s="1006">
        <v>0.26881720430107525</v>
      </c>
      <c r="K457" s="1006">
        <v>0.27311827956989243</v>
      </c>
      <c r="L457" s="1006">
        <v>0.14408602150537636</v>
      </c>
      <c r="M457" s="1006">
        <v>0.2193548387096774</v>
      </c>
      <c r="N457" s="1006">
        <v>0.2553763440860215</v>
      </c>
      <c r="O457" s="1006">
        <v>0.2553763440860215</v>
      </c>
      <c r="P457" s="1006">
        <v>2.3118279569892472E-2</v>
      </c>
      <c r="Q457" s="1006">
        <v>2.1505376344086023E-2</v>
      </c>
      <c r="R457" s="1006">
        <v>6.8279569892473108E-2</v>
      </c>
      <c r="S457" s="1006">
        <v>0.17956989247311828</v>
      </c>
      <c r="T457" s="1006">
        <v>0.21989247311827956</v>
      </c>
      <c r="U457" s="1006">
        <f t="shared" si="11"/>
        <v>0.18310931899641578</v>
      </c>
    </row>
    <row r="458" spans="1:21">
      <c r="A458" s="676">
        <v>1270</v>
      </c>
      <c r="B458" s="676">
        <v>9</v>
      </c>
      <c r="C458" s="1004">
        <v>452</v>
      </c>
      <c r="D458" s="1005" t="s">
        <v>1934</v>
      </c>
      <c r="E458" s="1005" t="s">
        <v>1274</v>
      </c>
      <c r="F458" s="1005" t="s">
        <v>2051</v>
      </c>
      <c r="G458" s="1004" t="s">
        <v>55</v>
      </c>
      <c r="H458" s="1005">
        <v>376</v>
      </c>
      <c r="I458" s="1006">
        <v>1.5957446808510637E-2</v>
      </c>
      <c r="J458" s="1006">
        <v>1.5957446808510637E-2</v>
      </c>
      <c r="K458" s="1006">
        <v>1.5957446808510637E-2</v>
      </c>
      <c r="L458" s="1006">
        <v>3.1914893617021274E-2</v>
      </c>
      <c r="M458" s="1006">
        <v>1.5957446808510637E-2</v>
      </c>
      <c r="N458" s="1006">
        <v>4.7872340425531915E-2</v>
      </c>
      <c r="O458" s="1006">
        <v>4.7872340425531915E-2</v>
      </c>
      <c r="P458" s="1006">
        <v>3.1914893617021274E-2</v>
      </c>
      <c r="Q458" s="1006">
        <v>0.11170212765957446</v>
      </c>
      <c r="R458" s="1006">
        <v>0.31914893617021278</v>
      </c>
      <c r="S458" s="1006">
        <v>3.1914893617021274E-2</v>
      </c>
      <c r="T458" s="1006">
        <v>0.81382978723404253</v>
      </c>
      <c r="U458" s="1006">
        <f t="shared" si="11"/>
        <v>0.125</v>
      </c>
    </row>
    <row r="459" spans="1:21">
      <c r="A459" s="676">
        <v>1230</v>
      </c>
      <c r="B459" s="676">
        <v>80</v>
      </c>
      <c r="C459" s="1004">
        <v>453</v>
      </c>
      <c r="D459" s="1005" t="s">
        <v>1906</v>
      </c>
      <c r="E459" s="1005" t="s">
        <v>1274</v>
      </c>
      <c r="F459" s="1005" t="s">
        <v>2011</v>
      </c>
      <c r="G459" s="1004" t="s">
        <v>55</v>
      </c>
      <c r="H459" s="1005">
        <v>389</v>
      </c>
      <c r="I459" s="1006">
        <v>0.35167095115681235</v>
      </c>
      <c r="J459" s="1006">
        <v>0.35475578406169667</v>
      </c>
      <c r="K459" s="1006">
        <v>0.34056555269922878</v>
      </c>
      <c r="L459" s="1006">
        <v>0.33871465295629816</v>
      </c>
      <c r="M459" s="1006">
        <v>0.36647814910025706</v>
      </c>
      <c r="N459" s="1006">
        <v>0.36215938303341899</v>
      </c>
      <c r="O459" s="1006">
        <v>0.37017994858611825</v>
      </c>
      <c r="P459" s="1006">
        <v>0.33748071979434446</v>
      </c>
      <c r="Q459" s="1006">
        <v>0.34858611825192798</v>
      </c>
      <c r="R459" s="1006">
        <v>0.32699228791773782</v>
      </c>
      <c r="S459" s="1006">
        <v>0.2868894601542416</v>
      </c>
      <c r="T459" s="1006">
        <v>0.31773778920308482</v>
      </c>
      <c r="U459" s="1006">
        <f t="shared" si="11"/>
        <v>0.34185089974293059</v>
      </c>
    </row>
    <row r="460" spans="1:21">
      <c r="A460" s="676">
        <v>6110</v>
      </c>
      <c r="B460" s="676">
        <v>52</v>
      </c>
      <c r="C460" s="1004">
        <v>454</v>
      </c>
      <c r="D460" s="1005" t="s">
        <v>1695</v>
      </c>
      <c r="E460" s="1005" t="s">
        <v>1274</v>
      </c>
      <c r="F460" s="1005" t="s">
        <v>2054</v>
      </c>
      <c r="G460" s="1004" t="s">
        <v>55</v>
      </c>
      <c r="H460" s="1005">
        <v>389</v>
      </c>
      <c r="I460" s="1006">
        <v>0.86745501285347049</v>
      </c>
      <c r="J460" s="1006">
        <v>1.0179948586118253</v>
      </c>
      <c r="K460" s="1006">
        <v>1.1839588688946014</v>
      </c>
      <c r="L460" s="1006">
        <v>1.1753213367609254</v>
      </c>
      <c r="M460" s="1006">
        <v>0.64226221079691515</v>
      </c>
      <c r="N460" s="1006">
        <v>0.68298200514138818</v>
      </c>
      <c r="O460" s="1006">
        <v>0.86807197943444736</v>
      </c>
      <c r="P460" s="1006">
        <v>0.87732647814910014</v>
      </c>
      <c r="Q460" s="1006">
        <v>0.34796915167095122</v>
      </c>
      <c r="R460" s="1006">
        <v>0.11722365038560412</v>
      </c>
      <c r="S460" s="1006">
        <v>8.760925449871465E-2</v>
      </c>
      <c r="T460" s="1006">
        <v>0.26714652956298202</v>
      </c>
      <c r="U460" s="1006">
        <f t="shared" si="11"/>
        <v>0.67794344473007706</v>
      </c>
    </row>
    <row r="461" spans="1:21">
      <c r="A461" s="676">
        <v>6220</v>
      </c>
      <c r="B461" s="676">
        <v>192</v>
      </c>
      <c r="C461" s="1004">
        <v>455</v>
      </c>
      <c r="D461" s="1005" t="s">
        <v>617</v>
      </c>
      <c r="E461" s="1005" t="s">
        <v>1274</v>
      </c>
      <c r="F461" s="1005" t="s">
        <v>2203</v>
      </c>
      <c r="G461" s="1004" t="s">
        <v>55</v>
      </c>
      <c r="H461" s="1005">
        <v>389</v>
      </c>
      <c r="I461" s="1006">
        <v>0.16226221079691516</v>
      </c>
      <c r="J461" s="1006">
        <v>0.17275064267352186</v>
      </c>
      <c r="K461" s="1006">
        <v>0.22982005141388176</v>
      </c>
      <c r="L461" s="1006">
        <v>0.15177377892030849</v>
      </c>
      <c r="M461" s="1006">
        <v>0.19187660668380463</v>
      </c>
      <c r="N461" s="1006">
        <v>0.22210796915167097</v>
      </c>
      <c r="O461" s="1006">
        <v>0.22210796915167097</v>
      </c>
      <c r="P461" s="1006">
        <v>0.1770694087403599</v>
      </c>
      <c r="Q461" s="1006">
        <v>0.14560411311053983</v>
      </c>
      <c r="R461" s="1006">
        <v>0.12894601542416451</v>
      </c>
      <c r="S461" s="1006">
        <v>0.14745501285347043</v>
      </c>
      <c r="T461" s="1006">
        <v>0.23012853470437017</v>
      </c>
      <c r="U461" s="1006">
        <f t="shared" si="11"/>
        <v>0.18182519280205656</v>
      </c>
    </row>
    <row r="462" spans="1:21">
      <c r="A462" s="676">
        <v>6130</v>
      </c>
      <c r="B462" s="676">
        <v>17</v>
      </c>
      <c r="C462" s="1004">
        <v>456</v>
      </c>
      <c r="D462" s="1005" t="s">
        <v>1753</v>
      </c>
      <c r="E462" s="1005" t="s">
        <v>1274</v>
      </c>
      <c r="F462" s="1005" t="s">
        <v>2011</v>
      </c>
      <c r="G462" s="1004" t="s">
        <v>55</v>
      </c>
      <c r="H462" s="1005">
        <v>389</v>
      </c>
      <c r="I462" s="1006">
        <v>0.30539845758354756</v>
      </c>
      <c r="J462" s="1006">
        <v>0.29614395886889461</v>
      </c>
      <c r="K462" s="1006">
        <v>0.3066323907455013</v>
      </c>
      <c r="L462" s="1006">
        <v>0.27455012853470434</v>
      </c>
      <c r="M462" s="1006">
        <v>0.25604113110539845</v>
      </c>
      <c r="N462" s="1006">
        <v>0.27084832904884321</v>
      </c>
      <c r="O462" s="1006">
        <v>0.26035989717223651</v>
      </c>
      <c r="P462" s="1006">
        <v>0.23938303341902314</v>
      </c>
      <c r="Q462" s="1006">
        <v>0.24616966580976865</v>
      </c>
      <c r="R462" s="1006">
        <v>0.25172236503856044</v>
      </c>
      <c r="S462" s="1006">
        <v>0.25604113110539845</v>
      </c>
      <c r="T462" s="1006">
        <v>0.26282776349614395</v>
      </c>
      <c r="U462" s="1006">
        <f t="shared" si="11"/>
        <v>0.26884318766066834</v>
      </c>
    </row>
    <row r="463" spans="1:21">
      <c r="A463" s="676">
        <v>6220</v>
      </c>
      <c r="B463" s="676">
        <v>77</v>
      </c>
      <c r="C463" s="1004">
        <v>457</v>
      </c>
      <c r="D463" s="1005" t="s">
        <v>990</v>
      </c>
      <c r="E463" s="1005" t="s">
        <v>1274</v>
      </c>
      <c r="F463" s="1005" t="s">
        <v>2011</v>
      </c>
      <c r="G463" s="1004" t="s">
        <v>55</v>
      </c>
      <c r="H463" s="1005">
        <v>390</v>
      </c>
      <c r="I463" s="1006">
        <v>0.97692307692307689</v>
      </c>
      <c r="J463" s="1006">
        <v>0.97692307692307689</v>
      </c>
      <c r="K463" s="1006">
        <v>1.0153846153846153</v>
      </c>
      <c r="L463" s="1006">
        <v>0.9984615384615384</v>
      </c>
      <c r="M463" s="1006">
        <v>0.91538461538461535</v>
      </c>
      <c r="N463" s="1006">
        <v>0.95769230769230773</v>
      </c>
      <c r="O463" s="1006">
        <v>0.95769230769230773</v>
      </c>
      <c r="P463" s="1006">
        <v>0.97692307692307689</v>
      </c>
      <c r="Q463" s="1006">
        <v>0.96923076923076923</v>
      </c>
      <c r="R463" s="1006">
        <v>0.98461538461538467</v>
      </c>
      <c r="S463" s="1006">
        <v>0.95692307692307688</v>
      </c>
      <c r="T463" s="1006">
        <v>0.92615384615384611</v>
      </c>
      <c r="U463" s="1006">
        <f t="shared" si="11"/>
        <v>0.96769230769230774</v>
      </c>
    </row>
    <row r="464" spans="1:21">
      <c r="A464" s="676">
        <v>6210</v>
      </c>
      <c r="B464" s="676">
        <v>25</v>
      </c>
      <c r="C464" s="1004">
        <v>458</v>
      </c>
      <c r="D464" s="1005" t="s">
        <v>279</v>
      </c>
      <c r="E464" s="1005" t="s">
        <v>1274</v>
      </c>
      <c r="F464" s="1005" t="s">
        <v>2213</v>
      </c>
      <c r="G464" s="1004" t="s">
        <v>55</v>
      </c>
      <c r="H464" s="1005">
        <v>391</v>
      </c>
      <c r="I464" s="1006">
        <v>0.61381074168797956</v>
      </c>
      <c r="J464" s="1006">
        <v>0.55549872122762145</v>
      </c>
      <c r="K464" s="1006">
        <v>0.62915601023017897</v>
      </c>
      <c r="L464" s="1006">
        <v>0.64603580562659846</v>
      </c>
      <c r="M464" s="1006">
        <v>0.722762148337596</v>
      </c>
      <c r="N464" s="1006">
        <v>0.52941176470588236</v>
      </c>
      <c r="O464" s="1006">
        <v>0.56010230179028131</v>
      </c>
      <c r="P464" s="1006">
        <v>0.50485933503836322</v>
      </c>
      <c r="Q464" s="1006">
        <v>0.60613810741687979</v>
      </c>
      <c r="R464" s="1006">
        <v>0.51406649616368283</v>
      </c>
      <c r="S464" s="1006">
        <v>0.53248081841432227</v>
      </c>
      <c r="T464" s="1006">
        <v>0.41278772378516626</v>
      </c>
      <c r="U464" s="1006">
        <f t="shared" si="11"/>
        <v>0.56892583120204598</v>
      </c>
    </row>
    <row r="465" spans="1:21">
      <c r="A465" s="676">
        <v>1210</v>
      </c>
      <c r="B465" s="676">
        <v>2</v>
      </c>
      <c r="C465" s="1004">
        <v>459</v>
      </c>
      <c r="D465" s="1005" t="s">
        <v>1665</v>
      </c>
      <c r="E465" s="1005" t="s">
        <v>1274</v>
      </c>
      <c r="F465" s="1005" t="s">
        <v>2054</v>
      </c>
      <c r="G465" s="1004" t="s">
        <v>55</v>
      </c>
      <c r="H465" s="1005">
        <v>395</v>
      </c>
      <c r="I465" s="1006">
        <v>0.68354430379746833</v>
      </c>
      <c r="J465" s="1006">
        <v>0.48101265822784811</v>
      </c>
      <c r="K465" s="1006">
        <v>0.25316455696202533</v>
      </c>
      <c r="L465" s="1006">
        <v>0.53468354430379739</v>
      </c>
      <c r="M465" s="1006">
        <v>0.63088607594936708</v>
      </c>
      <c r="N465" s="1006">
        <v>0.60759493670886078</v>
      </c>
      <c r="O465" s="1006">
        <v>0.69670886075949368</v>
      </c>
      <c r="P465" s="1006">
        <v>0.32202531645569621</v>
      </c>
      <c r="Q465" s="1006">
        <v>0.10025316455696202</v>
      </c>
      <c r="R465" s="1006">
        <v>2.3291139240506329E-2</v>
      </c>
      <c r="S465" s="1006">
        <v>0.13670886075949368</v>
      </c>
      <c r="T465" s="1006">
        <v>0.43949367088607594</v>
      </c>
      <c r="U465" s="1006">
        <f t="shared" si="11"/>
        <v>0.40911392405063296</v>
      </c>
    </row>
    <row r="466" spans="1:21">
      <c r="A466" s="676">
        <v>1220</v>
      </c>
      <c r="B466" s="676">
        <v>2</v>
      </c>
      <c r="C466" s="1004">
        <v>460</v>
      </c>
      <c r="D466" s="1005" t="s">
        <v>666</v>
      </c>
      <c r="E466" s="1005" t="s">
        <v>1274</v>
      </c>
      <c r="F466" s="1005" t="s">
        <v>2011</v>
      </c>
      <c r="G466" s="1004" t="s">
        <v>55</v>
      </c>
      <c r="H466" s="1005">
        <v>400</v>
      </c>
      <c r="I466" s="1006">
        <v>0.96</v>
      </c>
      <c r="J466" s="1006">
        <v>0.96</v>
      </c>
      <c r="K466" s="1006">
        <v>0.88500000000000001</v>
      </c>
      <c r="L466" s="1006">
        <v>0.87840000000000007</v>
      </c>
      <c r="M466" s="1006">
        <v>0.92879999999999996</v>
      </c>
      <c r="N466" s="1006">
        <v>0.9</v>
      </c>
      <c r="O466" s="1006">
        <v>0.89459999999999995</v>
      </c>
      <c r="P466" s="1006">
        <v>0.83160000000000001</v>
      </c>
      <c r="Q466" s="1006">
        <v>0.8345999999999999</v>
      </c>
      <c r="R466" s="1006">
        <v>0.92220000000000002</v>
      </c>
      <c r="S466" s="1006">
        <v>0.95099999999999996</v>
      </c>
      <c r="T466" s="1006">
        <v>0.88019999999999998</v>
      </c>
      <c r="U466" s="1006">
        <f t="shared" si="11"/>
        <v>0.9022</v>
      </c>
    </row>
    <row r="467" spans="1:21">
      <c r="A467" s="676">
        <v>1230</v>
      </c>
      <c r="B467" s="676">
        <v>88</v>
      </c>
      <c r="C467" s="1004">
        <v>461</v>
      </c>
      <c r="D467" s="1005" t="s">
        <v>667</v>
      </c>
      <c r="E467" s="1005" t="s">
        <v>1274</v>
      </c>
      <c r="F467" s="1005" t="s">
        <v>2011</v>
      </c>
      <c r="G467" s="1004" t="s">
        <v>55</v>
      </c>
      <c r="H467" s="1005">
        <v>400</v>
      </c>
      <c r="I467" s="1006">
        <v>1.0649999999999999</v>
      </c>
      <c r="J467" s="1006">
        <v>1.1850000000000001</v>
      </c>
      <c r="K467" s="1006">
        <v>0.91500000000000004</v>
      </c>
      <c r="L467" s="1006">
        <v>1.089</v>
      </c>
      <c r="M467" s="1006">
        <v>1.095</v>
      </c>
      <c r="N467" s="1006">
        <v>1.0349999999999999</v>
      </c>
      <c r="O467" s="1006">
        <v>0.8909999999999999</v>
      </c>
      <c r="P467" s="1006">
        <v>1.0229999999999999</v>
      </c>
      <c r="Q467" s="1006">
        <v>1.0649999999999999</v>
      </c>
      <c r="R467" s="1006">
        <v>1.0349999999999999</v>
      </c>
      <c r="S467" s="1006">
        <v>0.93299999999999994</v>
      </c>
      <c r="T467" s="1006">
        <v>0.96900000000000008</v>
      </c>
      <c r="U467" s="1006">
        <f t="shared" si="11"/>
        <v>1.0249999999999999</v>
      </c>
    </row>
    <row r="468" spans="1:21">
      <c r="A468" s="676">
        <v>1240</v>
      </c>
      <c r="B468" s="676">
        <v>4</v>
      </c>
      <c r="C468" s="1004">
        <v>462</v>
      </c>
      <c r="D468" s="1005" t="s">
        <v>668</v>
      </c>
      <c r="E468" s="1005" t="s">
        <v>1274</v>
      </c>
      <c r="F468" s="1005" t="s">
        <v>2202</v>
      </c>
      <c r="G468" s="1004" t="s">
        <v>55</v>
      </c>
      <c r="H468" s="1005">
        <v>400</v>
      </c>
      <c r="I468" s="1006">
        <v>0.56399999999999995</v>
      </c>
      <c r="J468" s="1006">
        <v>0.54615000000000002</v>
      </c>
      <c r="K468" s="1006">
        <v>0.53954999999999997</v>
      </c>
      <c r="L468" s="1006">
        <v>0.56430000000000002</v>
      </c>
      <c r="M468" s="1006">
        <v>0.55215000000000003</v>
      </c>
      <c r="N468" s="1006">
        <v>0.61740000000000006</v>
      </c>
      <c r="O468" s="1006">
        <v>0.60329999999999995</v>
      </c>
      <c r="P468" s="1006">
        <v>0.55590000000000006</v>
      </c>
      <c r="Q468" s="1006">
        <v>0.50580000000000003</v>
      </c>
      <c r="R468" s="1006">
        <v>0.53759999999999997</v>
      </c>
      <c r="S468" s="1006">
        <v>0.53205000000000002</v>
      </c>
      <c r="T468" s="1006">
        <v>0.63419999999999999</v>
      </c>
      <c r="U468" s="1006">
        <f t="shared" si="11"/>
        <v>0.56269999999999998</v>
      </c>
    </row>
    <row r="469" spans="1:21">
      <c r="A469" s="676">
        <v>6130</v>
      </c>
      <c r="B469" s="676">
        <v>6</v>
      </c>
      <c r="C469" s="1004">
        <v>463</v>
      </c>
      <c r="D469" s="1005" t="s">
        <v>1722</v>
      </c>
      <c r="E469" s="1005" t="s">
        <v>1274</v>
      </c>
      <c r="F469" s="1005" t="s">
        <v>2011</v>
      </c>
      <c r="G469" s="1004" t="s">
        <v>55</v>
      </c>
      <c r="H469" s="1005">
        <v>400</v>
      </c>
      <c r="I469" s="1006">
        <v>0.09</v>
      </c>
      <c r="J469" s="1006">
        <v>0.495</v>
      </c>
      <c r="K469" s="1006">
        <v>0.81</v>
      </c>
      <c r="L469" s="1006">
        <v>0.78959999999999997</v>
      </c>
      <c r="M469" s="1006">
        <v>0.75540000000000007</v>
      </c>
      <c r="N469" s="1006">
        <v>0.70499999999999996</v>
      </c>
      <c r="O469" s="1006">
        <v>0.66</v>
      </c>
      <c r="P469" s="1006">
        <v>0.4425</v>
      </c>
      <c r="Q469" s="1006">
        <v>0.26100000000000001</v>
      </c>
      <c r="R469" s="1006">
        <v>9.9000000000000005E-2</v>
      </c>
      <c r="S469" s="1006">
        <v>3.5400000000000001E-2</v>
      </c>
      <c r="T469" s="1006">
        <v>8.2799999999999999E-2</v>
      </c>
      <c r="U469" s="1006">
        <f t="shared" si="11"/>
        <v>0.43547500000000006</v>
      </c>
    </row>
    <row r="470" spans="1:21">
      <c r="A470" s="676">
        <v>6210</v>
      </c>
      <c r="B470" s="676">
        <v>41</v>
      </c>
      <c r="C470" s="1004">
        <v>464</v>
      </c>
      <c r="D470" s="1005" t="s">
        <v>1819</v>
      </c>
      <c r="E470" s="1005" t="s">
        <v>1274</v>
      </c>
      <c r="F470" s="1005" t="s">
        <v>2011</v>
      </c>
      <c r="G470" s="1004" t="s">
        <v>55</v>
      </c>
      <c r="H470" s="1005">
        <v>400</v>
      </c>
      <c r="I470" s="1006">
        <v>0.435</v>
      </c>
      <c r="J470" s="1006">
        <v>0.66</v>
      </c>
      <c r="K470" s="1006">
        <v>0.64500000000000002</v>
      </c>
      <c r="L470" s="1006">
        <v>0.64019999999999999</v>
      </c>
      <c r="M470" s="1006">
        <v>0.64680000000000004</v>
      </c>
      <c r="N470" s="1006">
        <v>0.45</v>
      </c>
      <c r="O470" s="1006">
        <v>0.62580000000000002</v>
      </c>
      <c r="P470" s="1006">
        <v>0.58200000000000007</v>
      </c>
      <c r="Q470" s="1006">
        <v>0.55799999999999994</v>
      </c>
      <c r="R470" s="1006">
        <v>0.59460000000000002</v>
      </c>
      <c r="S470" s="1006">
        <v>0.41159999999999997</v>
      </c>
      <c r="T470" s="1006">
        <v>0.40139999999999998</v>
      </c>
      <c r="U470" s="1006">
        <f t="shared" si="11"/>
        <v>0.55419999999999991</v>
      </c>
    </row>
    <row r="471" spans="1:21">
      <c r="A471" s="676">
        <v>6220</v>
      </c>
      <c r="B471" s="676">
        <v>30</v>
      </c>
      <c r="C471" s="1004">
        <v>465</v>
      </c>
      <c r="D471" s="1005" t="s">
        <v>672</v>
      </c>
      <c r="E471" s="1005" t="s">
        <v>1274</v>
      </c>
      <c r="F471" s="1005" t="s">
        <v>2051</v>
      </c>
      <c r="G471" s="1004" t="s">
        <v>55</v>
      </c>
      <c r="H471" s="1005">
        <v>400</v>
      </c>
      <c r="I471" s="1006">
        <v>0.29525000000000001</v>
      </c>
      <c r="J471" s="1006">
        <v>0.17274999999999999</v>
      </c>
      <c r="K471" s="1006">
        <v>0.18049999999999999</v>
      </c>
      <c r="L471" s="1006">
        <v>0.19774999999999998</v>
      </c>
      <c r="M471" s="1006">
        <v>0.21325</v>
      </c>
      <c r="N471" s="1006">
        <v>0.25924999999999998</v>
      </c>
      <c r="O471" s="1006">
        <v>0.27024999999999999</v>
      </c>
      <c r="P471" s="1006">
        <v>0.20149999999999998</v>
      </c>
      <c r="Q471" s="1006">
        <v>0.22975000000000001</v>
      </c>
      <c r="R471" s="1006">
        <v>0.25324999999999998</v>
      </c>
      <c r="S471" s="1006">
        <v>0.23199999999999998</v>
      </c>
      <c r="T471" s="1006">
        <v>0.31874999999999998</v>
      </c>
      <c r="U471" s="1006">
        <f t="shared" si="11"/>
        <v>0.23535416666666664</v>
      </c>
    </row>
    <row r="472" spans="1:21">
      <c r="A472" s="676">
        <v>6220</v>
      </c>
      <c r="B472" s="676">
        <v>140</v>
      </c>
      <c r="C472" s="1004">
        <v>466</v>
      </c>
      <c r="D472" s="1005" t="s">
        <v>1348</v>
      </c>
      <c r="E472" s="1005" t="s">
        <v>1274</v>
      </c>
      <c r="F472" s="1005" t="s">
        <v>2051</v>
      </c>
      <c r="G472" s="1004" t="s">
        <v>55</v>
      </c>
      <c r="H472" s="1005">
        <v>400</v>
      </c>
      <c r="I472" s="1006">
        <v>0.5625</v>
      </c>
      <c r="J472" s="1006">
        <v>0.42499999999999999</v>
      </c>
      <c r="K472" s="1006">
        <v>0.39950000000000002</v>
      </c>
      <c r="L472" s="1006">
        <v>0.43049999999999999</v>
      </c>
      <c r="M472" s="1006">
        <v>0.53749999999999998</v>
      </c>
      <c r="N472" s="1006">
        <v>0.48749999999999999</v>
      </c>
      <c r="O472" s="1006">
        <v>0.47499999999999998</v>
      </c>
      <c r="P472" s="1006">
        <v>0.41049999999999998</v>
      </c>
      <c r="Q472" s="1006">
        <v>0.38549999999999995</v>
      </c>
      <c r="R472" s="1006">
        <v>0.3075</v>
      </c>
      <c r="S472" s="1006">
        <v>0.34649999999999997</v>
      </c>
      <c r="T472" s="1006">
        <v>0.5575</v>
      </c>
      <c r="U472" s="1006">
        <f t="shared" si="11"/>
        <v>0.44375000000000003</v>
      </c>
    </row>
    <row r="473" spans="1:21">
      <c r="A473" s="676">
        <v>6220</v>
      </c>
      <c r="B473" s="676">
        <v>178</v>
      </c>
      <c r="C473" s="1004">
        <v>467</v>
      </c>
      <c r="D473" s="1005" t="s">
        <v>1913</v>
      </c>
      <c r="E473" s="1005" t="s">
        <v>1274</v>
      </c>
      <c r="F473" s="1005" t="s">
        <v>2011</v>
      </c>
      <c r="G473" s="1004" t="s">
        <v>55</v>
      </c>
      <c r="H473" s="1005">
        <v>400</v>
      </c>
      <c r="I473" s="1006">
        <v>0.96</v>
      </c>
      <c r="J473" s="1006">
        <v>0.99</v>
      </c>
      <c r="K473" s="1006">
        <v>1.0415999999999999</v>
      </c>
      <c r="L473" s="1006">
        <v>1.02</v>
      </c>
      <c r="M473" s="1006">
        <v>0.97499999999999998</v>
      </c>
      <c r="N473" s="1006">
        <v>1.0649999999999999</v>
      </c>
      <c r="O473" s="1006">
        <v>0.96</v>
      </c>
      <c r="P473" s="1006">
        <v>0.96900000000000008</v>
      </c>
      <c r="Q473" s="1006">
        <v>0.99180000000000001</v>
      </c>
      <c r="R473" s="1006">
        <v>0.92519999999999991</v>
      </c>
      <c r="S473" s="1006">
        <v>0.90900000000000003</v>
      </c>
      <c r="T473" s="1006">
        <v>0.91200000000000003</v>
      </c>
      <c r="U473" s="1006">
        <f t="shared" si="11"/>
        <v>0.97655000000000003</v>
      </c>
    </row>
    <row r="474" spans="1:21">
      <c r="A474" s="676">
        <v>1230</v>
      </c>
      <c r="B474" s="676">
        <v>90</v>
      </c>
      <c r="C474" s="1004">
        <v>468</v>
      </c>
      <c r="D474" s="1005" t="s">
        <v>1797</v>
      </c>
      <c r="E474" s="1005" t="s">
        <v>1274</v>
      </c>
      <c r="F474" s="1005" t="s">
        <v>2054</v>
      </c>
      <c r="G474" s="1004" t="s">
        <v>55</v>
      </c>
      <c r="H474" s="1005">
        <v>400</v>
      </c>
      <c r="I474" s="1006">
        <v>0.27</v>
      </c>
      <c r="J474" s="1006">
        <v>0.24</v>
      </c>
      <c r="K474" s="1006">
        <v>0.24</v>
      </c>
      <c r="L474" s="1006">
        <v>0.315</v>
      </c>
      <c r="M474" s="1006">
        <v>0.28499999999999998</v>
      </c>
      <c r="N474" s="1006">
        <v>0.19500000000000001</v>
      </c>
      <c r="O474" s="1006">
        <v>0.3</v>
      </c>
      <c r="P474" s="1006">
        <v>0.15</v>
      </c>
      <c r="Q474" s="1006">
        <v>7.4999999999999997E-2</v>
      </c>
      <c r="R474" s="1006">
        <v>0.06</v>
      </c>
      <c r="S474" s="1006">
        <v>7.4999999999999997E-2</v>
      </c>
      <c r="T474" s="1006">
        <v>6.6000000000000003E-2</v>
      </c>
      <c r="U474" s="1006">
        <f t="shared" si="11"/>
        <v>0.18925</v>
      </c>
    </row>
    <row r="475" spans="1:21">
      <c r="A475" s="676">
        <v>6220</v>
      </c>
      <c r="B475" s="676">
        <v>43</v>
      </c>
      <c r="C475" s="1004">
        <v>469</v>
      </c>
      <c r="D475" s="1005" t="s">
        <v>1818</v>
      </c>
      <c r="E475" s="1005" t="s">
        <v>1274</v>
      </c>
      <c r="F475" s="1005" t="s">
        <v>2062</v>
      </c>
      <c r="G475" s="1004" t="s">
        <v>55</v>
      </c>
      <c r="H475" s="1005">
        <v>400</v>
      </c>
      <c r="I475" s="1006">
        <v>0.2112</v>
      </c>
      <c r="J475" s="1006">
        <v>0.23879999999999998</v>
      </c>
      <c r="K475" s="1006">
        <v>0.318</v>
      </c>
      <c r="L475" s="1006">
        <v>0.41639999999999999</v>
      </c>
      <c r="M475" s="1006">
        <v>0.44280000000000003</v>
      </c>
      <c r="N475" s="1006">
        <v>0.38040000000000002</v>
      </c>
      <c r="O475" s="1006">
        <v>0.41159999999999997</v>
      </c>
      <c r="P475" s="1006">
        <v>0.32880000000000004</v>
      </c>
      <c r="Q475" s="1006">
        <v>0.32640000000000002</v>
      </c>
      <c r="R475" s="1006">
        <v>0.33479999999999999</v>
      </c>
      <c r="S475" s="1006">
        <v>0.38400000000000001</v>
      </c>
      <c r="T475" s="1006">
        <v>0.37920000000000004</v>
      </c>
      <c r="U475" s="1006">
        <f t="shared" si="11"/>
        <v>0.34770000000000006</v>
      </c>
    </row>
    <row r="476" spans="1:21">
      <c r="A476" s="676">
        <v>4210</v>
      </c>
      <c r="B476" s="676">
        <v>15</v>
      </c>
      <c r="C476" s="1004">
        <v>470</v>
      </c>
      <c r="D476" s="1005" t="s">
        <v>1658</v>
      </c>
      <c r="E476" s="1005" t="s">
        <v>1274</v>
      </c>
      <c r="F476" s="1005" t="s">
        <v>2054</v>
      </c>
      <c r="G476" s="1004" t="s">
        <v>55</v>
      </c>
      <c r="H476" s="1005">
        <v>400</v>
      </c>
      <c r="I476" s="1006">
        <v>0.32500000000000001</v>
      </c>
      <c r="J476" s="1006">
        <v>0.65</v>
      </c>
      <c r="K476" s="1006">
        <v>0.80700000000000005</v>
      </c>
      <c r="L476" s="1006">
        <v>0.4</v>
      </c>
      <c r="M476" s="1006">
        <v>0.72499999999999998</v>
      </c>
      <c r="N476" s="1006">
        <v>0.77500000000000002</v>
      </c>
      <c r="O476" s="1006">
        <v>0.7</v>
      </c>
      <c r="P476" s="1006">
        <v>0.81900000000000006</v>
      </c>
      <c r="Q476" s="1006">
        <v>0.63500000000000001</v>
      </c>
      <c r="R476" s="1006">
        <v>5.7000000000000002E-2</v>
      </c>
      <c r="S476" s="1006">
        <v>8.5999999999999993E-2</v>
      </c>
      <c r="T476" s="1006">
        <v>0.27</v>
      </c>
      <c r="U476" s="1006">
        <f t="shared" si="11"/>
        <v>0.52075000000000005</v>
      </c>
    </row>
    <row r="477" spans="1:21">
      <c r="A477" s="676">
        <v>1230</v>
      </c>
      <c r="B477" s="676">
        <v>118</v>
      </c>
      <c r="C477" s="1004">
        <v>471</v>
      </c>
      <c r="D477" s="1005" t="s">
        <v>1812</v>
      </c>
      <c r="E477" s="1005" t="s">
        <v>1274</v>
      </c>
      <c r="F477" s="1005" t="s">
        <v>2050</v>
      </c>
      <c r="G477" s="1004" t="s">
        <v>55</v>
      </c>
      <c r="H477" s="1005">
        <v>403</v>
      </c>
      <c r="I477" s="1006">
        <v>8.9330024813895778E-2</v>
      </c>
      <c r="J477" s="1006">
        <v>0.10421836228287841</v>
      </c>
      <c r="K477" s="1006">
        <v>0.20843672456575682</v>
      </c>
      <c r="L477" s="1006">
        <v>0.19354838709677419</v>
      </c>
      <c r="M477" s="1006">
        <v>0.20307692307692307</v>
      </c>
      <c r="N477" s="1006">
        <v>0.17866004962779156</v>
      </c>
      <c r="O477" s="1006">
        <v>0.218560794044665</v>
      </c>
      <c r="P477" s="1006">
        <v>6.8486352357320104E-2</v>
      </c>
      <c r="Q477" s="1006">
        <v>7.4441687344913146E-2</v>
      </c>
      <c r="R477" s="1006">
        <v>8.4863523573200997E-2</v>
      </c>
      <c r="S477" s="1006">
        <v>0.29776674937965258</v>
      </c>
      <c r="T477" s="1006">
        <v>8.0397022332506202E-2</v>
      </c>
      <c r="U477" s="1006">
        <f t="shared" ref="U477:U540" si="12">AVERAGE(I477:T477)</f>
        <v>0.15014888337468982</v>
      </c>
    </row>
    <row r="478" spans="1:21">
      <c r="A478" s="676">
        <v>1240</v>
      </c>
      <c r="B478" s="676">
        <v>54</v>
      </c>
      <c r="C478" s="1004">
        <v>472</v>
      </c>
      <c r="D478" s="1005" t="s">
        <v>2292</v>
      </c>
      <c r="E478" s="1005" t="s">
        <v>1274</v>
      </c>
      <c r="F478" s="1005" t="s">
        <v>2051</v>
      </c>
      <c r="G478" s="1004" t="s">
        <v>55</v>
      </c>
      <c r="H478" s="1005">
        <v>406</v>
      </c>
      <c r="I478" s="1006"/>
      <c r="J478" s="1006"/>
      <c r="K478" s="1006"/>
      <c r="L478" s="1006"/>
      <c r="M478" s="1006"/>
      <c r="N478" s="1006"/>
      <c r="O478" s="1006"/>
      <c r="P478" s="1006"/>
      <c r="Q478" s="1006">
        <v>2.3645320197044333E-2</v>
      </c>
      <c r="R478" s="1006">
        <v>2.6600985221674877E-2</v>
      </c>
      <c r="S478" s="1006">
        <v>3.8423645320197042E-2</v>
      </c>
      <c r="T478" s="1006">
        <v>0.33103448275862069</v>
      </c>
      <c r="U478" s="1006">
        <f t="shared" si="12"/>
        <v>0.10492610837438424</v>
      </c>
    </row>
    <row r="479" spans="1:21">
      <c r="A479" s="676">
        <v>1250</v>
      </c>
      <c r="B479" s="676">
        <v>28</v>
      </c>
      <c r="C479" s="1004">
        <v>473</v>
      </c>
      <c r="D479" s="1005" t="s">
        <v>1666</v>
      </c>
      <c r="E479" s="1005" t="s">
        <v>1274</v>
      </c>
      <c r="F479" s="1005" t="s">
        <v>2011</v>
      </c>
      <c r="G479" s="1004" t="s">
        <v>55</v>
      </c>
      <c r="H479" s="1005">
        <v>420</v>
      </c>
      <c r="I479" s="1006">
        <v>0.91666666666666663</v>
      </c>
      <c r="J479" s="1006">
        <v>0.84523809523809523</v>
      </c>
      <c r="K479" s="1006">
        <v>0.78857142857142859</v>
      </c>
      <c r="L479" s="1006">
        <v>0.90476190476190477</v>
      </c>
      <c r="M479" s="1006">
        <v>0.80285714285714282</v>
      </c>
      <c r="N479" s="1006">
        <v>0.71142857142857141</v>
      </c>
      <c r="O479" s="1006">
        <v>0.75</v>
      </c>
      <c r="P479" s="1006">
        <v>4.7619047619047616E-2</v>
      </c>
      <c r="Q479" s="1006">
        <v>0.73809523809523814</v>
      </c>
      <c r="R479" s="1006">
        <v>0.76190476190476186</v>
      </c>
      <c r="S479" s="1006">
        <v>0.75666666666666671</v>
      </c>
      <c r="T479" s="1006">
        <v>0.86476190476190473</v>
      </c>
      <c r="U479" s="1006">
        <f t="shared" si="12"/>
        <v>0.74071428571428566</v>
      </c>
    </row>
    <row r="480" spans="1:21">
      <c r="A480" s="676">
        <v>1280</v>
      </c>
      <c r="B480" s="676">
        <v>2</v>
      </c>
      <c r="C480" s="1004">
        <v>474</v>
      </c>
      <c r="D480" s="1005" t="s">
        <v>1696</v>
      </c>
      <c r="E480" s="1005" t="s">
        <v>1274</v>
      </c>
      <c r="F480" s="1005" t="s">
        <v>2011</v>
      </c>
      <c r="G480" s="1004" t="s">
        <v>55</v>
      </c>
      <c r="H480" s="1005">
        <v>420</v>
      </c>
      <c r="I480" s="1006">
        <v>0.57657657657657657</v>
      </c>
      <c r="J480" s="1006">
        <v>0.61981981981981982</v>
      </c>
      <c r="K480" s="1006">
        <v>0.57657657657657657</v>
      </c>
      <c r="L480" s="1006">
        <v>0.56216216216216219</v>
      </c>
      <c r="M480" s="1006">
        <v>0.60540540540540544</v>
      </c>
      <c r="N480" s="1006">
        <v>0.61981981981981982</v>
      </c>
      <c r="O480" s="1006">
        <v>0.61981981981981982</v>
      </c>
      <c r="P480" s="1006">
        <v>0.59099099099099095</v>
      </c>
      <c r="Q480" s="1006">
        <v>0.60540540540540544</v>
      </c>
      <c r="R480" s="1006">
        <v>0.59099099099099095</v>
      </c>
      <c r="S480" s="1006">
        <v>0.57657657657657657</v>
      </c>
      <c r="T480" s="1006">
        <v>0.81904761904761902</v>
      </c>
      <c r="U480" s="1006">
        <f t="shared" si="12"/>
        <v>0.61359931359931363</v>
      </c>
    </row>
    <row r="481" spans="1:21">
      <c r="A481" s="676">
        <v>1280</v>
      </c>
      <c r="B481" s="676">
        <v>5</v>
      </c>
      <c r="C481" s="1004">
        <v>475</v>
      </c>
      <c r="D481" s="1005" t="s">
        <v>259</v>
      </c>
      <c r="E481" s="1005" t="s">
        <v>1274</v>
      </c>
      <c r="F481" s="1005" t="s">
        <v>2203</v>
      </c>
      <c r="G481" s="1004" t="s">
        <v>55</v>
      </c>
      <c r="H481" s="1005">
        <v>422</v>
      </c>
      <c r="I481" s="1006">
        <v>0.15402843601895735</v>
      </c>
      <c r="J481" s="1006">
        <v>9.4786729857819899E-2</v>
      </c>
      <c r="K481" s="1006">
        <v>0.12511848341232226</v>
      </c>
      <c r="L481" s="1006">
        <v>8.8625592417061611E-2</v>
      </c>
      <c r="M481" s="1006">
        <v>4.9289099526066353E-2</v>
      </c>
      <c r="N481" s="1006">
        <v>0.11848341232227488</v>
      </c>
      <c r="O481" s="1006">
        <v>0.14881516587677723</v>
      </c>
      <c r="P481" s="1006">
        <v>0.21232227488151659</v>
      </c>
      <c r="Q481" s="1006">
        <v>0.20521327014218008</v>
      </c>
      <c r="R481" s="1006">
        <v>0.16540284360189572</v>
      </c>
      <c r="S481" s="1006">
        <v>0.18246445497630331</v>
      </c>
      <c r="T481" s="1006">
        <v>0.16777251184834122</v>
      </c>
      <c r="U481" s="1006">
        <f t="shared" si="12"/>
        <v>0.14269352290679305</v>
      </c>
    </row>
    <row r="482" spans="1:21">
      <c r="A482" s="676">
        <v>6110</v>
      </c>
      <c r="B482" s="676">
        <v>4</v>
      </c>
      <c r="C482" s="1004">
        <v>476</v>
      </c>
      <c r="D482" s="1005" t="s">
        <v>1908</v>
      </c>
      <c r="E482" s="1005" t="s">
        <v>1274</v>
      </c>
      <c r="F482" s="1005" t="s">
        <v>2214</v>
      </c>
      <c r="G482" s="1004" t="s">
        <v>55</v>
      </c>
      <c r="H482" s="1005">
        <v>426</v>
      </c>
      <c r="I482" s="1006">
        <v>0.83380281690140845</v>
      </c>
      <c r="J482" s="1006">
        <v>0.81352112676056343</v>
      </c>
      <c r="K482" s="1006">
        <v>0.80112676056338017</v>
      </c>
      <c r="L482" s="1006">
        <v>0.81352112676056343</v>
      </c>
      <c r="M482" s="1006">
        <v>0.84</v>
      </c>
      <c r="N482" s="1006">
        <v>0.77070422535211269</v>
      </c>
      <c r="O482" s="1006">
        <v>0.87042253521126767</v>
      </c>
      <c r="P482" s="1006">
        <v>0.6901408450704225</v>
      </c>
      <c r="Q482" s="1006">
        <v>0.6563380281690141</v>
      </c>
      <c r="R482" s="1006">
        <v>0.66816901408450702</v>
      </c>
      <c r="S482" s="1006">
        <v>0.68</v>
      </c>
      <c r="T482" s="1006">
        <v>0.75661971830985919</v>
      </c>
      <c r="U482" s="1006">
        <f t="shared" si="12"/>
        <v>0.76619718309859142</v>
      </c>
    </row>
    <row r="483" spans="1:21">
      <c r="A483" s="676">
        <v>6110</v>
      </c>
      <c r="B483" s="676">
        <v>69</v>
      </c>
      <c r="C483" s="1004">
        <v>477</v>
      </c>
      <c r="D483" s="1005" t="s">
        <v>1909</v>
      </c>
      <c r="E483" s="1005" t="s">
        <v>1274</v>
      </c>
      <c r="F483" s="1005" t="s">
        <v>2214</v>
      </c>
      <c r="G483" s="1004" t="s">
        <v>55</v>
      </c>
      <c r="H483" s="1005">
        <v>426</v>
      </c>
      <c r="I483" s="1006">
        <v>0.79380281690140853</v>
      </c>
      <c r="J483" s="1006">
        <v>0.71436619718309857</v>
      </c>
      <c r="K483" s="1006">
        <v>0.69464788732394367</v>
      </c>
      <c r="L483" s="1006">
        <v>0.76394366197183095</v>
      </c>
      <c r="M483" s="1006">
        <v>0.56732394366197181</v>
      </c>
      <c r="N483" s="1006">
        <v>0.76112676056338036</v>
      </c>
      <c r="O483" s="1006">
        <v>0.76676056338028165</v>
      </c>
      <c r="P483" s="1006">
        <v>0.71267605633802822</v>
      </c>
      <c r="Q483" s="1006">
        <v>0.68901408450704216</v>
      </c>
      <c r="R483" s="1006">
        <v>0.58816901408450706</v>
      </c>
      <c r="S483" s="1006">
        <v>0.58647887323943659</v>
      </c>
      <c r="T483" s="1006">
        <v>0.62422535211267605</v>
      </c>
      <c r="U483" s="1006">
        <f t="shared" si="12"/>
        <v>0.6885446009389673</v>
      </c>
    </row>
    <row r="484" spans="1:21">
      <c r="A484" s="676">
        <v>6110</v>
      </c>
      <c r="B484" s="676">
        <v>91</v>
      </c>
      <c r="C484" s="1004">
        <v>478</v>
      </c>
      <c r="D484" s="1005" t="s">
        <v>622</v>
      </c>
      <c r="E484" s="1005" t="s">
        <v>1274</v>
      </c>
      <c r="F484" s="1005" t="s">
        <v>2011</v>
      </c>
      <c r="G484" s="1004" t="s">
        <v>55</v>
      </c>
      <c r="H484" s="1005">
        <v>434</v>
      </c>
      <c r="I484" s="1006">
        <v>0.76092165898617514</v>
      </c>
      <c r="J484" s="1006">
        <v>0.78857142857142859</v>
      </c>
      <c r="K484" s="1006">
        <v>0.64368663594470055</v>
      </c>
      <c r="L484" s="1006">
        <v>0.62101382488479262</v>
      </c>
      <c r="M484" s="1006">
        <v>0.62820276497695848</v>
      </c>
      <c r="N484" s="1006">
        <v>0.54912442396313366</v>
      </c>
      <c r="O484" s="1006">
        <v>5.1981566820276492E-2</v>
      </c>
      <c r="P484" s="1006">
        <v>9.6221198156682022E-2</v>
      </c>
      <c r="Q484" s="1006">
        <v>7.4654377880184322E-2</v>
      </c>
      <c r="R484" s="1006">
        <v>0.56294930875576032</v>
      </c>
      <c r="S484" s="1006">
        <v>0.59059907834101377</v>
      </c>
      <c r="T484" s="1006">
        <v>0.59502304147465435</v>
      </c>
      <c r="U484" s="1006">
        <f t="shared" si="12"/>
        <v>0.49691244239631338</v>
      </c>
    </row>
    <row r="485" spans="1:21">
      <c r="A485" s="676">
        <v>6110</v>
      </c>
      <c r="B485" s="676">
        <v>101</v>
      </c>
      <c r="C485" s="1004">
        <v>479</v>
      </c>
      <c r="D485" s="1005" t="s">
        <v>757</v>
      </c>
      <c r="E485" s="1005" t="s">
        <v>1274</v>
      </c>
      <c r="F485" s="1005" t="s">
        <v>2011</v>
      </c>
      <c r="G485" s="1004" t="s">
        <v>55</v>
      </c>
      <c r="H485" s="1005">
        <v>440</v>
      </c>
      <c r="I485" s="1006">
        <v>1.0644545454545455</v>
      </c>
      <c r="J485" s="1006">
        <v>0.99818181818181817</v>
      </c>
      <c r="K485" s="1006">
        <v>0.99409090909090903</v>
      </c>
      <c r="L485" s="1006">
        <v>1.0529999999999999</v>
      </c>
      <c r="M485" s="1006">
        <v>0.96790909090909094</v>
      </c>
      <c r="N485" s="1006">
        <v>0.92945454545454542</v>
      </c>
      <c r="O485" s="1006">
        <v>0.88527272727272721</v>
      </c>
      <c r="P485" s="1006">
        <v>0.86481818181818182</v>
      </c>
      <c r="Q485" s="1006">
        <v>0.99409090909090903</v>
      </c>
      <c r="R485" s="1006">
        <v>0.98345454545454547</v>
      </c>
      <c r="S485" s="1006">
        <v>1.0055454545454545</v>
      </c>
      <c r="T485" s="1006">
        <v>1.0145454545454544</v>
      </c>
      <c r="U485" s="1006">
        <f t="shared" si="12"/>
        <v>0.97956818181818173</v>
      </c>
    </row>
    <row r="486" spans="1:21">
      <c r="A486" s="676">
        <v>6110</v>
      </c>
      <c r="B486" s="676">
        <v>105</v>
      </c>
      <c r="C486" s="1004">
        <v>480</v>
      </c>
      <c r="D486" s="1005" t="s">
        <v>1910</v>
      </c>
      <c r="E486" s="1005" t="s">
        <v>1274</v>
      </c>
      <c r="F486" s="1005" t="s">
        <v>2011</v>
      </c>
      <c r="G486" s="1004" t="s">
        <v>55</v>
      </c>
      <c r="H486" s="1005">
        <v>445</v>
      </c>
      <c r="I486" s="1006">
        <v>0.45842696629213481</v>
      </c>
      <c r="J486" s="1006">
        <v>0.29662921348314608</v>
      </c>
      <c r="K486" s="1006">
        <v>0.41797752808988764</v>
      </c>
      <c r="L486" s="1006">
        <v>0.41797752808988764</v>
      </c>
      <c r="M486" s="1006">
        <v>0.33707865168539325</v>
      </c>
      <c r="N486" s="1006">
        <v>0.4044943820224719</v>
      </c>
      <c r="O486" s="1006">
        <v>0.35056179775280899</v>
      </c>
      <c r="P486" s="1006">
        <v>0.41797752808988764</v>
      </c>
      <c r="Q486" s="1006">
        <v>0.36943820224719104</v>
      </c>
      <c r="R486" s="1006">
        <v>0.36134831460674161</v>
      </c>
      <c r="S486" s="1006">
        <v>0.4044943820224719</v>
      </c>
      <c r="T486" s="1006">
        <v>0.35865168539325842</v>
      </c>
      <c r="U486" s="1006">
        <f t="shared" si="12"/>
        <v>0.38292134831460672</v>
      </c>
    </row>
    <row r="487" spans="1:21">
      <c r="A487" s="676">
        <v>6150</v>
      </c>
      <c r="B487" s="676">
        <v>23</v>
      </c>
      <c r="C487" s="1004">
        <v>481</v>
      </c>
      <c r="D487" s="1005" t="s">
        <v>2293</v>
      </c>
      <c r="E487" s="1005" t="s">
        <v>1274</v>
      </c>
      <c r="F487" s="1005" t="s">
        <v>2011</v>
      </c>
      <c r="G487" s="1004" t="s">
        <v>55</v>
      </c>
      <c r="H487" s="1005">
        <v>445</v>
      </c>
      <c r="I487" s="1006">
        <v>0.42552808988764046</v>
      </c>
      <c r="J487" s="1006">
        <v>0.42660674157303374</v>
      </c>
      <c r="K487" s="1006">
        <v>0.4061123595505618</v>
      </c>
      <c r="L487" s="1006">
        <v>0.39586516853932585</v>
      </c>
      <c r="M487" s="1006">
        <v>0.38346067415730334</v>
      </c>
      <c r="N487" s="1006">
        <v>0.36620224719101124</v>
      </c>
      <c r="O487" s="1006">
        <v>0.38400000000000001</v>
      </c>
      <c r="P487" s="1006">
        <v>7.8202247191011223E-2</v>
      </c>
      <c r="Q487" s="1006">
        <v>0.40395505617977528</v>
      </c>
      <c r="R487" s="1006">
        <v>0.49024719101123593</v>
      </c>
      <c r="S487" s="1006">
        <v>0.38561797752808985</v>
      </c>
      <c r="T487" s="1006">
        <v>0.36943820224719104</v>
      </c>
      <c r="U487" s="1006">
        <f t="shared" si="12"/>
        <v>0.37626966292134828</v>
      </c>
    </row>
    <row r="488" spans="1:21">
      <c r="A488" s="676">
        <v>6150</v>
      </c>
      <c r="B488" s="676">
        <v>30</v>
      </c>
      <c r="C488" s="1004">
        <v>482</v>
      </c>
      <c r="D488" s="1005" t="s">
        <v>794</v>
      </c>
      <c r="E488" s="1005" t="s">
        <v>1274</v>
      </c>
      <c r="F488" s="1005" t="s">
        <v>2011</v>
      </c>
      <c r="G488" s="1004" t="s">
        <v>55</v>
      </c>
      <c r="H488" s="1005">
        <v>450</v>
      </c>
      <c r="I488" s="1006">
        <v>1.0686666666666667</v>
      </c>
      <c r="J488" s="1006">
        <v>1.006</v>
      </c>
      <c r="K488" s="1006">
        <v>0.8793333333333333</v>
      </c>
      <c r="L488" s="1006">
        <v>1.004</v>
      </c>
      <c r="M488" s="1006">
        <v>0.93733333333333335</v>
      </c>
      <c r="N488" s="1006">
        <v>0.98933333333333329</v>
      </c>
      <c r="O488" s="1006">
        <v>0.94133333333333336</v>
      </c>
      <c r="P488" s="1006">
        <v>0.6166666666666667</v>
      </c>
      <c r="Q488" s="1006">
        <v>0.81466666666666676</v>
      </c>
      <c r="R488" s="1006">
        <v>0.9913333333333334</v>
      </c>
      <c r="S488" s="1006">
        <v>0.92933333333333334</v>
      </c>
      <c r="T488" s="1006">
        <v>0.93066666666666664</v>
      </c>
      <c r="U488" s="1006">
        <f t="shared" si="12"/>
        <v>0.92572222222222245</v>
      </c>
    </row>
    <row r="489" spans="1:21">
      <c r="A489" s="676">
        <v>6150</v>
      </c>
      <c r="B489" s="676">
        <v>31</v>
      </c>
      <c r="C489" s="1004">
        <v>483</v>
      </c>
      <c r="D489" s="1005" t="s">
        <v>25</v>
      </c>
      <c r="E489" s="1005" t="s">
        <v>1274</v>
      </c>
      <c r="F489" s="1005" t="s">
        <v>2011</v>
      </c>
      <c r="G489" s="1004" t="s">
        <v>55</v>
      </c>
      <c r="H489" s="1005">
        <v>450</v>
      </c>
      <c r="I489" s="1006">
        <v>1.0624</v>
      </c>
      <c r="J489" s="1006">
        <v>1.0133333333333334</v>
      </c>
      <c r="K489" s="1006">
        <v>0.93226666666666658</v>
      </c>
      <c r="L489" s="1006">
        <v>0.85919999999999996</v>
      </c>
      <c r="M489" s="1006">
        <v>0.90506666666666657</v>
      </c>
      <c r="N489" s="1006">
        <v>0.97120000000000006</v>
      </c>
      <c r="O489" s="1006">
        <v>1.0645333333333333</v>
      </c>
      <c r="P489" s="1006">
        <v>0.9728</v>
      </c>
      <c r="Q489" s="1006">
        <v>0.97919999999999996</v>
      </c>
      <c r="R489" s="1006">
        <v>1.0826666666666667</v>
      </c>
      <c r="S489" s="1006">
        <v>0.97386666666666666</v>
      </c>
      <c r="T489" s="1006">
        <v>1.0336000000000001</v>
      </c>
      <c r="U489" s="1006">
        <f t="shared" si="12"/>
        <v>0.98751111111111101</v>
      </c>
    </row>
    <row r="490" spans="1:21">
      <c r="A490" s="676">
        <v>6150</v>
      </c>
      <c r="B490" s="676">
        <v>41</v>
      </c>
      <c r="C490" s="1004">
        <v>484</v>
      </c>
      <c r="D490" s="1005" t="s">
        <v>35</v>
      </c>
      <c r="E490" s="1005" t="s">
        <v>1274</v>
      </c>
      <c r="F490" s="1005" t="s">
        <v>2011</v>
      </c>
      <c r="G490" s="1004" t="s">
        <v>55</v>
      </c>
      <c r="H490" s="1005">
        <v>450</v>
      </c>
      <c r="I490" s="1006">
        <v>0.9482666666666667</v>
      </c>
      <c r="J490" s="1006">
        <v>0.93333333333333335</v>
      </c>
      <c r="K490" s="1006">
        <v>1.008</v>
      </c>
      <c r="L490" s="1006">
        <v>1.0069333333333332</v>
      </c>
      <c r="M490" s="1006">
        <v>0.97333333333333338</v>
      </c>
      <c r="N490" s="1006">
        <v>0.94666666666666666</v>
      </c>
      <c r="O490" s="1006">
        <v>0.99786666666666668</v>
      </c>
      <c r="P490" s="1006">
        <v>0.99573333333333325</v>
      </c>
      <c r="Q490" s="1006">
        <v>0.9589333333333333</v>
      </c>
      <c r="R490" s="1006">
        <v>0.94080000000000008</v>
      </c>
      <c r="S490" s="1006">
        <v>1.0101333333333333</v>
      </c>
      <c r="T490" s="1006">
        <v>0.97333333333333338</v>
      </c>
      <c r="U490" s="1006">
        <f t="shared" si="12"/>
        <v>0.97444444444444434</v>
      </c>
    </row>
    <row r="491" spans="1:21">
      <c r="A491" s="676">
        <v>6210</v>
      </c>
      <c r="B491" s="676">
        <v>5</v>
      </c>
      <c r="C491" s="1004">
        <v>485</v>
      </c>
      <c r="D491" s="1005" t="s">
        <v>20</v>
      </c>
      <c r="E491" s="1005" t="s">
        <v>1274</v>
      </c>
      <c r="F491" s="1005" t="s">
        <v>2050</v>
      </c>
      <c r="G491" s="1004" t="s">
        <v>55</v>
      </c>
      <c r="H491" s="1005">
        <v>452.22</v>
      </c>
      <c r="I491" s="1006">
        <v>0.20520985361107424</v>
      </c>
      <c r="J491" s="1006">
        <v>0.20963247976648533</v>
      </c>
      <c r="K491" s="1006">
        <v>0.224669408694883</v>
      </c>
      <c r="L491" s="1006">
        <v>0.19901817699349872</v>
      </c>
      <c r="M491" s="1006">
        <v>0.20078722745566316</v>
      </c>
      <c r="N491" s="1006">
        <v>0.19371102560700543</v>
      </c>
      <c r="O491" s="1006">
        <v>0.19105744991375878</v>
      </c>
      <c r="P491" s="1006">
        <v>0.20432532837999204</v>
      </c>
      <c r="Q491" s="1006">
        <v>0.25208969085843175</v>
      </c>
      <c r="R491" s="1006">
        <v>0.2405908628543629</v>
      </c>
      <c r="S491" s="1006">
        <v>0.22997656008137632</v>
      </c>
      <c r="T491" s="1006">
        <v>0.19459555083808763</v>
      </c>
      <c r="U491" s="1006">
        <f t="shared" si="12"/>
        <v>0.21213863458788493</v>
      </c>
    </row>
    <row r="492" spans="1:21">
      <c r="A492" s="676">
        <v>6220</v>
      </c>
      <c r="B492" s="676">
        <v>196</v>
      </c>
      <c r="C492" s="1004">
        <v>486</v>
      </c>
      <c r="D492" s="1005" t="s">
        <v>1773</v>
      </c>
      <c r="E492" s="1005" t="s">
        <v>1274</v>
      </c>
      <c r="F492" s="1005" t="s">
        <v>2051</v>
      </c>
      <c r="G492" s="1004" t="s">
        <v>55</v>
      </c>
      <c r="H492" s="1005">
        <v>458</v>
      </c>
      <c r="I492" s="1006">
        <v>0.28820960698689957</v>
      </c>
      <c r="J492" s="1006">
        <v>0.28820960698689957</v>
      </c>
      <c r="K492" s="1006">
        <v>0.20541484716157205</v>
      </c>
      <c r="L492" s="1006">
        <v>0.20331877729257644</v>
      </c>
      <c r="M492" s="1006">
        <v>0.35737991266375546</v>
      </c>
      <c r="N492" s="1006">
        <v>0.48838427947598256</v>
      </c>
      <c r="O492" s="1006">
        <v>0.47161572052401746</v>
      </c>
      <c r="P492" s="1006">
        <v>0.28820960698689957</v>
      </c>
      <c r="Q492" s="1006">
        <v>0.28820960698689957</v>
      </c>
      <c r="R492" s="1006">
        <v>0.36681222707423583</v>
      </c>
      <c r="S492" s="1006">
        <v>0.31441048034934499</v>
      </c>
      <c r="T492" s="1006">
        <v>0.44541484716157204</v>
      </c>
      <c r="U492" s="1006">
        <f t="shared" si="12"/>
        <v>0.33379912663755457</v>
      </c>
    </row>
    <row r="493" spans="1:21">
      <c r="A493" s="676">
        <v>6150</v>
      </c>
      <c r="B493" s="676">
        <v>32</v>
      </c>
      <c r="C493" s="1004">
        <v>487</v>
      </c>
      <c r="D493" s="1005" t="s">
        <v>446</v>
      </c>
      <c r="E493" s="1005" t="s">
        <v>1274</v>
      </c>
      <c r="F493" s="1005" t="s">
        <v>2051</v>
      </c>
      <c r="G493" s="1004" t="s">
        <v>55</v>
      </c>
      <c r="H493" s="1005">
        <v>467</v>
      </c>
      <c r="I493" s="1006">
        <v>0.14903640256959313</v>
      </c>
      <c r="J493" s="1006">
        <v>0.11306209850107066</v>
      </c>
      <c r="K493" s="1006">
        <v>7.194860813704497E-2</v>
      </c>
      <c r="L493" s="1006">
        <v>0.10792291220556745</v>
      </c>
      <c r="M493" s="1006">
        <v>0.11563169164882227</v>
      </c>
      <c r="N493" s="1006">
        <v>0.11820128479657388</v>
      </c>
      <c r="O493" s="1006">
        <v>0.12077087794432548</v>
      </c>
      <c r="P493" s="1006">
        <v>0.10535331905781585</v>
      </c>
      <c r="Q493" s="1006">
        <v>9.250535331905782E-2</v>
      </c>
      <c r="R493" s="1006">
        <v>7.7087794432548179E-2</v>
      </c>
      <c r="S493" s="1006">
        <v>8.9935760171306209E-2</v>
      </c>
      <c r="T493" s="1006">
        <v>0.1259100642398287</v>
      </c>
      <c r="U493" s="1006">
        <f t="shared" si="12"/>
        <v>0.10728051391862957</v>
      </c>
    </row>
    <row r="494" spans="1:21">
      <c r="A494" s="676">
        <v>6220</v>
      </c>
      <c r="B494" s="676">
        <v>9</v>
      </c>
      <c r="C494" s="1004">
        <v>488</v>
      </c>
      <c r="D494" s="1005" t="s">
        <v>1370</v>
      </c>
      <c r="E494" s="1005" t="s">
        <v>1274</v>
      </c>
      <c r="F494" s="1005" t="s">
        <v>2054</v>
      </c>
      <c r="G494" s="1004" t="s">
        <v>55</v>
      </c>
      <c r="H494" s="1005">
        <v>470</v>
      </c>
      <c r="I494" s="1006">
        <v>1.0549787234042554</v>
      </c>
      <c r="J494" s="1006">
        <v>1.1489361702127661</v>
      </c>
      <c r="K494" s="1006">
        <v>0.15114893617021277</v>
      </c>
      <c r="L494" s="1006">
        <v>0.27982978723404256</v>
      </c>
      <c r="M494" s="1006">
        <v>0.51165957446808508</v>
      </c>
      <c r="N494" s="1006">
        <v>0.51063829787234039</v>
      </c>
      <c r="O494" s="1006">
        <v>0.29361702127659572</v>
      </c>
      <c r="P494" s="1006">
        <v>0.16442553191489362</v>
      </c>
      <c r="Q494" s="1006">
        <v>5.2085106382978724E-2</v>
      </c>
      <c r="R494" s="1006">
        <v>2.808510638297872E-2</v>
      </c>
      <c r="S494" s="1006">
        <v>3.2170212765957447E-2</v>
      </c>
      <c r="T494" s="1006">
        <v>0.36638297872340425</v>
      </c>
      <c r="U494" s="1006">
        <f t="shared" si="12"/>
        <v>0.38282978723404265</v>
      </c>
    </row>
    <row r="495" spans="1:21">
      <c r="A495" s="676">
        <v>1210</v>
      </c>
      <c r="B495" s="676">
        <v>53</v>
      </c>
      <c r="C495" s="1004">
        <v>489</v>
      </c>
      <c r="D495" s="1005" t="s">
        <v>987</v>
      </c>
      <c r="E495" s="1005" t="s">
        <v>1274</v>
      </c>
      <c r="F495" s="1005" t="s">
        <v>2011</v>
      </c>
      <c r="G495" s="1004" t="s">
        <v>55</v>
      </c>
      <c r="H495" s="1005">
        <v>475</v>
      </c>
      <c r="I495" s="1006">
        <v>0.6866526315789474</v>
      </c>
      <c r="J495" s="1006">
        <v>0.74223157894736846</v>
      </c>
      <c r="K495" s="1006">
        <v>0.83772631578947376</v>
      </c>
      <c r="L495" s="1006">
        <v>0.74475789473684206</v>
      </c>
      <c r="M495" s="1006">
        <v>0.82408421052631575</v>
      </c>
      <c r="N495" s="1006">
        <v>0.49010526315789477</v>
      </c>
      <c r="O495" s="1006">
        <v>0.70130526315789476</v>
      </c>
      <c r="P495" s="1006">
        <v>0.92513684210526315</v>
      </c>
      <c r="Q495" s="1006">
        <v>1.0100210526315789</v>
      </c>
      <c r="R495" s="1006">
        <v>0.91149473684210525</v>
      </c>
      <c r="S495" s="1006">
        <v>0.75991578947368421</v>
      </c>
      <c r="T495" s="1006">
        <v>0.75789473684210529</v>
      </c>
      <c r="U495" s="1006">
        <f t="shared" si="12"/>
        <v>0.78261052631578953</v>
      </c>
    </row>
    <row r="496" spans="1:21">
      <c r="A496" s="676">
        <v>1210</v>
      </c>
      <c r="B496" s="676">
        <v>70</v>
      </c>
      <c r="C496" s="1004">
        <v>490</v>
      </c>
      <c r="D496" s="1005" t="s">
        <v>1681</v>
      </c>
      <c r="E496" s="1005" t="s">
        <v>1274</v>
      </c>
      <c r="F496" s="1005" t="s">
        <v>2011</v>
      </c>
      <c r="G496" s="1004" t="s">
        <v>55</v>
      </c>
      <c r="H496" s="1005">
        <v>475</v>
      </c>
      <c r="I496" s="1006">
        <v>0.80336842105263162</v>
      </c>
      <c r="J496" s="1006">
        <v>0.84884210526315784</v>
      </c>
      <c r="K496" s="1006">
        <v>0.82105263157894737</v>
      </c>
      <c r="L496" s="1006">
        <v>0.81347368421052624</v>
      </c>
      <c r="M496" s="1006">
        <v>0.77305263157894732</v>
      </c>
      <c r="N496" s="1006">
        <v>0.81347368421052624</v>
      </c>
      <c r="O496" s="1006">
        <v>0.81347368421052624</v>
      </c>
      <c r="P496" s="1006">
        <v>8.3873684210526323E-2</v>
      </c>
      <c r="Q496" s="1006">
        <v>0.84378947368421053</v>
      </c>
      <c r="R496" s="1006">
        <v>0.95393684210526319</v>
      </c>
      <c r="S496" s="1006">
        <v>0.97515789473684211</v>
      </c>
      <c r="T496" s="1006">
        <v>0.98829473684210523</v>
      </c>
      <c r="U496" s="1006">
        <f t="shared" si="12"/>
        <v>0.7943157894736842</v>
      </c>
    </row>
    <row r="497" spans="1:21">
      <c r="A497" s="676">
        <v>1250</v>
      </c>
      <c r="B497" s="676">
        <v>36</v>
      </c>
      <c r="C497" s="1004">
        <v>491</v>
      </c>
      <c r="D497" s="1005" t="s">
        <v>2027</v>
      </c>
      <c r="E497" s="1005" t="s">
        <v>1274</v>
      </c>
      <c r="F497" s="1005" t="s">
        <v>2213</v>
      </c>
      <c r="G497" s="1004" t="s">
        <v>55</v>
      </c>
      <c r="H497" s="1005">
        <v>478</v>
      </c>
      <c r="I497" s="1006">
        <v>0.76569037656903771</v>
      </c>
      <c r="J497" s="1006">
        <v>0.90376569037656906</v>
      </c>
      <c r="K497" s="1006">
        <v>0.84100418410041844</v>
      </c>
      <c r="L497" s="1006">
        <v>0.85355648535564854</v>
      </c>
      <c r="M497" s="1006">
        <v>0.81037656903765698</v>
      </c>
      <c r="N497" s="1006">
        <v>0.88920502092050213</v>
      </c>
      <c r="O497" s="1006">
        <v>0.83146443514644353</v>
      </c>
      <c r="P497" s="1006">
        <v>0.84702928870292882</v>
      </c>
      <c r="Q497" s="1006">
        <v>0.86008368200836816</v>
      </c>
      <c r="R497" s="1006">
        <v>0.88468619246861924</v>
      </c>
      <c r="S497" s="1006">
        <v>0.88368200836820077</v>
      </c>
      <c r="T497" s="1006">
        <v>0.8590794979079498</v>
      </c>
      <c r="U497" s="1006">
        <f t="shared" si="12"/>
        <v>0.8524686192468619</v>
      </c>
    </row>
    <row r="498" spans="1:21">
      <c r="A498" s="676">
        <v>1260</v>
      </c>
      <c r="B498" s="676">
        <v>32</v>
      </c>
      <c r="C498" s="1004">
        <v>492</v>
      </c>
      <c r="D498" s="1005" t="s">
        <v>763</v>
      </c>
      <c r="E498" s="1005" t="s">
        <v>1274</v>
      </c>
      <c r="F498" s="1005" t="s">
        <v>2011</v>
      </c>
      <c r="G498" s="1004" t="s">
        <v>55</v>
      </c>
      <c r="H498" s="1005">
        <v>489</v>
      </c>
      <c r="I498" s="1006">
        <v>0.43067484662576688</v>
      </c>
      <c r="J498" s="1006">
        <v>0.44417177914110428</v>
      </c>
      <c r="K498" s="1006">
        <v>0.57914110429447851</v>
      </c>
      <c r="L498" s="1006">
        <v>0.48220858895705526</v>
      </c>
      <c r="M498" s="1006">
        <v>0.53914110429447848</v>
      </c>
      <c r="N498" s="1006">
        <v>0.57914110429447851</v>
      </c>
      <c r="O498" s="1006">
        <v>0.47509202453987731</v>
      </c>
      <c r="P498" s="1006">
        <v>2.6871165644171781E-2</v>
      </c>
      <c r="Q498" s="1006">
        <v>2.4539877300613498E-2</v>
      </c>
      <c r="R498" s="1006">
        <v>0.45865030674846624</v>
      </c>
      <c r="S498" s="1006">
        <v>0.49079754601226994</v>
      </c>
      <c r="T498" s="1006">
        <v>0.45509202453987729</v>
      </c>
      <c r="U498" s="1006">
        <f t="shared" si="12"/>
        <v>0.41546012269938642</v>
      </c>
    </row>
    <row r="499" spans="1:21">
      <c r="A499" s="676">
        <v>1210</v>
      </c>
      <c r="B499" s="676">
        <v>44</v>
      </c>
      <c r="C499" s="1004">
        <v>493</v>
      </c>
      <c r="D499" s="1005" t="s">
        <v>264</v>
      </c>
      <c r="E499" s="1005" t="s">
        <v>1274</v>
      </c>
      <c r="F499" s="1005" t="s">
        <v>2011</v>
      </c>
      <c r="G499" s="1004" t="s">
        <v>55</v>
      </c>
      <c r="H499" s="1005">
        <v>490</v>
      </c>
      <c r="I499" s="1006">
        <v>0.16734693877551021</v>
      </c>
      <c r="J499" s="1006">
        <v>0.16326530612244897</v>
      </c>
      <c r="K499" s="1006">
        <v>0.13469387755102041</v>
      </c>
      <c r="L499" s="1006">
        <v>0.14693877551020409</v>
      </c>
      <c r="M499" s="1006">
        <v>0.18024489795918366</v>
      </c>
      <c r="N499" s="1006">
        <v>0.21453061224489797</v>
      </c>
      <c r="O499" s="1006">
        <v>0.18563265306122448</v>
      </c>
      <c r="P499" s="1006">
        <v>0.17093877551020409</v>
      </c>
      <c r="Q499" s="1006">
        <v>0.14546938775510204</v>
      </c>
      <c r="R499" s="1006">
        <v>0.15673469387755101</v>
      </c>
      <c r="S499" s="1006">
        <v>0.12489795918367348</v>
      </c>
      <c r="T499" s="1006">
        <v>0.11632653061224489</v>
      </c>
      <c r="U499" s="1006">
        <f t="shared" si="12"/>
        <v>0.15891836734693876</v>
      </c>
    </row>
    <row r="500" spans="1:21">
      <c r="A500" s="676">
        <v>1230</v>
      </c>
      <c r="B500" s="676">
        <v>107</v>
      </c>
      <c r="C500" s="1004">
        <v>494</v>
      </c>
      <c r="D500" s="1005" t="s">
        <v>1619</v>
      </c>
      <c r="E500" s="1005" t="s">
        <v>1274</v>
      </c>
      <c r="F500" s="1005" t="s">
        <v>2011</v>
      </c>
      <c r="G500" s="1004" t="s">
        <v>55</v>
      </c>
      <c r="H500" s="1005">
        <v>490</v>
      </c>
      <c r="I500" s="1006">
        <v>0.15918367346938775</v>
      </c>
      <c r="J500" s="1006">
        <v>0.6</v>
      </c>
      <c r="K500" s="1006">
        <v>1.0204081632653061</v>
      </c>
      <c r="L500" s="1006">
        <v>0.5714285714285714</v>
      </c>
      <c r="M500" s="1006">
        <v>0.51428571428571423</v>
      </c>
      <c r="N500" s="1006">
        <v>0.49795918367346936</v>
      </c>
      <c r="O500" s="1006">
        <v>0.50204081632653064</v>
      </c>
      <c r="P500" s="1006">
        <v>6.3673469387755102E-2</v>
      </c>
      <c r="Q500" s="1006">
        <v>0.50816326530612244</v>
      </c>
      <c r="R500" s="1006">
        <v>0.49632653061224485</v>
      </c>
      <c r="S500" s="1006">
        <v>0.52244897959183678</v>
      </c>
      <c r="T500" s="1006">
        <v>0.47551020408163264</v>
      </c>
      <c r="U500" s="1006">
        <f t="shared" si="12"/>
        <v>0.49428571428571422</v>
      </c>
    </row>
    <row r="501" spans="1:21">
      <c r="A501" s="676">
        <v>1250</v>
      </c>
      <c r="B501" s="676">
        <v>2</v>
      </c>
      <c r="C501" s="1004">
        <v>495</v>
      </c>
      <c r="D501" s="1005" t="s">
        <v>767</v>
      </c>
      <c r="E501" s="1005" t="s">
        <v>1274</v>
      </c>
      <c r="F501" s="1005" t="s">
        <v>2011</v>
      </c>
      <c r="G501" s="1004" t="s">
        <v>55</v>
      </c>
      <c r="H501" s="1005">
        <v>495</v>
      </c>
      <c r="I501" s="1006">
        <v>0.78303030303030308</v>
      </c>
      <c r="J501" s="1006">
        <v>0.77430303030303027</v>
      </c>
      <c r="K501" s="1006">
        <v>0.77187878787878783</v>
      </c>
      <c r="L501" s="1006">
        <v>0.76654545454545453</v>
      </c>
      <c r="M501" s="1006">
        <v>0.75587878787878793</v>
      </c>
      <c r="N501" s="1006">
        <v>0.65018181818181808</v>
      </c>
      <c r="O501" s="1006">
        <v>0.66327272727272724</v>
      </c>
      <c r="P501" s="1006">
        <v>0.71369696969696961</v>
      </c>
      <c r="Q501" s="1006">
        <v>0.73890909090909085</v>
      </c>
      <c r="R501" s="1006">
        <v>0.80048484848484847</v>
      </c>
      <c r="S501" s="1006">
        <v>0.77575757575757576</v>
      </c>
      <c r="T501" s="1006">
        <v>0.76896969696969697</v>
      </c>
      <c r="U501" s="1006">
        <f t="shared" si="12"/>
        <v>0.74690909090909086</v>
      </c>
    </row>
    <row r="502" spans="1:21">
      <c r="A502" s="676">
        <v>6110</v>
      </c>
      <c r="B502" s="676">
        <v>84</v>
      </c>
      <c r="C502" s="1004">
        <v>496</v>
      </c>
      <c r="D502" s="1005" t="s">
        <v>494</v>
      </c>
      <c r="E502" s="1005" t="s">
        <v>1274</v>
      </c>
      <c r="F502" s="1005" t="s">
        <v>2203</v>
      </c>
      <c r="G502" s="1004" t="s">
        <v>55</v>
      </c>
      <c r="H502" s="1005">
        <v>500</v>
      </c>
      <c r="I502" s="1006">
        <v>0.47172000000000003</v>
      </c>
      <c r="J502" s="1006">
        <v>0.35027999999999998</v>
      </c>
      <c r="K502" s="1006">
        <v>0.52991999999999995</v>
      </c>
      <c r="L502" s="1006">
        <v>0.52236000000000005</v>
      </c>
      <c r="M502" s="1006">
        <v>0.37307999999999997</v>
      </c>
      <c r="N502" s="1006">
        <v>0.43092000000000003</v>
      </c>
      <c r="O502" s="1006">
        <v>0.438</v>
      </c>
      <c r="P502" s="1006">
        <v>0.312</v>
      </c>
      <c r="Q502" s="1006">
        <v>0.32844000000000001</v>
      </c>
      <c r="R502" s="1006">
        <v>0.30227999999999999</v>
      </c>
      <c r="S502" s="1006">
        <v>0.30299999999999999</v>
      </c>
      <c r="T502" s="1006">
        <v>0.35087999999999997</v>
      </c>
      <c r="U502" s="1006">
        <f t="shared" si="12"/>
        <v>0.39274000000000003</v>
      </c>
    </row>
    <row r="503" spans="1:21">
      <c r="A503" s="676">
        <v>1260</v>
      </c>
      <c r="B503" s="676">
        <v>24</v>
      </c>
      <c r="C503" s="1004">
        <v>497</v>
      </c>
      <c r="D503" s="1005" t="s">
        <v>662</v>
      </c>
      <c r="E503" s="1005" t="s">
        <v>1274</v>
      </c>
      <c r="F503" s="1005" t="s">
        <v>2011</v>
      </c>
      <c r="G503" s="1004" t="s">
        <v>55</v>
      </c>
      <c r="H503" s="1005">
        <v>500</v>
      </c>
      <c r="I503" s="1006">
        <v>0.6</v>
      </c>
      <c r="J503" s="1006">
        <v>0.57599999999999996</v>
      </c>
      <c r="K503" s="1006">
        <v>0.57599999999999996</v>
      </c>
      <c r="L503" s="1006">
        <v>7.1999999999999995E-2</v>
      </c>
      <c r="M503" s="1006">
        <v>0.54624000000000006</v>
      </c>
      <c r="N503" s="1006">
        <v>0.55200000000000005</v>
      </c>
      <c r="O503" s="1006">
        <v>0.57984000000000002</v>
      </c>
      <c r="P503" s="1006">
        <v>0.6</v>
      </c>
      <c r="Q503" s="1006">
        <v>0.61439999999999995</v>
      </c>
      <c r="R503" s="1006">
        <v>0.60720000000000007</v>
      </c>
      <c r="S503" s="1006">
        <v>0.59039999999999992</v>
      </c>
      <c r="T503" s="1006">
        <v>0.51119999999999999</v>
      </c>
      <c r="U503" s="1006">
        <f t="shared" si="12"/>
        <v>0.53543999999999992</v>
      </c>
    </row>
    <row r="504" spans="1:21">
      <c r="A504" s="676">
        <v>1270</v>
      </c>
      <c r="B504" s="676">
        <v>6</v>
      </c>
      <c r="C504" s="1004">
        <v>498</v>
      </c>
      <c r="D504" s="1005" t="s">
        <v>123</v>
      </c>
      <c r="E504" s="1005" t="s">
        <v>1274</v>
      </c>
      <c r="F504" s="1005" t="s">
        <v>2011</v>
      </c>
      <c r="G504" s="1004" t="s">
        <v>55</v>
      </c>
      <c r="H504" s="1005">
        <v>500</v>
      </c>
      <c r="I504" s="1006">
        <v>0.996</v>
      </c>
      <c r="J504" s="1006">
        <v>1.0920000000000001</v>
      </c>
      <c r="K504" s="1006">
        <v>0.98399999999999999</v>
      </c>
      <c r="L504" s="1006">
        <v>1.08192</v>
      </c>
      <c r="M504" s="1006">
        <v>1.0329600000000001</v>
      </c>
      <c r="N504" s="1006">
        <v>1.0680000000000001</v>
      </c>
      <c r="O504" s="1006">
        <v>1.08</v>
      </c>
      <c r="P504" s="1006">
        <v>1.056</v>
      </c>
      <c r="Q504" s="1006">
        <v>1.008</v>
      </c>
      <c r="R504" s="1006">
        <v>0.98448000000000002</v>
      </c>
      <c r="S504" s="1006">
        <v>0.97872000000000003</v>
      </c>
      <c r="T504" s="1006">
        <v>0.79200000000000004</v>
      </c>
      <c r="U504" s="1006">
        <f t="shared" si="12"/>
        <v>1.01284</v>
      </c>
    </row>
    <row r="505" spans="1:21">
      <c r="A505" s="676">
        <v>6210</v>
      </c>
      <c r="B505" s="676">
        <v>12</v>
      </c>
      <c r="C505" s="1004">
        <v>499</v>
      </c>
      <c r="D505" s="1005" t="s">
        <v>2294</v>
      </c>
      <c r="E505" s="1005" t="s">
        <v>1274</v>
      </c>
      <c r="F505" s="1005" t="s">
        <v>2011</v>
      </c>
      <c r="G505" s="1004" t="s">
        <v>55</v>
      </c>
      <c r="H505" s="1005">
        <v>500</v>
      </c>
      <c r="I505" s="1006"/>
      <c r="J505" s="1006"/>
      <c r="K505" s="1006"/>
      <c r="L505" s="1006"/>
      <c r="M505" s="1006"/>
      <c r="N505" s="1006"/>
      <c r="O505" s="1006"/>
      <c r="P505" s="1006"/>
      <c r="Q505" s="1006"/>
      <c r="R505" s="1006">
        <v>0.69599999999999995</v>
      </c>
      <c r="S505" s="1006">
        <v>1.272</v>
      </c>
      <c r="T505" s="1006">
        <v>1.34352</v>
      </c>
      <c r="U505" s="1006">
        <f t="shared" si="12"/>
        <v>1.1038399999999999</v>
      </c>
    </row>
    <row r="506" spans="1:21">
      <c r="A506" s="676">
        <v>1210</v>
      </c>
      <c r="B506" s="676">
        <v>49</v>
      </c>
      <c r="C506" s="1004">
        <v>500</v>
      </c>
      <c r="D506" s="1005" t="s">
        <v>445</v>
      </c>
      <c r="E506" s="1005" t="s">
        <v>1274</v>
      </c>
      <c r="F506" s="1005" t="s">
        <v>2011</v>
      </c>
      <c r="G506" s="1004" t="s">
        <v>55</v>
      </c>
      <c r="H506" s="1005">
        <v>500</v>
      </c>
      <c r="I506" s="1006">
        <v>0.48</v>
      </c>
      <c r="J506" s="1006">
        <v>0.48960000000000004</v>
      </c>
      <c r="K506" s="1006">
        <v>0.59760000000000002</v>
      </c>
      <c r="L506" s="1006">
        <v>0.74879999999999991</v>
      </c>
      <c r="M506" s="1006">
        <v>0.74927999999999995</v>
      </c>
      <c r="N506" s="1006">
        <v>0.43248000000000003</v>
      </c>
      <c r="O506" s="1006">
        <v>0.72911999999999999</v>
      </c>
      <c r="P506" s="1006">
        <v>0.69984000000000002</v>
      </c>
      <c r="Q506" s="1006">
        <v>0.4728</v>
      </c>
      <c r="R506" s="1006">
        <v>0.5988</v>
      </c>
      <c r="S506" s="1006">
        <v>0.51744000000000001</v>
      </c>
      <c r="T506" s="1006">
        <v>0.81072</v>
      </c>
      <c r="U506" s="1006">
        <f t="shared" si="12"/>
        <v>0.61053999999999997</v>
      </c>
    </row>
    <row r="507" spans="1:21">
      <c r="A507" s="676">
        <v>6220</v>
      </c>
      <c r="B507" s="676">
        <v>176</v>
      </c>
      <c r="C507" s="1004">
        <v>501</v>
      </c>
      <c r="D507" s="1005" t="s">
        <v>1678</v>
      </c>
      <c r="E507" s="1005" t="s">
        <v>1274</v>
      </c>
      <c r="F507" s="1005" t="s">
        <v>2203</v>
      </c>
      <c r="G507" s="1004" t="s">
        <v>55</v>
      </c>
      <c r="H507" s="1005">
        <v>500</v>
      </c>
      <c r="I507" s="1006">
        <v>0.41711999999999999</v>
      </c>
      <c r="J507" s="1006">
        <v>0.3216</v>
      </c>
      <c r="K507" s="1006">
        <v>0.24384</v>
      </c>
      <c r="L507" s="1006">
        <v>0.29519999999999996</v>
      </c>
      <c r="M507" s="1006">
        <v>0.45263999999999999</v>
      </c>
      <c r="N507" s="1006">
        <v>0.42287999999999998</v>
      </c>
      <c r="O507" s="1006">
        <v>0.37872</v>
      </c>
      <c r="P507" s="1006">
        <v>0.30048000000000002</v>
      </c>
      <c r="Q507" s="1006">
        <v>0.20591999999999999</v>
      </c>
      <c r="R507" s="1006">
        <v>0.13968</v>
      </c>
      <c r="S507" s="1006">
        <v>0.14543999999999999</v>
      </c>
      <c r="T507" s="1006">
        <v>0.28992000000000001</v>
      </c>
      <c r="U507" s="1006">
        <f t="shared" si="12"/>
        <v>0.30111999999999994</v>
      </c>
    </row>
    <row r="508" spans="1:21">
      <c r="A508" s="676">
        <v>1220</v>
      </c>
      <c r="B508" s="676">
        <v>80</v>
      </c>
      <c r="C508" s="1004">
        <v>502</v>
      </c>
      <c r="D508" s="1005" t="s">
        <v>19</v>
      </c>
      <c r="E508" s="1005" t="s">
        <v>1274</v>
      </c>
      <c r="F508" s="1005" t="s">
        <v>2050</v>
      </c>
      <c r="G508" s="1004" t="s">
        <v>55</v>
      </c>
      <c r="H508" s="1005">
        <v>500</v>
      </c>
      <c r="I508" s="1006">
        <v>0.44800000000000001</v>
      </c>
      <c r="J508" s="1006">
        <v>0.27859033291544782</v>
      </c>
      <c r="K508" s="1006">
        <v>0.46400000000000002</v>
      </c>
      <c r="L508" s="1006">
        <v>0.46</v>
      </c>
      <c r="M508" s="1006">
        <v>0.41199999999999998</v>
      </c>
      <c r="N508" s="1006">
        <v>0.436</v>
      </c>
      <c r="O508" s="1006">
        <v>0.44800000000000001</v>
      </c>
      <c r="P508" s="1006">
        <v>0.46800000000000003</v>
      </c>
      <c r="Q508" s="1006">
        <v>0.46400000000000002</v>
      </c>
      <c r="R508" s="1006">
        <v>0.432</v>
      </c>
      <c r="S508" s="1006">
        <v>0.44</v>
      </c>
      <c r="T508" s="1006">
        <v>0.34799999999999998</v>
      </c>
      <c r="U508" s="1006">
        <f t="shared" si="12"/>
        <v>0.42488252774295399</v>
      </c>
    </row>
    <row r="509" spans="1:21">
      <c r="A509" s="676">
        <v>1230</v>
      </c>
      <c r="B509" s="676">
        <v>92</v>
      </c>
      <c r="C509" s="1004">
        <v>503</v>
      </c>
      <c r="D509" s="1005" t="s">
        <v>57</v>
      </c>
      <c r="E509" s="1005" t="s">
        <v>1274</v>
      </c>
      <c r="F509" s="1005" t="s">
        <v>2011</v>
      </c>
      <c r="G509" s="1004" t="s">
        <v>55</v>
      </c>
      <c r="H509" s="1005">
        <v>500</v>
      </c>
      <c r="I509" s="1006">
        <v>0.32</v>
      </c>
      <c r="J509" s="1006">
        <v>0.32</v>
      </c>
      <c r="K509" s="1006">
        <v>0.46</v>
      </c>
      <c r="L509" s="1006">
        <v>0.32</v>
      </c>
      <c r="M509" s="1006">
        <v>0.33439999999999998</v>
      </c>
      <c r="N509" s="1006">
        <v>0.36160000000000003</v>
      </c>
      <c r="O509" s="1006">
        <v>0.34</v>
      </c>
      <c r="P509" s="1006">
        <v>0.34</v>
      </c>
      <c r="Q509" s="1006">
        <v>0.3352</v>
      </c>
      <c r="R509" s="1006">
        <v>0.48560000000000003</v>
      </c>
      <c r="S509" s="1006">
        <v>0.33600000000000002</v>
      </c>
      <c r="T509" s="1006">
        <v>0.32080000000000003</v>
      </c>
      <c r="U509" s="1006">
        <f t="shared" si="12"/>
        <v>0.35613333333333325</v>
      </c>
    </row>
    <row r="510" spans="1:21">
      <c r="A510" s="676">
        <v>1220</v>
      </c>
      <c r="B510" s="676">
        <v>58</v>
      </c>
      <c r="C510" s="1004">
        <v>504</v>
      </c>
      <c r="D510" s="1005" t="s">
        <v>2206</v>
      </c>
      <c r="E510" s="1005" t="s">
        <v>1274</v>
      </c>
      <c r="F510" s="1005" t="s">
        <v>2011</v>
      </c>
      <c r="G510" s="1004" t="s">
        <v>55</v>
      </c>
      <c r="H510" s="1005">
        <v>500</v>
      </c>
      <c r="I510" s="1006">
        <v>4.8000000000000001E-2</v>
      </c>
      <c r="J510" s="1006">
        <v>4.8000000000000001E-2</v>
      </c>
      <c r="K510" s="1006">
        <v>4.8000000000000001E-2</v>
      </c>
      <c r="L510" s="1006">
        <v>4.8000000000000001E-2</v>
      </c>
      <c r="M510" s="1006">
        <v>6.2399999999999997E-2</v>
      </c>
      <c r="N510" s="1006">
        <v>0.18096000000000001</v>
      </c>
      <c r="O510" s="1006">
        <v>0.1608</v>
      </c>
      <c r="P510" s="1006">
        <v>6.6239999999999993E-2</v>
      </c>
      <c r="Q510" s="1006">
        <v>8.7840000000000001E-2</v>
      </c>
      <c r="R510" s="1006">
        <v>9.7920000000000007E-2</v>
      </c>
      <c r="S510" s="1006">
        <v>9.7920000000000007E-2</v>
      </c>
      <c r="T510" s="1006">
        <v>8.7359999999999993E-2</v>
      </c>
      <c r="U510" s="1006">
        <f t="shared" si="12"/>
        <v>8.6120000000000016E-2</v>
      </c>
    </row>
    <row r="511" spans="1:21">
      <c r="A511" s="676">
        <v>1230</v>
      </c>
      <c r="B511" s="676">
        <v>5</v>
      </c>
      <c r="C511" s="1004">
        <v>505</v>
      </c>
      <c r="D511" s="1005" t="s">
        <v>2012</v>
      </c>
      <c r="E511" s="1005" t="s">
        <v>1274</v>
      </c>
      <c r="F511" s="1005" t="s">
        <v>2050</v>
      </c>
      <c r="G511" s="1004" t="s">
        <v>55</v>
      </c>
      <c r="H511" s="1005">
        <v>500</v>
      </c>
      <c r="I511" s="1006">
        <v>0.28320000000000001</v>
      </c>
      <c r="J511" s="1006">
        <v>0.31680000000000003</v>
      </c>
      <c r="K511" s="1006">
        <v>0.29599999999999999</v>
      </c>
      <c r="L511" s="1006">
        <v>0.32800000000000001</v>
      </c>
      <c r="M511" s="1006">
        <v>0.2752</v>
      </c>
      <c r="N511" s="1006">
        <v>0.31680000000000003</v>
      </c>
      <c r="O511" s="1006">
        <v>0.29599999999999999</v>
      </c>
      <c r="P511" s="1006">
        <v>0.31039999999999995</v>
      </c>
      <c r="Q511" s="1006">
        <v>0.34239999999999998</v>
      </c>
      <c r="R511" s="1006">
        <v>0.37280000000000002</v>
      </c>
      <c r="S511" s="1006">
        <v>0.34079999999999999</v>
      </c>
      <c r="T511" s="1006">
        <v>0.2928</v>
      </c>
      <c r="U511" s="1006">
        <f t="shared" si="12"/>
        <v>0.31426666666666664</v>
      </c>
    </row>
    <row r="512" spans="1:21">
      <c r="A512" s="676">
        <v>1230</v>
      </c>
      <c r="B512" s="676">
        <v>25</v>
      </c>
      <c r="C512" s="1004">
        <v>506</v>
      </c>
      <c r="D512" s="1005" t="s">
        <v>2295</v>
      </c>
      <c r="E512" s="1005" t="s">
        <v>1274</v>
      </c>
      <c r="F512" s="1005" t="s">
        <v>2011</v>
      </c>
      <c r="G512" s="1004" t="s">
        <v>55</v>
      </c>
      <c r="H512" s="1005">
        <v>500</v>
      </c>
      <c r="I512" s="1006"/>
      <c r="J512" s="1006"/>
      <c r="K512" s="1006"/>
      <c r="L512" s="1006"/>
      <c r="M512" s="1006"/>
      <c r="N512" s="1006"/>
      <c r="O512" s="1006"/>
      <c r="P512" s="1006"/>
      <c r="Q512" s="1006"/>
      <c r="R512" s="1006">
        <v>0.47120000000000001</v>
      </c>
      <c r="S512" s="1006">
        <v>0.64639999999999997</v>
      </c>
      <c r="T512" s="1006">
        <v>0.99439999999999995</v>
      </c>
      <c r="U512" s="1006">
        <f t="shared" si="12"/>
        <v>0.70400000000000007</v>
      </c>
    </row>
    <row r="513" spans="1:21">
      <c r="A513" s="676">
        <v>6110</v>
      </c>
      <c r="B513" s="676">
        <v>7</v>
      </c>
      <c r="C513" s="1004">
        <v>507</v>
      </c>
      <c r="D513" s="1005" t="s">
        <v>1610</v>
      </c>
      <c r="E513" s="1005" t="s">
        <v>1274</v>
      </c>
      <c r="F513" s="1005" t="s">
        <v>2011</v>
      </c>
      <c r="G513" s="1004" t="s">
        <v>55</v>
      </c>
      <c r="H513" s="1005">
        <v>506</v>
      </c>
      <c r="I513" s="1006">
        <v>1.0491699604743083</v>
      </c>
      <c r="J513" s="1006">
        <v>1.0695652173913044</v>
      </c>
      <c r="K513" s="1006">
        <v>1.0989723320158105</v>
      </c>
      <c r="L513" s="1006">
        <v>0.9652173913043478</v>
      </c>
      <c r="M513" s="1006">
        <v>0.97754940711462446</v>
      </c>
      <c r="N513" s="1006">
        <v>0.96426877470355732</v>
      </c>
      <c r="O513" s="1006">
        <v>0.97233201581027673</v>
      </c>
      <c r="P513" s="1006">
        <v>2.1239525691699606</v>
      </c>
      <c r="Q513" s="1006">
        <v>0.94529644268774704</v>
      </c>
      <c r="R513" s="1006">
        <v>0.97470355731225289</v>
      </c>
      <c r="S513" s="1006">
        <v>1.0098023715415019</v>
      </c>
      <c r="T513" s="1006">
        <v>2.1007114624505929</v>
      </c>
      <c r="U513" s="1006">
        <f t="shared" si="12"/>
        <v>1.1876284584980237</v>
      </c>
    </row>
    <row r="514" spans="1:21">
      <c r="A514" s="676">
        <v>6110</v>
      </c>
      <c r="B514" s="676">
        <v>14</v>
      </c>
      <c r="C514" s="1004">
        <v>508</v>
      </c>
      <c r="D514" s="1005" t="s">
        <v>841</v>
      </c>
      <c r="E514" s="1005" t="s">
        <v>1274</v>
      </c>
      <c r="F514" s="1005" t="s">
        <v>2011</v>
      </c>
      <c r="G514" s="1004" t="s">
        <v>55</v>
      </c>
      <c r="H514" s="1005">
        <v>536</v>
      </c>
      <c r="I514" s="1006">
        <v>0.10746268656716418</v>
      </c>
      <c r="J514" s="1006">
        <v>0.13432835820895522</v>
      </c>
      <c r="K514" s="1006">
        <v>0.11417910447761194</v>
      </c>
      <c r="L514" s="1006">
        <v>0.11194029850746269</v>
      </c>
      <c r="M514" s="1006">
        <v>0.10522388059701493</v>
      </c>
      <c r="N514" s="1006">
        <v>0.13432835820895522</v>
      </c>
      <c r="O514" s="1006">
        <v>0.10522388059701493</v>
      </c>
      <c r="P514" s="1006">
        <v>0.10074626865671642</v>
      </c>
      <c r="Q514" s="1006">
        <v>0.12313432835820895</v>
      </c>
      <c r="R514" s="1006">
        <v>0.12537313432835823</v>
      </c>
      <c r="S514" s="1006">
        <v>0.13432835820895522</v>
      </c>
      <c r="T514" s="1006">
        <v>0.12761194029850748</v>
      </c>
      <c r="U514" s="1006">
        <f t="shared" si="12"/>
        <v>0.11865671641791042</v>
      </c>
    </row>
    <row r="515" spans="1:21">
      <c r="A515" s="676">
        <v>6110</v>
      </c>
      <c r="B515" s="676">
        <v>85</v>
      </c>
      <c r="C515" s="1004">
        <v>509</v>
      </c>
      <c r="D515" s="1005" t="s">
        <v>1816</v>
      </c>
      <c r="E515" s="1005" t="s">
        <v>1274</v>
      </c>
      <c r="F515" s="1005" t="s">
        <v>2213</v>
      </c>
      <c r="G515" s="1004" t="s">
        <v>55</v>
      </c>
      <c r="H515" s="1005">
        <v>554</v>
      </c>
      <c r="I515" s="1006">
        <v>0.41516245487364623</v>
      </c>
      <c r="J515" s="1006">
        <v>0.42093862815884475</v>
      </c>
      <c r="K515" s="1006">
        <v>0.49314079422382667</v>
      </c>
      <c r="L515" s="1006">
        <v>0.49530685920577611</v>
      </c>
      <c r="M515" s="1006">
        <v>0.46642599277978336</v>
      </c>
      <c r="N515" s="1006">
        <v>0.26714801444043323</v>
      </c>
      <c r="O515" s="1006">
        <v>0.47292418772563177</v>
      </c>
      <c r="P515" s="1006">
        <v>0.49025270758122746</v>
      </c>
      <c r="Q515" s="1006"/>
      <c r="R515" s="1006"/>
      <c r="S515" s="1006">
        <v>0.48519855595667871</v>
      </c>
      <c r="T515" s="1006">
        <v>0.43754512635379061</v>
      </c>
      <c r="U515" s="1006">
        <f t="shared" si="12"/>
        <v>0.44440433212996389</v>
      </c>
    </row>
    <row r="516" spans="1:21">
      <c r="A516" s="676">
        <v>6220</v>
      </c>
      <c r="B516" s="676">
        <v>150</v>
      </c>
      <c r="C516" s="1004">
        <v>510</v>
      </c>
      <c r="D516" s="1005" t="s">
        <v>2296</v>
      </c>
      <c r="E516" s="1005" t="s">
        <v>1274</v>
      </c>
      <c r="F516" s="1005" t="s">
        <v>2011</v>
      </c>
      <c r="G516" s="1004" t="s">
        <v>55</v>
      </c>
      <c r="H516" s="1005">
        <v>555</v>
      </c>
      <c r="I516" s="1006"/>
      <c r="J516" s="1006"/>
      <c r="K516" s="1006"/>
      <c r="L516" s="1006"/>
      <c r="M516" s="1006"/>
      <c r="N516" s="1006"/>
      <c r="O516" s="1006"/>
      <c r="P516" s="1006"/>
      <c r="Q516" s="1006"/>
      <c r="R516" s="1006"/>
      <c r="S516" s="1006"/>
      <c r="T516" s="1006">
        <v>0.49989189189189187</v>
      </c>
      <c r="U516" s="1006">
        <f t="shared" si="12"/>
        <v>0.49989189189189187</v>
      </c>
    </row>
    <row r="517" spans="1:21">
      <c r="A517" s="676">
        <v>1240</v>
      </c>
      <c r="B517" s="676">
        <v>63</v>
      </c>
      <c r="C517" s="1004">
        <v>511</v>
      </c>
      <c r="D517" s="1005" t="s">
        <v>1347</v>
      </c>
      <c r="E517" s="1005" t="s">
        <v>1274</v>
      </c>
      <c r="F517" s="1005" t="s">
        <v>2011</v>
      </c>
      <c r="G517" s="1004" t="s">
        <v>55</v>
      </c>
      <c r="H517" s="1005">
        <v>555</v>
      </c>
      <c r="I517" s="1006">
        <v>0.68972972972972979</v>
      </c>
      <c r="J517" s="1006">
        <v>0.69837837837837846</v>
      </c>
      <c r="K517" s="1006">
        <v>0.68108108108108112</v>
      </c>
      <c r="L517" s="1006">
        <v>0.73729729729729732</v>
      </c>
      <c r="M517" s="1006">
        <v>0.7567567567567568</v>
      </c>
      <c r="N517" s="1006">
        <v>0.7567567567567568</v>
      </c>
      <c r="O517" s="1006">
        <v>0.72864864864864864</v>
      </c>
      <c r="P517" s="1006">
        <v>0.59891891891891891</v>
      </c>
      <c r="Q517" s="1006">
        <v>0.6443243243243244</v>
      </c>
      <c r="R517" s="1006">
        <v>0.7567567567567568</v>
      </c>
      <c r="S517" s="1006">
        <v>0.78486486486486495</v>
      </c>
      <c r="T517" s="1006">
        <v>0.76324324324324333</v>
      </c>
      <c r="U517" s="1006">
        <f t="shared" si="12"/>
        <v>0.7163963963963963</v>
      </c>
    </row>
    <row r="518" spans="1:21">
      <c r="A518" s="676">
        <v>1250</v>
      </c>
      <c r="B518" s="676">
        <v>20</v>
      </c>
      <c r="C518" s="1004">
        <v>512</v>
      </c>
      <c r="D518" s="1005" t="s">
        <v>300</v>
      </c>
      <c r="E518" s="1005" t="s">
        <v>1274</v>
      </c>
      <c r="F518" s="1005" t="s">
        <v>2011</v>
      </c>
      <c r="G518" s="1004" t="s">
        <v>55</v>
      </c>
      <c r="H518" s="1005">
        <v>555</v>
      </c>
      <c r="I518" s="1006">
        <v>0.46486486486486489</v>
      </c>
      <c r="J518" s="1006">
        <v>0.49729729729729732</v>
      </c>
      <c r="K518" s="1006">
        <v>0.49729729729729732</v>
      </c>
      <c r="L518" s="1006">
        <v>0.41081081081081083</v>
      </c>
      <c r="M518" s="1006">
        <v>0.36756756756756759</v>
      </c>
      <c r="N518" s="1006">
        <v>0.3502702702702703</v>
      </c>
      <c r="O518" s="1006">
        <v>0.38486486486486488</v>
      </c>
      <c r="P518" s="1006">
        <v>0.36756756756756759</v>
      </c>
      <c r="Q518" s="1006">
        <v>0.44540540540540541</v>
      </c>
      <c r="R518" s="1006">
        <v>0.44972972972972974</v>
      </c>
      <c r="S518" s="1006">
        <v>0.45405405405405408</v>
      </c>
      <c r="T518" s="1006">
        <v>0.46356756756756751</v>
      </c>
      <c r="U518" s="1006">
        <f t="shared" si="12"/>
        <v>0.42944144144144142</v>
      </c>
    </row>
    <row r="519" spans="1:21">
      <c r="A519" s="676">
        <v>1230</v>
      </c>
      <c r="B519" s="676">
        <v>6</v>
      </c>
      <c r="C519" s="1004">
        <v>513</v>
      </c>
      <c r="D519" s="1005" t="s">
        <v>2026</v>
      </c>
      <c r="E519" s="1005" t="s">
        <v>1274</v>
      </c>
      <c r="F519" s="1005" t="s">
        <v>2202</v>
      </c>
      <c r="G519" s="1004" t="s">
        <v>55</v>
      </c>
      <c r="H519" s="1005">
        <v>555</v>
      </c>
      <c r="I519" s="1006">
        <v>2.1621621621621623E-2</v>
      </c>
      <c r="J519" s="1006">
        <v>0.51891891891891895</v>
      </c>
      <c r="K519" s="1006">
        <v>0.89254054054054055</v>
      </c>
      <c r="L519" s="1006">
        <v>0.92972972972972978</v>
      </c>
      <c r="M519" s="1006">
        <v>0.67027027027027031</v>
      </c>
      <c r="N519" s="1006">
        <v>0.8</v>
      </c>
      <c r="O519" s="1006">
        <v>0.73513513513513518</v>
      </c>
      <c r="P519" s="1006">
        <v>0.97297297297297303</v>
      </c>
      <c r="Q519" s="1006">
        <v>0.55870270270270272</v>
      </c>
      <c r="R519" s="1006">
        <v>0.49729729729729732</v>
      </c>
      <c r="S519" s="1006">
        <v>0.89340540540540536</v>
      </c>
      <c r="T519" s="1006">
        <v>1.0758918918918918</v>
      </c>
      <c r="U519" s="1006">
        <f t="shared" si="12"/>
        <v>0.7138738738738738</v>
      </c>
    </row>
    <row r="520" spans="1:21">
      <c r="A520" s="676">
        <v>6110</v>
      </c>
      <c r="B520" s="676">
        <v>43</v>
      </c>
      <c r="C520" s="1004">
        <v>514</v>
      </c>
      <c r="D520" s="1005" t="s">
        <v>275</v>
      </c>
      <c r="E520" s="1005" t="s">
        <v>1274</v>
      </c>
      <c r="F520" s="1005" t="s">
        <v>2049</v>
      </c>
      <c r="G520" s="1004" t="s">
        <v>55</v>
      </c>
      <c r="H520" s="1005">
        <v>555</v>
      </c>
      <c r="I520" s="1006">
        <v>0.74313513513513518</v>
      </c>
      <c r="J520" s="1006">
        <v>0.68908108108108113</v>
      </c>
      <c r="K520" s="1006">
        <v>0.68237837837837845</v>
      </c>
      <c r="L520" s="1006">
        <v>12.074162162162162</v>
      </c>
      <c r="M520" s="1006">
        <v>11.885405405405404</v>
      </c>
      <c r="N520" s="1006">
        <v>11.865945945945947</v>
      </c>
      <c r="O520" s="1006">
        <v>17.033729729729728</v>
      </c>
      <c r="P520" s="1006">
        <v>18.263783783783783</v>
      </c>
      <c r="Q520" s="1006">
        <v>18.527567567567566</v>
      </c>
      <c r="R520" s="1006">
        <v>17.764324324324324</v>
      </c>
      <c r="S520" s="1006">
        <v>16.087783783783781</v>
      </c>
      <c r="T520" s="1006">
        <v>17.148756756756757</v>
      </c>
      <c r="U520" s="1006">
        <f t="shared" si="12"/>
        <v>11.897171171171172</v>
      </c>
    </row>
    <row r="521" spans="1:21">
      <c r="A521" s="676">
        <v>1240</v>
      </c>
      <c r="B521" s="676">
        <v>55</v>
      </c>
      <c r="C521" s="1004">
        <v>515</v>
      </c>
      <c r="D521" s="1005" t="s">
        <v>947</v>
      </c>
      <c r="E521" s="1005" t="s">
        <v>1274</v>
      </c>
      <c r="F521" s="1005" t="s">
        <v>2050</v>
      </c>
      <c r="G521" s="1004" t="s">
        <v>55</v>
      </c>
      <c r="H521" s="1005">
        <v>555</v>
      </c>
      <c r="I521" s="1006">
        <v>3.2432432432432434E-2</v>
      </c>
      <c r="J521" s="1006">
        <v>3.5675675675675679E-2</v>
      </c>
      <c r="K521" s="1006">
        <v>3.718918918918919E-2</v>
      </c>
      <c r="L521" s="1006">
        <v>3.027027027027027E-2</v>
      </c>
      <c r="M521" s="1006">
        <v>2.5513513513513515E-2</v>
      </c>
      <c r="N521" s="1006">
        <v>2.5945945945945948E-2</v>
      </c>
      <c r="O521" s="1006">
        <v>2.5513513513513515E-2</v>
      </c>
      <c r="P521" s="1006">
        <v>1.9027027027027028E-2</v>
      </c>
      <c r="Q521" s="1006">
        <v>2.0324324324324322E-2</v>
      </c>
      <c r="R521" s="1006">
        <v>1.9459459459459462E-2</v>
      </c>
      <c r="S521" s="1006">
        <v>1.7729729729729731E-2</v>
      </c>
      <c r="T521" s="1006">
        <v>2.9189189189189189E-2</v>
      </c>
      <c r="U521" s="1006">
        <f t="shared" si="12"/>
        <v>2.6522522522522528E-2</v>
      </c>
    </row>
    <row r="522" spans="1:21">
      <c r="A522" s="676">
        <v>1270</v>
      </c>
      <c r="B522" s="676">
        <v>15</v>
      </c>
      <c r="C522" s="1004">
        <v>516</v>
      </c>
      <c r="D522" s="1005" t="s">
        <v>1776</v>
      </c>
      <c r="E522" s="1005" t="s">
        <v>1274</v>
      </c>
      <c r="F522" s="1005" t="s">
        <v>2011</v>
      </c>
      <c r="G522" s="1004" t="s">
        <v>55</v>
      </c>
      <c r="H522" s="1005">
        <v>555</v>
      </c>
      <c r="I522" s="1006">
        <v>0.48108108108108111</v>
      </c>
      <c r="J522" s="1006">
        <v>0.45405405405405408</v>
      </c>
      <c r="K522" s="1006">
        <v>0.44612612612612612</v>
      </c>
      <c r="L522" s="1006">
        <v>0.47927927927927927</v>
      </c>
      <c r="M522" s="1006">
        <v>0.39495495495495492</v>
      </c>
      <c r="N522" s="1006">
        <v>0.43891891891891893</v>
      </c>
      <c r="O522" s="1006">
        <v>0.42018018018018016</v>
      </c>
      <c r="P522" s="1006">
        <v>3.6756756756756756E-2</v>
      </c>
      <c r="Q522" s="1006">
        <v>2.1621621621621623E-2</v>
      </c>
      <c r="R522" s="1006">
        <v>0.48</v>
      </c>
      <c r="S522" s="1006">
        <v>0.50378378378378386</v>
      </c>
      <c r="T522" s="1006">
        <v>0.50162162162162161</v>
      </c>
      <c r="U522" s="1006">
        <f t="shared" si="12"/>
        <v>0.38819819819819817</v>
      </c>
    </row>
    <row r="523" spans="1:21">
      <c r="A523" s="676">
        <v>6110</v>
      </c>
      <c r="B523" s="676">
        <v>41</v>
      </c>
      <c r="C523" s="1004">
        <v>517</v>
      </c>
      <c r="D523" s="1005" t="s">
        <v>1912</v>
      </c>
      <c r="E523" s="1005" t="s">
        <v>1274</v>
      </c>
      <c r="F523" s="1005" t="s">
        <v>2203</v>
      </c>
      <c r="G523" s="1004" t="s">
        <v>55</v>
      </c>
      <c r="H523" s="1005">
        <v>555</v>
      </c>
      <c r="I523" s="1006">
        <v>0.63178378378378375</v>
      </c>
      <c r="J523" s="1006">
        <v>0.50983783783783776</v>
      </c>
      <c r="K523" s="1006">
        <v>0.35675675675675678</v>
      </c>
      <c r="L523" s="1006">
        <v>0.36497297297297299</v>
      </c>
      <c r="M523" s="1006">
        <v>0.61059459459459464</v>
      </c>
      <c r="N523" s="1006">
        <v>0.59589189189189196</v>
      </c>
      <c r="O523" s="1006">
        <v>0.63048648648648653</v>
      </c>
      <c r="P523" s="1006">
        <v>0.53362162162162163</v>
      </c>
      <c r="Q523" s="1006">
        <v>0.35286486486486485</v>
      </c>
      <c r="R523" s="1006">
        <v>0.30356756756756753</v>
      </c>
      <c r="S523" s="1006">
        <v>0.41772972972972972</v>
      </c>
      <c r="T523" s="1006">
        <v>0.49210810810810812</v>
      </c>
      <c r="U523" s="1006">
        <f t="shared" si="12"/>
        <v>0.48335135135135127</v>
      </c>
    </row>
    <row r="524" spans="1:21">
      <c r="A524" s="676">
        <v>1230</v>
      </c>
      <c r="B524" s="676">
        <v>86</v>
      </c>
      <c r="C524" s="1004">
        <v>518</v>
      </c>
      <c r="D524" s="1005" t="s">
        <v>1935</v>
      </c>
      <c r="E524" s="1005" t="s">
        <v>1274</v>
      </c>
      <c r="F524" s="1005" t="s">
        <v>2050</v>
      </c>
      <c r="G524" s="1004" t="s">
        <v>55</v>
      </c>
      <c r="H524" s="1005">
        <v>555</v>
      </c>
      <c r="I524" s="1006">
        <v>0.15135135135135136</v>
      </c>
      <c r="J524" s="1006">
        <v>0.19891891891891894</v>
      </c>
      <c r="K524" s="1006">
        <v>0.19027027027027027</v>
      </c>
      <c r="L524" s="1006">
        <v>0.17470270270270269</v>
      </c>
      <c r="M524" s="1006">
        <v>0.1574054054054054</v>
      </c>
      <c r="N524" s="1006">
        <v>0.14270270270270272</v>
      </c>
      <c r="O524" s="1006">
        <v>0.12972972972972974</v>
      </c>
      <c r="P524" s="1006">
        <v>0.12324324324324325</v>
      </c>
      <c r="Q524" s="1006">
        <v>0.14962162162162163</v>
      </c>
      <c r="R524" s="1006">
        <v>0.16</v>
      </c>
      <c r="S524" s="1006">
        <v>0.15221621621621623</v>
      </c>
      <c r="T524" s="1006">
        <v>0.16172972972972974</v>
      </c>
      <c r="U524" s="1006">
        <f t="shared" si="12"/>
        <v>0.15765765765765766</v>
      </c>
    </row>
    <row r="525" spans="1:21">
      <c r="A525" s="676">
        <v>1210</v>
      </c>
      <c r="B525" s="676">
        <v>22</v>
      </c>
      <c r="C525" s="1004">
        <v>519</v>
      </c>
      <c r="D525" s="1005" t="s">
        <v>2061</v>
      </c>
      <c r="E525" s="1005" t="s">
        <v>1274</v>
      </c>
      <c r="F525" s="1005" t="s">
        <v>2214</v>
      </c>
      <c r="G525" s="1004" t="s">
        <v>55</v>
      </c>
      <c r="H525" s="1005">
        <v>555</v>
      </c>
      <c r="I525" s="1006"/>
      <c r="J525" s="1006"/>
      <c r="K525" s="1006"/>
      <c r="L525" s="1006"/>
      <c r="M525" s="1006"/>
      <c r="N525" s="1006">
        <v>0.32432432432432434</v>
      </c>
      <c r="O525" s="1006">
        <v>1.2108108108108109</v>
      </c>
      <c r="P525" s="1006">
        <v>1.5567567567567568</v>
      </c>
      <c r="Q525" s="1006">
        <v>1.2756756756756757</v>
      </c>
      <c r="R525" s="1006">
        <v>1.1891891891891893</v>
      </c>
      <c r="S525" s="1006">
        <v>1.7945945945945947</v>
      </c>
      <c r="T525" s="1006">
        <v>1.1891891891891893</v>
      </c>
      <c r="U525" s="1006">
        <f t="shared" si="12"/>
        <v>1.2200772200772203</v>
      </c>
    </row>
    <row r="526" spans="1:21">
      <c r="A526" s="676">
        <v>1240</v>
      </c>
      <c r="B526" s="676">
        <v>7</v>
      </c>
      <c r="C526" s="1004">
        <v>520</v>
      </c>
      <c r="D526" s="1005" t="s">
        <v>2297</v>
      </c>
      <c r="E526" s="1005" t="s">
        <v>1274</v>
      </c>
      <c r="F526" s="1005" t="s">
        <v>2011</v>
      </c>
      <c r="G526" s="1004" t="s">
        <v>55</v>
      </c>
      <c r="H526" s="1005">
        <v>555</v>
      </c>
      <c r="I526" s="1006"/>
      <c r="J526" s="1006"/>
      <c r="K526" s="1006"/>
      <c r="L526" s="1006"/>
      <c r="M526" s="1006"/>
      <c r="N526" s="1006"/>
      <c r="O526" s="1006"/>
      <c r="P526" s="1006"/>
      <c r="Q526" s="1006"/>
      <c r="R526" s="1006">
        <v>0.72043243243243238</v>
      </c>
      <c r="S526" s="1006">
        <v>0.67891891891891898</v>
      </c>
      <c r="T526" s="1006">
        <v>0.54832432432432432</v>
      </c>
      <c r="U526" s="1006">
        <f t="shared" si="12"/>
        <v>0.64922522522522519</v>
      </c>
    </row>
    <row r="527" spans="1:21">
      <c r="A527" s="676">
        <v>1230</v>
      </c>
      <c r="B527" s="676">
        <v>65</v>
      </c>
      <c r="C527" s="1004">
        <v>521</v>
      </c>
      <c r="D527" s="1005" t="s">
        <v>1346</v>
      </c>
      <c r="E527" s="1005" t="s">
        <v>1274</v>
      </c>
      <c r="F527" s="1005" t="s">
        <v>2011</v>
      </c>
      <c r="G527" s="1004" t="s">
        <v>55</v>
      </c>
      <c r="H527" s="1005">
        <v>555</v>
      </c>
      <c r="I527" s="1006">
        <v>0.53362162162162163</v>
      </c>
      <c r="J527" s="1006">
        <v>0.50421621621621615</v>
      </c>
      <c r="K527" s="1006">
        <v>0.5318918918918919</v>
      </c>
      <c r="L527" s="1006">
        <v>0.55956756756756754</v>
      </c>
      <c r="M527" s="1006">
        <v>0.53059459459459468</v>
      </c>
      <c r="N527" s="1006">
        <v>0.54486486486486485</v>
      </c>
      <c r="O527" s="1006">
        <v>0.48648648648648651</v>
      </c>
      <c r="P527" s="1006">
        <v>0.59459459459459463</v>
      </c>
      <c r="Q527" s="1006">
        <v>0.55783783783783791</v>
      </c>
      <c r="R527" s="1006">
        <v>0.52800000000000002</v>
      </c>
      <c r="S527" s="1006">
        <v>0.51718918918918921</v>
      </c>
      <c r="T527" s="1006">
        <v>0.54529729729729726</v>
      </c>
      <c r="U527" s="1006">
        <f t="shared" si="12"/>
        <v>0.5361801801801801</v>
      </c>
    </row>
    <row r="528" spans="1:21">
      <c r="A528" s="676">
        <v>6210</v>
      </c>
      <c r="B528" s="676">
        <v>11</v>
      </c>
      <c r="C528" s="1004">
        <v>522</v>
      </c>
      <c r="D528" s="1005" t="s">
        <v>1777</v>
      </c>
      <c r="E528" s="1005" t="s">
        <v>1274</v>
      </c>
      <c r="F528" s="1005" t="s">
        <v>2011</v>
      </c>
      <c r="G528" s="1004" t="s">
        <v>55</v>
      </c>
      <c r="H528" s="1005">
        <v>555</v>
      </c>
      <c r="I528" s="1006">
        <v>0.46616216216216222</v>
      </c>
      <c r="J528" s="1006">
        <v>0.52929729729729724</v>
      </c>
      <c r="K528" s="1006">
        <v>0.4376216216216216</v>
      </c>
      <c r="L528" s="1006">
        <v>0.43070270270270267</v>
      </c>
      <c r="M528" s="1006">
        <v>0.33729729729729729</v>
      </c>
      <c r="N528" s="1006">
        <v>0.51200000000000001</v>
      </c>
      <c r="O528" s="1006">
        <v>0.42464864864864865</v>
      </c>
      <c r="P528" s="1006">
        <v>0.44540540540540541</v>
      </c>
      <c r="Q528" s="1006">
        <v>0.45232432432432429</v>
      </c>
      <c r="R528" s="1006">
        <v>0.47135135135135137</v>
      </c>
      <c r="S528" s="1006">
        <v>0.4038918918918919</v>
      </c>
      <c r="T528" s="1006">
        <v>0.35978378378378378</v>
      </c>
      <c r="U528" s="1006">
        <f t="shared" si="12"/>
        <v>0.43920720720720713</v>
      </c>
    </row>
    <row r="529" spans="1:21">
      <c r="A529" s="676">
        <v>6210</v>
      </c>
      <c r="B529" s="676">
        <v>21</v>
      </c>
      <c r="C529" s="1004">
        <v>523</v>
      </c>
      <c r="D529" s="1005" t="s">
        <v>1778</v>
      </c>
      <c r="E529" s="1005" t="s">
        <v>1274</v>
      </c>
      <c r="F529" s="1005" t="s">
        <v>2011</v>
      </c>
      <c r="G529" s="1004" t="s">
        <v>55</v>
      </c>
      <c r="H529" s="1005">
        <v>555</v>
      </c>
      <c r="I529" s="1006">
        <v>0.33427027027027029</v>
      </c>
      <c r="J529" s="1006">
        <v>0.32475675675675675</v>
      </c>
      <c r="K529" s="1006">
        <v>0.27545945945945943</v>
      </c>
      <c r="L529" s="1006">
        <v>0.26854054054054055</v>
      </c>
      <c r="M529" s="1006">
        <v>0.40172972972972976</v>
      </c>
      <c r="N529" s="1006">
        <v>0.43027027027027032</v>
      </c>
      <c r="O529" s="1006">
        <v>2.7675675675675675E-2</v>
      </c>
      <c r="P529" s="1006">
        <v>2.9837837837837836E-2</v>
      </c>
      <c r="Q529" s="1006">
        <v>0.30183783783783785</v>
      </c>
      <c r="R529" s="1006">
        <v>0.28194594594594591</v>
      </c>
      <c r="S529" s="1006">
        <v>0.2810810810810811</v>
      </c>
      <c r="T529" s="1006">
        <v>0.32302702702702701</v>
      </c>
      <c r="U529" s="1006">
        <f t="shared" si="12"/>
        <v>0.2733693693693694</v>
      </c>
    </row>
    <row r="530" spans="1:21">
      <c r="A530" s="676">
        <v>6220</v>
      </c>
      <c r="B530" s="676">
        <v>112</v>
      </c>
      <c r="C530" s="1004">
        <v>524</v>
      </c>
      <c r="D530" s="1005" t="s">
        <v>1936</v>
      </c>
      <c r="E530" s="1005" t="s">
        <v>1274</v>
      </c>
      <c r="F530" s="1005" t="s">
        <v>2011</v>
      </c>
      <c r="G530" s="1004" t="s">
        <v>55</v>
      </c>
      <c r="H530" s="1005">
        <v>555</v>
      </c>
      <c r="I530" s="1006">
        <v>0.39135135135135135</v>
      </c>
      <c r="J530" s="1006">
        <v>0.51891891891891895</v>
      </c>
      <c r="K530" s="1006">
        <v>0.55178378378378379</v>
      </c>
      <c r="L530" s="1006">
        <v>0.56129729729729727</v>
      </c>
      <c r="M530" s="1006">
        <v>0.55178378378378379</v>
      </c>
      <c r="N530" s="1006">
        <v>0.68324324324324326</v>
      </c>
      <c r="O530" s="1006">
        <v>0.5881081081081081</v>
      </c>
      <c r="P530" s="1006">
        <v>0.59502702702702703</v>
      </c>
      <c r="Q530" s="1006">
        <v>0.60540540540540544</v>
      </c>
      <c r="R530" s="1006">
        <v>0.63827027027027028</v>
      </c>
      <c r="S530" s="1006">
        <v>0.62789189189189187</v>
      </c>
      <c r="T530" s="1006">
        <v>0.5370810810810811</v>
      </c>
      <c r="U530" s="1006">
        <f t="shared" si="12"/>
        <v>0.57084684684684694</v>
      </c>
    </row>
    <row r="531" spans="1:21">
      <c r="A531" s="676">
        <v>6220</v>
      </c>
      <c r="B531" s="676">
        <v>144</v>
      </c>
      <c r="C531" s="1004">
        <v>525</v>
      </c>
      <c r="D531" s="1005" t="s">
        <v>2060</v>
      </c>
      <c r="E531" s="1005" t="s">
        <v>1274</v>
      </c>
      <c r="F531" s="1005" t="s">
        <v>2011</v>
      </c>
      <c r="G531" s="1004" t="s">
        <v>55</v>
      </c>
      <c r="H531" s="1005">
        <v>555</v>
      </c>
      <c r="I531" s="1006">
        <v>0.36648648648648652</v>
      </c>
      <c r="J531" s="1006">
        <v>0.50270270270270268</v>
      </c>
      <c r="K531" s="1006">
        <v>0.31135135135135139</v>
      </c>
      <c r="L531" s="1006">
        <v>0.40864864864864869</v>
      </c>
      <c r="M531" s="1006">
        <v>0.14529729729729729</v>
      </c>
      <c r="N531" s="1006">
        <v>0.25945945945945947</v>
      </c>
      <c r="O531" s="1006">
        <v>0.11675675675675676</v>
      </c>
      <c r="P531" s="1006">
        <v>0.16864864864864865</v>
      </c>
      <c r="Q531" s="1006">
        <v>9.729729729729731E-3</v>
      </c>
      <c r="R531" s="1006">
        <v>0.21924324324324326</v>
      </c>
      <c r="S531" s="1006">
        <v>0.3476756756756757</v>
      </c>
      <c r="T531" s="1006">
        <v>0.17902702702702702</v>
      </c>
      <c r="U531" s="1006">
        <f t="shared" si="12"/>
        <v>0.25291891891891888</v>
      </c>
    </row>
    <row r="532" spans="1:21">
      <c r="A532" s="676">
        <v>6220</v>
      </c>
      <c r="B532" s="676">
        <v>62</v>
      </c>
      <c r="C532" s="1004">
        <v>526</v>
      </c>
      <c r="D532" s="1005" t="s">
        <v>2025</v>
      </c>
      <c r="E532" s="1005" t="s">
        <v>1274</v>
      </c>
      <c r="F532" s="1005" t="s">
        <v>2011</v>
      </c>
      <c r="G532" s="1004" t="s">
        <v>55</v>
      </c>
      <c r="H532" s="1005">
        <v>555</v>
      </c>
      <c r="I532" s="1006">
        <v>0.21621621621621623</v>
      </c>
      <c r="J532" s="1006">
        <v>0.25945945945945947</v>
      </c>
      <c r="K532" s="1006">
        <v>0.2810810810810811</v>
      </c>
      <c r="L532" s="1006">
        <v>0.30270270270270272</v>
      </c>
      <c r="M532" s="1006">
        <v>0.30270270270270272</v>
      </c>
      <c r="N532" s="1006">
        <v>0.31135135135135139</v>
      </c>
      <c r="O532" s="1006">
        <v>0.30270270270270272</v>
      </c>
      <c r="P532" s="1006">
        <v>0.33556756756756756</v>
      </c>
      <c r="Q532" s="1006">
        <v>0.4168648648648649</v>
      </c>
      <c r="R532" s="1006">
        <v>0.40302702702702703</v>
      </c>
      <c r="S532" s="1006">
        <v>0.40908108108108104</v>
      </c>
      <c r="T532" s="1006">
        <v>0.40821621621621623</v>
      </c>
      <c r="U532" s="1006">
        <f t="shared" si="12"/>
        <v>0.32908108108108108</v>
      </c>
    </row>
    <row r="533" spans="1:21">
      <c r="A533" s="676">
        <v>1220</v>
      </c>
      <c r="B533" s="676">
        <v>6</v>
      </c>
      <c r="C533" s="1004">
        <v>527</v>
      </c>
      <c r="D533" s="1005" t="s">
        <v>2298</v>
      </c>
      <c r="E533" s="1005" t="s">
        <v>1274</v>
      </c>
      <c r="F533" s="1005" t="s">
        <v>2011</v>
      </c>
      <c r="G533" s="1004" t="s">
        <v>55</v>
      </c>
      <c r="H533" s="1005">
        <v>555</v>
      </c>
      <c r="I533" s="1006">
        <v>0.34594594594594597</v>
      </c>
      <c r="J533" s="1006">
        <v>0.64864864864864868</v>
      </c>
      <c r="K533" s="1006">
        <v>0.64864864864864868</v>
      </c>
      <c r="L533" s="1006">
        <v>0.64864864864864868</v>
      </c>
      <c r="M533" s="1006">
        <v>0.73513513513513518</v>
      </c>
      <c r="N533" s="1006">
        <v>0.82162162162162167</v>
      </c>
      <c r="O533" s="1006">
        <v>0.77837837837837842</v>
      </c>
      <c r="P533" s="1006">
        <v>0.86486486486486491</v>
      </c>
      <c r="Q533" s="1006">
        <v>0.86486486486486491</v>
      </c>
      <c r="R533" s="1006">
        <v>0.74378378378378385</v>
      </c>
      <c r="S533" s="1006">
        <v>0.65729729729729736</v>
      </c>
      <c r="T533" s="1006">
        <v>0.51891891891891895</v>
      </c>
      <c r="U533" s="1006">
        <f t="shared" si="12"/>
        <v>0.68972972972972979</v>
      </c>
    </row>
    <row r="534" spans="1:21">
      <c r="A534" s="676">
        <v>6150</v>
      </c>
      <c r="B534" s="676">
        <v>27</v>
      </c>
      <c r="C534" s="1004">
        <v>528</v>
      </c>
      <c r="D534" s="1005" t="s">
        <v>390</v>
      </c>
      <c r="E534" s="1005" t="s">
        <v>1274</v>
      </c>
      <c r="F534" s="1005" t="s">
        <v>2050</v>
      </c>
      <c r="G534" s="1004" t="s">
        <v>55</v>
      </c>
      <c r="H534" s="1005">
        <v>555.55999999999995</v>
      </c>
      <c r="I534" s="1006">
        <v>0.62819497444020456</v>
      </c>
      <c r="J534" s="1006">
        <v>0.75419396644826853</v>
      </c>
      <c r="K534" s="1006">
        <v>0.6839945280437757</v>
      </c>
      <c r="L534" s="1006">
        <v>0.6839945280437757</v>
      </c>
      <c r="M534" s="1006">
        <v>0.6461948304413565</v>
      </c>
      <c r="N534" s="1006">
        <v>0.65699474404204772</v>
      </c>
      <c r="O534" s="1006">
        <v>0.55036359709122329</v>
      </c>
      <c r="P534" s="1006">
        <v>0.57779537763697897</v>
      </c>
      <c r="Q534" s="1006">
        <v>0.67693858449132416</v>
      </c>
      <c r="R534" s="1006">
        <v>0.71322629418964656</v>
      </c>
      <c r="S534" s="1006">
        <v>0.63157894736842113</v>
      </c>
      <c r="T534" s="1006">
        <v>0.49247606019151857</v>
      </c>
      <c r="U534" s="1006">
        <f t="shared" si="12"/>
        <v>0.6413288693690451</v>
      </c>
    </row>
    <row r="535" spans="1:21">
      <c r="A535" s="676">
        <v>6220</v>
      </c>
      <c r="B535" s="676">
        <v>48</v>
      </c>
      <c r="C535" s="1004">
        <v>529</v>
      </c>
      <c r="D535" s="1005" t="s">
        <v>824</v>
      </c>
      <c r="E535" s="1005" t="s">
        <v>1274</v>
      </c>
      <c r="F535" s="1005" t="s">
        <v>2011</v>
      </c>
      <c r="G535" s="1004" t="s">
        <v>55</v>
      </c>
      <c r="H535" s="1005">
        <v>556</v>
      </c>
      <c r="I535" s="1006">
        <v>0.81712230215827342</v>
      </c>
      <c r="J535" s="1006">
        <v>0.94920863309352521</v>
      </c>
      <c r="K535" s="1006">
        <v>0.90647482014388492</v>
      </c>
      <c r="L535" s="1006">
        <v>0.99582733812949631</v>
      </c>
      <c r="M535" s="1006">
        <v>1.0040287769784173</v>
      </c>
      <c r="N535" s="1006">
        <v>1.0294964028776978</v>
      </c>
      <c r="O535" s="1006">
        <v>0.66215827338129496</v>
      </c>
      <c r="P535" s="1006">
        <v>0.43726618705035974</v>
      </c>
      <c r="Q535" s="1006">
        <v>0.39366906474820146</v>
      </c>
      <c r="R535" s="1006">
        <v>0.86244604316546758</v>
      </c>
      <c r="S535" s="1006">
        <v>0.9315107913669064</v>
      </c>
      <c r="T535" s="1006">
        <v>0.85553956834532374</v>
      </c>
      <c r="U535" s="1006">
        <f t="shared" si="12"/>
        <v>0.82039568345323721</v>
      </c>
    </row>
    <row r="536" spans="1:21">
      <c r="A536" s="676">
        <v>6110</v>
      </c>
      <c r="B536" s="676">
        <v>95</v>
      </c>
      <c r="C536" s="1004">
        <v>530</v>
      </c>
      <c r="D536" s="1005" t="s">
        <v>612</v>
      </c>
      <c r="E536" s="1005" t="s">
        <v>1274</v>
      </c>
      <c r="F536" s="1005" t="s">
        <v>2203</v>
      </c>
      <c r="G536" s="1004" t="s">
        <v>55</v>
      </c>
      <c r="H536" s="1005">
        <v>556</v>
      </c>
      <c r="I536" s="1006">
        <v>3.539568345323741E-2</v>
      </c>
      <c r="J536" s="1006">
        <v>4.6187050359712233E-2</v>
      </c>
      <c r="K536" s="1006">
        <v>4.6402877697841731E-2</v>
      </c>
      <c r="L536" s="1006">
        <v>4.6402877697841731E-2</v>
      </c>
      <c r="M536" s="1006">
        <v>1.1223021582733814E-2</v>
      </c>
      <c r="N536" s="1006">
        <v>4.4028776978417269E-2</v>
      </c>
      <c r="O536" s="1006">
        <v>3.0647482014388487E-2</v>
      </c>
      <c r="P536" s="1006">
        <v>3.7122302158273383E-2</v>
      </c>
      <c r="Q536" s="1006">
        <v>4.7482014388489209E-2</v>
      </c>
      <c r="R536" s="1006">
        <v>4.7482014388489209E-2</v>
      </c>
      <c r="S536" s="1006"/>
      <c r="T536" s="1006"/>
      <c r="U536" s="1006">
        <f t="shared" si="12"/>
        <v>3.9237410071942445E-2</v>
      </c>
    </row>
    <row r="537" spans="1:21">
      <c r="A537" s="676">
        <v>6220</v>
      </c>
      <c r="B537" s="676">
        <v>90</v>
      </c>
      <c r="C537" s="1004">
        <v>531</v>
      </c>
      <c r="D537" s="1005" t="s">
        <v>2058</v>
      </c>
      <c r="E537" s="1005" t="s">
        <v>1274</v>
      </c>
      <c r="F537" s="1005" t="s">
        <v>2054</v>
      </c>
      <c r="G537" s="1004" t="s">
        <v>55</v>
      </c>
      <c r="H537" s="1005">
        <v>556</v>
      </c>
      <c r="I537" s="1006"/>
      <c r="J537" s="1006"/>
      <c r="K537" s="1006"/>
      <c r="L537" s="1006"/>
      <c r="M537" s="1006"/>
      <c r="N537" s="1006"/>
      <c r="O537" s="1006"/>
      <c r="P537" s="1006">
        <v>0.17266187050359713</v>
      </c>
      <c r="Q537" s="1006">
        <v>9.7122302158273388E-2</v>
      </c>
      <c r="R537" s="1006">
        <v>6.9064748201438847E-2</v>
      </c>
      <c r="S537" s="1006">
        <v>5.5251798561151075E-2</v>
      </c>
      <c r="T537" s="1006">
        <v>7.1654676258992814E-2</v>
      </c>
      <c r="U537" s="1006">
        <f t="shared" si="12"/>
        <v>9.3151079136690643E-2</v>
      </c>
    </row>
    <row r="538" spans="1:21">
      <c r="A538" s="676">
        <v>1220</v>
      </c>
      <c r="B538" s="676">
        <v>11</v>
      </c>
      <c r="C538" s="1004">
        <v>532</v>
      </c>
      <c r="D538" s="1005" t="s">
        <v>1815</v>
      </c>
      <c r="E538" s="1005" t="s">
        <v>332</v>
      </c>
      <c r="F538" s="1005" t="s">
        <v>2011</v>
      </c>
      <c r="G538" s="1004" t="s">
        <v>55</v>
      </c>
      <c r="H538" s="1005">
        <v>556</v>
      </c>
      <c r="I538" s="1006">
        <v>0.60431654676258995</v>
      </c>
      <c r="J538" s="1006">
        <v>0.49640287769784175</v>
      </c>
      <c r="K538" s="1006">
        <v>0.45323741007194246</v>
      </c>
      <c r="L538" s="1006">
        <v>0.53956834532374098</v>
      </c>
      <c r="M538" s="1006">
        <v>0.53956834532374098</v>
      </c>
      <c r="N538" s="1006">
        <v>0.36690647482014388</v>
      </c>
      <c r="O538" s="1006">
        <v>0.36690647482014388</v>
      </c>
      <c r="P538" s="1006">
        <v>6.4748201438848921E-2</v>
      </c>
      <c r="Q538" s="1006">
        <v>8.6330935251798566E-2</v>
      </c>
      <c r="R538" s="1006">
        <v>8.5467625899280586E-2</v>
      </c>
      <c r="S538" s="1006">
        <v>6.4748201438848921E-2</v>
      </c>
      <c r="T538" s="1006">
        <v>6.4748201438848921E-2</v>
      </c>
      <c r="U538" s="1006">
        <f t="shared" si="12"/>
        <v>0.31107913669064752</v>
      </c>
    </row>
    <row r="539" spans="1:21">
      <c r="A539" s="676">
        <v>1220</v>
      </c>
      <c r="B539" s="676">
        <v>84</v>
      </c>
      <c r="C539" s="1004">
        <v>533</v>
      </c>
      <c r="D539" s="1005" t="s">
        <v>2059</v>
      </c>
      <c r="E539" s="1005" t="s">
        <v>1274</v>
      </c>
      <c r="F539" s="1005" t="s">
        <v>2011</v>
      </c>
      <c r="G539" s="1004" t="s">
        <v>55</v>
      </c>
      <c r="H539" s="1005">
        <v>556</v>
      </c>
      <c r="I539" s="1006"/>
      <c r="J539" s="1006"/>
      <c r="K539" s="1006">
        <v>6.1726618705035971E-2</v>
      </c>
      <c r="L539" s="1006">
        <v>0.62589928057553956</v>
      </c>
      <c r="M539" s="1006">
        <v>0.3284892086330935</v>
      </c>
      <c r="N539" s="1006">
        <v>1.0791366906474821E-2</v>
      </c>
      <c r="O539" s="1006">
        <v>0.52446043165467626</v>
      </c>
      <c r="P539" s="1006">
        <v>0.22402877697841728</v>
      </c>
      <c r="Q539" s="1006">
        <v>0.72172661870503596</v>
      </c>
      <c r="R539" s="1006">
        <v>0.62978417266187059</v>
      </c>
      <c r="S539" s="1006">
        <v>0.5909352517985611</v>
      </c>
      <c r="T539" s="1006">
        <v>0.64143884892086334</v>
      </c>
      <c r="U539" s="1006">
        <f t="shared" si="12"/>
        <v>0.4359280575539568</v>
      </c>
    </row>
    <row r="540" spans="1:21">
      <c r="A540" s="676">
        <v>6220</v>
      </c>
      <c r="B540" s="676">
        <v>161</v>
      </c>
      <c r="C540" s="1004">
        <v>534</v>
      </c>
      <c r="D540" s="1005" t="s">
        <v>951</v>
      </c>
      <c r="E540" s="1005" t="s">
        <v>1274</v>
      </c>
      <c r="F540" s="1005" t="s">
        <v>2011</v>
      </c>
      <c r="G540" s="1004" t="s">
        <v>55</v>
      </c>
      <c r="H540" s="1005">
        <v>560</v>
      </c>
      <c r="I540" s="1006">
        <v>0.71914285714285719</v>
      </c>
      <c r="J540" s="1006">
        <v>0.7092857142857143</v>
      </c>
      <c r="K540" s="1006">
        <v>0.71271428571428574</v>
      </c>
      <c r="L540" s="1006">
        <v>0.73242857142857143</v>
      </c>
      <c r="M540" s="1006">
        <v>0.85757142857142854</v>
      </c>
      <c r="N540" s="1006">
        <v>0.50485714285714289</v>
      </c>
      <c r="O540" s="1006">
        <v>0.42342857142857143</v>
      </c>
      <c r="P540" s="1006">
        <v>0.39471428571428568</v>
      </c>
      <c r="Q540" s="1006">
        <v>3.214285714285714E-2</v>
      </c>
      <c r="R540" s="1006">
        <v>0.44314285714285712</v>
      </c>
      <c r="S540" s="1006">
        <v>0.39599999999999996</v>
      </c>
      <c r="T540" s="1006">
        <v>0.41700000000000004</v>
      </c>
      <c r="U540" s="1006">
        <f t="shared" si="12"/>
        <v>0.52853571428571422</v>
      </c>
    </row>
    <row r="541" spans="1:21">
      <c r="A541" s="676">
        <v>1230</v>
      </c>
      <c r="B541" s="676">
        <v>75</v>
      </c>
      <c r="C541" s="1004">
        <v>535</v>
      </c>
      <c r="D541" s="1005" t="s">
        <v>1779</v>
      </c>
      <c r="E541" s="1005" t="s">
        <v>1274</v>
      </c>
      <c r="F541" s="1005" t="s">
        <v>2202</v>
      </c>
      <c r="G541" s="1004" t="s">
        <v>55</v>
      </c>
      <c r="H541" s="1005">
        <v>560</v>
      </c>
      <c r="I541" s="1006">
        <v>0.54257142857142848</v>
      </c>
      <c r="J541" s="1006">
        <v>0.5515714285714286</v>
      </c>
      <c r="K541" s="1006">
        <v>0.51557142857142857</v>
      </c>
      <c r="L541" s="1006">
        <v>0.33942857142857147</v>
      </c>
      <c r="M541" s="1006">
        <v>0.34457142857142858</v>
      </c>
      <c r="N541" s="1006">
        <v>0.36385714285714282</v>
      </c>
      <c r="O541" s="1006">
        <v>0.58885714285714286</v>
      </c>
      <c r="P541" s="1006">
        <v>0.53357142857142859</v>
      </c>
      <c r="Q541" s="1006">
        <v>0.5734285714285714</v>
      </c>
      <c r="R541" s="1006">
        <v>0.58885714285714286</v>
      </c>
      <c r="S541" s="1006">
        <v>0.53614285714285714</v>
      </c>
      <c r="T541" s="1006">
        <v>0.58757142857142863</v>
      </c>
      <c r="U541" s="1006">
        <f t="shared" ref="U541:U598" si="13">AVERAGE(I541:T541)</f>
        <v>0.50549999999999995</v>
      </c>
    </row>
    <row r="542" spans="1:21">
      <c r="A542" s="676">
        <v>6110</v>
      </c>
      <c r="B542" s="676">
        <v>49</v>
      </c>
      <c r="C542" s="1004">
        <v>536</v>
      </c>
      <c r="D542" s="1005" t="s">
        <v>979</v>
      </c>
      <c r="E542" s="1005" t="s">
        <v>1274</v>
      </c>
      <c r="F542" s="1005" t="s">
        <v>2203</v>
      </c>
      <c r="G542" s="1004" t="s">
        <v>55</v>
      </c>
      <c r="H542" s="1005">
        <v>560</v>
      </c>
      <c r="I542" s="1006">
        <v>0.8303571428571429</v>
      </c>
      <c r="J542" s="1006">
        <v>0.8571428571428571</v>
      </c>
      <c r="K542" s="1006">
        <v>0.81428571428571428</v>
      </c>
      <c r="L542" s="1006">
        <v>1.0339285714285715</v>
      </c>
      <c r="M542" s="1006">
        <v>0.82499999999999996</v>
      </c>
      <c r="N542" s="1006">
        <v>0.8303571428571429</v>
      </c>
      <c r="O542" s="1006">
        <v>0.75535714285714284</v>
      </c>
      <c r="P542" s="1006">
        <v>0.73928571428571432</v>
      </c>
      <c r="Q542" s="1006">
        <v>0.73392857142857137</v>
      </c>
      <c r="R542" s="1006">
        <v>0.87321428571428572</v>
      </c>
      <c r="S542" s="1006">
        <v>0.8303571428571429</v>
      </c>
      <c r="T542" s="1006">
        <v>0.78535714285714286</v>
      </c>
      <c r="U542" s="1006">
        <f t="shared" si="13"/>
        <v>0.82571428571428573</v>
      </c>
    </row>
    <row r="543" spans="1:21">
      <c r="A543" s="676">
        <v>6130</v>
      </c>
      <c r="B543" s="676">
        <v>9</v>
      </c>
      <c r="C543" s="1004">
        <v>537</v>
      </c>
      <c r="D543" s="1005" t="s">
        <v>1662</v>
      </c>
      <c r="E543" s="1005" t="s">
        <v>1274</v>
      </c>
      <c r="F543" s="1005" t="s">
        <v>2011</v>
      </c>
      <c r="G543" s="1004" t="s">
        <v>55</v>
      </c>
      <c r="H543" s="1005">
        <v>560</v>
      </c>
      <c r="I543" s="1006">
        <v>0.70971428571428574</v>
      </c>
      <c r="J543" s="1006">
        <v>0.94971428571428573</v>
      </c>
      <c r="K543" s="1006">
        <v>0.84342857142857142</v>
      </c>
      <c r="L543" s="1006">
        <v>0.80657142857142861</v>
      </c>
      <c r="M543" s="1006">
        <v>0.73371428571428565</v>
      </c>
      <c r="N543" s="1006">
        <v>0.48771428571428571</v>
      </c>
      <c r="O543" s="1006">
        <v>0.67371428571428571</v>
      </c>
      <c r="P543" s="1006">
        <v>0.88028571428571423</v>
      </c>
      <c r="Q543" s="1006">
        <v>0.72171428571428575</v>
      </c>
      <c r="R543" s="1006">
        <v>0.56828571428571428</v>
      </c>
      <c r="S543" s="1006">
        <v>0.69428571428571428</v>
      </c>
      <c r="T543" s="1006">
        <v>0.64628571428571435</v>
      </c>
      <c r="U543" s="1006">
        <f t="shared" si="13"/>
        <v>0.72628571428571409</v>
      </c>
    </row>
    <row r="544" spans="1:21">
      <c r="A544" s="676">
        <v>6220</v>
      </c>
      <c r="B544" s="676">
        <v>189</v>
      </c>
      <c r="C544" s="1004">
        <v>538</v>
      </c>
      <c r="D544" s="1005" t="s">
        <v>993</v>
      </c>
      <c r="E544" s="1005" t="s">
        <v>1274</v>
      </c>
      <c r="F544" s="1005" t="s">
        <v>2011</v>
      </c>
      <c r="G544" s="1004" t="s">
        <v>55</v>
      </c>
      <c r="H544" s="1005">
        <v>561</v>
      </c>
      <c r="I544" s="1006">
        <v>0.38074866310160427</v>
      </c>
      <c r="J544" s="1006">
        <v>0.36363636363636365</v>
      </c>
      <c r="K544" s="1006">
        <v>0.3679144385026738</v>
      </c>
      <c r="L544" s="1006">
        <v>0.4363636363636364</v>
      </c>
      <c r="M544" s="1006">
        <v>0.47058823529411764</v>
      </c>
      <c r="N544" s="1006">
        <v>0.49625668449197857</v>
      </c>
      <c r="O544" s="1006">
        <v>0.46631016042780754</v>
      </c>
      <c r="P544" s="1006">
        <v>5.1336898395721926E-2</v>
      </c>
      <c r="Q544" s="1006">
        <v>0.31229946524064167</v>
      </c>
      <c r="R544" s="1006">
        <v>0.4406417112299465</v>
      </c>
      <c r="S544" s="1006">
        <v>0.50053475935828884</v>
      </c>
      <c r="T544" s="1006">
        <v>0.52278074866310154</v>
      </c>
      <c r="U544" s="1006">
        <f t="shared" si="13"/>
        <v>0.40078431372549023</v>
      </c>
    </row>
    <row r="545" spans="1:21">
      <c r="A545" s="676">
        <v>1230</v>
      </c>
      <c r="B545" s="676">
        <v>55</v>
      </c>
      <c r="C545" s="1004">
        <v>539</v>
      </c>
      <c r="D545" s="1005" t="s">
        <v>2057</v>
      </c>
      <c r="E545" s="1005" t="s">
        <v>1274</v>
      </c>
      <c r="F545" s="1005" t="s">
        <v>2011</v>
      </c>
      <c r="G545" s="1004" t="s">
        <v>55</v>
      </c>
      <c r="H545" s="1005">
        <v>562</v>
      </c>
      <c r="I545" s="1006">
        <v>4.9110320284697515E-2</v>
      </c>
      <c r="J545" s="1006">
        <v>3.1601423487544487E-2</v>
      </c>
      <c r="K545" s="1006">
        <v>2.3487544483985764E-2</v>
      </c>
      <c r="L545" s="1006">
        <v>0.2528113879003559</v>
      </c>
      <c r="M545" s="1006">
        <v>0.57309608540925261</v>
      </c>
      <c r="N545" s="1006">
        <v>0.69266903914590738</v>
      </c>
      <c r="O545" s="1006">
        <v>0.72256227758007119</v>
      </c>
      <c r="P545" s="1006">
        <v>0.54875444839857646</v>
      </c>
      <c r="Q545" s="1006">
        <v>4.0569395017793594E-2</v>
      </c>
      <c r="R545" s="1006">
        <v>0.50177935943060503</v>
      </c>
      <c r="S545" s="1006">
        <v>0.47658362989323838</v>
      </c>
      <c r="T545" s="1006">
        <v>0.51928825622775798</v>
      </c>
      <c r="U545" s="1006">
        <f t="shared" si="13"/>
        <v>0.36935943060498216</v>
      </c>
    </row>
    <row r="546" spans="1:21">
      <c r="A546" s="676">
        <v>1230</v>
      </c>
      <c r="B546" s="676">
        <v>93</v>
      </c>
      <c r="C546" s="1004">
        <v>540</v>
      </c>
      <c r="D546" s="1005" t="s">
        <v>943</v>
      </c>
      <c r="E546" s="1005" t="s">
        <v>1274</v>
      </c>
      <c r="F546" s="1005" t="s">
        <v>2054</v>
      </c>
      <c r="G546" s="1004" t="s">
        <v>55</v>
      </c>
      <c r="H546" s="1005">
        <v>562</v>
      </c>
      <c r="I546" s="1006">
        <v>0.50177935943060503</v>
      </c>
      <c r="J546" s="1006">
        <v>0.54448398576512458</v>
      </c>
      <c r="K546" s="1006">
        <v>0.20284697508896798</v>
      </c>
      <c r="L546" s="1006">
        <v>0.20156583629893238</v>
      </c>
      <c r="M546" s="1006">
        <v>0.25323843416370106</v>
      </c>
      <c r="N546" s="1006">
        <v>0.37366548042704628</v>
      </c>
      <c r="O546" s="1006">
        <v>0.39501779359430605</v>
      </c>
      <c r="P546" s="1006">
        <v>0.22206405693950176</v>
      </c>
      <c r="Q546" s="1006">
        <v>0.14177935943060499</v>
      </c>
      <c r="R546" s="1006">
        <v>9.2241992882562282E-2</v>
      </c>
      <c r="S546" s="1006">
        <v>6.8327402135231308E-2</v>
      </c>
      <c r="T546" s="1006">
        <v>3.7153024911032027E-2</v>
      </c>
      <c r="U546" s="1006">
        <f t="shared" si="13"/>
        <v>0.25284697508896792</v>
      </c>
    </row>
    <row r="547" spans="1:21">
      <c r="A547" s="676">
        <v>1230</v>
      </c>
      <c r="B547" s="676">
        <v>105</v>
      </c>
      <c r="C547" s="1004">
        <v>541</v>
      </c>
      <c r="D547" s="1005" t="s">
        <v>2299</v>
      </c>
      <c r="E547" s="1005" t="s">
        <v>1274</v>
      </c>
      <c r="F547" s="1005" t="s">
        <v>2011</v>
      </c>
      <c r="G547" s="1004" t="s">
        <v>55</v>
      </c>
      <c r="H547" s="1005">
        <v>562</v>
      </c>
      <c r="I547" s="1006"/>
      <c r="J547" s="1006"/>
      <c r="K547" s="1006"/>
      <c r="L547" s="1006"/>
      <c r="M547" s="1006"/>
      <c r="N547" s="1006"/>
      <c r="O547" s="1006"/>
      <c r="P547" s="1006"/>
      <c r="Q547" s="1006"/>
      <c r="R547" s="1006">
        <v>3.6725978647686834E-2</v>
      </c>
      <c r="S547" s="1006">
        <v>0.57736654804270471</v>
      </c>
      <c r="T547" s="1006">
        <v>0.68839857651245551</v>
      </c>
      <c r="U547" s="1006">
        <f t="shared" si="13"/>
        <v>0.43416370106761565</v>
      </c>
    </row>
    <row r="548" spans="1:21">
      <c r="A548" s="676">
        <v>6110</v>
      </c>
      <c r="B548" s="676">
        <v>88</v>
      </c>
      <c r="C548" s="1004">
        <v>542</v>
      </c>
      <c r="D548" s="1005" t="s">
        <v>706</v>
      </c>
      <c r="E548" s="1005" t="s">
        <v>1274</v>
      </c>
      <c r="F548" s="1005" t="s">
        <v>2011</v>
      </c>
      <c r="G548" s="1004" t="s">
        <v>55</v>
      </c>
      <c r="H548" s="1005">
        <v>570</v>
      </c>
      <c r="I548" s="1006">
        <v>0.73789473684210527</v>
      </c>
      <c r="J548" s="1006">
        <v>0.72421052631578953</v>
      </c>
      <c r="K548" s="1006">
        <v>0.67473684210526319</v>
      </c>
      <c r="L548" s="1006">
        <v>0.89263157894736844</v>
      </c>
      <c r="M548" s="1006">
        <v>0.71157894736842109</v>
      </c>
      <c r="N548" s="1006">
        <v>0.69473684210526321</v>
      </c>
      <c r="O548" s="1006">
        <v>0.86442105263157898</v>
      </c>
      <c r="P548" s="1006">
        <v>0.83536842105263165</v>
      </c>
      <c r="Q548" s="1006">
        <v>0.87578947368421045</v>
      </c>
      <c r="R548" s="1006">
        <v>0.80673684210526309</v>
      </c>
      <c r="S548" s="1006">
        <v>0.78989473684210532</v>
      </c>
      <c r="T548" s="1006">
        <v>0.80210526315789477</v>
      </c>
      <c r="U548" s="1006">
        <f t="shared" si="13"/>
        <v>0.7841754385964913</v>
      </c>
    </row>
    <row r="549" spans="1:21">
      <c r="A549" s="676"/>
      <c r="B549" s="676"/>
      <c r="C549" s="1004">
        <v>543</v>
      </c>
      <c r="D549" s="1005" t="s">
        <v>1620</v>
      </c>
      <c r="E549" s="1005" t="s">
        <v>1274</v>
      </c>
      <c r="F549" s="1005" t="s">
        <v>2054</v>
      </c>
      <c r="G549" s="1004" t="s">
        <v>55</v>
      </c>
      <c r="H549" s="1005">
        <v>576</v>
      </c>
      <c r="I549" s="1006">
        <v>0.36180555555555555</v>
      </c>
      <c r="J549" s="1006">
        <v>0.31805555555555554</v>
      </c>
      <c r="K549" s="1006">
        <v>0.32118055555555558</v>
      </c>
      <c r="L549" s="1006">
        <v>0.26458333333333334</v>
      </c>
      <c r="M549" s="1006">
        <v>0.33333333333333331</v>
      </c>
      <c r="N549" s="1006">
        <v>0.28541666666666665</v>
      </c>
      <c r="O549" s="1006">
        <v>7.9166666666666663E-2</v>
      </c>
      <c r="P549" s="1006">
        <v>0.10625000000000001</v>
      </c>
      <c r="Q549" s="1006">
        <v>0.13750000000000001</v>
      </c>
      <c r="R549" s="1006">
        <v>0.13333333333333333</v>
      </c>
      <c r="S549" s="1006">
        <v>0.1111111111111111</v>
      </c>
      <c r="T549" s="1006">
        <v>1.6666666666666666E-2</v>
      </c>
      <c r="U549" s="1006">
        <f t="shared" si="13"/>
        <v>0.2057002314814815</v>
      </c>
    </row>
    <row r="550" spans="1:21">
      <c r="A550" s="676"/>
      <c r="B550" s="676"/>
      <c r="C550" s="1004">
        <v>544</v>
      </c>
      <c r="D550" s="1005" t="s">
        <v>877</v>
      </c>
      <c r="E550" s="1005" t="s">
        <v>1274</v>
      </c>
      <c r="F550" s="1005" t="s">
        <v>2203</v>
      </c>
      <c r="G550" s="1004" t="s">
        <v>55</v>
      </c>
      <c r="H550" s="1005">
        <v>585</v>
      </c>
      <c r="I550" s="1006">
        <v>0.75008547008547011</v>
      </c>
      <c r="J550" s="1006">
        <v>0.58393162393162401</v>
      </c>
      <c r="K550" s="1006">
        <v>0.65777777777777779</v>
      </c>
      <c r="L550" s="1006">
        <v>0.55726495726495728</v>
      </c>
      <c r="M550" s="1006">
        <v>0.69538461538461538</v>
      </c>
      <c r="N550" s="1006">
        <v>0.69948717948717942</v>
      </c>
      <c r="O550" s="1006">
        <v>0.5757264957264957</v>
      </c>
      <c r="P550" s="1006">
        <v>0.5805128205128206</v>
      </c>
      <c r="Q550" s="1006">
        <v>0.58119658119658124</v>
      </c>
      <c r="R550" s="1006">
        <v>0.57504273504273495</v>
      </c>
      <c r="S550" s="1006">
        <v>0.57504273504273495</v>
      </c>
      <c r="T550" s="1006">
        <v>0.74324786324786329</v>
      </c>
      <c r="U550" s="1006">
        <f t="shared" si="13"/>
        <v>0.63122507122507121</v>
      </c>
    </row>
    <row r="551" spans="1:21">
      <c r="A551" s="676"/>
      <c r="B551" s="676"/>
      <c r="C551" s="1004">
        <v>545</v>
      </c>
      <c r="D551" s="1005" t="s">
        <v>1724</v>
      </c>
      <c r="E551" s="1005" t="s">
        <v>1274</v>
      </c>
      <c r="F551" s="1005" t="s">
        <v>2051</v>
      </c>
      <c r="G551" s="1004" t="s">
        <v>55</v>
      </c>
      <c r="H551" s="1005">
        <v>589</v>
      </c>
      <c r="I551" s="1006">
        <v>0.80760611205432942</v>
      </c>
      <c r="J551" s="1006">
        <v>0.84101867572156197</v>
      </c>
      <c r="K551" s="1006">
        <v>0.84590831918505949</v>
      </c>
      <c r="L551" s="1006">
        <v>0.84346349745331073</v>
      </c>
      <c r="M551" s="1006">
        <v>0.83938879456706283</v>
      </c>
      <c r="N551" s="1006">
        <v>0.79538200339558573</v>
      </c>
      <c r="O551" s="1006">
        <v>0.8116808149405772</v>
      </c>
      <c r="P551" s="1006">
        <v>0.63728353140916816</v>
      </c>
      <c r="Q551" s="1006">
        <v>0.50037351443123945</v>
      </c>
      <c r="R551" s="1006">
        <v>0.61609507640067906</v>
      </c>
      <c r="S551" s="1006">
        <v>0.60061120543293711</v>
      </c>
      <c r="T551" s="1006">
        <v>0.95918505942275045</v>
      </c>
      <c r="U551" s="1006">
        <f t="shared" si="13"/>
        <v>0.75816638370118861</v>
      </c>
    </row>
    <row r="552" spans="1:21">
      <c r="A552" s="676"/>
      <c r="B552" s="676"/>
      <c r="C552" s="1004">
        <v>546</v>
      </c>
      <c r="D552" s="1005" t="s">
        <v>1618</v>
      </c>
      <c r="E552" s="1005" t="s">
        <v>1276</v>
      </c>
      <c r="F552" s="1005" t="s">
        <v>2011</v>
      </c>
      <c r="G552" s="1004" t="s">
        <v>55</v>
      </c>
      <c r="H552" s="1005">
        <v>589</v>
      </c>
      <c r="I552" s="1006">
        <v>4.074702886247878E-2</v>
      </c>
      <c r="J552" s="1006"/>
      <c r="K552" s="1006"/>
      <c r="L552" s="1006"/>
      <c r="M552" s="1006"/>
      <c r="N552" s="1006"/>
      <c r="O552" s="1006"/>
      <c r="P552" s="1006"/>
      <c r="Q552" s="1006"/>
      <c r="R552" s="1006"/>
      <c r="S552" s="1006"/>
      <c r="T552" s="1006"/>
      <c r="U552" s="1006">
        <f t="shared" si="13"/>
        <v>4.074702886247878E-2</v>
      </c>
    </row>
    <row r="553" spans="1:21">
      <c r="A553" s="676"/>
      <c r="B553" s="676"/>
      <c r="C553" s="1004">
        <v>547</v>
      </c>
      <c r="D553" s="1005" t="s">
        <v>954</v>
      </c>
      <c r="E553" s="1005" t="s">
        <v>1274</v>
      </c>
      <c r="F553" s="1005" t="s">
        <v>2011</v>
      </c>
      <c r="G553" s="1004" t="s">
        <v>55</v>
      </c>
      <c r="H553" s="1005">
        <v>600</v>
      </c>
      <c r="I553" s="1006">
        <v>0.6166666666666667</v>
      </c>
      <c r="J553" s="1006">
        <v>0.6333333333333333</v>
      </c>
      <c r="K553" s="1006">
        <v>0.6333333333333333</v>
      </c>
      <c r="L553" s="1006">
        <v>0.61733333333333329</v>
      </c>
      <c r="M553" s="1006">
        <v>0.62333333333333329</v>
      </c>
      <c r="N553" s="1006">
        <v>0.6333333333333333</v>
      </c>
      <c r="O553" s="1006">
        <v>0.6273333333333333</v>
      </c>
      <c r="P553" s="1006">
        <v>0.68333333333333335</v>
      </c>
      <c r="Q553" s="1006">
        <v>0.62333333333333329</v>
      </c>
      <c r="R553" s="1006">
        <v>0.76</v>
      </c>
      <c r="S553" s="1006">
        <v>0.7583333333333333</v>
      </c>
      <c r="T553" s="1006">
        <v>0.71666666666666667</v>
      </c>
      <c r="U553" s="1006">
        <f t="shared" si="13"/>
        <v>0.66052777777777771</v>
      </c>
    </row>
    <row r="554" spans="1:21">
      <c r="A554" s="676"/>
      <c r="B554" s="676"/>
      <c r="C554" s="1004">
        <v>548</v>
      </c>
      <c r="D554" s="1005" t="s">
        <v>1679</v>
      </c>
      <c r="E554" s="1005" t="s">
        <v>1274</v>
      </c>
      <c r="F554" s="1005" t="s">
        <v>2011</v>
      </c>
      <c r="G554" s="1004" t="s">
        <v>55</v>
      </c>
      <c r="H554" s="1005">
        <v>600</v>
      </c>
      <c r="I554" s="1006">
        <v>0.80800000000000005</v>
      </c>
      <c r="J554" s="1006">
        <v>0.84399999999999997</v>
      </c>
      <c r="K554" s="1006">
        <v>0.80640000000000001</v>
      </c>
      <c r="L554" s="1006">
        <v>0.84320000000000006</v>
      </c>
      <c r="M554" s="1006">
        <v>0.84639999999999993</v>
      </c>
      <c r="N554" s="1006">
        <v>0.84399999999999997</v>
      </c>
      <c r="O554" s="1006">
        <v>0.82719999999999994</v>
      </c>
      <c r="P554" s="1006">
        <v>0.8448</v>
      </c>
      <c r="Q554" s="1006">
        <v>0.84719999999999995</v>
      </c>
      <c r="R554" s="1006">
        <v>0.88400000000000001</v>
      </c>
      <c r="S554" s="1006">
        <v>0.85199999999999998</v>
      </c>
      <c r="T554" s="1006">
        <v>0.81040000000000001</v>
      </c>
      <c r="U554" s="1006">
        <f t="shared" si="13"/>
        <v>0.8381333333333334</v>
      </c>
    </row>
    <row r="555" spans="1:21">
      <c r="A555" s="676"/>
      <c r="B555" s="676"/>
      <c r="C555" s="1004">
        <v>549</v>
      </c>
      <c r="D555" s="1005" t="s">
        <v>795</v>
      </c>
      <c r="E555" s="1005" t="s">
        <v>1274</v>
      </c>
      <c r="F555" s="1005" t="s">
        <v>2011</v>
      </c>
      <c r="G555" s="1004" t="s">
        <v>55</v>
      </c>
      <c r="H555" s="1005">
        <v>600</v>
      </c>
      <c r="I555" s="1006">
        <v>0.98</v>
      </c>
      <c r="J555" s="1006">
        <v>0.82600000000000007</v>
      </c>
      <c r="K555" s="1006">
        <v>0.88</v>
      </c>
      <c r="L555" s="1006">
        <v>0.85799999999999987</v>
      </c>
      <c r="M555" s="1006">
        <v>1.02</v>
      </c>
      <c r="N555" s="1006">
        <v>0.84600000000000009</v>
      </c>
      <c r="O555" s="1006">
        <v>0.91600000000000004</v>
      </c>
      <c r="P555" s="1006">
        <v>0.90399999999999991</v>
      </c>
      <c r="Q555" s="1006">
        <v>0.71399999999999997</v>
      </c>
      <c r="R555" s="1006">
        <v>0.83</v>
      </c>
      <c r="S555" s="1006">
        <v>0.71799999999999997</v>
      </c>
      <c r="T555" s="1006">
        <v>0.78399999999999992</v>
      </c>
      <c r="U555" s="1006">
        <f t="shared" si="13"/>
        <v>0.8563333333333335</v>
      </c>
    </row>
    <row r="556" spans="1:21">
      <c r="A556" s="676"/>
      <c r="B556" s="676"/>
      <c r="C556" s="1004">
        <v>550</v>
      </c>
      <c r="D556" s="1005" t="s">
        <v>728</v>
      </c>
      <c r="E556" s="1005" t="s">
        <v>1274</v>
      </c>
      <c r="F556" s="1005" t="s">
        <v>2050</v>
      </c>
      <c r="G556" s="1004" t="s">
        <v>55</v>
      </c>
      <c r="H556" s="1005">
        <v>600</v>
      </c>
      <c r="I556" s="1006">
        <v>0.23839999999999997</v>
      </c>
      <c r="J556" s="1006">
        <v>0.254</v>
      </c>
      <c r="K556" s="1006">
        <v>0.2656</v>
      </c>
      <c r="L556" s="1006">
        <v>0.23760000000000001</v>
      </c>
      <c r="M556" s="1006">
        <v>0.2288</v>
      </c>
      <c r="N556" s="1006">
        <v>0.22800000000000001</v>
      </c>
      <c r="O556" s="1006">
        <v>0.22</v>
      </c>
      <c r="P556" s="1006">
        <v>0.224</v>
      </c>
      <c r="Q556" s="1006">
        <v>0.2336</v>
      </c>
      <c r="R556" s="1006">
        <v>0.23520000000000002</v>
      </c>
      <c r="S556" s="1006">
        <v>0.23439999999999997</v>
      </c>
      <c r="T556" s="1006">
        <v>0.24160000000000001</v>
      </c>
      <c r="U556" s="1006">
        <f t="shared" si="13"/>
        <v>0.23676666666666665</v>
      </c>
    </row>
    <row r="557" spans="1:21">
      <c r="A557" s="676"/>
      <c r="B557" s="676"/>
      <c r="C557" s="1004">
        <v>551</v>
      </c>
      <c r="D557" s="1005" t="s">
        <v>367</v>
      </c>
      <c r="E557" s="1005" t="s">
        <v>1274</v>
      </c>
      <c r="F557" s="1005" t="s">
        <v>2011</v>
      </c>
      <c r="G557" s="1004" t="s">
        <v>55</v>
      </c>
      <c r="H557" s="1005">
        <v>600</v>
      </c>
      <c r="I557" s="1006">
        <v>0.80559999999999998</v>
      </c>
      <c r="J557" s="1006">
        <v>0.77360000000000007</v>
      </c>
      <c r="K557" s="1006">
        <v>0.83199999999999996</v>
      </c>
      <c r="L557" s="1006">
        <v>0.84960000000000002</v>
      </c>
      <c r="M557" s="1006">
        <v>0.7752</v>
      </c>
      <c r="N557" s="1006">
        <v>0.76</v>
      </c>
      <c r="O557" s="1006">
        <v>0.7792</v>
      </c>
      <c r="P557" s="1006">
        <v>0.75519999999999998</v>
      </c>
      <c r="Q557" s="1006">
        <v>0.81919999999999993</v>
      </c>
      <c r="R557" s="1006">
        <v>0.84960000000000002</v>
      </c>
      <c r="S557" s="1006">
        <v>0.89680000000000004</v>
      </c>
      <c r="T557" s="1006">
        <v>0.85120000000000007</v>
      </c>
      <c r="U557" s="1006">
        <f t="shared" si="13"/>
        <v>0.8122666666666668</v>
      </c>
    </row>
    <row r="558" spans="1:21">
      <c r="A558" s="676"/>
      <c r="B558" s="676"/>
      <c r="C558" s="1004">
        <v>552</v>
      </c>
      <c r="D558" s="1005" t="s">
        <v>1680</v>
      </c>
      <c r="E558" s="1005" t="s">
        <v>1274</v>
      </c>
      <c r="F558" s="1005" t="s">
        <v>2203</v>
      </c>
      <c r="G558" s="1004" t="s">
        <v>55</v>
      </c>
      <c r="H558" s="1005">
        <v>600</v>
      </c>
      <c r="I558" s="1006">
        <v>0.57120000000000004</v>
      </c>
      <c r="J558" s="1006">
        <v>0.61439999999999995</v>
      </c>
      <c r="K558" s="1006">
        <v>0.60159999999999991</v>
      </c>
      <c r="L558" s="1006">
        <v>0.66479999999999995</v>
      </c>
      <c r="M558" s="1006">
        <v>0.67120000000000002</v>
      </c>
      <c r="N558" s="1006">
        <v>0.64800000000000002</v>
      </c>
      <c r="O558" s="1006">
        <v>0.61280000000000001</v>
      </c>
      <c r="P558" s="1006">
        <v>0.58399999999999996</v>
      </c>
      <c r="Q558" s="1006">
        <v>0.62879999999999991</v>
      </c>
      <c r="R558" s="1006">
        <v>0.60320000000000007</v>
      </c>
      <c r="S558" s="1006">
        <v>0.67679999999999996</v>
      </c>
      <c r="T558" s="1006">
        <v>0.68479999999999996</v>
      </c>
      <c r="U558" s="1006">
        <f t="shared" si="13"/>
        <v>0.63013333333333332</v>
      </c>
    </row>
    <row r="559" spans="1:21">
      <c r="A559" s="676"/>
      <c r="B559" s="676"/>
      <c r="C559" s="1004">
        <v>553</v>
      </c>
      <c r="D559" s="1005" t="s">
        <v>768</v>
      </c>
      <c r="E559" s="1005" t="s">
        <v>1276</v>
      </c>
      <c r="F559" s="1005" t="s">
        <v>2011</v>
      </c>
      <c r="G559" s="1004" t="s">
        <v>55</v>
      </c>
      <c r="H559" s="1005">
        <v>600</v>
      </c>
      <c r="I559" s="1006">
        <v>0.03</v>
      </c>
      <c r="J559" s="1006">
        <v>3.3333333333333333E-2</v>
      </c>
      <c r="K559" s="1006">
        <v>2.3333333333333334E-2</v>
      </c>
      <c r="L559" s="1006"/>
      <c r="M559" s="1006"/>
      <c r="N559" s="1006"/>
      <c r="O559" s="1006"/>
      <c r="P559" s="1006"/>
      <c r="Q559" s="1006"/>
      <c r="R559" s="1006"/>
      <c r="S559" s="1006"/>
      <c r="T559" s="1006"/>
      <c r="U559" s="1006">
        <f t="shared" si="13"/>
        <v>2.8888888888888884E-2</v>
      </c>
    </row>
    <row r="560" spans="1:21">
      <c r="A560" s="676"/>
      <c r="B560" s="676"/>
      <c r="C560" s="1004">
        <v>554</v>
      </c>
      <c r="D560" s="1005" t="s">
        <v>2056</v>
      </c>
      <c r="E560" s="1005" t="s">
        <v>1274</v>
      </c>
      <c r="F560" s="1005" t="s">
        <v>2011</v>
      </c>
      <c r="G560" s="1004" t="s">
        <v>55</v>
      </c>
      <c r="H560" s="1005">
        <v>611</v>
      </c>
      <c r="I560" s="1006"/>
      <c r="J560" s="1006"/>
      <c r="K560" s="1006"/>
      <c r="L560" s="1006">
        <v>0.66775777414075288</v>
      </c>
      <c r="M560" s="1006">
        <v>0.707037643207856</v>
      </c>
      <c r="N560" s="1006">
        <v>0.72667757774140751</v>
      </c>
      <c r="O560" s="1006">
        <v>0.76595744680851063</v>
      </c>
      <c r="P560" s="1006">
        <v>0.78559738134206214</v>
      </c>
      <c r="Q560" s="1006">
        <v>0.80523731587561376</v>
      </c>
      <c r="R560" s="1006">
        <v>0.78559738134206214</v>
      </c>
      <c r="S560" s="1006">
        <v>0.74631751227495913</v>
      </c>
      <c r="T560" s="1006">
        <v>0.707037643207856</v>
      </c>
      <c r="U560" s="1006">
        <f t="shared" si="13"/>
        <v>0.74413529732678663</v>
      </c>
    </row>
    <row r="561" spans="1:21">
      <c r="A561" s="676"/>
      <c r="B561" s="676"/>
      <c r="C561" s="1004">
        <v>555</v>
      </c>
      <c r="D561" s="1005" t="s">
        <v>1911</v>
      </c>
      <c r="E561" s="1005" t="s">
        <v>1274</v>
      </c>
      <c r="F561" s="1005" t="s">
        <v>2011</v>
      </c>
      <c r="G561" s="1004" t="s">
        <v>55</v>
      </c>
      <c r="H561" s="1005">
        <v>617</v>
      </c>
      <c r="I561" s="1006">
        <v>0.73905996758508918</v>
      </c>
      <c r="J561" s="1006">
        <v>0.52512155591572118</v>
      </c>
      <c r="K561" s="1006">
        <v>0.54457050243111826</v>
      </c>
      <c r="L561" s="1006">
        <v>0.5056726094003241</v>
      </c>
      <c r="M561" s="1006">
        <v>0.44732576985413292</v>
      </c>
      <c r="N561" s="1006">
        <v>0.38897893030794167</v>
      </c>
      <c r="O561" s="1006">
        <v>0.38897893030794167</v>
      </c>
      <c r="P561" s="1006">
        <v>0.42787682333873583</v>
      </c>
      <c r="Q561" s="1006">
        <v>0.45666126418152347</v>
      </c>
      <c r="R561" s="1006">
        <v>0.41465153970826579</v>
      </c>
      <c r="S561" s="1006">
        <v>0.50800648298217177</v>
      </c>
      <c r="T561" s="1006">
        <v>0.40609400324149109</v>
      </c>
      <c r="U561" s="1006">
        <f t="shared" si="13"/>
        <v>0.47941653160453807</v>
      </c>
    </row>
    <row r="562" spans="1:21">
      <c r="A562" s="676"/>
      <c r="B562" s="676"/>
      <c r="C562" s="1004">
        <v>556</v>
      </c>
      <c r="D562" s="1005" t="s">
        <v>2055</v>
      </c>
      <c r="E562" s="1005" t="s">
        <v>1274</v>
      </c>
      <c r="F562" s="1005" t="s">
        <v>2011</v>
      </c>
      <c r="G562" s="1004" t="s">
        <v>55</v>
      </c>
      <c r="H562" s="1005">
        <v>623</v>
      </c>
      <c r="I562" s="1006"/>
      <c r="J562" s="1006"/>
      <c r="K562" s="1006"/>
      <c r="L562" s="1006"/>
      <c r="M562" s="1006">
        <v>3.4670947030497591E-2</v>
      </c>
      <c r="N562" s="1006">
        <v>0.8089887640449438</v>
      </c>
      <c r="O562" s="1006">
        <v>0.81669341894060998</v>
      </c>
      <c r="P562" s="1006">
        <v>0.8860353130016051</v>
      </c>
      <c r="Q562" s="1006">
        <v>0.90144462279293747</v>
      </c>
      <c r="R562" s="1006">
        <v>0.90144462279293747</v>
      </c>
      <c r="S562" s="1006">
        <v>0.89373996789727117</v>
      </c>
      <c r="T562" s="1006">
        <v>0.88218298555377206</v>
      </c>
      <c r="U562" s="1006">
        <f t="shared" si="13"/>
        <v>0.7656500802568218</v>
      </c>
    </row>
    <row r="563" spans="1:21">
      <c r="A563" s="676"/>
      <c r="B563" s="676"/>
      <c r="C563" s="1004">
        <v>557</v>
      </c>
      <c r="D563" s="1005" t="s">
        <v>992</v>
      </c>
      <c r="E563" s="1005" t="s">
        <v>1274</v>
      </c>
      <c r="F563" s="1005" t="s">
        <v>2011</v>
      </c>
      <c r="G563" s="1004" t="s">
        <v>55</v>
      </c>
      <c r="H563" s="1005">
        <v>630</v>
      </c>
      <c r="I563" s="1006">
        <v>0.41904761904761906</v>
      </c>
      <c r="J563" s="1006">
        <v>0.81904761904761902</v>
      </c>
      <c r="K563" s="1006">
        <v>0.8</v>
      </c>
      <c r="L563" s="1006">
        <v>0.76190476190476186</v>
      </c>
      <c r="M563" s="1006">
        <v>0.74285714285714288</v>
      </c>
      <c r="N563" s="1006">
        <v>0.8</v>
      </c>
      <c r="O563" s="1006">
        <v>0.74285714285714288</v>
      </c>
      <c r="P563" s="1006">
        <v>0.5714285714285714</v>
      </c>
      <c r="Q563" s="1006">
        <v>0.57523809523809522</v>
      </c>
      <c r="R563" s="1006">
        <v>0.54666666666666663</v>
      </c>
      <c r="S563" s="1006">
        <v>0.47428571428571431</v>
      </c>
      <c r="T563" s="1006">
        <v>0.25904761904761903</v>
      </c>
      <c r="U563" s="1006">
        <f t="shared" si="13"/>
        <v>0.62603174603174605</v>
      </c>
    </row>
    <row r="564" spans="1:21">
      <c r="A564" s="676"/>
      <c r="B564" s="676"/>
      <c r="C564" s="1004">
        <v>558</v>
      </c>
      <c r="D564" s="1005" t="s">
        <v>255</v>
      </c>
      <c r="E564" s="1005" t="s">
        <v>1274</v>
      </c>
      <c r="F564" s="1005" t="s">
        <v>2050</v>
      </c>
      <c r="G564" s="1004" t="s">
        <v>55</v>
      </c>
      <c r="H564" s="1005">
        <v>666.67</v>
      </c>
      <c r="I564" s="1006">
        <v>0.35999820000899996</v>
      </c>
      <c r="J564" s="1006">
        <v>0.37979810100949496</v>
      </c>
      <c r="K564" s="1006">
        <v>0.36359818200909</v>
      </c>
      <c r="L564" s="1006">
        <v>0.32975835120824398</v>
      </c>
      <c r="M564" s="1006">
        <v>0.30959845200774</v>
      </c>
      <c r="N564" s="1006">
        <v>0.275398623006885</v>
      </c>
      <c r="O564" s="1006">
        <v>0.28259858700706497</v>
      </c>
      <c r="P564" s="1006">
        <v>0.14543927280363597</v>
      </c>
      <c r="Q564" s="1006">
        <v>0.14687926560367198</v>
      </c>
      <c r="R564" s="1006">
        <v>0.15479922600387</v>
      </c>
      <c r="S564" s="1006">
        <v>0.17495912520437398</v>
      </c>
      <c r="T564" s="1006">
        <v>0.30455847720761398</v>
      </c>
      <c r="U564" s="1006">
        <f t="shared" si="13"/>
        <v>0.26894865525672368</v>
      </c>
    </row>
    <row r="565" spans="1:21">
      <c r="A565" s="676"/>
      <c r="B565" s="676"/>
      <c r="C565" s="1004">
        <v>559</v>
      </c>
      <c r="D565" s="1005" t="s">
        <v>1781</v>
      </c>
      <c r="E565" s="1005" t="s">
        <v>1274</v>
      </c>
      <c r="F565" s="1005" t="s">
        <v>2011</v>
      </c>
      <c r="G565" s="1004" t="s">
        <v>55</v>
      </c>
      <c r="H565" s="1005">
        <v>667</v>
      </c>
      <c r="I565" s="1006">
        <v>0.20005997001499251</v>
      </c>
      <c r="J565" s="1006">
        <v>0.14392803598200898</v>
      </c>
      <c r="K565" s="1006">
        <v>0.13457271364317841</v>
      </c>
      <c r="L565" s="1006">
        <v>0.23100449775112444</v>
      </c>
      <c r="M565" s="1006">
        <v>7.1964017991004492E-2</v>
      </c>
      <c r="N565" s="1006">
        <v>7.1964017991004492E-2</v>
      </c>
      <c r="O565" s="1006">
        <v>5.3973013493253376E-2</v>
      </c>
      <c r="P565" s="1006">
        <v>5.829085457271365E-2</v>
      </c>
      <c r="Q565" s="1006">
        <v>2.4467766116941531E-2</v>
      </c>
      <c r="R565" s="1006">
        <v>2.5907046476761619E-2</v>
      </c>
      <c r="S565" s="1006">
        <v>2.014992503748126E-2</v>
      </c>
      <c r="T565" s="1006">
        <v>1.7991004497751123E-2</v>
      </c>
      <c r="U565" s="1006">
        <f t="shared" si="13"/>
        <v>8.7856071964017998E-2</v>
      </c>
    </row>
    <row r="566" spans="1:21">
      <c r="A566" s="676"/>
      <c r="B566" s="676"/>
      <c r="C566" s="1004">
        <v>560</v>
      </c>
      <c r="D566" s="1005" t="s">
        <v>1813</v>
      </c>
      <c r="E566" s="1005" t="s">
        <v>1274</v>
      </c>
      <c r="F566" s="1005" t="s">
        <v>2213</v>
      </c>
      <c r="G566" s="1004" t="s">
        <v>55</v>
      </c>
      <c r="H566" s="1005">
        <v>667</v>
      </c>
      <c r="I566" s="1006">
        <v>0.39796101949025486</v>
      </c>
      <c r="J566" s="1006">
        <v>0.41379310344827586</v>
      </c>
      <c r="K566" s="1006">
        <v>0.38644677661169413</v>
      </c>
      <c r="L566" s="1006">
        <v>0.37997001499250377</v>
      </c>
      <c r="M566" s="1006">
        <v>0.38500749625187408</v>
      </c>
      <c r="N566" s="1006">
        <v>0.39580209895052476</v>
      </c>
      <c r="O566" s="1006">
        <v>0.3900449775112444</v>
      </c>
      <c r="P566" s="1006">
        <v>0.41739130434782606</v>
      </c>
      <c r="Q566" s="1006">
        <v>0.40515742128935534</v>
      </c>
      <c r="R566" s="1006">
        <v>0.40659670164917538</v>
      </c>
      <c r="S566" s="1006">
        <v>0.40803598200899555</v>
      </c>
      <c r="T566" s="1006">
        <v>0.39436281859070466</v>
      </c>
      <c r="U566" s="1006">
        <f t="shared" si="13"/>
        <v>0.39838080959520245</v>
      </c>
    </row>
    <row r="567" spans="1:21">
      <c r="A567" s="676"/>
      <c r="B567" s="676"/>
      <c r="C567" s="1004">
        <v>561</v>
      </c>
      <c r="D567" s="1005" t="s">
        <v>303</v>
      </c>
      <c r="E567" s="1005" t="s">
        <v>1274</v>
      </c>
      <c r="F567" s="1005" t="s">
        <v>2011</v>
      </c>
      <c r="G567" s="1004" t="s">
        <v>55</v>
      </c>
      <c r="H567" s="1005">
        <v>667</v>
      </c>
      <c r="I567" s="1006">
        <v>0.8203898050974513</v>
      </c>
      <c r="J567" s="1006">
        <v>0.76101949025487259</v>
      </c>
      <c r="K567" s="1006">
        <v>7.1964017991004492E-2</v>
      </c>
      <c r="L567" s="1006">
        <v>0.38644677661169413</v>
      </c>
      <c r="M567" s="1006">
        <v>0.31592203898050975</v>
      </c>
      <c r="N567" s="1006">
        <v>0.84989505247376307</v>
      </c>
      <c r="O567" s="1006">
        <v>0.83406296851574224</v>
      </c>
      <c r="P567" s="1006">
        <v>0.60881559220389803</v>
      </c>
      <c r="Q567" s="1006">
        <v>0.94488755622188902</v>
      </c>
      <c r="R567" s="1006">
        <v>0.73331334332833586</v>
      </c>
      <c r="S567" s="1006">
        <v>0.63112443778110938</v>
      </c>
      <c r="T567" s="1006">
        <v>0.85349325337331328</v>
      </c>
      <c r="U567" s="1006">
        <f t="shared" si="13"/>
        <v>0.65094452773613198</v>
      </c>
    </row>
    <row r="568" spans="1:21">
      <c r="A568" s="676"/>
      <c r="B568" s="676"/>
      <c r="C568" s="1004">
        <v>562</v>
      </c>
      <c r="D568" s="1005" t="s">
        <v>1350</v>
      </c>
      <c r="E568" s="1005" t="s">
        <v>1274</v>
      </c>
      <c r="F568" s="1005" t="s">
        <v>2054</v>
      </c>
      <c r="G568" s="1004" t="s">
        <v>55</v>
      </c>
      <c r="H568" s="1005">
        <v>700</v>
      </c>
      <c r="I568" s="1006">
        <v>0.61428571428571432</v>
      </c>
      <c r="J568" s="1006">
        <v>1.0428571428571429</v>
      </c>
      <c r="K568" s="1006">
        <v>1.0325714285714285</v>
      </c>
      <c r="L568" s="1006">
        <v>0.47542857142857142</v>
      </c>
      <c r="M568" s="1006">
        <v>0.56171428571428572</v>
      </c>
      <c r="N568" s="1006">
        <v>1.0428571428571429</v>
      </c>
      <c r="O568" s="1006">
        <v>1.3125714285714285</v>
      </c>
      <c r="P568" s="1006">
        <v>7.5428571428571428E-2</v>
      </c>
      <c r="Q568" s="1006">
        <v>5.4857142857142854E-2</v>
      </c>
      <c r="R568" s="1006">
        <v>0.13085714285714284</v>
      </c>
      <c r="S568" s="1006">
        <v>0.11485714285714287</v>
      </c>
      <c r="T568" s="1006">
        <v>0.34114285714285714</v>
      </c>
      <c r="U568" s="1006">
        <f t="shared" si="13"/>
        <v>0.56661904761904758</v>
      </c>
    </row>
    <row r="569" spans="1:21">
      <c r="A569" s="676"/>
      <c r="B569" s="676"/>
      <c r="C569" s="1004">
        <v>563</v>
      </c>
      <c r="D569" s="1005" t="s">
        <v>2053</v>
      </c>
      <c r="E569" s="1005" t="s">
        <v>1274</v>
      </c>
      <c r="F569" s="1005" t="s">
        <v>2214</v>
      </c>
      <c r="G569" s="1004" t="s">
        <v>55</v>
      </c>
      <c r="H569" s="1005">
        <v>700</v>
      </c>
      <c r="I569" s="1006"/>
      <c r="J569" s="1006"/>
      <c r="K569" s="1006">
        <v>0.68571428571428572</v>
      </c>
      <c r="L569" s="1006">
        <v>0.74285714285714288</v>
      </c>
      <c r="M569" s="1006">
        <v>0.70685714285714285</v>
      </c>
      <c r="N569" s="1006">
        <v>0.75542857142857134</v>
      </c>
      <c r="O569" s="1006">
        <v>0.75714285714285712</v>
      </c>
      <c r="P569" s="1006">
        <v>0.80971428571428561</v>
      </c>
      <c r="Q569" s="1006">
        <v>0.6617142857142857</v>
      </c>
      <c r="R569" s="1006">
        <v>0.70228571428571429</v>
      </c>
      <c r="S569" s="1006">
        <v>0.72571428571428576</v>
      </c>
      <c r="T569" s="1006">
        <v>0.77200000000000002</v>
      </c>
      <c r="U569" s="1006">
        <f t="shared" si="13"/>
        <v>0.73194285714285712</v>
      </c>
    </row>
    <row r="570" spans="1:21">
      <c r="A570" s="676"/>
      <c r="B570" s="676"/>
      <c r="C570" s="1004">
        <v>564</v>
      </c>
      <c r="D570" s="1005" t="s">
        <v>2052</v>
      </c>
      <c r="E570" s="1005" t="s">
        <v>1274</v>
      </c>
      <c r="F570" s="1005" t="s">
        <v>2011</v>
      </c>
      <c r="G570" s="1004" t="s">
        <v>55</v>
      </c>
      <c r="H570" s="1005">
        <v>700</v>
      </c>
      <c r="I570" s="1006"/>
      <c r="J570" s="1006"/>
      <c r="K570" s="1006"/>
      <c r="L570" s="1006"/>
      <c r="M570" s="1006"/>
      <c r="N570" s="1006"/>
      <c r="O570" s="1006">
        <v>0.43085714285714288</v>
      </c>
      <c r="P570" s="1006">
        <v>0.436</v>
      </c>
      <c r="Q570" s="1006">
        <v>0.44800000000000001</v>
      </c>
      <c r="R570" s="1006">
        <v>0.41142857142857142</v>
      </c>
      <c r="S570" s="1006">
        <v>0.44228571428571434</v>
      </c>
      <c r="T570" s="1006">
        <v>0.4177142857142857</v>
      </c>
      <c r="U570" s="1006">
        <f t="shared" si="13"/>
        <v>0.43104761904761907</v>
      </c>
    </row>
    <row r="571" spans="1:21">
      <c r="A571" s="676"/>
      <c r="B571" s="676"/>
      <c r="C571" s="1004">
        <v>565</v>
      </c>
      <c r="D571" s="1005" t="s">
        <v>295</v>
      </c>
      <c r="E571" s="1005" t="s">
        <v>1274</v>
      </c>
      <c r="F571" s="1005" t="s">
        <v>2011</v>
      </c>
      <c r="G571" s="1004" t="s">
        <v>55</v>
      </c>
      <c r="H571" s="1005">
        <v>722</v>
      </c>
      <c r="I571" s="1006">
        <v>1.0344875346260387</v>
      </c>
      <c r="J571" s="1006">
        <v>0.628393351800554</v>
      </c>
      <c r="K571" s="1006">
        <v>0.57202216066481992</v>
      </c>
      <c r="L571" s="1006">
        <v>0.88254847645429368</v>
      </c>
      <c r="M571" s="1006">
        <v>0.9790858725761773</v>
      </c>
      <c r="N571" s="1006">
        <v>0.94695290858725767</v>
      </c>
      <c r="O571" s="1006">
        <v>0.87132963988919676</v>
      </c>
      <c r="P571" s="1006">
        <v>1.0681440443213297</v>
      </c>
      <c r="Q571" s="1006">
        <v>1.1430747922437672</v>
      </c>
      <c r="R571" s="1006">
        <v>1.1023545706371192</v>
      </c>
      <c r="S571" s="1006">
        <v>1.0599722991689751</v>
      </c>
      <c r="T571" s="1006">
        <v>0.90595567867036009</v>
      </c>
      <c r="U571" s="1006">
        <f t="shared" si="13"/>
        <v>0.93286011080332421</v>
      </c>
    </row>
    <row r="572" spans="1:21">
      <c r="A572" s="676"/>
      <c r="B572" s="676"/>
      <c r="C572" s="1004">
        <v>566</v>
      </c>
      <c r="D572" s="1005" t="s">
        <v>269</v>
      </c>
      <c r="E572" s="1005" t="s">
        <v>1274</v>
      </c>
      <c r="F572" s="1005" t="s">
        <v>2203</v>
      </c>
      <c r="G572" s="1004" t="s">
        <v>55</v>
      </c>
      <c r="H572" s="1005">
        <v>723</v>
      </c>
      <c r="I572" s="1006">
        <v>0.46904564315352698</v>
      </c>
      <c r="J572" s="1006">
        <v>0.47302904564315351</v>
      </c>
      <c r="K572" s="1006">
        <v>0.46705394190871369</v>
      </c>
      <c r="L572" s="1006">
        <v>0.51485477178423233</v>
      </c>
      <c r="M572" s="1006">
        <v>0.46406639004149375</v>
      </c>
      <c r="N572" s="1006">
        <v>0.49892116182572616</v>
      </c>
      <c r="O572" s="1006">
        <v>0.47800829875518674</v>
      </c>
      <c r="P572" s="1006">
        <v>0.39037344398340251</v>
      </c>
      <c r="Q572" s="1006">
        <v>0.44414937759336098</v>
      </c>
      <c r="R572" s="1006">
        <v>0.47800829875518674</v>
      </c>
      <c r="S572" s="1006">
        <v>0.48199170124481333</v>
      </c>
      <c r="T572" s="1006">
        <v>0.41726141078838175</v>
      </c>
      <c r="U572" s="1006">
        <f t="shared" si="13"/>
        <v>0.46473029045643149</v>
      </c>
    </row>
    <row r="573" spans="1:21">
      <c r="A573" s="676"/>
      <c r="B573" s="676"/>
      <c r="C573" s="1004">
        <v>567</v>
      </c>
      <c r="D573" s="1005" t="s">
        <v>1723</v>
      </c>
      <c r="E573" s="1005" t="s">
        <v>1274</v>
      </c>
      <c r="F573" s="1005" t="s">
        <v>2051</v>
      </c>
      <c r="G573" s="1004" t="s">
        <v>55</v>
      </c>
      <c r="H573" s="1005">
        <v>745</v>
      </c>
      <c r="I573" s="1006">
        <v>0.44554455445544555</v>
      </c>
      <c r="J573" s="1006">
        <v>0.44554455445544555</v>
      </c>
      <c r="K573" s="1006">
        <v>0.44554455445544555</v>
      </c>
      <c r="L573" s="1006">
        <v>0.50643564356435644</v>
      </c>
      <c r="M573" s="1006">
        <v>0.47940594059405944</v>
      </c>
      <c r="N573" s="1006">
        <v>0.50643564356435644</v>
      </c>
      <c r="O573" s="1006">
        <v>0.25836241610738253</v>
      </c>
      <c r="P573" s="1006">
        <v>0.32021476510067115</v>
      </c>
      <c r="Q573" s="1006">
        <v>0.33116778523489931</v>
      </c>
      <c r="R573" s="1006">
        <v>0.33181208053691275</v>
      </c>
      <c r="S573" s="1006">
        <v>0.33116778523489931</v>
      </c>
      <c r="T573" s="1006">
        <v>0.44134228187919466</v>
      </c>
      <c r="U573" s="1006">
        <f t="shared" si="13"/>
        <v>0.40358150043192231</v>
      </c>
    </row>
    <row r="574" spans="1:21">
      <c r="A574" s="676"/>
      <c r="B574" s="676"/>
      <c r="C574" s="1004">
        <v>568</v>
      </c>
      <c r="D574" s="1005" t="s">
        <v>1814</v>
      </c>
      <c r="E574" s="1005" t="s">
        <v>1274</v>
      </c>
      <c r="F574" s="1005" t="s">
        <v>2011</v>
      </c>
      <c r="G574" s="1004" t="s">
        <v>55</v>
      </c>
      <c r="H574" s="1005">
        <v>750</v>
      </c>
      <c r="I574" s="1006">
        <v>0.92800000000000005</v>
      </c>
      <c r="J574" s="1006">
        <v>0.97599999999999998</v>
      </c>
      <c r="K574" s="1006">
        <v>1.0207999999999999</v>
      </c>
      <c r="L574" s="1006">
        <v>0.86399999999999999</v>
      </c>
      <c r="M574" s="1006">
        <v>0.8448</v>
      </c>
      <c r="N574" s="1006">
        <v>0.76800000000000002</v>
      </c>
      <c r="O574" s="1006">
        <v>0.90239999999999998</v>
      </c>
      <c r="P574" s="1006">
        <v>0.86399999999999999</v>
      </c>
      <c r="Q574" s="1006">
        <v>0.92800000000000005</v>
      </c>
      <c r="R574" s="1006">
        <v>0.9728</v>
      </c>
      <c r="S574" s="1006">
        <v>0.92480000000000007</v>
      </c>
      <c r="T574" s="1006">
        <v>0.9343999999999999</v>
      </c>
      <c r="U574" s="1006">
        <f t="shared" si="13"/>
        <v>0.91066666666666662</v>
      </c>
    </row>
    <row r="575" spans="1:21">
      <c r="A575" s="676"/>
      <c r="B575" s="676"/>
      <c r="C575" s="1004">
        <v>569</v>
      </c>
      <c r="D575" s="1005" t="s">
        <v>1782</v>
      </c>
      <c r="E575" s="1005" t="s">
        <v>1274</v>
      </c>
      <c r="F575" s="1005" t="s">
        <v>2011</v>
      </c>
      <c r="G575" s="1004" t="s">
        <v>55</v>
      </c>
      <c r="H575" s="1005">
        <v>750</v>
      </c>
      <c r="I575" s="1006">
        <v>0.97333333333333338</v>
      </c>
      <c r="J575" s="1006">
        <v>0.93333333333333335</v>
      </c>
      <c r="K575" s="1006">
        <v>0.90933333333333333</v>
      </c>
      <c r="L575" s="1006">
        <v>0.96533333333333338</v>
      </c>
      <c r="M575" s="1006">
        <v>1</v>
      </c>
      <c r="N575" s="1006">
        <v>0.80533333333333335</v>
      </c>
      <c r="O575" s="1006">
        <v>0.33600000000000002</v>
      </c>
      <c r="P575" s="1006">
        <v>0.32800000000000001</v>
      </c>
      <c r="Q575" s="1006">
        <v>0.79200000000000004</v>
      </c>
      <c r="R575" s="1006">
        <v>0.89066666666666672</v>
      </c>
      <c r="S575" s="1006">
        <v>0.49333333333333335</v>
      </c>
      <c r="T575" s="1006">
        <v>0.75466666666666671</v>
      </c>
      <c r="U575" s="1006">
        <f t="shared" si="13"/>
        <v>0.76511111111111119</v>
      </c>
    </row>
    <row r="576" spans="1:21">
      <c r="A576" s="676"/>
      <c r="B576" s="676"/>
      <c r="C576" s="1004">
        <v>570</v>
      </c>
      <c r="D576" s="1005" t="s">
        <v>1622</v>
      </c>
      <c r="E576" s="1005" t="s">
        <v>1274</v>
      </c>
      <c r="F576" s="1005" t="s">
        <v>2011</v>
      </c>
      <c r="G576" s="1004" t="s">
        <v>55</v>
      </c>
      <c r="H576" s="1005">
        <v>800</v>
      </c>
      <c r="I576" s="1006">
        <v>0.72675000000000001</v>
      </c>
      <c r="J576" s="1006">
        <v>0.77324999999999999</v>
      </c>
      <c r="K576" s="1006">
        <v>0.85199999999999998</v>
      </c>
      <c r="L576" s="1006">
        <v>0.78900000000000003</v>
      </c>
      <c r="M576" s="1006">
        <v>0.81150000000000011</v>
      </c>
      <c r="N576" s="1006">
        <v>0.86025000000000007</v>
      </c>
      <c r="O576" s="1006">
        <v>0.74175000000000002</v>
      </c>
      <c r="P576" s="1006">
        <v>0.71924999999999994</v>
      </c>
      <c r="Q576" s="1006">
        <v>0.84</v>
      </c>
      <c r="R576" s="1006">
        <v>0.70125000000000004</v>
      </c>
      <c r="S576" s="1006">
        <v>0.85349999999999993</v>
      </c>
      <c r="T576" s="1006">
        <v>0.84675</v>
      </c>
      <c r="U576" s="1006">
        <f t="shared" si="13"/>
        <v>0.79293749999999996</v>
      </c>
    </row>
    <row r="577" spans="1:21">
      <c r="A577" s="676"/>
      <c r="B577" s="676"/>
      <c r="C577" s="1004">
        <v>571</v>
      </c>
      <c r="D577" s="1005" t="s">
        <v>1621</v>
      </c>
      <c r="E577" s="1005" t="s">
        <v>1274</v>
      </c>
      <c r="F577" s="1005" t="s">
        <v>2011</v>
      </c>
      <c r="G577" s="1004" t="s">
        <v>55</v>
      </c>
      <c r="H577" s="1005">
        <v>800</v>
      </c>
      <c r="I577" s="1006">
        <v>1.107</v>
      </c>
      <c r="J577" s="1006">
        <v>0.85049999999999992</v>
      </c>
      <c r="K577" s="1006">
        <v>0.80549999999999999</v>
      </c>
      <c r="L577" s="1006">
        <v>0.80099999999999993</v>
      </c>
      <c r="M577" s="1006">
        <v>0.8145</v>
      </c>
      <c r="N577" s="1006">
        <v>0.88200000000000001</v>
      </c>
      <c r="O577" s="1006">
        <v>0.98549999999999993</v>
      </c>
      <c r="P577" s="1006">
        <v>1.0125</v>
      </c>
      <c r="Q577" s="1006">
        <v>1.3634999999999999</v>
      </c>
      <c r="R577" s="1006">
        <v>1.0754999999999999</v>
      </c>
      <c r="S577" s="1006">
        <v>0.99900000000000011</v>
      </c>
      <c r="T577" s="1006">
        <v>1.0529999999999999</v>
      </c>
      <c r="U577" s="1006">
        <f t="shared" si="13"/>
        <v>0.97912500000000013</v>
      </c>
    </row>
    <row r="578" spans="1:21">
      <c r="A578" s="676"/>
      <c r="B578" s="676"/>
      <c r="C578" s="1004">
        <v>572</v>
      </c>
      <c r="D578" s="1005" t="s">
        <v>843</v>
      </c>
      <c r="E578" s="1005" t="s">
        <v>1276</v>
      </c>
      <c r="F578" s="1005" t="s">
        <v>2011</v>
      </c>
      <c r="G578" s="1004" t="s">
        <v>55</v>
      </c>
      <c r="H578" s="1005">
        <v>800</v>
      </c>
      <c r="I578" s="1006">
        <v>0.74250000000000005</v>
      </c>
      <c r="J578" s="1006">
        <v>0.74250000000000005</v>
      </c>
      <c r="K578" s="1006">
        <v>0.76500000000000001</v>
      </c>
      <c r="L578" s="1006">
        <v>0.76500000000000001</v>
      </c>
      <c r="M578" s="1006">
        <v>0.74879999999999991</v>
      </c>
      <c r="N578" s="1006">
        <v>0.7551000000000001</v>
      </c>
      <c r="O578" s="1006">
        <v>0.75599999999999989</v>
      </c>
      <c r="P578" s="1006">
        <v>0.747</v>
      </c>
      <c r="Q578" s="1006">
        <v>0.73575000000000002</v>
      </c>
      <c r="R578" s="1006">
        <v>0.4536</v>
      </c>
      <c r="S578" s="1006"/>
      <c r="T578" s="1006"/>
      <c r="U578" s="1006">
        <f t="shared" si="13"/>
        <v>0.72112500000000002</v>
      </c>
    </row>
    <row r="579" spans="1:21">
      <c r="A579" s="676"/>
      <c r="B579" s="676"/>
      <c r="C579" s="1004">
        <v>573</v>
      </c>
      <c r="D579" s="1005" t="s">
        <v>308</v>
      </c>
      <c r="E579" s="1005" t="s">
        <v>1274</v>
      </c>
      <c r="F579" s="1005" t="s">
        <v>2011</v>
      </c>
      <c r="G579" s="1004" t="s">
        <v>55</v>
      </c>
      <c r="H579" s="1005">
        <v>800</v>
      </c>
      <c r="I579" s="1006">
        <v>0.7</v>
      </c>
      <c r="J579" s="1006">
        <v>0.7</v>
      </c>
      <c r="K579" s="1006">
        <v>0.7</v>
      </c>
      <c r="L579" s="1006">
        <v>0.7</v>
      </c>
      <c r="M579" s="1006">
        <v>0.7</v>
      </c>
      <c r="N579" s="1006">
        <v>0.31</v>
      </c>
      <c r="O579" s="1006">
        <v>0.42</v>
      </c>
      <c r="P579" s="1006">
        <v>0.28999999999999998</v>
      </c>
      <c r="Q579" s="1006">
        <v>0.32</v>
      </c>
      <c r="R579" s="1006">
        <v>0.32</v>
      </c>
      <c r="S579" s="1006">
        <v>0.37</v>
      </c>
      <c r="T579" s="1006">
        <v>0.33</v>
      </c>
      <c r="U579" s="1006">
        <f t="shared" si="13"/>
        <v>0.48833333333333345</v>
      </c>
    </row>
    <row r="580" spans="1:21">
      <c r="A580" s="676"/>
      <c r="B580" s="676"/>
      <c r="C580" s="1004">
        <v>574</v>
      </c>
      <c r="D580" s="1005" t="s">
        <v>372</v>
      </c>
      <c r="E580" s="1005" t="s">
        <v>1274</v>
      </c>
      <c r="F580" s="1005" t="s">
        <v>2050</v>
      </c>
      <c r="G580" s="1004" t="s">
        <v>55</v>
      </c>
      <c r="H580" s="1005">
        <v>810</v>
      </c>
      <c r="I580" s="1006">
        <v>0.37037037037037035</v>
      </c>
      <c r="J580" s="1006">
        <v>0.51851851851851849</v>
      </c>
      <c r="K580" s="1006">
        <v>0.46913580246913578</v>
      </c>
      <c r="L580" s="1006">
        <v>0.45925925925925926</v>
      </c>
      <c r="M580" s="1006">
        <v>0.43160493827160495</v>
      </c>
      <c r="N580" s="1006">
        <v>0.37037037037037035</v>
      </c>
      <c r="O580" s="1006">
        <v>0.33333333333333331</v>
      </c>
      <c r="P580" s="1006">
        <v>0.2617283950617284</v>
      </c>
      <c r="Q580" s="1006">
        <v>0.30617283950617286</v>
      </c>
      <c r="R580" s="1006">
        <v>0.34814814814814815</v>
      </c>
      <c r="S580" s="1006">
        <v>0.2839506172839506</v>
      </c>
      <c r="T580" s="1006">
        <v>0.26419753086419751</v>
      </c>
      <c r="U580" s="1006">
        <f t="shared" si="13"/>
        <v>0.3680658436213991</v>
      </c>
    </row>
    <row r="581" spans="1:21">
      <c r="A581" s="676"/>
      <c r="B581" s="676"/>
      <c r="C581" s="1004">
        <v>575</v>
      </c>
      <c r="D581" s="1005" t="s">
        <v>1774</v>
      </c>
      <c r="E581" s="1005" t="s">
        <v>1274</v>
      </c>
      <c r="F581" s="1005" t="s">
        <v>2202</v>
      </c>
      <c r="G581" s="1004" t="s">
        <v>55</v>
      </c>
      <c r="H581" s="1005">
        <v>825</v>
      </c>
      <c r="I581" s="1006">
        <v>0.21066666666666667</v>
      </c>
      <c r="J581" s="1006">
        <v>1.0944</v>
      </c>
      <c r="K581" s="1006">
        <v>1.1020000000000001</v>
      </c>
      <c r="L581" s="1006">
        <v>0.87272727272727268</v>
      </c>
      <c r="M581" s="1006">
        <v>0.84945454545454535</v>
      </c>
      <c r="N581" s="1006">
        <v>0.84848484848484851</v>
      </c>
      <c r="O581" s="1006">
        <v>0.83345454545454545</v>
      </c>
      <c r="P581" s="1006">
        <v>0.81987878787878787</v>
      </c>
      <c r="Q581" s="1006">
        <v>0.77187878787878783</v>
      </c>
      <c r="R581" s="1006">
        <v>0.51296969696969696</v>
      </c>
      <c r="S581" s="1006">
        <v>0.55951515151515152</v>
      </c>
      <c r="T581" s="1006">
        <v>0.41115151515151516</v>
      </c>
      <c r="U581" s="1006">
        <f t="shared" si="13"/>
        <v>0.7405484848484849</v>
      </c>
    </row>
    <row r="582" spans="1:21">
      <c r="A582" s="676"/>
      <c r="B582" s="676"/>
      <c r="C582" s="1004">
        <v>576</v>
      </c>
      <c r="D582" s="1005" t="s">
        <v>1725</v>
      </c>
      <c r="E582" s="1005" t="s">
        <v>1274</v>
      </c>
      <c r="F582" s="1005" t="s">
        <v>2050</v>
      </c>
      <c r="G582" s="1004" t="s">
        <v>55</v>
      </c>
      <c r="H582" s="1005">
        <v>833.33</v>
      </c>
      <c r="I582" s="1006">
        <v>4.66561866247465E-2</v>
      </c>
      <c r="J582" s="1006">
        <v>4.8960195840783358E-2</v>
      </c>
      <c r="K582" s="1006">
        <v>5.2416209664838655E-2</v>
      </c>
      <c r="L582" s="1006">
        <v>4.5504182016728068E-2</v>
      </c>
      <c r="M582" s="1006">
        <v>4.0320161280645125E-2</v>
      </c>
      <c r="N582" s="1006">
        <v>4.7808191232764932E-2</v>
      </c>
      <c r="O582" s="1006">
        <v>4.608018432073728E-2</v>
      </c>
      <c r="P582" s="1006">
        <v>3.6288145152580609E-2</v>
      </c>
      <c r="Q582" s="1006">
        <v>3.6864147456589821E-2</v>
      </c>
      <c r="R582" s="1006">
        <v>3.9168156672626686E-2</v>
      </c>
      <c r="S582" s="1006">
        <v>3.5712142848571396E-2</v>
      </c>
      <c r="T582" s="1006">
        <v>4.1472165888663558E-2</v>
      </c>
      <c r="U582" s="1006">
        <f t="shared" si="13"/>
        <v>4.3104172416689672E-2</v>
      </c>
    </row>
    <row r="583" spans="1:21">
      <c r="A583" s="676"/>
      <c r="B583" s="676"/>
      <c r="C583" s="1004">
        <v>577</v>
      </c>
      <c r="D583" s="1005" t="s">
        <v>2300</v>
      </c>
      <c r="E583" s="1005" t="s">
        <v>1274</v>
      </c>
      <c r="F583" s="1005" t="s">
        <v>2011</v>
      </c>
      <c r="G583" s="1004" t="s">
        <v>55</v>
      </c>
      <c r="H583" s="1005">
        <v>834</v>
      </c>
      <c r="I583" s="1006">
        <v>0.57026378896882501</v>
      </c>
      <c r="J583" s="1006">
        <v>0.56930455635491606</v>
      </c>
      <c r="K583" s="1006">
        <v>0.70887290167865713</v>
      </c>
      <c r="L583" s="1006">
        <v>0.35971223021582732</v>
      </c>
      <c r="M583" s="1006">
        <v>0.58081534772182253</v>
      </c>
      <c r="N583" s="1006">
        <v>0.60479616306954431</v>
      </c>
      <c r="O583" s="1006">
        <v>0.56354916067146288</v>
      </c>
      <c r="P583" s="1006">
        <v>0.52853717026378899</v>
      </c>
      <c r="Q583" s="1006">
        <v>0.6</v>
      </c>
      <c r="R583" s="1006">
        <v>0.58033573141486805</v>
      </c>
      <c r="S583" s="1006">
        <v>0.66522781774580331</v>
      </c>
      <c r="T583" s="1006">
        <v>0.49640287769784175</v>
      </c>
      <c r="U583" s="1006">
        <f t="shared" si="13"/>
        <v>0.56898481215027985</v>
      </c>
    </row>
    <row r="584" spans="1:21">
      <c r="A584" s="676"/>
      <c r="B584" s="676"/>
      <c r="C584" s="1004">
        <v>578</v>
      </c>
      <c r="D584" s="1005" t="s">
        <v>1796</v>
      </c>
      <c r="E584" s="1005" t="s">
        <v>1274</v>
      </c>
      <c r="F584" s="1005" t="s">
        <v>2011</v>
      </c>
      <c r="G584" s="1004" t="s">
        <v>55</v>
      </c>
      <c r="H584" s="1005">
        <v>850</v>
      </c>
      <c r="I584" s="1006">
        <v>0.56329411764705883</v>
      </c>
      <c r="J584" s="1006">
        <v>0.53082352941176469</v>
      </c>
      <c r="K584" s="1006">
        <v>0.53647058823529414</v>
      </c>
      <c r="L584" s="1006">
        <v>0.53082352941176469</v>
      </c>
      <c r="M584" s="1006">
        <v>0.53082352941176469</v>
      </c>
      <c r="N584" s="1006">
        <v>0.53082352941176469</v>
      </c>
      <c r="O584" s="1006">
        <v>0.54776470588235293</v>
      </c>
      <c r="P584" s="1006">
        <v>0.53082352941176469</v>
      </c>
      <c r="Q584" s="1006">
        <v>0.53082352941176469</v>
      </c>
      <c r="R584" s="1006">
        <v>0.53082352941176469</v>
      </c>
      <c r="S584" s="1006">
        <v>0.53195294117647063</v>
      </c>
      <c r="T584" s="1006">
        <v>0.53082352941176469</v>
      </c>
      <c r="U584" s="1006">
        <f t="shared" si="13"/>
        <v>0.53550588235294128</v>
      </c>
    </row>
    <row r="585" spans="1:21">
      <c r="A585" s="676"/>
      <c r="B585" s="676"/>
      <c r="C585" s="1004">
        <v>579</v>
      </c>
      <c r="D585" s="1005" t="s">
        <v>774</v>
      </c>
      <c r="E585" s="1005" t="s">
        <v>1274</v>
      </c>
      <c r="F585" s="1005" t="s">
        <v>2011</v>
      </c>
      <c r="G585" s="1004" t="s">
        <v>55</v>
      </c>
      <c r="H585" s="1005">
        <v>850</v>
      </c>
      <c r="I585" s="1006">
        <v>0.88023529411764712</v>
      </c>
      <c r="J585" s="1006">
        <v>0.90564705882352936</v>
      </c>
      <c r="K585" s="1006">
        <v>0.9261176470588236</v>
      </c>
      <c r="L585" s="1006">
        <v>0.8879999999999999</v>
      </c>
      <c r="M585" s="1006">
        <v>0.81529411764705884</v>
      </c>
      <c r="N585" s="1006">
        <v>0.87247058823529411</v>
      </c>
      <c r="O585" s="1006">
        <v>0.84352941176470586</v>
      </c>
      <c r="P585" s="1006">
        <v>0.87317647058823533</v>
      </c>
      <c r="Q585" s="1006">
        <v>0.86541176470588232</v>
      </c>
      <c r="R585" s="1006">
        <v>0.88447058823529412</v>
      </c>
      <c r="S585" s="1006">
        <v>0.86329411764705877</v>
      </c>
      <c r="T585" s="1006">
        <v>0.86752941176470588</v>
      </c>
      <c r="U585" s="1006">
        <f t="shared" si="13"/>
        <v>0.87376470588235289</v>
      </c>
    </row>
    <row r="586" spans="1:21">
      <c r="A586" s="676"/>
      <c r="B586" s="676"/>
      <c r="C586" s="1004">
        <v>580</v>
      </c>
      <c r="D586" s="1005" t="s">
        <v>12</v>
      </c>
      <c r="E586" s="1005" t="s">
        <v>1274</v>
      </c>
      <c r="F586" s="1005" t="s">
        <v>2011</v>
      </c>
      <c r="G586" s="1004" t="s">
        <v>55</v>
      </c>
      <c r="H586" s="1005">
        <v>860</v>
      </c>
      <c r="I586" s="1006">
        <v>0.88372093023255816</v>
      </c>
      <c r="J586" s="1006">
        <v>0.90697674418604646</v>
      </c>
      <c r="K586" s="1006">
        <v>0.96511627906976749</v>
      </c>
      <c r="L586" s="1006">
        <v>0.9279069767441861</v>
      </c>
      <c r="M586" s="1006">
        <v>0.90279069767441855</v>
      </c>
      <c r="N586" s="1006">
        <v>0.95348837209302328</v>
      </c>
      <c r="O586" s="1006">
        <v>0.88511627906976753</v>
      </c>
      <c r="P586" s="1006">
        <v>0.89534883720930236</v>
      </c>
      <c r="Q586" s="1006">
        <v>0.89767441860465114</v>
      </c>
      <c r="R586" s="1006">
        <v>0.86860465116279073</v>
      </c>
      <c r="S586" s="1006">
        <v>0.88372093023255816</v>
      </c>
      <c r="T586" s="1006">
        <v>0.913953488372093</v>
      </c>
      <c r="U586" s="1006">
        <f t="shared" si="13"/>
        <v>0.90703488372093011</v>
      </c>
    </row>
    <row r="587" spans="1:21">
      <c r="A587" s="676"/>
      <c r="B587" s="676"/>
      <c r="C587" s="1004">
        <v>581</v>
      </c>
      <c r="D587" s="1005" t="s">
        <v>1812</v>
      </c>
      <c r="E587" s="1005" t="s">
        <v>1274</v>
      </c>
      <c r="F587" s="1005" t="s">
        <v>2051</v>
      </c>
      <c r="G587" s="1004" t="s">
        <v>55</v>
      </c>
      <c r="H587" s="1005">
        <v>860</v>
      </c>
      <c r="I587" s="1006">
        <v>0.50232558139534889</v>
      </c>
      <c r="J587" s="1006">
        <v>0.20930232558139536</v>
      </c>
      <c r="K587" s="1006">
        <v>0.19534883720930232</v>
      </c>
      <c r="L587" s="1006">
        <v>0.23218604651162791</v>
      </c>
      <c r="M587" s="1006">
        <v>0.30362790697674419</v>
      </c>
      <c r="N587" s="1006">
        <v>0.30697674418604654</v>
      </c>
      <c r="O587" s="1006">
        <v>0.24948837209302327</v>
      </c>
      <c r="P587" s="1006">
        <v>0.20093023255813955</v>
      </c>
      <c r="Q587" s="1006">
        <v>0.16744186046511628</v>
      </c>
      <c r="R587" s="1006">
        <v>0.13813953488372094</v>
      </c>
      <c r="S587" s="1006">
        <v>0.18139534883720931</v>
      </c>
      <c r="T587" s="1006">
        <v>0.28744186046511627</v>
      </c>
      <c r="U587" s="1006">
        <f t="shared" si="13"/>
        <v>0.24788372093023256</v>
      </c>
    </row>
    <row r="588" spans="1:21">
      <c r="A588" s="676"/>
      <c r="B588" s="676"/>
      <c r="C588" s="1004">
        <v>582</v>
      </c>
      <c r="D588" s="1005" t="s">
        <v>2301</v>
      </c>
      <c r="E588" s="1005" t="s">
        <v>1274</v>
      </c>
      <c r="F588" s="1005" t="s">
        <v>2011</v>
      </c>
      <c r="G588" s="1004" t="s">
        <v>55</v>
      </c>
      <c r="H588" s="1005">
        <v>889</v>
      </c>
      <c r="I588" s="1006"/>
      <c r="J588" s="1006"/>
      <c r="K588" s="1006"/>
      <c r="L588" s="1006"/>
      <c r="M588" s="1006"/>
      <c r="N588" s="1006"/>
      <c r="O588" s="1006"/>
      <c r="P588" s="1006"/>
      <c r="Q588" s="1006"/>
      <c r="R588" s="1006"/>
      <c r="S588" s="1006">
        <v>0.1366029246344207</v>
      </c>
      <c r="T588" s="1006">
        <v>0.34069741282339705</v>
      </c>
      <c r="U588" s="1006">
        <f t="shared" si="13"/>
        <v>0.23865016872890887</v>
      </c>
    </row>
    <row r="589" spans="1:21">
      <c r="A589" s="676"/>
      <c r="B589" s="676"/>
      <c r="C589" s="1004">
        <v>583</v>
      </c>
      <c r="D589" s="1005" t="s">
        <v>877</v>
      </c>
      <c r="E589" s="1005" t="s">
        <v>1274</v>
      </c>
      <c r="F589" s="1005" t="s">
        <v>2011</v>
      </c>
      <c r="G589" s="1004" t="s">
        <v>55</v>
      </c>
      <c r="H589" s="1005">
        <v>889</v>
      </c>
      <c r="I589" s="1006">
        <v>0.94488188976377951</v>
      </c>
      <c r="J589" s="1006">
        <v>0.99550056242969631</v>
      </c>
      <c r="K589" s="1006">
        <v>1.0089988751406074</v>
      </c>
      <c r="L589" s="1006">
        <v>0.97862767154105734</v>
      </c>
      <c r="M589" s="1006">
        <v>1.0089988751406074</v>
      </c>
      <c r="N589" s="1006">
        <v>1.0056242969628797</v>
      </c>
      <c r="O589" s="1006">
        <v>0.99212598425196852</v>
      </c>
      <c r="P589" s="1006">
        <v>0.95838020247469069</v>
      </c>
      <c r="Q589" s="1006">
        <v>1.0292463442069741</v>
      </c>
      <c r="R589" s="1006">
        <v>0.93475815523059613</v>
      </c>
      <c r="S589" s="1006">
        <v>0.9516310461192351</v>
      </c>
      <c r="T589" s="1006">
        <v>0.99212598425196852</v>
      </c>
      <c r="U589" s="1006">
        <f t="shared" si="13"/>
        <v>0.98340832395950517</v>
      </c>
    </row>
    <row r="590" spans="1:21">
      <c r="A590" s="676"/>
      <c r="B590" s="676"/>
      <c r="C590" s="1004">
        <v>584</v>
      </c>
      <c r="D590" s="1005" t="s">
        <v>1817</v>
      </c>
      <c r="E590" s="1005" t="s">
        <v>1274</v>
      </c>
      <c r="F590" s="1005" t="s">
        <v>2202</v>
      </c>
      <c r="G590" s="1004" t="s">
        <v>55</v>
      </c>
      <c r="H590" s="1005">
        <v>900</v>
      </c>
      <c r="I590" s="1006">
        <v>1.5097613882863341</v>
      </c>
      <c r="J590" s="1006">
        <v>1.6268980477223427</v>
      </c>
      <c r="K590" s="1006">
        <v>1.5227765726681128</v>
      </c>
      <c r="L590" s="1006">
        <v>1.833058568329718</v>
      </c>
      <c r="M590" s="1006">
        <v>1.8122342733188721</v>
      </c>
      <c r="N590" s="1006">
        <v>1.4316702819956617</v>
      </c>
      <c r="O590" s="1006">
        <v>0.78888888888888886</v>
      </c>
      <c r="P590" s="1006">
        <v>0.8</v>
      </c>
      <c r="Q590" s="1006">
        <v>0.71599999999999997</v>
      </c>
      <c r="R590" s="1006">
        <v>0.45377777777777778</v>
      </c>
      <c r="S590" s="1006">
        <v>0.52044444444444438</v>
      </c>
      <c r="T590" s="1006">
        <v>0.76888888888888884</v>
      </c>
      <c r="U590" s="1006">
        <f t="shared" si="13"/>
        <v>1.1486999276934202</v>
      </c>
    </row>
    <row r="591" spans="1:21">
      <c r="A591" s="676"/>
      <c r="B591" s="676"/>
      <c r="C591" s="1004">
        <v>585</v>
      </c>
      <c r="D591" s="1005" t="s">
        <v>956</v>
      </c>
      <c r="E591" s="1005" t="s">
        <v>1274</v>
      </c>
      <c r="F591" s="1005" t="s">
        <v>2011</v>
      </c>
      <c r="G591" s="1004" t="s">
        <v>55</v>
      </c>
      <c r="H591" s="1005">
        <v>900</v>
      </c>
      <c r="I591" s="1006">
        <v>0.93666666666666665</v>
      </c>
      <c r="J591" s="1006">
        <v>0.91666666666666663</v>
      </c>
      <c r="K591" s="1006">
        <v>0.9</v>
      </c>
      <c r="L591" s="1006">
        <v>0.95</v>
      </c>
      <c r="M591" s="1006">
        <v>0.91333333333333333</v>
      </c>
      <c r="N591" s="1006">
        <v>0.8833333333333333</v>
      </c>
      <c r="O591" s="1006">
        <v>0.90333333333333332</v>
      </c>
      <c r="P591" s="1006">
        <v>1</v>
      </c>
      <c r="Q591" s="1006">
        <v>0.95</v>
      </c>
      <c r="R591" s="1006">
        <v>0.90333333333333332</v>
      </c>
      <c r="S591" s="1006">
        <v>0.8666666666666667</v>
      </c>
      <c r="T591" s="1006">
        <v>0.8833333333333333</v>
      </c>
      <c r="U591" s="1006">
        <f t="shared" si="13"/>
        <v>0.91722222222222227</v>
      </c>
    </row>
    <row r="592" spans="1:21">
      <c r="A592" s="676"/>
      <c r="B592" s="676"/>
      <c r="C592" s="1004">
        <v>586</v>
      </c>
      <c r="D592" s="1005" t="s">
        <v>967</v>
      </c>
      <c r="E592" s="1005" t="s">
        <v>1274</v>
      </c>
      <c r="F592" s="1005" t="s">
        <v>2011</v>
      </c>
      <c r="G592" s="1004" t="s">
        <v>55</v>
      </c>
      <c r="H592" s="1005">
        <v>900</v>
      </c>
      <c r="I592" s="1006">
        <v>0.76500000000000001</v>
      </c>
      <c r="J592" s="1006">
        <v>0.68666666666666665</v>
      </c>
      <c r="K592" s="1006">
        <v>0.73</v>
      </c>
      <c r="L592" s="1006">
        <v>0.70266666666666666</v>
      </c>
      <c r="M592" s="1006">
        <v>0.67</v>
      </c>
      <c r="N592" s="1006">
        <v>0.65666666666666662</v>
      </c>
      <c r="O592" s="1006">
        <v>0.68166666666666664</v>
      </c>
      <c r="P592" s="1006">
        <v>0.28333333333333333</v>
      </c>
      <c r="Q592" s="1006">
        <v>0.45</v>
      </c>
      <c r="R592" s="1006">
        <v>0.66533333333333333</v>
      </c>
      <c r="S592" s="1006">
        <v>0.63066666666666671</v>
      </c>
      <c r="T592" s="1006">
        <v>0.66199999999999992</v>
      </c>
      <c r="U592" s="1006">
        <f t="shared" si="13"/>
        <v>0.6319999999999999</v>
      </c>
    </row>
    <row r="593" spans="1:21">
      <c r="A593" s="676"/>
      <c r="B593" s="676"/>
      <c r="C593" s="1004">
        <v>587</v>
      </c>
      <c r="D593" s="1005" t="s">
        <v>1753</v>
      </c>
      <c r="E593" s="1005" t="s">
        <v>1274</v>
      </c>
      <c r="F593" s="1005" t="s">
        <v>2011</v>
      </c>
      <c r="G593" s="1004" t="s">
        <v>55</v>
      </c>
      <c r="H593" s="1005">
        <v>950</v>
      </c>
      <c r="I593" s="1006">
        <v>0.20842105263157895</v>
      </c>
      <c r="J593" s="1006">
        <v>0.22736842105263158</v>
      </c>
      <c r="K593" s="1006">
        <v>0.20842105263157895</v>
      </c>
      <c r="L593" s="1006">
        <v>0.18947368421052632</v>
      </c>
      <c r="M593" s="1006">
        <v>0.16294736842105265</v>
      </c>
      <c r="N593" s="1006">
        <v>0.15461052631578948</v>
      </c>
      <c r="O593" s="1006">
        <v>0.15157894736842106</v>
      </c>
      <c r="P593" s="1006">
        <v>0.19856842105263156</v>
      </c>
      <c r="Q593" s="1006">
        <v>0.19705263157894737</v>
      </c>
      <c r="R593" s="1006">
        <v>0.14172631578947367</v>
      </c>
      <c r="S593" s="1006">
        <v>0.13187368421052631</v>
      </c>
      <c r="T593" s="1006">
        <v>0.16446315789473684</v>
      </c>
      <c r="U593" s="1006">
        <f t="shared" si="13"/>
        <v>0.17804210526315789</v>
      </c>
    </row>
    <row r="594" spans="1:21">
      <c r="A594" s="676"/>
      <c r="B594" s="676"/>
      <c r="C594" s="1004">
        <v>588</v>
      </c>
      <c r="D594" s="1005" t="s">
        <v>2302</v>
      </c>
      <c r="E594" s="1005" t="s">
        <v>1274</v>
      </c>
      <c r="F594" s="1005" t="s">
        <v>2202</v>
      </c>
      <c r="G594" s="1004" t="s">
        <v>55</v>
      </c>
      <c r="H594" s="1005">
        <v>989</v>
      </c>
      <c r="I594" s="1006"/>
      <c r="J594" s="1006"/>
      <c r="K594" s="1006">
        <v>1.1696663296258847</v>
      </c>
      <c r="L594" s="1006">
        <v>1.1696663296258847</v>
      </c>
      <c r="M594" s="1006">
        <v>1.1696663296258847</v>
      </c>
      <c r="N594" s="1006">
        <v>1.1696663296258847</v>
      </c>
      <c r="O594" s="1006">
        <v>1.1696663296258847</v>
      </c>
      <c r="P594" s="1006">
        <v>1.0434782608695652</v>
      </c>
      <c r="Q594" s="1006">
        <v>1.1696663296258847</v>
      </c>
      <c r="R594" s="1006">
        <v>1.1696663296258847</v>
      </c>
      <c r="S594" s="1006">
        <v>1.1696663296258847</v>
      </c>
      <c r="T594" s="1006">
        <v>1.2618806875631952</v>
      </c>
      <c r="U594" s="1006">
        <f t="shared" si="13"/>
        <v>1.1662689585439838</v>
      </c>
    </row>
    <row r="595" spans="1:21">
      <c r="A595" s="676"/>
      <c r="B595" s="676"/>
      <c r="C595" s="1004">
        <v>589</v>
      </c>
      <c r="D595" s="1005" t="s">
        <v>1791</v>
      </c>
      <c r="E595" s="1005" t="s">
        <v>1274</v>
      </c>
      <c r="F595" s="1005" t="s">
        <v>2011</v>
      </c>
      <c r="G595" s="1004" t="s">
        <v>55</v>
      </c>
      <c r="H595" s="1005">
        <v>1000</v>
      </c>
      <c r="I595" s="1006">
        <v>0.71460000000000001</v>
      </c>
      <c r="J595" s="1006">
        <v>0.7248</v>
      </c>
      <c r="K595" s="1006">
        <v>0.7248</v>
      </c>
      <c r="L595" s="1006">
        <v>0.68579999999999997</v>
      </c>
      <c r="M595" s="1006">
        <v>0.68100000000000005</v>
      </c>
      <c r="N595" s="1006">
        <v>0.71639999999999993</v>
      </c>
      <c r="O595" s="1006">
        <v>0.69299999999999995</v>
      </c>
      <c r="P595" s="1006">
        <v>0.75239999999999996</v>
      </c>
      <c r="Q595" s="1006">
        <v>0.7782</v>
      </c>
      <c r="R595" s="1006">
        <v>0.77100000000000002</v>
      </c>
      <c r="S595" s="1006">
        <v>0.78120000000000001</v>
      </c>
      <c r="T595" s="1006">
        <v>0.74760000000000004</v>
      </c>
      <c r="U595" s="1006">
        <f t="shared" si="13"/>
        <v>0.73089999999999999</v>
      </c>
    </row>
    <row r="596" spans="1:21">
      <c r="A596" s="676"/>
      <c r="B596" s="676"/>
      <c r="C596" s="1004">
        <v>590</v>
      </c>
      <c r="D596" s="1005" t="s">
        <v>1726</v>
      </c>
      <c r="E596" s="1005" t="s">
        <v>1274</v>
      </c>
      <c r="F596" s="1005" t="s">
        <v>2202</v>
      </c>
      <c r="G596" s="1004" t="s">
        <v>55</v>
      </c>
      <c r="H596" s="1005">
        <v>1000</v>
      </c>
      <c r="I596" s="1006">
        <v>0.72287999999999997</v>
      </c>
      <c r="J596" s="1006">
        <v>0.74112</v>
      </c>
      <c r="K596" s="1006">
        <v>0.74015999999999993</v>
      </c>
      <c r="L596" s="1006">
        <v>0.73872000000000004</v>
      </c>
      <c r="M596" s="1006">
        <v>0.81696000000000002</v>
      </c>
      <c r="N596" s="1006">
        <v>0.83711999999999998</v>
      </c>
      <c r="O596" s="1006">
        <v>0.91679999999999995</v>
      </c>
      <c r="P596" s="1006">
        <v>0.84384000000000003</v>
      </c>
      <c r="Q596" s="1006">
        <v>0.71567999999999998</v>
      </c>
      <c r="R596" s="1006">
        <v>0.70704</v>
      </c>
      <c r="S596" s="1006">
        <v>0.64079999999999993</v>
      </c>
      <c r="T596" s="1006">
        <v>0.69791999999999998</v>
      </c>
      <c r="U596" s="1006">
        <f t="shared" si="13"/>
        <v>0.75992000000000004</v>
      </c>
    </row>
    <row r="597" spans="1:21">
      <c r="A597" s="676"/>
      <c r="B597" s="676"/>
      <c r="C597" s="1004">
        <v>591</v>
      </c>
      <c r="D597" s="1005" t="s">
        <v>1780</v>
      </c>
      <c r="E597" s="1005" t="s">
        <v>1274</v>
      </c>
      <c r="F597" s="1005" t="s">
        <v>2011</v>
      </c>
      <c r="G597" s="1004" t="s">
        <v>55</v>
      </c>
      <c r="H597" s="1005">
        <v>1000</v>
      </c>
      <c r="I597" s="1006">
        <v>0.89039999999999997</v>
      </c>
      <c r="J597" s="1006">
        <v>0.89951999999999999</v>
      </c>
      <c r="K597" s="1006">
        <v>0.92735999999999996</v>
      </c>
      <c r="L597" s="1006">
        <v>0.89232</v>
      </c>
      <c r="M597" s="1006">
        <v>0.92784</v>
      </c>
      <c r="N597" s="1006">
        <v>0.81023999999999996</v>
      </c>
      <c r="O597" s="1006">
        <v>0.90815999999999997</v>
      </c>
      <c r="P597" s="1006">
        <v>0.8654400000000001</v>
      </c>
      <c r="Q597" s="1006">
        <v>0.59951999999999994</v>
      </c>
      <c r="R597" s="1006">
        <v>0.93264000000000002</v>
      </c>
      <c r="S597" s="1006">
        <v>0.93264000000000002</v>
      </c>
      <c r="T597" s="1006">
        <v>0.91800000000000004</v>
      </c>
      <c r="U597" s="1006">
        <f t="shared" si="13"/>
        <v>0.8753399999999999</v>
      </c>
    </row>
    <row r="598" spans="1:21">
      <c r="A598" s="676"/>
      <c r="B598" s="676"/>
      <c r="C598" s="1004">
        <v>592</v>
      </c>
      <c r="D598" s="1005" t="s">
        <v>2206</v>
      </c>
      <c r="E598" s="1005" t="s">
        <v>1274</v>
      </c>
      <c r="F598" s="1005" t="s">
        <v>2011</v>
      </c>
      <c r="G598" s="1004" t="s">
        <v>55</v>
      </c>
      <c r="H598" s="1005">
        <v>1000</v>
      </c>
      <c r="I598" s="1006">
        <v>0.51</v>
      </c>
      <c r="J598" s="1006">
        <v>0.51</v>
      </c>
      <c r="K598" s="1006">
        <v>0.54</v>
      </c>
      <c r="L598" s="1006">
        <v>0.87</v>
      </c>
      <c r="M598" s="1006">
        <v>0.92520000000000002</v>
      </c>
      <c r="N598" s="1006">
        <v>0.99839999999999995</v>
      </c>
      <c r="O598" s="1006">
        <v>0.97799999999999998</v>
      </c>
      <c r="P598" s="1006">
        <v>1.04976</v>
      </c>
      <c r="Q598" s="1006">
        <v>0.99</v>
      </c>
      <c r="R598" s="1006">
        <v>0.97487999999999997</v>
      </c>
      <c r="S598" s="1006">
        <v>0.95184000000000002</v>
      </c>
      <c r="T598" s="1006">
        <v>0.96911999999999998</v>
      </c>
      <c r="U598" s="1006">
        <f t="shared" si="13"/>
        <v>0.85560000000000003</v>
      </c>
    </row>
    <row r="599" spans="1:21" ht="15">
      <c r="A599" s="676"/>
      <c r="B599" s="676"/>
      <c r="C599" s="1007">
        <f>+C598</f>
        <v>592</v>
      </c>
      <c r="D599" s="1008" t="s">
        <v>1345</v>
      </c>
      <c r="E599" s="1009"/>
      <c r="F599" s="1009"/>
      <c r="G599" s="1007"/>
      <c r="H599" s="1009">
        <f>SUM(H7:H598)</f>
        <v>171677.36</v>
      </c>
      <c r="I599" s="1010">
        <f t="shared" ref="I599:T599" si="14">AVERAGE(I7:I598)</f>
        <v>0.60065348068398972</v>
      </c>
      <c r="J599" s="1010">
        <f t="shared" si="14"/>
        <v>0.61236029974757111</v>
      </c>
      <c r="K599" s="1010">
        <f t="shared" si="14"/>
        <v>0.59894718892382404</v>
      </c>
      <c r="L599" s="1010">
        <f t="shared" si="14"/>
        <v>0.62084136981793203</v>
      </c>
      <c r="M599" s="1010">
        <f t="shared" si="14"/>
        <v>0.59694246538791906</v>
      </c>
      <c r="N599" s="1010">
        <f t="shared" si="14"/>
        <v>0.59007703294635838</v>
      </c>
      <c r="O599" s="1010">
        <f t="shared" si="14"/>
        <v>0.59403936277577274</v>
      </c>
      <c r="P599" s="1010">
        <f t="shared" si="14"/>
        <v>0.51774980083344557</v>
      </c>
      <c r="Q599" s="1010">
        <f t="shared" si="14"/>
        <v>0.50062196572926976</v>
      </c>
      <c r="R599" s="1010">
        <f t="shared" si="14"/>
        <v>0.54621390390198887</v>
      </c>
      <c r="S599" s="1010">
        <f t="shared" si="14"/>
        <v>0.55780721367917419</v>
      </c>
      <c r="T599" s="1010">
        <f t="shared" si="14"/>
        <v>0.61528418144626729</v>
      </c>
      <c r="U599" s="1010">
        <v>0.58726493419691006</v>
      </c>
    </row>
    <row r="600" spans="1:21" ht="15">
      <c r="A600" s="676"/>
      <c r="B600" s="676"/>
      <c r="C600" s="1004"/>
      <c r="D600" s="1001" t="s">
        <v>1382</v>
      </c>
      <c r="E600" s="1005"/>
      <c r="F600" s="1005"/>
      <c r="G600" s="1004"/>
      <c r="H600" s="1005"/>
      <c r="I600" s="1006"/>
      <c r="J600" s="1006"/>
      <c r="K600" s="1006"/>
      <c r="L600" s="1006"/>
      <c r="M600" s="1006"/>
      <c r="N600" s="1006"/>
      <c r="O600" s="1006"/>
      <c r="P600" s="1006"/>
      <c r="Q600" s="1006"/>
      <c r="R600" s="1006"/>
      <c r="S600" s="1006"/>
      <c r="T600" s="1006"/>
      <c r="U600" s="1006"/>
    </row>
    <row r="601" spans="1:21">
      <c r="A601" s="676"/>
      <c r="B601" s="676"/>
      <c r="C601" s="1011">
        <v>1</v>
      </c>
      <c r="D601" s="1005" t="s">
        <v>1794</v>
      </c>
      <c r="E601" s="1005" t="s">
        <v>1274</v>
      </c>
      <c r="F601" s="1005" t="s">
        <v>2213</v>
      </c>
      <c r="G601" s="1004" t="s">
        <v>55</v>
      </c>
      <c r="H601" s="1005">
        <v>1150</v>
      </c>
      <c r="I601" s="1006">
        <v>0.33871304347826087</v>
      </c>
      <c r="J601" s="1006">
        <v>0.35373913043478261</v>
      </c>
      <c r="K601" s="1006">
        <v>0.34998260869565218</v>
      </c>
      <c r="L601" s="1006">
        <v>0.36</v>
      </c>
      <c r="M601" s="1006">
        <v>0.35812173913043477</v>
      </c>
      <c r="N601" s="1006">
        <v>0.34685217391304346</v>
      </c>
      <c r="O601" s="1006">
        <v>0.35874782608695654</v>
      </c>
      <c r="P601" s="1006">
        <v>0.36250434782608693</v>
      </c>
      <c r="Q601" s="1006">
        <v>0.34560000000000002</v>
      </c>
      <c r="R601" s="1006">
        <v>0.35561739130434783</v>
      </c>
      <c r="S601" s="1006">
        <v>0.34685217391304346</v>
      </c>
      <c r="T601" s="1006">
        <v>0.34810434782608696</v>
      </c>
      <c r="U601" s="1006">
        <f t="shared" ref="U601:U635" si="15">AVERAGE(I601:T601)</f>
        <v>0.3520695652173913</v>
      </c>
    </row>
    <row r="602" spans="1:21">
      <c r="A602" s="676"/>
      <c r="B602" s="676"/>
      <c r="C602" s="1011">
        <v>2</v>
      </c>
      <c r="D602" s="1005" t="s">
        <v>379</v>
      </c>
      <c r="E602" s="1005" t="s">
        <v>1274</v>
      </c>
      <c r="F602" s="1005" t="s">
        <v>2011</v>
      </c>
      <c r="G602" s="1004" t="s">
        <v>55</v>
      </c>
      <c r="H602" s="1005">
        <v>1200</v>
      </c>
      <c r="I602" s="1006">
        <v>0.70499999999999996</v>
      </c>
      <c r="J602" s="1006">
        <v>0.6</v>
      </c>
      <c r="K602" s="1006">
        <v>0.58440000000000003</v>
      </c>
      <c r="L602" s="1006">
        <v>0.64319999999999999</v>
      </c>
      <c r="M602" s="1006">
        <v>0.52259999999999995</v>
      </c>
      <c r="N602" s="1006">
        <v>0.435</v>
      </c>
      <c r="O602" s="1006">
        <v>0.54</v>
      </c>
      <c r="P602" s="1006">
        <v>0.58919999999999995</v>
      </c>
      <c r="Q602" s="1006">
        <v>0.69240000000000002</v>
      </c>
      <c r="R602" s="1006">
        <v>0.5706</v>
      </c>
      <c r="S602" s="1006">
        <v>0.66060000000000008</v>
      </c>
      <c r="T602" s="1006">
        <v>0.69600000000000006</v>
      </c>
      <c r="U602" s="1006">
        <f t="shared" si="15"/>
        <v>0.60325000000000006</v>
      </c>
    </row>
    <row r="603" spans="1:21">
      <c r="A603" s="676"/>
      <c r="B603" s="676"/>
      <c r="C603" s="1011">
        <v>3</v>
      </c>
      <c r="D603" s="1005" t="s">
        <v>278</v>
      </c>
      <c r="E603" s="1005" t="s">
        <v>1274</v>
      </c>
      <c r="F603" s="1005" t="s">
        <v>2203</v>
      </c>
      <c r="G603" s="1004" t="s">
        <v>55</v>
      </c>
      <c r="H603" s="1005">
        <v>1200</v>
      </c>
      <c r="I603" s="1006">
        <v>1.0410000000000001</v>
      </c>
      <c r="J603" s="1006">
        <v>1.0695000000000001</v>
      </c>
      <c r="K603" s="1006">
        <v>1.0577999999999999</v>
      </c>
      <c r="L603" s="1006">
        <v>1.1304000000000001</v>
      </c>
      <c r="M603" s="1006">
        <v>1.1375999999999999</v>
      </c>
      <c r="N603" s="1006">
        <v>1.1532</v>
      </c>
      <c r="O603" s="1006">
        <v>1.236</v>
      </c>
      <c r="P603" s="1006">
        <v>1.0920000000000001</v>
      </c>
      <c r="Q603" s="1006">
        <v>1.0914000000000001</v>
      </c>
      <c r="R603" s="1006">
        <v>1.119</v>
      </c>
      <c r="S603" s="1006">
        <v>1.0644</v>
      </c>
      <c r="T603" s="1006">
        <v>1.0335000000000001</v>
      </c>
      <c r="U603" s="1006">
        <f t="shared" si="15"/>
        <v>1.10215</v>
      </c>
    </row>
    <row r="604" spans="1:21">
      <c r="A604" s="676"/>
      <c r="B604" s="676"/>
      <c r="C604" s="1011">
        <v>4</v>
      </c>
      <c r="D604" s="1005" t="s">
        <v>2205</v>
      </c>
      <c r="E604" s="1005" t="s">
        <v>1274</v>
      </c>
      <c r="F604" s="1005" t="s">
        <v>2011</v>
      </c>
      <c r="G604" s="1004" t="s">
        <v>55</v>
      </c>
      <c r="H604" s="1005">
        <v>1200</v>
      </c>
      <c r="I604" s="1006">
        <v>0.68825000000000003</v>
      </c>
      <c r="J604" s="1006">
        <v>0.68825000000000003</v>
      </c>
      <c r="K604" s="1006">
        <v>0.7</v>
      </c>
      <c r="L604" s="1006">
        <v>0.7</v>
      </c>
      <c r="M604" s="1006">
        <v>0.52399999999999991</v>
      </c>
      <c r="N604" s="1006">
        <v>0.56600000000000006</v>
      </c>
      <c r="O604" s="1006">
        <v>0.74199999999999999</v>
      </c>
      <c r="P604" s="1006">
        <v>0.72399999999999998</v>
      </c>
      <c r="Q604" s="1006">
        <v>0.70250000000000001</v>
      </c>
      <c r="R604" s="1006">
        <v>0.66500000000000004</v>
      </c>
      <c r="S604" s="1006">
        <v>0.59250000000000003</v>
      </c>
      <c r="T604" s="1006">
        <v>0.69499999999999995</v>
      </c>
      <c r="U604" s="1006">
        <f t="shared" si="15"/>
        <v>0.66562500000000002</v>
      </c>
    </row>
    <row r="605" spans="1:21">
      <c r="A605" s="676"/>
      <c r="B605" s="676"/>
      <c r="C605" s="1011">
        <v>5</v>
      </c>
      <c r="D605" s="1005" t="s">
        <v>729</v>
      </c>
      <c r="E605" s="1005" t="s">
        <v>1274</v>
      </c>
      <c r="F605" s="1005" t="s">
        <v>2050</v>
      </c>
      <c r="G605" s="1004" t="s">
        <v>55</v>
      </c>
      <c r="H605" s="1005">
        <v>1236</v>
      </c>
      <c r="I605" s="1006">
        <v>0.85791262135922342</v>
      </c>
      <c r="J605" s="1006">
        <v>0.87873786407766985</v>
      </c>
      <c r="K605" s="1006">
        <v>0.8474271844660195</v>
      </c>
      <c r="L605" s="1006">
        <v>0.89155339805825251</v>
      </c>
      <c r="M605" s="1006">
        <v>0.8474271844660195</v>
      </c>
      <c r="N605" s="1006">
        <v>0.84466019417475724</v>
      </c>
      <c r="O605" s="1006">
        <v>0.83300970873786395</v>
      </c>
      <c r="P605" s="1006">
        <v>0.970873786407767</v>
      </c>
      <c r="Q605" s="1006">
        <v>0.970873786407767</v>
      </c>
      <c r="R605" s="1006">
        <v>1.0412621359223302</v>
      </c>
      <c r="S605" s="1006">
        <v>0.98300970873786409</v>
      </c>
      <c r="T605" s="1006">
        <v>0.78640776699029125</v>
      </c>
      <c r="U605" s="1006">
        <f t="shared" si="15"/>
        <v>0.896096278317152</v>
      </c>
    </row>
    <row r="606" spans="1:21">
      <c r="A606" s="676"/>
      <c r="B606" s="676"/>
      <c r="C606" s="1011">
        <v>6</v>
      </c>
      <c r="D606" s="1005" t="s">
        <v>10</v>
      </c>
      <c r="E606" s="1005" t="s">
        <v>1274</v>
      </c>
      <c r="F606" s="1005" t="s">
        <v>2011</v>
      </c>
      <c r="G606" s="1004" t="s">
        <v>55</v>
      </c>
      <c r="H606" s="1005">
        <v>1300</v>
      </c>
      <c r="I606" s="1006">
        <v>0.92307692307692313</v>
      </c>
      <c r="J606" s="1006">
        <v>0.94153846153846155</v>
      </c>
      <c r="K606" s="1006">
        <v>1.003076923076923</v>
      </c>
      <c r="L606" s="1006">
        <v>0.98461538461538467</v>
      </c>
      <c r="M606" s="1006">
        <v>0.99630769230769234</v>
      </c>
      <c r="N606" s="1006">
        <v>1.0633846153846154</v>
      </c>
      <c r="O606" s="1006">
        <v>0.9538461538461539</v>
      </c>
      <c r="P606" s="1006">
        <v>1.0178461538461538</v>
      </c>
      <c r="Q606" s="1006">
        <v>1.0338461538461539</v>
      </c>
      <c r="R606" s="1006">
        <v>1.056</v>
      </c>
      <c r="S606" s="1006">
        <v>1.0356923076923077</v>
      </c>
      <c r="T606" s="1006">
        <v>0.94953846153846155</v>
      </c>
      <c r="U606" s="1006">
        <f t="shared" si="15"/>
        <v>0.99656410256410244</v>
      </c>
    </row>
    <row r="607" spans="1:21">
      <c r="A607" s="676"/>
      <c r="B607" s="676"/>
      <c r="C607" s="1011">
        <v>7</v>
      </c>
      <c r="D607" s="1005" t="s">
        <v>1277</v>
      </c>
      <c r="E607" s="1005" t="s">
        <v>1274</v>
      </c>
      <c r="F607" s="1005" t="s">
        <v>2011</v>
      </c>
      <c r="G607" s="1004" t="s">
        <v>55</v>
      </c>
      <c r="H607" s="1005">
        <v>1350</v>
      </c>
      <c r="I607" s="1006">
        <v>0.98666666666666669</v>
      </c>
      <c r="J607" s="1006">
        <v>0.96</v>
      </c>
      <c r="K607" s="1006">
        <v>0.92</v>
      </c>
      <c r="L607" s="1006">
        <v>0.92</v>
      </c>
      <c r="M607" s="1006">
        <v>0.88</v>
      </c>
      <c r="N607" s="1006">
        <v>0.97333333333333338</v>
      </c>
      <c r="O607" s="1006">
        <v>0.9728</v>
      </c>
      <c r="P607" s="1006">
        <v>0.8938666666666667</v>
      </c>
      <c r="Q607" s="1006">
        <v>0.94666666666666666</v>
      </c>
      <c r="R607" s="1006">
        <v>0.95946666666666669</v>
      </c>
      <c r="S607" s="1006">
        <v>0.98079999999999989</v>
      </c>
      <c r="T607" s="1006">
        <v>0.98293333333333333</v>
      </c>
      <c r="U607" s="1006">
        <f t="shared" si="15"/>
        <v>0.94804444444444458</v>
      </c>
    </row>
    <row r="608" spans="1:21">
      <c r="A608" s="676"/>
      <c r="B608" s="676"/>
      <c r="C608" s="1011">
        <v>8</v>
      </c>
      <c r="D608" s="1005" t="s">
        <v>664</v>
      </c>
      <c r="E608" s="1005" t="s">
        <v>1274</v>
      </c>
      <c r="F608" s="1005" t="s">
        <v>2011</v>
      </c>
      <c r="G608" s="1004" t="s">
        <v>55</v>
      </c>
      <c r="H608" s="1005">
        <v>1450</v>
      </c>
      <c r="I608" s="1006">
        <v>0.88932413793103449</v>
      </c>
      <c r="J608" s="1006">
        <v>0.91564137931034484</v>
      </c>
      <c r="K608" s="1006">
        <v>0.91315862068965514</v>
      </c>
      <c r="L608" s="1006">
        <v>0.81980689655172412</v>
      </c>
      <c r="M608" s="1006">
        <v>0.81633103448275868</v>
      </c>
      <c r="N608" s="1006">
        <v>0.88137931034482764</v>
      </c>
      <c r="O608" s="1006">
        <v>0.71751724137931039</v>
      </c>
      <c r="P608" s="1006">
        <v>0.68573793103448277</v>
      </c>
      <c r="Q608" s="1006">
        <v>0.88783448275862065</v>
      </c>
      <c r="R608" s="1006">
        <v>0.84264827586206892</v>
      </c>
      <c r="S608" s="1006">
        <v>0.91166896551724141</v>
      </c>
      <c r="T608" s="1006">
        <v>0.87194482758620684</v>
      </c>
      <c r="U608" s="1006">
        <f t="shared" si="15"/>
        <v>0.84608275862068971</v>
      </c>
    </row>
    <row r="609" spans="1:21">
      <c r="A609" s="676"/>
      <c r="B609" s="676"/>
      <c r="C609" s="1011">
        <v>9</v>
      </c>
      <c r="D609" s="1005" t="s">
        <v>1694</v>
      </c>
      <c r="E609" s="1005" t="s">
        <v>1274</v>
      </c>
      <c r="F609" s="1005" t="s">
        <v>2011</v>
      </c>
      <c r="G609" s="1004" t="s">
        <v>55</v>
      </c>
      <c r="H609" s="1005">
        <v>1450</v>
      </c>
      <c r="I609" s="1006">
        <v>0.95437241379310345</v>
      </c>
      <c r="J609" s="1006">
        <v>0.9439448275862069</v>
      </c>
      <c r="K609" s="1006">
        <v>0.93848275862068964</v>
      </c>
      <c r="L609" s="1006">
        <v>0.99409655172413802</v>
      </c>
      <c r="M609" s="1006">
        <v>0.93401379310344823</v>
      </c>
      <c r="N609" s="1006">
        <v>0.99111724137931023</v>
      </c>
      <c r="O609" s="1006">
        <v>0.97820689655172421</v>
      </c>
      <c r="P609" s="1006">
        <v>0.97820689655172421</v>
      </c>
      <c r="Q609" s="1006">
        <v>0.88336551724137935</v>
      </c>
      <c r="R609" s="1006">
        <v>0.91017931034482757</v>
      </c>
      <c r="S609" s="1006">
        <v>0.90968275862068959</v>
      </c>
      <c r="T609" s="1006">
        <v>0.89131034482758631</v>
      </c>
      <c r="U609" s="1006">
        <f t="shared" si="15"/>
        <v>0.94224827586206905</v>
      </c>
    </row>
    <row r="610" spans="1:21">
      <c r="A610" s="676"/>
      <c r="B610" s="676"/>
      <c r="C610" s="1011">
        <v>10</v>
      </c>
      <c r="D610" s="1005" t="s">
        <v>381</v>
      </c>
      <c r="E610" s="1005" t="s">
        <v>1274</v>
      </c>
      <c r="F610" s="1005" t="s">
        <v>2190</v>
      </c>
      <c r="G610" s="1004" t="s">
        <v>55</v>
      </c>
      <c r="H610" s="1005">
        <v>1500</v>
      </c>
      <c r="I610" s="1006">
        <v>0.432</v>
      </c>
      <c r="J610" s="1006">
        <v>1.1839999999999999</v>
      </c>
      <c r="K610" s="1006">
        <v>0.79039999999999999</v>
      </c>
      <c r="L610" s="1006">
        <v>1.0656000000000001</v>
      </c>
      <c r="M610" s="1006">
        <v>4.8000000000000004E-3</v>
      </c>
      <c r="N610" s="1006">
        <v>1.44</v>
      </c>
      <c r="O610" s="1006">
        <v>4.8000000000000004E-3</v>
      </c>
      <c r="P610" s="1006">
        <v>4.8000000000000004E-3</v>
      </c>
      <c r="Q610" s="1006">
        <v>9.6000000000000009E-3</v>
      </c>
      <c r="R610" s="1006">
        <v>4.8000000000000004E-3</v>
      </c>
      <c r="S610" s="1006">
        <v>4.8000000000000004E-3</v>
      </c>
      <c r="T610" s="1006">
        <v>6.3999999999999994E-3</v>
      </c>
      <c r="U610" s="1006">
        <f t="shared" si="15"/>
        <v>0.41266666666666674</v>
      </c>
    </row>
    <row r="611" spans="1:21">
      <c r="A611" s="676"/>
      <c r="B611" s="676"/>
      <c r="C611" s="1011">
        <v>11</v>
      </c>
      <c r="D611" s="1005" t="s">
        <v>1275</v>
      </c>
      <c r="E611" s="1005" t="s">
        <v>1274</v>
      </c>
      <c r="F611" s="1005" t="s">
        <v>2011</v>
      </c>
      <c r="G611" s="1004" t="s">
        <v>55</v>
      </c>
      <c r="H611" s="1005">
        <v>1500</v>
      </c>
      <c r="I611" s="1006">
        <v>1.3333333333333334E-2</v>
      </c>
      <c r="J611" s="1006">
        <v>2.6666666666666668E-2</v>
      </c>
      <c r="K611" s="1006">
        <v>1.3333333333333334E-2</v>
      </c>
      <c r="L611" s="1006">
        <v>1.3333333333333334E-2</v>
      </c>
      <c r="M611" s="1006">
        <v>1.3333333333333334E-2</v>
      </c>
      <c r="N611" s="1006">
        <v>1.3333333333333334E-2</v>
      </c>
      <c r="O611" s="1006">
        <v>2.6666666666666668E-2</v>
      </c>
      <c r="P611" s="1006">
        <v>2.6666666666666668E-2</v>
      </c>
      <c r="Q611" s="1006">
        <v>2.6666666666666668E-2</v>
      </c>
      <c r="R611" s="1006">
        <v>1.3333333333333334E-2</v>
      </c>
      <c r="S611" s="1006">
        <v>1.3333333333333334E-2</v>
      </c>
      <c r="T611" s="1006">
        <v>1.3333333333333334E-2</v>
      </c>
      <c r="U611" s="1006">
        <f t="shared" si="15"/>
        <v>1.7777777777777778E-2</v>
      </c>
    </row>
    <row r="612" spans="1:21">
      <c r="A612" s="676"/>
      <c r="B612" s="676"/>
      <c r="C612" s="1011">
        <v>12</v>
      </c>
      <c r="D612" s="1005" t="s">
        <v>700</v>
      </c>
      <c r="E612" s="1005" t="s">
        <v>1274</v>
      </c>
      <c r="F612" s="1005" t="s">
        <v>2190</v>
      </c>
      <c r="G612" s="1004" t="s">
        <v>55</v>
      </c>
      <c r="H612" s="1005">
        <v>1600</v>
      </c>
      <c r="I612" s="1006">
        <v>0.69374999999999998</v>
      </c>
      <c r="J612" s="1006">
        <v>1.2</v>
      </c>
      <c r="K612" s="1006">
        <v>5.6250000000000001E-2</v>
      </c>
      <c r="L612" s="1006">
        <v>0.69374999999999998</v>
      </c>
      <c r="M612" s="1006">
        <v>0.70424999999999993</v>
      </c>
      <c r="N612" s="1006">
        <v>4.5749999999999999E-2</v>
      </c>
      <c r="O612" s="1006">
        <v>7.5000000000000002E-4</v>
      </c>
      <c r="P612" s="1006">
        <v>1.19625</v>
      </c>
      <c r="Q612" s="1006">
        <v>1.149</v>
      </c>
      <c r="R612" s="1006">
        <v>0.64500000000000002</v>
      </c>
      <c r="S612" s="1006">
        <v>1.0170000000000001</v>
      </c>
      <c r="T612" s="1006"/>
      <c r="U612" s="1006">
        <f t="shared" si="15"/>
        <v>0.67288636363636367</v>
      </c>
    </row>
    <row r="613" spans="1:21">
      <c r="A613" s="676"/>
      <c r="B613" s="676"/>
      <c r="C613" s="1011">
        <v>13</v>
      </c>
      <c r="D613" s="1005" t="s">
        <v>2212</v>
      </c>
      <c r="E613" s="1005" t="s">
        <v>1274</v>
      </c>
      <c r="F613" s="1005" t="s">
        <v>2210</v>
      </c>
      <c r="G613" s="1004" t="s">
        <v>55</v>
      </c>
      <c r="H613" s="1005">
        <v>1689</v>
      </c>
      <c r="I613" s="1006"/>
      <c r="J613" s="1006"/>
      <c r="K613" s="1006"/>
      <c r="L613" s="1006"/>
      <c r="M613" s="1006"/>
      <c r="N613" s="1006"/>
      <c r="O613" s="1006"/>
      <c r="P613" s="1006"/>
      <c r="Q613" s="1006">
        <v>0.15985790408525755</v>
      </c>
      <c r="R613" s="1006"/>
      <c r="S613" s="1006"/>
      <c r="T613" s="1006">
        <v>8.8809946714031966E-3</v>
      </c>
      <c r="U613" s="1006">
        <f t="shared" si="15"/>
        <v>8.4369449378330366E-2</v>
      </c>
    </row>
    <row r="614" spans="1:21">
      <c r="A614" s="676"/>
      <c r="B614" s="676"/>
      <c r="C614" s="1011">
        <v>14</v>
      </c>
      <c r="D614" s="1005" t="s">
        <v>255</v>
      </c>
      <c r="E614" s="1005" t="s">
        <v>1274</v>
      </c>
      <c r="F614" s="1005" t="s">
        <v>2011</v>
      </c>
      <c r="G614" s="1004" t="s">
        <v>55</v>
      </c>
      <c r="H614" s="1005">
        <v>1750</v>
      </c>
      <c r="I614" s="1006">
        <v>0.85611428571428572</v>
      </c>
      <c r="J614" s="1006">
        <v>0.72308571428571433</v>
      </c>
      <c r="K614" s="1006">
        <v>0.73028571428571432</v>
      </c>
      <c r="L614" s="1006">
        <v>0.73919999999999997</v>
      </c>
      <c r="M614" s="1006">
        <v>0.71897142857142859</v>
      </c>
      <c r="N614" s="1006">
        <v>0.72548571428571418</v>
      </c>
      <c r="O614" s="1006">
        <v>0.71657142857142853</v>
      </c>
      <c r="P614" s="1006">
        <v>0.72548571428571418</v>
      </c>
      <c r="Q614" s="1006">
        <v>0.72548571428571418</v>
      </c>
      <c r="R614" s="1006">
        <v>0.72960000000000003</v>
      </c>
      <c r="S614" s="1006">
        <v>0.71794285714285722</v>
      </c>
      <c r="T614" s="1006">
        <v>0.72274285714285713</v>
      </c>
      <c r="U614" s="1006">
        <f t="shared" si="15"/>
        <v>0.73591428571428563</v>
      </c>
    </row>
    <row r="615" spans="1:21">
      <c r="A615" s="676">
        <v>6220</v>
      </c>
      <c r="B615" s="676">
        <v>129</v>
      </c>
      <c r="C615" s="1011">
        <v>15</v>
      </c>
      <c r="D615" s="1005" t="s">
        <v>24</v>
      </c>
      <c r="E615" s="1005" t="s">
        <v>1274</v>
      </c>
      <c r="F615" s="1005" t="s">
        <v>2011</v>
      </c>
      <c r="G615" s="1004" t="s">
        <v>119</v>
      </c>
      <c r="H615" s="1005">
        <v>2000</v>
      </c>
      <c r="I615" s="1006">
        <v>7.4285714285714288E-2</v>
      </c>
      <c r="J615" s="1006">
        <v>0.08</v>
      </c>
      <c r="K615" s="1006">
        <v>5.7142857142857141E-2</v>
      </c>
      <c r="L615" s="1006">
        <v>6.8571428571428575E-2</v>
      </c>
      <c r="M615" s="1006">
        <v>6.8571428571428575E-2</v>
      </c>
      <c r="N615" s="1006">
        <v>5.7142857142857141E-2</v>
      </c>
      <c r="O615" s="1006">
        <v>6.8571428571428575E-2</v>
      </c>
      <c r="P615" s="1006">
        <v>0.04</v>
      </c>
      <c r="Q615" s="1006">
        <v>5.7142857142857141E-2</v>
      </c>
      <c r="R615" s="1006">
        <v>0.04</v>
      </c>
      <c r="S615" s="1006">
        <v>4.5714285714285714E-2</v>
      </c>
      <c r="T615" s="1006">
        <v>0.14000000000000001</v>
      </c>
      <c r="U615" s="1006">
        <f t="shared" si="15"/>
        <v>6.6428571428571434E-2</v>
      </c>
    </row>
    <row r="616" spans="1:21" s="811" customFormat="1" ht="15">
      <c r="A616" s="801"/>
      <c r="B616" s="801"/>
      <c r="C616" s="1011">
        <v>16</v>
      </c>
      <c r="D616" s="1005" t="s">
        <v>2015</v>
      </c>
      <c r="E616" s="1005" t="s">
        <v>1274</v>
      </c>
      <c r="F616" s="1005" t="s">
        <v>2214</v>
      </c>
      <c r="G616" s="1004" t="s">
        <v>55</v>
      </c>
      <c r="H616" s="1005">
        <v>2000</v>
      </c>
      <c r="I616" s="1006">
        <v>0.24</v>
      </c>
      <c r="J616" s="1006">
        <v>0.24</v>
      </c>
      <c r="K616" s="1006">
        <v>0.27</v>
      </c>
      <c r="L616" s="1006">
        <v>0.27</v>
      </c>
      <c r="M616" s="1006">
        <v>7.8599999999999989E-2</v>
      </c>
      <c r="N616" s="1006">
        <v>0.24</v>
      </c>
      <c r="O616" s="1006">
        <v>0.27239999999999998</v>
      </c>
      <c r="P616" s="1006">
        <v>0.27539999999999998</v>
      </c>
      <c r="Q616" s="1006">
        <v>5.5200000000000006E-2</v>
      </c>
      <c r="R616" s="1006">
        <v>5.3999999999999999E-2</v>
      </c>
      <c r="S616" s="1006">
        <v>5.7599999999999998E-2</v>
      </c>
      <c r="T616" s="1006">
        <v>3.2399999999999998E-2</v>
      </c>
      <c r="U616" s="1006">
        <f t="shared" si="15"/>
        <v>0.17379999999999998</v>
      </c>
    </row>
    <row r="617" spans="1:21">
      <c r="A617" s="676"/>
      <c r="B617" s="676"/>
      <c r="C617" s="1011">
        <v>17</v>
      </c>
      <c r="D617" s="1005" t="s">
        <v>364</v>
      </c>
      <c r="E617" s="1005" t="s">
        <v>1274</v>
      </c>
      <c r="F617" s="1005" t="s">
        <v>2011</v>
      </c>
      <c r="G617" s="1004" t="s">
        <v>55</v>
      </c>
      <c r="H617" s="1005">
        <v>2000</v>
      </c>
      <c r="I617" s="1006">
        <v>0.56804999999999994</v>
      </c>
      <c r="J617" s="1006">
        <v>0.49125000000000002</v>
      </c>
      <c r="K617" s="1006">
        <v>0.57555000000000001</v>
      </c>
      <c r="L617" s="1006">
        <v>0.51375000000000004</v>
      </c>
      <c r="M617" s="1006">
        <v>0.52695000000000003</v>
      </c>
      <c r="N617" s="1006">
        <v>0.55829999999999991</v>
      </c>
      <c r="O617" s="1006">
        <v>0.4995</v>
      </c>
      <c r="P617" s="1006">
        <v>0.45</v>
      </c>
      <c r="Q617" s="1006">
        <v>0.45</v>
      </c>
      <c r="R617" s="1006">
        <v>0.57299999999999995</v>
      </c>
      <c r="S617" s="1006">
        <v>0.48149999999999998</v>
      </c>
      <c r="T617" s="1006">
        <v>0.54600000000000004</v>
      </c>
      <c r="U617" s="1006">
        <f t="shared" si="15"/>
        <v>0.51948749999999999</v>
      </c>
    </row>
    <row r="618" spans="1:21">
      <c r="A618" s="676">
        <v>6220</v>
      </c>
      <c r="B618" s="676">
        <v>173</v>
      </c>
      <c r="C618" s="1011">
        <v>18</v>
      </c>
      <c r="D618" s="1005" t="s">
        <v>541</v>
      </c>
      <c r="E618" s="1005" t="s">
        <v>2076</v>
      </c>
      <c r="F618" s="1005" t="s">
        <v>2203</v>
      </c>
      <c r="G618" s="1004" t="s">
        <v>55</v>
      </c>
      <c r="H618" s="1005">
        <v>2000</v>
      </c>
      <c r="I618" s="1006">
        <v>0.27</v>
      </c>
      <c r="J618" s="1006">
        <v>0.27</v>
      </c>
      <c r="K618" s="1006">
        <v>0.26700000000000002</v>
      </c>
      <c r="L618" s="1006">
        <v>0.26700000000000002</v>
      </c>
      <c r="M618" s="1006">
        <v>0.26700000000000002</v>
      </c>
      <c r="N618" s="1006">
        <v>0.26700000000000002</v>
      </c>
      <c r="O618" s="1006">
        <v>0.26700000000000002</v>
      </c>
      <c r="P618" s="1006"/>
      <c r="Q618" s="1006"/>
      <c r="R618" s="1006"/>
      <c r="S618" s="1006"/>
      <c r="T618" s="1006"/>
      <c r="U618" s="1006">
        <f t="shared" si="15"/>
        <v>0.26785714285714285</v>
      </c>
    </row>
    <row r="619" spans="1:21">
      <c r="A619" s="676">
        <v>6220</v>
      </c>
      <c r="B619" s="676">
        <v>184</v>
      </c>
      <c r="C619" s="1011">
        <v>19</v>
      </c>
      <c r="D619" s="1005" t="s">
        <v>1623</v>
      </c>
      <c r="E619" s="1005" t="s">
        <v>1274</v>
      </c>
      <c r="F619" s="1005" t="s">
        <v>2011</v>
      </c>
      <c r="G619" s="1004" t="s">
        <v>55</v>
      </c>
      <c r="H619" s="1005">
        <v>2000</v>
      </c>
      <c r="I619" s="1006">
        <v>1.4039999999999999</v>
      </c>
      <c r="J619" s="1006">
        <v>1.1140000000000001</v>
      </c>
      <c r="K619" s="1006">
        <v>1.996</v>
      </c>
      <c r="L619" s="1006">
        <v>0.90800000000000003</v>
      </c>
      <c r="M619" s="1006">
        <v>0.89600000000000002</v>
      </c>
      <c r="N619" s="1006">
        <v>0.61399999999999999</v>
      </c>
      <c r="O619" s="1006">
        <v>0.75600000000000001</v>
      </c>
      <c r="P619" s="1006">
        <v>0.65200000000000002</v>
      </c>
      <c r="Q619" s="1006">
        <v>0.83799999999999997</v>
      </c>
      <c r="R619" s="1006">
        <v>0.67</v>
      </c>
      <c r="S619" s="1006">
        <v>0.66</v>
      </c>
      <c r="T619" s="1006">
        <v>0.69199999999999995</v>
      </c>
      <c r="U619" s="1006">
        <f t="shared" si="15"/>
        <v>0.93333333333333324</v>
      </c>
    </row>
    <row r="620" spans="1:21">
      <c r="A620" s="676">
        <v>1230</v>
      </c>
      <c r="B620" s="676">
        <v>49</v>
      </c>
      <c r="C620" s="1011">
        <v>20</v>
      </c>
      <c r="D620" s="1005" t="s">
        <v>410</v>
      </c>
      <c r="E620" s="1005" t="s">
        <v>1274</v>
      </c>
      <c r="F620" s="1005" t="s">
        <v>2011</v>
      </c>
      <c r="G620" s="1004" t="s">
        <v>55</v>
      </c>
      <c r="H620" s="1005">
        <v>2000</v>
      </c>
      <c r="I620" s="1006">
        <v>2.1187499999999999</v>
      </c>
      <c r="J620" s="1006">
        <v>1.736</v>
      </c>
      <c r="K620" s="1006">
        <v>0.74550000000000005</v>
      </c>
      <c r="L620" s="1006">
        <v>0.62549999999999994</v>
      </c>
      <c r="M620" s="1006">
        <v>0.45750000000000002</v>
      </c>
      <c r="N620" s="1006">
        <v>0.4335</v>
      </c>
      <c r="O620" s="1006">
        <v>0.44550000000000001</v>
      </c>
      <c r="P620" s="1006">
        <v>0.39750000000000002</v>
      </c>
      <c r="Q620" s="1006">
        <v>0.38550000000000001</v>
      </c>
      <c r="R620" s="1006">
        <v>0.38550000000000001</v>
      </c>
      <c r="S620" s="1006">
        <v>0.36149999999999999</v>
      </c>
      <c r="T620" s="1006">
        <v>0.34949999999999998</v>
      </c>
      <c r="U620" s="1006">
        <f t="shared" si="15"/>
        <v>0.70347916666666677</v>
      </c>
    </row>
    <row r="621" spans="1:21">
      <c r="A621" s="676">
        <v>6110</v>
      </c>
      <c r="B621" s="676">
        <v>17</v>
      </c>
      <c r="C621" s="1011">
        <v>21</v>
      </c>
      <c r="D621" s="1005" t="s">
        <v>2016</v>
      </c>
      <c r="E621" s="1005" t="s">
        <v>1274</v>
      </c>
      <c r="F621" s="1005" t="s">
        <v>2210</v>
      </c>
      <c r="G621" s="1004" t="s">
        <v>55</v>
      </c>
      <c r="H621" s="1005">
        <v>2033.49</v>
      </c>
      <c r="I621" s="1006"/>
      <c r="J621" s="1006"/>
      <c r="K621" s="1006"/>
      <c r="L621" s="1006"/>
      <c r="M621" s="1006"/>
      <c r="N621" s="1006"/>
      <c r="O621" s="1006">
        <v>2.6555330982694775E-2</v>
      </c>
      <c r="P621" s="1006"/>
      <c r="Q621" s="1006"/>
      <c r="R621" s="1006"/>
      <c r="S621" s="1006"/>
      <c r="T621" s="1006">
        <v>3.186639717923373E-2</v>
      </c>
      <c r="U621" s="1006">
        <f t="shared" si="15"/>
        <v>2.9210864080964252E-2</v>
      </c>
    </row>
    <row r="622" spans="1:21">
      <c r="A622" s="676">
        <v>6220</v>
      </c>
      <c r="B622" s="676">
        <v>38</v>
      </c>
      <c r="C622" s="1011">
        <v>22</v>
      </c>
      <c r="D622" s="1005" t="s">
        <v>1753</v>
      </c>
      <c r="E622" s="1005" t="s">
        <v>1274</v>
      </c>
      <c r="F622" s="1005" t="s">
        <v>2011</v>
      </c>
      <c r="G622" s="1004" t="s">
        <v>55</v>
      </c>
      <c r="H622" s="1005">
        <v>2039</v>
      </c>
      <c r="I622" s="1006">
        <v>0.20598332515939186</v>
      </c>
      <c r="J622" s="1006">
        <v>0.23599803825404608</v>
      </c>
      <c r="K622" s="1006">
        <v>0.19597842079450711</v>
      </c>
      <c r="L622" s="1006">
        <v>0.19480137322216773</v>
      </c>
      <c r="M622" s="1006">
        <v>0.15537027954879842</v>
      </c>
      <c r="N622" s="1006">
        <v>0.19597842079450711</v>
      </c>
      <c r="O622" s="1006">
        <v>0.15360470819028935</v>
      </c>
      <c r="P622" s="1006">
        <v>0.22246199117214321</v>
      </c>
      <c r="Q622" s="1006">
        <v>0.21539970573810691</v>
      </c>
      <c r="R622" s="1006">
        <v>0.20716037273173124</v>
      </c>
      <c r="S622" s="1006">
        <v>0.1836194212849436</v>
      </c>
      <c r="T622" s="1006">
        <v>0.1889161353604708</v>
      </c>
      <c r="U622" s="1006">
        <f t="shared" si="15"/>
        <v>0.19627268268759199</v>
      </c>
    </row>
    <row r="623" spans="1:21">
      <c r="A623" s="676">
        <v>6110</v>
      </c>
      <c r="B623" s="676">
        <v>15</v>
      </c>
      <c r="C623" s="1011">
        <v>23</v>
      </c>
      <c r="D623" s="1005" t="s">
        <v>1609</v>
      </c>
      <c r="E623" s="1005" t="s">
        <v>1274</v>
      </c>
      <c r="F623" s="1005" t="s">
        <v>2011</v>
      </c>
      <c r="G623" s="1004" t="s">
        <v>55</v>
      </c>
      <c r="H623" s="1005">
        <v>2222</v>
      </c>
      <c r="I623" s="1006">
        <v>0.29702970297029702</v>
      </c>
      <c r="J623" s="1006">
        <v>0.29702970297029702</v>
      </c>
      <c r="K623" s="1006">
        <v>0.29702970297029702</v>
      </c>
      <c r="L623" s="1006">
        <v>0.37803780378037805</v>
      </c>
      <c r="M623" s="1006">
        <v>0.30783078307830786</v>
      </c>
      <c r="N623" s="1006">
        <v>0.34995499549954995</v>
      </c>
      <c r="O623" s="1006">
        <v>0.3801980198019802</v>
      </c>
      <c r="P623" s="1006">
        <v>0.34455445544554458</v>
      </c>
      <c r="Q623" s="1006">
        <v>0.34239423942394237</v>
      </c>
      <c r="R623" s="1006">
        <v>0.37587758775877589</v>
      </c>
      <c r="S623" s="1006">
        <v>0.30783078307830786</v>
      </c>
      <c r="T623" s="1006">
        <v>0.41260126012601256</v>
      </c>
      <c r="U623" s="1006">
        <f t="shared" si="15"/>
        <v>0.34086408640864091</v>
      </c>
    </row>
    <row r="624" spans="1:21">
      <c r="A624" s="676">
        <v>6220</v>
      </c>
      <c r="B624" s="676">
        <v>11</v>
      </c>
      <c r="C624" s="1011">
        <v>24</v>
      </c>
      <c r="D624" s="1005" t="s">
        <v>1792</v>
      </c>
      <c r="E624" s="1005" t="s">
        <v>1274</v>
      </c>
      <c r="F624" s="1005" t="s">
        <v>2011</v>
      </c>
      <c r="G624" s="1004" t="s">
        <v>55</v>
      </c>
      <c r="H624" s="1005">
        <v>2223</v>
      </c>
      <c r="I624" s="1006">
        <v>0.58461538461538454</v>
      </c>
      <c r="J624" s="1006">
        <v>0.62618083670715252</v>
      </c>
      <c r="K624" s="1006">
        <v>0.64507422402159242</v>
      </c>
      <c r="L624" s="1006">
        <v>0.70823211875843461</v>
      </c>
      <c r="M624" s="1006">
        <v>0.74170040485829958</v>
      </c>
      <c r="N624" s="1006">
        <v>0.77462887989203777</v>
      </c>
      <c r="O624" s="1006">
        <v>0.79676113360323886</v>
      </c>
      <c r="P624" s="1006">
        <v>0.76707152496626185</v>
      </c>
      <c r="Q624" s="1006">
        <v>0.77192982456140347</v>
      </c>
      <c r="R624" s="1006">
        <v>0.75411605937921733</v>
      </c>
      <c r="S624" s="1006">
        <v>0.79082321187584348</v>
      </c>
      <c r="T624" s="1006">
        <v>0.773549257759784</v>
      </c>
      <c r="U624" s="1006">
        <f t="shared" si="15"/>
        <v>0.72789023841655409</v>
      </c>
    </row>
    <row r="625" spans="1:21">
      <c r="A625" s="676">
        <v>6220</v>
      </c>
      <c r="B625" s="676">
        <v>28</v>
      </c>
      <c r="C625" s="1011">
        <v>25</v>
      </c>
      <c r="D625" s="1005" t="s">
        <v>409</v>
      </c>
      <c r="E625" s="1005" t="s">
        <v>1276</v>
      </c>
      <c r="F625" s="1005" t="s">
        <v>2011</v>
      </c>
      <c r="G625" s="1004" t="s">
        <v>55</v>
      </c>
      <c r="H625" s="1005">
        <v>2500</v>
      </c>
      <c r="I625" s="1006">
        <v>0.48959999999999998</v>
      </c>
      <c r="J625" s="1006">
        <v>0.49280000000000002</v>
      </c>
      <c r="K625" s="1006">
        <v>0.45119999999999999</v>
      </c>
      <c r="L625" s="1006">
        <v>0.68799999999999994</v>
      </c>
      <c r="M625" s="1006">
        <v>0.68799999999999994</v>
      </c>
      <c r="N625" s="1006"/>
      <c r="O625" s="1006"/>
      <c r="P625" s="1006"/>
      <c r="Q625" s="1006"/>
      <c r="R625" s="1006"/>
      <c r="S625" s="1006"/>
      <c r="T625" s="1006"/>
      <c r="U625" s="1006">
        <f t="shared" si="15"/>
        <v>0.56191999999999998</v>
      </c>
    </row>
    <row r="626" spans="1:21">
      <c r="A626" s="676">
        <v>1220</v>
      </c>
      <c r="B626" s="676">
        <v>12</v>
      </c>
      <c r="C626" s="1011">
        <v>26</v>
      </c>
      <c r="D626" s="1005" t="s">
        <v>1624</v>
      </c>
      <c r="E626" s="1005" t="s">
        <v>1274</v>
      </c>
      <c r="F626" s="1005" t="s">
        <v>2011</v>
      </c>
      <c r="G626" s="1004" t="s">
        <v>119</v>
      </c>
      <c r="H626" s="1005">
        <v>2500</v>
      </c>
      <c r="I626" s="1006">
        <v>1.92</v>
      </c>
      <c r="J626" s="1006">
        <v>1.8720000000000001</v>
      </c>
      <c r="K626" s="1006">
        <v>4.8000000000000001E-2</v>
      </c>
      <c r="L626" s="1006">
        <v>4.4063999999999997</v>
      </c>
      <c r="M626" s="1006">
        <v>3.9647999999999999</v>
      </c>
      <c r="N626" s="1006">
        <v>4.8000000000000001E-2</v>
      </c>
      <c r="O626" s="1006">
        <v>2.6496</v>
      </c>
      <c r="P626" s="1006">
        <v>2.4096000000000002</v>
      </c>
      <c r="Q626" s="1006">
        <v>5.7599999999999998E-2</v>
      </c>
      <c r="R626" s="1006">
        <v>3.9359999999999999</v>
      </c>
      <c r="S626" s="1006">
        <v>2.7936000000000001</v>
      </c>
      <c r="T626" s="1006">
        <v>4.3007999999999997</v>
      </c>
      <c r="U626" s="1006">
        <f t="shared" si="15"/>
        <v>2.3672</v>
      </c>
    </row>
    <row r="627" spans="1:21">
      <c r="A627" s="676">
        <v>1220</v>
      </c>
      <c r="B627" s="676">
        <v>9</v>
      </c>
      <c r="C627" s="1011">
        <v>27</v>
      </c>
      <c r="D627" s="1005" t="s">
        <v>496</v>
      </c>
      <c r="E627" s="1005" t="s">
        <v>1274</v>
      </c>
      <c r="F627" s="1005" t="s">
        <v>2203</v>
      </c>
      <c r="G627" s="1004" t="s">
        <v>55</v>
      </c>
      <c r="H627" s="1005">
        <v>3000</v>
      </c>
      <c r="I627" s="1006">
        <v>0.98</v>
      </c>
      <c r="J627" s="1006">
        <v>0.84</v>
      </c>
      <c r="K627" s="1006">
        <v>0.94</v>
      </c>
      <c r="L627" s="1006">
        <v>1.06</v>
      </c>
      <c r="M627" s="1006">
        <v>1.08</v>
      </c>
      <c r="N627" s="1006">
        <v>0.78</v>
      </c>
      <c r="O627" s="1006">
        <v>0.83439999999999992</v>
      </c>
      <c r="P627" s="1006">
        <v>0.68</v>
      </c>
      <c r="Q627" s="1006">
        <v>0.44080000000000003</v>
      </c>
      <c r="R627" s="1006">
        <v>0.37280000000000002</v>
      </c>
      <c r="S627" s="1006">
        <v>0.48080000000000001</v>
      </c>
      <c r="T627" s="1006">
        <v>0.91439999999999999</v>
      </c>
      <c r="U627" s="1006">
        <f t="shared" si="15"/>
        <v>0.78360000000000019</v>
      </c>
    </row>
    <row r="628" spans="1:21">
      <c r="A628" s="676">
        <v>6110</v>
      </c>
      <c r="B628" s="676">
        <v>86</v>
      </c>
      <c r="C628" s="1011">
        <v>28</v>
      </c>
      <c r="D628" s="1005" t="s">
        <v>1665</v>
      </c>
      <c r="E628" s="1005" t="s">
        <v>1274</v>
      </c>
      <c r="F628" s="1005" t="s">
        <v>2202</v>
      </c>
      <c r="G628" s="1004" t="s">
        <v>55</v>
      </c>
      <c r="H628" s="1005">
        <v>3000</v>
      </c>
      <c r="I628" s="1006">
        <v>0.9166153846153845</v>
      </c>
      <c r="J628" s="1006">
        <v>0.89076923076923076</v>
      </c>
      <c r="K628" s="1006">
        <v>0.9</v>
      </c>
      <c r="L628" s="1006">
        <v>0.92307692307692313</v>
      </c>
      <c r="M628" s="1006">
        <v>0.94615384615384612</v>
      </c>
      <c r="N628" s="1006">
        <v>0.62307692307692308</v>
      </c>
      <c r="O628" s="1006">
        <v>0.84830769230769232</v>
      </c>
      <c r="P628" s="1006">
        <v>0.84553846153846157</v>
      </c>
      <c r="Q628" s="1006">
        <v>0.75415384615384617</v>
      </c>
      <c r="R628" s="1006">
        <v>0.72738461538461541</v>
      </c>
      <c r="S628" s="1006">
        <v>0.62319999999999998</v>
      </c>
      <c r="T628" s="1006">
        <v>0.71760000000000002</v>
      </c>
      <c r="U628" s="1006">
        <f t="shared" si="15"/>
        <v>0.80965641025641022</v>
      </c>
    </row>
    <row r="629" spans="1:21">
      <c r="A629" s="676">
        <v>6220</v>
      </c>
      <c r="B629" s="676">
        <v>111</v>
      </c>
      <c r="C629" s="1011">
        <v>29</v>
      </c>
      <c r="D629" s="1005" t="s">
        <v>2194</v>
      </c>
      <c r="E629" s="1005" t="s">
        <v>1274</v>
      </c>
      <c r="F629" s="1005" t="s">
        <v>2011</v>
      </c>
      <c r="G629" s="1004" t="s">
        <v>119</v>
      </c>
      <c r="H629" s="1005">
        <v>4000</v>
      </c>
      <c r="I629" s="1006"/>
      <c r="J629" s="1006"/>
      <c r="K629" s="1006"/>
      <c r="L629" s="1006"/>
      <c r="M629" s="1006"/>
      <c r="N629" s="1006"/>
      <c r="O629" s="1006"/>
      <c r="P629" s="1006"/>
      <c r="Q629" s="1006">
        <v>0.70499999999999996</v>
      </c>
      <c r="R629" s="1006">
        <v>0.79500000000000004</v>
      </c>
      <c r="S629" s="1006">
        <v>1.125</v>
      </c>
      <c r="T629" s="1006">
        <v>0.85799999999999998</v>
      </c>
      <c r="U629" s="1006">
        <f t="shared" si="15"/>
        <v>0.87075000000000002</v>
      </c>
    </row>
    <row r="630" spans="1:21">
      <c r="A630" s="676">
        <v>6220</v>
      </c>
      <c r="B630" s="676">
        <v>171</v>
      </c>
      <c r="C630" s="1011">
        <v>30</v>
      </c>
      <c r="D630" s="1005" t="s">
        <v>2204</v>
      </c>
      <c r="E630" s="1005" t="s">
        <v>1274</v>
      </c>
      <c r="F630" s="1005" t="s">
        <v>2011</v>
      </c>
      <c r="G630" s="1004" t="s">
        <v>55</v>
      </c>
      <c r="H630" s="1005">
        <v>4200</v>
      </c>
      <c r="I630" s="1006">
        <v>0.9514285714285714</v>
      </c>
      <c r="J630" s="1006">
        <v>0.96</v>
      </c>
      <c r="K630" s="1006">
        <v>0.97714285714285709</v>
      </c>
      <c r="L630" s="1006">
        <v>0.98857142857142855</v>
      </c>
      <c r="M630" s="1006">
        <v>1.0245714285714285</v>
      </c>
      <c r="N630" s="1006">
        <v>1.0414285714285714</v>
      </c>
      <c r="O630" s="1006">
        <v>1.0491428571428572</v>
      </c>
      <c r="P630" s="1006">
        <v>1.0274285714285714</v>
      </c>
      <c r="Q630" s="1006">
        <v>1.028</v>
      </c>
      <c r="R630" s="1006">
        <v>1.0714285714285714</v>
      </c>
      <c r="S630" s="1006">
        <v>1.0171428571428571</v>
      </c>
      <c r="T630" s="1006">
        <v>1.004</v>
      </c>
      <c r="U630" s="1006">
        <f t="shared" si="15"/>
        <v>1.0116904761904764</v>
      </c>
    </row>
    <row r="631" spans="1:21">
      <c r="A631" s="676">
        <v>6220</v>
      </c>
      <c r="B631" s="676">
        <v>84</v>
      </c>
      <c r="C631" s="1011">
        <v>31</v>
      </c>
      <c r="D631" s="1005" t="s">
        <v>1747</v>
      </c>
      <c r="E631" s="1005" t="s">
        <v>1274</v>
      </c>
      <c r="F631" s="1005" t="s">
        <v>2011</v>
      </c>
      <c r="G631" s="1004" t="s">
        <v>55</v>
      </c>
      <c r="H631" s="1005">
        <v>4400</v>
      </c>
      <c r="I631" s="1006"/>
      <c r="J631" s="1006"/>
      <c r="K631" s="1006"/>
      <c r="L631" s="1006"/>
      <c r="M631" s="1006"/>
      <c r="N631" s="1006"/>
      <c r="O631" s="1006"/>
      <c r="P631" s="1006">
        <v>0.97254545454545449</v>
      </c>
      <c r="Q631" s="1006">
        <v>0.98345454545454536</v>
      </c>
      <c r="R631" s="1006">
        <v>0.99709090909090903</v>
      </c>
      <c r="S631" s="1006">
        <v>1.0232727272727271</v>
      </c>
      <c r="T631" s="1006">
        <v>1.0505454545454544</v>
      </c>
      <c r="U631" s="1006">
        <f t="shared" si="15"/>
        <v>1.0053818181818179</v>
      </c>
    </row>
    <row r="632" spans="1:21">
      <c r="A632" s="676">
        <v>6110</v>
      </c>
      <c r="B632" s="676">
        <v>61</v>
      </c>
      <c r="C632" s="1011">
        <v>32</v>
      </c>
      <c r="D632" s="1005" t="s">
        <v>2012</v>
      </c>
      <c r="E632" s="1005" t="s">
        <v>1274</v>
      </c>
      <c r="F632" s="1005" t="s">
        <v>2011</v>
      </c>
      <c r="G632" s="1004" t="s">
        <v>119</v>
      </c>
      <c r="H632" s="1005">
        <v>4445</v>
      </c>
      <c r="I632" s="1006"/>
      <c r="J632" s="1006"/>
      <c r="K632" s="1006"/>
      <c r="L632" s="1006"/>
      <c r="M632" s="1006">
        <v>0.54533183352080994</v>
      </c>
      <c r="N632" s="1006">
        <v>5.3993250843644546E-3</v>
      </c>
      <c r="O632" s="1006">
        <v>0.72890888638920137</v>
      </c>
      <c r="P632" s="1006">
        <v>0.83689538807649044</v>
      </c>
      <c r="Q632" s="1006">
        <v>0.56692913385826771</v>
      </c>
      <c r="R632" s="1006">
        <v>0.75590551181102361</v>
      </c>
      <c r="S632" s="1006">
        <v>1.1068616422947131</v>
      </c>
      <c r="T632" s="1006">
        <v>0.86389201349831268</v>
      </c>
      <c r="U632" s="1006">
        <f t="shared" si="15"/>
        <v>0.6762654668166479</v>
      </c>
    </row>
    <row r="633" spans="1:21">
      <c r="A633" s="676">
        <v>1260</v>
      </c>
      <c r="B633" s="676">
        <v>47</v>
      </c>
      <c r="C633" s="1011">
        <v>33</v>
      </c>
      <c r="D633" s="1005" t="s">
        <v>1697</v>
      </c>
      <c r="E633" s="1005" t="s">
        <v>1274</v>
      </c>
      <c r="F633" s="1005" t="s">
        <v>2011</v>
      </c>
      <c r="G633" s="1004" t="s">
        <v>55</v>
      </c>
      <c r="H633" s="1005">
        <v>4500</v>
      </c>
      <c r="I633" s="1006">
        <v>1.1082666666666667</v>
      </c>
      <c r="J633" s="1006">
        <v>1.0613333333333332</v>
      </c>
      <c r="K633" s="1006">
        <v>0.98826666666666663</v>
      </c>
      <c r="L633" s="1006">
        <v>1.0133333333333334</v>
      </c>
      <c r="M633" s="1006">
        <v>0.96640000000000004</v>
      </c>
      <c r="N633" s="1006">
        <v>1.056</v>
      </c>
      <c r="O633" s="1006">
        <v>1.1626666666666667</v>
      </c>
      <c r="P633" s="1006">
        <v>1.1648000000000001</v>
      </c>
      <c r="Q633" s="1006">
        <v>1.2096</v>
      </c>
      <c r="R633" s="1006">
        <v>1.2064000000000001</v>
      </c>
      <c r="S633" s="1006">
        <v>1.1882666666666666</v>
      </c>
      <c r="T633" s="1006">
        <v>1.1359999999999999</v>
      </c>
      <c r="U633" s="1006">
        <f t="shared" si="15"/>
        <v>1.1051111111111112</v>
      </c>
    </row>
    <row r="634" spans="1:21">
      <c r="A634" s="676">
        <v>6110</v>
      </c>
      <c r="B634" s="676">
        <v>6</v>
      </c>
      <c r="C634" s="1011">
        <v>34</v>
      </c>
      <c r="D634" s="1005" t="s">
        <v>2215</v>
      </c>
      <c r="E634" s="1005" t="s">
        <v>1349</v>
      </c>
      <c r="F634" s="1005" t="s">
        <v>2062</v>
      </c>
      <c r="G634" s="1004" t="s">
        <v>55</v>
      </c>
      <c r="H634" s="1005">
        <v>5000</v>
      </c>
      <c r="I634" s="1006"/>
      <c r="J634" s="1006"/>
      <c r="K634" s="1006"/>
      <c r="L634" s="1006"/>
      <c r="M634" s="1006"/>
      <c r="N634" s="1006"/>
      <c r="O634" s="1006"/>
      <c r="P634" s="1006"/>
      <c r="Q634" s="1006"/>
      <c r="R634" s="1006"/>
      <c r="S634" s="1006"/>
      <c r="T634" s="1006">
        <v>0.1416</v>
      </c>
      <c r="U634" s="1006">
        <f t="shared" si="15"/>
        <v>0.1416</v>
      </c>
    </row>
    <row r="635" spans="1:21">
      <c r="A635" s="676">
        <v>6110</v>
      </c>
      <c r="B635" s="676">
        <v>13</v>
      </c>
      <c r="C635" s="1011">
        <v>35</v>
      </c>
      <c r="D635" s="1005" t="s">
        <v>1793</v>
      </c>
      <c r="E635" s="1005" t="s">
        <v>1274</v>
      </c>
      <c r="F635" s="1005" t="s">
        <v>2210</v>
      </c>
      <c r="G635" s="1004" t="s">
        <v>55</v>
      </c>
      <c r="H635" s="1005">
        <v>5092</v>
      </c>
      <c r="I635" s="1006">
        <v>9.0737240075614359E-3</v>
      </c>
      <c r="J635" s="1006">
        <v>1.1795841209829867E-2</v>
      </c>
      <c r="K635" s="1006">
        <v>6.8052930056710778E-3</v>
      </c>
      <c r="L635" s="1006">
        <v>1.8147448015122872E-4</v>
      </c>
      <c r="M635" s="1006">
        <v>2.2306238185255197E-4</v>
      </c>
      <c r="N635" s="1006">
        <v>2.2117202268431E-4</v>
      </c>
      <c r="O635" s="1006"/>
      <c r="P635" s="1006">
        <v>6.8052930056710778E-3</v>
      </c>
      <c r="Q635" s="1006">
        <v>7.9395085066162573E-3</v>
      </c>
      <c r="R635" s="1006">
        <v>8.166351606805294E-3</v>
      </c>
      <c r="S635" s="1006">
        <v>6.8052930056710778E-3</v>
      </c>
      <c r="T635" s="1006"/>
      <c r="U635" s="1006">
        <f t="shared" si="15"/>
        <v>5.8017013232514189E-3</v>
      </c>
    </row>
    <row r="636" spans="1:21" ht="15">
      <c r="A636" s="676">
        <v>6110</v>
      </c>
      <c r="B636" s="676">
        <v>16</v>
      </c>
      <c r="C636" s="1012">
        <f>+C635</f>
        <v>35</v>
      </c>
      <c r="D636" s="1008" t="s">
        <v>1344</v>
      </c>
      <c r="E636" s="1009"/>
      <c r="F636" s="1009"/>
      <c r="G636" s="1007"/>
      <c r="H636" s="1009">
        <f>SUM(H601:H635)</f>
        <v>82729.489999999991</v>
      </c>
      <c r="I636" s="1010">
        <f t="shared" ref="I636:T636" si="16">AVERAGE(I601:I635)</f>
        <v>0.74197282410695875</v>
      </c>
      <c r="J636" s="1010">
        <f t="shared" si="16"/>
        <v>0.74842279403943923</v>
      </c>
      <c r="K636" s="1010">
        <f t="shared" si="16"/>
        <v>0.62983748844525633</v>
      </c>
      <c r="L636" s="1010">
        <f t="shared" si="16"/>
        <v>0.79203487751989921</v>
      </c>
      <c r="M636" s="1010">
        <f t="shared" si="16"/>
        <v>0.70575864240266273</v>
      </c>
      <c r="N636" s="1010">
        <f t="shared" si="16"/>
        <v>0.56979748486518722</v>
      </c>
      <c r="O636" s="1010">
        <f t="shared" si="16"/>
        <v>0.65586319467228127</v>
      </c>
      <c r="P636" s="1010">
        <f t="shared" si="16"/>
        <v>0.70207032080909848</v>
      </c>
      <c r="Q636" s="1010">
        <f t="shared" si="16"/>
        <v>0.59658517912250997</v>
      </c>
      <c r="R636" s="1010">
        <f t="shared" si="16"/>
        <v>0.72807790308750753</v>
      </c>
      <c r="S636" s="1010">
        <f t="shared" si="16"/>
        <v>0.71639396644311182</v>
      </c>
      <c r="T636" s="1010">
        <f t="shared" si="16"/>
        <v>0.71483118663609124</v>
      </c>
      <c r="U636" s="1010">
        <v>0.64336053849099428</v>
      </c>
    </row>
    <row r="637" spans="1:21" ht="15">
      <c r="A637" s="676">
        <v>6220</v>
      </c>
      <c r="B637" s="676">
        <v>57</v>
      </c>
      <c r="C637" s="1011"/>
      <c r="D637" s="1001" t="s">
        <v>1381</v>
      </c>
      <c r="E637" s="1005"/>
      <c r="F637" s="1005"/>
      <c r="G637" s="1004"/>
      <c r="H637" s="1005"/>
      <c r="I637" s="1006"/>
      <c r="J637" s="1006"/>
      <c r="K637" s="1006"/>
      <c r="L637" s="1006"/>
      <c r="M637" s="1006"/>
      <c r="N637" s="1006"/>
      <c r="O637" s="1006"/>
      <c r="P637" s="1006"/>
      <c r="Q637" s="1006"/>
      <c r="R637" s="1006"/>
      <c r="S637" s="1006"/>
      <c r="T637" s="1006"/>
      <c r="U637" s="1006"/>
    </row>
    <row r="638" spans="1:21">
      <c r="A638" s="676">
        <v>6210</v>
      </c>
      <c r="B638" s="676">
        <v>50</v>
      </c>
      <c r="C638" s="1011">
        <v>1</v>
      </c>
      <c r="D638" s="1005" t="s">
        <v>58</v>
      </c>
      <c r="E638" s="1005" t="s">
        <v>1274</v>
      </c>
      <c r="F638" s="1005" t="s">
        <v>2011</v>
      </c>
      <c r="G638" s="1004" t="s">
        <v>119</v>
      </c>
      <c r="H638" s="1005">
        <v>5500</v>
      </c>
      <c r="I638" s="1006">
        <v>0.8552727272727273</v>
      </c>
      <c r="J638" s="1006">
        <v>0.89018181818181819</v>
      </c>
      <c r="K638" s="1006">
        <v>0.88145454545454549</v>
      </c>
      <c r="L638" s="1006">
        <v>0.87272727272727268</v>
      </c>
      <c r="M638" s="1006">
        <v>0.8552727272727273</v>
      </c>
      <c r="N638" s="1006">
        <v>0.78545454545454541</v>
      </c>
      <c r="O638" s="1006">
        <v>0.8465454545454546</v>
      </c>
      <c r="P638" s="1006">
        <v>0.93381818181818177</v>
      </c>
      <c r="Q638" s="1006">
        <v>0.91636363636363638</v>
      </c>
      <c r="R638" s="1006">
        <v>0.91636363636363638</v>
      </c>
      <c r="S638" s="1006">
        <v>0.95127272727272727</v>
      </c>
      <c r="T638" s="1006">
        <v>0.87272727272727268</v>
      </c>
      <c r="U638" s="1006">
        <f t="shared" ref="U638:U676" si="17">AVERAGE(I638:T638)</f>
        <v>0.88145454545454538</v>
      </c>
    </row>
    <row r="639" spans="1:21">
      <c r="A639" s="676">
        <v>6220</v>
      </c>
      <c r="B639" s="676">
        <v>29</v>
      </c>
      <c r="C639" s="1011">
        <v>2</v>
      </c>
      <c r="D639" s="1005" t="s">
        <v>741</v>
      </c>
      <c r="E639" s="1005" t="s">
        <v>1274</v>
      </c>
      <c r="F639" s="1005" t="s">
        <v>2190</v>
      </c>
      <c r="G639" s="1004" t="s">
        <v>119</v>
      </c>
      <c r="H639" s="1005">
        <v>5555</v>
      </c>
      <c r="I639" s="1006">
        <v>0.79207920792079212</v>
      </c>
      <c r="J639" s="1006">
        <v>0.70855085508550852</v>
      </c>
      <c r="K639" s="1006">
        <v>0.77767776777677766</v>
      </c>
      <c r="L639" s="1006">
        <v>0.71719171917191715</v>
      </c>
      <c r="M639" s="1006">
        <v>0.15553555355535553</v>
      </c>
      <c r="N639" s="1006">
        <v>0.72583258325832578</v>
      </c>
      <c r="O639" s="1006">
        <v>0.72583258325832578</v>
      </c>
      <c r="P639" s="1006">
        <v>0.69126912691269127</v>
      </c>
      <c r="Q639" s="1006">
        <v>0.73447344734473452</v>
      </c>
      <c r="R639" s="1006">
        <v>0.69126912691269127</v>
      </c>
      <c r="S639" s="1006">
        <v>0.89864986498649868</v>
      </c>
      <c r="T639" s="1006">
        <v>0.62214221422142213</v>
      </c>
      <c r="U639" s="1006">
        <f t="shared" si="17"/>
        <v>0.68670867086708665</v>
      </c>
    </row>
    <row r="640" spans="1:21">
      <c r="A640" s="676">
        <v>6220</v>
      </c>
      <c r="B640" s="676">
        <v>172</v>
      </c>
      <c r="C640" s="1011">
        <v>3</v>
      </c>
      <c r="D640" s="1005" t="s">
        <v>1727</v>
      </c>
      <c r="E640" s="1005" t="s">
        <v>1274</v>
      </c>
      <c r="F640" s="1005" t="s">
        <v>2011</v>
      </c>
      <c r="G640" s="1004" t="s">
        <v>55</v>
      </c>
      <c r="H640" s="1005">
        <v>5911</v>
      </c>
      <c r="I640" s="1006">
        <v>0.91885714285714282</v>
      </c>
      <c r="J640" s="1006">
        <v>0.63085714285714289</v>
      </c>
      <c r="K640" s="1006">
        <v>0.16240906783962106</v>
      </c>
      <c r="L640" s="1006">
        <v>0.17458974792759263</v>
      </c>
      <c r="M640" s="1006">
        <v>0.53188969717475887</v>
      </c>
      <c r="N640" s="1006">
        <v>0.54407037726273055</v>
      </c>
      <c r="O640" s="1006">
        <v>0.53188969717475887</v>
      </c>
      <c r="P640" s="1006">
        <v>6.9023853831838941E-2</v>
      </c>
      <c r="Q640" s="1006">
        <v>0.50752833699881572</v>
      </c>
      <c r="R640" s="1006">
        <v>0.51564879039079681</v>
      </c>
      <c r="S640" s="1006">
        <v>0.57655219083065468</v>
      </c>
      <c r="T640" s="1006">
        <v>0.55219083065471153</v>
      </c>
      <c r="U640" s="1006">
        <f t="shared" si="17"/>
        <v>0.47629223965004713</v>
      </c>
    </row>
    <row r="641" spans="1:21">
      <c r="A641" s="676">
        <v>6110</v>
      </c>
      <c r="B641" s="676">
        <v>96</v>
      </c>
      <c r="C641" s="1011">
        <v>4</v>
      </c>
      <c r="D641" s="1005" t="s">
        <v>2198</v>
      </c>
      <c r="E641" s="1005" t="s">
        <v>1274</v>
      </c>
      <c r="F641" s="1005" t="s">
        <v>2011</v>
      </c>
      <c r="G641" s="1004" t="s">
        <v>119</v>
      </c>
      <c r="H641" s="1005">
        <v>6500</v>
      </c>
      <c r="I641" s="1006"/>
      <c r="J641" s="1006"/>
      <c r="K641" s="1006"/>
      <c r="L641" s="1006"/>
      <c r="M641" s="1006"/>
      <c r="N641" s="1006"/>
      <c r="O641" s="1006"/>
      <c r="P641" s="1006"/>
      <c r="Q641" s="1006">
        <v>0.40246153846153848</v>
      </c>
      <c r="R641" s="1006">
        <v>0.90830769230769226</v>
      </c>
      <c r="S641" s="1006">
        <v>0.8418461538461538</v>
      </c>
      <c r="T641" s="1006">
        <v>0.50215384615384617</v>
      </c>
      <c r="U641" s="1006">
        <f t="shared" si="17"/>
        <v>0.66369230769230758</v>
      </c>
    </row>
    <row r="642" spans="1:21">
      <c r="A642" s="676">
        <v>6220</v>
      </c>
      <c r="B642" s="676">
        <v>55</v>
      </c>
      <c r="C642" s="1011">
        <v>5</v>
      </c>
      <c r="D642" s="1005" t="s">
        <v>1697</v>
      </c>
      <c r="E642" s="1005" t="s">
        <v>1274</v>
      </c>
      <c r="F642" s="1005" t="s">
        <v>2011</v>
      </c>
      <c r="G642" s="1004" t="s">
        <v>55</v>
      </c>
      <c r="H642" s="1005">
        <v>7000</v>
      </c>
      <c r="I642" s="1006">
        <v>1.6272</v>
      </c>
      <c r="J642" s="1006">
        <v>1.7057142857142857</v>
      </c>
      <c r="K642" s="1006">
        <v>1.2383999999999999</v>
      </c>
      <c r="L642" s="1006">
        <v>1.336457142857143</v>
      </c>
      <c r="M642" s="1006">
        <v>1.4249142857142856</v>
      </c>
      <c r="N642" s="1006">
        <v>1.6217142857142857</v>
      </c>
      <c r="O642" s="1006">
        <v>0.90857142857142859</v>
      </c>
      <c r="P642" s="1006">
        <v>0.99771428571428566</v>
      </c>
      <c r="Q642" s="1006">
        <v>0.98742857142857143</v>
      </c>
      <c r="R642" s="1006">
        <v>0.99428571428571433</v>
      </c>
      <c r="S642" s="1006">
        <v>1.0141714285714285</v>
      </c>
      <c r="T642" s="1006">
        <v>1.0422857142857143</v>
      </c>
      <c r="U642" s="1006">
        <f t="shared" si="17"/>
        <v>1.2415714285714288</v>
      </c>
    </row>
    <row r="643" spans="1:21">
      <c r="A643" s="676">
        <v>6220</v>
      </c>
      <c r="B643" s="676">
        <v>80</v>
      </c>
      <c r="C643" s="1011">
        <v>6</v>
      </c>
      <c r="D643" s="1005" t="s">
        <v>1885</v>
      </c>
      <c r="E643" s="1005" t="s">
        <v>1274</v>
      </c>
      <c r="F643" s="1005" t="s">
        <v>2011</v>
      </c>
      <c r="G643" s="1004" t="s">
        <v>119</v>
      </c>
      <c r="H643" s="1005">
        <v>7500</v>
      </c>
      <c r="I643" s="1006">
        <v>0.72444444444444445</v>
      </c>
      <c r="J643" s="1006">
        <v>0.6711111111111111</v>
      </c>
      <c r="K643" s="1006">
        <v>0.64</v>
      </c>
      <c r="L643" s="1006">
        <v>0.66222222222222227</v>
      </c>
      <c r="M643" s="1006">
        <v>0.7155555555555555</v>
      </c>
      <c r="N643" s="1006">
        <v>0.72444444444444445</v>
      </c>
      <c r="O643" s="1006">
        <v>0.75111111111111106</v>
      </c>
      <c r="P643" s="1006">
        <v>0.76</v>
      </c>
      <c r="Q643" s="1006">
        <v>0.92266666666666663</v>
      </c>
      <c r="R643" s="1006">
        <v>0.93333333333333335</v>
      </c>
      <c r="S643" s="1006">
        <v>0.86399999999999999</v>
      </c>
      <c r="T643" s="1006">
        <v>0.85333333333333339</v>
      </c>
      <c r="U643" s="1006">
        <f t="shared" si="17"/>
        <v>0.7685185185185186</v>
      </c>
    </row>
    <row r="644" spans="1:21">
      <c r="A644" s="676">
        <v>6220</v>
      </c>
      <c r="B644" s="676">
        <v>175</v>
      </c>
      <c r="C644" s="1011">
        <v>7</v>
      </c>
      <c r="D644" s="1005" t="s">
        <v>676</v>
      </c>
      <c r="E644" s="1005" t="s">
        <v>1274</v>
      </c>
      <c r="F644" s="1005" t="s">
        <v>2190</v>
      </c>
      <c r="G644" s="1004" t="s">
        <v>119</v>
      </c>
      <c r="H644" s="1005">
        <v>7778</v>
      </c>
      <c r="I644" s="1006">
        <v>3.0856261249678579E-2</v>
      </c>
      <c r="J644" s="1006">
        <v>3.0856261249678579E-2</v>
      </c>
      <c r="K644" s="1006"/>
      <c r="L644" s="1006">
        <v>1.542813062483929E-2</v>
      </c>
      <c r="M644" s="1006">
        <v>0.1697094368732322</v>
      </c>
      <c r="N644" s="1006">
        <v>0.1542813062483929</v>
      </c>
      <c r="O644" s="1006">
        <v>1.542813062483929E-2</v>
      </c>
      <c r="P644" s="1006">
        <v>1.542813062483929E-2</v>
      </c>
      <c r="Q644" s="1006">
        <v>0.52455644124453582</v>
      </c>
      <c r="R644" s="1006"/>
      <c r="S644" s="1006">
        <v>1.5428130624839291E-3</v>
      </c>
      <c r="T644" s="1006">
        <v>1.542813062483929E-2</v>
      </c>
      <c r="U644" s="1006">
        <f t="shared" si="17"/>
        <v>9.7351504242735906E-2</v>
      </c>
    </row>
    <row r="645" spans="1:21">
      <c r="A645" s="676">
        <v>1260</v>
      </c>
      <c r="B645" s="676">
        <v>34</v>
      </c>
      <c r="C645" s="1011">
        <v>8</v>
      </c>
      <c r="D645" s="1005" t="s">
        <v>1783</v>
      </c>
      <c r="E645" s="1005" t="s">
        <v>1274</v>
      </c>
      <c r="F645" s="1005" t="s">
        <v>2011</v>
      </c>
      <c r="G645" s="1004" t="s">
        <v>119</v>
      </c>
      <c r="H645" s="1005">
        <v>8000</v>
      </c>
      <c r="I645" s="1006">
        <v>0.91320000000000001</v>
      </c>
      <c r="J645" s="1006">
        <v>0.84839999999999993</v>
      </c>
      <c r="K645" s="1006">
        <v>0.63839999999999997</v>
      </c>
      <c r="L645" s="1006">
        <v>0.84720000000000006</v>
      </c>
      <c r="M645" s="1006">
        <v>0.75960000000000005</v>
      </c>
      <c r="N645" s="1006">
        <v>0.58560000000000001</v>
      </c>
      <c r="O645" s="1006">
        <v>0.54479999999999995</v>
      </c>
      <c r="P645" s="1006">
        <v>0.72899999999999998</v>
      </c>
      <c r="Q645" s="1006"/>
      <c r="R645" s="1006">
        <v>0.59160000000000001</v>
      </c>
      <c r="S645" s="1006">
        <v>0.54959999999999998</v>
      </c>
      <c r="T645" s="1006">
        <v>0.78120000000000001</v>
      </c>
      <c r="U645" s="1006">
        <f t="shared" si="17"/>
        <v>0.70805454545454538</v>
      </c>
    </row>
    <row r="646" spans="1:21">
      <c r="A646" s="676">
        <v>1220</v>
      </c>
      <c r="B646" s="676">
        <v>5</v>
      </c>
      <c r="C646" s="1011">
        <v>9</v>
      </c>
      <c r="D646" s="1005" t="s">
        <v>1907</v>
      </c>
      <c r="E646" s="1005" t="s">
        <v>1274</v>
      </c>
      <c r="F646" s="1005" t="s">
        <v>2011</v>
      </c>
      <c r="G646" s="1004" t="s">
        <v>55</v>
      </c>
      <c r="H646" s="1005">
        <v>8000</v>
      </c>
      <c r="I646" s="1006">
        <v>0.36479999999999996</v>
      </c>
      <c r="J646" s="1006">
        <v>0.30840000000000001</v>
      </c>
      <c r="K646" s="1006">
        <v>0.3024</v>
      </c>
      <c r="L646" s="1006">
        <v>0.30180000000000001</v>
      </c>
      <c r="M646" s="1006">
        <v>0.32880000000000004</v>
      </c>
      <c r="N646" s="1006">
        <v>0.34320000000000001</v>
      </c>
      <c r="O646" s="1006">
        <v>0.2898</v>
      </c>
      <c r="P646" s="1006">
        <v>0.31440000000000001</v>
      </c>
      <c r="Q646" s="1006">
        <v>0.29549999999999998</v>
      </c>
      <c r="R646" s="1006">
        <v>0.3972</v>
      </c>
      <c r="S646" s="1006">
        <v>0.43380000000000002</v>
      </c>
      <c r="T646" s="1006">
        <v>0.5292</v>
      </c>
      <c r="U646" s="1006">
        <f t="shared" si="17"/>
        <v>0.350775</v>
      </c>
    </row>
    <row r="647" spans="1:21">
      <c r="A647" s="676">
        <v>1220</v>
      </c>
      <c r="B647" s="676">
        <v>76</v>
      </c>
      <c r="C647" s="1011">
        <v>10</v>
      </c>
      <c r="D647" s="1005" t="s">
        <v>39</v>
      </c>
      <c r="E647" s="1005" t="s">
        <v>1274</v>
      </c>
      <c r="F647" s="1005" t="s">
        <v>2011</v>
      </c>
      <c r="G647" s="1004" t="s">
        <v>119</v>
      </c>
      <c r="H647" s="1005">
        <v>8000</v>
      </c>
      <c r="I647" s="1006">
        <v>0.93200000000000005</v>
      </c>
      <c r="J647" s="1006">
        <v>0.91162500000000002</v>
      </c>
      <c r="K647" s="1006">
        <v>0.92349999999999999</v>
      </c>
      <c r="L647" s="1006">
        <v>0.94962500000000005</v>
      </c>
      <c r="M647" s="1006">
        <v>0.89012500000000006</v>
      </c>
      <c r="N647" s="1006">
        <v>0.878</v>
      </c>
      <c r="O647" s="1006">
        <v>0.74937500000000001</v>
      </c>
      <c r="P647" s="1006">
        <v>1.0049999999999999</v>
      </c>
      <c r="Q647" s="1006">
        <v>0.88500000000000001</v>
      </c>
      <c r="R647" s="1006">
        <v>0.99299999999999999</v>
      </c>
      <c r="S647" s="1006">
        <v>0.636625</v>
      </c>
      <c r="T647" s="1006">
        <v>0.80287500000000001</v>
      </c>
      <c r="U647" s="1006">
        <f t="shared" si="17"/>
        <v>0.87972916666666678</v>
      </c>
    </row>
    <row r="648" spans="1:21">
      <c r="A648" s="676">
        <v>6220</v>
      </c>
      <c r="B648" s="676">
        <v>191</v>
      </c>
      <c r="C648" s="1011">
        <v>11</v>
      </c>
      <c r="D648" s="1005" t="s">
        <v>305</v>
      </c>
      <c r="E648" s="1005" t="s">
        <v>1274</v>
      </c>
      <c r="F648" s="1005" t="s">
        <v>2011</v>
      </c>
      <c r="G648" s="1004" t="s">
        <v>119</v>
      </c>
      <c r="H648" s="1005">
        <v>8000</v>
      </c>
      <c r="I648" s="1006">
        <v>0.90600000000000003</v>
      </c>
      <c r="J648" s="1006">
        <v>0.90300000000000002</v>
      </c>
      <c r="K648" s="1006">
        <v>0.90300000000000002</v>
      </c>
      <c r="L648" s="1006">
        <v>0.90600000000000003</v>
      </c>
      <c r="M648" s="1006">
        <v>0.9</v>
      </c>
      <c r="N648" s="1006">
        <v>0.89400000000000002</v>
      </c>
      <c r="O648" s="1006">
        <v>0.91200000000000003</v>
      </c>
      <c r="P648" s="1006">
        <v>0.90600000000000003</v>
      </c>
      <c r="Q648" s="1006">
        <v>0.89700000000000002</v>
      </c>
      <c r="R648" s="1006">
        <v>0.88800000000000001</v>
      </c>
      <c r="S648" s="1006">
        <v>0.73799999999999999</v>
      </c>
      <c r="T648" s="1006">
        <v>5.3999999999999999E-2</v>
      </c>
      <c r="U648" s="1006">
        <f t="shared" si="17"/>
        <v>0.81725000000000003</v>
      </c>
    </row>
    <row r="649" spans="1:21">
      <c r="A649" s="676">
        <v>6210</v>
      </c>
      <c r="B649" s="676">
        <v>4</v>
      </c>
      <c r="C649" s="1011">
        <v>12</v>
      </c>
      <c r="D649" s="1005" t="s">
        <v>391</v>
      </c>
      <c r="E649" s="1005" t="s">
        <v>1274</v>
      </c>
      <c r="F649" s="1005" t="s">
        <v>2011</v>
      </c>
      <c r="G649" s="1004" t="s">
        <v>119</v>
      </c>
      <c r="H649" s="1005">
        <v>10000</v>
      </c>
      <c r="I649" s="1006">
        <v>0.20039999999999999</v>
      </c>
      <c r="J649" s="1006">
        <v>0.26735999999999999</v>
      </c>
      <c r="K649" s="1006">
        <v>0.58235999999999999</v>
      </c>
      <c r="L649" s="1006">
        <v>0.252</v>
      </c>
      <c r="M649" s="1006">
        <v>0.40464</v>
      </c>
      <c r="N649" s="1006">
        <v>0.73092000000000001</v>
      </c>
      <c r="O649" s="1006">
        <v>0.99563999999999997</v>
      </c>
      <c r="P649" s="1006">
        <v>0.63491999999999993</v>
      </c>
      <c r="Q649" s="1006">
        <v>0.482628</v>
      </c>
      <c r="R649" s="1006">
        <v>0.42037200000000002</v>
      </c>
      <c r="S649" s="1006">
        <v>0.98962800000000006</v>
      </c>
      <c r="T649" s="1006">
        <v>1.04512</v>
      </c>
      <c r="U649" s="1006">
        <f t="shared" si="17"/>
        <v>0.5838323333333334</v>
      </c>
    </row>
    <row r="650" spans="1:21">
      <c r="A650" s="676">
        <v>6150</v>
      </c>
      <c r="B650" s="676">
        <v>9</v>
      </c>
      <c r="C650" s="1011">
        <v>13</v>
      </c>
      <c r="D650" s="1005" t="s">
        <v>782</v>
      </c>
      <c r="E650" s="1005" t="s">
        <v>1274</v>
      </c>
      <c r="F650" s="1005" t="s">
        <v>2011</v>
      </c>
      <c r="G650" s="1004" t="s">
        <v>119</v>
      </c>
      <c r="H650" s="1005">
        <v>10000</v>
      </c>
      <c r="I650" s="1006">
        <v>0.96799999999999997</v>
      </c>
      <c r="J650" s="1006">
        <v>0.97599999999999998</v>
      </c>
      <c r="K650" s="1006">
        <v>0.96799999999999997</v>
      </c>
      <c r="L650" s="1006">
        <v>0.97199999999999998</v>
      </c>
      <c r="M650" s="1006">
        <v>0.97599999999999998</v>
      </c>
      <c r="N650" s="1006">
        <v>0.98</v>
      </c>
      <c r="O650" s="1006">
        <v>0.98399999999999999</v>
      </c>
      <c r="P650" s="1006">
        <v>0.98799999999999999</v>
      </c>
      <c r="Q650" s="1006">
        <v>0.96799999999999997</v>
      </c>
      <c r="R650" s="1006">
        <v>0.97599999999999998</v>
      </c>
      <c r="S650" s="1006">
        <v>0.96399999999999997</v>
      </c>
      <c r="T650" s="1006">
        <v>0.97599999999999998</v>
      </c>
      <c r="U650" s="1006">
        <f t="shared" si="17"/>
        <v>0.97466666666666679</v>
      </c>
    </row>
    <row r="651" spans="1:21">
      <c r="A651" s="676">
        <v>6210</v>
      </c>
      <c r="B651" s="676">
        <v>48</v>
      </c>
      <c r="C651" s="1011">
        <v>14</v>
      </c>
      <c r="D651" s="1005" t="s">
        <v>276</v>
      </c>
      <c r="E651" s="1005" t="s">
        <v>1274</v>
      </c>
      <c r="F651" s="1005" t="s">
        <v>2049</v>
      </c>
      <c r="G651" s="1004" t="s">
        <v>119</v>
      </c>
      <c r="H651" s="1005">
        <v>10000</v>
      </c>
      <c r="I651" s="1006">
        <v>0.16500000000000001</v>
      </c>
      <c r="J651" s="1006">
        <v>0.96</v>
      </c>
      <c r="K651" s="1006">
        <v>0.94579999999999997</v>
      </c>
      <c r="L651" s="1006">
        <v>0.46110000000000001</v>
      </c>
      <c r="M651" s="1006">
        <v>0.88819999999999999</v>
      </c>
      <c r="N651" s="1006">
        <v>0.82240000000000002</v>
      </c>
      <c r="O651" s="1006">
        <v>0.747</v>
      </c>
      <c r="P651" s="1006">
        <v>0.64849999999999997</v>
      </c>
      <c r="Q651" s="1006">
        <v>1.0298</v>
      </c>
      <c r="R651" s="1006">
        <v>0.27439999999999998</v>
      </c>
      <c r="S651" s="1006">
        <v>0.60719999999999996</v>
      </c>
      <c r="T651" s="1006">
        <v>0.80840000000000001</v>
      </c>
      <c r="U651" s="1006">
        <f t="shared" si="17"/>
        <v>0.69648333333333323</v>
      </c>
    </row>
    <row r="652" spans="1:21">
      <c r="A652" s="676">
        <v>6110</v>
      </c>
      <c r="B652" s="676">
        <v>12</v>
      </c>
      <c r="C652" s="1011">
        <v>15</v>
      </c>
      <c r="D652" s="1005" t="s">
        <v>1745</v>
      </c>
      <c r="E652" s="1005" t="s">
        <v>1274</v>
      </c>
      <c r="F652" s="1005" t="s">
        <v>2011</v>
      </c>
      <c r="G652" s="1004" t="s">
        <v>119</v>
      </c>
      <c r="H652" s="1005">
        <v>10000</v>
      </c>
      <c r="I652" s="1006">
        <v>0.48699999999999999</v>
      </c>
      <c r="J652" s="1006">
        <v>0.34300000000000003</v>
      </c>
      <c r="K652" s="1006">
        <v>0.34300000000000003</v>
      </c>
      <c r="L652" s="1006">
        <v>0.307</v>
      </c>
      <c r="M652" s="1006">
        <v>0.379</v>
      </c>
      <c r="N652" s="1006">
        <v>0.34300000000000003</v>
      </c>
      <c r="O652" s="1006">
        <v>0.379</v>
      </c>
      <c r="P652" s="1006">
        <v>0.48</v>
      </c>
      <c r="Q652" s="1006">
        <v>0.52300000000000002</v>
      </c>
      <c r="R652" s="1006">
        <v>0.63100000000000001</v>
      </c>
      <c r="S652" s="1006">
        <v>0.55900000000000005</v>
      </c>
      <c r="T652" s="1006">
        <v>0.52300000000000002</v>
      </c>
      <c r="U652" s="1006">
        <f t="shared" si="17"/>
        <v>0.44141666666666662</v>
      </c>
    </row>
    <row r="653" spans="1:21">
      <c r="A653" s="676">
        <v>6150</v>
      </c>
      <c r="B653" s="676">
        <v>35</v>
      </c>
      <c r="C653" s="1011">
        <v>16</v>
      </c>
      <c r="D653" s="1005" t="s">
        <v>671</v>
      </c>
      <c r="E653" s="1005" t="s">
        <v>1274</v>
      </c>
      <c r="F653" s="1005" t="s">
        <v>2011</v>
      </c>
      <c r="G653" s="1004" t="s">
        <v>119</v>
      </c>
      <c r="H653" s="1005">
        <v>10000</v>
      </c>
      <c r="I653" s="1006">
        <v>0.94575599999999993</v>
      </c>
      <c r="J653" s="1006">
        <v>0.92737199999999997</v>
      </c>
      <c r="K653" s="1006">
        <v>0.89025599999999994</v>
      </c>
      <c r="L653" s="1006">
        <v>0.84075599999999995</v>
      </c>
      <c r="M653" s="1006">
        <v>0.87407999999999997</v>
      </c>
      <c r="N653" s="1006">
        <v>0.89925599999999994</v>
      </c>
      <c r="O653" s="1006">
        <v>0.93412800000000007</v>
      </c>
      <c r="P653" s="1006">
        <v>0.9056280000000001</v>
      </c>
      <c r="Q653" s="1006">
        <v>0.92849999999999999</v>
      </c>
      <c r="R653" s="1006">
        <v>0.78675600000000001</v>
      </c>
      <c r="S653" s="1006">
        <v>0.85537199999999991</v>
      </c>
      <c r="T653" s="1006">
        <v>0.81299999999999994</v>
      </c>
      <c r="U653" s="1006">
        <f t="shared" si="17"/>
        <v>0.88340500000000011</v>
      </c>
    </row>
    <row r="654" spans="1:21" s="811" customFormat="1" ht="15">
      <c r="A654" s="801"/>
      <c r="B654" s="801"/>
      <c r="C654" s="1011">
        <v>17</v>
      </c>
      <c r="D654" s="1005" t="s">
        <v>274</v>
      </c>
      <c r="E654" s="1005" t="s">
        <v>1274</v>
      </c>
      <c r="F654" s="1005" t="s">
        <v>2049</v>
      </c>
      <c r="G654" s="1004" t="s">
        <v>119</v>
      </c>
      <c r="H654" s="1005">
        <v>12000</v>
      </c>
      <c r="I654" s="1006">
        <v>0.39416666666666667</v>
      </c>
      <c r="J654" s="1006">
        <v>0.61499999999999999</v>
      </c>
      <c r="K654" s="1006">
        <v>0.77166666666666661</v>
      </c>
      <c r="L654" s="1006">
        <v>1.04</v>
      </c>
      <c r="M654" s="1006">
        <v>0.90833333333333333</v>
      </c>
      <c r="N654" s="1006">
        <v>0.9291666666666667</v>
      </c>
      <c r="O654" s="1006">
        <v>0.75666666666666671</v>
      </c>
      <c r="P654" s="1006">
        <v>0.97433333333333338</v>
      </c>
      <c r="Q654" s="1006">
        <v>1.0756666666666668</v>
      </c>
      <c r="R654" s="1006">
        <v>0.71825333333333341</v>
      </c>
      <c r="S654" s="1006">
        <v>1.325</v>
      </c>
      <c r="T654" s="1006">
        <v>1.145</v>
      </c>
      <c r="U654" s="1006">
        <f t="shared" si="17"/>
        <v>0.88777111111111096</v>
      </c>
    </row>
    <row r="655" spans="1:21">
      <c r="A655" s="676"/>
      <c r="B655" s="676"/>
      <c r="C655" s="1011">
        <v>18</v>
      </c>
      <c r="D655" s="1005" t="s">
        <v>2207</v>
      </c>
      <c r="E655" s="1005" t="s">
        <v>1274</v>
      </c>
      <c r="F655" s="1005" t="s">
        <v>2011</v>
      </c>
      <c r="G655" s="1004" t="s">
        <v>55</v>
      </c>
      <c r="H655" s="1005">
        <v>12000</v>
      </c>
      <c r="I655" s="1006"/>
      <c r="J655" s="1006"/>
      <c r="K655" s="1006"/>
      <c r="L655" s="1006"/>
      <c r="M655" s="1006"/>
      <c r="N655" s="1006"/>
      <c r="O655" s="1006"/>
      <c r="P655" s="1006">
        <v>4.7999999999999996E-4</v>
      </c>
      <c r="Q655" s="1006">
        <v>0.56976000000000004</v>
      </c>
      <c r="R655" s="1006">
        <v>0.56256000000000006</v>
      </c>
      <c r="S655" s="1006">
        <v>0.52</v>
      </c>
      <c r="T655" s="1006">
        <v>0.74719999999999998</v>
      </c>
      <c r="U655" s="1006">
        <f t="shared" si="17"/>
        <v>0.48</v>
      </c>
    </row>
    <row r="656" spans="1:21">
      <c r="A656" s="676">
        <v>6220</v>
      </c>
      <c r="B656" s="676">
        <v>4</v>
      </c>
      <c r="C656" s="1011">
        <v>19</v>
      </c>
      <c r="D656" s="1005" t="s">
        <v>273</v>
      </c>
      <c r="E656" s="1005" t="s">
        <v>1274</v>
      </c>
      <c r="F656" s="1005" t="s">
        <v>2303</v>
      </c>
      <c r="G656" s="1004" t="s">
        <v>119</v>
      </c>
      <c r="H656" s="1005">
        <v>13000</v>
      </c>
      <c r="I656" s="1006">
        <v>0.94038461538461537</v>
      </c>
      <c r="J656" s="1006">
        <v>0.3536546153846154</v>
      </c>
      <c r="K656" s="1006">
        <v>0.79961538461538462</v>
      </c>
      <c r="L656" s="1006">
        <v>0.78288538461538459</v>
      </c>
      <c r="M656" s="1006">
        <v>0.57865461538461538</v>
      </c>
      <c r="N656" s="1006">
        <v>0.98307692307692307</v>
      </c>
      <c r="O656" s="1006">
        <v>1.1261538461538461</v>
      </c>
      <c r="P656" s="1006">
        <v>0.84403923076923082</v>
      </c>
      <c r="Q656" s="1006">
        <v>0.85326999999999997</v>
      </c>
      <c r="R656" s="1006">
        <v>0.85615384615384615</v>
      </c>
      <c r="S656" s="1006">
        <v>0.52788538461538459</v>
      </c>
      <c r="T656" s="1006">
        <v>0.84980846153846157</v>
      </c>
      <c r="U656" s="1006">
        <f t="shared" si="17"/>
        <v>0.79129852564102565</v>
      </c>
    </row>
    <row r="657" spans="1:21">
      <c r="A657" s="676">
        <v>4210</v>
      </c>
      <c r="B657" s="676">
        <v>6</v>
      </c>
      <c r="C657" s="1011">
        <v>20</v>
      </c>
      <c r="D657" s="1005" t="s">
        <v>2193</v>
      </c>
      <c r="E657" s="1005" t="s">
        <v>1274</v>
      </c>
      <c r="F657" s="1005" t="s">
        <v>2011</v>
      </c>
      <c r="G657" s="1004" t="s">
        <v>119</v>
      </c>
      <c r="H657" s="1005">
        <v>13000</v>
      </c>
      <c r="I657" s="1006">
        <v>0.88246153846153841</v>
      </c>
      <c r="J657" s="1006">
        <v>0.88615384615384618</v>
      </c>
      <c r="K657" s="1006">
        <v>0.88800000000000001</v>
      </c>
      <c r="L657" s="1006">
        <v>0.86584615384615382</v>
      </c>
      <c r="M657" s="1006">
        <v>0.8935384615384615</v>
      </c>
      <c r="N657" s="1006">
        <v>0.89538461538461533</v>
      </c>
      <c r="O657" s="1006">
        <v>0.88615384615384618</v>
      </c>
      <c r="P657" s="1006">
        <v>0.88061538461538458</v>
      </c>
      <c r="Q657" s="1006">
        <v>0.88615384615384618</v>
      </c>
      <c r="R657" s="1006">
        <v>0.89169230769230767</v>
      </c>
      <c r="S657" s="1006">
        <v>0.91938461538461536</v>
      </c>
      <c r="T657" s="1006">
        <v>0.8935384615384615</v>
      </c>
      <c r="U657" s="1006">
        <f t="shared" si="17"/>
        <v>0.88907692307692299</v>
      </c>
    </row>
    <row r="658" spans="1:21">
      <c r="A658" s="676">
        <v>1230</v>
      </c>
      <c r="B658" s="676">
        <v>12</v>
      </c>
      <c r="C658" s="1011">
        <v>21</v>
      </c>
      <c r="D658" s="1005" t="s">
        <v>618</v>
      </c>
      <c r="E658" s="1005" t="s">
        <v>1274</v>
      </c>
      <c r="F658" s="1005" t="s">
        <v>2011</v>
      </c>
      <c r="G658" s="1004" t="s">
        <v>119</v>
      </c>
      <c r="H658" s="1005">
        <v>13000</v>
      </c>
      <c r="I658" s="1006">
        <v>0.83446153846153848</v>
      </c>
      <c r="J658" s="1006">
        <v>0.84923076923076923</v>
      </c>
      <c r="K658" s="1006">
        <v>0.84553846153846157</v>
      </c>
      <c r="L658" s="1006">
        <v>0.88615384615384618</v>
      </c>
      <c r="M658" s="1006">
        <v>0.85661538461538467</v>
      </c>
      <c r="N658" s="1006">
        <v>0.86399999999999999</v>
      </c>
      <c r="O658" s="1006">
        <v>0.83076923076923082</v>
      </c>
      <c r="P658" s="1006">
        <v>0.84923076923076923</v>
      </c>
      <c r="Q658" s="1006">
        <v>0.86769230769230765</v>
      </c>
      <c r="R658" s="1006">
        <v>0.86399999999999999</v>
      </c>
      <c r="S658" s="1006">
        <v>0.84923076923076923</v>
      </c>
      <c r="T658" s="1006">
        <v>0.85292307692307689</v>
      </c>
      <c r="U658" s="1006">
        <f t="shared" si="17"/>
        <v>0.85415384615384615</v>
      </c>
    </row>
    <row r="659" spans="1:21">
      <c r="A659" s="676">
        <v>6220</v>
      </c>
      <c r="B659" s="676">
        <v>5</v>
      </c>
      <c r="C659" s="1011">
        <v>22</v>
      </c>
      <c r="D659" s="1005" t="s">
        <v>282</v>
      </c>
      <c r="E659" s="1005" t="s">
        <v>1274</v>
      </c>
      <c r="F659" s="1005" t="s">
        <v>1340</v>
      </c>
      <c r="G659" s="1004" t="s">
        <v>119</v>
      </c>
      <c r="H659" s="1005">
        <v>15000</v>
      </c>
      <c r="I659" s="1006">
        <v>0.92800000000000005</v>
      </c>
      <c r="J659" s="1006">
        <v>0.99199999999999999</v>
      </c>
      <c r="K659" s="1006">
        <v>0.99199999999999999</v>
      </c>
      <c r="L659" s="1006">
        <v>1.28</v>
      </c>
      <c r="M659" s="1006">
        <v>1.248</v>
      </c>
      <c r="N659" s="1006">
        <v>0.86399999999999999</v>
      </c>
      <c r="O659" s="1006">
        <v>1.248</v>
      </c>
      <c r="P659" s="1006">
        <v>1.216</v>
      </c>
      <c r="Q659" s="1006">
        <v>0.92800000000000005</v>
      </c>
      <c r="R659" s="1006">
        <v>1.216</v>
      </c>
      <c r="S659" s="1006">
        <v>1.056</v>
      </c>
      <c r="T659" s="1006">
        <v>1.024</v>
      </c>
      <c r="U659" s="1006">
        <f t="shared" si="17"/>
        <v>1.0826666666666667</v>
      </c>
    </row>
    <row r="660" spans="1:21">
      <c r="A660" s="676">
        <v>6110</v>
      </c>
      <c r="B660" s="676">
        <v>56</v>
      </c>
      <c r="C660" s="1011">
        <v>23</v>
      </c>
      <c r="D660" s="1005" t="s">
        <v>1279</v>
      </c>
      <c r="E660" s="1005" t="s">
        <v>1274</v>
      </c>
      <c r="F660" s="1005" t="s">
        <v>1340</v>
      </c>
      <c r="G660" s="1004" t="s">
        <v>119</v>
      </c>
      <c r="H660" s="1005">
        <v>15500</v>
      </c>
      <c r="I660" s="1006">
        <v>1.1860645161290322</v>
      </c>
      <c r="J660" s="1006">
        <v>1.0493793103448277</v>
      </c>
      <c r="K660" s="1006">
        <v>0.90735483870967737</v>
      </c>
      <c r="L660" s="1006">
        <v>0.87948387096774194</v>
      </c>
      <c r="M660" s="1006">
        <v>0.96929032258064518</v>
      </c>
      <c r="N660" s="1006">
        <v>0.76800000000000002</v>
      </c>
      <c r="O660" s="1006">
        <v>0.90116129032258063</v>
      </c>
      <c r="P660" s="1006">
        <v>1.0776774193548386</v>
      </c>
      <c r="Q660" s="1006">
        <v>0.87019354838709673</v>
      </c>
      <c r="R660" s="1006">
        <v>0.82683870967741935</v>
      </c>
      <c r="S660" s="1006">
        <v>1.0064516129032257</v>
      </c>
      <c r="T660" s="1006">
        <v>1.1241290322580646</v>
      </c>
      <c r="U660" s="1006">
        <f t="shared" si="17"/>
        <v>0.9638353726362624</v>
      </c>
    </row>
    <row r="661" spans="1:21">
      <c r="A661" s="676">
        <v>6110</v>
      </c>
      <c r="B661" s="676">
        <v>100</v>
      </c>
      <c r="C661" s="1011">
        <v>24</v>
      </c>
      <c r="D661" s="1005" t="s">
        <v>602</v>
      </c>
      <c r="E661" s="1005" t="s">
        <v>1274</v>
      </c>
      <c r="F661" s="1005" t="s">
        <v>1340</v>
      </c>
      <c r="G661" s="1004" t="s">
        <v>119</v>
      </c>
      <c r="H661" s="1005">
        <v>16500</v>
      </c>
      <c r="I661" s="1006">
        <v>1.0850909090909091</v>
      </c>
      <c r="J661" s="1006">
        <v>0.94254545454545458</v>
      </c>
      <c r="K661" s="1006">
        <v>1.0036363636363637</v>
      </c>
      <c r="L661" s="1006">
        <v>0.99054545454545451</v>
      </c>
      <c r="M661" s="1006">
        <v>0.84072727272727277</v>
      </c>
      <c r="N661" s="1006">
        <v>0.96290909090909094</v>
      </c>
      <c r="O661" s="1006">
        <v>1.0065454545454546</v>
      </c>
      <c r="P661" s="1006">
        <v>0.94981818181818178</v>
      </c>
      <c r="Q661" s="1006">
        <v>0.82181818181818178</v>
      </c>
      <c r="R661" s="1006">
        <v>1.1447272727272728</v>
      </c>
      <c r="S661" s="1006">
        <v>1.1650909090909092</v>
      </c>
      <c r="T661" s="1006">
        <v>0.84218181818181814</v>
      </c>
      <c r="U661" s="1006">
        <f t="shared" si="17"/>
        <v>0.97963636363636353</v>
      </c>
    </row>
    <row r="662" spans="1:21">
      <c r="A662" s="676">
        <v>6210</v>
      </c>
      <c r="B662" s="676">
        <v>6</v>
      </c>
      <c r="C662" s="1011">
        <v>25</v>
      </c>
      <c r="D662" s="1005" t="s">
        <v>823</v>
      </c>
      <c r="E662" s="1005" t="s">
        <v>1276</v>
      </c>
      <c r="F662" s="1005" t="s">
        <v>2011</v>
      </c>
      <c r="G662" s="1004" t="s">
        <v>119</v>
      </c>
      <c r="H662" s="1005">
        <v>16667</v>
      </c>
      <c r="I662" s="1006">
        <v>0.52414951700965984</v>
      </c>
      <c r="J662" s="1006">
        <v>0.62494750104997898</v>
      </c>
      <c r="K662" s="1006"/>
      <c r="L662" s="1006"/>
      <c r="M662" s="1006"/>
      <c r="N662" s="1006"/>
      <c r="O662" s="1006"/>
      <c r="P662" s="1006"/>
      <c r="Q662" s="1006">
        <v>1.1519769604607908E-2</v>
      </c>
      <c r="R662" s="1006">
        <v>8.6398272034559302E-3</v>
      </c>
      <c r="S662" s="1006"/>
      <c r="T662" s="1006"/>
      <c r="U662" s="1006">
        <f t="shared" si="17"/>
        <v>0.29231415371692571</v>
      </c>
    </row>
    <row r="663" spans="1:21">
      <c r="A663" s="676">
        <v>6150</v>
      </c>
      <c r="B663" s="676">
        <v>40</v>
      </c>
      <c r="C663" s="1011">
        <v>26</v>
      </c>
      <c r="D663" s="1005" t="s">
        <v>621</v>
      </c>
      <c r="E663" s="1005" t="s">
        <v>1274</v>
      </c>
      <c r="F663" s="1005" t="s">
        <v>2303</v>
      </c>
      <c r="G663" s="1004" t="s">
        <v>119</v>
      </c>
      <c r="H663" s="1005">
        <v>16667</v>
      </c>
      <c r="I663" s="1006">
        <v>0.76564768704625907</v>
      </c>
      <c r="J663" s="1006">
        <v>1.0844003119937602</v>
      </c>
      <c r="K663" s="1006">
        <v>0.67023459530809382</v>
      </c>
      <c r="L663" s="1006">
        <v>0.73575388492230154</v>
      </c>
      <c r="M663" s="1006">
        <v>0.82667546649067025</v>
      </c>
      <c r="N663" s="1006">
        <v>0.90654586908261836</v>
      </c>
      <c r="O663" s="1006">
        <v>0.99208015839683206</v>
      </c>
      <c r="P663" s="1006">
        <v>0.92896022079558405</v>
      </c>
      <c r="Q663" s="1006">
        <v>0.78628427431451375</v>
      </c>
      <c r="R663" s="1006">
        <v>0.70291654166916662</v>
      </c>
      <c r="S663" s="1006">
        <v>0.61135777284454307</v>
      </c>
      <c r="T663" s="1006">
        <v>0.72058558828823427</v>
      </c>
      <c r="U663" s="1006">
        <f t="shared" si="17"/>
        <v>0.81095353092938149</v>
      </c>
    </row>
    <row r="664" spans="1:21">
      <c r="A664" s="676">
        <v>1230</v>
      </c>
      <c r="B664" s="676">
        <v>54</v>
      </c>
      <c r="C664" s="1011">
        <v>27</v>
      </c>
      <c r="D664" s="1005" t="s">
        <v>283</v>
      </c>
      <c r="E664" s="1005" t="s">
        <v>1274</v>
      </c>
      <c r="F664" s="1005" t="s">
        <v>1340</v>
      </c>
      <c r="G664" s="1004" t="s">
        <v>119</v>
      </c>
      <c r="H664" s="1005">
        <v>18000</v>
      </c>
      <c r="I664" s="1006">
        <v>0.89555555555555555</v>
      </c>
      <c r="J664" s="1006">
        <v>0.83777777777777773</v>
      </c>
      <c r="K664" s="1006">
        <v>0.8288888888888889</v>
      </c>
      <c r="L664" s="1006">
        <v>0.87777777777777777</v>
      </c>
      <c r="M664" s="1006">
        <v>0.80666666666666664</v>
      </c>
      <c r="N664" s="1006">
        <v>0.81111111111111112</v>
      </c>
      <c r="O664" s="1006">
        <v>1.08</v>
      </c>
      <c r="P664" s="1006">
        <v>0.8288888888888889</v>
      </c>
      <c r="Q664" s="1006">
        <v>1.1288888888888888</v>
      </c>
      <c r="R664" s="1006">
        <v>0.78</v>
      </c>
      <c r="S664" s="1006">
        <v>0.84888888888888892</v>
      </c>
      <c r="T664" s="1006">
        <v>0.8</v>
      </c>
      <c r="U664" s="1006">
        <f t="shared" si="17"/>
        <v>0.87703703703703695</v>
      </c>
    </row>
    <row r="665" spans="1:21">
      <c r="A665" s="676">
        <v>6110</v>
      </c>
      <c r="B665" s="676">
        <v>21</v>
      </c>
      <c r="C665" s="1011">
        <v>28</v>
      </c>
      <c r="D665" s="1005" t="s">
        <v>966</v>
      </c>
      <c r="E665" s="1005" t="s">
        <v>1274</v>
      </c>
      <c r="F665" s="1005" t="s">
        <v>2303</v>
      </c>
      <c r="G665" s="1004" t="s">
        <v>119</v>
      </c>
      <c r="H665" s="1005">
        <v>18000</v>
      </c>
      <c r="I665" s="1006">
        <v>0.76933333333333331</v>
      </c>
      <c r="J665" s="1006">
        <v>0.6253333333333333</v>
      </c>
      <c r="K665" s="1006">
        <v>0.75466666666666671</v>
      </c>
      <c r="L665" s="1006">
        <v>0.872</v>
      </c>
      <c r="M665" s="1006">
        <v>1.1186666666666667</v>
      </c>
      <c r="N665" s="1006">
        <v>1.0546666666666666</v>
      </c>
      <c r="O665" s="1006">
        <v>0.92666666666666664</v>
      </c>
      <c r="P665" s="1006">
        <v>0.95466666666666666</v>
      </c>
      <c r="Q665" s="1006">
        <v>0.96355555555555561</v>
      </c>
      <c r="R665" s="1006">
        <v>0.96907222222222222</v>
      </c>
      <c r="S665" s="1006">
        <v>0.97465000000000002</v>
      </c>
      <c r="T665" s="1006">
        <v>0.97066666666666668</v>
      </c>
      <c r="U665" s="1006">
        <f t="shared" si="17"/>
        <v>0.91282870370370361</v>
      </c>
    </row>
    <row r="666" spans="1:21">
      <c r="A666" s="676">
        <v>6220</v>
      </c>
      <c r="B666" s="676">
        <v>3</v>
      </c>
      <c r="C666" s="1011">
        <v>29</v>
      </c>
      <c r="D666" s="1005" t="s">
        <v>624</v>
      </c>
      <c r="E666" s="1005" t="s">
        <v>1274</v>
      </c>
      <c r="F666" s="1005" t="s">
        <v>1340</v>
      </c>
      <c r="G666" s="1004" t="s">
        <v>119</v>
      </c>
      <c r="H666" s="1005">
        <v>19000</v>
      </c>
      <c r="I666" s="1006">
        <v>1.0585263157894738</v>
      </c>
      <c r="J666" s="1006">
        <v>1.0155789473684211</v>
      </c>
      <c r="K666" s="1006">
        <v>0.68968421052631579</v>
      </c>
      <c r="L666" s="1006">
        <v>0.77557894736842103</v>
      </c>
      <c r="M666" s="1006">
        <v>1.0206315789473683</v>
      </c>
      <c r="N666" s="1006">
        <v>1.0004210526315789</v>
      </c>
      <c r="O666" s="1006">
        <v>0.57599999999999996</v>
      </c>
      <c r="P666" s="1006">
        <v>1.0913684210526315</v>
      </c>
      <c r="Q666" s="1006">
        <v>0.94736842105263153</v>
      </c>
      <c r="R666" s="1006">
        <v>0.60378947368421054</v>
      </c>
      <c r="S666" s="1006">
        <v>0.87157894736842101</v>
      </c>
      <c r="T666" s="1006">
        <v>0.69473684210526321</v>
      </c>
      <c r="U666" s="1006">
        <f t="shared" si="17"/>
        <v>0.86210526315789471</v>
      </c>
    </row>
    <row r="667" spans="1:21">
      <c r="A667" s="676">
        <v>6220</v>
      </c>
      <c r="B667" s="676">
        <v>6</v>
      </c>
      <c r="C667" s="1011">
        <v>30</v>
      </c>
      <c r="D667" s="1005" t="s">
        <v>1625</v>
      </c>
      <c r="E667" s="1005" t="s">
        <v>1274</v>
      </c>
      <c r="F667" s="1005" t="s">
        <v>1340</v>
      </c>
      <c r="G667" s="1004" t="s">
        <v>119</v>
      </c>
      <c r="H667" s="1005">
        <v>19000</v>
      </c>
      <c r="I667" s="1006">
        <v>0.94736842105263153</v>
      </c>
      <c r="J667" s="1006">
        <v>1.0181052631578948</v>
      </c>
      <c r="K667" s="1006">
        <v>0.96252631578947367</v>
      </c>
      <c r="L667" s="1006">
        <v>0.88421052631578945</v>
      </c>
      <c r="M667" s="1006">
        <v>0.94989473684210524</v>
      </c>
      <c r="N667" s="1006">
        <v>1.0509473684210526</v>
      </c>
      <c r="O667" s="1006">
        <v>0.89684210526315788</v>
      </c>
      <c r="P667" s="1006">
        <v>0.89431578947368418</v>
      </c>
      <c r="Q667" s="1006">
        <v>1.0383157894736843</v>
      </c>
      <c r="R667" s="1006">
        <v>0.90694736842105261</v>
      </c>
      <c r="S667" s="1006">
        <v>0.98526315789473684</v>
      </c>
      <c r="T667" s="1006">
        <v>0.99789473684210528</v>
      </c>
      <c r="U667" s="1006">
        <f t="shared" si="17"/>
        <v>0.96105263157894738</v>
      </c>
    </row>
    <row r="668" spans="1:21">
      <c r="A668" s="676">
        <v>6220</v>
      </c>
      <c r="B668" s="676">
        <v>181</v>
      </c>
      <c r="C668" s="1011">
        <v>31</v>
      </c>
      <c r="D668" s="1005" t="s">
        <v>612</v>
      </c>
      <c r="E668" s="1005" t="s">
        <v>1274</v>
      </c>
      <c r="F668" s="1005" t="s">
        <v>1333</v>
      </c>
      <c r="G668" s="1004" t="s">
        <v>119</v>
      </c>
      <c r="H668" s="1005">
        <v>20000</v>
      </c>
      <c r="I668" s="1006">
        <v>0.8</v>
      </c>
      <c r="J668" s="1006">
        <v>0.64743649999999997</v>
      </c>
      <c r="K668" s="1006">
        <v>0.6875</v>
      </c>
      <c r="L668" s="1006">
        <v>0.85312500000000002</v>
      </c>
      <c r="M668" s="1006">
        <v>0.875</v>
      </c>
      <c r="N668" s="1006">
        <v>0.92500000000000004</v>
      </c>
      <c r="O668" s="1006">
        <v>0.859375</v>
      </c>
      <c r="P668" s="1006">
        <v>0.81874999999999998</v>
      </c>
      <c r="Q668" s="1006">
        <v>0.75937500000000002</v>
      </c>
      <c r="R668" s="1006">
        <v>0.77810000000000001</v>
      </c>
      <c r="S668" s="1006">
        <v>0.82499999999999996</v>
      </c>
      <c r="T668" s="1006">
        <v>0.97812500000000002</v>
      </c>
      <c r="U668" s="1006">
        <f t="shared" si="17"/>
        <v>0.81723220833333332</v>
      </c>
    </row>
    <row r="669" spans="1:21">
      <c r="A669" s="676">
        <v>6110</v>
      </c>
      <c r="B669" s="676">
        <v>2</v>
      </c>
      <c r="C669" s="1011">
        <v>32</v>
      </c>
      <c r="D669" s="1005" t="s">
        <v>603</v>
      </c>
      <c r="E669" s="1005" t="s">
        <v>1274</v>
      </c>
      <c r="F669" s="1005" t="s">
        <v>1340</v>
      </c>
      <c r="G669" s="1004" t="s">
        <v>119</v>
      </c>
      <c r="H669" s="1005">
        <v>20000</v>
      </c>
      <c r="I669" s="1006">
        <v>1.1243243243243244</v>
      </c>
      <c r="J669" s="1006">
        <v>0.99459459459459465</v>
      </c>
      <c r="K669" s="1006">
        <v>0.99459459459459465</v>
      </c>
      <c r="L669" s="1006">
        <v>1.0810810810810811</v>
      </c>
      <c r="M669" s="1006">
        <v>0.99459459459459465</v>
      </c>
      <c r="N669" s="1006">
        <v>1.0594594594594595</v>
      </c>
      <c r="O669" s="1006">
        <v>1.02</v>
      </c>
      <c r="P669" s="1006">
        <v>0.92</v>
      </c>
      <c r="Q669" s="1006">
        <v>0.94</v>
      </c>
      <c r="R669" s="1006">
        <v>1.1000000000000001</v>
      </c>
      <c r="S669" s="1006">
        <v>0.94</v>
      </c>
      <c r="T669" s="1006">
        <v>1.02</v>
      </c>
      <c r="U669" s="1006">
        <f t="shared" si="17"/>
        <v>1.0157207207207206</v>
      </c>
    </row>
    <row r="670" spans="1:21">
      <c r="A670" s="676">
        <v>1210</v>
      </c>
      <c r="B670" s="676">
        <v>9</v>
      </c>
      <c r="C670" s="1011">
        <v>33</v>
      </c>
      <c r="D670" s="1005" t="s">
        <v>783</v>
      </c>
      <c r="E670" s="1005" t="s">
        <v>1274</v>
      </c>
      <c r="F670" s="1005" t="s">
        <v>2303</v>
      </c>
      <c r="G670" s="1004" t="s">
        <v>119</v>
      </c>
      <c r="H670" s="1005">
        <v>22000</v>
      </c>
      <c r="I670" s="1006">
        <v>1.5607727272727272</v>
      </c>
      <c r="J670" s="1006">
        <v>0.95939999999999992</v>
      </c>
      <c r="K670" s="1006">
        <v>0.98011363636363635</v>
      </c>
      <c r="L670" s="1006">
        <v>0.93967727272727275</v>
      </c>
      <c r="M670" s="1006">
        <v>0.98582272727272724</v>
      </c>
      <c r="N670" s="1006">
        <v>1.7462454545454547</v>
      </c>
      <c r="O670" s="1006">
        <v>0.96383181818181818</v>
      </c>
      <c r="P670" s="1006">
        <v>0.9375</v>
      </c>
      <c r="Q670" s="1006">
        <v>0.96590909090909094</v>
      </c>
      <c r="R670" s="1006">
        <v>0.92895454545454548</v>
      </c>
      <c r="S670" s="1006">
        <v>0.93950090909090911</v>
      </c>
      <c r="T670" s="1006">
        <v>0.95454545454545459</v>
      </c>
      <c r="U670" s="1006">
        <f t="shared" si="17"/>
        <v>1.0718561363636365</v>
      </c>
    </row>
    <row r="671" spans="1:21">
      <c r="A671" s="676">
        <v>6110</v>
      </c>
      <c r="B671" s="676">
        <v>94</v>
      </c>
      <c r="C671" s="1011">
        <v>34</v>
      </c>
      <c r="D671" s="1005" t="s">
        <v>771</v>
      </c>
      <c r="E671" s="1005" t="s">
        <v>1274</v>
      </c>
      <c r="F671" s="1005" t="s">
        <v>1340</v>
      </c>
      <c r="G671" s="1004" t="s">
        <v>119</v>
      </c>
      <c r="H671" s="1005">
        <v>22000</v>
      </c>
      <c r="I671" s="1006">
        <v>0.97527272727272729</v>
      </c>
      <c r="J671" s="1006">
        <v>1.0058181818181817</v>
      </c>
      <c r="K671" s="1006">
        <v>0.86399999999999999</v>
      </c>
      <c r="L671" s="1006">
        <v>0.94254545454545458</v>
      </c>
      <c r="M671" s="1006">
        <v>0.88145454545454549</v>
      </c>
      <c r="N671" s="1006">
        <v>0.93600000000000005</v>
      </c>
      <c r="O671" s="1006">
        <v>0.85963636363636364</v>
      </c>
      <c r="P671" s="1006">
        <v>1.008</v>
      </c>
      <c r="Q671" s="1006">
        <v>0.99709090909090914</v>
      </c>
      <c r="R671" s="1006">
        <v>1.0232727272727273</v>
      </c>
      <c r="S671" s="1006">
        <v>0.97090909090909094</v>
      </c>
      <c r="T671" s="1006">
        <v>0.91854545454545455</v>
      </c>
      <c r="U671" s="1006">
        <f t="shared" si="17"/>
        <v>0.94854545454545447</v>
      </c>
    </row>
    <row r="672" spans="1:21">
      <c r="A672" s="676">
        <v>6220</v>
      </c>
      <c r="B672" s="676">
        <v>26</v>
      </c>
      <c r="C672" s="1011">
        <v>35</v>
      </c>
      <c r="D672" s="1005" t="s">
        <v>618</v>
      </c>
      <c r="E672" s="1005" t="s">
        <v>1274</v>
      </c>
      <c r="F672" s="1005" t="s">
        <v>2011</v>
      </c>
      <c r="G672" s="1004" t="s">
        <v>119</v>
      </c>
      <c r="H672" s="1005">
        <v>22222</v>
      </c>
      <c r="I672" s="1006">
        <v>0.71928719287192877</v>
      </c>
      <c r="J672" s="1006">
        <v>0.69984699846998466</v>
      </c>
      <c r="K672" s="1006">
        <v>0.73656736567365677</v>
      </c>
      <c r="L672" s="1006">
        <v>0.83160831608316088</v>
      </c>
      <c r="M672" s="1006">
        <v>0.82728827288272888</v>
      </c>
      <c r="N672" s="1006">
        <v>0.79272792727927277</v>
      </c>
      <c r="O672" s="1006">
        <v>0.79272792727927277</v>
      </c>
      <c r="P672" s="1006">
        <v>0.75600756007560077</v>
      </c>
      <c r="Q672" s="1006">
        <v>0.76680766807668077</v>
      </c>
      <c r="R672" s="1006">
        <v>0.82512825128251277</v>
      </c>
      <c r="S672" s="1006">
        <v>0.84024840248402488</v>
      </c>
      <c r="T672" s="1006">
        <v>0.83592835928359288</v>
      </c>
      <c r="U672" s="1006">
        <f t="shared" si="17"/>
        <v>0.78534785347853475</v>
      </c>
    </row>
    <row r="673" spans="1:21">
      <c r="A673" s="676">
        <v>6110</v>
      </c>
      <c r="B673" s="676">
        <v>75</v>
      </c>
      <c r="C673" s="1011">
        <v>36</v>
      </c>
      <c r="D673" s="1005" t="s">
        <v>2197</v>
      </c>
      <c r="E673" s="1005" t="s">
        <v>1274</v>
      </c>
      <c r="F673" s="1005" t="s">
        <v>2011</v>
      </c>
      <c r="G673" s="1004" t="s">
        <v>119</v>
      </c>
      <c r="H673" s="1005">
        <v>23000</v>
      </c>
      <c r="I673" s="1006">
        <v>0.73252173913043483</v>
      </c>
      <c r="J673" s="1006">
        <v>0.6647826086956522</v>
      </c>
      <c r="K673" s="1006">
        <v>0.60008695652173916</v>
      </c>
      <c r="L673" s="1006">
        <v>0.6814782608695652</v>
      </c>
      <c r="M673" s="1006">
        <v>0.94330434782608696</v>
      </c>
      <c r="N673" s="1006">
        <v>0.9140869565217391</v>
      </c>
      <c r="O673" s="1006">
        <v>0.93286956521739128</v>
      </c>
      <c r="P673" s="1006">
        <v>0.94330434782608696</v>
      </c>
      <c r="Q673" s="1006">
        <v>0.97669565217391308</v>
      </c>
      <c r="R673" s="1006">
        <v>0.99756521739130433</v>
      </c>
      <c r="S673" s="1006">
        <v>0.98921739130434783</v>
      </c>
      <c r="T673" s="1006">
        <v>1.0455652173913044</v>
      </c>
      <c r="U673" s="1006">
        <f t="shared" si="17"/>
        <v>0.86845652173913035</v>
      </c>
    </row>
    <row r="674" spans="1:21">
      <c r="A674" s="676">
        <v>1210</v>
      </c>
      <c r="B674" s="676">
        <v>7</v>
      </c>
      <c r="C674" s="1011">
        <v>37</v>
      </c>
      <c r="D674" s="1005" t="s">
        <v>365</v>
      </c>
      <c r="E674" s="1005" t="s">
        <v>2076</v>
      </c>
      <c r="F674" s="1005" t="s">
        <v>2011</v>
      </c>
      <c r="G674" s="1004" t="s">
        <v>119</v>
      </c>
      <c r="H674" s="1005">
        <v>25000</v>
      </c>
      <c r="I674" s="1006">
        <v>0.17699999999999999</v>
      </c>
      <c r="J674" s="1006">
        <v>8.7359999999999993E-2</v>
      </c>
      <c r="K674" s="1006">
        <v>5.3760000000000002E-2</v>
      </c>
      <c r="L674" s="1006">
        <v>0.34079999999999999</v>
      </c>
      <c r="M674" s="1006">
        <v>5.0880000000000002E-2</v>
      </c>
      <c r="N674" s="1006">
        <v>5.0880000000000002E-2</v>
      </c>
      <c r="O674" s="1006"/>
      <c r="P674" s="1006"/>
      <c r="Q674" s="1006"/>
      <c r="R674" s="1006"/>
      <c r="S674" s="1006"/>
      <c r="T674" s="1006"/>
      <c r="U674" s="1006">
        <f t="shared" si="17"/>
        <v>0.12678</v>
      </c>
    </row>
    <row r="675" spans="1:21">
      <c r="A675" s="676">
        <v>1270</v>
      </c>
      <c r="B675" s="676">
        <v>1</v>
      </c>
      <c r="C675" s="1011">
        <v>38</v>
      </c>
      <c r="D675" s="1005" t="s">
        <v>694</v>
      </c>
      <c r="E675" s="1005" t="s">
        <v>332</v>
      </c>
      <c r="F675" s="1005" t="s">
        <v>2011</v>
      </c>
      <c r="G675" s="1004" t="s">
        <v>119</v>
      </c>
      <c r="H675" s="1005">
        <v>55000</v>
      </c>
      <c r="I675" s="1006">
        <v>0.59965090909090912</v>
      </c>
      <c r="J675" s="1006">
        <v>0.49056</v>
      </c>
      <c r="K675" s="1006">
        <v>0.50522181818181822</v>
      </c>
      <c r="L675" s="1006">
        <v>0.5076130909090909</v>
      </c>
      <c r="M675" s="1006">
        <v>0.50181818181818183</v>
      </c>
      <c r="N675" s="1006">
        <v>0.54306545454545452</v>
      </c>
      <c r="O675" s="1006">
        <v>0.60204545454545455</v>
      </c>
      <c r="P675" s="1006">
        <v>0.63</v>
      </c>
      <c r="Q675" s="1006">
        <v>0.64909090909090905</v>
      </c>
      <c r="R675" s="1006">
        <v>0.65215636363636365</v>
      </c>
      <c r="S675" s="1006">
        <v>0.65011636363636371</v>
      </c>
      <c r="T675" s="1006">
        <v>0.6507927272727273</v>
      </c>
      <c r="U675" s="1006">
        <f t="shared" si="17"/>
        <v>0.58184427272727268</v>
      </c>
    </row>
    <row r="676" spans="1:21">
      <c r="A676" s="676">
        <v>1230</v>
      </c>
      <c r="B676" s="676">
        <v>52</v>
      </c>
      <c r="C676" s="1011">
        <v>39</v>
      </c>
      <c r="D676" s="1005" t="s">
        <v>1278</v>
      </c>
      <c r="E676" s="1005" t="s">
        <v>1274</v>
      </c>
      <c r="F676" s="1005" t="s">
        <v>2011</v>
      </c>
      <c r="G676" s="1004" t="s">
        <v>119</v>
      </c>
      <c r="H676" s="1005">
        <v>110000</v>
      </c>
      <c r="I676" s="1006">
        <v>0.77386363636363631</v>
      </c>
      <c r="J676" s="1006">
        <v>0.49681818181818183</v>
      </c>
      <c r="K676" s="1006">
        <v>0.60477272727272724</v>
      </c>
      <c r="L676" s="1006">
        <v>0.72418563636363631</v>
      </c>
      <c r="M676" s="1006">
        <v>0.87031818181818177</v>
      </c>
      <c r="N676" s="1006">
        <v>0.67927272727272725</v>
      </c>
      <c r="O676" s="1006">
        <v>0.82363636363636361</v>
      </c>
      <c r="P676" s="1006">
        <v>0.70379909090909087</v>
      </c>
      <c r="Q676" s="1006">
        <v>0.75044045454545449</v>
      </c>
      <c r="R676" s="1006">
        <v>0.74748136363636364</v>
      </c>
      <c r="S676" s="1006">
        <v>0.73736363636363633</v>
      </c>
      <c r="T676" s="1006">
        <v>0.81622727272727269</v>
      </c>
      <c r="U676" s="1006">
        <f t="shared" si="17"/>
        <v>0.72734827272727276</v>
      </c>
    </row>
    <row r="677" spans="1:21" ht="15">
      <c r="A677" s="676">
        <v>6220</v>
      </c>
      <c r="B677" s="676">
        <v>7</v>
      </c>
      <c r="C677" s="1007">
        <f>+C676</f>
        <v>39</v>
      </c>
      <c r="D677" s="1008" t="s">
        <v>1343</v>
      </c>
      <c r="E677" s="1009"/>
      <c r="F677" s="1009"/>
      <c r="G677" s="1007"/>
      <c r="H677" s="1009">
        <f>SUM(H638:H676)</f>
        <v>664300</v>
      </c>
      <c r="I677" s="1010">
        <f t="shared" ref="I677:T677" si="18">AVERAGE(I638:I676)</f>
        <v>0.79742620686628873</v>
      </c>
      <c r="J677" s="1010">
        <f t="shared" si="18"/>
        <v>0.75738250459288714</v>
      </c>
      <c r="K677" s="1010">
        <f t="shared" si="18"/>
        <v>0.75248819634357467</v>
      </c>
      <c r="L677" s="1010">
        <f t="shared" si="18"/>
        <v>0.76079019985064211</v>
      </c>
      <c r="M677" s="1010">
        <f t="shared" si="18"/>
        <v>0.78337493371128175</v>
      </c>
      <c r="N677" s="1010">
        <f t="shared" si="18"/>
        <v>0.82692058016547676</v>
      </c>
      <c r="O677" s="1010">
        <f t="shared" si="18"/>
        <v>0.81132237607773872</v>
      </c>
      <c r="P677" s="1010">
        <f t="shared" si="18"/>
        <v>0.78573491343643931</v>
      </c>
      <c r="Q677" s="1010">
        <f t="shared" si="18"/>
        <v>0.79888658302711968</v>
      </c>
      <c r="R677" s="1010">
        <f t="shared" si="18"/>
        <v>0.78437258554194533</v>
      </c>
      <c r="S677" s="1010">
        <f t="shared" si="18"/>
        <v>0.811740487312968</v>
      </c>
      <c r="T677" s="1010">
        <f t="shared" si="18"/>
        <v>0.80203920302997556</v>
      </c>
      <c r="U677" s="1010">
        <v>0.76829608966453367</v>
      </c>
    </row>
    <row r="678" spans="1:21" ht="15">
      <c r="A678" s="676">
        <v>1220</v>
      </c>
      <c r="B678" s="676">
        <v>39</v>
      </c>
      <c r="C678" s="1007">
        <f>+C599+C636+C677</f>
        <v>666</v>
      </c>
      <c r="D678" s="1008" t="s">
        <v>133</v>
      </c>
      <c r="E678" s="1009"/>
      <c r="F678" s="1009"/>
      <c r="G678" s="1007"/>
      <c r="H678" s="1009">
        <f>+H599+H636+H677</f>
        <v>918706.85</v>
      </c>
      <c r="I678" s="1010">
        <f t="shared" ref="I678:U678" si="19">AVERAGE(I638:I676,I601:I635,I7:I598)</f>
        <v>0.61993967022299123</v>
      </c>
      <c r="J678" s="1010">
        <f t="shared" si="19"/>
        <v>0.62803645111750428</v>
      </c>
      <c r="K678" s="1010">
        <f t="shared" si="19"/>
        <v>0.60943172729474904</v>
      </c>
      <c r="L678" s="1010">
        <f t="shared" si="19"/>
        <v>0.63737487329650133</v>
      </c>
      <c r="M678" s="1010">
        <f t="shared" si="19"/>
        <v>0.61332350671810532</v>
      </c>
      <c r="N678" s="1010">
        <f t="shared" si="19"/>
        <v>0.60313338295546115</v>
      </c>
      <c r="O678" s="1010">
        <f t="shared" si="19"/>
        <v>0.60947088427095797</v>
      </c>
      <c r="P678" s="1010">
        <f t="shared" si="19"/>
        <v>0.54236845294018032</v>
      </c>
      <c r="Q678" s="1010">
        <f t="shared" si="19"/>
        <v>0.52336652815656026</v>
      </c>
      <c r="R678" s="1010">
        <f t="shared" si="19"/>
        <v>0.56922647034754315</v>
      </c>
      <c r="S678" s="1010">
        <f t="shared" si="19"/>
        <v>0.5803440507928187</v>
      </c>
      <c r="T678" s="1010">
        <f t="shared" si="19"/>
        <v>0.63100099427564049</v>
      </c>
      <c r="U678" s="1010">
        <f t="shared" si="19"/>
        <v>0.57571513764633997</v>
      </c>
    </row>
  </sheetData>
  <mergeCells count="7">
    <mergeCell ref="U4:U5"/>
    <mergeCell ref="C4:C5"/>
    <mergeCell ref="D4:D5"/>
    <mergeCell ref="E4:E5"/>
    <mergeCell ref="F4:F5"/>
    <mergeCell ref="G4:G5"/>
    <mergeCell ref="H4:H5"/>
  </mergeCells>
  <pageMargins left="0.51181102362204722" right="0.15748031496062992" top="0.31496062992125984" bottom="0.23622047244094491" header="0.23622047244094491" footer="0.15748031496062992"/>
  <pageSetup paperSize="9" orientation="landscape" blackAndWhite="1"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708"/>
  <sheetViews>
    <sheetView view="pageBreakPreview" zoomScaleSheetLayoutView="100" workbookViewId="0">
      <pane xSplit="7" ySplit="5" topLeftCell="H6" activePane="bottomRight" state="frozen"/>
      <selection activeCell="H6" sqref="H6"/>
      <selection pane="topRight" activeCell="H6" sqref="H6"/>
      <selection pane="bottomLeft" activeCell="H6" sqref="H6"/>
      <selection pane="bottomRight" activeCell="P15" sqref="P15"/>
    </sheetView>
  </sheetViews>
  <sheetFormatPr defaultRowHeight="12.75"/>
  <cols>
    <col min="1" max="1" width="13.140625" style="569" hidden="1" customWidth="1"/>
    <col min="2" max="2" width="5.42578125" style="569" customWidth="1"/>
    <col min="3" max="3" width="38.5703125" style="569" customWidth="1"/>
    <col min="4" max="4" width="21.5703125" style="569" customWidth="1"/>
    <col min="5" max="5" width="5.140625" style="569" customWidth="1"/>
    <col min="6" max="6" width="5.7109375" style="569" customWidth="1"/>
    <col min="7" max="7" width="6.85546875" style="569" customWidth="1"/>
    <col min="8" max="8" width="8.28515625" style="810" customWidth="1"/>
    <col min="9" max="13" width="8.28515625" style="569" customWidth="1"/>
    <col min="14" max="14" width="8.42578125" style="569" customWidth="1"/>
    <col min="15" max="16384" width="9.140625" style="569"/>
  </cols>
  <sheetData>
    <row r="1" spans="1:14" ht="15">
      <c r="B1" s="811" t="s">
        <v>2091</v>
      </c>
      <c r="H1" s="569"/>
    </row>
    <row r="2" spans="1:14" ht="15">
      <c r="B2" s="811" t="s">
        <v>677</v>
      </c>
      <c r="H2" s="569"/>
      <c r="N2" s="814" t="s">
        <v>1380</v>
      </c>
    </row>
    <row r="3" spans="1:14" ht="15">
      <c r="B3" s="811" t="s">
        <v>2304</v>
      </c>
      <c r="H3" s="569"/>
    </row>
    <row r="4" spans="1:14" ht="24" customHeight="1">
      <c r="A4" s="1777" t="s">
        <v>2305</v>
      </c>
      <c r="B4" s="1779" t="s">
        <v>1285</v>
      </c>
      <c r="C4" s="1778" t="s">
        <v>2261</v>
      </c>
      <c r="D4" s="1778" t="s">
        <v>1289</v>
      </c>
      <c r="E4" s="1778" t="s">
        <v>2306</v>
      </c>
      <c r="F4" s="1778" t="s">
        <v>1259</v>
      </c>
      <c r="G4" s="1778" t="s">
        <v>2307</v>
      </c>
      <c r="H4" s="998">
        <v>44652</v>
      </c>
      <c r="I4" s="998">
        <v>44682</v>
      </c>
      <c r="J4" s="998">
        <v>44713</v>
      </c>
      <c r="K4" s="998">
        <v>44743</v>
      </c>
      <c r="L4" s="998">
        <v>44774</v>
      </c>
      <c r="M4" s="998">
        <v>44805</v>
      </c>
      <c r="N4" s="1776" t="s">
        <v>1377</v>
      </c>
    </row>
    <row r="5" spans="1:14" s="813" customFormat="1" ht="24.75" customHeight="1">
      <c r="A5" s="1777"/>
      <c r="B5" s="1779"/>
      <c r="C5" s="1778"/>
      <c r="D5" s="1778"/>
      <c r="E5" s="1778"/>
      <c r="F5" s="1778"/>
      <c r="G5" s="1778"/>
      <c r="H5" s="999" t="s">
        <v>1379</v>
      </c>
      <c r="I5" s="999" t="s">
        <v>1379</v>
      </c>
      <c r="J5" s="999" t="s">
        <v>1379</v>
      </c>
      <c r="K5" s="999" t="s">
        <v>1379</v>
      </c>
      <c r="L5" s="999" t="s">
        <v>1379</v>
      </c>
      <c r="M5" s="999" t="s">
        <v>1379</v>
      </c>
      <c r="N5" s="1776"/>
    </row>
    <row r="6" spans="1:14" s="813" customFormat="1" ht="15">
      <c r="A6" s="1000"/>
      <c r="B6" s="1013"/>
      <c r="C6" s="1001" t="s">
        <v>1383</v>
      </c>
      <c r="D6" s="1000"/>
      <c r="E6" s="1000"/>
      <c r="F6" s="1000"/>
      <c r="G6" s="1000"/>
      <c r="H6" s="1002"/>
      <c r="I6" s="1002"/>
      <c r="J6" s="1002"/>
      <c r="K6" s="1002"/>
      <c r="L6" s="1002"/>
      <c r="M6" s="1002"/>
      <c r="N6" s="1003"/>
    </row>
    <row r="7" spans="1:14">
      <c r="A7" s="1005" t="s">
        <v>2308</v>
      </c>
      <c r="B7" s="1013">
        <v>1</v>
      </c>
      <c r="C7" s="1005" t="s">
        <v>15</v>
      </c>
      <c r="D7" s="1005" t="s">
        <v>2011</v>
      </c>
      <c r="E7" s="1005" t="s">
        <v>1274</v>
      </c>
      <c r="F7" s="1005" t="s">
        <v>55</v>
      </c>
      <c r="G7" s="1005">
        <v>110</v>
      </c>
      <c r="H7" s="1006">
        <v>0.84436363636363632</v>
      </c>
      <c r="I7" s="1006">
        <v>0.70909090909090911</v>
      </c>
      <c r="J7" s="1006">
        <v>0.29454545454545455</v>
      </c>
      <c r="K7" s="1006">
        <v>0.22472727272727272</v>
      </c>
      <c r="L7" s="1006">
        <v>0.24436363636363637</v>
      </c>
      <c r="M7" s="1006">
        <v>0.52363636363636368</v>
      </c>
      <c r="N7" s="1006">
        <v>0.47345454545454546</v>
      </c>
    </row>
    <row r="8" spans="1:14">
      <c r="A8" s="1005" t="s">
        <v>2309</v>
      </c>
      <c r="B8" s="1013">
        <v>2</v>
      </c>
      <c r="C8" s="1005" t="s">
        <v>985</v>
      </c>
      <c r="D8" s="1005" t="s">
        <v>2011</v>
      </c>
      <c r="E8" s="1005" t="s">
        <v>1274</v>
      </c>
      <c r="F8" s="1005" t="s">
        <v>55</v>
      </c>
      <c r="G8" s="1005">
        <v>110</v>
      </c>
      <c r="H8" s="1006">
        <v>0.93672727272727274</v>
      </c>
      <c r="I8" s="1006">
        <v>1.0312727272727273</v>
      </c>
      <c r="J8" s="1006">
        <v>0.92945454545454542</v>
      </c>
      <c r="K8" s="1006">
        <v>0.96800000000000008</v>
      </c>
      <c r="L8" s="1006">
        <v>1.2058181818181817</v>
      </c>
      <c r="M8" s="1006">
        <v>0.97599999999999998</v>
      </c>
      <c r="N8" s="1006">
        <v>1.007878787878788</v>
      </c>
    </row>
    <row r="9" spans="1:14">
      <c r="A9" s="1005" t="s">
        <v>2310</v>
      </c>
      <c r="B9" s="1013">
        <v>3</v>
      </c>
      <c r="C9" s="1005" t="s">
        <v>1764</v>
      </c>
      <c r="D9" s="1005" t="s">
        <v>2203</v>
      </c>
      <c r="E9" s="1005" t="s">
        <v>1274</v>
      </c>
      <c r="F9" s="1005" t="s">
        <v>55</v>
      </c>
      <c r="G9" s="1005">
        <v>110</v>
      </c>
      <c r="H9" s="1006">
        <v>0.80399999999999994</v>
      </c>
      <c r="I9" s="1006">
        <v>0.53454545454545455</v>
      </c>
      <c r="J9" s="1006">
        <v>0.56181818181818177</v>
      </c>
      <c r="K9" s="1006">
        <v>0.62618181818181817</v>
      </c>
      <c r="L9" s="1006">
        <v>0.56399999999999995</v>
      </c>
      <c r="M9" s="1006">
        <v>0.50836363636363635</v>
      </c>
      <c r="N9" s="1006">
        <v>0.59981818181818192</v>
      </c>
    </row>
    <row r="10" spans="1:14">
      <c r="A10" s="1005" t="s">
        <v>2311</v>
      </c>
      <c r="B10" s="1013">
        <v>4</v>
      </c>
      <c r="C10" s="1005" t="s">
        <v>270</v>
      </c>
      <c r="D10" s="1005" t="s">
        <v>2203</v>
      </c>
      <c r="E10" s="1005" t="s">
        <v>1274</v>
      </c>
      <c r="F10" s="1005" t="s">
        <v>55</v>
      </c>
      <c r="G10" s="1005">
        <v>110</v>
      </c>
      <c r="H10" s="1006">
        <v>0.22045454545454546</v>
      </c>
      <c r="I10" s="1006">
        <v>0.29318181818181815</v>
      </c>
      <c r="J10" s="1006">
        <v>0.22954545454545455</v>
      </c>
      <c r="K10" s="1006">
        <v>0.25318181818181817</v>
      </c>
      <c r="L10" s="1006">
        <v>0.23454545454545456</v>
      </c>
      <c r="M10" s="1006">
        <v>0.25963636363636361</v>
      </c>
      <c r="N10" s="1006">
        <v>0.24842424242424244</v>
      </c>
    </row>
    <row r="11" spans="1:14">
      <c r="A11" s="1005" t="s">
        <v>2312</v>
      </c>
      <c r="B11" s="1013">
        <v>5</v>
      </c>
      <c r="C11" s="1005" t="s">
        <v>2313</v>
      </c>
      <c r="D11" s="1005" t="s">
        <v>2011</v>
      </c>
      <c r="E11" s="1005" t="s">
        <v>1274</v>
      </c>
      <c r="F11" s="1005" t="s">
        <v>55</v>
      </c>
      <c r="G11" s="1005">
        <v>110</v>
      </c>
      <c r="H11" s="1006"/>
      <c r="I11" s="1006"/>
      <c r="J11" s="1006"/>
      <c r="K11" s="1006"/>
      <c r="L11" s="1006">
        <v>1.8545454545454545</v>
      </c>
      <c r="M11" s="1006">
        <v>1.2021818181818182</v>
      </c>
      <c r="N11" s="1006">
        <v>1.5283636363636364</v>
      </c>
    </row>
    <row r="12" spans="1:14">
      <c r="A12" s="1005" t="s">
        <v>2314</v>
      </c>
      <c r="B12" s="1013">
        <v>6</v>
      </c>
      <c r="C12" s="1005" t="s">
        <v>299</v>
      </c>
      <c r="D12" s="1005" t="s">
        <v>2011</v>
      </c>
      <c r="E12" s="1005" t="s">
        <v>1274</v>
      </c>
      <c r="F12" s="1005" t="s">
        <v>55</v>
      </c>
      <c r="G12" s="1005">
        <v>110</v>
      </c>
      <c r="H12" s="1006">
        <v>0.13636363636363635</v>
      </c>
      <c r="I12" s="1006">
        <v>9.2727272727272728E-2</v>
      </c>
      <c r="J12" s="1006">
        <v>9.2727272727272728E-2</v>
      </c>
      <c r="K12" s="1006">
        <v>9.2727272727272728E-2</v>
      </c>
      <c r="L12" s="1006">
        <v>0.60545454545454536</v>
      </c>
      <c r="M12" s="1006">
        <v>0.18545454545454546</v>
      </c>
      <c r="N12" s="1006">
        <v>0.2009090909090909</v>
      </c>
    </row>
    <row r="13" spans="1:14">
      <c r="A13" s="1005" t="s">
        <v>2315</v>
      </c>
      <c r="B13" s="1013">
        <v>7</v>
      </c>
      <c r="C13" s="1005" t="s">
        <v>588</v>
      </c>
      <c r="D13" s="1005" t="s">
        <v>2051</v>
      </c>
      <c r="E13" s="1005" t="s">
        <v>1274</v>
      </c>
      <c r="F13" s="1005" t="s">
        <v>55</v>
      </c>
      <c r="G13" s="1005">
        <v>110</v>
      </c>
      <c r="H13" s="1006">
        <v>0.26</v>
      </c>
      <c r="I13" s="1006">
        <v>0.26727272727272727</v>
      </c>
      <c r="J13" s="1006">
        <v>0.31636363636363635</v>
      </c>
      <c r="K13" s="1006">
        <v>0.24072727272727273</v>
      </c>
      <c r="L13" s="1006">
        <v>0.24727272727272726</v>
      </c>
      <c r="M13" s="1006">
        <v>0.24727272727272726</v>
      </c>
      <c r="N13" s="1006">
        <v>0.26315151515151514</v>
      </c>
    </row>
    <row r="14" spans="1:14">
      <c r="A14" s="1005" t="s">
        <v>2316</v>
      </c>
      <c r="B14" s="1013">
        <v>8</v>
      </c>
      <c r="C14" s="1005" t="s">
        <v>2264</v>
      </c>
      <c r="D14" s="1005" t="s">
        <v>2051</v>
      </c>
      <c r="E14" s="1005" t="s">
        <v>1274</v>
      </c>
      <c r="F14" s="1005" t="s">
        <v>120</v>
      </c>
      <c r="G14" s="1005">
        <v>110</v>
      </c>
      <c r="H14" s="1006"/>
      <c r="I14" s="1006"/>
      <c r="J14" s="1006">
        <v>0.53636363636363638</v>
      </c>
      <c r="K14" s="1006">
        <v>0.66354545454545455</v>
      </c>
      <c r="L14" s="1006">
        <v>0.58327272727272728</v>
      </c>
      <c r="M14" s="1006">
        <v>0.63854545454545453</v>
      </c>
      <c r="N14" s="1006">
        <v>0.4036212121212121</v>
      </c>
    </row>
    <row r="15" spans="1:14">
      <c r="A15" s="1005" t="s">
        <v>2317</v>
      </c>
      <c r="B15" s="1013">
        <v>9</v>
      </c>
      <c r="C15" s="1005" t="s">
        <v>692</v>
      </c>
      <c r="D15" s="1005" t="s">
        <v>2011</v>
      </c>
      <c r="E15" s="1005" t="s">
        <v>1274</v>
      </c>
      <c r="F15" s="1005" t="s">
        <v>55</v>
      </c>
      <c r="G15" s="1005">
        <v>110</v>
      </c>
      <c r="H15" s="1006">
        <v>6.4363636363636359E-2</v>
      </c>
      <c r="I15" s="1006">
        <v>6.5909090909090903E-2</v>
      </c>
      <c r="J15" s="1006">
        <v>6.4818181818181816E-2</v>
      </c>
      <c r="K15" s="1006">
        <v>7.4272727272727268E-2</v>
      </c>
      <c r="L15" s="1006">
        <v>5.7181818181818181E-2</v>
      </c>
      <c r="M15" s="1006">
        <v>5.4636363636363636E-2</v>
      </c>
      <c r="N15" s="1006">
        <v>6.3530303030303034E-2</v>
      </c>
    </row>
    <row r="16" spans="1:14">
      <c r="A16" s="1005" t="s">
        <v>2318</v>
      </c>
      <c r="B16" s="1013">
        <v>10</v>
      </c>
      <c r="C16" s="1005" t="s">
        <v>542</v>
      </c>
      <c r="D16" s="1005" t="s">
        <v>2203</v>
      </c>
      <c r="E16" s="1005" t="s">
        <v>1274</v>
      </c>
      <c r="F16" s="1005" t="s">
        <v>55</v>
      </c>
      <c r="G16" s="1005">
        <v>110</v>
      </c>
      <c r="H16" s="1006">
        <v>1.0901818181818181</v>
      </c>
      <c r="I16" s="1006">
        <v>0.96218181818181825</v>
      </c>
      <c r="J16" s="1006">
        <v>1.1207272727272728</v>
      </c>
      <c r="K16" s="1006">
        <v>0.84363636363636363</v>
      </c>
      <c r="L16" s="1006">
        <v>0.82036363636363629</v>
      </c>
      <c r="M16" s="1006">
        <v>0.89236363636363636</v>
      </c>
      <c r="N16" s="1006">
        <v>0.95490909090909071</v>
      </c>
    </row>
    <row r="17" spans="1:14">
      <c r="A17" s="1005" t="s">
        <v>2319</v>
      </c>
      <c r="B17" s="1013">
        <v>11</v>
      </c>
      <c r="C17" s="1005" t="s">
        <v>1698</v>
      </c>
      <c r="D17" s="1005" t="s">
        <v>2203</v>
      </c>
      <c r="E17" s="1005" t="s">
        <v>1274</v>
      </c>
      <c r="F17" s="1005" t="s">
        <v>55</v>
      </c>
      <c r="G17" s="1005">
        <v>110.2</v>
      </c>
      <c r="H17" s="1006">
        <v>0.27876588021778581</v>
      </c>
      <c r="I17" s="1006">
        <v>0.38112522686025407</v>
      </c>
      <c r="J17" s="1006">
        <v>0.37894736842105259</v>
      </c>
      <c r="K17" s="1006">
        <v>0.40072595281306711</v>
      </c>
      <c r="L17" s="1006">
        <v>0.41960072595281306</v>
      </c>
      <c r="M17" s="1006">
        <v>0.38294010889292196</v>
      </c>
      <c r="N17" s="1006">
        <v>0.37368421052631573</v>
      </c>
    </row>
    <row r="18" spans="1:14">
      <c r="A18" s="1005" t="s">
        <v>2320</v>
      </c>
      <c r="B18" s="1013">
        <v>12</v>
      </c>
      <c r="C18" s="1005" t="s">
        <v>260</v>
      </c>
      <c r="D18" s="1005" t="s">
        <v>2011</v>
      </c>
      <c r="E18" s="1005" t="s">
        <v>1274</v>
      </c>
      <c r="F18" s="1005" t="s">
        <v>55</v>
      </c>
      <c r="G18" s="1005">
        <v>111</v>
      </c>
      <c r="H18" s="1006">
        <v>1.3076576576576577</v>
      </c>
      <c r="I18" s="1006">
        <v>1.3315315315315317</v>
      </c>
      <c r="J18" s="1006">
        <v>1.3148648648648649</v>
      </c>
      <c r="K18" s="1006">
        <v>1.3207207207207208</v>
      </c>
      <c r="L18" s="1006">
        <v>1.1675675675675674</v>
      </c>
      <c r="M18" s="1006">
        <v>1.2576576576576577</v>
      </c>
      <c r="N18" s="1006">
        <v>1.2833333333333334</v>
      </c>
    </row>
    <row r="19" spans="1:14">
      <c r="A19" s="1005" t="s">
        <v>2321</v>
      </c>
      <c r="B19" s="1013">
        <v>13</v>
      </c>
      <c r="C19" s="1005" t="s">
        <v>1811</v>
      </c>
      <c r="D19" s="1005" t="s">
        <v>2051</v>
      </c>
      <c r="E19" s="1005" t="s">
        <v>1274</v>
      </c>
      <c r="F19" s="1005" t="s">
        <v>55</v>
      </c>
      <c r="G19" s="1005">
        <v>111</v>
      </c>
      <c r="H19" s="1006">
        <v>0.11891891891891891</v>
      </c>
      <c r="I19" s="1006">
        <v>0.12612612612612611</v>
      </c>
      <c r="J19" s="1006">
        <v>0.12252252252252252</v>
      </c>
      <c r="K19" s="1006">
        <v>0.13333333333333333</v>
      </c>
      <c r="L19" s="1006">
        <v>0.12684684684684686</v>
      </c>
      <c r="M19" s="1006">
        <v>0.2227027027027027</v>
      </c>
      <c r="N19" s="1006">
        <v>0.14174174174174173</v>
      </c>
    </row>
    <row r="20" spans="1:14">
      <c r="A20" s="1005" t="s">
        <v>2322</v>
      </c>
      <c r="B20" s="1013">
        <v>14</v>
      </c>
      <c r="C20" s="1005" t="s">
        <v>1848</v>
      </c>
      <c r="D20" s="1005" t="s">
        <v>2203</v>
      </c>
      <c r="E20" s="1005" t="s">
        <v>1274</v>
      </c>
      <c r="F20" s="1005" t="s">
        <v>55</v>
      </c>
      <c r="G20" s="1005">
        <v>111</v>
      </c>
      <c r="H20" s="1006">
        <v>0.38846846846846844</v>
      </c>
      <c r="I20" s="1006">
        <v>0.38126126126126125</v>
      </c>
      <c r="J20" s="1006">
        <v>0.29549549549549547</v>
      </c>
      <c r="K20" s="1006">
        <v>0.31495495495495496</v>
      </c>
      <c r="L20" s="1006">
        <v>0.24360360360360359</v>
      </c>
      <c r="M20" s="1006">
        <v>0.2810810810810811</v>
      </c>
      <c r="N20" s="1006">
        <v>0.31747747747747745</v>
      </c>
    </row>
    <row r="21" spans="1:14">
      <c r="A21" s="1005" t="s">
        <v>2323</v>
      </c>
      <c r="B21" s="1013">
        <v>15</v>
      </c>
      <c r="C21" s="1005" t="s">
        <v>2090</v>
      </c>
      <c r="D21" s="1005" t="s">
        <v>2051</v>
      </c>
      <c r="E21" s="1005" t="s">
        <v>1274</v>
      </c>
      <c r="F21" s="1005" t="s">
        <v>55</v>
      </c>
      <c r="G21" s="1005">
        <v>111</v>
      </c>
      <c r="H21" s="1006">
        <v>8.4684684684684694E-2</v>
      </c>
      <c r="I21" s="1006">
        <v>9.0090090090090086E-2</v>
      </c>
      <c r="J21" s="1006">
        <v>8.5045045045045037E-2</v>
      </c>
      <c r="K21" s="1006">
        <v>0.30558558558558563</v>
      </c>
      <c r="L21" s="1006">
        <v>9.0090090090090086E-2</v>
      </c>
      <c r="M21" s="1006">
        <v>0.1009009009009009</v>
      </c>
      <c r="N21" s="1006">
        <v>0.12606606606606605</v>
      </c>
    </row>
    <row r="22" spans="1:14">
      <c r="A22" s="1005" t="s">
        <v>2324</v>
      </c>
      <c r="B22" s="1013">
        <v>16</v>
      </c>
      <c r="C22" s="1005" t="s">
        <v>964</v>
      </c>
      <c r="D22" s="1005" t="s">
        <v>2011</v>
      </c>
      <c r="E22" s="1005" t="s">
        <v>1274</v>
      </c>
      <c r="F22" s="1005" t="s">
        <v>55</v>
      </c>
      <c r="G22" s="1005">
        <v>111</v>
      </c>
      <c r="H22" s="1006">
        <v>1.8018018018018018E-2</v>
      </c>
      <c r="I22" s="1006"/>
      <c r="J22" s="1006"/>
      <c r="K22" s="1006"/>
      <c r="L22" s="1006"/>
      <c r="M22" s="1006">
        <v>0.86558558558558552</v>
      </c>
      <c r="N22" s="1006">
        <v>0.14726726726726727</v>
      </c>
    </row>
    <row r="23" spans="1:14">
      <c r="A23" s="1005" t="s">
        <v>2325</v>
      </c>
      <c r="B23" s="1013">
        <v>17</v>
      </c>
      <c r="C23" s="1005" t="s">
        <v>1654</v>
      </c>
      <c r="D23" s="1005" t="s">
        <v>2203</v>
      </c>
      <c r="E23" s="1005" t="s">
        <v>1274</v>
      </c>
      <c r="F23" s="1005" t="s">
        <v>55</v>
      </c>
      <c r="G23" s="1005">
        <v>111</v>
      </c>
      <c r="H23" s="1006">
        <v>4.3243243243243239E-2</v>
      </c>
      <c r="I23" s="1006">
        <v>0.22774774774774775</v>
      </c>
      <c r="J23" s="1006">
        <v>8.9369369369369372E-2</v>
      </c>
      <c r="K23" s="1006">
        <v>8.8648648648648645E-2</v>
      </c>
      <c r="L23" s="1006">
        <v>7.6396396396396407E-2</v>
      </c>
      <c r="M23" s="1006">
        <v>0.11603603603603604</v>
      </c>
      <c r="N23" s="1006">
        <v>0.10690690690690691</v>
      </c>
    </row>
    <row r="24" spans="1:14">
      <c r="A24" s="1005" t="s">
        <v>2326</v>
      </c>
      <c r="B24" s="1013">
        <v>18</v>
      </c>
      <c r="C24" s="1005" t="s">
        <v>1699</v>
      </c>
      <c r="D24" s="1005" t="s">
        <v>2051</v>
      </c>
      <c r="E24" s="1005" t="s">
        <v>1274</v>
      </c>
      <c r="F24" s="1005" t="s">
        <v>55</v>
      </c>
      <c r="G24" s="1005">
        <v>111</v>
      </c>
      <c r="H24" s="1006">
        <v>0.42882882882882883</v>
      </c>
      <c r="I24" s="1006">
        <v>0.57477477477477479</v>
      </c>
      <c r="J24" s="1006">
        <v>0.5520720720720721</v>
      </c>
      <c r="K24" s="1006">
        <v>0.4857657657657658</v>
      </c>
      <c r="L24" s="1006">
        <v>0.29693693693693696</v>
      </c>
      <c r="M24" s="1006">
        <v>0.35459459459459458</v>
      </c>
      <c r="N24" s="1006">
        <v>0.44882882882882885</v>
      </c>
    </row>
    <row r="25" spans="1:14">
      <c r="A25" s="1005" t="s">
        <v>2327</v>
      </c>
      <c r="B25" s="1013">
        <v>19</v>
      </c>
      <c r="C25" s="1005" t="s">
        <v>1700</v>
      </c>
      <c r="D25" s="1005" t="s">
        <v>2051</v>
      </c>
      <c r="E25" s="1005" t="s">
        <v>1274</v>
      </c>
      <c r="F25" s="1005" t="s">
        <v>55</v>
      </c>
      <c r="G25" s="1005">
        <v>111</v>
      </c>
      <c r="H25" s="1006">
        <v>9.2972972972972981E-2</v>
      </c>
      <c r="I25" s="1006">
        <v>0.12468468468468469</v>
      </c>
      <c r="J25" s="1006">
        <v>8.5765765765765764E-2</v>
      </c>
      <c r="K25" s="1006">
        <v>4.6126126126126127E-2</v>
      </c>
      <c r="L25" s="1006">
        <v>4.8288288288288288E-2</v>
      </c>
      <c r="M25" s="1006">
        <v>5.0450450450450449E-2</v>
      </c>
      <c r="N25" s="1006">
        <v>7.4714714714714706E-2</v>
      </c>
    </row>
    <row r="26" spans="1:14">
      <c r="A26" s="1005" t="s">
        <v>2328</v>
      </c>
      <c r="B26" s="1013">
        <v>20</v>
      </c>
      <c r="C26" s="1005" t="s">
        <v>2089</v>
      </c>
      <c r="D26" s="1005" t="s">
        <v>2203</v>
      </c>
      <c r="E26" s="1005" t="s">
        <v>1274</v>
      </c>
      <c r="F26" s="1005" t="s">
        <v>55</v>
      </c>
      <c r="G26" s="1005">
        <v>111</v>
      </c>
      <c r="H26" s="1006">
        <v>0.24432432432432433</v>
      </c>
      <c r="I26" s="1006">
        <v>0.23495495495495494</v>
      </c>
      <c r="J26" s="1006">
        <v>0.25585585585585585</v>
      </c>
      <c r="K26" s="1006">
        <v>0.21333333333333332</v>
      </c>
      <c r="L26" s="1006">
        <v>0.2198198198198198</v>
      </c>
      <c r="M26" s="1006">
        <v>0.12252252252252252</v>
      </c>
      <c r="N26" s="1006">
        <v>0.21513513513513513</v>
      </c>
    </row>
    <row r="27" spans="1:14">
      <c r="A27" s="1005" t="s">
        <v>2329</v>
      </c>
      <c r="B27" s="1013">
        <v>21</v>
      </c>
      <c r="C27" s="1005" t="s">
        <v>747</v>
      </c>
      <c r="D27" s="1005" t="s">
        <v>2011</v>
      </c>
      <c r="E27" s="1005" t="s">
        <v>332</v>
      </c>
      <c r="F27" s="1005" t="s">
        <v>55</v>
      </c>
      <c r="G27" s="1005">
        <v>112</v>
      </c>
      <c r="H27" s="1006"/>
      <c r="I27" s="1006"/>
      <c r="J27" s="1006"/>
      <c r="K27" s="1006"/>
      <c r="L27" s="1006"/>
      <c r="M27" s="1006"/>
      <c r="N27" s="1006"/>
    </row>
    <row r="28" spans="1:14">
      <c r="A28" s="1005" t="s">
        <v>2330</v>
      </c>
      <c r="B28" s="1013">
        <v>22</v>
      </c>
      <c r="C28" s="1005" t="s">
        <v>1810</v>
      </c>
      <c r="D28" s="1005" t="s">
        <v>2051</v>
      </c>
      <c r="E28" s="1005" t="s">
        <v>1274</v>
      </c>
      <c r="F28" s="1005" t="s">
        <v>55</v>
      </c>
      <c r="G28" s="1005">
        <v>112</v>
      </c>
      <c r="H28" s="1006">
        <v>0.185</v>
      </c>
      <c r="I28" s="1006">
        <v>0.19142857142857145</v>
      </c>
      <c r="J28" s="1006">
        <v>0.28857142857142859</v>
      </c>
      <c r="K28" s="1006">
        <v>0.21</v>
      </c>
      <c r="L28" s="1006">
        <v>0.22285714285714286</v>
      </c>
      <c r="M28" s="1006">
        <v>0.23357142857142857</v>
      </c>
      <c r="N28" s="1006">
        <v>0.22190476190476188</v>
      </c>
    </row>
    <row r="29" spans="1:14">
      <c r="A29" s="1005" t="s">
        <v>2331</v>
      </c>
      <c r="B29" s="1013">
        <v>23</v>
      </c>
      <c r="C29" s="1005" t="s">
        <v>1849</v>
      </c>
      <c r="D29" s="1005" t="s">
        <v>2203</v>
      </c>
      <c r="E29" s="1005" t="s">
        <v>1274</v>
      </c>
      <c r="F29" s="1005" t="s">
        <v>55</v>
      </c>
      <c r="G29" s="1005">
        <v>112</v>
      </c>
      <c r="H29" s="1006">
        <v>0.6339285714285714</v>
      </c>
      <c r="I29" s="1006">
        <v>0.7410714285714286</v>
      </c>
      <c r="J29" s="1006">
        <v>0.75401785714285718</v>
      </c>
      <c r="K29" s="1006">
        <v>0.6071428571428571</v>
      </c>
      <c r="L29" s="1006">
        <v>0.6160714285714286</v>
      </c>
      <c r="M29" s="1006">
        <v>0.625</v>
      </c>
      <c r="N29" s="1006">
        <v>0.66287202380952381</v>
      </c>
    </row>
    <row r="30" spans="1:14">
      <c r="A30" s="1005" t="s">
        <v>2332</v>
      </c>
      <c r="B30" s="1013">
        <v>24</v>
      </c>
      <c r="C30" s="1005" t="s">
        <v>995</v>
      </c>
      <c r="D30" s="1005" t="s">
        <v>2011</v>
      </c>
      <c r="E30" s="1005" t="s">
        <v>1274</v>
      </c>
      <c r="F30" s="1005" t="s">
        <v>55</v>
      </c>
      <c r="G30" s="1005">
        <v>114.5</v>
      </c>
      <c r="H30" s="1006">
        <v>4.0524017467248909E-2</v>
      </c>
      <c r="I30" s="1006">
        <v>0.17746724890829696</v>
      </c>
      <c r="J30" s="1006">
        <v>0.17327510917030567</v>
      </c>
      <c r="K30" s="1006">
        <v>3.9126637554585154E-2</v>
      </c>
      <c r="L30" s="1006">
        <v>4.3318777292576417E-2</v>
      </c>
      <c r="M30" s="1006">
        <v>4.8908296943231441E-2</v>
      </c>
      <c r="N30" s="1006">
        <v>8.71033478893741E-2</v>
      </c>
    </row>
    <row r="31" spans="1:14">
      <c r="A31" s="1005" t="s">
        <v>2333</v>
      </c>
      <c r="B31" s="1013">
        <v>25</v>
      </c>
      <c r="C31" s="1005" t="s">
        <v>2334</v>
      </c>
      <c r="D31" s="1005" t="s">
        <v>2203</v>
      </c>
      <c r="E31" s="1005" t="s">
        <v>1274</v>
      </c>
      <c r="F31" s="1005" t="s">
        <v>55</v>
      </c>
      <c r="G31" s="1005">
        <v>115</v>
      </c>
      <c r="H31" s="1006"/>
      <c r="I31" s="1006"/>
      <c r="J31" s="1006">
        <v>0.45913043478260868</v>
      </c>
      <c r="K31" s="1006">
        <v>0.10226086956521739</v>
      </c>
      <c r="L31" s="1006">
        <v>6.6782608695652168E-2</v>
      </c>
      <c r="M31" s="1006">
        <v>9.1826086956521738E-2</v>
      </c>
      <c r="N31" s="1006">
        <v>0.18000000000000002</v>
      </c>
    </row>
    <row r="32" spans="1:14">
      <c r="A32" s="1005" t="s">
        <v>2335</v>
      </c>
      <c r="B32" s="1013">
        <v>26</v>
      </c>
      <c r="C32" s="1005" t="s">
        <v>968</v>
      </c>
      <c r="D32" s="1005" t="s">
        <v>2011</v>
      </c>
      <c r="E32" s="1005" t="s">
        <v>1274</v>
      </c>
      <c r="F32" s="1005" t="s">
        <v>55</v>
      </c>
      <c r="G32" s="1005">
        <v>115</v>
      </c>
      <c r="H32" s="1006">
        <v>0.64069565217391311</v>
      </c>
      <c r="I32" s="1006">
        <v>0.58226086956521739</v>
      </c>
      <c r="J32" s="1006">
        <v>0.74156521739130432</v>
      </c>
      <c r="K32" s="1006">
        <v>0.72973913043478267</v>
      </c>
      <c r="L32" s="1006">
        <v>1.391304347826087E-2</v>
      </c>
      <c r="M32" s="1006">
        <v>0.71443478260869564</v>
      </c>
      <c r="N32" s="1006">
        <v>0.57043478260869573</v>
      </c>
    </row>
    <row r="33" spans="1:14">
      <c r="A33" s="1005" t="s">
        <v>2336</v>
      </c>
      <c r="B33" s="1013">
        <v>27</v>
      </c>
      <c r="C33" s="1005" t="s">
        <v>608</v>
      </c>
      <c r="D33" s="1005" t="s">
        <v>2011</v>
      </c>
      <c r="E33" s="1005" t="s">
        <v>1274</v>
      </c>
      <c r="F33" s="1005" t="s">
        <v>55</v>
      </c>
      <c r="G33" s="1005">
        <v>116</v>
      </c>
      <c r="H33" s="1006">
        <v>1.3448275862068966</v>
      </c>
      <c r="I33" s="1006">
        <v>1.366206896551724</v>
      </c>
      <c r="J33" s="1006">
        <v>1.3220689655172415</v>
      </c>
      <c r="K33" s="1006">
        <v>1.2517241379310344</v>
      </c>
      <c r="L33" s="1006">
        <v>3.9310344827586205E-2</v>
      </c>
      <c r="M33" s="1006">
        <v>0.53241379310344827</v>
      </c>
      <c r="N33" s="1006">
        <v>0.97609195402298832</v>
      </c>
    </row>
    <row r="34" spans="1:14">
      <c r="A34" s="1005" t="s">
        <v>2337</v>
      </c>
      <c r="B34" s="1013">
        <v>28</v>
      </c>
      <c r="C34" s="1005" t="s">
        <v>991</v>
      </c>
      <c r="D34" s="1005" t="s">
        <v>2011</v>
      </c>
      <c r="E34" s="1005" t="s">
        <v>1274</v>
      </c>
      <c r="F34" s="1005" t="s">
        <v>55</v>
      </c>
      <c r="G34" s="1005">
        <v>116</v>
      </c>
      <c r="H34" s="1006">
        <v>1.1641379310344826</v>
      </c>
      <c r="I34" s="1006">
        <v>1.1124137931034481</v>
      </c>
      <c r="J34" s="1006">
        <v>1.0131034482758621</v>
      </c>
      <c r="K34" s="1006">
        <v>1.0255172413793103</v>
      </c>
      <c r="L34" s="1006">
        <v>3.1034482758620689E-2</v>
      </c>
      <c r="M34" s="1006">
        <v>2.4827586206896551E-2</v>
      </c>
      <c r="N34" s="1006">
        <v>0.72850574712643668</v>
      </c>
    </row>
    <row r="35" spans="1:14">
      <c r="A35" s="1005" t="s">
        <v>2338</v>
      </c>
      <c r="B35" s="1013">
        <v>29</v>
      </c>
      <c r="C35" s="1005" t="s">
        <v>1376</v>
      </c>
      <c r="D35" s="1005" t="s">
        <v>2011</v>
      </c>
      <c r="E35" s="1005" t="s">
        <v>1274</v>
      </c>
      <c r="F35" s="1005" t="s">
        <v>55</v>
      </c>
      <c r="G35" s="1005">
        <v>116</v>
      </c>
      <c r="H35" s="1006">
        <v>0.26206896551724135</v>
      </c>
      <c r="I35" s="1006">
        <v>0.29793103448275865</v>
      </c>
      <c r="J35" s="1006">
        <v>0.25172413793103449</v>
      </c>
      <c r="K35" s="1006">
        <v>0.26068965517241377</v>
      </c>
      <c r="L35" s="1006">
        <v>0.28689655172413792</v>
      </c>
      <c r="M35" s="1006">
        <v>0.24413793103448275</v>
      </c>
      <c r="N35" s="1006">
        <v>0.26724137931034481</v>
      </c>
    </row>
    <row r="36" spans="1:14">
      <c r="A36" s="1005" t="s">
        <v>2339</v>
      </c>
      <c r="B36" s="1013">
        <v>30</v>
      </c>
      <c r="C36" s="1005" t="s">
        <v>727</v>
      </c>
      <c r="D36" s="1005" t="s">
        <v>2050</v>
      </c>
      <c r="E36" s="1005" t="s">
        <v>1274</v>
      </c>
      <c r="F36" s="1005" t="s">
        <v>55</v>
      </c>
      <c r="G36" s="1005">
        <v>116.67</v>
      </c>
      <c r="H36" s="1006">
        <v>1.193108768320905</v>
      </c>
      <c r="I36" s="1006">
        <v>2.0193708751178536</v>
      </c>
      <c r="J36" s="1006">
        <v>2.3327333504757011</v>
      </c>
      <c r="K36" s="1006">
        <v>1.8705751264249593</v>
      </c>
      <c r="L36" s="1006">
        <v>1.9439444587297507</v>
      </c>
      <c r="M36" s="1006">
        <v>1.9281734807576927</v>
      </c>
      <c r="N36" s="1006">
        <v>1.8813176766378104</v>
      </c>
    </row>
    <row r="37" spans="1:14">
      <c r="A37" s="1005" t="s">
        <v>2340</v>
      </c>
      <c r="B37" s="1013">
        <v>31</v>
      </c>
      <c r="C37" s="1005" t="s">
        <v>1749</v>
      </c>
      <c r="D37" s="1005" t="s">
        <v>2011</v>
      </c>
      <c r="E37" s="1005" t="s">
        <v>1274</v>
      </c>
      <c r="F37" s="1005" t="s">
        <v>55</v>
      </c>
      <c r="G37" s="1005">
        <v>117</v>
      </c>
      <c r="H37" s="1006">
        <v>0.95179487179487177</v>
      </c>
      <c r="I37" s="1006">
        <v>0.9374358974358975</v>
      </c>
      <c r="J37" s="1006">
        <v>0.94495726495726495</v>
      </c>
      <c r="K37" s="1006">
        <v>0.95863247863247858</v>
      </c>
      <c r="L37" s="1006">
        <v>1.087863247863248</v>
      </c>
      <c r="M37" s="1006">
        <v>0.96</v>
      </c>
      <c r="N37" s="1006">
        <v>0.9734472934472933</v>
      </c>
    </row>
    <row r="38" spans="1:14">
      <c r="A38" s="1005" t="s">
        <v>2341</v>
      </c>
      <c r="B38" s="1013">
        <v>32</v>
      </c>
      <c r="C38" s="1005" t="s">
        <v>946</v>
      </c>
      <c r="D38" s="1005" t="s">
        <v>2203</v>
      </c>
      <c r="E38" s="1005" t="s">
        <v>1274</v>
      </c>
      <c r="F38" s="1005" t="s">
        <v>55</v>
      </c>
      <c r="G38" s="1005">
        <v>117.2</v>
      </c>
      <c r="H38" s="1006">
        <v>1.427986348122867</v>
      </c>
      <c r="I38" s="1006">
        <v>1.5310580204778157</v>
      </c>
      <c r="J38" s="1006">
        <v>1.7310580204778157</v>
      </c>
      <c r="K38" s="1006">
        <v>1.31740614334471</v>
      </c>
      <c r="L38" s="1006">
        <v>1.3071672354948805</v>
      </c>
      <c r="M38" s="1006">
        <v>1.4668941979522183</v>
      </c>
      <c r="N38" s="1006">
        <v>1.4635949943117179</v>
      </c>
    </row>
    <row r="39" spans="1:14">
      <c r="A39" s="1005" t="s">
        <v>2342</v>
      </c>
      <c r="B39" s="1013">
        <v>33</v>
      </c>
      <c r="C39" s="1005" t="s">
        <v>493</v>
      </c>
      <c r="D39" s="1005" t="s">
        <v>2050</v>
      </c>
      <c r="E39" s="1005" t="s">
        <v>1274</v>
      </c>
      <c r="F39" s="1005" t="s">
        <v>55</v>
      </c>
      <c r="G39" s="1005">
        <v>117.78</v>
      </c>
      <c r="H39" s="1006">
        <v>0.48267957208354562</v>
      </c>
      <c r="I39" s="1006">
        <v>0.54245202920699609</v>
      </c>
      <c r="J39" s="1006">
        <v>0.47317031754117844</v>
      </c>
      <c r="K39" s="1006">
        <v>0.48539650195279338</v>
      </c>
      <c r="L39" s="1006">
        <v>0.41679402275428767</v>
      </c>
      <c r="M39" s="1006">
        <v>0.43241636950246221</v>
      </c>
      <c r="N39" s="1006">
        <v>0.47215146884021064</v>
      </c>
    </row>
    <row r="40" spans="1:14">
      <c r="A40" s="1005" t="s">
        <v>2343</v>
      </c>
      <c r="B40" s="1013">
        <v>34</v>
      </c>
      <c r="C40" s="1005" t="s">
        <v>957</v>
      </c>
      <c r="D40" s="1005" t="s">
        <v>2011</v>
      </c>
      <c r="E40" s="1005" t="s">
        <v>1274</v>
      </c>
      <c r="F40" s="1005" t="s">
        <v>55</v>
      </c>
      <c r="G40" s="1005">
        <v>118</v>
      </c>
      <c r="H40" s="1006">
        <v>0.60491525423728809</v>
      </c>
      <c r="I40" s="1006">
        <v>0.51322033898305086</v>
      </c>
      <c r="J40" s="1006">
        <v>0.55525423728813561</v>
      </c>
      <c r="K40" s="1006">
        <v>0.63593220338983059</v>
      </c>
      <c r="L40" s="1006">
        <v>0.66440677966101702</v>
      </c>
      <c r="M40" s="1006">
        <v>0.69694915254237289</v>
      </c>
      <c r="N40" s="1006">
        <v>0.61177966101694914</v>
      </c>
    </row>
    <row r="41" spans="1:14">
      <c r="A41" s="1005" t="s">
        <v>2344</v>
      </c>
      <c r="B41" s="1013">
        <v>35</v>
      </c>
      <c r="C41" s="1005" t="s">
        <v>815</v>
      </c>
      <c r="D41" s="1005" t="s">
        <v>2203</v>
      </c>
      <c r="E41" s="1005" t="s">
        <v>1274</v>
      </c>
      <c r="F41" s="1005" t="s">
        <v>55</v>
      </c>
      <c r="G41" s="1005">
        <v>118</v>
      </c>
      <c r="H41" s="1006">
        <v>8.6355932203389829E-2</v>
      </c>
      <c r="I41" s="1006">
        <v>9.4491525423728823E-2</v>
      </c>
      <c r="J41" s="1006">
        <v>9.5847457627118646E-2</v>
      </c>
      <c r="K41" s="1006">
        <v>8.0932203389830509E-2</v>
      </c>
      <c r="L41" s="1006">
        <v>8.4999999999999992E-2</v>
      </c>
      <c r="M41" s="1006">
        <v>0.10805084745762712</v>
      </c>
      <c r="N41" s="1006">
        <v>9.1779661016949163E-2</v>
      </c>
    </row>
    <row r="42" spans="1:14">
      <c r="A42" s="1005" t="s">
        <v>2345</v>
      </c>
      <c r="B42" s="1013">
        <v>36</v>
      </c>
      <c r="C42" s="1005" t="s">
        <v>1847</v>
      </c>
      <c r="D42" s="1005" t="s">
        <v>2203</v>
      </c>
      <c r="E42" s="1005" t="s">
        <v>1274</v>
      </c>
      <c r="F42" s="1005" t="s">
        <v>55</v>
      </c>
      <c r="G42" s="1005">
        <v>118</v>
      </c>
      <c r="H42" s="1006">
        <v>0.53288135593220343</v>
      </c>
      <c r="I42" s="1006">
        <v>0.52813559322033898</v>
      </c>
      <c r="J42" s="1006">
        <v>0.53694915254237285</v>
      </c>
      <c r="K42" s="1006">
        <v>0.44813559322033902</v>
      </c>
      <c r="L42" s="1006">
        <v>0.4583050847457627</v>
      </c>
      <c r="M42" s="1006">
        <v>0.44881355932203393</v>
      </c>
      <c r="N42" s="1006">
        <v>0.49220338983050843</v>
      </c>
    </row>
    <row r="43" spans="1:14">
      <c r="A43" s="1005" t="s">
        <v>2346</v>
      </c>
      <c r="B43" s="1013">
        <v>37</v>
      </c>
      <c r="C43" s="1005" t="s">
        <v>1701</v>
      </c>
      <c r="D43" s="1005" t="s">
        <v>2011</v>
      </c>
      <c r="E43" s="1005" t="s">
        <v>1274</v>
      </c>
      <c r="F43" s="1005" t="s">
        <v>55</v>
      </c>
      <c r="G43" s="1005">
        <v>119</v>
      </c>
      <c r="H43" s="1006">
        <v>1.4823529411764707</v>
      </c>
      <c r="I43" s="1006">
        <v>1.3546218487394956</v>
      </c>
      <c r="J43" s="1006">
        <v>1.5092436974789916</v>
      </c>
      <c r="K43" s="1006">
        <v>1.573109243697479</v>
      </c>
      <c r="L43" s="1006">
        <v>1.4978151260504202</v>
      </c>
      <c r="M43" s="1006">
        <v>1.4433613445378151</v>
      </c>
      <c r="N43" s="1006">
        <v>1.4767507002801121</v>
      </c>
    </row>
    <row r="44" spans="1:14">
      <c r="A44" s="1005" t="s">
        <v>2347</v>
      </c>
      <c r="B44" s="1013">
        <v>38</v>
      </c>
      <c r="C44" s="1005" t="s">
        <v>958</v>
      </c>
      <c r="D44" s="1005" t="s">
        <v>2011</v>
      </c>
      <c r="E44" s="1005" t="s">
        <v>332</v>
      </c>
      <c r="F44" s="1005" t="s">
        <v>55</v>
      </c>
      <c r="G44" s="1005">
        <v>119</v>
      </c>
      <c r="H44" s="1006"/>
      <c r="I44" s="1006"/>
      <c r="J44" s="1006"/>
      <c r="K44" s="1006"/>
      <c r="L44" s="1006"/>
      <c r="M44" s="1006"/>
      <c r="N44" s="1006"/>
    </row>
    <row r="45" spans="1:14">
      <c r="A45" s="1005" t="s">
        <v>2348</v>
      </c>
      <c r="B45" s="1013">
        <v>39</v>
      </c>
      <c r="C45" s="1005" t="s">
        <v>1667</v>
      </c>
      <c r="D45" s="1005" t="s">
        <v>2213</v>
      </c>
      <c r="E45" s="1005" t="s">
        <v>1274</v>
      </c>
      <c r="F45" s="1005" t="s">
        <v>55</v>
      </c>
      <c r="G45" s="1005">
        <v>119</v>
      </c>
      <c r="H45" s="1006">
        <v>0.91697478991596637</v>
      </c>
      <c r="I45" s="1006">
        <v>0.93983193277310928</v>
      </c>
      <c r="J45" s="1006">
        <v>0.93579831932773105</v>
      </c>
      <c r="K45" s="1006">
        <v>0.56605042016806717</v>
      </c>
      <c r="L45" s="1006">
        <v>0.55663865546218483</v>
      </c>
      <c r="M45" s="1006">
        <v>0.47731092436974787</v>
      </c>
      <c r="N45" s="1006">
        <v>0.73210084033613454</v>
      </c>
    </row>
    <row r="46" spans="1:14">
      <c r="A46" s="1005" t="s">
        <v>2349</v>
      </c>
      <c r="B46" s="1013">
        <v>40</v>
      </c>
      <c r="C46" s="1005" t="s">
        <v>1667</v>
      </c>
      <c r="D46" s="1005" t="s">
        <v>2213</v>
      </c>
      <c r="E46" s="1005" t="s">
        <v>1274</v>
      </c>
      <c r="F46" s="1005" t="s">
        <v>55</v>
      </c>
      <c r="G46" s="1005">
        <v>119</v>
      </c>
      <c r="H46" s="1006">
        <v>0.68840336134453783</v>
      </c>
      <c r="I46" s="1006">
        <v>1.0090756302521009</v>
      </c>
      <c r="J46" s="1006">
        <v>1.0467226890756303</v>
      </c>
      <c r="K46" s="1006">
        <v>1.0682352941176472</v>
      </c>
      <c r="L46" s="1006">
        <v>0.91428571428571426</v>
      </c>
      <c r="M46" s="1006">
        <v>1.1200000000000001</v>
      </c>
      <c r="N46" s="1006">
        <v>0.97445378151260498</v>
      </c>
    </row>
    <row r="47" spans="1:14">
      <c r="A47" s="1005" t="s">
        <v>2350</v>
      </c>
      <c r="B47" s="1013">
        <v>41</v>
      </c>
      <c r="C47" s="1005" t="s">
        <v>1886</v>
      </c>
      <c r="D47" s="1005" t="s">
        <v>2011</v>
      </c>
      <c r="E47" s="1005" t="s">
        <v>1274</v>
      </c>
      <c r="F47" s="1005" t="s">
        <v>55</v>
      </c>
      <c r="G47" s="1005">
        <v>120</v>
      </c>
      <c r="H47" s="1006">
        <v>0.68500000000000005</v>
      </c>
      <c r="I47" s="1006">
        <v>0.9920000000000001</v>
      </c>
      <c r="J47" s="1006">
        <v>1.1879999999999999</v>
      </c>
      <c r="K47" s="1006">
        <v>1.37</v>
      </c>
      <c r="L47" s="1006">
        <v>0.879</v>
      </c>
      <c r="M47" s="1006">
        <v>0.90100000000000002</v>
      </c>
      <c r="N47" s="1006">
        <v>1.0025000000000002</v>
      </c>
    </row>
    <row r="48" spans="1:14">
      <c r="A48" s="1005" t="s">
        <v>2351</v>
      </c>
      <c r="B48" s="1013">
        <v>42</v>
      </c>
      <c r="C48" s="1005" t="s">
        <v>984</v>
      </c>
      <c r="D48" s="1005" t="s">
        <v>2011</v>
      </c>
      <c r="E48" s="1005" t="s">
        <v>1274</v>
      </c>
      <c r="F48" s="1005" t="s">
        <v>55</v>
      </c>
      <c r="G48" s="1005">
        <v>120</v>
      </c>
      <c r="H48" s="1006">
        <v>0.11533333333333333</v>
      </c>
      <c r="I48" s="1006">
        <v>1.3166666666666667</v>
      </c>
      <c r="J48" s="1006">
        <v>1.3426666666666667</v>
      </c>
      <c r="K48" s="1006">
        <v>1.1960000000000002</v>
      </c>
      <c r="L48" s="1006">
        <v>1.1946666666666668</v>
      </c>
      <c r="M48" s="1006">
        <v>1.026</v>
      </c>
      <c r="N48" s="1006">
        <v>1.0318888888888889</v>
      </c>
    </row>
    <row r="49" spans="1:14">
      <c r="A49" s="1005" t="s">
        <v>2352</v>
      </c>
      <c r="B49" s="1013">
        <v>43</v>
      </c>
      <c r="C49" s="1005" t="s">
        <v>1668</v>
      </c>
      <c r="D49" s="1005" t="s">
        <v>2203</v>
      </c>
      <c r="E49" s="1005" t="s">
        <v>1274</v>
      </c>
      <c r="F49" s="1005" t="s">
        <v>55</v>
      </c>
      <c r="G49" s="1005">
        <v>120</v>
      </c>
      <c r="H49" s="1006">
        <v>0.55700000000000005</v>
      </c>
      <c r="I49" s="1006">
        <v>0.52</v>
      </c>
      <c r="J49" s="1006">
        <v>0.37100000000000005</v>
      </c>
      <c r="K49" s="1006">
        <v>0.36699999999999999</v>
      </c>
      <c r="L49" s="1006">
        <v>0.32700000000000001</v>
      </c>
      <c r="M49" s="1006">
        <v>0.378</v>
      </c>
      <c r="N49" s="1006">
        <v>0.42000000000000004</v>
      </c>
    </row>
    <row r="50" spans="1:14">
      <c r="A50" s="1005" t="s">
        <v>2353</v>
      </c>
      <c r="B50" s="1013">
        <v>44</v>
      </c>
      <c r="C50" s="1005" t="s">
        <v>1702</v>
      </c>
      <c r="D50" s="1005" t="s">
        <v>2011</v>
      </c>
      <c r="E50" s="1005" t="s">
        <v>1274</v>
      </c>
      <c r="F50" s="1005" t="s">
        <v>55</v>
      </c>
      <c r="G50" s="1005">
        <v>120</v>
      </c>
      <c r="H50" s="1006">
        <v>0.83266666666666667</v>
      </c>
      <c r="I50" s="1006">
        <v>0.83666666666666667</v>
      </c>
      <c r="J50" s="1006">
        <v>0.83466666666666667</v>
      </c>
      <c r="K50" s="1006">
        <v>0.61333333333333329</v>
      </c>
      <c r="L50" s="1006">
        <v>0.73066666666666669</v>
      </c>
      <c r="M50" s="1006">
        <v>0.76</v>
      </c>
      <c r="N50" s="1006">
        <v>0.76800000000000002</v>
      </c>
    </row>
    <row r="51" spans="1:14">
      <c r="A51" s="1005" t="s">
        <v>2354</v>
      </c>
      <c r="B51" s="1013">
        <v>45</v>
      </c>
      <c r="C51" s="1005" t="s">
        <v>1703</v>
      </c>
      <c r="D51" s="1005" t="s">
        <v>2203</v>
      </c>
      <c r="E51" s="1005" t="s">
        <v>1274</v>
      </c>
      <c r="F51" s="1005" t="s">
        <v>55</v>
      </c>
      <c r="G51" s="1005">
        <v>120</v>
      </c>
      <c r="H51" s="1006">
        <v>0.21</v>
      </c>
      <c r="I51" s="1006">
        <v>0.20599999999999999</v>
      </c>
      <c r="J51" s="1006">
        <v>0.20466666666666666</v>
      </c>
      <c r="K51" s="1006">
        <v>0.33933333333333332</v>
      </c>
      <c r="L51" s="1006">
        <v>0.186</v>
      </c>
      <c r="M51" s="1006">
        <v>0.16266666666666665</v>
      </c>
      <c r="N51" s="1006">
        <v>0.21811111111111114</v>
      </c>
    </row>
    <row r="52" spans="1:14">
      <c r="A52" s="1005" t="s">
        <v>2355</v>
      </c>
      <c r="B52" s="1013">
        <v>46</v>
      </c>
      <c r="C52" s="1005" t="s">
        <v>693</v>
      </c>
      <c r="D52" s="1005" t="s">
        <v>2011</v>
      </c>
      <c r="E52" s="1005" t="s">
        <v>1274</v>
      </c>
      <c r="F52" s="1005" t="s">
        <v>55</v>
      </c>
      <c r="G52" s="1005">
        <v>120</v>
      </c>
      <c r="H52" s="1006">
        <v>0.86199999999999999</v>
      </c>
      <c r="I52" s="1006">
        <v>0.70599999999999996</v>
      </c>
      <c r="J52" s="1006">
        <v>1.036</v>
      </c>
      <c r="K52" s="1006">
        <v>1.0780000000000001</v>
      </c>
      <c r="L52" s="1006">
        <v>0.8859999999999999</v>
      </c>
      <c r="M52" s="1006">
        <v>0.436</v>
      </c>
      <c r="N52" s="1006">
        <v>0.83400000000000019</v>
      </c>
    </row>
    <row r="53" spans="1:14">
      <c r="A53" s="1005" t="s">
        <v>2356</v>
      </c>
      <c r="B53" s="1013">
        <v>47</v>
      </c>
      <c r="C53" s="1005" t="s">
        <v>769</v>
      </c>
      <c r="D53" s="1005" t="s">
        <v>2011</v>
      </c>
      <c r="E53" s="1005" t="s">
        <v>1274</v>
      </c>
      <c r="F53" s="1005" t="s">
        <v>55</v>
      </c>
      <c r="G53" s="1005">
        <v>120</v>
      </c>
      <c r="H53" s="1006">
        <v>0.99116666666666664</v>
      </c>
      <c r="I53" s="1006">
        <v>0.76666666666666672</v>
      </c>
      <c r="J53" s="1006">
        <v>0.70783333333333331</v>
      </c>
      <c r="K53" s="1006">
        <v>0.67283333333333328</v>
      </c>
      <c r="L53" s="1006">
        <v>0.74433333333333329</v>
      </c>
      <c r="M53" s="1006"/>
      <c r="N53" s="1006">
        <v>0.64713888888888893</v>
      </c>
    </row>
    <row r="54" spans="1:14">
      <c r="A54" s="1005" t="s">
        <v>2357</v>
      </c>
      <c r="B54" s="1013">
        <v>48</v>
      </c>
      <c r="C54" s="1005" t="s">
        <v>1375</v>
      </c>
      <c r="D54" s="1005" t="s">
        <v>2011</v>
      </c>
      <c r="E54" s="1005" t="s">
        <v>1274</v>
      </c>
      <c r="F54" s="1005" t="s">
        <v>55</v>
      </c>
      <c r="G54" s="1005">
        <v>121.4</v>
      </c>
      <c r="H54" s="1006">
        <v>0.65568369028006579</v>
      </c>
      <c r="I54" s="1006">
        <v>0.61943986820428332</v>
      </c>
      <c r="J54" s="1006">
        <v>0.66227347611202636</v>
      </c>
      <c r="K54" s="1006">
        <v>0.68863261943986809</v>
      </c>
      <c r="L54" s="1006">
        <v>0.66556836902800653</v>
      </c>
      <c r="M54" s="1006">
        <v>0.66886326194398682</v>
      </c>
      <c r="N54" s="1006">
        <v>0.66007688083470628</v>
      </c>
    </row>
    <row r="55" spans="1:14">
      <c r="A55" s="1005" t="s">
        <v>2358</v>
      </c>
      <c r="B55" s="1013">
        <v>49</v>
      </c>
      <c r="C55" s="1005" t="s">
        <v>614</v>
      </c>
      <c r="D55" s="1005" t="s">
        <v>2203</v>
      </c>
      <c r="E55" s="1005" t="s">
        <v>1274</v>
      </c>
      <c r="F55" s="1005" t="s">
        <v>55</v>
      </c>
      <c r="G55" s="1005">
        <v>122</v>
      </c>
      <c r="H55" s="1006">
        <v>0.99516393442622952</v>
      </c>
      <c r="I55" s="1006">
        <v>0.92065573770491793</v>
      </c>
      <c r="J55" s="1006">
        <v>0.9427868852459016</v>
      </c>
      <c r="K55" s="1006">
        <v>1.0920491803278687</v>
      </c>
      <c r="L55" s="1006">
        <v>1.1227868852459015</v>
      </c>
      <c r="M55" s="1006">
        <v>1.287049180327869</v>
      </c>
      <c r="N55" s="1006">
        <v>1.0600819672131148</v>
      </c>
    </row>
    <row r="56" spans="1:14">
      <c r="A56" s="1005" t="s">
        <v>2359</v>
      </c>
      <c r="B56" s="1013">
        <v>50</v>
      </c>
      <c r="C56" s="1005" t="s">
        <v>1846</v>
      </c>
      <c r="D56" s="1005" t="s">
        <v>2051</v>
      </c>
      <c r="E56" s="1005" t="s">
        <v>1274</v>
      </c>
      <c r="F56" s="1005" t="s">
        <v>55</v>
      </c>
      <c r="G56" s="1005">
        <v>122</v>
      </c>
      <c r="H56" s="1006">
        <v>0.62295081967213117</v>
      </c>
      <c r="I56" s="1006">
        <v>0.74819672131147541</v>
      </c>
      <c r="J56" s="1006">
        <v>0.70032786885245901</v>
      </c>
      <c r="K56" s="1006">
        <v>0.63540983606557377</v>
      </c>
      <c r="L56" s="1006">
        <v>0.59606557377049174</v>
      </c>
      <c r="M56" s="1006">
        <v>0.66950819672131157</v>
      </c>
      <c r="N56" s="1006">
        <v>0.6620765027322405</v>
      </c>
    </row>
    <row r="57" spans="1:14">
      <c r="A57" s="1005" t="s">
        <v>2360</v>
      </c>
      <c r="B57" s="1013">
        <v>51</v>
      </c>
      <c r="C57" s="1005" t="s">
        <v>2088</v>
      </c>
      <c r="D57" s="1005" t="s">
        <v>2203</v>
      </c>
      <c r="E57" s="1005" t="s">
        <v>1274</v>
      </c>
      <c r="F57" s="1005" t="s">
        <v>55</v>
      </c>
      <c r="G57" s="1005">
        <v>122</v>
      </c>
      <c r="H57" s="1006">
        <v>0.15737704918032785</v>
      </c>
      <c r="I57" s="1006">
        <v>0.19672131147540983</v>
      </c>
      <c r="J57" s="1006">
        <v>0.18852459016393441</v>
      </c>
      <c r="K57" s="1006">
        <v>0.16721311475409834</v>
      </c>
      <c r="L57" s="1006">
        <v>0.17901639344262296</v>
      </c>
      <c r="M57" s="1006">
        <v>0.22622950819672133</v>
      </c>
      <c r="N57" s="1006">
        <v>0.18584699453551912</v>
      </c>
    </row>
    <row r="58" spans="1:14">
      <c r="A58" s="1005" t="s">
        <v>2361</v>
      </c>
      <c r="B58" s="1013">
        <v>52</v>
      </c>
      <c r="C58" s="1005" t="s">
        <v>760</v>
      </c>
      <c r="D58" s="1005" t="s">
        <v>2011</v>
      </c>
      <c r="E58" s="1005" t="s">
        <v>1274</v>
      </c>
      <c r="F58" s="1005" t="s">
        <v>55</v>
      </c>
      <c r="G58" s="1005">
        <v>122</v>
      </c>
      <c r="H58" s="1006">
        <v>1.6393442622950821E-2</v>
      </c>
      <c r="I58" s="1006">
        <v>0.31</v>
      </c>
      <c r="J58" s="1006">
        <v>2.5081967213114755E-2</v>
      </c>
      <c r="K58" s="1006">
        <v>2.1475409836065575E-2</v>
      </c>
      <c r="L58" s="1006">
        <v>2.5081967213114755E-2</v>
      </c>
      <c r="M58" s="1006">
        <v>2.1475409836065575E-2</v>
      </c>
      <c r="N58" s="1006">
        <v>6.9918032786885242E-2</v>
      </c>
    </row>
    <row r="59" spans="1:14">
      <c r="A59" s="1005" t="s">
        <v>2362</v>
      </c>
      <c r="B59" s="1013">
        <v>53</v>
      </c>
      <c r="C59" s="1005" t="s">
        <v>762</v>
      </c>
      <c r="D59" s="1005" t="s">
        <v>2011</v>
      </c>
      <c r="E59" s="1005" t="s">
        <v>1274</v>
      </c>
      <c r="F59" s="1005" t="s">
        <v>55</v>
      </c>
      <c r="G59" s="1005">
        <v>122</v>
      </c>
      <c r="H59" s="1006">
        <v>0.46819672131147538</v>
      </c>
      <c r="I59" s="1006">
        <v>0.47147540983606562</v>
      </c>
      <c r="J59" s="1006">
        <v>0.53180327868852451</v>
      </c>
      <c r="K59" s="1006">
        <v>0.46885245901639344</v>
      </c>
      <c r="L59" s="1006">
        <v>0.5790163934426229</v>
      </c>
      <c r="M59" s="1006">
        <v>0.57704918032786889</v>
      </c>
      <c r="N59" s="1006">
        <v>0.51606557377049178</v>
      </c>
    </row>
    <row r="60" spans="1:14">
      <c r="A60" s="1005" t="s">
        <v>2363</v>
      </c>
      <c r="B60" s="1013">
        <v>54</v>
      </c>
      <c r="C60" s="1005" t="s">
        <v>2048</v>
      </c>
      <c r="D60" s="1005" t="s">
        <v>2011</v>
      </c>
      <c r="E60" s="1005" t="s">
        <v>1274</v>
      </c>
      <c r="F60" s="1005" t="s">
        <v>55</v>
      </c>
      <c r="G60" s="1005">
        <v>122</v>
      </c>
      <c r="H60" s="1006">
        <v>0.39639344262295084</v>
      </c>
      <c r="I60" s="1006">
        <v>0.41803278688524592</v>
      </c>
      <c r="J60" s="1006">
        <v>0.36491803278688528</v>
      </c>
      <c r="K60" s="1006">
        <v>0.41311475409836063</v>
      </c>
      <c r="L60" s="1006">
        <v>0.29901639344262293</v>
      </c>
      <c r="M60" s="1006">
        <v>0.41213114754098362</v>
      </c>
      <c r="N60" s="1006">
        <v>0.38393442622950813</v>
      </c>
    </row>
    <row r="61" spans="1:14">
      <c r="A61" s="1005" t="s">
        <v>2364</v>
      </c>
      <c r="B61" s="1013">
        <v>55</v>
      </c>
      <c r="C61" s="1005" t="s">
        <v>623</v>
      </c>
      <c r="D61" s="1005" t="s">
        <v>2051</v>
      </c>
      <c r="E61" s="1005" t="s">
        <v>1274</v>
      </c>
      <c r="F61" s="1005" t="s">
        <v>55</v>
      </c>
      <c r="G61" s="1005">
        <v>122</v>
      </c>
      <c r="H61" s="1006">
        <v>0.23901639344262296</v>
      </c>
      <c r="I61" s="1006">
        <v>0.14754098360655737</v>
      </c>
      <c r="J61" s="1006">
        <v>0.23901639344262296</v>
      </c>
      <c r="K61" s="1006">
        <v>0.25377049180327871</v>
      </c>
      <c r="L61" s="1006">
        <v>0.24295081967213114</v>
      </c>
      <c r="M61" s="1006">
        <v>0.24000000000000002</v>
      </c>
      <c r="N61" s="1006">
        <v>0.22704918032786889</v>
      </c>
    </row>
    <row r="62" spans="1:14">
      <c r="A62" s="1005" t="s">
        <v>2365</v>
      </c>
      <c r="B62" s="1013">
        <v>56</v>
      </c>
      <c r="C62" s="1005" t="s">
        <v>2366</v>
      </c>
      <c r="D62" s="1005" t="s">
        <v>2203</v>
      </c>
      <c r="E62" s="1005" t="s">
        <v>1274</v>
      </c>
      <c r="F62" s="1005" t="s">
        <v>55</v>
      </c>
      <c r="G62" s="1005">
        <v>122</v>
      </c>
      <c r="H62" s="1006"/>
      <c r="I62" s="1006">
        <v>0.78557377049180332</v>
      </c>
      <c r="J62" s="1006">
        <v>0.90622950819672132</v>
      </c>
      <c r="K62" s="1006">
        <v>0.68327868852459017</v>
      </c>
      <c r="L62" s="1006">
        <v>0.82688524590163925</v>
      </c>
      <c r="M62" s="1006">
        <v>1.0373770491803278</v>
      </c>
      <c r="N62" s="1006">
        <v>0.84786885245901644</v>
      </c>
    </row>
    <row r="63" spans="1:14">
      <c r="A63" s="1005" t="s">
        <v>2367</v>
      </c>
      <c r="B63" s="1013">
        <v>57</v>
      </c>
      <c r="C63" s="1005" t="s">
        <v>1809</v>
      </c>
      <c r="D63" s="1005" t="s">
        <v>2054</v>
      </c>
      <c r="E63" s="1005" t="s">
        <v>1274</v>
      </c>
      <c r="F63" s="1005" t="s">
        <v>55</v>
      </c>
      <c r="G63" s="1005">
        <v>122.5</v>
      </c>
      <c r="H63" s="1006">
        <v>1.1128163265306121</v>
      </c>
      <c r="I63" s="1006">
        <v>1.1520000000000001</v>
      </c>
      <c r="J63" s="1006">
        <v>1.0422857142857143</v>
      </c>
      <c r="K63" s="1006">
        <v>0.91885714285714293</v>
      </c>
      <c r="L63" s="1006">
        <v>0.89730612244897956</v>
      </c>
      <c r="M63" s="1006">
        <v>0.95412244897959175</v>
      </c>
      <c r="N63" s="1006">
        <v>1.0128979591836735</v>
      </c>
    </row>
    <row r="64" spans="1:14">
      <c r="A64" s="1005" t="s">
        <v>2368</v>
      </c>
      <c r="B64" s="1013">
        <v>58</v>
      </c>
      <c r="C64" s="1005" t="s">
        <v>1750</v>
      </c>
      <c r="D64" s="1005" t="s">
        <v>2011</v>
      </c>
      <c r="E64" s="1005" t="s">
        <v>1274</v>
      </c>
      <c r="F64" s="1005" t="s">
        <v>55</v>
      </c>
      <c r="G64" s="1005">
        <v>123</v>
      </c>
      <c r="H64" s="1006">
        <v>9.0406504065040638E-2</v>
      </c>
      <c r="I64" s="1006">
        <v>7.6747967479674786E-2</v>
      </c>
      <c r="J64" s="1006">
        <v>1.9167479674796748</v>
      </c>
      <c r="K64" s="1006">
        <v>0.22569105691056912</v>
      </c>
      <c r="L64" s="1006">
        <v>6.1788617886178857E-2</v>
      </c>
      <c r="M64" s="1006">
        <v>4.3577235772357725E-2</v>
      </c>
      <c r="N64" s="1006">
        <v>0.40249322493224937</v>
      </c>
    </row>
    <row r="65" spans="1:14">
      <c r="A65" s="1005" t="s">
        <v>2369</v>
      </c>
      <c r="B65" s="1013">
        <v>59</v>
      </c>
      <c r="C65" s="1005" t="s">
        <v>2370</v>
      </c>
      <c r="D65" s="1005" t="s">
        <v>2203</v>
      </c>
      <c r="E65" s="1005" t="s">
        <v>1274</v>
      </c>
      <c r="F65" s="1005" t="s">
        <v>55</v>
      </c>
      <c r="G65" s="1005">
        <v>123</v>
      </c>
      <c r="H65" s="1006">
        <v>0.672520325203252</v>
      </c>
      <c r="I65" s="1006">
        <v>0.47804878048780486</v>
      </c>
      <c r="J65" s="1006">
        <v>0.25821138211382116</v>
      </c>
      <c r="K65" s="1006">
        <v>0.58536585365853655</v>
      </c>
      <c r="L65" s="1006">
        <v>0.77528455284552844</v>
      </c>
      <c r="M65" s="1006">
        <v>0.86634146341463414</v>
      </c>
      <c r="N65" s="1006">
        <v>0.60596205962059624</v>
      </c>
    </row>
    <row r="66" spans="1:14">
      <c r="A66" s="1005" t="s">
        <v>2371</v>
      </c>
      <c r="B66" s="1013">
        <v>60</v>
      </c>
      <c r="C66" s="1005" t="s">
        <v>1751</v>
      </c>
      <c r="D66" s="1005" t="s">
        <v>2011</v>
      </c>
      <c r="E66" s="1005" t="s">
        <v>1274</v>
      </c>
      <c r="F66" s="1005" t="s">
        <v>55</v>
      </c>
      <c r="G66" s="1005">
        <v>123</v>
      </c>
      <c r="H66" s="1006">
        <v>0.92617886178861786</v>
      </c>
      <c r="I66" s="1006">
        <v>0.97691056910569107</v>
      </c>
      <c r="J66" s="1006">
        <v>0.86439024390243901</v>
      </c>
      <c r="K66" s="1006">
        <v>1.007479674796748</v>
      </c>
      <c r="L66" s="1006">
        <v>1.1043902439024391</v>
      </c>
      <c r="M66" s="1006">
        <v>1.2604878048780488</v>
      </c>
      <c r="N66" s="1006">
        <v>1.0233062330623306</v>
      </c>
    </row>
    <row r="67" spans="1:14">
      <c r="A67" s="1005" t="s">
        <v>2372</v>
      </c>
      <c r="B67" s="1013">
        <v>61</v>
      </c>
      <c r="C67" s="1005" t="s">
        <v>2373</v>
      </c>
      <c r="D67" s="1005" t="s">
        <v>2011</v>
      </c>
      <c r="E67" s="1005" t="s">
        <v>1274</v>
      </c>
      <c r="F67" s="1005" t="s">
        <v>55</v>
      </c>
      <c r="G67" s="1005">
        <v>123</v>
      </c>
      <c r="H67" s="1006"/>
      <c r="I67" s="1006">
        <v>0.7226016260162601</v>
      </c>
      <c r="J67" s="1006">
        <v>0.73821138211382109</v>
      </c>
      <c r="K67" s="1006">
        <v>0.76422764227642281</v>
      </c>
      <c r="L67" s="1006">
        <v>0.95674796747967483</v>
      </c>
      <c r="M67" s="1006">
        <v>1.0107317073170732</v>
      </c>
      <c r="N67" s="1006">
        <v>0.83850406504065056</v>
      </c>
    </row>
    <row r="68" spans="1:14">
      <c r="A68" s="1005" t="s">
        <v>2374</v>
      </c>
      <c r="B68" s="1013">
        <v>62</v>
      </c>
      <c r="C68" s="1005" t="s">
        <v>1752</v>
      </c>
      <c r="D68" s="1005" t="s">
        <v>2203</v>
      </c>
      <c r="E68" s="1005" t="s">
        <v>1274</v>
      </c>
      <c r="F68" s="1005" t="s">
        <v>55</v>
      </c>
      <c r="G68" s="1005">
        <v>123</v>
      </c>
      <c r="H68" s="1006">
        <v>0.27121951219512197</v>
      </c>
      <c r="I68" s="1006">
        <v>0.2653658536585366</v>
      </c>
      <c r="J68" s="1006">
        <v>0.27317073170731709</v>
      </c>
      <c r="K68" s="1006">
        <v>0.19317073170731708</v>
      </c>
      <c r="L68" s="1006">
        <v>0.17365853658536584</v>
      </c>
      <c r="M68" s="1006">
        <v>0.16975609756097559</v>
      </c>
      <c r="N68" s="1006">
        <v>0.22439024390243903</v>
      </c>
    </row>
    <row r="69" spans="1:14">
      <c r="A69" s="1005" t="s">
        <v>2375</v>
      </c>
      <c r="B69" s="1013">
        <v>63</v>
      </c>
      <c r="C69" s="1005" t="s">
        <v>945</v>
      </c>
      <c r="D69" s="1005" t="s">
        <v>2050</v>
      </c>
      <c r="E69" s="1005" t="s">
        <v>1274</v>
      </c>
      <c r="F69" s="1005" t="s">
        <v>55</v>
      </c>
      <c r="G69" s="1005">
        <v>123</v>
      </c>
      <c r="H69" s="1006">
        <v>0.36634146341463414</v>
      </c>
      <c r="I69" s="1006">
        <v>0.46959349593495936</v>
      </c>
      <c r="J69" s="1006">
        <v>0.47479674796747967</v>
      </c>
      <c r="K69" s="1006">
        <v>0.34211382113821137</v>
      </c>
      <c r="L69" s="1006">
        <v>0.41430894308943089</v>
      </c>
      <c r="M69" s="1006">
        <v>0.27577235772357728</v>
      </c>
      <c r="N69" s="1006">
        <v>0.39048780487804879</v>
      </c>
    </row>
    <row r="70" spans="1:14">
      <c r="A70" s="1005" t="s">
        <v>2376</v>
      </c>
      <c r="B70" s="1013">
        <v>64</v>
      </c>
      <c r="C70" s="1005" t="s">
        <v>955</v>
      </c>
      <c r="D70" s="1005" t="s">
        <v>2011</v>
      </c>
      <c r="E70" s="1005" t="s">
        <v>1274</v>
      </c>
      <c r="F70" s="1005" t="s">
        <v>55</v>
      </c>
      <c r="G70" s="1005">
        <v>123.6</v>
      </c>
      <c r="H70" s="1006">
        <v>0.89967637540453083</v>
      </c>
      <c r="I70" s="1006">
        <v>1.0194174757281553</v>
      </c>
      <c r="J70" s="1006">
        <v>0.78446601941747574</v>
      </c>
      <c r="K70" s="1006">
        <v>0.89579288025889969</v>
      </c>
      <c r="L70" s="1006">
        <v>2.3948220064724919E-2</v>
      </c>
      <c r="M70" s="1006">
        <v>0.92686084142394831</v>
      </c>
      <c r="N70" s="1006">
        <v>0.75836030204962235</v>
      </c>
    </row>
    <row r="71" spans="1:14">
      <c r="A71" s="1005" t="s">
        <v>2377</v>
      </c>
      <c r="B71" s="1013">
        <v>65</v>
      </c>
      <c r="C71" s="1005" t="s">
        <v>2265</v>
      </c>
      <c r="D71" s="1005" t="s">
        <v>2054</v>
      </c>
      <c r="E71" s="1005" t="s">
        <v>1274</v>
      </c>
      <c r="F71" s="1005" t="s">
        <v>55</v>
      </c>
      <c r="G71" s="1005">
        <v>125</v>
      </c>
      <c r="H71" s="1006">
        <v>0.82303999999999999</v>
      </c>
      <c r="I71" s="1006">
        <v>1.1686400000000001</v>
      </c>
      <c r="J71" s="1006">
        <v>1.18912</v>
      </c>
      <c r="K71" s="1006">
        <v>0.61632000000000009</v>
      </c>
      <c r="L71" s="1006">
        <v>1.0387200000000001</v>
      </c>
      <c r="M71" s="1006">
        <v>1.2134400000000001</v>
      </c>
      <c r="N71" s="1006">
        <v>1.0082133333333334</v>
      </c>
    </row>
    <row r="72" spans="1:14">
      <c r="A72" s="1005" t="s">
        <v>2378</v>
      </c>
      <c r="B72" s="1013">
        <v>66</v>
      </c>
      <c r="C72" s="1005" t="s">
        <v>2087</v>
      </c>
      <c r="D72" s="1005" t="s">
        <v>2011</v>
      </c>
      <c r="E72" s="1005" t="s">
        <v>1274</v>
      </c>
      <c r="F72" s="1005" t="s">
        <v>55</v>
      </c>
      <c r="G72" s="1005">
        <v>125</v>
      </c>
      <c r="H72" s="1006">
        <v>1.0144</v>
      </c>
      <c r="I72" s="1006">
        <v>0.98239999999999994</v>
      </c>
      <c r="J72" s="1006">
        <v>1.0144</v>
      </c>
      <c r="K72" s="1006">
        <v>0.82240000000000002</v>
      </c>
      <c r="L72" s="1006">
        <v>0.96</v>
      </c>
      <c r="M72" s="1006">
        <v>0.93759999999999999</v>
      </c>
      <c r="N72" s="1006">
        <v>0.95520000000000016</v>
      </c>
    </row>
    <row r="73" spans="1:14">
      <c r="A73" s="1005" t="s">
        <v>2379</v>
      </c>
      <c r="B73" s="1013">
        <v>67</v>
      </c>
      <c r="C73" s="1005" t="s">
        <v>2380</v>
      </c>
      <c r="D73" s="1005" t="s">
        <v>2054</v>
      </c>
      <c r="E73" s="1005" t="s">
        <v>1274</v>
      </c>
      <c r="F73" s="1005" t="s">
        <v>55</v>
      </c>
      <c r="G73" s="1005">
        <v>125</v>
      </c>
      <c r="H73" s="1006"/>
      <c r="I73" s="1006">
        <v>0.51200000000000001</v>
      </c>
      <c r="J73" s="1006">
        <v>0.59455999999999998</v>
      </c>
      <c r="K73" s="1006">
        <v>0.75967999999999991</v>
      </c>
      <c r="L73" s="1006">
        <v>0.33535999999999999</v>
      </c>
      <c r="M73" s="1006">
        <v>0.46016000000000001</v>
      </c>
      <c r="N73" s="1006">
        <v>0.53235199999999994</v>
      </c>
    </row>
    <row r="74" spans="1:14">
      <c r="A74" s="1005" t="s">
        <v>2381</v>
      </c>
      <c r="B74" s="1013">
        <v>68</v>
      </c>
      <c r="C74" s="1005" t="s">
        <v>1887</v>
      </c>
      <c r="D74" s="1005" t="s">
        <v>2011</v>
      </c>
      <c r="E74" s="1005" t="s">
        <v>1274</v>
      </c>
      <c r="F74" s="1005" t="s">
        <v>55</v>
      </c>
      <c r="G74" s="1005">
        <v>126</v>
      </c>
      <c r="H74" s="1006">
        <v>0.98412698412698407</v>
      </c>
      <c r="I74" s="1006">
        <v>0.8596825396825396</v>
      </c>
      <c r="J74" s="1006">
        <v>0.9098412698412699</v>
      </c>
      <c r="K74" s="1006">
        <v>1.1053968253968254</v>
      </c>
      <c r="L74" s="1006">
        <v>0.78666666666666674</v>
      </c>
      <c r="M74" s="1006">
        <v>2.6031746031746031E-2</v>
      </c>
      <c r="N74" s="1006">
        <v>0.77862433862433855</v>
      </c>
    </row>
    <row r="75" spans="1:14">
      <c r="A75" s="1005" t="s">
        <v>2382</v>
      </c>
      <c r="B75" s="1013">
        <v>69</v>
      </c>
      <c r="C75" s="1005" t="s">
        <v>125</v>
      </c>
      <c r="D75" s="1005" t="s">
        <v>2011</v>
      </c>
      <c r="E75" s="1005" t="s">
        <v>1274</v>
      </c>
      <c r="F75" s="1005" t="s">
        <v>55</v>
      </c>
      <c r="G75" s="1005">
        <v>127</v>
      </c>
      <c r="H75" s="1006">
        <v>1.1943307086614174</v>
      </c>
      <c r="I75" s="1006">
        <v>1.1628346456692913</v>
      </c>
      <c r="J75" s="1006">
        <v>1.2566929133858267</v>
      </c>
      <c r="K75" s="1006">
        <v>1.3455118110236219</v>
      </c>
      <c r="L75" s="1006">
        <v>0.21732283464566932</v>
      </c>
      <c r="M75" s="1006">
        <v>0.1662992125984252</v>
      </c>
      <c r="N75" s="1006">
        <v>0.89049868766404205</v>
      </c>
    </row>
    <row r="76" spans="1:14">
      <c r="A76" s="1005" t="s">
        <v>2383</v>
      </c>
      <c r="B76" s="1013">
        <v>70</v>
      </c>
      <c r="C76" s="1005" t="s">
        <v>764</v>
      </c>
      <c r="D76" s="1005" t="s">
        <v>2011</v>
      </c>
      <c r="E76" s="1005" t="s">
        <v>1274</v>
      </c>
      <c r="F76" s="1005" t="s">
        <v>55</v>
      </c>
      <c r="G76" s="1005">
        <v>127.8</v>
      </c>
      <c r="H76" s="1006">
        <v>0.57120500782472616</v>
      </c>
      <c r="I76" s="1006">
        <v>0.18122065727699532</v>
      </c>
      <c r="J76" s="1006">
        <v>0.52644757433489831</v>
      </c>
      <c r="K76" s="1006">
        <v>0.53364632237871679</v>
      </c>
      <c r="L76" s="1006">
        <v>0.51330203442879496</v>
      </c>
      <c r="M76" s="1006">
        <v>0.44413145539906101</v>
      </c>
      <c r="N76" s="1006">
        <v>0.46165884194053208</v>
      </c>
    </row>
    <row r="77" spans="1:14">
      <c r="A77" s="1005" t="s">
        <v>2384</v>
      </c>
      <c r="B77" s="1013">
        <v>71</v>
      </c>
      <c r="C77" s="1005" t="s">
        <v>965</v>
      </c>
      <c r="D77" s="1005" t="s">
        <v>2011</v>
      </c>
      <c r="E77" s="1005" t="s">
        <v>1274</v>
      </c>
      <c r="F77" s="1005" t="s">
        <v>55</v>
      </c>
      <c r="G77" s="1005">
        <v>128.80000000000001</v>
      </c>
      <c r="H77" s="1006">
        <v>1.1161490683229811</v>
      </c>
      <c r="I77" s="1006">
        <v>1.1304347826086956</v>
      </c>
      <c r="J77" s="1006">
        <v>1.1167701863354036</v>
      </c>
      <c r="K77" s="1006">
        <v>1.0099378881987577</v>
      </c>
      <c r="L77" s="1006">
        <v>1.1527950310559005</v>
      </c>
      <c r="M77" s="1006">
        <v>0.95155279503105583</v>
      </c>
      <c r="N77" s="1006">
        <v>1.0796066252587995</v>
      </c>
    </row>
    <row r="78" spans="1:14">
      <c r="A78" s="1014">
        <v>615000000016</v>
      </c>
      <c r="B78" s="1013">
        <v>72</v>
      </c>
      <c r="C78" s="1005" t="s">
        <v>766</v>
      </c>
      <c r="D78" s="1005" t="s">
        <v>2011</v>
      </c>
      <c r="E78" s="1005" t="s">
        <v>1276</v>
      </c>
      <c r="F78" s="1005" t="s">
        <v>55</v>
      </c>
      <c r="G78" s="1005">
        <v>129</v>
      </c>
      <c r="H78" s="1006">
        <v>0.41705426356589143</v>
      </c>
      <c r="I78" s="1006"/>
      <c r="J78" s="1006"/>
      <c r="K78" s="1006"/>
      <c r="L78" s="1006"/>
      <c r="M78" s="1006"/>
      <c r="N78" s="1006">
        <v>0.20852713178294571</v>
      </c>
    </row>
    <row r="79" spans="1:14">
      <c r="A79" s="1005" t="s">
        <v>2385</v>
      </c>
      <c r="B79" s="1013">
        <v>73</v>
      </c>
      <c r="C79" s="1005" t="s">
        <v>1374</v>
      </c>
      <c r="D79" s="1005" t="s">
        <v>2011</v>
      </c>
      <c r="E79" s="1005" t="s">
        <v>1274</v>
      </c>
      <c r="F79" s="1005" t="s">
        <v>55</v>
      </c>
      <c r="G79" s="1005">
        <v>130</v>
      </c>
      <c r="H79" s="1006">
        <v>1.1430769230769231</v>
      </c>
      <c r="I79" s="1006">
        <v>1.0523076923076924</v>
      </c>
      <c r="J79" s="1006">
        <v>1.0584615384615383</v>
      </c>
      <c r="K79" s="1006">
        <v>0.4046153846153846</v>
      </c>
      <c r="L79" s="1006">
        <v>5.046153846153846E-2</v>
      </c>
      <c r="M79" s="1006">
        <v>7.0769230769230765E-2</v>
      </c>
      <c r="N79" s="1006">
        <v>0.62994871794871798</v>
      </c>
    </row>
    <row r="80" spans="1:14">
      <c r="A80" s="1005" t="s">
        <v>2386</v>
      </c>
      <c r="B80" s="1013">
        <v>74</v>
      </c>
      <c r="C80" s="1005" t="s">
        <v>1655</v>
      </c>
      <c r="D80" s="1005" t="s">
        <v>2203</v>
      </c>
      <c r="E80" s="1005" t="s">
        <v>1274</v>
      </c>
      <c r="F80" s="1005" t="s">
        <v>55</v>
      </c>
      <c r="G80" s="1005">
        <v>130</v>
      </c>
      <c r="H80" s="1006">
        <v>0.32553846153846155</v>
      </c>
      <c r="I80" s="1006">
        <v>0.29538461538461536</v>
      </c>
      <c r="J80" s="1006">
        <v>0.31569230769230766</v>
      </c>
      <c r="K80" s="1006">
        <v>0.26092307692307692</v>
      </c>
      <c r="L80" s="1006">
        <v>0.25723076923076921</v>
      </c>
      <c r="M80" s="1006">
        <v>0.30830769230769228</v>
      </c>
      <c r="N80" s="1006">
        <v>0.29384615384615381</v>
      </c>
    </row>
    <row r="81" spans="1:14">
      <c r="A81" s="1005" t="s">
        <v>2387</v>
      </c>
      <c r="B81" s="1013">
        <v>75</v>
      </c>
      <c r="C81" s="1005" t="s">
        <v>1373</v>
      </c>
      <c r="D81" s="1005" t="s">
        <v>2011</v>
      </c>
      <c r="E81" s="1005" t="s">
        <v>1274</v>
      </c>
      <c r="F81" s="1005" t="s">
        <v>55</v>
      </c>
      <c r="G81" s="1005">
        <v>131</v>
      </c>
      <c r="H81" s="1006">
        <v>0.8175572519083969</v>
      </c>
      <c r="I81" s="1006">
        <v>0.70900763358778618</v>
      </c>
      <c r="J81" s="1006">
        <v>0.65038167938931302</v>
      </c>
      <c r="K81" s="1006">
        <v>0.63938931297709922</v>
      </c>
      <c r="L81" s="1006">
        <v>0.64854961832061064</v>
      </c>
      <c r="M81" s="1006">
        <v>0.65954198473282444</v>
      </c>
      <c r="N81" s="1006">
        <v>0.6874045801526717</v>
      </c>
    </row>
    <row r="82" spans="1:14">
      <c r="A82" s="1005" t="s">
        <v>2388</v>
      </c>
      <c r="B82" s="1013">
        <v>76</v>
      </c>
      <c r="C82" s="1005" t="s">
        <v>748</v>
      </c>
      <c r="D82" s="1005" t="s">
        <v>2011</v>
      </c>
      <c r="E82" s="1005" t="s">
        <v>1274</v>
      </c>
      <c r="F82" s="1005" t="s">
        <v>120</v>
      </c>
      <c r="G82" s="1005">
        <v>132</v>
      </c>
      <c r="H82" s="1006">
        <v>0.72242424242424241</v>
      </c>
      <c r="I82" s="1006">
        <v>1.1575757575757577</v>
      </c>
      <c r="J82" s="1006">
        <v>0.89818181818181819</v>
      </c>
      <c r="K82" s="1006">
        <v>0.84606060606060607</v>
      </c>
      <c r="L82" s="1006">
        <v>0.15515151515151515</v>
      </c>
      <c r="M82" s="1006">
        <v>5.2121212121212124E-2</v>
      </c>
      <c r="N82" s="1006">
        <v>0.6385858585858587</v>
      </c>
    </row>
    <row r="83" spans="1:14">
      <c r="A83" s="1005" t="s">
        <v>2389</v>
      </c>
      <c r="B83" s="1013">
        <v>77</v>
      </c>
      <c r="C83" s="1005" t="s">
        <v>752</v>
      </c>
      <c r="D83" s="1005" t="s">
        <v>2011</v>
      </c>
      <c r="E83" s="1005" t="s">
        <v>1274</v>
      </c>
      <c r="F83" s="1005" t="s">
        <v>55</v>
      </c>
      <c r="G83" s="1005">
        <v>132</v>
      </c>
      <c r="H83" s="1006">
        <v>6.1818181818181821E-2</v>
      </c>
      <c r="I83" s="1006">
        <v>0.61363636363636365</v>
      </c>
      <c r="J83" s="1006">
        <v>0.56272727272727274</v>
      </c>
      <c r="K83" s="1006">
        <v>1.07</v>
      </c>
      <c r="L83" s="1006">
        <v>0.7245454545454546</v>
      </c>
      <c r="M83" s="1006">
        <v>0.6072727272727273</v>
      </c>
      <c r="N83" s="1006">
        <v>0.60666666666666669</v>
      </c>
    </row>
    <row r="84" spans="1:14">
      <c r="A84" s="1005" t="s">
        <v>2390</v>
      </c>
      <c r="B84" s="1013">
        <v>78</v>
      </c>
      <c r="C84" s="1005" t="s">
        <v>994</v>
      </c>
      <c r="D84" s="1005" t="s">
        <v>2011</v>
      </c>
      <c r="E84" s="1005" t="s">
        <v>332</v>
      </c>
      <c r="F84" s="1005" t="s">
        <v>55</v>
      </c>
      <c r="G84" s="1005">
        <v>132</v>
      </c>
      <c r="H84" s="1006"/>
      <c r="I84" s="1006"/>
      <c r="J84" s="1006"/>
      <c r="K84" s="1006"/>
      <c r="L84" s="1006"/>
      <c r="M84" s="1006"/>
      <c r="N84" s="1006"/>
    </row>
    <row r="85" spans="1:14">
      <c r="A85" s="1005" t="s">
        <v>2391</v>
      </c>
      <c r="B85" s="1013">
        <v>79</v>
      </c>
      <c r="C85" s="1005" t="s">
        <v>743</v>
      </c>
      <c r="D85" s="1005" t="s">
        <v>2203</v>
      </c>
      <c r="E85" s="1005" t="s">
        <v>1274</v>
      </c>
      <c r="F85" s="1005" t="s">
        <v>55</v>
      </c>
      <c r="G85" s="1005">
        <v>133</v>
      </c>
      <c r="H85" s="1006">
        <v>0.67609022556390974</v>
      </c>
      <c r="I85" s="1006">
        <v>0.6255639097744361</v>
      </c>
      <c r="J85" s="1006">
        <v>0.62736842105263158</v>
      </c>
      <c r="K85" s="1006">
        <v>0.5630075187969924</v>
      </c>
      <c r="L85" s="1006">
        <v>0.57503759398496246</v>
      </c>
      <c r="M85" s="1006">
        <v>0.65563909774436091</v>
      </c>
      <c r="N85" s="1006">
        <v>0.62045112781954892</v>
      </c>
    </row>
    <row r="86" spans="1:14">
      <c r="A86" s="1005" t="s">
        <v>2392</v>
      </c>
      <c r="B86" s="1013">
        <v>80</v>
      </c>
      <c r="C86" s="1005" t="s">
        <v>2086</v>
      </c>
      <c r="D86" s="1005" t="s">
        <v>2011</v>
      </c>
      <c r="E86" s="1005" t="s">
        <v>1274</v>
      </c>
      <c r="F86" s="1005" t="s">
        <v>55</v>
      </c>
      <c r="G86" s="1005">
        <v>133</v>
      </c>
      <c r="H86" s="1006">
        <v>0.52030075187969926</v>
      </c>
      <c r="I86" s="1006">
        <v>0.96240601503759393</v>
      </c>
      <c r="J86" s="1006">
        <v>0.99368421052631573</v>
      </c>
      <c r="K86" s="1006">
        <v>0.99308270676691734</v>
      </c>
      <c r="L86" s="1006">
        <v>0.57383458646616536</v>
      </c>
      <c r="M86" s="1006">
        <v>0.56962406015037603</v>
      </c>
      <c r="N86" s="1006">
        <v>0.76882205513784463</v>
      </c>
    </row>
    <row r="87" spans="1:14">
      <c r="A87" s="1005" t="s">
        <v>2393</v>
      </c>
      <c r="B87" s="1013">
        <v>81</v>
      </c>
      <c r="C87" s="1005" t="s">
        <v>2085</v>
      </c>
      <c r="D87" s="1005" t="s">
        <v>2054</v>
      </c>
      <c r="E87" s="1005" t="s">
        <v>1274</v>
      </c>
      <c r="F87" s="1005" t="s">
        <v>55</v>
      </c>
      <c r="G87" s="1005">
        <v>133</v>
      </c>
      <c r="H87" s="1006">
        <v>0.93834586466165415</v>
      </c>
      <c r="I87" s="1006">
        <v>1.2980451127819548</v>
      </c>
      <c r="J87" s="1006">
        <v>1.3413533834586466</v>
      </c>
      <c r="K87" s="1006">
        <v>1.1813533834586467</v>
      </c>
      <c r="L87" s="1006">
        <v>0.21894736842105264</v>
      </c>
      <c r="M87" s="1006">
        <v>0.85774436090225559</v>
      </c>
      <c r="N87" s="1006">
        <v>0.97263157894736851</v>
      </c>
    </row>
    <row r="88" spans="1:14">
      <c r="A88" s="1005" t="s">
        <v>2394</v>
      </c>
      <c r="B88" s="1013">
        <v>82</v>
      </c>
      <c r="C88" s="1005" t="s">
        <v>587</v>
      </c>
      <c r="D88" s="1005" t="s">
        <v>2051</v>
      </c>
      <c r="E88" s="1005" t="s">
        <v>1274</v>
      </c>
      <c r="F88" s="1005" t="s">
        <v>55</v>
      </c>
      <c r="G88" s="1005">
        <v>133</v>
      </c>
      <c r="H88" s="1006">
        <v>1.2048120300751881</v>
      </c>
      <c r="I88" s="1006">
        <v>1.0857142857142859</v>
      </c>
      <c r="J88" s="1006">
        <v>1.1669172932330827</v>
      </c>
      <c r="K88" s="1006">
        <v>1.0911278195488723</v>
      </c>
      <c r="L88" s="1006">
        <v>1.0165413533834586</v>
      </c>
      <c r="M88" s="1006">
        <v>1.1651127819548872</v>
      </c>
      <c r="N88" s="1006">
        <v>1.1217042606516292</v>
      </c>
    </row>
    <row r="89" spans="1:14">
      <c r="A89" s="1005" t="s">
        <v>2395</v>
      </c>
      <c r="B89" s="1013">
        <v>83</v>
      </c>
      <c r="C89" s="1005" t="s">
        <v>2084</v>
      </c>
      <c r="D89" s="1005" t="s">
        <v>2213</v>
      </c>
      <c r="E89" s="1005" t="s">
        <v>1274</v>
      </c>
      <c r="F89" s="1005" t="s">
        <v>55</v>
      </c>
      <c r="G89" s="1005">
        <v>133</v>
      </c>
      <c r="H89" s="1006">
        <v>0.84180451127819544</v>
      </c>
      <c r="I89" s="1006">
        <v>0.86075187969924816</v>
      </c>
      <c r="J89" s="1006">
        <v>0.86345864661654137</v>
      </c>
      <c r="K89" s="1006">
        <v>0.85263157894736852</v>
      </c>
      <c r="L89" s="1006">
        <v>0.91488721804511286</v>
      </c>
      <c r="M89" s="1006">
        <v>0.84631578947368424</v>
      </c>
      <c r="N89" s="1006">
        <v>0.86330827067669158</v>
      </c>
    </row>
    <row r="90" spans="1:14">
      <c r="A90" s="1005" t="s">
        <v>2396</v>
      </c>
      <c r="B90" s="1013">
        <v>84</v>
      </c>
      <c r="C90" s="1005" t="s">
        <v>691</v>
      </c>
      <c r="D90" s="1005" t="s">
        <v>2011</v>
      </c>
      <c r="E90" s="1005" t="s">
        <v>1274</v>
      </c>
      <c r="F90" s="1005" t="s">
        <v>55</v>
      </c>
      <c r="G90" s="1005">
        <v>133</v>
      </c>
      <c r="H90" s="1006">
        <v>0.8806015037593985</v>
      </c>
      <c r="I90" s="1006">
        <v>1.0375939849624061</v>
      </c>
      <c r="J90" s="1006">
        <v>0.81203007518796988</v>
      </c>
      <c r="K90" s="1006">
        <v>0.95278195488721806</v>
      </c>
      <c r="L90" s="1006">
        <v>0.84631578947368424</v>
      </c>
      <c r="M90" s="1006">
        <v>0.90766917293233085</v>
      </c>
      <c r="N90" s="1006">
        <v>0.90616541353383473</v>
      </c>
    </row>
    <row r="91" spans="1:14">
      <c r="A91" s="1005" t="s">
        <v>2397</v>
      </c>
      <c r="B91" s="1013">
        <v>85</v>
      </c>
      <c r="C91" s="1005" t="s">
        <v>543</v>
      </c>
      <c r="D91" s="1005" t="s">
        <v>2203</v>
      </c>
      <c r="E91" s="1005" t="s">
        <v>1274</v>
      </c>
      <c r="F91" s="1005" t="s">
        <v>55</v>
      </c>
      <c r="G91" s="1005">
        <v>133</v>
      </c>
      <c r="H91" s="1006">
        <v>0.80451127819548873</v>
      </c>
      <c r="I91" s="1006">
        <v>0.78195488721804507</v>
      </c>
      <c r="J91" s="1006">
        <v>0.79699248120300747</v>
      </c>
      <c r="K91" s="1006">
        <v>0.86466165413533835</v>
      </c>
      <c r="L91" s="1006">
        <v>0.86466165413533835</v>
      </c>
      <c r="M91" s="1006">
        <v>0.83458646616541354</v>
      </c>
      <c r="N91" s="1006">
        <v>0.82456140350877194</v>
      </c>
    </row>
    <row r="92" spans="1:14">
      <c r="A92" s="1005" t="s">
        <v>2398</v>
      </c>
      <c r="B92" s="1013">
        <v>86</v>
      </c>
      <c r="C92" s="1005" t="s">
        <v>944</v>
      </c>
      <c r="D92" s="1005" t="s">
        <v>2050</v>
      </c>
      <c r="E92" s="1005" t="s">
        <v>1274</v>
      </c>
      <c r="F92" s="1005" t="s">
        <v>55</v>
      </c>
      <c r="G92" s="1005">
        <v>133.33000000000001</v>
      </c>
      <c r="H92" s="1006">
        <v>0.66001650041251025</v>
      </c>
      <c r="I92" s="1006">
        <v>0.34500862521563036</v>
      </c>
      <c r="J92" s="1006">
        <v>0.36000900022500559</v>
      </c>
      <c r="K92" s="1006">
        <v>0.49501237530938269</v>
      </c>
      <c r="L92" s="1006">
        <v>0.33180829520738014</v>
      </c>
      <c r="M92" s="1006">
        <v>0.29700742518562961</v>
      </c>
      <c r="N92" s="1006">
        <v>0.41481037025925643</v>
      </c>
    </row>
    <row r="93" spans="1:14">
      <c r="A93" s="1005" t="s">
        <v>2399</v>
      </c>
      <c r="B93" s="1013">
        <v>87</v>
      </c>
      <c r="C93" s="1005" t="s">
        <v>18</v>
      </c>
      <c r="D93" s="1005" t="s">
        <v>2050</v>
      </c>
      <c r="E93" s="1005" t="s">
        <v>1274</v>
      </c>
      <c r="F93" s="1005" t="s">
        <v>55</v>
      </c>
      <c r="G93" s="1005">
        <v>133.33000000000001</v>
      </c>
      <c r="H93" s="1006">
        <v>0.64501612540313502</v>
      </c>
      <c r="I93" s="1006">
        <v>0.6630165754143853</v>
      </c>
      <c r="J93" s="1006">
        <v>0.62401560039000969</v>
      </c>
      <c r="K93" s="1006">
        <v>0.64201605040125997</v>
      </c>
      <c r="L93" s="1006">
        <v>0.69001725043126072</v>
      </c>
      <c r="M93" s="1006">
        <v>0.73201830045751137</v>
      </c>
      <c r="N93" s="1006">
        <v>0.66601665041626035</v>
      </c>
    </row>
    <row r="94" spans="1:14">
      <c r="A94" s="1014">
        <v>611000000111</v>
      </c>
      <c r="B94" s="1013">
        <v>88</v>
      </c>
      <c r="C94" s="1005" t="s">
        <v>2082</v>
      </c>
      <c r="D94" s="1005" t="s">
        <v>2051</v>
      </c>
      <c r="E94" s="1005" t="s">
        <v>1276</v>
      </c>
      <c r="F94" s="1005" t="s">
        <v>55</v>
      </c>
      <c r="G94" s="1005">
        <v>134</v>
      </c>
      <c r="H94" s="1006">
        <v>0.1044776119402985</v>
      </c>
      <c r="I94" s="1006">
        <v>6.2985074626865673E-4</v>
      </c>
      <c r="J94" s="1006">
        <v>0.16597014925373132</v>
      </c>
      <c r="K94" s="1006">
        <v>0.13014925373134328</v>
      </c>
      <c r="L94" s="1006">
        <v>0.65600000000000003</v>
      </c>
      <c r="M94" s="1006">
        <v>2.8999999999999998E-3</v>
      </c>
      <c r="N94" s="1006">
        <v>0.12337483221476511</v>
      </c>
    </row>
    <row r="95" spans="1:14">
      <c r="A95" s="1005" t="s">
        <v>2400</v>
      </c>
      <c r="B95" s="1013">
        <v>89</v>
      </c>
      <c r="C95" s="1005" t="s">
        <v>2083</v>
      </c>
      <c r="D95" s="1005" t="s">
        <v>2203</v>
      </c>
      <c r="E95" s="1005" t="s">
        <v>1274</v>
      </c>
      <c r="F95" s="1005" t="s">
        <v>55</v>
      </c>
      <c r="G95" s="1005">
        <v>134</v>
      </c>
      <c r="H95" s="1006">
        <v>0.58716417910447771</v>
      </c>
      <c r="I95" s="1006">
        <v>0.48447761194029854</v>
      </c>
      <c r="J95" s="1006">
        <v>0.53701492537313433</v>
      </c>
      <c r="K95" s="1006">
        <v>0.41582089552238805</v>
      </c>
      <c r="L95" s="1006">
        <v>0.42835820895522386</v>
      </c>
      <c r="M95" s="1006">
        <v>0.45223880597014926</v>
      </c>
      <c r="N95" s="1006">
        <v>0.48417910447761192</v>
      </c>
    </row>
    <row r="96" spans="1:14">
      <c r="A96" s="1005" t="s">
        <v>2401</v>
      </c>
      <c r="B96" s="1013">
        <v>90</v>
      </c>
      <c r="C96" s="1005" t="s">
        <v>1844</v>
      </c>
      <c r="D96" s="1005" t="s">
        <v>2011</v>
      </c>
      <c r="E96" s="1005" t="s">
        <v>1274</v>
      </c>
      <c r="F96" s="1005" t="s">
        <v>55</v>
      </c>
      <c r="G96" s="1005">
        <v>134</v>
      </c>
      <c r="H96" s="1006">
        <v>1.1379104477611939</v>
      </c>
      <c r="I96" s="1006">
        <v>1.0913432835820895</v>
      </c>
      <c r="J96" s="1006">
        <v>1.1432835820895522</v>
      </c>
      <c r="K96" s="1006">
        <v>1.0525373134328357</v>
      </c>
      <c r="L96" s="1006">
        <v>0.16</v>
      </c>
      <c r="M96" s="1006">
        <v>0.17014925373134329</v>
      </c>
      <c r="N96" s="1006">
        <v>0.79253731343283584</v>
      </c>
    </row>
    <row r="97" spans="1:14">
      <c r="A97" s="1005" t="s">
        <v>2402</v>
      </c>
      <c r="B97" s="1013">
        <v>91</v>
      </c>
      <c r="C97" s="1005" t="s">
        <v>2046</v>
      </c>
      <c r="D97" s="1005" t="s">
        <v>2054</v>
      </c>
      <c r="E97" s="1005" t="s">
        <v>1274</v>
      </c>
      <c r="F97" s="1005" t="s">
        <v>55</v>
      </c>
      <c r="G97" s="1005">
        <v>134</v>
      </c>
      <c r="H97" s="1006">
        <v>0.555223880597015</v>
      </c>
      <c r="I97" s="1006">
        <v>0.62865671641791043</v>
      </c>
      <c r="J97" s="1006">
        <v>0.81671641791044769</v>
      </c>
      <c r="K97" s="1006">
        <v>0.82208955223880598</v>
      </c>
      <c r="L97" s="1006">
        <v>0.44238805970149253</v>
      </c>
      <c r="M97" s="1006">
        <v>0.23462686567164179</v>
      </c>
      <c r="N97" s="1006">
        <v>0.58328358208955222</v>
      </c>
    </row>
    <row r="98" spans="1:14">
      <c r="A98" s="1005" t="s">
        <v>2403</v>
      </c>
      <c r="B98" s="1013">
        <v>92</v>
      </c>
      <c r="C98" s="1005" t="s">
        <v>11</v>
      </c>
      <c r="D98" s="1005" t="s">
        <v>2011</v>
      </c>
      <c r="E98" s="1005" t="s">
        <v>1274</v>
      </c>
      <c r="F98" s="1005" t="s">
        <v>55</v>
      </c>
      <c r="G98" s="1005">
        <v>134</v>
      </c>
      <c r="H98" s="1006">
        <v>0.85820895522388063</v>
      </c>
      <c r="I98" s="1006">
        <v>0.85447761194029848</v>
      </c>
      <c r="J98" s="1006">
        <v>0.94328358208955232</v>
      </c>
      <c r="K98" s="1006">
        <v>0.92686567164179101</v>
      </c>
      <c r="L98" s="1006">
        <v>0.17910447761194029</v>
      </c>
      <c r="M98" s="1006">
        <v>0.9641791044776119</v>
      </c>
      <c r="N98" s="1006">
        <v>0.78768656716417906</v>
      </c>
    </row>
    <row r="99" spans="1:14">
      <c r="A99" s="1005" t="s">
        <v>2404</v>
      </c>
      <c r="B99" s="1013">
        <v>93</v>
      </c>
      <c r="C99" s="1005" t="s">
        <v>22</v>
      </c>
      <c r="D99" s="1005" t="s">
        <v>2011</v>
      </c>
      <c r="E99" s="1005" t="s">
        <v>1274</v>
      </c>
      <c r="F99" s="1005" t="s">
        <v>55</v>
      </c>
      <c r="G99" s="1005">
        <v>134</v>
      </c>
      <c r="H99" s="1006">
        <v>0.79164179104477606</v>
      </c>
      <c r="I99" s="1006">
        <v>0.97552238805970148</v>
      </c>
      <c r="J99" s="1006">
        <v>1.0746268656716418</v>
      </c>
      <c r="K99" s="1006">
        <v>0.88</v>
      </c>
      <c r="L99" s="1006">
        <v>0.88537313432835818</v>
      </c>
      <c r="M99" s="1006">
        <v>0.98865671641791042</v>
      </c>
      <c r="N99" s="1006">
        <v>0.93263681592039804</v>
      </c>
    </row>
    <row r="100" spans="1:14">
      <c r="A100" s="1005" t="s">
        <v>2405</v>
      </c>
      <c r="B100" s="1013">
        <v>94</v>
      </c>
      <c r="C100" s="1005" t="s">
        <v>267</v>
      </c>
      <c r="D100" s="1005" t="s">
        <v>2203</v>
      </c>
      <c r="E100" s="1005" t="s">
        <v>1274</v>
      </c>
      <c r="F100" s="1005" t="s">
        <v>55</v>
      </c>
      <c r="G100" s="1005">
        <v>134</v>
      </c>
      <c r="H100" s="1006">
        <v>0.26865671641791045</v>
      </c>
      <c r="I100" s="1006">
        <v>0.25313432835820898</v>
      </c>
      <c r="J100" s="1006">
        <v>0.29313432835820896</v>
      </c>
      <c r="K100" s="1006">
        <v>0.24597014925373134</v>
      </c>
      <c r="L100" s="1006">
        <v>0.25671641791044775</v>
      </c>
      <c r="M100" s="1006">
        <v>0.25791044776119404</v>
      </c>
      <c r="N100" s="1006">
        <v>0.26258706467661691</v>
      </c>
    </row>
    <row r="101" spans="1:14">
      <c r="A101" s="1005" t="s">
        <v>2406</v>
      </c>
      <c r="B101" s="1013">
        <v>95</v>
      </c>
      <c r="C101" s="1005" t="s">
        <v>1372</v>
      </c>
      <c r="D101" s="1005" t="s">
        <v>2051</v>
      </c>
      <c r="E101" s="1005" t="s">
        <v>1274</v>
      </c>
      <c r="F101" s="1005" t="s">
        <v>55</v>
      </c>
      <c r="G101" s="1005">
        <v>134</v>
      </c>
      <c r="H101" s="1006">
        <v>0.40298507462686567</v>
      </c>
      <c r="I101" s="1006">
        <v>0.42388059701492536</v>
      </c>
      <c r="J101" s="1006">
        <v>0.39522388059701491</v>
      </c>
      <c r="K101" s="1006">
        <v>0.33432835820895518</v>
      </c>
      <c r="L101" s="1006">
        <v>0.31402985074626866</v>
      </c>
      <c r="M101" s="1006">
        <v>0.59223880597014922</v>
      </c>
      <c r="N101" s="1006">
        <v>0.41044776119402987</v>
      </c>
    </row>
    <row r="102" spans="1:14">
      <c r="A102" s="1005" t="s">
        <v>2407</v>
      </c>
      <c r="B102" s="1013">
        <v>96</v>
      </c>
      <c r="C102" s="1005" t="s">
        <v>1371</v>
      </c>
      <c r="D102" s="1005" t="s">
        <v>2011</v>
      </c>
      <c r="E102" s="1005" t="s">
        <v>1274</v>
      </c>
      <c r="F102" s="1005" t="s">
        <v>55</v>
      </c>
      <c r="G102" s="1005">
        <v>134</v>
      </c>
      <c r="H102" s="1006">
        <v>5.9701492537313432E-2</v>
      </c>
      <c r="I102" s="1006">
        <v>0.11641791044776119</v>
      </c>
      <c r="J102" s="1006">
        <v>0.26268656716417915</v>
      </c>
      <c r="K102" s="1006">
        <v>0.36716417910447763</v>
      </c>
      <c r="L102" s="1006">
        <v>0.27164179104477609</v>
      </c>
      <c r="M102" s="1006">
        <v>0.47462686567164181</v>
      </c>
      <c r="N102" s="1006">
        <v>0.25870646766169153</v>
      </c>
    </row>
    <row r="103" spans="1:14">
      <c r="A103" s="1005" t="s">
        <v>2408</v>
      </c>
      <c r="B103" s="1013">
        <v>97</v>
      </c>
      <c r="C103" s="1005" t="s">
        <v>1914</v>
      </c>
      <c r="D103" s="1005" t="s">
        <v>2011</v>
      </c>
      <c r="E103" s="1005" t="s">
        <v>1274</v>
      </c>
      <c r="F103" s="1005" t="s">
        <v>55</v>
      </c>
      <c r="G103" s="1005">
        <v>134</v>
      </c>
      <c r="H103" s="1006">
        <v>0.93253731343283575</v>
      </c>
      <c r="I103" s="1006">
        <v>0.71940298507462686</v>
      </c>
      <c r="J103" s="1006">
        <v>0.75820895522388054</v>
      </c>
      <c r="K103" s="1006">
        <v>0.64179104477611937</v>
      </c>
      <c r="L103" s="1006">
        <v>0.7629850746268656</v>
      </c>
      <c r="M103" s="1006">
        <v>0.86417910447761193</v>
      </c>
      <c r="N103" s="1006">
        <v>0.77985074626865669</v>
      </c>
    </row>
    <row r="104" spans="1:14">
      <c r="A104" s="1005" t="s">
        <v>2409</v>
      </c>
      <c r="B104" s="1013">
        <v>98</v>
      </c>
      <c r="C104" s="1005" t="s">
        <v>2266</v>
      </c>
      <c r="D104" s="1005" t="s">
        <v>2011</v>
      </c>
      <c r="E104" s="1005" t="s">
        <v>1274</v>
      </c>
      <c r="F104" s="1005" t="s">
        <v>55</v>
      </c>
      <c r="G104" s="1005">
        <v>134</v>
      </c>
      <c r="H104" s="1006">
        <v>0.81791044776119404</v>
      </c>
      <c r="I104" s="1006">
        <v>1.4791044776119402</v>
      </c>
      <c r="J104" s="1006">
        <v>1.4489552238805969</v>
      </c>
      <c r="K104" s="1006">
        <v>1.3892537313432836</v>
      </c>
      <c r="L104" s="1006">
        <v>1.3880597014925373</v>
      </c>
      <c r="M104" s="1006">
        <v>1.4376119402985073</v>
      </c>
      <c r="N104" s="1006">
        <v>1.3268159203980097</v>
      </c>
    </row>
    <row r="105" spans="1:14">
      <c r="A105" s="1005" t="s">
        <v>2410</v>
      </c>
      <c r="B105" s="1013">
        <v>99</v>
      </c>
      <c r="C105" s="1005" t="s">
        <v>1656</v>
      </c>
      <c r="D105" s="1005" t="s">
        <v>2203</v>
      </c>
      <c r="E105" s="1005" t="s">
        <v>1274</v>
      </c>
      <c r="F105" s="1005" t="s">
        <v>55</v>
      </c>
      <c r="G105" s="1005">
        <v>134</v>
      </c>
      <c r="H105" s="1006">
        <v>0.42268656716417913</v>
      </c>
      <c r="I105" s="1006">
        <v>0.48119402985074627</v>
      </c>
      <c r="J105" s="1006">
        <v>0.45492537313432835</v>
      </c>
      <c r="K105" s="1006">
        <v>0.45432835820895523</v>
      </c>
      <c r="L105" s="1006">
        <v>0.43343283582089553</v>
      </c>
      <c r="M105" s="1006">
        <v>0.42985074626865671</v>
      </c>
      <c r="N105" s="1006">
        <v>0.44606965174129359</v>
      </c>
    </row>
    <row r="106" spans="1:14">
      <c r="A106" s="1005" t="s">
        <v>2411</v>
      </c>
      <c r="B106" s="1013">
        <v>100</v>
      </c>
      <c r="C106" s="1005" t="s">
        <v>1604</v>
      </c>
      <c r="D106" s="1005" t="s">
        <v>2203</v>
      </c>
      <c r="E106" s="1005" t="s">
        <v>1274</v>
      </c>
      <c r="F106" s="1005" t="s">
        <v>55</v>
      </c>
      <c r="G106" s="1005">
        <v>134</v>
      </c>
      <c r="H106" s="1006">
        <v>0.7629850746268656</v>
      </c>
      <c r="I106" s="1006">
        <v>0.80597014925373134</v>
      </c>
      <c r="J106" s="1006">
        <v>0.83283582089552233</v>
      </c>
      <c r="K106" s="1006">
        <v>0.72776119402985073</v>
      </c>
      <c r="L106" s="1006">
        <v>0.73611940298507461</v>
      </c>
      <c r="M106" s="1006">
        <v>0.73910447761194031</v>
      </c>
      <c r="N106" s="1006">
        <v>0.7674626865671641</v>
      </c>
    </row>
    <row r="107" spans="1:14">
      <c r="A107" s="1005" t="s">
        <v>2412</v>
      </c>
      <c r="B107" s="1013">
        <v>101</v>
      </c>
      <c r="C107" s="1005" t="s">
        <v>306</v>
      </c>
      <c r="D107" s="1005" t="s">
        <v>2011</v>
      </c>
      <c r="E107" s="1005" t="s">
        <v>1274</v>
      </c>
      <c r="F107" s="1005" t="s">
        <v>55</v>
      </c>
      <c r="G107" s="1005">
        <v>134</v>
      </c>
      <c r="H107" s="1006">
        <v>1.1797014925373135</v>
      </c>
      <c r="I107" s="1006">
        <v>1.2113432835820894</v>
      </c>
      <c r="J107" s="1006">
        <v>1.0961194029850745</v>
      </c>
      <c r="K107" s="1006">
        <v>0.91164179104477605</v>
      </c>
      <c r="L107" s="1006">
        <v>0.8770149253731343</v>
      </c>
      <c r="M107" s="1006">
        <v>0.62925373134328355</v>
      </c>
      <c r="N107" s="1006">
        <v>0.98417910447761192</v>
      </c>
    </row>
    <row r="108" spans="1:14">
      <c r="A108" s="1005" t="s">
        <v>2413</v>
      </c>
      <c r="B108" s="1013">
        <v>102</v>
      </c>
      <c r="C108" s="1005" t="s">
        <v>1669</v>
      </c>
      <c r="D108" s="1005" t="s">
        <v>2203</v>
      </c>
      <c r="E108" s="1005" t="s">
        <v>1274</v>
      </c>
      <c r="F108" s="1005" t="s">
        <v>55</v>
      </c>
      <c r="G108" s="1005">
        <v>134</v>
      </c>
      <c r="H108" s="1006">
        <v>0.2883582089552239</v>
      </c>
      <c r="I108" s="1006">
        <v>0.27283582089552239</v>
      </c>
      <c r="J108" s="1006">
        <v>0.27402985074626862</v>
      </c>
      <c r="K108" s="1006">
        <v>0.24417910447761193</v>
      </c>
      <c r="L108" s="1006">
        <v>0.26686567164179104</v>
      </c>
      <c r="M108" s="1006">
        <v>0.25671641791044775</v>
      </c>
      <c r="N108" s="1006">
        <v>0.26716417910447759</v>
      </c>
    </row>
    <row r="109" spans="1:14">
      <c r="A109" s="1005" t="s">
        <v>2414</v>
      </c>
      <c r="B109" s="1013">
        <v>103</v>
      </c>
      <c r="C109" s="1005" t="s">
        <v>1843</v>
      </c>
      <c r="D109" s="1005" t="s">
        <v>2050</v>
      </c>
      <c r="E109" s="1005" t="s">
        <v>1274</v>
      </c>
      <c r="F109" s="1005" t="s">
        <v>55</v>
      </c>
      <c r="G109" s="1005">
        <v>134</v>
      </c>
      <c r="H109" s="1006">
        <v>0.80656716417910446</v>
      </c>
      <c r="I109" s="1006">
        <v>0.84238805970149255</v>
      </c>
      <c r="J109" s="1006">
        <v>0.8829850746268656</v>
      </c>
      <c r="K109" s="1006">
        <v>0.69194029850746264</v>
      </c>
      <c r="L109" s="1006">
        <v>0.76119402985074625</v>
      </c>
      <c r="M109" s="1006">
        <v>0.71283582089552233</v>
      </c>
      <c r="N109" s="1006">
        <v>0.78298507462686562</v>
      </c>
    </row>
    <row r="110" spans="1:14">
      <c r="A110" s="1005" t="s">
        <v>2415</v>
      </c>
      <c r="B110" s="1013">
        <v>104</v>
      </c>
      <c r="C110" s="1005" t="s">
        <v>544</v>
      </c>
      <c r="D110" s="1005" t="s">
        <v>2203</v>
      </c>
      <c r="E110" s="1005" t="s">
        <v>1274</v>
      </c>
      <c r="F110" s="1005" t="s">
        <v>55</v>
      </c>
      <c r="G110" s="1005">
        <v>136</v>
      </c>
      <c r="H110" s="1006">
        <v>0.62941176470588234</v>
      </c>
      <c r="I110" s="1006">
        <v>0.64117647058823535</v>
      </c>
      <c r="J110" s="1006">
        <v>0.7161764705882353</v>
      </c>
      <c r="K110" s="1006">
        <v>0.68823529411764706</v>
      </c>
      <c r="L110" s="1006">
        <v>0.75882352941176467</v>
      </c>
      <c r="M110" s="1006">
        <v>0.71176470588235297</v>
      </c>
      <c r="N110" s="1006">
        <v>0.69093137254901971</v>
      </c>
    </row>
    <row r="111" spans="1:14">
      <c r="A111" s="1005" t="s">
        <v>2416</v>
      </c>
      <c r="B111" s="1013">
        <v>105</v>
      </c>
      <c r="C111" s="1005" t="s">
        <v>298</v>
      </c>
      <c r="D111" s="1005" t="s">
        <v>2011</v>
      </c>
      <c r="E111" s="1005" t="s">
        <v>1274</v>
      </c>
      <c r="F111" s="1005" t="s">
        <v>55</v>
      </c>
      <c r="G111" s="1005">
        <v>137</v>
      </c>
      <c r="H111" s="1006">
        <v>1.5766423357664233E-2</v>
      </c>
      <c r="I111" s="1006">
        <v>1.8394160583941607E-2</v>
      </c>
      <c r="J111" s="1006">
        <v>2.0145985401459853E-2</v>
      </c>
      <c r="K111" s="1006">
        <v>2.1021897810218976E-2</v>
      </c>
      <c r="L111" s="1006">
        <v>1.4014598540145985E-2</v>
      </c>
      <c r="M111" s="1006">
        <v>2.1897810218978103E-2</v>
      </c>
      <c r="N111" s="1006">
        <v>1.8540145985401459E-2</v>
      </c>
    </row>
    <row r="112" spans="1:14">
      <c r="A112" s="1005" t="s">
        <v>2417</v>
      </c>
      <c r="B112" s="1013">
        <v>106</v>
      </c>
      <c r="C112" s="1005" t="s">
        <v>2081</v>
      </c>
      <c r="D112" s="1005" t="s">
        <v>2011</v>
      </c>
      <c r="E112" s="1005" t="s">
        <v>1274</v>
      </c>
      <c r="F112" s="1005" t="s">
        <v>55</v>
      </c>
      <c r="G112" s="1005">
        <v>137</v>
      </c>
      <c r="H112" s="1006">
        <v>0.81430656934306567</v>
      </c>
      <c r="I112" s="1006">
        <v>0.77839416058394162</v>
      </c>
      <c r="J112" s="1006">
        <v>0.84583941605839408</v>
      </c>
      <c r="K112" s="1006">
        <v>0.83678832116788326</v>
      </c>
      <c r="L112" s="1006">
        <v>8.905109489051094E-2</v>
      </c>
      <c r="M112" s="1006">
        <v>8.7591240875912399E-3</v>
      </c>
      <c r="N112" s="1006">
        <v>0.56218978102189776</v>
      </c>
    </row>
    <row r="113" spans="1:14">
      <c r="A113" s="1005" t="s">
        <v>2418</v>
      </c>
      <c r="B113" s="1013">
        <v>107</v>
      </c>
      <c r="C113" s="1005" t="s">
        <v>1888</v>
      </c>
      <c r="D113" s="1005" t="s">
        <v>2203</v>
      </c>
      <c r="E113" s="1005" t="s">
        <v>1274</v>
      </c>
      <c r="F113" s="1005" t="s">
        <v>55</v>
      </c>
      <c r="G113" s="1005">
        <v>138</v>
      </c>
      <c r="H113" s="1006">
        <v>1.1901449275362319</v>
      </c>
      <c r="I113" s="1006">
        <v>1.1878260869565216</v>
      </c>
      <c r="J113" s="1006">
        <v>1.2179710144927538</v>
      </c>
      <c r="K113" s="1006">
        <v>1.1849275362318841</v>
      </c>
      <c r="L113" s="1006">
        <v>1.1959420289855072</v>
      </c>
      <c r="M113" s="1006">
        <v>1.1542028985507247</v>
      </c>
      <c r="N113" s="1006">
        <v>1.1885024154589372</v>
      </c>
    </row>
    <row r="114" spans="1:14">
      <c r="A114" s="1005" t="s">
        <v>2419</v>
      </c>
      <c r="B114" s="1013">
        <v>108</v>
      </c>
      <c r="C114" s="1005" t="s">
        <v>606</v>
      </c>
      <c r="D114" s="1005" t="s">
        <v>2011</v>
      </c>
      <c r="E114" s="1005" t="s">
        <v>1274</v>
      </c>
      <c r="F114" s="1005" t="s">
        <v>55</v>
      </c>
      <c r="G114" s="1005">
        <v>138</v>
      </c>
      <c r="H114" s="1006">
        <v>7.8260869565217397E-2</v>
      </c>
      <c r="I114" s="1006">
        <v>0.64463768115942022</v>
      </c>
      <c r="J114" s="1006">
        <v>0.5895652173913043</v>
      </c>
      <c r="K114" s="1006">
        <v>4.9855072463768114E-2</v>
      </c>
      <c r="L114" s="1006">
        <v>0.54202898550724632</v>
      </c>
      <c r="M114" s="1006">
        <v>8.1739130434782606E-2</v>
      </c>
      <c r="N114" s="1006">
        <v>0.33101449275362316</v>
      </c>
    </row>
    <row r="115" spans="1:14">
      <c r="A115" s="1005" t="s">
        <v>2420</v>
      </c>
      <c r="B115" s="1013">
        <v>109</v>
      </c>
      <c r="C115" s="1005" t="s">
        <v>2421</v>
      </c>
      <c r="D115" s="1005" t="s">
        <v>2203</v>
      </c>
      <c r="E115" s="1005" t="s">
        <v>1274</v>
      </c>
      <c r="F115" s="1005" t="s">
        <v>55</v>
      </c>
      <c r="G115" s="1005">
        <v>138</v>
      </c>
      <c r="H115" s="1006">
        <v>0.32521739130434785</v>
      </c>
      <c r="I115" s="1006">
        <v>0.3263768115942029</v>
      </c>
      <c r="J115" s="1006">
        <v>0.30550724637681159</v>
      </c>
      <c r="K115" s="1006">
        <v>0.2707246376811594</v>
      </c>
      <c r="L115" s="1006">
        <v>0.26202898550724635</v>
      </c>
      <c r="M115" s="1006">
        <v>0.25913043478260867</v>
      </c>
      <c r="N115" s="1006">
        <v>0.29149758454106278</v>
      </c>
    </row>
    <row r="116" spans="1:14">
      <c r="A116" s="1005" t="s">
        <v>2422</v>
      </c>
      <c r="B116" s="1013">
        <v>110</v>
      </c>
      <c r="C116" s="1005" t="s">
        <v>2423</v>
      </c>
      <c r="D116" s="1005" t="s">
        <v>2011</v>
      </c>
      <c r="E116" s="1005" t="s">
        <v>1274</v>
      </c>
      <c r="F116" s="1005" t="s">
        <v>55</v>
      </c>
      <c r="G116" s="1005">
        <v>139</v>
      </c>
      <c r="H116" s="1006"/>
      <c r="I116" s="1006">
        <v>0.73496402877697842</v>
      </c>
      <c r="J116" s="1006">
        <v>0.75856115107913669</v>
      </c>
      <c r="K116" s="1006">
        <v>0.74302158273381291</v>
      </c>
      <c r="L116" s="1006">
        <v>0.75568345323741015</v>
      </c>
      <c r="M116" s="1006">
        <v>0.75568345323741015</v>
      </c>
      <c r="N116" s="1006">
        <v>0.74958273381294971</v>
      </c>
    </row>
    <row r="117" spans="1:14">
      <c r="A117" s="1005" t="s">
        <v>2424</v>
      </c>
      <c r="B117" s="1013">
        <v>111</v>
      </c>
      <c r="C117" s="1005" t="s">
        <v>816</v>
      </c>
      <c r="D117" s="1005" t="s">
        <v>2203</v>
      </c>
      <c r="E117" s="1005" t="s">
        <v>1274</v>
      </c>
      <c r="F117" s="1005" t="s">
        <v>55</v>
      </c>
      <c r="G117" s="1005">
        <v>139</v>
      </c>
      <c r="H117" s="1006">
        <v>0.2446043165467626</v>
      </c>
      <c r="I117" s="1006">
        <v>0.26474820143884892</v>
      </c>
      <c r="J117" s="1006">
        <v>0.23021582733812951</v>
      </c>
      <c r="K117" s="1006">
        <v>0.20719424460431654</v>
      </c>
      <c r="L117" s="1006">
        <v>0.22733812949640289</v>
      </c>
      <c r="M117" s="1006">
        <v>0.2330935251798561</v>
      </c>
      <c r="N117" s="1006">
        <v>0.23453237410071942</v>
      </c>
    </row>
    <row r="118" spans="1:14">
      <c r="A118" s="1005" t="s">
        <v>2425</v>
      </c>
      <c r="B118" s="1013">
        <v>112</v>
      </c>
      <c r="C118" s="1005" t="s">
        <v>2426</v>
      </c>
      <c r="D118" s="1005" t="s">
        <v>2203</v>
      </c>
      <c r="E118" s="1005" t="s">
        <v>1274</v>
      </c>
      <c r="F118" s="1005" t="s">
        <v>55</v>
      </c>
      <c r="G118" s="1005">
        <v>139</v>
      </c>
      <c r="H118" s="1006"/>
      <c r="I118" s="1006">
        <v>0.64244604316546761</v>
      </c>
      <c r="J118" s="1006">
        <v>0.51582733812949644</v>
      </c>
      <c r="K118" s="1006">
        <v>0.43812949640287768</v>
      </c>
      <c r="L118" s="1006">
        <v>0.60503597122302155</v>
      </c>
      <c r="M118" s="1006">
        <v>0.4525179856115108</v>
      </c>
      <c r="N118" s="1006">
        <v>0.53079136690647477</v>
      </c>
    </row>
    <row r="119" spans="1:14">
      <c r="A119" s="1005" t="s">
        <v>2427</v>
      </c>
      <c r="B119" s="1013">
        <v>113</v>
      </c>
      <c r="C119" s="1005" t="s">
        <v>1753</v>
      </c>
      <c r="D119" s="1005" t="s">
        <v>2203</v>
      </c>
      <c r="E119" s="1005" t="s">
        <v>1274</v>
      </c>
      <c r="F119" s="1005" t="s">
        <v>55</v>
      </c>
      <c r="G119" s="1005">
        <v>139</v>
      </c>
      <c r="H119" s="1006">
        <v>0.30848920863309354</v>
      </c>
      <c r="I119" s="1006">
        <v>0.33496402877697845</v>
      </c>
      <c r="J119" s="1006">
        <v>0.35568345323741007</v>
      </c>
      <c r="K119" s="1006">
        <v>0.37870503597122301</v>
      </c>
      <c r="L119" s="1006">
        <v>0.26589928057553958</v>
      </c>
      <c r="M119" s="1006">
        <v>0.26705035971223018</v>
      </c>
      <c r="N119" s="1006">
        <v>0.31846522781774578</v>
      </c>
    </row>
    <row r="120" spans="1:14">
      <c r="A120" s="1005" t="s">
        <v>2428</v>
      </c>
      <c r="B120" s="1013">
        <v>114</v>
      </c>
      <c r="C120" s="1005" t="s">
        <v>1753</v>
      </c>
      <c r="D120" s="1005" t="s">
        <v>2203</v>
      </c>
      <c r="E120" s="1005" t="s">
        <v>1274</v>
      </c>
      <c r="F120" s="1005" t="s">
        <v>55</v>
      </c>
      <c r="G120" s="1005">
        <v>139</v>
      </c>
      <c r="H120" s="1006">
        <v>0.32575539568345324</v>
      </c>
      <c r="I120" s="1006">
        <v>0.29352517985611509</v>
      </c>
      <c r="J120" s="1006">
        <v>0.42359712230215829</v>
      </c>
      <c r="K120" s="1006">
        <v>0.38215827338129493</v>
      </c>
      <c r="L120" s="1006">
        <v>0.2854676258992806</v>
      </c>
      <c r="M120" s="1006">
        <v>0.34647482014388487</v>
      </c>
      <c r="N120" s="1006">
        <v>0.34282973621103119</v>
      </c>
    </row>
    <row r="121" spans="1:14">
      <c r="A121" s="1005" t="s">
        <v>2429</v>
      </c>
      <c r="B121" s="1013">
        <v>115</v>
      </c>
      <c r="C121" s="1005" t="s">
        <v>746</v>
      </c>
      <c r="D121" s="1005" t="s">
        <v>2011</v>
      </c>
      <c r="E121" s="1005" t="s">
        <v>1274</v>
      </c>
      <c r="F121" s="1005" t="s">
        <v>55</v>
      </c>
      <c r="G121" s="1005">
        <v>140</v>
      </c>
      <c r="H121" s="1006">
        <v>1.5222857142857142</v>
      </c>
      <c r="I121" s="1006">
        <v>1.7237142857142858</v>
      </c>
      <c r="J121" s="1006">
        <v>1.5017142857142858</v>
      </c>
      <c r="K121" s="1006">
        <v>1.5282857142857142</v>
      </c>
      <c r="L121" s="1006">
        <v>1.1220000000000001</v>
      </c>
      <c r="M121" s="1006">
        <v>0.51514285714285712</v>
      </c>
      <c r="N121" s="1006">
        <v>1.318857142857143</v>
      </c>
    </row>
    <row r="122" spans="1:14">
      <c r="A122" s="1005" t="s">
        <v>2430</v>
      </c>
      <c r="B122" s="1013">
        <v>116</v>
      </c>
      <c r="C122" s="1005" t="s">
        <v>940</v>
      </c>
      <c r="D122" s="1005" t="s">
        <v>2054</v>
      </c>
      <c r="E122" s="1005" t="s">
        <v>1274</v>
      </c>
      <c r="F122" s="1005" t="s">
        <v>55</v>
      </c>
      <c r="G122" s="1005">
        <v>140</v>
      </c>
      <c r="H122" s="1006">
        <v>0.36857142857142861</v>
      </c>
      <c r="I122" s="1006">
        <v>0.65400000000000003</v>
      </c>
      <c r="J122" s="1006">
        <v>0.57085714285714284</v>
      </c>
      <c r="K122" s="1006">
        <v>0.59571428571428575</v>
      </c>
      <c r="L122" s="1006">
        <v>0.42</v>
      </c>
      <c r="M122" s="1006">
        <v>0.41228571428571426</v>
      </c>
      <c r="N122" s="1006">
        <v>0.50357142857142856</v>
      </c>
    </row>
    <row r="123" spans="1:14">
      <c r="A123" s="1005" t="s">
        <v>2431</v>
      </c>
      <c r="B123" s="1013">
        <v>117</v>
      </c>
      <c r="C123" s="1005" t="s">
        <v>1889</v>
      </c>
      <c r="D123" s="1005" t="s">
        <v>2011</v>
      </c>
      <c r="E123" s="1005" t="s">
        <v>1274</v>
      </c>
      <c r="F123" s="1005" t="s">
        <v>55</v>
      </c>
      <c r="G123" s="1005">
        <v>140</v>
      </c>
      <c r="H123" s="1006">
        <v>0.53657142857142859</v>
      </c>
      <c r="I123" s="1006">
        <v>1.016</v>
      </c>
      <c r="J123" s="1006">
        <v>0.99028571428571421</v>
      </c>
      <c r="K123" s="1006">
        <v>0.81485714285714284</v>
      </c>
      <c r="L123" s="1006">
        <v>0.80342857142857149</v>
      </c>
      <c r="M123" s="1006">
        <v>0.48799999999999993</v>
      </c>
      <c r="N123" s="1006">
        <v>0.77485714285714269</v>
      </c>
    </row>
    <row r="124" spans="1:14">
      <c r="A124" s="1005" t="s">
        <v>2432</v>
      </c>
      <c r="B124" s="1013">
        <v>118</v>
      </c>
      <c r="C124" s="1005" t="s">
        <v>1842</v>
      </c>
      <c r="D124" s="1005" t="s">
        <v>2203</v>
      </c>
      <c r="E124" s="1005" t="s">
        <v>1274</v>
      </c>
      <c r="F124" s="1005" t="s">
        <v>55</v>
      </c>
      <c r="G124" s="1005">
        <v>140</v>
      </c>
      <c r="H124" s="1006">
        <v>0.95857142857142852</v>
      </c>
      <c r="I124" s="1006">
        <v>0.79285714285714282</v>
      </c>
      <c r="J124" s="1006">
        <v>0.80857142857142861</v>
      </c>
      <c r="K124" s="1006">
        <v>0.62114285714285711</v>
      </c>
      <c r="L124" s="1006">
        <v>0.78171428571428569</v>
      </c>
      <c r="M124" s="1006">
        <v>0.80857142857142861</v>
      </c>
      <c r="N124" s="1006">
        <v>0.79523809523809519</v>
      </c>
    </row>
    <row r="125" spans="1:14">
      <c r="A125" s="1005" t="s">
        <v>2433</v>
      </c>
      <c r="B125" s="1013">
        <v>119</v>
      </c>
      <c r="C125" s="1005" t="s">
        <v>960</v>
      </c>
      <c r="D125" s="1005" t="s">
        <v>2011</v>
      </c>
      <c r="E125" s="1005" t="s">
        <v>1274</v>
      </c>
      <c r="F125" s="1005" t="s">
        <v>55</v>
      </c>
      <c r="G125" s="1005">
        <v>140</v>
      </c>
      <c r="H125" s="1006">
        <v>0.70285714285714285</v>
      </c>
      <c r="I125" s="1006">
        <v>0.76171428571428568</v>
      </c>
      <c r="J125" s="1006">
        <v>0.72228571428571431</v>
      </c>
      <c r="K125" s="1006">
        <v>0.51257142857142857</v>
      </c>
      <c r="L125" s="1006">
        <v>0.49028571428571427</v>
      </c>
      <c r="M125" s="1006">
        <v>0.42171428571428571</v>
      </c>
      <c r="N125" s="1006">
        <v>0.60190476190476194</v>
      </c>
    </row>
    <row r="126" spans="1:14">
      <c r="A126" s="1005" t="s">
        <v>2434</v>
      </c>
      <c r="B126" s="1013">
        <v>120</v>
      </c>
      <c r="C126" s="1005" t="s">
        <v>298</v>
      </c>
      <c r="D126" s="1005" t="s">
        <v>2011</v>
      </c>
      <c r="E126" s="1005" t="s">
        <v>1274</v>
      </c>
      <c r="F126" s="1005" t="s">
        <v>55</v>
      </c>
      <c r="G126" s="1005">
        <v>141</v>
      </c>
      <c r="H126" s="1006">
        <v>1.8782978723404253</v>
      </c>
      <c r="I126" s="1006">
        <v>2.114042553191489</v>
      </c>
      <c r="J126" s="1006">
        <v>1.8025531914893618</v>
      </c>
      <c r="K126" s="1006">
        <v>1.48</v>
      </c>
      <c r="L126" s="1006">
        <v>3.4042553191489362E-2</v>
      </c>
      <c r="M126" s="1006">
        <v>1.1821276595744681</v>
      </c>
      <c r="N126" s="1006">
        <v>1.4151773049645391</v>
      </c>
    </row>
    <row r="127" spans="1:14">
      <c r="A127" s="1005" t="s">
        <v>2435</v>
      </c>
      <c r="B127" s="1013">
        <v>121</v>
      </c>
      <c r="C127" s="1005" t="s">
        <v>1890</v>
      </c>
      <c r="D127" s="1005" t="s">
        <v>2011</v>
      </c>
      <c r="E127" s="1005" t="s">
        <v>1274</v>
      </c>
      <c r="F127" s="1005" t="s">
        <v>55</v>
      </c>
      <c r="G127" s="1005">
        <v>141</v>
      </c>
      <c r="H127" s="1006">
        <v>0.57560283687943259</v>
      </c>
      <c r="I127" s="1006">
        <v>0.50297872340425531</v>
      </c>
      <c r="J127" s="1006">
        <v>0.50439716312056737</v>
      </c>
      <c r="K127" s="1006">
        <v>0.40794326241134754</v>
      </c>
      <c r="L127" s="1006">
        <v>2.5815602836879434E-2</v>
      </c>
      <c r="M127" s="1006">
        <v>4.652482269503546E-2</v>
      </c>
      <c r="N127" s="1006">
        <v>0.34387706855791955</v>
      </c>
    </row>
    <row r="128" spans="1:14">
      <c r="A128" s="1005" t="s">
        <v>2436</v>
      </c>
      <c r="B128" s="1013">
        <v>122</v>
      </c>
      <c r="C128" s="1005" t="s">
        <v>745</v>
      </c>
      <c r="D128" s="1005" t="s">
        <v>2203</v>
      </c>
      <c r="E128" s="1005" t="s">
        <v>1274</v>
      </c>
      <c r="F128" s="1005" t="s">
        <v>55</v>
      </c>
      <c r="G128" s="1005">
        <v>141</v>
      </c>
      <c r="H128" s="1006">
        <v>0.58950354609929079</v>
      </c>
      <c r="I128" s="1006">
        <v>0.61900709219858152</v>
      </c>
      <c r="J128" s="1006">
        <v>0.63829787234042556</v>
      </c>
      <c r="K128" s="1006">
        <v>0.58156028368794321</v>
      </c>
      <c r="L128" s="1006">
        <v>0.53900709219858156</v>
      </c>
      <c r="M128" s="1006">
        <v>0.55035460992907792</v>
      </c>
      <c r="N128" s="1006">
        <v>0.58628841607565008</v>
      </c>
    </row>
    <row r="129" spans="1:14">
      <c r="A129" s="1005" t="s">
        <v>2437</v>
      </c>
      <c r="B129" s="1013">
        <v>123</v>
      </c>
      <c r="C129" s="1005" t="s">
        <v>2080</v>
      </c>
      <c r="D129" s="1005" t="s">
        <v>2051</v>
      </c>
      <c r="E129" s="1005" t="s">
        <v>1274</v>
      </c>
      <c r="F129" s="1005" t="s">
        <v>55</v>
      </c>
      <c r="G129" s="1005">
        <v>141</v>
      </c>
      <c r="H129" s="1006">
        <v>0.17304964539007092</v>
      </c>
      <c r="I129" s="1006">
        <v>0.20425531914893619</v>
      </c>
      <c r="J129" s="1006">
        <v>0.21106382978723406</v>
      </c>
      <c r="K129" s="1006">
        <v>0.13957446808510637</v>
      </c>
      <c r="L129" s="1006">
        <v>0.16340425531914893</v>
      </c>
      <c r="M129" s="1006">
        <v>0.11687943262411347</v>
      </c>
      <c r="N129" s="1006">
        <v>0.16803782505910164</v>
      </c>
    </row>
    <row r="130" spans="1:14">
      <c r="A130" s="1005" t="s">
        <v>2438</v>
      </c>
      <c r="B130" s="1013">
        <v>124</v>
      </c>
      <c r="C130" s="1005" t="s">
        <v>659</v>
      </c>
      <c r="D130" s="1005" t="s">
        <v>2011</v>
      </c>
      <c r="E130" s="1005" t="s">
        <v>1274</v>
      </c>
      <c r="F130" s="1005" t="s">
        <v>55</v>
      </c>
      <c r="G130" s="1005">
        <v>142</v>
      </c>
      <c r="H130" s="1006">
        <v>0.89690140845070421</v>
      </c>
      <c r="I130" s="1006">
        <v>0.83154929577464787</v>
      </c>
      <c r="J130" s="1006">
        <v>7.7183098591549301E-2</v>
      </c>
      <c r="K130" s="1006">
        <v>5.3521126760563378E-2</v>
      </c>
      <c r="L130" s="1006">
        <v>7.6619718309859156E-2</v>
      </c>
      <c r="M130" s="1006">
        <v>0.14760563380281691</v>
      </c>
      <c r="N130" s="1006">
        <v>0.3472300469483568</v>
      </c>
    </row>
    <row r="131" spans="1:14">
      <c r="A131" s="1005" t="s">
        <v>2439</v>
      </c>
      <c r="B131" s="1013">
        <v>125</v>
      </c>
      <c r="C131" s="1005" t="s">
        <v>1369</v>
      </c>
      <c r="D131" s="1005" t="s">
        <v>2054</v>
      </c>
      <c r="E131" s="1005" t="s">
        <v>1274</v>
      </c>
      <c r="F131" s="1005" t="s">
        <v>55</v>
      </c>
      <c r="G131" s="1005">
        <v>142</v>
      </c>
      <c r="H131" s="1006">
        <v>0.68788732394366203</v>
      </c>
      <c r="I131" s="1006">
        <v>0.98422535211267603</v>
      </c>
      <c r="J131" s="1006">
        <v>0.61633802816901406</v>
      </c>
      <c r="K131" s="1006">
        <v>0.81577464788732401</v>
      </c>
      <c r="L131" s="1006">
        <v>0.82084507042253518</v>
      </c>
      <c r="M131" s="1006">
        <v>0.58028169014084507</v>
      </c>
      <c r="N131" s="1006">
        <v>0.75089201877934253</v>
      </c>
    </row>
    <row r="132" spans="1:14">
      <c r="A132" s="1005" t="s">
        <v>2440</v>
      </c>
      <c r="B132" s="1013">
        <v>126</v>
      </c>
      <c r="C132" s="1005" t="s">
        <v>988</v>
      </c>
      <c r="D132" s="1005" t="s">
        <v>2011</v>
      </c>
      <c r="E132" s="1005" t="s">
        <v>1274</v>
      </c>
      <c r="F132" s="1005" t="s">
        <v>55</v>
      </c>
      <c r="G132" s="1005">
        <v>142</v>
      </c>
      <c r="H132" s="1006">
        <v>1</v>
      </c>
      <c r="I132" s="1006">
        <v>1.0490140845070424</v>
      </c>
      <c r="J132" s="1006">
        <v>1.1047887323943661</v>
      </c>
      <c r="K132" s="1006">
        <v>1.0056338028169014</v>
      </c>
      <c r="L132" s="1006">
        <v>0.93690140845070413</v>
      </c>
      <c r="M132" s="1006">
        <v>0.91549295774647887</v>
      </c>
      <c r="N132" s="1006">
        <v>1.0019718309859156</v>
      </c>
    </row>
    <row r="133" spans="1:14">
      <c r="A133" s="1005" t="s">
        <v>2441</v>
      </c>
      <c r="B133" s="1013">
        <v>127</v>
      </c>
      <c r="C133" s="1005" t="s">
        <v>1841</v>
      </c>
      <c r="D133" s="1005" t="s">
        <v>2213</v>
      </c>
      <c r="E133" s="1005" t="s">
        <v>1274</v>
      </c>
      <c r="F133" s="1005" t="s">
        <v>55</v>
      </c>
      <c r="G133" s="1005">
        <v>142</v>
      </c>
      <c r="H133" s="1006">
        <v>0.42929577464788732</v>
      </c>
      <c r="I133" s="1006">
        <v>0.49746478873239436</v>
      </c>
      <c r="J133" s="1006">
        <v>0.53521126760563376</v>
      </c>
      <c r="K133" s="1006">
        <v>0.63887323943661967</v>
      </c>
      <c r="L133" s="1006">
        <v>0.5053521126760564</v>
      </c>
      <c r="M133" s="1006">
        <v>0.49352112676056337</v>
      </c>
      <c r="N133" s="1006">
        <v>0.51661971830985909</v>
      </c>
    </row>
    <row r="134" spans="1:14">
      <c r="A134" s="1005" t="s">
        <v>2442</v>
      </c>
      <c r="B134" s="1013">
        <v>128</v>
      </c>
      <c r="C134" s="1005" t="s">
        <v>611</v>
      </c>
      <c r="D134" s="1005" t="s">
        <v>2054</v>
      </c>
      <c r="E134" s="1005" t="s">
        <v>1274</v>
      </c>
      <c r="F134" s="1005" t="s">
        <v>55</v>
      </c>
      <c r="G134" s="1005">
        <v>144</v>
      </c>
      <c r="H134" s="1006">
        <v>1.2864583333333333</v>
      </c>
      <c r="I134" s="1006">
        <v>1.5364583333333333</v>
      </c>
      <c r="J134" s="1006">
        <v>1.1614583333333333</v>
      </c>
      <c r="K134" s="1006">
        <v>1.2864583333333333</v>
      </c>
      <c r="L134" s="1006">
        <v>1.3386805555555557</v>
      </c>
      <c r="M134" s="1006">
        <v>1.5170138888888889</v>
      </c>
      <c r="N134" s="1006">
        <v>1.3544212962962963</v>
      </c>
    </row>
    <row r="135" spans="1:14">
      <c r="A135" s="1005" t="s">
        <v>2443</v>
      </c>
      <c r="B135" s="1013">
        <v>129</v>
      </c>
      <c r="C135" s="1005" t="s">
        <v>256</v>
      </c>
      <c r="D135" s="1005" t="s">
        <v>2203</v>
      </c>
      <c r="E135" s="1005" t="s">
        <v>1274</v>
      </c>
      <c r="F135" s="1005" t="s">
        <v>55</v>
      </c>
      <c r="G135" s="1005">
        <v>144</v>
      </c>
      <c r="H135" s="1006">
        <v>0.50305555555555559</v>
      </c>
      <c r="I135" s="1006">
        <v>0.64666666666666672</v>
      </c>
      <c r="J135" s="1006">
        <v>0.52555555555555555</v>
      </c>
      <c r="K135" s="1006">
        <v>0.4211111111111111</v>
      </c>
      <c r="L135" s="1006">
        <v>0.50444444444444447</v>
      </c>
      <c r="M135" s="1006">
        <v>0.41944444444444445</v>
      </c>
      <c r="N135" s="1006">
        <v>0.50337962962962957</v>
      </c>
    </row>
    <row r="136" spans="1:14">
      <c r="A136" s="1005" t="s">
        <v>2444</v>
      </c>
      <c r="B136" s="1013">
        <v>130</v>
      </c>
      <c r="C136" s="1005" t="s">
        <v>674</v>
      </c>
      <c r="D136" s="1005" t="s">
        <v>2054</v>
      </c>
      <c r="E136" s="1005" t="s">
        <v>1274</v>
      </c>
      <c r="F136" s="1005" t="s">
        <v>55</v>
      </c>
      <c r="G136" s="1005">
        <v>144.9</v>
      </c>
      <c r="H136" s="1006">
        <v>0.50793650793650791</v>
      </c>
      <c r="I136" s="1006">
        <v>0.50075914423740508</v>
      </c>
      <c r="J136" s="1006">
        <v>0.16231884057971013</v>
      </c>
      <c r="K136" s="1006">
        <v>5.9075224292615601E-2</v>
      </c>
      <c r="L136" s="1006">
        <v>0.13581780538302277</v>
      </c>
      <c r="M136" s="1006">
        <v>5.7418909592822635E-2</v>
      </c>
      <c r="N136" s="1006">
        <v>0.23722107200368073</v>
      </c>
    </row>
    <row r="137" spans="1:14">
      <c r="A137" s="1005" t="s">
        <v>2445</v>
      </c>
      <c r="B137" s="1013">
        <v>131</v>
      </c>
      <c r="C137" s="1005" t="s">
        <v>281</v>
      </c>
      <c r="D137" s="1005" t="s">
        <v>2213</v>
      </c>
      <c r="E137" s="1005" t="s">
        <v>1274</v>
      </c>
      <c r="F137" s="1005" t="s">
        <v>55</v>
      </c>
      <c r="G137" s="1005">
        <v>145</v>
      </c>
      <c r="H137" s="1006">
        <v>1.7671724137931035</v>
      </c>
      <c r="I137" s="1006">
        <v>1.76</v>
      </c>
      <c r="J137" s="1006">
        <v>1.9188965517241381</v>
      </c>
      <c r="K137" s="1006">
        <v>1.966344827586207</v>
      </c>
      <c r="L137" s="1006">
        <v>2.0645517241379312</v>
      </c>
      <c r="M137" s="1006">
        <v>1.9862068965517241</v>
      </c>
      <c r="N137" s="1006">
        <v>1.9105287356321843</v>
      </c>
    </row>
    <row r="138" spans="1:14">
      <c r="A138" s="1005" t="s">
        <v>2446</v>
      </c>
      <c r="B138" s="1013">
        <v>132</v>
      </c>
      <c r="C138" s="1005" t="s">
        <v>1704</v>
      </c>
      <c r="D138" s="1005" t="s">
        <v>2054</v>
      </c>
      <c r="E138" s="1005" t="s">
        <v>1276</v>
      </c>
      <c r="F138" s="1005" t="s">
        <v>55</v>
      </c>
      <c r="G138" s="1005">
        <v>145</v>
      </c>
      <c r="H138" s="1006"/>
      <c r="I138" s="1006"/>
      <c r="J138" s="1006"/>
      <c r="K138" s="1006"/>
      <c r="L138" s="1006"/>
      <c r="M138" s="1006"/>
      <c r="N138" s="1006"/>
    </row>
    <row r="139" spans="1:14">
      <c r="A139" s="1005" t="s">
        <v>2447</v>
      </c>
      <c r="B139" s="1013">
        <v>133</v>
      </c>
      <c r="C139" s="1005" t="s">
        <v>605</v>
      </c>
      <c r="D139" s="1005" t="s">
        <v>2203</v>
      </c>
      <c r="E139" s="1005" t="s">
        <v>1274</v>
      </c>
      <c r="F139" s="1005" t="s">
        <v>55</v>
      </c>
      <c r="G139" s="1005">
        <v>148</v>
      </c>
      <c r="H139" s="1006">
        <v>0.34459459459459457</v>
      </c>
      <c r="I139" s="1006">
        <v>0.29729729729729731</v>
      </c>
      <c r="J139" s="1006">
        <v>0.42567567567567566</v>
      </c>
      <c r="K139" s="1006">
        <v>0.91216216216216217</v>
      </c>
      <c r="L139" s="1006">
        <v>0.20945945945945946</v>
      </c>
      <c r="M139" s="1006">
        <v>0.30405405405405406</v>
      </c>
      <c r="N139" s="1006">
        <v>0.41554054054054052</v>
      </c>
    </row>
    <row r="140" spans="1:14">
      <c r="A140" s="1005" t="s">
        <v>2448</v>
      </c>
      <c r="B140" s="1013">
        <v>134</v>
      </c>
      <c r="C140" s="1005" t="s">
        <v>996</v>
      </c>
      <c r="D140" s="1005" t="s">
        <v>2051</v>
      </c>
      <c r="E140" s="1005" t="s">
        <v>1274</v>
      </c>
      <c r="F140" s="1005" t="s">
        <v>55</v>
      </c>
      <c r="G140" s="1005">
        <v>149</v>
      </c>
      <c r="H140" s="1006">
        <v>0.19597315436241611</v>
      </c>
      <c r="I140" s="1006">
        <v>0.18040268456375838</v>
      </c>
      <c r="J140" s="1006">
        <v>0.61369127516778521</v>
      </c>
      <c r="K140" s="1006">
        <v>0.28832214765100672</v>
      </c>
      <c r="L140" s="1006">
        <v>0.28993288590604027</v>
      </c>
      <c r="M140" s="1006">
        <v>0.27221476510067116</v>
      </c>
      <c r="N140" s="1006">
        <v>0.30675615212527968</v>
      </c>
    </row>
    <row r="141" spans="1:14">
      <c r="A141" s="1005" t="s">
        <v>2449</v>
      </c>
      <c r="B141" s="1013">
        <v>135</v>
      </c>
      <c r="C141" s="1005" t="s">
        <v>1886</v>
      </c>
      <c r="D141" s="1005" t="s">
        <v>2011</v>
      </c>
      <c r="E141" s="1005" t="s">
        <v>1274</v>
      </c>
      <c r="F141" s="1005" t="s">
        <v>55</v>
      </c>
      <c r="G141" s="1005">
        <v>150</v>
      </c>
      <c r="H141" s="1006">
        <v>1.7333333333333333E-2</v>
      </c>
      <c r="I141" s="1006">
        <v>0.78133333333333332</v>
      </c>
      <c r="J141" s="1006">
        <v>0.52666666666666662</v>
      </c>
      <c r="K141" s="1006">
        <v>0.53200000000000003</v>
      </c>
      <c r="L141" s="1006">
        <v>0.76133333333333331</v>
      </c>
      <c r="M141" s="1006">
        <v>0.48266666666666669</v>
      </c>
      <c r="N141" s="1006">
        <v>0.51688888888888895</v>
      </c>
    </row>
    <row r="142" spans="1:14">
      <c r="A142" s="1005" t="s">
        <v>2450</v>
      </c>
      <c r="B142" s="1013">
        <v>136</v>
      </c>
      <c r="C142" s="1005" t="s">
        <v>1891</v>
      </c>
      <c r="D142" s="1005" t="s">
        <v>2011</v>
      </c>
      <c r="E142" s="1005" t="s">
        <v>1274</v>
      </c>
      <c r="F142" s="1005" t="s">
        <v>55</v>
      </c>
      <c r="G142" s="1005">
        <v>150</v>
      </c>
      <c r="H142" s="1006">
        <v>0.74080000000000001</v>
      </c>
      <c r="I142" s="1006">
        <v>0.72960000000000003</v>
      </c>
      <c r="J142" s="1006">
        <v>0.76426666666666665</v>
      </c>
      <c r="K142" s="1006">
        <v>0.80693333333333339</v>
      </c>
      <c r="L142" s="1006">
        <v>0.82506666666666673</v>
      </c>
      <c r="M142" s="1006">
        <v>0.77706666666666668</v>
      </c>
      <c r="N142" s="1006">
        <v>0.77395555555555551</v>
      </c>
    </row>
    <row r="143" spans="1:14">
      <c r="A143" s="1005" t="s">
        <v>2451</v>
      </c>
      <c r="B143" s="1013">
        <v>137</v>
      </c>
      <c r="C143" s="1005" t="s">
        <v>1368</v>
      </c>
      <c r="D143" s="1005" t="s">
        <v>2051</v>
      </c>
      <c r="E143" s="1005" t="s">
        <v>1274</v>
      </c>
      <c r="F143" s="1005" t="s">
        <v>55</v>
      </c>
      <c r="G143" s="1005">
        <v>150</v>
      </c>
      <c r="H143" s="1006">
        <v>0.37333333333333335</v>
      </c>
      <c r="I143" s="1006">
        <v>0.37333333333333335</v>
      </c>
      <c r="J143" s="1006">
        <v>0.4330666666666666</v>
      </c>
      <c r="K143" s="1006">
        <v>0.4330666666666666</v>
      </c>
      <c r="L143" s="1006">
        <v>5.2266666666666663E-2</v>
      </c>
      <c r="M143" s="1006">
        <v>0.4181333333333333</v>
      </c>
      <c r="N143" s="1006">
        <v>0.34719999999999995</v>
      </c>
    </row>
    <row r="144" spans="1:14">
      <c r="A144" s="1005" t="s">
        <v>2452</v>
      </c>
      <c r="B144" s="1013">
        <v>138</v>
      </c>
      <c r="C144" s="1005" t="s">
        <v>2453</v>
      </c>
      <c r="D144" s="1005" t="s">
        <v>2203</v>
      </c>
      <c r="E144" s="1005" t="s">
        <v>1349</v>
      </c>
      <c r="F144" s="1005" t="s">
        <v>55</v>
      </c>
      <c r="G144" s="1005">
        <v>150</v>
      </c>
      <c r="H144" s="1006"/>
      <c r="I144" s="1006"/>
      <c r="J144" s="1006"/>
      <c r="K144" s="1006"/>
      <c r="L144" s="1006"/>
      <c r="M144" s="1006"/>
      <c r="N144" s="1006"/>
    </row>
    <row r="145" spans="1:14">
      <c r="A145" s="1005" t="s">
        <v>2454</v>
      </c>
      <c r="B145" s="1013">
        <v>139</v>
      </c>
      <c r="C145" s="1005" t="s">
        <v>755</v>
      </c>
      <c r="D145" s="1005" t="s">
        <v>2011</v>
      </c>
      <c r="E145" s="1005" t="s">
        <v>1274</v>
      </c>
      <c r="F145" s="1005" t="s">
        <v>55</v>
      </c>
      <c r="G145" s="1005">
        <v>150</v>
      </c>
      <c r="H145" s="1006">
        <v>0.86773333333333336</v>
      </c>
      <c r="I145" s="1006">
        <v>0.96479999999999999</v>
      </c>
      <c r="J145" s="1006">
        <v>0.8992</v>
      </c>
      <c r="K145" s="1006">
        <v>0.92479999999999996</v>
      </c>
      <c r="L145" s="1006">
        <v>0.91786666666666672</v>
      </c>
      <c r="M145" s="1006">
        <v>0.6837333333333333</v>
      </c>
      <c r="N145" s="1006">
        <v>0.87635555555555555</v>
      </c>
    </row>
    <row r="146" spans="1:14">
      <c r="A146" s="1005" t="s">
        <v>2455</v>
      </c>
      <c r="B146" s="1013">
        <v>140</v>
      </c>
      <c r="C146" s="1005" t="s">
        <v>1670</v>
      </c>
      <c r="D146" s="1005" t="s">
        <v>2054</v>
      </c>
      <c r="E146" s="1005" t="s">
        <v>1274</v>
      </c>
      <c r="F146" s="1005" t="s">
        <v>55</v>
      </c>
      <c r="G146" s="1005">
        <v>150</v>
      </c>
      <c r="H146" s="1006">
        <v>1.0746666666666667</v>
      </c>
      <c r="I146" s="1006">
        <v>1.1679999999999999</v>
      </c>
      <c r="J146" s="1006">
        <v>0.87200000000000011</v>
      </c>
      <c r="K146" s="1006">
        <v>1.6426666666666667</v>
      </c>
      <c r="L146" s="1006">
        <v>2.0133333333333332</v>
      </c>
      <c r="M146" s="1006">
        <v>0.95946666666666658</v>
      </c>
      <c r="N146" s="1006">
        <v>1.2883555555555555</v>
      </c>
    </row>
    <row r="147" spans="1:14">
      <c r="A147" s="1005" t="s">
        <v>2456</v>
      </c>
      <c r="B147" s="1013">
        <v>141</v>
      </c>
      <c r="C147" s="1005" t="s">
        <v>699</v>
      </c>
      <c r="D147" s="1005" t="s">
        <v>2011</v>
      </c>
      <c r="E147" s="1005" t="s">
        <v>1274</v>
      </c>
      <c r="F147" s="1005" t="s">
        <v>55</v>
      </c>
      <c r="G147" s="1005">
        <v>150</v>
      </c>
      <c r="H147" s="1006">
        <v>0.76213333333333333</v>
      </c>
      <c r="I147" s="1006">
        <v>0.63173333333333337</v>
      </c>
      <c r="J147" s="1006">
        <v>0.60373333333333334</v>
      </c>
      <c r="K147" s="1006">
        <v>0.61466666666666669</v>
      </c>
      <c r="L147" s="1006">
        <v>0.41493333333333332</v>
      </c>
      <c r="M147" s="1006">
        <v>0.53600000000000003</v>
      </c>
      <c r="N147" s="1006">
        <v>0.59386666666666665</v>
      </c>
    </row>
    <row r="148" spans="1:14">
      <c r="A148" s="1005" t="s">
        <v>2457</v>
      </c>
      <c r="B148" s="1013">
        <v>142</v>
      </c>
      <c r="C148" s="1005" t="s">
        <v>963</v>
      </c>
      <c r="D148" s="1005" t="s">
        <v>2011</v>
      </c>
      <c r="E148" s="1005" t="s">
        <v>1274</v>
      </c>
      <c r="F148" s="1005" t="s">
        <v>55</v>
      </c>
      <c r="G148" s="1005">
        <v>150</v>
      </c>
      <c r="H148" s="1006">
        <v>0.66133333333333333</v>
      </c>
      <c r="I148" s="1006">
        <v>0.64533333333333331</v>
      </c>
      <c r="J148" s="1006">
        <v>0.6213333333333334</v>
      </c>
      <c r="K148" s="1006">
        <v>0.65066666666666662</v>
      </c>
      <c r="L148" s="1006">
        <v>0.53333333333333333</v>
      </c>
      <c r="M148" s="1006">
        <v>0.10613333333333333</v>
      </c>
      <c r="N148" s="1006">
        <v>0.53635555555555547</v>
      </c>
    </row>
    <row r="149" spans="1:14">
      <c r="A149" s="1005" t="s">
        <v>2458</v>
      </c>
      <c r="B149" s="1013">
        <v>143</v>
      </c>
      <c r="C149" s="1005" t="s">
        <v>2045</v>
      </c>
      <c r="D149" s="1005" t="s">
        <v>2054</v>
      </c>
      <c r="E149" s="1005" t="s">
        <v>1274</v>
      </c>
      <c r="F149" s="1005" t="s">
        <v>55</v>
      </c>
      <c r="G149" s="1005">
        <v>150</v>
      </c>
      <c r="H149" s="1006">
        <v>0.5003333333333333</v>
      </c>
      <c r="I149" s="1006">
        <v>0.48833333333333334</v>
      </c>
      <c r="J149" s="1006">
        <v>0.6163333333333334</v>
      </c>
      <c r="K149" s="1006">
        <v>0.58833333333333337</v>
      </c>
      <c r="L149" s="1006">
        <v>0.438</v>
      </c>
      <c r="M149" s="1006">
        <v>0.35520000000000002</v>
      </c>
      <c r="N149" s="1006">
        <v>0.49775555555555556</v>
      </c>
    </row>
    <row r="150" spans="1:14">
      <c r="A150" s="1005" t="s">
        <v>2459</v>
      </c>
      <c r="B150" s="1013">
        <v>144</v>
      </c>
      <c r="C150" s="1005" t="s">
        <v>1808</v>
      </c>
      <c r="D150" s="1005" t="s">
        <v>2011</v>
      </c>
      <c r="E150" s="1005" t="s">
        <v>332</v>
      </c>
      <c r="F150" s="1005" t="s">
        <v>55</v>
      </c>
      <c r="G150" s="1005">
        <v>150</v>
      </c>
      <c r="H150" s="1006"/>
      <c r="I150" s="1006"/>
      <c r="J150" s="1006"/>
      <c r="K150" s="1006"/>
      <c r="L150" s="1006"/>
      <c r="M150" s="1006"/>
      <c r="N150" s="1006"/>
    </row>
    <row r="151" spans="1:14">
      <c r="A151" s="1005" t="s">
        <v>2460</v>
      </c>
      <c r="B151" s="1013">
        <v>145</v>
      </c>
      <c r="C151" s="1005" t="s">
        <v>616</v>
      </c>
      <c r="D151" s="1005" t="s">
        <v>2203</v>
      </c>
      <c r="E151" s="1005" t="s">
        <v>1274</v>
      </c>
      <c r="F151" s="1005" t="s">
        <v>55</v>
      </c>
      <c r="G151" s="1005">
        <v>150</v>
      </c>
      <c r="H151" s="1006">
        <v>0.82613333333333339</v>
      </c>
      <c r="I151" s="1006">
        <v>0.85599999999999998</v>
      </c>
      <c r="J151" s="1006">
        <v>0.83413333333333339</v>
      </c>
      <c r="K151" s="1006">
        <v>0.86720000000000008</v>
      </c>
      <c r="L151" s="1006">
        <v>0.71840000000000004</v>
      </c>
      <c r="M151" s="1006">
        <v>0.84586666666666666</v>
      </c>
      <c r="N151" s="1006">
        <v>0.82462222222222215</v>
      </c>
    </row>
    <row r="152" spans="1:14">
      <c r="A152" s="1005" t="s">
        <v>2461</v>
      </c>
      <c r="B152" s="1013">
        <v>146</v>
      </c>
      <c r="C152" s="1005" t="s">
        <v>1359</v>
      </c>
      <c r="D152" s="1005" t="s">
        <v>2203</v>
      </c>
      <c r="E152" s="1005" t="s">
        <v>1274</v>
      </c>
      <c r="F152" s="1005" t="s">
        <v>55</v>
      </c>
      <c r="G152" s="1005">
        <v>150</v>
      </c>
      <c r="H152" s="1006">
        <v>0.6</v>
      </c>
      <c r="I152" s="1006">
        <v>0.63200000000000001</v>
      </c>
      <c r="J152" s="1006">
        <v>0.44800000000000001</v>
      </c>
      <c r="K152" s="1006">
        <v>0.63039999999999996</v>
      </c>
      <c r="L152" s="1006">
        <v>0.65920000000000001</v>
      </c>
      <c r="M152" s="1006">
        <v>0.42879999999999996</v>
      </c>
      <c r="N152" s="1006">
        <v>0.56640000000000001</v>
      </c>
    </row>
    <row r="153" spans="1:14">
      <c r="A153" s="1005" t="s">
        <v>2462</v>
      </c>
      <c r="B153" s="1013">
        <v>147</v>
      </c>
      <c r="C153" s="1005" t="s">
        <v>1657</v>
      </c>
      <c r="D153" s="1005" t="s">
        <v>2203</v>
      </c>
      <c r="E153" s="1005" t="s">
        <v>1274</v>
      </c>
      <c r="F153" s="1005" t="s">
        <v>55</v>
      </c>
      <c r="G153" s="1005">
        <v>150</v>
      </c>
      <c r="H153" s="1006">
        <v>8.9599999999999999E-2</v>
      </c>
      <c r="I153" s="1006">
        <v>0.11093333333333334</v>
      </c>
      <c r="J153" s="1006">
        <v>0.11146666666666666</v>
      </c>
      <c r="K153" s="1006">
        <v>0.17333333333333334</v>
      </c>
      <c r="L153" s="1006">
        <v>0.10346666666666667</v>
      </c>
      <c r="M153" s="1006">
        <v>0.11840000000000001</v>
      </c>
      <c r="N153" s="1006">
        <v>0.11786666666666666</v>
      </c>
    </row>
    <row r="154" spans="1:14">
      <c r="A154" s="1005" t="s">
        <v>2463</v>
      </c>
      <c r="B154" s="1013">
        <v>148</v>
      </c>
      <c r="C154" s="1005" t="s">
        <v>1753</v>
      </c>
      <c r="D154" s="1005" t="s">
        <v>2011</v>
      </c>
      <c r="E154" s="1005" t="s">
        <v>332</v>
      </c>
      <c r="F154" s="1005" t="s">
        <v>55</v>
      </c>
      <c r="G154" s="1005">
        <v>150</v>
      </c>
      <c r="H154" s="1006">
        <v>6.7199999999999996E-2</v>
      </c>
      <c r="I154" s="1006"/>
      <c r="J154" s="1006"/>
      <c r="K154" s="1006"/>
      <c r="L154" s="1006"/>
      <c r="M154" s="1006"/>
      <c r="N154" s="1006">
        <v>1.12E-2</v>
      </c>
    </row>
    <row r="155" spans="1:14">
      <c r="A155" s="1005" t="s">
        <v>2464</v>
      </c>
      <c r="B155" s="1013">
        <v>149</v>
      </c>
      <c r="C155" s="1005" t="s">
        <v>744</v>
      </c>
      <c r="D155" s="1005" t="s">
        <v>2203</v>
      </c>
      <c r="E155" s="1005" t="s">
        <v>1274</v>
      </c>
      <c r="F155" s="1005" t="s">
        <v>55</v>
      </c>
      <c r="G155" s="1005">
        <v>151</v>
      </c>
      <c r="H155" s="1006">
        <v>1.385430463576159</v>
      </c>
      <c r="I155" s="1006">
        <v>1.4622516556291392</v>
      </c>
      <c r="J155" s="1006">
        <v>1.409271523178808</v>
      </c>
      <c r="K155" s="1006">
        <v>1.4278145695364237</v>
      </c>
      <c r="L155" s="1006">
        <v>1.6423841059602649</v>
      </c>
      <c r="M155" s="1006">
        <v>1.5443708609271523</v>
      </c>
      <c r="N155" s="1006">
        <v>1.4785871964679913</v>
      </c>
    </row>
    <row r="156" spans="1:14">
      <c r="A156" s="1005" t="s">
        <v>2465</v>
      </c>
      <c r="B156" s="1013">
        <v>150</v>
      </c>
      <c r="C156" s="1005" t="s">
        <v>34</v>
      </c>
      <c r="D156" s="1005" t="s">
        <v>2203</v>
      </c>
      <c r="E156" s="1005" t="s">
        <v>1274</v>
      </c>
      <c r="F156" s="1005" t="s">
        <v>55</v>
      </c>
      <c r="G156" s="1005">
        <v>152</v>
      </c>
      <c r="H156" s="1006">
        <v>0.52500000000000002</v>
      </c>
      <c r="I156" s="1006">
        <v>0.49868421052631579</v>
      </c>
      <c r="J156" s="1006">
        <v>0.49894736842105264</v>
      </c>
      <c r="K156" s="1006">
        <v>0.49894736842105264</v>
      </c>
      <c r="L156" s="1006">
        <v>0.48421052631578942</v>
      </c>
      <c r="M156" s="1006">
        <v>0.48947368421052634</v>
      </c>
      <c r="N156" s="1006">
        <v>0.49921052631578944</v>
      </c>
    </row>
    <row r="157" spans="1:14">
      <c r="A157" s="1005" t="s">
        <v>2466</v>
      </c>
      <c r="B157" s="1013">
        <v>151</v>
      </c>
      <c r="C157" s="1005" t="s">
        <v>1892</v>
      </c>
      <c r="D157" s="1005" t="s">
        <v>2011</v>
      </c>
      <c r="E157" s="1005" t="s">
        <v>1274</v>
      </c>
      <c r="F157" s="1005" t="s">
        <v>55</v>
      </c>
      <c r="G157" s="1005">
        <v>152</v>
      </c>
      <c r="H157" s="1006">
        <v>0.12644736842105261</v>
      </c>
      <c r="I157" s="1006">
        <v>1.2302631578947369E-2</v>
      </c>
      <c r="J157" s="1006">
        <v>7.0394736842105269E-3</v>
      </c>
      <c r="K157" s="1006">
        <v>0.14578947368421052</v>
      </c>
      <c r="L157" s="1006">
        <v>0.22309210526315787</v>
      </c>
      <c r="M157" s="1006">
        <v>0.28453947368421051</v>
      </c>
      <c r="N157" s="1006">
        <v>0.1332017543859649</v>
      </c>
    </row>
    <row r="158" spans="1:14">
      <c r="A158" s="1005" t="s">
        <v>2467</v>
      </c>
      <c r="B158" s="1013">
        <v>152</v>
      </c>
      <c r="C158" s="1005" t="s">
        <v>366</v>
      </c>
      <c r="D158" s="1005" t="s">
        <v>2011</v>
      </c>
      <c r="E158" s="1005" t="s">
        <v>1274</v>
      </c>
      <c r="F158" s="1005" t="s">
        <v>55</v>
      </c>
      <c r="G158" s="1005">
        <v>152</v>
      </c>
      <c r="H158" s="1006">
        <v>1.368421052631579</v>
      </c>
      <c r="I158" s="1006">
        <v>1.3263157894736841</v>
      </c>
      <c r="J158" s="1006">
        <v>1.3157894736842106</v>
      </c>
      <c r="K158" s="1006">
        <v>1</v>
      </c>
      <c r="L158" s="1006">
        <v>1.4157894736842105</v>
      </c>
      <c r="M158" s="1006">
        <v>1.6736842105263159</v>
      </c>
      <c r="N158" s="1006">
        <v>1.35</v>
      </c>
    </row>
    <row r="159" spans="1:14">
      <c r="A159" s="1005" t="s">
        <v>2468</v>
      </c>
      <c r="B159" s="1013">
        <v>153</v>
      </c>
      <c r="C159" s="1005" t="s">
        <v>749</v>
      </c>
      <c r="D159" s="1005" t="s">
        <v>2011</v>
      </c>
      <c r="E159" s="1005" t="s">
        <v>1274</v>
      </c>
      <c r="F159" s="1005" t="s">
        <v>55</v>
      </c>
      <c r="G159" s="1005">
        <v>153</v>
      </c>
      <c r="H159" s="1006">
        <v>8.5228758169934637E-2</v>
      </c>
      <c r="I159" s="1006">
        <v>0.53385620915032683</v>
      </c>
      <c r="J159" s="1006">
        <v>0.61019607843137258</v>
      </c>
      <c r="K159" s="1006">
        <v>0.51241830065359484</v>
      </c>
      <c r="L159" s="1006">
        <v>0.42666666666666669</v>
      </c>
      <c r="M159" s="1006">
        <v>0.47163398692810454</v>
      </c>
      <c r="N159" s="1006">
        <v>0.43999999999999995</v>
      </c>
    </row>
    <row r="160" spans="1:14">
      <c r="A160" s="1005" t="s">
        <v>2469</v>
      </c>
      <c r="B160" s="1013">
        <v>154</v>
      </c>
      <c r="C160" s="1005" t="s">
        <v>2044</v>
      </c>
      <c r="D160" s="1005" t="s">
        <v>2011</v>
      </c>
      <c r="E160" s="1005" t="s">
        <v>1274</v>
      </c>
      <c r="F160" s="1005" t="s">
        <v>55</v>
      </c>
      <c r="G160" s="1005">
        <v>154</v>
      </c>
      <c r="H160" s="1006">
        <v>0.53610389610389608</v>
      </c>
      <c r="I160" s="1006">
        <v>0.55740259740259746</v>
      </c>
      <c r="J160" s="1006">
        <v>0.59480519480519478</v>
      </c>
      <c r="K160" s="1006">
        <v>0.58441558441558439</v>
      </c>
      <c r="L160" s="1006">
        <v>0.53870129870129868</v>
      </c>
      <c r="M160" s="1006">
        <v>0.56259740259740265</v>
      </c>
      <c r="N160" s="1006">
        <v>0.56233766233766236</v>
      </c>
    </row>
    <row r="161" spans="1:14">
      <c r="A161" s="1005" t="s">
        <v>2470</v>
      </c>
      <c r="B161" s="1013">
        <v>155</v>
      </c>
      <c r="C161" s="1005" t="s">
        <v>1754</v>
      </c>
      <c r="D161" s="1005" t="s">
        <v>2011</v>
      </c>
      <c r="E161" s="1005" t="s">
        <v>332</v>
      </c>
      <c r="F161" s="1005" t="s">
        <v>55</v>
      </c>
      <c r="G161" s="1005">
        <v>154</v>
      </c>
      <c r="H161" s="1006">
        <v>0.8571428571428571</v>
      </c>
      <c r="I161" s="1006">
        <v>0.8696103896103895</v>
      </c>
      <c r="J161" s="1006">
        <v>0.14233766233766235</v>
      </c>
      <c r="K161" s="1006">
        <v>0.74077922077922076</v>
      </c>
      <c r="L161" s="1006">
        <v>1.2987012987012988E-2</v>
      </c>
      <c r="M161" s="1006"/>
      <c r="N161" s="1006">
        <v>0.43714285714285711</v>
      </c>
    </row>
    <row r="162" spans="1:14">
      <c r="A162" s="1005" t="s">
        <v>2471</v>
      </c>
      <c r="B162" s="1013">
        <v>156</v>
      </c>
      <c r="C162" s="1005" t="s">
        <v>1705</v>
      </c>
      <c r="D162" s="1005" t="s">
        <v>2054</v>
      </c>
      <c r="E162" s="1005" t="s">
        <v>1274</v>
      </c>
      <c r="F162" s="1005" t="s">
        <v>55</v>
      </c>
      <c r="G162" s="1005">
        <v>156</v>
      </c>
      <c r="H162" s="1006">
        <v>0.35128205128205126</v>
      </c>
      <c r="I162" s="1006">
        <v>0.58974358974358976</v>
      </c>
      <c r="J162" s="1006">
        <v>0.36923076923076925</v>
      </c>
      <c r="K162" s="1006">
        <v>0.36923076923076925</v>
      </c>
      <c r="L162" s="1006">
        <v>0.44615384615384612</v>
      </c>
      <c r="M162" s="1006">
        <v>0.47692307692307695</v>
      </c>
      <c r="N162" s="1006">
        <v>0.43376068376068377</v>
      </c>
    </row>
    <row r="163" spans="1:14">
      <c r="A163" s="1005" t="s">
        <v>2472</v>
      </c>
      <c r="B163" s="1013">
        <v>157</v>
      </c>
      <c r="C163" s="1005" t="s">
        <v>959</v>
      </c>
      <c r="D163" s="1005" t="s">
        <v>2011</v>
      </c>
      <c r="E163" s="1005" t="s">
        <v>1274</v>
      </c>
      <c r="F163" s="1005" t="s">
        <v>55</v>
      </c>
      <c r="G163" s="1005">
        <v>156</v>
      </c>
      <c r="H163" s="1006">
        <v>0.62820512820512819</v>
      </c>
      <c r="I163" s="1006">
        <v>0.57282051282051283</v>
      </c>
      <c r="J163" s="1006">
        <v>0.58974358974358976</v>
      </c>
      <c r="K163" s="1006">
        <v>0.63128205128205128</v>
      </c>
      <c r="L163" s="1006">
        <v>0.6497435897435897</v>
      </c>
      <c r="M163" s="1006">
        <v>0.65435897435897439</v>
      </c>
      <c r="N163" s="1006">
        <v>0.62102564102564117</v>
      </c>
    </row>
    <row r="164" spans="1:14">
      <c r="A164" s="1005" t="s">
        <v>2473</v>
      </c>
      <c r="B164" s="1013">
        <v>158</v>
      </c>
      <c r="C164" s="1005" t="s">
        <v>1840</v>
      </c>
      <c r="D164" s="1005" t="s">
        <v>2011</v>
      </c>
      <c r="E164" s="1005" t="s">
        <v>1274</v>
      </c>
      <c r="F164" s="1005" t="s">
        <v>55</v>
      </c>
      <c r="G164" s="1005">
        <v>156</v>
      </c>
      <c r="H164" s="1006">
        <v>0.43461538461538457</v>
      </c>
      <c r="I164" s="1006">
        <v>2.564102564102564E-2</v>
      </c>
      <c r="J164" s="1006">
        <v>2.1794871794871794E-2</v>
      </c>
      <c r="K164" s="1006">
        <v>0.21666666666666665</v>
      </c>
      <c r="L164" s="1006">
        <v>2.3076923076923078E-2</v>
      </c>
      <c r="M164" s="1006">
        <v>2.3076923076923078E-2</v>
      </c>
      <c r="N164" s="1006">
        <v>0.12414529914529913</v>
      </c>
    </row>
    <row r="165" spans="1:14">
      <c r="A165" s="1005" t="s">
        <v>2474</v>
      </c>
      <c r="B165" s="1013">
        <v>159</v>
      </c>
      <c r="C165" s="1005" t="s">
        <v>1915</v>
      </c>
      <c r="D165" s="1005" t="s">
        <v>2011</v>
      </c>
      <c r="E165" s="1005" t="s">
        <v>1274</v>
      </c>
      <c r="F165" s="1005" t="s">
        <v>55</v>
      </c>
      <c r="G165" s="1005">
        <v>156</v>
      </c>
      <c r="H165" s="1006">
        <v>0.58769230769230774</v>
      </c>
      <c r="I165" s="1006">
        <v>0.52846153846153843</v>
      </c>
      <c r="J165" s="1006">
        <v>0.53</v>
      </c>
      <c r="K165" s="1006">
        <v>0.49153846153846159</v>
      </c>
      <c r="L165" s="1006">
        <v>0.50153846153846149</v>
      </c>
      <c r="M165" s="1006">
        <v>0.4876923076923077</v>
      </c>
      <c r="N165" s="1006">
        <v>0.52115384615384619</v>
      </c>
    </row>
    <row r="166" spans="1:14">
      <c r="A166" s="1005" t="s">
        <v>2475</v>
      </c>
      <c r="B166" s="1013">
        <v>160</v>
      </c>
      <c r="C166" s="1005" t="s">
        <v>1916</v>
      </c>
      <c r="D166" s="1005" t="s">
        <v>2011</v>
      </c>
      <c r="E166" s="1005" t="s">
        <v>1274</v>
      </c>
      <c r="F166" s="1005" t="s">
        <v>55</v>
      </c>
      <c r="G166" s="1005">
        <v>156</v>
      </c>
      <c r="H166" s="1006">
        <v>0.71307692307692305</v>
      </c>
      <c r="I166" s="1006">
        <v>0.67384615384615387</v>
      </c>
      <c r="J166" s="1006">
        <v>0.65999999999999992</v>
      </c>
      <c r="K166" s="1006">
        <v>0.71461538461538465</v>
      </c>
      <c r="L166" s="1006">
        <v>0.65923076923076929</v>
      </c>
      <c r="M166" s="1006">
        <v>0.02</v>
      </c>
      <c r="N166" s="1006">
        <v>0.57346153846153847</v>
      </c>
    </row>
    <row r="167" spans="1:14">
      <c r="A167" s="1005" t="s">
        <v>2476</v>
      </c>
      <c r="B167" s="1013">
        <v>161</v>
      </c>
      <c r="C167" s="1005" t="s">
        <v>1917</v>
      </c>
      <c r="D167" s="1005" t="s">
        <v>2011</v>
      </c>
      <c r="E167" s="1005" t="s">
        <v>1274</v>
      </c>
      <c r="F167" s="1005" t="s">
        <v>55</v>
      </c>
      <c r="G167" s="1005">
        <v>156</v>
      </c>
      <c r="H167" s="1006">
        <v>0.5823076923076923</v>
      </c>
      <c r="I167" s="1006">
        <v>0.60923076923076924</v>
      </c>
      <c r="J167" s="1006">
        <v>0.61</v>
      </c>
      <c r="K167" s="1006">
        <v>0.60307692307692307</v>
      </c>
      <c r="L167" s="1006">
        <v>6.9230769230769233E-3</v>
      </c>
      <c r="M167" s="1006">
        <v>0.55538461538461537</v>
      </c>
      <c r="N167" s="1006">
        <v>0.49448717948717941</v>
      </c>
    </row>
    <row r="168" spans="1:14">
      <c r="A168" s="1014">
        <v>121000000020</v>
      </c>
      <c r="B168" s="1013">
        <v>162</v>
      </c>
      <c r="C168" s="1005" t="s">
        <v>310</v>
      </c>
      <c r="D168" s="1005" t="s">
        <v>2051</v>
      </c>
      <c r="E168" s="1005" t="s">
        <v>1276</v>
      </c>
      <c r="F168" s="1005" t="s">
        <v>55</v>
      </c>
      <c r="G168" s="1005">
        <v>157</v>
      </c>
      <c r="H168" s="1006">
        <v>0.2840764331210191</v>
      </c>
      <c r="I168" s="1006">
        <v>0.27070063694267515</v>
      </c>
      <c r="J168" s="1006">
        <v>0.1267515923566879</v>
      </c>
      <c r="K168" s="1006">
        <v>0.21210191082802546</v>
      </c>
      <c r="L168" s="1006">
        <v>0.27961783439490445</v>
      </c>
      <c r="M168" s="1006">
        <v>0.26560509554140127</v>
      </c>
      <c r="N168" s="1006">
        <v>0.23980891719745226</v>
      </c>
    </row>
    <row r="169" spans="1:14">
      <c r="A169" s="1005" t="s">
        <v>2477</v>
      </c>
      <c r="B169" s="1013">
        <v>163</v>
      </c>
      <c r="C169" s="1005" t="s">
        <v>750</v>
      </c>
      <c r="D169" s="1005" t="s">
        <v>2011</v>
      </c>
      <c r="E169" s="1005" t="s">
        <v>332</v>
      </c>
      <c r="F169" s="1005" t="s">
        <v>55</v>
      </c>
      <c r="G169" s="1005">
        <v>159</v>
      </c>
      <c r="H169" s="1006"/>
      <c r="I169" s="1006"/>
      <c r="J169" s="1006"/>
      <c r="K169" s="1006"/>
      <c r="L169" s="1006"/>
      <c r="M169" s="1006"/>
      <c r="N169" s="1006"/>
    </row>
    <row r="170" spans="1:14">
      <c r="A170" s="1005" t="s">
        <v>2478</v>
      </c>
      <c r="B170" s="1013">
        <v>164</v>
      </c>
      <c r="C170" s="1005" t="s">
        <v>751</v>
      </c>
      <c r="D170" s="1005" t="s">
        <v>2011</v>
      </c>
      <c r="E170" s="1005" t="s">
        <v>1274</v>
      </c>
      <c r="F170" s="1005" t="s">
        <v>55</v>
      </c>
      <c r="G170" s="1005">
        <v>160</v>
      </c>
      <c r="H170" s="1006">
        <v>0.54949999999999999</v>
      </c>
      <c r="I170" s="1006">
        <v>0.55899999999999994</v>
      </c>
      <c r="J170" s="1006">
        <v>0.57650000000000001</v>
      </c>
      <c r="K170" s="1006">
        <v>0.61849999999999994</v>
      </c>
      <c r="L170" s="1006">
        <v>0.50849999999999995</v>
      </c>
      <c r="M170" s="1006">
        <v>0.72499999999999998</v>
      </c>
      <c r="N170" s="1006">
        <v>0.58950000000000002</v>
      </c>
    </row>
    <row r="171" spans="1:14">
      <c r="A171" s="1005" t="s">
        <v>2479</v>
      </c>
      <c r="B171" s="1013">
        <v>165</v>
      </c>
      <c r="C171" s="1005" t="s">
        <v>233</v>
      </c>
      <c r="D171" s="1005" t="s">
        <v>2011</v>
      </c>
      <c r="E171" s="1005" t="s">
        <v>1274</v>
      </c>
      <c r="F171" s="1005" t="s">
        <v>55</v>
      </c>
      <c r="G171" s="1005">
        <v>160</v>
      </c>
      <c r="H171" s="1006">
        <v>0.62549999999999994</v>
      </c>
      <c r="I171" s="1006">
        <v>1.0335000000000001</v>
      </c>
      <c r="J171" s="1006">
        <v>1.3325</v>
      </c>
      <c r="K171" s="1006">
        <v>1.319</v>
      </c>
      <c r="L171" s="1006">
        <v>1.2945</v>
      </c>
      <c r="M171" s="1006">
        <v>1.3025</v>
      </c>
      <c r="N171" s="1006">
        <v>1.1512500000000001</v>
      </c>
    </row>
    <row r="172" spans="1:14">
      <c r="A172" s="1005" t="s">
        <v>2480</v>
      </c>
      <c r="B172" s="1013">
        <v>166</v>
      </c>
      <c r="C172" s="1005" t="s">
        <v>268</v>
      </c>
      <c r="D172" s="1005" t="s">
        <v>2203</v>
      </c>
      <c r="E172" s="1005" t="s">
        <v>1274</v>
      </c>
      <c r="F172" s="1005" t="s">
        <v>55</v>
      </c>
      <c r="G172" s="1005">
        <v>160</v>
      </c>
      <c r="H172" s="1006">
        <v>0.43724999999999997</v>
      </c>
      <c r="I172" s="1006">
        <v>0.33975</v>
      </c>
      <c r="J172" s="1006">
        <v>0.33524999999999999</v>
      </c>
      <c r="K172" s="1006">
        <v>0.26624999999999999</v>
      </c>
      <c r="L172" s="1006">
        <v>0.27825</v>
      </c>
      <c r="M172" s="1006">
        <v>0.32625000000000004</v>
      </c>
      <c r="N172" s="1006">
        <v>0.33049999999999996</v>
      </c>
    </row>
    <row r="173" spans="1:14">
      <c r="A173" s="1005" t="s">
        <v>2481</v>
      </c>
      <c r="B173" s="1013">
        <v>167</v>
      </c>
      <c r="C173" s="1005" t="s">
        <v>2043</v>
      </c>
      <c r="D173" s="1005" t="s">
        <v>2203</v>
      </c>
      <c r="E173" s="1005" t="s">
        <v>1274</v>
      </c>
      <c r="F173" s="1005" t="s">
        <v>55</v>
      </c>
      <c r="G173" s="1005">
        <v>160</v>
      </c>
      <c r="H173" s="1006">
        <v>0.71</v>
      </c>
      <c r="I173" s="1006">
        <v>0.72125000000000006</v>
      </c>
      <c r="J173" s="1006">
        <v>0.64600000000000002</v>
      </c>
      <c r="K173" s="1006">
        <v>0.5675</v>
      </c>
      <c r="L173" s="1006">
        <v>0.75250000000000006</v>
      </c>
      <c r="M173" s="1006">
        <v>0.65049999999999997</v>
      </c>
      <c r="N173" s="1006">
        <v>0.67462500000000014</v>
      </c>
    </row>
    <row r="174" spans="1:14">
      <c r="A174" s="1005" t="s">
        <v>2482</v>
      </c>
      <c r="B174" s="1013">
        <v>168</v>
      </c>
      <c r="C174" s="1005" t="s">
        <v>2483</v>
      </c>
      <c r="D174" s="1005" t="s">
        <v>2011</v>
      </c>
      <c r="E174" s="1005" t="s">
        <v>1274</v>
      </c>
      <c r="F174" s="1005" t="s">
        <v>55</v>
      </c>
      <c r="G174" s="1005">
        <v>160</v>
      </c>
      <c r="H174" s="1006"/>
      <c r="I174" s="1006"/>
      <c r="J174" s="1006"/>
      <c r="K174" s="1006">
        <v>0.69000000000000006</v>
      </c>
      <c r="L174" s="1006">
        <v>0.92624999999999991</v>
      </c>
      <c r="M174" s="1006">
        <v>0.84375</v>
      </c>
      <c r="N174" s="1006">
        <v>0.82000000000000006</v>
      </c>
    </row>
    <row r="175" spans="1:14">
      <c r="A175" s="1005" t="s">
        <v>2484</v>
      </c>
      <c r="B175" s="1013">
        <v>169</v>
      </c>
      <c r="C175" s="1005" t="s">
        <v>730</v>
      </c>
      <c r="D175" s="1005" t="s">
        <v>2050</v>
      </c>
      <c r="E175" s="1005" t="s">
        <v>1274</v>
      </c>
      <c r="F175" s="1005" t="s">
        <v>55</v>
      </c>
      <c r="G175" s="1005">
        <v>160</v>
      </c>
      <c r="H175" s="1006">
        <v>0.41249999999999998</v>
      </c>
      <c r="I175" s="1006">
        <v>0.33750000000000002</v>
      </c>
      <c r="J175" s="1006">
        <v>0.39900000000000002</v>
      </c>
      <c r="K175" s="1006">
        <v>0.5</v>
      </c>
      <c r="L175" s="1006">
        <v>0.48799999999999999</v>
      </c>
      <c r="M175" s="1006">
        <v>0.38200000000000001</v>
      </c>
      <c r="N175" s="1006">
        <v>0.41983333333333334</v>
      </c>
    </row>
    <row r="176" spans="1:14">
      <c r="A176" s="1005" t="s">
        <v>2485</v>
      </c>
      <c r="B176" s="1013">
        <v>170</v>
      </c>
      <c r="C176" s="1005" t="s">
        <v>2042</v>
      </c>
      <c r="D176" s="1005" t="s">
        <v>2011</v>
      </c>
      <c r="E176" s="1005" t="s">
        <v>1274</v>
      </c>
      <c r="F176" s="1005" t="s">
        <v>55</v>
      </c>
      <c r="G176" s="1005">
        <v>161</v>
      </c>
      <c r="H176" s="1006">
        <v>0.4695652173913043</v>
      </c>
      <c r="I176" s="1006">
        <v>0.44422360248447201</v>
      </c>
      <c r="J176" s="1006">
        <v>0.6156521739130435</v>
      </c>
      <c r="K176" s="1006">
        <v>0.48447204968944102</v>
      </c>
      <c r="L176" s="1006">
        <v>0.49192546583850932</v>
      </c>
      <c r="M176" s="1006">
        <v>0.47850931677018638</v>
      </c>
      <c r="N176" s="1006">
        <v>0.49739130434782608</v>
      </c>
    </row>
    <row r="177" spans="1:14">
      <c r="A177" s="1005" t="s">
        <v>2486</v>
      </c>
      <c r="B177" s="1013">
        <v>171</v>
      </c>
      <c r="C177" s="1005" t="s">
        <v>2041</v>
      </c>
      <c r="D177" s="1005" t="s">
        <v>2011</v>
      </c>
      <c r="E177" s="1005" t="s">
        <v>1274</v>
      </c>
      <c r="F177" s="1005" t="s">
        <v>55</v>
      </c>
      <c r="G177" s="1005">
        <v>161</v>
      </c>
      <c r="H177" s="1006">
        <v>1.0857142857142859</v>
      </c>
      <c r="I177" s="1006">
        <v>1.079751552795031</v>
      </c>
      <c r="J177" s="1006">
        <v>1.1304347826086956</v>
      </c>
      <c r="K177" s="1006">
        <v>1.0852173913043479</v>
      </c>
      <c r="L177" s="1006">
        <v>0.25192546583850933</v>
      </c>
      <c r="M177" s="1006">
        <v>0.27875776397515528</v>
      </c>
      <c r="N177" s="1006">
        <v>0.81863354037267089</v>
      </c>
    </row>
    <row r="178" spans="1:14">
      <c r="A178" s="1005" t="s">
        <v>2487</v>
      </c>
      <c r="B178" s="1013">
        <v>172</v>
      </c>
      <c r="C178" s="1005" t="s">
        <v>982</v>
      </c>
      <c r="D178" s="1005" t="s">
        <v>2011</v>
      </c>
      <c r="E178" s="1005" t="s">
        <v>1274</v>
      </c>
      <c r="F178" s="1005" t="s">
        <v>55</v>
      </c>
      <c r="G178" s="1005">
        <v>162</v>
      </c>
      <c r="H178" s="1006">
        <v>1.2395061728395063</v>
      </c>
      <c r="I178" s="1006">
        <v>1.0962962962962963</v>
      </c>
      <c r="J178" s="1006">
        <v>1.1506172839506172</v>
      </c>
      <c r="K178" s="1006">
        <v>1.162469135802469</v>
      </c>
      <c r="L178" s="1006">
        <v>1.0577777777777779</v>
      </c>
      <c r="M178" s="1006">
        <v>1.28</v>
      </c>
      <c r="N178" s="1006">
        <v>1.1644444444444444</v>
      </c>
    </row>
    <row r="179" spans="1:14">
      <c r="A179" s="1005" t="s">
        <v>2488</v>
      </c>
      <c r="B179" s="1013">
        <v>173</v>
      </c>
      <c r="C179" s="1005" t="s">
        <v>1918</v>
      </c>
      <c r="D179" s="1005" t="s">
        <v>2203</v>
      </c>
      <c r="E179" s="1005" t="s">
        <v>1274</v>
      </c>
      <c r="F179" s="1005" t="s">
        <v>55</v>
      </c>
      <c r="G179" s="1005">
        <v>165</v>
      </c>
      <c r="H179" s="1006">
        <v>0.12121212121212122</v>
      </c>
      <c r="I179" s="1006">
        <v>0.12121212121212122</v>
      </c>
      <c r="J179" s="1006">
        <v>0.12242424242424242</v>
      </c>
      <c r="K179" s="1006">
        <v>9.8424242424242414E-2</v>
      </c>
      <c r="L179" s="1006">
        <v>9.9878787878787886E-2</v>
      </c>
      <c r="M179" s="1006">
        <v>0.11975757575757577</v>
      </c>
      <c r="N179" s="1006">
        <v>0.11381818181818182</v>
      </c>
    </row>
    <row r="180" spans="1:14">
      <c r="A180" s="1005" t="s">
        <v>2489</v>
      </c>
      <c r="B180" s="1013">
        <v>174</v>
      </c>
      <c r="C180" s="1005" t="s">
        <v>2079</v>
      </c>
      <c r="D180" s="1005" t="s">
        <v>2202</v>
      </c>
      <c r="E180" s="1005" t="s">
        <v>1274</v>
      </c>
      <c r="F180" s="1005" t="s">
        <v>55</v>
      </c>
      <c r="G180" s="1005">
        <v>165</v>
      </c>
      <c r="H180" s="1006">
        <v>0.38787878787878788</v>
      </c>
      <c r="I180" s="1006">
        <v>0.32242424242424245</v>
      </c>
      <c r="J180" s="1006">
        <v>0.32242424242424245</v>
      </c>
      <c r="K180" s="1006">
        <v>0.30545454545454542</v>
      </c>
      <c r="L180" s="1006">
        <v>0.29575757575757572</v>
      </c>
      <c r="M180" s="1006">
        <v>0.29769696969696968</v>
      </c>
      <c r="N180" s="1006">
        <v>0.32193939393939397</v>
      </c>
    </row>
    <row r="181" spans="1:14">
      <c r="A181" s="1005" t="s">
        <v>2490</v>
      </c>
      <c r="B181" s="1013">
        <v>175</v>
      </c>
      <c r="C181" s="1005" t="s">
        <v>1706</v>
      </c>
      <c r="D181" s="1005" t="s">
        <v>2203</v>
      </c>
      <c r="E181" s="1005" t="s">
        <v>1274</v>
      </c>
      <c r="F181" s="1005" t="s">
        <v>55</v>
      </c>
      <c r="G181" s="1005">
        <v>167</v>
      </c>
      <c r="H181" s="1006">
        <v>0.73868263473053897</v>
      </c>
      <c r="I181" s="1006">
        <v>0.67257485029940112</v>
      </c>
      <c r="J181" s="1006">
        <v>0.73005988023952095</v>
      </c>
      <c r="K181" s="1006">
        <v>0.62946107784431138</v>
      </c>
      <c r="L181" s="1006">
        <v>0.58970059880239523</v>
      </c>
      <c r="M181" s="1006">
        <v>0.56766467065868265</v>
      </c>
      <c r="N181" s="1006">
        <v>0.65469061876247503</v>
      </c>
    </row>
    <row r="182" spans="1:14">
      <c r="A182" s="1005" t="s">
        <v>2491</v>
      </c>
      <c r="B182" s="1013">
        <v>176</v>
      </c>
      <c r="C182" s="1005" t="s">
        <v>1919</v>
      </c>
      <c r="D182" s="1005" t="s">
        <v>2054</v>
      </c>
      <c r="E182" s="1005" t="s">
        <v>1274</v>
      </c>
      <c r="F182" s="1005" t="s">
        <v>55</v>
      </c>
      <c r="G182" s="1005">
        <v>167</v>
      </c>
      <c r="H182" s="1006">
        <v>1.0347305389221557</v>
      </c>
      <c r="I182" s="1006">
        <v>1.1702994011976047</v>
      </c>
      <c r="J182" s="1006">
        <v>0.61892215568862274</v>
      </c>
      <c r="K182" s="1006">
        <v>0.72670658682634726</v>
      </c>
      <c r="L182" s="1006">
        <v>0.33868263473053895</v>
      </c>
      <c r="M182" s="1006">
        <v>0.33676646706586827</v>
      </c>
      <c r="N182" s="1006">
        <v>0.70435129740518965</v>
      </c>
    </row>
    <row r="183" spans="1:14">
      <c r="A183" s="1005" t="s">
        <v>2492</v>
      </c>
      <c r="B183" s="1013">
        <v>177</v>
      </c>
      <c r="C183" s="1005" t="s">
        <v>2078</v>
      </c>
      <c r="D183" s="1005" t="s">
        <v>2054</v>
      </c>
      <c r="E183" s="1005" t="s">
        <v>1274</v>
      </c>
      <c r="F183" s="1005" t="s">
        <v>55</v>
      </c>
      <c r="G183" s="1005">
        <v>167</v>
      </c>
      <c r="H183" s="1006">
        <v>1.0955688622754491</v>
      </c>
      <c r="I183" s="1006">
        <v>0.98778443113772463</v>
      </c>
      <c r="J183" s="1006">
        <v>0.10538922155688624</v>
      </c>
      <c r="K183" s="1006">
        <v>0.75784431137724551</v>
      </c>
      <c r="L183" s="1006">
        <v>0.56766467065868265</v>
      </c>
      <c r="M183" s="1006">
        <v>0.56958083832335327</v>
      </c>
      <c r="N183" s="1006">
        <v>0.68063872255489022</v>
      </c>
    </row>
    <row r="184" spans="1:14">
      <c r="A184" s="1005" t="s">
        <v>2493</v>
      </c>
      <c r="B184" s="1013">
        <v>178</v>
      </c>
      <c r="C184" s="1005" t="s">
        <v>2075</v>
      </c>
      <c r="D184" s="1005" t="s">
        <v>2203</v>
      </c>
      <c r="E184" s="1005" t="s">
        <v>1274</v>
      </c>
      <c r="F184" s="1005" t="s">
        <v>55</v>
      </c>
      <c r="G184" s="1005">
        <v>167</v>
      </c>
      <c r="H184" s="1006">
        <v>0.19161676646706588</v>
      </c>
      <c r="I184" s="1006">
        <v>0.19161676646706588</v>
      </c>
      <c r="J184" s="1006">
        <v>0.25389221556886227</v>
      </c>
      <c r="K184" s="1006">
        <v>0.25005988023952097</v>
      </c>
      <c r="L184" s="1006">
        <v>0.29029940119760478</v>
      </c>
      <c r="M184" s="1006">
        <v>0.30467065868263477</v>
      </c>
      <c r="N184" s="1006">
        <v>0.24702594810379239</v>
      </c>
    </row>
    <row r="185" spans="1:14">
      <c r="A185" s="1005" t="s">
        <v>2494</v>
      </c>
      <c r="B185" s="1013">
        <v>179</v>
      </c>
      <c r="C185" s="1005" t="s">
        <v>2268</v>
      </c>
      <c r="D185" s="1005" t="s">
        <v>2054</v>
      </c>
      <c r="E185" s="1005" t="s">
        <v>1274</v>
      </c>
      <c r="F185" s="1005" t="s">
        <v>55</v>
      </c>
      <c r="G185" s="1005">
        <v>167</v>
      </c>
      <c r="H185" s="1006">
        <v>0.31856287425149704</v>
      </c>
      <c r="I185" s="1006">
        <v>0.5408383233532934</v>
      </c>
      <c r="J185" s="1006">
        <v>0.68502994011976048</v>
      </c>
      <c r="K185" s="1006">
        <v>0.47041916167664671</v>
      </c>
      <c r="L185" s="1006">
        <v>0.1317365269461078</v>
      </c>
      <c r="M185" s="1006">
        <v>9.2455089820359285E-2</v>
      </c>
      <c r="N185" s="1006">
        <v>0.37317365269461072</v>
      </c>
    </row>
    <row r="186" spans="1:14">
      <c r="A186" s="1005" t="s">
        <v>2495</v>
      </c>
      <c r="B186" s="1013">
        <v>180</v>
      </c>
      <c r="C186" s="1005" t="s">
        <v>2269</v>
      </c>
      <c r="D186" s="1005" t="s">
        <v>2054</v>
      </c>
      <c r="E186" s="1005" t="s">
        <v>1274</v>
      </c>
      <c r="F186" s="1005" t="s">
        <v>55</v>
      </c>
      <c r="G186" s="1005">
        <v>167</v>
      </c>
      <c r="H186" s="1006">
        <v>0.75880239520958082</v>
      </c>
      <c r="I186" s="1006">
        <v>0.84023952095808374</v>
      </c>
      <c r="J186" s="1006">
        <v>0.72862275449101799</v>
      </c>
      <c r="K186" s="1006">
        <v>0.42395209580838322</v>
      </c>
      <c r="L186" s="1006">
        <v>0.3429940119760479</v>
      </c>
      <c r="M186" s="1006">
        <v>0.72335329341317367</v>
      </c>
      <c r="N186" s="1006">
        <v>0.63632734530938118</v>
      </c>
    </row>
    <row r="187" spans="1:14">
      <c r="A187" s="1005" t="s">
        <v>2496</v>
      </c>
      <c r="B187" s="1013">
        <v>181</v>
      </c>
      <c r="C187" s="1005" t="s">
        <v>2497</v>
      </c>
      <c r="D187" s="1005" t="s">
        <v>2054</v>
      </c>
      <c r="E187" s="1005" t="s">
        <v>1274</v>
      </c>
      <c r="F187" s="1005" t="s">
        <v>55</v>
      </c>
      <c r="G187" s="1005">
        <v>167</v>
      </c>
      <c r="H187" s="1006"/>
      <c r="I187" s="1006">
        <v>0.53508982035928143</v>
      </c>
      <c r="J187" s="1006">
        <v>0.74682634730538922</v>
      </c>
      <c r="K187" s="1006">
        <v>0.14419161676646705</v>
      </c>
      <c r="L187" s="1006">
        <v>0.15616766467065868</v>
      </c>
      <c r="M187" s="1006">
        <v>0.14514970059880239</v>
      </c>
      <c r="N187" s="1006">
        <v>0.3454850299401197</v>
      </c>
    </row>
    <row r="188" spans="1:14">
      <c r="A188" s="1005" t="s">
        <v>2498</v>
      </c>
      <c r="B188" s="1013">
        <v>182</v>
      </c>
      <c r="C188" s="1005" t="s">
        <v>1838</v>
      </c>
      <c r="D188" s="1005" t="s">
        <v>2011</v>
      </c>
      <c r="E188" s="1005" t="s">
        <v>1274</v>
      </c>
      <c r="F188" s="1005" t="s">
        <v>55</v>
      </c>
      <c r="G188" s="1005">
        <v>167</v>
      </c>
      <c r="H188" s="1006">
        <v>0.71017964071856288</v>
      </c>
      <c r="I188" s="1006">
        <v>0.51089820359281435</v>
      </c>
      <c r="J188" s="1006">
        <v>0.24586826347305391</v>
      </c>
      <c r="K188" s="1006">
        <v>8.0479041916167657E-2</v>
      </c>
      <c r="L188" s="1006">
        <v>2.2035928143712576E-2</v>
      </c>
      <c r="M188" s="1006">
        <v>4.0718562874251497E-2</v>
      </c>
      <c r="N188" s="1006">
        <v>0.26836327345309385</v>
      </c>
    </row>
    <row r="189" spans="1:14">
      <c r="A189" s="1005" t="s">
        <v>2499</v>
      </c>
      <c r="B189" s="1013">
        <v>183</v>
      </c>
      <c r="C189" s="1005" t="s">
        <v>1920</v>
      </c>
      <c r="D189" s="1005" t="s">
        <v>2203</v>
      </c>
      <c r="E189" s="1005" t="s">
        <v>1274</v>
      </c>
      <c r="F189" s="1005" t="s">
        <v>55</v>
      </c>
      <c r="G189" s="1005">
        <v>167</v>
      </c>
      <c r="H189" s="1006">
        <v>0.20359281437125748</v>
      </c>
      <c r="I189" s="1006">
        <v>0.20550898203592816</v>
      </c>
      <c r="J189" s="1006">
        <v>0.21844311377245507</v>
      </c>
      <c r="K189" s="1006">
        <v>0.19305389221556887</v>
      </c>
      <c r="L189" s="1006">
        <v>0.18107784431137725</v>
      </c>
      <c r="M189" s="1006">
        <v>0.20407185628742514</v>
      </c>
      <c r="N189" s="1006">
        <v>0.20095808383233535</v>
      </c>
    </row>
    <row r="190" spans="1:14">
      <c r="A190" s="1005" t="s">
        <v>2500</v>
      </c>
      <c r="B190" s="1013">
        <v>184</v>
      </c>
      <c r="C190" s="1005" t="s">
        <v>1352</v>
      </c>
      <c r="D190" s="1005" t="s">
        <v>2054</v>
      </c>
      <c r="E190" s="1005" t="s">
        <v>1274</v>
      </c>
      <c r="F190" s="1005" t="s">
        <v>55</v>
      </c>
      <c r="G190" s="1005">
        <v>167</v>
      </c>
      <c r="H190" s="1006">
        <v>1.1961676646706587</v>
      </c>
      <c r="I190" s="1006">
        <v>1.1655089820359281</v>
      </c>
      <c r="J190" s="1006">
        <v>1.2704191616766467</v>
      </c>
      <c r="K190" s="1006">
        <v>1.1310179640718563</v>
      </c>
      <c r="L190" s="1006">
        <v>1.1477844311377245</v>
      </c>
      <c r="M190" s="1006">
        <v>1.1291017964071857</v>
      </c>
      <c r="N190" s="1006">
        <v>1.1733333333333331</v>
      </c>
    </row>
    <row r="191" spans="1:14">
      <c r="A191" s="1005" t="s">
        <v>2501</v>
      </c>
      <c r="B191" s="1013">
        <v>185</v>
      </c>
      <c r="C191" s="1005" t="s">
        <v>1611</v>
      </c>
      <c r="D191" s="1005" t="s">
        <v>2011</v>
      </c>
      <c r="E191" s="1005" t="s">
        <v>1274</v>
      </c>
      <c r="F191" s="1005" t="s">
        <v>55</v>
      </c>
      <c r="G191" s="1005">
        <v>167</v>
      </c>
      <c r="H191" s="1006">
        <v>0.22419161676646704</v>
      </c>
      <c r="I191" s="1006">
        <v>0.22706586826347305</v>
      </c>
      <c r="J191" s="1006">
        <v>0.25940119760479041</v>
      </c>
      <c r="K191" s="1006">
        <v>0.26514970059880238</v>
      </c>
      <c r="L191" s="1006">
        <v>0.23568862275449101</v>
      </c>
      <c r="M191" s="1006">
        <v>0.25221556886227542</v>
      </c>
      <c r="N191" s="1006">
        <v>0.24395209580838323</v>
      </c>
    </row>
    <row r="192" spans="1:14">
      <c r="A192" s="1005" t="s">
        <v>2502</v>
      </c>
      <c r="B192" s="1013">
        <v>186</v>
      </c>
      <c r="C192" s="1005" t="s">
        <v>1659</v>
      </c>
      <c r="D192" s="1005" t="s">
        <v>2203</v>
      </c>
      <c r="E192" s="1005" t="s">
        <v>1274</v>
      </c>
      <c r="F192" s="1005" t="s">
        <v>55</v>
      </c>
      <c r="G192" s="1005">
        <v>167</v>
      </c>
      <c r="H192" s="1006">
        <v>0.54179640718562871</v>
      </c>
      <c r="I192" s="1006">
        <v>0.54251497005988025</v>
      </c>
      <c r="J192" s="1006">
        <v>0.60359281437125745</v>
      </c>
      <c r="K192" s="1006">
        <v>0.55329341317365277</v>
      </c>
      <c r="L192" s="1006">
        <v>0.39377245508982039</v>
      </c>
      <c r="M192" s="1006">
        <v>0.43976047904191617</v>
      </c>
      <c r="N192" s="1006">
        <v>0.51245508982035926</v>
      </c>
    </row>
    <row r="193" spans="1:14">
      <c r="A193" s="1005" t="s">
        <v>2503</v>
      </c>
      <c r="B193" s="1013">
        <v>187</v>
      </c>
      <c r="C193" s="1005" t="s">
        <v>1921</v>
      </c>
      <c r="D193" s="1005" t="s">
        <v>2203</v>
      </c>
      <c r="E193" s="1005" t="s">
        <v>1274</v>
      </c>
      <c r="F193" s="1005" t="s">
        <v>55</v>
      </c>
      <c r="G193" s="1005">
        <v>167</v>
      </c>
      <c r="H193" s="1006">
        <v>0.77245508982035926</v>
      </c>
      <c r="I193" s="1006">
        <v>0.86407185628742522</v>
      </c>
      <c r="J193" s="1006">
        <v>0.78610778443113771</v>
      </c>
      <c r="K193" s="1006">
        <v>0.79401197604790419</v>
      </c>
      <c r="L193" s="1006">
        <v>0.81197604790419153</v>
      </c>
      <c r="M193" s="1006">
        <v>0.7077844311377246</v>
      </c>
      <c r="N193" s="1006">
        <v>0.78940119760479055</v>
      </c>
    </row>
    <row r="194" spans="1:14">
      <c r="A194" s="1005" t="s">
        <v>2504</v>
      </c>
      <c r="B194" s="1013">
        <v>188</v>
      </c>
      <c r="C194" s="1005" t="s">
        <v>2077</v>
      </c>
      <c r="D194" s="1005" t="s">
        <v>2203</v>
      </c>
      <c r="E194" s="1005" t="s">
        <v>1274</v>
      </c>
      <c r="F194" s="1005" t="s">
        <v>55</v>
      </c>
      <c r="G194" s="1005">
        <v>167</v>
      </c>
      <c r="H194" s="1006">
        <v>0.25269461077844313</v>
      </c>
      <c r="I194" s="1006">
        <v>0.25149700598802394</v>
      </c>
      <c r="J194" s="1006">
        <v>0.24574850299401196</v>
      </c>
      <c r="K194" s="1006">
        <v>0.26395209580838325</v>
      </c>
      <c r="L194" s="1006">
        <v>0.18443113772455091</v>
      </c>
      <c r="M194" s="1006">
        <v>0.26347305389221559</v>
      </c>
      <c r="N194" s="1006">
        <v>0.24363273453093812</v>
      </c>
    </row>
    <row r="195" spans="1:14">
      <c r="A195" s="1005" t="s">
        <v>2505</v>
      </c>
      <c r="B195" s="1013">
        <v>189</v>
      </c>
      <c r="C195" s="1005" t="s">
        <v>1837</v>
      </c>
      <c r="D195" s="1005" t="s">
        <v>2011</v>
      </c>
      <c r="E195" s="1005" t="s">
        <v>1274</v>
      </c>
      <c r="F195" s="1005" t="s">
        <v>55</v>
      </c>
      <c r="G195" s="1005">
        <v>167</v>
      </c>
      <c r="H195" s="1006">
        <v>0.75449101796407181</v>
      </c>
      <c r="I195" s="1006">
        <v>0.83688622754491016</v>
      </c>
      <c r="J195" s="1006">
        <v>0.75832335329341316</v>
      </c>
      <c r="K195" s="1006">
        <v>0.73005988023952095</v>
      </c>
      <c r="L195" s="1006">
        <v>1.1176047904191615</v>
      </c>
      <c r="M195" s="1006">
        <v>1.0414371257485029</v>
      </c>
      <c r="N195" s="1006">
        <v>0.87313373253492998</v>
      </c>
    </row>
    <row r="196" spans="1:14">
      <c r="A196" s="1005" t="s">
        <v>2506</v>
      </c>
      <c r="B196" s="1013">
        <v>190</v>
      </c>
      <c r="C196" s="1005" t="s">
        <v>2507</v>
      </c>
      <c r="D196" s="1005" t="s">
        <v>2011</v>
      </c>
      <c r="E196" s="1005" t="s">
        <v>1274</v>
      </c>
      <c r="F196" s="1005" t="s">
        <v>55</v>
      </c>
      <c r="G196" s="1005">
        <v>167</v>
      </c>
      <c r="H196" s="1006">
        <v>0.58826347305389215</v>
      </c>
      <c r="I196" s="1006">
        <v>0.60982035928143719</v>
      </c>
      <c r="J196" s="1006">
        <v>0.67401197604790419</v>
      </c>
      <c r="K196" s="1006">
        <v>0.28263473053892219</v>
      </c>
      <c r="L196" s="1006">
        <v>0.2764071856287425</v>
      </c>
      <c r="M196" s="1006">
        <v>0.30946107784431137</v>
      </c>
      <c r="N196" s="1006">
        <v>0.45676646706586826</v>
      </c>
    </row>
    <row r="197" spans="1:14">
      <c r="A197" s="1005" t="s">
        <v>2508</v>
      </c>
      <c r="B197" s="1013">
        <v>191</v>
      </c>
      <c r="C197" s="1005" t="s">
        <v>1367</v>
      </c>
      <c r="D197" s="1005" t="s">
        <v>2054</v>
      </c>
      <c r="E197" s="1005" t="s">
        <v>1274</v>
      </c>
      <c r="F197" s="1005" t="s">
        <v>55</v>
      </c>
      <c r="G197" s="1005">
        <v>167</v>
      </c>
      <c r="H197" s="1006">
        <v>1.0047904191616768</v>
      </c>
      <c r="I197" s="1006">
        <v>1.0766467065868264</v>
      </c>
      <c r="J197" s="1006">
        <v>1.17125748502994</v>
      </c>
      <c r="K197" s="1006">
        <v>1.2191616766467066</v>
      </c>
      <c r="L197" s="1006">
        <v>1.1808383233532933</v>
      </c>
      <c r="M197" s="1006">
        <v>0.30658682634730539</v>
      </c>
      <c r="N197" s="1006">
        <v>0.99321357285429146</v>
      </c>
    </row>
    <row r="198" spans="1:14">
      <c r="A198" s="1005" t="s">
        <v>2509</v>
      </c>
      <c r="B198" s="1013">
        <v>192</v>
      </c>
      <c r="C198" s="1005" t="s">
        <v>1922</v>
      </c>
      <c r="D198" s="1005" t="s">
        <v>2011</v>
      </c>
      <c r="E198" s="1005" t="s">
        <v>1274</v>
      </c>
      <c r="F198" s="1005" t="s">
        <v>55</v>
      </c>
      <c r="G198" s="1005">
        <v>167</v>
      </c>
      <c r="H198" s="1006">
        <v>0.74443113772455083</v>
      </c>
      <c r="I198" s="1006">
        <v>1.0649101796407185</v>
      </c>
      <c r="J198" s="1006">
        <v>1.0663473053892216</v>
      </c>
      <c r="K198" s="1006">
        <v>1.0950898203592814</v>
      </c>
      <c r="L198" s="1006">
        <v>1.0524550898203593</v>
      </c>
      <c r="M198" s="1006">
        <v>1.005508982035928</v>
      </c>
      <c r="N198" s="1006">
        <v>1.0047904191616766</v>
      </c>
    </row>
    <row r="199" spans="1:14">
      <c r="A199" s="1005" t="s">
        <v>2510</v>
      </c>
      <c r="B199" s="1013">
        <v>193</v>
      </c>
      <c r="C199" s="1005" t="s">
        <v>2511</v>
      </c>
      <c r="D199" s="1005" t="s">
        <v>2203</v>
      </c>
      <c r="E199" s="1005" t="s">
        <v>1274</v>
      </c>
      <c r="F199" s="1005" t="s">
        <v>55</v>
      </c>
      <c r="G199" s="1005">
        <v>167</v>
      </c>
      <c r="H199" s="1006"/>
      <c r="I199" s="1006">
        <v>0.12934131736526946</v>
      </c>
      <c r="J199" s="1006">
        <v>0.11880239520958084</v>
      </c>
      <c r="K199" s="1006">
        <v>0.11209580838323352</v>
      </c>
      <c r="L199" s="1006">
        <v>9.964071856287425E-2</v>
      </c>
      <c r="M199" s="1006">
        <v>0.13988023952095807</v>
      </c>
      <c r="N199" s="1006">
        <v>0.11995209580838323</v>
      </c>
    </row>
    <row r="200" spans="1:14">
      <c r="A200" s="1005" t="s">
        <v>2512</v>
      </c>
      <c r="B200" s="1013">
        <v>194</v>
      </c>
      <c r="C200" s="1005" t="s">
        <v>444</v>
      </c>
      <c r="D200" s="1005" t="s">
        <v>2011</v>
      </c>
      <c r="E200" s="1005" t="s">
        <v>1274</v>
      </c>
      <c r="F200" s="1005" t="s">
        <v>55</v>
      </c>
      <c r="G200" s="1005">
        <v>167</v>
      </c>
      <c r="H200" s="1006">
        <v>0.6347305389221557</v>
      </c>
      <c r="I200" s="1006">
        <v>0.62514970059880248</v>
      </c>
      <c r="J200" s="1006">
        <v>0.57604790419161678</v>
      </c>
      <c r="K200" s="1006">
        <v>0.58083832335329344</v>
      </c>
      <c r="L200" s="1006">
        <v>0.55688622754491013</v>
      </c>
      <c r="M200" s="1006">
        <v>0.10874251497005988</v>
      </c>
      <c r="N200" s="1006">
        <v>0.51373253493013971</v>
      </c>
    </row>
    <row r="201" spans="1:14">
      <c r="A201" s="1005" t="s">
        <v>2513</v>
      </c>
      <c r="B201" s="1013">
        <v>195</v>
      </c>
      <c r="C201" s="1005" t="s">
        <v>307</v>
      </c>
      <c r="D201" s="1005" t="s">
        <v>2011</v>
      </c>
      <c r="E201" s="1005" t="s">
        <v>1274</v>
      </c>
      <c r="F201" s="1005" t="s">
        <v>55</v>
      </c>
      <c r="G201" s="1005">
        <v>167</v>
      </c>
      <c r="H201" s="1006">
        <v>0.61796407185628743</v>
      </c>
      <c r="I201" s="1006">
        <v>0.67185628742514969</v>
      </c>
      <c r="J201" s="1006">
        <v>0.63952095808383236</v>
      </c>
      <c r="K201" s="1006">
        <v>0.71137724550898207</v>
      </c>
      <c r="L201" s="1006">
        <v>0.71568862275449097</v>
      </c>
      <c r="M201" s="1006">
        <v>6.3952095808383236E-2</v>
      </c>
      <c r="N201" s="1006">
        <v>0.57005988023952092</v>
      </c>
    </row>
    <row r="202" spans="1:14">
      <c r="A202" s="1005" t="s">
        <v>2514</v>
      </c>
      <c r="B202" s="1013">
        <v>196</v>
      </c>
      <c r="C202" s="1005" t="s">
        <v>1707</v>
      </c>
      <c r="D202" s="1005" t="s">
        <v>2213</v>
      </c>
      <c r="E202" s="1005" t="s">
        <v>1274</v>
      </c>
      <c r="F202" s="1005" t="s">
        <v>55</v>
      </c>
      <c r="G202" s="1005">
        <v>167</v>
      </c>
      <c r="H202" s="1006">
        <v>0.79329341317365265</v>
      </c>
      <c r="I202" s="1006">
        <v>0.81676646706586831</v>
      </c>
      <c r="J202" s="1006">
        <v>0.80095808383233524</v>
      </c>
      <c r="K202" s="1006">
        <v>0.80670658682634733</v>
      </c>
      <c r="L202" s="1006">
        <v>0.81197604790419153</v>
      </c>
      <c r="M202" s="1006">
        <v>0.80479041916167671</v>
      </c>
      <c r="N202" s="1006">
        <v>0.80574850299401202</v>
      </c>
    </row>
    <row r="203" spans="1:14">
      <c r="A203" s="1005" t="s">
        <v>2515</v>
      </c>
      <c r="B203" s="1013">
        <v>197</v>
      </c>
      <c r="C203" s="1005" t="s">
        <v>765</v>
      </c>
      <c r="D203" s="1005" t="s">
        <v>2011</v>
      </c>
      <c r="E203" s="1005" t="s">
        <v>1274</v>
      </c>
      <c r="F203" s="1005" t="s">
        <v>55</v>
      </c>
      <c r="G203" s="1005">
        <v>167</v>
      </c>
      <c r="H203" s="1006">
        <v>1.2105389221556886</v>
      </c>
      <c r="I203" s="1006">
        <v>1.1664670658682634</v>
      </c>
      <c r="J203" s="1006">
        <v>1.2287425149700597</v>
      </c>
      <c r="K203" s="1006">
        <v>0.26634730538922152</v>
      </c>
      <c r="L203" s="1006">
        <v>0.82347305389221559</v>
      </c>
      <c r="M203" s="1006">
        <v>1.1161676646706586</v>
      </c>
      <c r="N203" s="1006">
        <v>0.96862275449101798</v>
      </c>
    </row>
    <row r="204" spans="1:14">
      <c r="A204" s="1005" t="s">
        <v>2516</v>
      </c>
      <c r="B204" s="1013">
        <v>198</v>
      </c>
      <c r="C204" s="1005" t="s">
        <v>2270</v>
      </c>
      <c r="D204" s="1005" t="s">
        <v>2011</v>
      </c>
      <c r="E204" s="1005" t="s">
        <v>1274</v>
      </c>
      <c r="F204" s="1005" t="s">
        <v>55</v>
      </c>
      <c r="G204" s="1005">
        <v>167</v>
      </c>
      <c r="H204" s="1006">
        <v>1.2253892215568862</v>
      </c>
      <c r="I204" s="1006">
        <v>1.2431137724550898</v>
      </c>
      <c r="J204" s="1006">
        <v>1.2895808383233534</v>
      </c>
      <c r="K204" s="1006">
        <v>1.2675449101796408</v>
      </c>
      <c r="L204" s="1006">
        <v>1.3437125748502994</v>
      </c>
      <c r="M204" s="1006">
        <v>1.2661077844311377</v>
      </c>
      <c r="N204" s="1006">
        <v>1.2725748502994012</v>
      </c>
    </row>
    <row r="205" spans="1:14">
      <c r="A205" s="1005" t="s">
        <v>2517</v>
      </c>
      <c r="B205" s="1013">
        <v>199</v>
      </c>
      <c r="C205" s="1005" t="s">
        <v>975</v>
      </c>
      <c r="D205" s="1005" t="s">
        <v>2050</v>
      </c>
      <c r="E205" s="1005" t="s">
        <v>1274</v>
      </c>
      <c r="F205" s="1005" t="s">
        <v>55</v>
      </c>
      <c r="G205" s="1005">
        <v>167</v>
      </c>
      <c r="H205" s="1006">
        <v>0.61413173652694608</v>
      </c>
      <c r="I205" s="1006">
        <v>0.61461077844311374</v>
      </c>
      <c r="J205" s="1006">
        <v>0.62994011976047903</v>
      </c>
      <c r="K205" s="1006">
        <v>0.6107784431137725</v>
      </c>
      <c r="L205" s="1006">
        <v>0.39137724550898201</v>
      </c>
      <c r="M205" s="1006">
        <v>0.63089820359281434</v>
      </c>
      <c r="N205" s="1006">
        <v>0.58195608782435126</v>
      </c>
    </row>
    <row r="206" spans="1:14">
      <c r="A206" s="1005" t="s">
        <v>2518</v>
      </c>
      <c r="B206" s="1013">
        <v>200</v>
      </c>
      <c r="C206" s="1005" t="s">
        <v>2271</v>
      </c>
      <c r="D206" s="1005" t="s">
        <v>2203</v>
      </c>
      <c r="E206" s="1005" t="s">
        <v>1274</v>
      </c>
      <c r="F206" s="1005" t="s">
        <v>55</v>
      </c>
      <c r="G206" s="1005">
        <v>167</v>
      </c>
      <c r="H206" s="1006">
        <v>0.45029940119760481</v>
      </c>
      <c r="I206" s="1006">
        <v>0.48335329341317362</v>
      </c>
      <c r="J206" s="1006">
        <v>0.50299401197604787</v>
      </c>
      <c r="K206" s="1006">
        <v>0.6107784431137725</v>
      </c>
      <c r="L206" s="1006">
        <v>8.6227544910179643E-2</v>
      </c>
      <c r="M206" s="1006">
        <v>0.64287425149700594</v>
      </c>
      <c r="N206" s="1006">
        <v>0.46275449101796406</v>
      </c>
    </row>
    <row r="207" spans="1:14">
      <c r="A207" s="1005" t="s">
        <v>2519</v>
      </c>
      <c r="B207" s="1013">
        <v>201</v>
      </c>
      <c r="C207" s="1005" t="s">
        <v>2272</v>
      </c>
      <c r="D207" s="1005" t="s">
        <v>2203</v>
      </c>
      <c r="E207" s="1005" t="s">
        <v>1274</v>
      </c>
      <c r="F207" s="1005" t="s">
        <v>55</v>
      </c>
      <c r="G207" s="1005">
        <v>167</v>
      </c>
      <c r="H207" s="1006">
        <v>3.2574850299401201E-2</v>
      </c>
      <c r="I207" s="1006">
        <v>3.161676646706587E-2</v>
      </c>
      <c r="J207" s="1006">
        <v>4.5029940119760477E-2</v>
      </c>
      <c r="K207" s="1006">
        <v>3.7365269461077842E-2</v>
      </c>
      <c r="L207" s="1006">
        <v>3.161676646706587E-2</v>
      </c>
      <c r="M207" s="1006">
        <v>0.64862275449101792</v>
      </c>
      <c r="N207" s="1006">
        <v>0.13780439121756485</v>
      </c>
    </row>
    <row r="208" spans="1:14">
      <c r="A208" s="1005" t="s">
        <v>2520</v>
      </c>
      <c r="B208" s="1013">
        <v>202</v>
      </c>
      <c r="C208" s="1005" t="s">
        <v>742</v>
      </c>
      <c r="D208" s="1005" t="s">
        <v>2203</v>
      </c>
      <c r="E208" s="1005" t="s">
        <v>1276</v>
      </c>
      <c r="F208" s="1005" t="s">
        <v>55</v>
      </c>
      <c r="G208" s="1005">
        <v>167</v>
      </c>
      <c r="H208" s="1006"/>
      <c r="I208" s="1006"/>
      <c r="J208" s="1006"/>
      <c r="K208" s="1006"/>
      <c r="L208" s="1006"/>
      <c r="M208" s="1006"/>
      <c r="N208" s="1006"/>
    </row>
    <row r="209" spans="1:14">
      <c r="A209" s="1014">
        <v>126000000042</v>
      </c>
      <c r="B209" s="1013">
        <v>203</v>
      </c>
      <c r="C209" s="1005" t="s">
        <v>1836</v>
      </c>
      <c r="D209" s="1005" t="s">
        <v>2203</v>
      </c>
      <c r="E209" s="1005" t="s">
        <v>1276</v>
      </c>
      <c r="F209" s="1005" t="s">
        <v>55</v>
      </c>
      <c r="G209" s="1005">
        <v>167</v>
      </c>
      <c r="H209" s="1006">
        <v>0.44838323353293408</v>
      </c>
      <c r="I209" s="1006">
        <v>0.5604790419161676</v>
      </c>
      <c r="J209" s="1006">
        <v>0.56431137724550895</v>
      </c>
      <c r="K209" s="1006">
        <v>0.5288622754491018</v>
      </c>
      <c r="L209" s="1006">
        <v>0.53748502994011982</v>
      </c>
      <c r="M209" s="1006"/>
      <c r="N209" s="1006">
        <v>0.52790419161676638</v>
      </c>
    </row>
    <row r="210" spans="1:14">
      <c r="A210" s="1005" t="s">
        <v>2521</v>
      </c>
      <c r="B210" s="1013">
        <v>204</v>
      </c>
      <c r="C210" s="1005" t="s">
        <v>309</v>
      </c>
      <c r="D210" s="1005" t="s">
        <v>2213</v>
      </c>
      <c r="E210" s="1005" t="s">
        <v>1274</v>
      </c>
      <c r="F210" s="1005" t="s">
        <v>55</v>
      </c>
      <c r="G210" s="1005">
        <v>167.55</v>
      </c>
      <c r="H210" s="1006">
        <v>0.51351835273052815</v>
      </c>
      <c r="I210" s="1006">
        <v>0.52569382273948073</v>
      </c>
      <c r="J210" s="1006">
        <v>0.54503133393017</v>
      </c>
      <c r="K210" s="1006">
        <v>0.55434198746642782</v>
      </c>
      <c r="L210" s="1006">
        <v>0.59659803043867499</v>
      </c>
      <c r="M210" s="1006">
        <v>0.55720680393912259</v>
      </c>
      <c r="N210" s="1006">
        <v>0.54873172187406749</v>
      </c>
    </row>
    <row r="211" spans="1:14">
      <c r="A211" s="1005" t="s">
        <v>2522</v>
      </c>
      <c r="B211" s="1013">
        <v>205</v>
      </c>
      <c r="C211" s="1005" t="s">
        <v>701</v>
      </c>
      <c r="D211" s="1005" t="s">
        <v>2011</v>
      </c>
      <c r="E211" s="1005" t="s">
        <v>1274</v>
      </c>
      <c r="F211" s="1005" t="s">
        <v>55</v>
      </c>
      <c r="G211" s="1005">
        <v>170</v>
      </c>
      <c r="H211" s="1006">
        <v>0.44117647058823528</v>
      </c>
      <c r="I211" s="1006">
        <v>1.0023529411764707</v>
      </c>
      <c r="J211" s="1006">
        <v>0.99882352941176478</v>
      </c>
      <c r="K211" s="1006">
        <v>1.0023529411764707</v>
      </c>
      <c r="L211" s="1006">
        <v>2.1176470588235293E-2</v>
      </c>
      <c r="M211" s="1006">
        <v>0.98117647058823532</v>
      </c>
      <c r="N211" s="1006">
        <v>0.74117647058823533</v>
      </c>
    </row>
    <row r="212" spans="1:14">
      <c r="A212" s="1005" t="s">
        <v>2523</v>
      </c>
      <c r="B212" s="1013">
        <v>206</v>
      </c>
      <c r="C212" s="1005" t="s">
        <v>21</v>
      </c>
      <c r="D212" s="1005" t="s">
        <v>2050</v>
      </c>
      <c r="E212" s="1005" t="s">
        <v>1274</v>
      </c>
      <c r="F212" s="1005" t="s">
        <v>55</v>
      </c>
      <c r="G212" s="1005">
        <v>170</v>
      </c>
      <c r="H212" s="1006">
        <v>0.13670588235294118</v>
      </c>
      <c r="I212" s="1006">
        <v>0.1588235294117647</v>
      </c>
      <c r="J212" s="1006">
        <v>0.16611764705882351</v>
      </c>
      <c r="K212" s="1006">
        <v>0.16847058823529412</v>
      </c>
      <c r="L212" s="1006">
        <v>0.20141176470588237</v>
      </c>
      <c r="M212" s="1006">
        <v>0.16752941176470587</v>
      </c>
      <c r="N212" s="1006">
        <v>0.16650980392156861</v>
      </c>
    </row>
    <row r="213" spans="1:14">
      <c r="A213" s="1005" t="s">
        <v>2524</v>
      </c>
      <c r="B213" s="1013">
        <v>207</v>
      </c>
      <c r="C213" s="1005" t="s">
        <v>1835</v>
      </c>
      <c r="D213" s="1005" t="s">
        <v>2011</v>
      </c>
      <c r="E213" s="1005" t="s">
        <v>1274</v>
      </c>
      <c r="F213" s="1005" t="s">
        <v>55</v>
      </c>
      <c r="G213" s="1005">
        <v>172</v>
      </c>
      <c r="H213" s="1006">
        <v>0.76883720930232569</v>
      </c>
      <c r="I213" s="1006">
        <v>0.87069767441860457</v>
      </c>
      <c r="J213" s="1006">
        <v>0.91116279069767436</v>
      </c>
      <c r="K213" s="1006">
        <v>0.95348837209302328</v>
      </c>
      <c r="L213" s="1006">
        <v>0.93441860465116278</v>
      </c>
      <c r="M213" s="1006">
        <v>0.92139534883720919</v>
      </c>
      <c r="N213" s="1006">
        <v>0.89333333333333342</v>
      </c>
    </row>
    <row r="214" spans="1:14">
      <c r="A214" s="1005" t="s">
        <v>2525</v>
      </c>
      <c r="B214" s="1013">
        <v>208</v>
      </c>
      <c r="C214" s="1005" t="s">
        <v>753</v>
      </c>
      <c r="D214" s="1005" t="s">
        <v>2011</v>
      </c>
      <c r="E214" s="1005" t="s">
        <v>1274</v>
      </c>
      <c r="F214" s="1005" t="s">
        <v>55</v>
      </c>
      <c r="G214" s="1005">
        <v>174</v>
      </c>
      <c r="H214" s="1006">
        <v>0.91908045977011488</v>
      </c>
      <c r="I214" s="1006">
        <v>1.4721839080459771</v>
      </c>
      <c r="J214" s="1006">
        <v>1.5351724137931035</v>
      </c>
      <c r="K214" s="1006">
        <v>1.3885057471264368</v>
      </c>
      <c r="L214" s="1006">
        <v>1.4091954022988504</v>
      </c>
      <c r="M214" s="1006">
        <v>1.0542528735632184</v>
      </c>
      <c r="N214" s="1006">
        <v>1.2963984674329503</v>
      </c>
    </row>
    <row r="215" spans="1:14">
      <c r="A215" s="1005" t="s">
        <v>2526</v>
      </c>
      <c r="B215" s="1013">
        <v>209</v>
      </c>
      <c r="C215" s="1005" t="s">
        <v>981</v>
      </c>
      <c r="D215" s="1005" t="s">
        <v>2011</v>
      </c>
      <c r="E215" s="1005" t="s">
        <v>1274</v>
      </c>
      <c r="F215" s="1005" t="s">
        <v>55</v>
      </c>
      <c r="G215" s="1005">
        <v>174</v>
      </c>
      <c r="H215" s="1006">
        <v>0.96459770114942534</v>
      </c>
      <c r="I215" s="1006">
        <v>1.1071264367816092</v>
      </c>
      <c r="J215" s="1006">
        <v>1.2128735632183907</v>
      </c>
      <c r="K215" s="1006">
        <v>1.1006896551724139</v>
      </c>
      <c r="L215" s="1006">
        <v>1.056551724137931</v>
      </c>
      <c r="M215" s="1006">
        <v>1.0473563218390805</v>
      </c>
      <c r="N215" s="1006">
        <v>1.0815325670498084</v>
      </c>
    </row>
    <row r="216" spans="1:14">
      <c r="A216" s="1005" t="s">
        <v>2527</v>
      </c>
      <c r="B216" s="1013">
        <v>210</v>
      </c>
      <c r="C216" s="1005" t="s">
        <v>1893</v>
      </c>
      <c r="D216" s="1005" t="s">
        <v>2054</v>
      </c>
      <c r="E216" s="1005" t="s">
        <v>1274</v>
      </c>
      <c r="F216" s="1005" t="s">
        <v>55</v>
      </c>
      <c r="G216" s="1005">
        <v>174</v>
      </c>
      <c r="H216" s="1006">
        <v>1.1347126436781609</v>
      </c>
      <c r="I216" s="1006">
        <v>0.9903448275862069</v>
      </c>
      <c r="J216" s="1006">
        <v>0.82482758620689656</v>
      </c>
      <c r="K216" s="1006">
        <v>0.72505747126436781</v>
      </c>
      <c r="L216" s="1006">
        <v>0.80137931034482757</v>
      </c>
      <c r="M216" s="1006">
        <v>0.95218390804597708</v>
      </c>
      <c r="N216" s="1006">
        <v>0.90475095785440607</v>
      </c>
    </row>
    <row r="217" spans="1:14">
      <c r="A217" s="1005" t="s">
        <v>2528</v>
      </c>
      <c r="B217" s="1013">
        <v>211</v>
      </c>
      <c r="C217" s="1005" t="s">
        <v>294</v>
      </c>
      <c r="D217" s="1005" t="s">
        <v>2011</v>
      </c>
      <c r="E217" s="1005" t="s">
        <v>1274</v>
      </c>
      <c r="F217" s="1005" t="s">
        <v>55</v>
      </c>
      <c r="G217" s="1005">
        <v>175</v>
      </c>
      <c r="H217" s="1006">
        <v>0.79771428571428571</v>
      </c>
      <c r="I217" s="1006">
        <v>0.8342857142857143</v>
      </c>
      <c r="J217" s="1006">
        <v>0.71497142857142859</v>
      </c>
      <c r="K217" s="1006">
        <v>0.70171428571428573</v>
      </c>
      <c r="L217" s="1006">
        <v>0.76297142857142863</v>
      </c>
      <c r="M217" s="1006">
        <v>0.67520000000000002</v>
      </c>
      <c r="N217" s="1006">
        <v>0.7478095238095237</v>
      </c>
    </row>
    <row r="218" spans="1:14">
      <c r="A218" s="1005" t="s">
        <v>2529</v>
      </c>
      <c r="B218" s="1013">
        <v>212</v>
      </c>
      <c r="C218" s="1005" t="s">
        <v>661</v>
      </c>
      <c r="D218" s="1005" t="s">
        <v>2011</v>
      </c>
      <c r="E218" s="1005" t="s">
        <v>1274</v>
      </c>
      <c r="F218" s="1005" t="s">
        <v>55</v>
      </c>
      <c r="G218" s="1005">
        <v>175</v>
      </c>
      <c r="H218" s="1006">
        <v>1.1296774193548389</v>
      </c>
      <c r="I218" s="1006">
        <v>1.532258064516129</v>
      </c>
      <c r="J218" s="1006">
        <v>2.1632258064516128</v>
      </c>
      <c r="K218" s="1006">
        <v>2.2025806451612904</v>
      </c>
      <c r="L218" s="1006">
        <v>1.5743999999999998</v>
      </c>
      <c r="M218" s="1006">
        <v>1.5890285714285712</v>
      </c>
      <c r="N218" s="1006">
        <v>1.6844444444444444</v>
      </c>
    </row>
    <row r="219" spans="1:14">
      <c r="A219" s="1005" t="s">
        <v>2530</v>
      </c>
      <c r="B219" s="1013">
        <v>213</v>
      </c>
      <c r="C219" s="1005" t="s">
        <v>301</v>
      </c>
      <c r="D219" s="1005" t="s">
        <v>2011</v>
      </c>
      <c r="E219" s="1005" t="s">
        <v>1274</v>
      </c>
      <c r="F219" s="1005" t="s">
        <v>55</v>
      </c>
      <c r="G219" s="1005">
        <v>175</v>
      </c>
      <c r="H219" s="1006">
        <v>1.0011428571428571</v>
      </c>
      <c r="I219" s="1006">
        <v>1.0034285714285713</v>
      </c>
      <c r="J219" s="1006">
        <v>1.0633142857142859</v>
      </c>
      <c r="K219" s="1006">
        <v>1.0084571428571427</v>
      </c>
      <c r="L219" s="1006">
        <v>1.0345142857142857</v>
      </c>
      <c r="M219" s="1006">
        <v>1.0317714285714286</v>
      </c>
      <c r="N219" s="1006">
        <v>1.0237714285714286</v>
      </c>
    </row>
    <row r="220" spans="1:14">
      <c r="A220" s="1005" t="s">
        <v>2531</v>
      </c>
      <c r="B220" s="1013">
        <v>214</v>
      </c>
      <c r="C220" s="1005" t="s">
        <v>497</v>
      </c>
      <c r="D220" s="1005" t="s">
        <v>2203</v>
      </c>
      <c r="E220" s="1005" t="s">
        <v>1274</v>
      </c>
      <c r="F220" s="1005" t="s">
        <v>55</v>
      </c>
      <c r="G220" s="1005">
        <v>177</v>
      </c>
      <c r="H220" s="1006">
        <v>0.64406779661016944</v>
      </c>
      <c r="I220" s="1006">
        <v>0.68135593220338975</v>
      </c>
      <c r="J220" s="1006">
        <v>0.60519774011299443</v>
      </c>
      <c r="K220" s="1006">
        <v>0.53694915254237296</v>
      </c>
      <c r="L220" s="1006">
        <v>0.56903954802259882</v>
      </c>
      <c r="M220" s="1006">
        <v>0.64587570621468926</v>
      </c>
      <c r="N220" s="1006">
        <v>0.6137476459510357</v>
      </c>
    </row>
    <row r="221" spans="1:14">
      <c r="A221" s="1005" t="s">
        <v>2532</v>
      </c>
      <c r="B221" s="1013">
        <v>215</v>
      </c>
      <c r="C221" s="1005" t="s">
        <v>1661</v>
      </c>
      <c r="D221" s="1005" t="s">
        <v>2203</v>
      </c>
      <c r="E221" s="1005" t="s">
        <v>1274</v>
      </c>
      <c r="F221" s="1005" t="s">
        <v>55</v>
      </c>
      <c r="G221" s="1005">
        <v>178</v>
      </c>
      <c r="H221" s="1006">
        <v>0.56764044943820224</v>
      </c>
      <c r="I221" s="1006">
        <v>0.62157303370786521</v>
      </c>
      <c r="J221" s="1006">
        <v>0.61348314606741572</v>
      </c>
      <c r="K221" s="1006">
        <v>0.46921348314606737</v>
      </c>
      <c r="L221" s="1006">
        <v>1.0112359550561799E-2</v>
      </c>
      <c r="M221" s="1006">
        <v>0.52314606741573033</v>
      </c>
      <c r="N221" s="1006">
        <v>0.46752808988764044</v>
      </c>
    </row>
    <row r="222" spans="1:14">
      <c r="A222" s="1005" t="s">
        <v>2533</v>
      </c>
      <c r="B222" s="1013">
        <v>216</v>
      </c>
      <c r="C222" s="1005" t="s">
        <v>1834</v>
      </c>
      <c r="D222" s="1005" t="s">
        <v>2054</v>
      </c>
      <c r="E222" s="1005" t="s">
        <v>1274</v>
      </c>
      <c r="F222" s="1005" t="s">
        <v>55</v>
      </c>
      <c r="G222" s="1005">
        <v>178</v>
      </c>
      <c r="H222" s="1006">
        <v>1.4175280898876403</v>
      </c>
      <c r="I222" s="1006">
        <v>1.4831460674157304</v>
      </c>
      <c r="J222" s="1006">
        <v>1.2440449438202248</v>
      </c>
      <c r="K222" s="1006">
        <v>1.1865168539325841</v>
      </c>
      <c r="L222" s="1006">
        <v>1.1685393258426966</v>
      </c>
      <c r="M222" s="1006">
        <v>0.60494382022471915</v>
      </c>
      <c r="N222" s="1006">
        <v>1.1841198501872661</v>
      </c>
    </row>
    <row r="223" spans="1:14">
      <c r="A223" s="1005" t="s">
        <v>2534</v>
      </c>
      <c r="B223" s="1013">
        <v>217</v>
      </c>
      <c r="C223" s="1005" t="s">
        <v>2535</v>
      </c>
      <c r="D223" s="1005" t="s">
        <v>2054</v>
      </c>
      <c r="E223" s="1005" t="s">
        <v>1274</v>
      </c>
      <c r="F223" s="1005" t="s">
        <v>55</v>
      </c>
      <c r="G223" s="1005">
        <v>178</v>
      </c>
      <c r="H223" s="1006">
        <v>0.49887640449438203</v>
      </c>
      <c r="I223" s="1006">
        <v>0.53842696629213482</v>
      </c>
      <c r="J223" s="1006">
        <v>0.08</v>
      </c>
      <c r="K223" s="1006">
        <v>0.45573033707865174</v>
      </c>
      <c r="L223" s="1006">
        <v>0.48808988764044942</v>
      </c>
      <c r="M223" s="1006">
        <v>0.53483146067415732</v>
      </c>
      <c r="N223" s="1006">
        <v>0.43265917602996251</v>
      </c>
    </row>
    <row r="224" spans="1:14">
      <c r="A224" s="1005" t="s">
        <v>2536</v>
      </c>
      <c r="B224" s="1013">
        <v>218</v>
      </c>
      <c r="C224" s="1005" t="s">
        <v>2273</v>
      </c>
      <c r="D224" s="1005" t="s">
        <v>2203</v>
      </c>
      <c r="E224" s="1005" t="s">
        <v>1274</v>
      </c>
      <c r="F224" s="1005" t="s">
        <v>55</v>
      </c>
      <c r="G224" s="1005">
        <v>178</v>
      </c>
      <c r="H224" s="1006">
        <v>0.36134831460674155</v>
      </c>
      <c r="I224" s="1006">
        <v>0.51235955056179772</v>
      </c>
      <c r="J224" s="1006">
        <v>0.59775280898876404</v>
      </c>
      <c r="K224" s="1006">
        <v>0.53303370786516846</v>
      </c>
      <c r="L224" s="1006">
        <v>0.36629213483146067</v>
      </c>
      <c r="M224" s="1006">
        <v>0.4</v>
      </c>
      <c r="N224" s="1006">
        <v>0.46179775280898872</v>
      </c>
    </row>
    <row r="225" spans="1:14">
      <c r="A225" s="1005" t="s">
        <v>2537</v>
      </c>
      <c r="B225" s="1013">
        <v>219</v>
      </c>
      <c r="C225" s="1005" t="s">
        <v>1671</v>
      </c>
      <c r="D225" s="1005" t="s">
        <v>2054</v>
      </c>
      <c r="E225" s="1005" t="s">
        <v>1274</v>
      </c>
      <c r="F225" s="1005" t="s">
        <v>55</v>
      </c>
      <c r="G225" s="1005">
        <v>178</v>
      </c>
      <c r="H225" s="1006">
        <v>0.65707865168539326</v>
      </c>
      <c r="I225" s="1006">
        <v>0.83775280898876403</v>
      </c>
      <c r="J225" s="1006">
        <v>0.94921348314606746</v>
      </c>
      <c r="K225" s="1006">
        <v>0.33258426966292137</v>
      </c>
      <c r="L225" s="1006">
        <v>0.69573033707865173</v>
      </c>
      <c r="M225" s="1006">
        <v>0.68494382022471911</v>
      </c>
      <c r="N225" s="1006">
        <v>0.69288389513108606</v>
      </c>
    </row>
    <row r="226" spans="1:14">
      <c r="A226" s="1005" t="s">
        <v>2538</v>
      </c>
      <c r="B226" s="1013">
        <v>220</v>
      </c>
      <c r="C226" s="1005" t="s">
        <v>1672</v>
      </c>
      <c r="D226" s="1005" t="s">
        <v>2054</v>
      </c>
      <c r="E226" s="1005" t="s">
        <v>1274</v>
      </c>
      <c r="F226" s="1005" t="s">
        <v>55</v>
      </c>
      <c r="G226" s="1005">
        <v>178</v>
      </c>
      <c r="H226" s="1006">
        <v>1.5806741573033709</v>
      </c>
      <c r="I226" s="1006">
        <v>1.4373033707865168</v>
      </c>
      <c r="J226" s="1006">
        <v>1.1883146067415731</v>
      </c>
      <c r="K226" s="1006">
        <v>1.5020224719101125</v>
      </c>
      <c r="L226" s="1006">
        <v>1.4377528089887639</v>
      </c>
      <c r="M226" s="1006">
        <v>0.63775280898876407</v>
      </c>
      <c r="N226" s="1006">
        <v>1.2973033707865169</v>
      </c>
    </row>
    <row r="227" spans="1:14">
      <c r="A227" s="1005" t="s">
        <v>2539</v>
      </c>
      <c r="B227" s="1013">
        <v>221</v>
      </c>
      <c r="C227" s="1005" t="s">
        <v>1692</v>
      </c>
      <c r="D227" s="1005" t="s">
        <v>2054</v>
      </c>
      <c r="E227" s="1005" t="s">
        <v>1274</v>
      </c>
      <c r="F227" s="1005" t="s">
        <v>55</v>
      </c>
      <c r="G227" s="1005">
        <v>178</v>
      </c>
      <c r="H227" s="1006">
        <v>0.55460674157303369</v>
      </c>
      <c r="I227" s="1006">
        <v>0.6404494382022472</v>
      </c>
      <c r="J227" s="1006">
        <v>0.7078651685393258</v>
      </c>
      <c r="K227" s="1006">
        <v>0.68314606741573025</v>
      </c>
      <c r="L227" s="1006">
        <v>0.61213483146067416</v>
      </c>
      <c r="M227" s="1006">
        <v>0.52134831460674158</v>
      </c>
      <c r="N227" s="1006">
        <v>0.61992509363295889</v>
      </c>
    </row>
    <row r="228" spans="1:14">
      <c r="A228" s="1005" t="s">
        <v>2540</v>
      </c>
      <c r="B228" s="1013">
        <v>222</v>
      </c>
      <c r="C228" s="1005" t="s">
        <v>1708</v>
      </c>
      <c r="D228" s="1005" t="s">
        <v>2203</v>
      </c>
      <c r="E228" s="1005" t="s">
        <v>1274</v>
      </c>
      <c r="F228" s="1005" t="s">
        <v>55</v>
      </c>
      <c r="G228" s="1005">
        <v>178</v>
      </c>
      <c r="H228" s="1006">
        <v>0.72314606741573029</v>
      </c>
      <c r="I228" s="1006">
        <v>0.79370786516853931</v>
      </c>
      <c r="J228" s="1006">
        <v>0.77752808988764044</v>
      </c>
      <c r="K228" s="1006">
        <v>0.61932584269662916</v>
      </c>
      <c r="L228" s="1006">
        <v>0.63955056179775283</v>
      </c>
      <c r="M228" s="1006">
        <v>0.77617977528089888</v>
      </c>
      <c r="N228" s="1006">
        <v>0.72157303370786519</v>
      </c>
    </row>
    <row r="229" spans="1:14">
      <c r="A229" s="1005" t="s">
        <v>2541</v>
      </c>
      <c r="B229" s="1013">
        <v>223</v>
      </c>
      <c r="C229" s="1005" t="s">
        <v>1833</v>
      </c>
      <c r="D229" s="1005" t="s">
        <v>2054</v>
      </c>
      <c r="E229" s="1005" t="s">
        <v>1274</v>
      </c>
      <c r="F229" s="1005" t="s">
        <v>55</v>
      </c>
      <c r="G229" s="1005">
        <v>178</v>
      </c>
      <c r="H229" s="1006">
        <v>1.1707865168539326</v>
      </c>
      <c r="I229" s="1006">
        <v>0.90561797752808981</v>
      </c>
      <c r="J229" s="1006">
        <v>0.82696629213483142</v>
      </c>
      <c r="K229" s="1006">
        <v>0.81887640449438193</v>
      </c>
      <c r="L229" s="1006">
        <v>0.56269662921348318</v>
      </c>
      <c r="M229" s="1006">
        <v>0.76629213483146075</v>
      </c>
      <c r="N229" s="1006">
        <v>0.84187265917602983</v>
      </c>
    </row>
    <row r="230" spans="1:14">
      <c r="A230" s="1005" t="s">
        <v>2542</v>
      </c>
      <c r="B230" s="1013">
        <v>224</v>
      </c>
      <c r="C230" s="1005" t="s">
        <v>250</v>
      </c>
      <c r="D230" s="1005" t="s">
        <v>2011</v>
      </c>
      <c r="E230" s="1005" t="s">
        <v>1274</v>
      </c>
      <c r="F230" s="1005" t="s">
        <v>55</v>
      </c>
      <c r="G230" s="1005">
        <v>178</v>
      </c>
      <c r="H230" s="1006">
        <v>0.97786516853932581</v>
      </c>
      <c r="I230" s="1006">
        <v>0.98213483146067415</v>
      </c>
      <c r="J230" s="1006">
        <v>0.93606741573033714</v>
      </c>
      <c r="K230" s="1006">
        <v>0.82932584269662923</v>
      </c>
      <c r="L230" s="1006">
        <v>0.76865168539325834</v>
      </c>
      <c r="M230" s="1006">
        <v>0.79393258426966284</v>
      </c>
      <c r="N230" s="1006">
        <v>0.88132958801498129</v>
      </c>
    </row>
    <row r="231" spans="1:14">
      <c r="A231" s="1005" t="s">
        <v>2543</v>
      </c>
      <c r="B231" s="1013">
        <v>225</v>
      </c>
      <c r="C231" s="1005" t="s">
        <v>1363</v>
      </c>
      <c r="D231" s="1005" t="s">
        <v>2054</v>
      </c>
      <c r="E231" s="1005" t="s">
        <v>1274</v>
      </c>
      <c r="F231" s="1005" t="s">
        <v>55</v>
      </c>
      <c r="G231" s="1005">
        <v>178</v>
      </c>
      <c r="H231" s="1006">
        <v>0.7415730337078652</v>
      </c>
      <c r="I231" s="1006">
        <v>0.80224719101123598</v>
      </c>
      <c r="J231" s="1006">
        <v>0.74831460674157302</v>
      </c>
      <c r="K231" s="1006">
        <v>0.65730337078651691</v>
      </c>
      <c r="L231" s="1006">
        <v>0.72741573033707863</v>
      </c>
      <c r="M231" s="1006">
        <v>0.7226966292134831</v>
      </c>
      <c r="N231" s="1006">
        <v>0.73325842696629218</v>
      </c>
    </row>
    <row r="232" spans="1:14">
      <c r="A232" s="1005" t="s">
        <v>2544</v>
      </c>
      <c r="B232" s="1013">
        <v>226</v>
      </c>
      <c r="C232" s="1005" t="s">
        <v>1709</v>
      </c>
      <c r="D232" s="1005" t="s">
        <v>2054</v>
      </c>
      <c r="E232" s="1005" t="s">
        <v>1274</v>
      </c>
      <c r="F232" s="1005" t="s">
        <v>55</v>
      </c>
      <c r="G232" s="1005">
        <v>178</v>
      </c>
      <c r="H232" s="1006">
        <v>1.1842696629213483</v>
      </c>
      <c r="I232" s="1006">
        <v>1.1853932584269662</v>
      </c>
      <c r="J232" s="1006">
        <v>0.93033707865168536</v>
      </c>
      <c r="K232" s="1006">
        <v>1.1977528089887639</v>
      </c>
      <c r="L232" s="1006">
        <v>1.1982022471910112</v>
      </c>
      <c r="M232" s="1006">
        <v>0.22022471910112362</v>
      </c>
      <c r="N232" s="1006">
        <v>0.98602996254681641</v>
      </c>
    </row>
    <row r="233" spans="1:14">
      <c r="A233" s="1005" t="s">
        <v>2545</v>
      </c>
      <c r="B233" s="1013">
        <v>227</v>
      </c>
      <c r="C233" s="1005" t="s">
        <v>1923</v>
      </c>
      <c r="D233" s="1005" t="s">
        <v>2054</v>
      </c>
      <c r="E233" s="1005" t="s">
        <v>1274</v>
      </c>
      <c r="F233" s="1005" t="s">
        <v>55</v>
      </c>
      <c r="G233" s="1005">
        <v>178</v>
      </c>
      <c r="H233" s="1006">
        <v>0.6741573033707865</v>
      </c>
      <c r="I233" s="1006">
        <v>0.72134831460674165</v>
      </c>
      <c r="J233" s="1006">
        <v>0.79887640449438191</v>
      </c>
      <c r="K233" s="1006">
        <v>0.90337078651685399</v>
      </c>
      <c r="L233" s="1006">
        <v>0.68426966292134828</v>
      </c>
      <c r="M233" s="1006">
        <v>0.13887640449438202</v>
      </c>
      <c r="N233" s="1006">
        <v>0.65348314606741575</v>
      </c>
    </row>
    <row r="234" spans="1:14">
      <c r="A234" s="1005" t="s">
        <v>2546</v>
      </c>
      <c r="B234" s="1013">
        <v>228</v>
      </c>
      <c r="C234" s="1005" t="s">
        <v>1924</v>
      </c>
      <c r="D234" s="1005" t="s">
        <v>2054</v>
      </c>
      <c r="E234" s="1005" t="s">
        <v>1274</v>
      </c>
      <c r="F234" s="1005" t="s">
        <v>55</v>
      </c>
      <c r="G234" s="1005">
        <v>178</v>
      </c>
      <c r="H234" s="1006">
        <v>0.42337078651685395</v>
      </c>
      <c r="I234" s="1006">
        <v>0.47191011235955055</v>
      </c>
      <c r="J234" s="1006">
        <v>0.4435955056179775</v>
      </c>
      <c r="K234" s="1006">
        <v>0.35797752808988764</v>
      </c>
      <c r="L234" s="1006">
        <v>0.34044943820224721</v>
      </c>
      <c r="M234" s="1006">
        <v>0.29056179775280899</v>
      </c>
      <c r="N234" s="1006">
        <v>0.38797752808988767</v>
      </c>
    </row>
    <row r="235" spans="1:14">
      <c r="A235" s="1005" t="s">
        <v>2547</v>
      </c>
      <c r="B235" s="1013">
        <v>229</v>
      </c>
      <c r="C235" s="1005" t="s">
        <v>1925</v>
      </c>
      <c r="D235" s="1005" t="s">
        <v>2203</v>
      </c>
      <c r="E235" s="1005" t="s">
        <v>1274</v>
      </c>
      <c r="F235" s="1005" t="s">
        <v>55</v>
      </c>
      <c r="G235" s="1005">
        <v>178</v>
      </c>
      <c r="H235" s="1006">
        <v>0.57977528089887642</v>
      </c>
      <c r="I235" s="1006">
        <v>0.56629213483146068</v>
      </c>
      <c r="J235" s="1006">
        <v>0.56224719101123599</v>
      </c>
      <c r="K235" s="1006">
        <v>0.49146067415730338</v>
      </c>
      <c r="L235" s="1006">
        <v>0.47325842696629211</v>
      </c>
      <c r="M235" s="1006">
        <v>0.47797752808988764</v>
      </c>
      <c r="N235" s="1006">
        <v>0.52516853932584273</v>
      </c>
    </row>
    <row r="236" spans="1:14">
      <c r="A236" s="1005" t="s">
        <v>2548</v>
      </c>
      <c r="B236" s="1013">
        <v>230</v>
      </c>
      <c r="C236" s="1005" t="s">
        <v>1832</v>
      </c>
      <c r="D236" s="1005" t="s">
        <v>2011</v>
      </c>
      <c r="E236" s="1005" t="s">
        <v>332</v>
      </c>
      <c r="F236" s="1005" t="s">
        <v>55</v>
      </c>
      <c r="G236" s="1005">
        <v>178</v>
      </c>
      <c r="H236" s="1006"/>
      <c r="I236" s="1006"/>
      <c r="J236" s="1006"/>
      <c r="K236" s="1006"/>
      <c r="L236" s="1006"/>
      <c r="M236" s="1006"/>
      <c r="N236" s="1006"/>
    </row>
    <row r="237" spans="1:14">
      <c r="A237" s="1005" t="s">
        <v>2549</v>
      </c>
      <c r="B237" s="1013">
        <v>231</v>
      </c>
      <c r="C237" s="1005" t="s">
        <v>2274</v>
      </c>
      <c r="D237" s="1005" t="s">
        <v>2011</v>
      </c>
      <c r="E237" s="1005" t="s">
        <v>1274</v>
      </c>
      <c r="F237" s="1005" t="s">
        <v>55</v>
      </c>
      <c r="G237" s="1005">
        <v>178</v>
      </c>
      <c r="H237" s="1006">
        <v>0.43865168539325844</v>
      </c>
      <c r="I237" s="1006">
        <v>0.4323595505617977</v>
      </c>
      <c r="J237" s="1006">
        <v>0.45033707865168537</v>
      </c>
      <c r="K237" s="1006">
        <v>0.50247191011235959</v>
      </c>
      <c r="L237" s="1006">
        <v>0.43415730337078651</v>
      </c>
      <c r="M237" s="1006">
        <v>0.52853932584269658</v>
      </c>
      <c r="N237" s="1006">
        <v>0.46441947565543068</v>
      </c>
    </row>
    <row r="238" spans="1:14">
      <c r="A238" s="1005" t="s">
        <v>2550</v>
      </c>
      <c r="B238" s="1013">
        <v>232</v>
      </c>
      <c r="C238" s="1005" t="s">
        <v>824</v>
      </c>
      <c r="D238" s="1005" t="s">
        <v>2011</v>
      </c>
      <c r="E238" s="1005" t="s">
        <v>1276</v>
      </c>
      <c r="F238" s="1005" t="s">
        <v>55</v>
      </c>
      <c r="G238" s="1005">
        <v>178</v>
      </c>
      <c r="H238" s="1006"/>
      <c r="I238" s="1006"/>
      <c r="J238" s="1006"/>
      <c r="K238" s="1006"/>
      <c r="L238" s="1006"/>
      <c r="M238" s="1006"/>
      <c r="N238" s="1006"/>
    </row>
    <row r="239" spans="1:14">
      <c r="A239" s="1005" t="s">
        <v>2551</v>
      </c>
      <c r="B239" s="1013">
        <v>233</v>
      </c>
      <c r="C239" s="1005" t="s">
        <v>296</v>
      </c>
      <c r="D239" s="1005" t="s">
        <v>2011</v>
      </c>
      <c r="E239" s="1005" t="s">
        <v>1274</v>
      </c>
      <c r="F239" s="1005" t="s">
        <v>55</v>
      </c>
      <c r="G239" s="1005">
        <v>179</v>
      </c>
      <c r="H239" s="1006">
        <v>0.80111731843575418</v>
      </c>
      <c r="I239" s="1006">
        <v>0.99217877094972062</v>
      </c>
      <c r="J239" s="1006">
        <v>0.87418994413407813</v>
      </c>
      <c r="K239" s="1006">
        <v>0.83463687150837995</v>
      </c>
      <c r="L239" s="1006">
        <v>0.79575418994413405</v>
      </c>
      <c r="M239" s="1006">
        <v>0.87687150837988836</v>
      </c>
      <c r="N239" s="1006">
        <v>0.86245810055865924</v>
      </c>
    </row>
    <row r="240" spans="1:14">
      <c r="A240" s="1005" t="s">
        <v>2552</v>
      </c>
      <c r="B240" s="1013">
        <v>234</v>
      </c>
      <c r="C240" s="1005" t="s">
        <v>1831</v>
      </c>
      <c r="D240" s="1005" t="s">
        <v>2011</v>
      </c>
      <c r="E240" s="1005" t="s">
        <v>1274</v>
      </c>
      <c r="F240" s="1005" t="s">
        <v>55</v>
      </c>
      <c r="G240" s="1005">
        <v>180</v>
      </c>
      <c r="H240" s="1006">
        <v>0.82488888888888878</v>
      </c>
      <c r="I240" s="1006">
        <v>0.8017777777777777</v>
      </c>
      <c r="J240" s="1006">
        <v>0.81155555555555559</v>
      </c>
      <c r="K240" s="1006">
        <v>0.74222222222222223</v>
      </c>
      <c r="L240" s="1006">
        <v>0.7075555555555556</v>
      </c>
      <c r="M240" s="1006">
        <v>0.82399999999999995</v>
      </c>
      <c r="N240" s="1006">
        <v>0.78533333333333344</v>
      </c>
    </row>
    <row r="241" spans="1:14">
      <c r="A241" s="1005" t="s">
        <v>2553</v>
      </c>
      <c r="B241" s="1013">
        <v>235</v>
      </c>
      <c r="C241" s="1005" t="s">
        <v>961</v>
      </c>
      <c r="D241" s="1005" t="s">
        <v>2011</v>
      </c>
      <c r="E241" s="1005" t="s">
        <v>1274</v>
      </c>
      <c r="F241" s="1005" t="s">
        <v>55</v>
      </c>
      <c r="G241" s="1005">
        <v>180</v>
      </c>
      <c r="H241" s="1006">
        <v>1.1000000000000001</v>
      </c>
      <c r="I241" s="1006">
        <v>1.0779999999999998</v>
      </c>
      <c r="J241" s="1006">
        <v>1.032</v>
      </c>
      <c r="K241" s="1006">
        <v>1.242</v>
      </c>
      <c r="L241" s="1006">
        <v>3.0000000000000002E-2</v>
      </c>
      <c r="M241" s="1006">
        <v>1.232</v>
      </c>
      <c r="N241" s="1006">
        <v>0.95233333333333337</v>
      </c>
    </row>
    <row r="242" spans="1:14">
      <c r="A242" s="1005" t="s">
        <v>2554</v>
      </c>
      <c r="B242" s="1013">
        <v>236</v>
      </c>
      <c r="C242" s="1005" t="s">
        <v>1775</v>
      </c>
      <c r="D242" s="1005" t="s">
        <v>2011</v>
      </c>
      <c r="E242" s="1005" t="s">
        <v>1274</v>
      </c>
      <c r="F242" s="1005" t="s">
        <v>55</v>
      </c>
      <c r="G242" s="1005">
        <v>180</v>
      </c>
      <c r="H242" s="1006">
        <v>0.47199999999999998</v>
      </c>
      <c r="I242" s="1006">
        <v>0.46133333333333337</v>
      </c>
      <c r="J242" s="1006">
        <v>0.49333333333333329</v>
      </c>
      <c r="K242" s="1006">
        <v>0.49066666666666664</v>
      </c>
      <c r="L242" s="1006">
        <v>0.50666666666666671</v>
      </c>
      <c r="M242" s="1006">
        <v>0.48266666666666663</v>
      </c>
      <c r="N242" s="1006">
        <v>0.48444444444444451</v>
      </c>
    </row>
    <row r="243" spans="1:14">
      <c r="A243" s="1005" t="s">
        <v>2555</v>
      </c>
      <c r="B243" s="1013">
        <v>237</v>
      </c>
      <c r="C243" s="1005" t="s">
        <v>2074</v>
      </c>
      <c r="D243" s="1005" t="s">
        <v>2203</v>
      </c>
      <c r="E243" s="1005" t="s">
        <v>1274</v>
      </c>
      <c r="F243" s="1005" t="s">
        <v>55</v>
      </c>
      <c r="G243" s="1005">
        <v>180</v>
      </c>
      <c r="H243" s="1006">
        <v>9.1555555555555557E-2</v>
      </c>
      <c r="I243" s="1006">
        <v>0.19911111111111113</v>
      </c>
      <c r="J243" s="1006">
        <v>0.24000000000000002</v>
      </c>
      <c r="K243" s="1006">
        <v>0.21866666666666668</v>
      </c>
      <c r="L243" s="1006">
        <v>0.25511111111111112</v>
      </c>
      <c r="M243" s="1006">
        <v>0.24622222222222223</v>
      </c>
      <c r="N243" s="1006">
        <v>0.20844444444444446</v>
      </c>
    </row>
    <row r="244" spans="1:14">
      <c r="A244" s="1005" t="s">
        <v>2556</v>
      </c>
      <c r="B244" s="1013">
        <v>238</v>
      </c>
      <c r="C244" s="1005" t="s">
        <v>492</v>
      </c>
      <c r="D244" s="1005" t="s">
        <v>2050</v>
      </c>
      <c r="E244" s="1005" t="s">
        <v>1274</v>
      </c>
      <c r="F244" s="1005" t="s">
        <v>55</v>
      </c>
      <c r="G244" s="1005">
        <v>182.22</v>
      </c>
      <c r="H244" s="1006">
        <v>0.535177258259247</v>
      </c>
      <c r="I244" s="1006">
        <v>0.53166502030512564</v>
      </c>
      <c r="J244" s="1006">
        <v>0.54220173416748985</v>
      </c>
      <c r="K244" s="1006">
        <v>0.55581165623971029</v>
      </c>
      <c r="L244" s="1006">
        <v>0.58259247063988584</v>
      </c>
      <c r="M244" s="1006">
        <v>0.59444627373504555</v>
      </c>
      <c r="N244" s="1006">
        <v>0.55698240222441742</v>
      </c>
    </row>
    <row r="245" spans="1:14">
      <c r="A245" s="1005" t="s">
        <v>2557</v>
      </c>
      <c r="B245" s="1013">
        <v>239</v>
      </c>
      <c r="C245" s="1005" t="s">
        <v>986</v>
      </c>
      <c r="D245" s="1005" t="s">
        <v>2011</v>
      </c>
      <c r="E245" s="1005" t="s">
        <v>1274</v>
      </c>
      <c r="F245" s="1005" t="s">
        <v>55</v>
      </c>
      <c r="G245" s="1005">
        <v>183</v>
      </c>
      <c r="H245" s="1006">
        <v>0.68065573770491805</v>
      </c>
      <c r="I245" s="1006">
        <v>0.68415300546448088</v>
      </c>
      <c r="J245" s="1006">
        <v>0.60677595628415304</v>
      </c>
      <c r="K245" s="1006">
        <v>0.60021857923497268</v>
      </c>
      <c r="L245" s="1006">
        <v>0.59628415300546456</v>
      </c>
      <c r="M245" s="1006">
        <v>0.58010928961748631</v>
      </c>
      <c r="N245" s="1006">
        <v>0.62469945355191248</v>
      </c>
    </row>
    <row r="246" spans="1:14">
      <c r="A246" s="1005" t="s">
        <v>2558</v>
      </c>
      <c r="B246" s="1013">
        <v>240</v>
      </c>
      <c r="C246" s="1005" t="s">
        <v>1693</v>
      </c>
      <c r="D246" s="1005" t="s">
        <v>2011</v>
      </c>
      <c r="E246" s="1005" t="s">
        <v>1274</v>
      </c>
      <c r="F246" s="1005" t="s">
        <v>55</v>
      </c>
      <c r="G246" s="1005">
        <v>183</v>
      </c>
      <c r="H246" s="1006">
        <v>0.5429508196721311</v>
      </c>
      <c r="I246" s="1006">
        <v>0.5534426229508197</v>
      </c>
      <c r="J246" s="1006">
        <v>0.54491803278688522</v>
      </c>
      <c r="K246" s="1006">
        <v>0.5547540983606557</v>
      </c>
      <c r="L246" s="1006">
        <v>3.1475409836065574E-2</v>
      </c>
      <c r="M246" s="1006">
        <v>0.15147540983606556</v>
      </c>
      <c r="N246" s="1006">
        <v>0.39650273224043719</v>
      </c>
    </row>
    <row r="247" spans="1:14">
      <c r="A247" s="1005" t="s">
        <v>2559</v>
      </c>
      <c r="B247" s="1013">
        <v>241</v>
      </c>
      <c r="C247" s="1005" t="s">
        <v>564</v>
      </c>
      <c r="D247" s="1005" t="s">
        <v>2011</v>
      </c>
      <c r="E247" s="1005" t="s">
        <v>1274</v>
      </c>
      <c r="F247" s="1005" t="s">
        <v>55</v>
      </c>
      <c r="G247" s="1005">
        <v>184</v>
      </c>
      <c r="H247" s="1006">
        <v>0.72913043478260864</v>
      </c>
      <c r="I247" s="1006">
        <v>0.57065217391304346</v>
      </c>
      <c r="J247" s="1006">
        <v>0.55173913043478262</v>
      </c>
      <c r="K247" s="1006">
        <v>0.47086956521739132</v>
      </c>
      <c r="L247" s="1006">
        <v>0.65543478260869559</v>
      </c>
      <c r="M247" s="1006">
        <v>0.73369565217391308</v>
      </c>
      <c r="N247" s="1006">
        <v>0.61858695652173912</v>
      </c>
    </row>
    <row r="248" spans="1:14">
      <c r="A248" s="1005" t="s">
        <v>2560</v>
      </c>
      <c r="B248" s="1013">
        <v>242</v>
      </c>
      <c r="C248" s="1005" t="s">
        <v>601</v>
      </c>
      <c r="D248" s="1005" t="s">
        <v>2050</v>
      </c>
      <c r="E248" s="1005" t="s">
        <v>1274</v>
      </c>
      <c r="F248" s="1005" t="s">
        <v>55</v>
      </c>
      <c r="G248" s="1005">
        <v>185.56</v>
      </c>
      <c r="H248" s="1006">
        <v>0.26837680534597974</v>
      </c>
      <c r="I248" s="1006">
        <v>0.27646044406122006</v>
      </c>
      <c r="J248" s="1006">
        <v>0.28939426600560469</v>
      </c>
      <c r="K248" s="1006">
        <v>0.32851907738736796</v>
      </c>
      <c r="L248" s="1006">
        <v>0.2269885751239491</v>
      </c>
      <c r="M248" s="1006">
        <v>0.24638930804052597</v>
      </c>
      <c r="N248" s="1006">
        <v>0.27268807932744132</v>
      </c>
    </row>
    <row r="249" spans="1:14">
      <c r="A249" s="1005" t="s">
        <v>2561</v>
      </c>
      <c r="B249" s="1013">
        <v>243</v>
      </c>
      <c r="C249" s="1005" t="s">
        <v>2275</v>
      </c>
      <c r="D249" s="1005" t="s">
        <v>2051</v>
      </c>
      <c r="E249" s="1005" t="s">
        <v>1274</v>
      </c>
      <c r="F249" s="1005" t="s">
        <v>55</v>
      </c>
      <c r="G249" s="1005">
        <v>186</v>
      </c>
      <c r="H249" s="1006">
        <v>6.7956989247311833E-2</v>
      </c>
      <c r="I249" s="1006">
        <v>7.2258064516129025E-2</v>
      </c>
      <c r="J249" s="1006">
        <v>7.7419354838709681E-2</v>
      </c>
      <c r="K249" s="1006">
        <v>0.20344086021505378</v>
      </c>
      <c r="L249" s="1006">
        <v>8.9032258064516118E-2</v>
      </c>
      <c r="M249" s="1006">
        <v>8.301075268817204E-2</v>
      </c>
      <c r="N249" s="1006">
        <v>9.8853046594982077E-2</v>
      </c>
    </row>
    <row r="250" spans="1:14">
      <c r="A250" s="1005" t="s">
        <v>2562</v>
      </c>
      <c r="B250" s="1013">
        <v>244</v>
      </c>
      <c r="C250" s="1005" t="s">
        <v>1710</v>
      </c>
      <c r="D250" s="1005" t="s">
        <v>2054</v>
      </c>
      <c r="E250" s="1005" t="s">
        <v>1274</v>
      </c>
      <c r="F250" s="1005" t="s">
        <v>55</v>
      </c>
      <c r="G250" s="1005">
        <v>187</v>
      </c>
      <c r="H250" s="1006">
        <v>0.16941176470588235</v>
      </c>
      <c r="I250" s="1006">
        <v>0.2772192513368984</v>
      </c>
      <c r="J250" s="1006">
        <v>1.0690909090909091</v>
      </c>
      <c r="K250" s="1006">
        <v>0.93561497326203213</v>
      </c>
      <c r="L250" s="1006">
        <v>0.92342245989304816</v>
      </c>
      <c r="M250" s="1006">
        <v>0.74117647058823521</v>
      </c>
      <c r="N250" s="1006">
        <v>0.68598930481283416</v>
      </c>
    </row>
    <row r="251" spans="1:14">
      <c r="A251" s="1005" t="s">
        <v>2563</v>
      </c>
      <c r="B251" s="1013">
        <v>245</v>
      </c>
      <c r="C251" s="1005" t="s">
        <v>758</v>
      </c>
      <c r="D251" s="1005" t="s">
        <v>2011</v>
      </c>
      <c r="E251" s="1005" t="s">
        <v>1274</v>
      </c>
      <c r="F251" s="1005" t="s">
        <v>55</v>
      </c>
      <c r="G251" s="1005">
        <v>187</v>
      </c>
      <c r="H251" s="1006">
        <v>1.0053475935828877</v>
      </c>
      <c r="I251" s="1006">
        <v>1.0566844919786096</v>
      </c>
      <c r="J251" s="1006">
        <v>0.90909090909090906</v>
      </c>
      <c r="K251" s="1006">
        <v>0.9347593582887701</v>
      </c>
      <c r="L251" s="1006">
        <v>0.92406417112299466</v>
      </c>
      <c r="M251" s="1006">
        <v>0.94545454545454555</v>
      </c>
      <c r="N251" s="1006">
        <v>0.96256684491978606</v>
      </c>
    </row>
    <row r="252" spans="1:14">
      <c r="A252" s="1005" t="s">
        <v>2564</v>
      </c>
      <c r="B252" s="1013">
        <v>246</v>
      </c>
      <c r="C252" s="1005" t="s">
        <v>1830</v>
      </c>
      <c r="D252" s="1005" t="s">
        <v>2203</v>
      </c>
      <c r="E252" s="1005" t="s">
        <v>1274</v>
      </c>
      <c r="F252" s="1005" t="s">
        <v>55</v>
      </c>
      <c r="G252" s="1005">
        <v>187</v>
      </c>
      <c r="H252" s="1006">
        <v>0.55700534759358289</v>
      </c>
      <c r="I252" s="1006">
        <v>0.54288770053475932</v>
      </c>
      <c r="J252" s="1006">
        <v>0.54673796791443852</v>
      </c>
      <c r="K252" s="1006">
        <v>0.48385026737967918</v>
      </c>
      <c r="L252" s="1006">
        <v>0.54032085561497334</v>
      </c>
      <c r="M252" s="1006">
        <v>0.52620320855614977</v>
      </c>
      <c r="N252" s="1006">
        <v>0.53283422459893048</v>
      </c>
    </row>
    <row r="253" spans="1:14">
      <c r="A253" s="1005" t="s">
        <v>2565</v>
      </c>
      <c r="B253" s="1013">
        <v>247</v>
      </c>
      <c r="C253" s="1005" t="s">
        <v>297</v>
      </c>
      <c r="D253" s="1005" t="s">
        <v>2011</v>
      </c>
      <c r="E253" s="1005" t="s">
        <v>1274</v>
      </c>
      <c r="F253" s="1005" t="s">
        <v>55</v>
      </c>
      <c r="G253" s="1005">
        <v>189</v>
      </c>
      <c r="H253" s="1006">
        <v>0.94285714285714284</v>
      </c>
      <c r="I253" s="1006">
        <v>0.97777777777777786</v>
      </c>
      <c r="J253" s="1006">
        <v>0.9244444444444444</v>
      </c>
      <c r="K253" s="1006">
        <v>1.0787301587301588</v>
      </c>
      <c r="L253" s="1006">
        <v>0.74476190476190474</v>
      </c>
      <c r="M253" s="1006">
        <v>0.933968253968254</v>
      </c>
      <c r="N253" s="1006">
        <v>0.9337566137566139</v>
      </c>
    </row>
    <row r="254" spans="1:14">
      <c r="A254" s="1005" t="s">
        <v>2566</v>
      </c>
      <c r="B254" s="1013">
        <v>248</v>
      </c>
      <c r="C254" s="1005" t="s">
        <v>1362</v>
      </c>
      <c r="D254" s="1005" t="s">
        <v>2011</v>
      </c>
      <c r="E254" s="1005" t="s">
        <v>1274</v>
      </c>
      <c r="F254" s="1005" t="s">
        <v>55</v>
      </c>
      <c r="G254" s="1005">
        <v>189</v>
      </c>
      <c r="H254" s="1006">
        <v>0.61058201058201056</v>
      </c>
      <c r="I254" s="1006">
        <v>1.3492063492063493</v>
      </c>
      <c r="J254" s="1006">
        <v>1.3883597883597882</v>
      </c>
      <c r="K254" s="1006">
        <v>1.3470899470899471</v>
      </c>
      <c r="L254" s="1006">
        <v>0.74497354497354507</v>
      </c>
      <c r="M254" s="1006">
        <v>0.73968253968253972</v>
      </c>
      <c r="N254" s="1006">
        <v>1.0299823633156966</v>
      </c>
    </row>
    <row r="255" spans="1:14">
      <c r="A255" s="1005" t="s">
        <v>2567</v>
      </c>
      <c r="B255" s="1013">
        <v>249</v>
      </c>
      <c r="C255" s="1005" t="s">
        <v>2276</v>
      </c>
      <c r="D255" s="1005" t="s">
        <v>2054</v>
      </c>
      <c r="E255" s="1005" t="s">
        <v>1274</v>
      </c>
      <c r="F255" s="1005" t="s">
        <v>55</v>
      </c>
      <c r="G255" s="1005">
        <v>189</v>
      </c>
      <c r="H255" s="1006">
        <v>1.5051851851851852</v>
      </c>
      <c r="I255" s="1006">
        <v>1.3223280423280424</v>
      </c>
      <c r="J255" s="1006">
        <v>1.4366137566137565</v>
      </c>
      <c r="K255" s="1006">
        <v>0.6891005291005291</v>
      </c>
      <c r="L255" s="1006">
        <v>0.75767195767195761</v>
      </c>
      <c r="M255" s="1006">
        <v>1.1064550264550266</v>
      </c>
      <c r="N255" s="1006">
        <v>1.1362257495590828</v>
      </c>
    </row>
    <row r="256" spans="1:14">
      <c r="A256" s="1005" t="s">
        <v>2568</v>
      </c>
      <c r="B256" s="1013">
        <v>250</v>
      </c>
      <c r="C256" s="1005" t="s">
        <v>1894</v>
      </c>
      <c r="D256" s="1005" t="s">
        <v>2011</v>
      </c>
      <c r="E256" s="1005" t="s">
        <v>1274</v>
      </c>
      <c r="F256" s="1005" t="s">
        <v>55</v>
      </c>
      <c r="G256" s="1005">
        <v>189</v>
      </c>
      <c r="H256" s="1006">
        <v>0.68783068783068779</v>
      </c>
      <c r="I256" s="1006">
        <v>0.48412698412698413</v>
      </c>
      <c r="J256" s="1006">
        <v>0.48148148148148145</v>
      </c>
      <c r="K256" s="1006">
        <v>0.38095238095238093</v>
      </c>
      <c r="L256" s="1006">
        <v>0.35449735449735448</v>
      </c>
      <c r="M256" s="1006">
        <v>0.3439153439153439</v>
      </c>
      <c r="N256" s="1006">
        <v>0.45546737213403882</v>
      </c>
    </row>
    <row r="257" spans="1:14">
      <c r="A257" s="1005" t="s">
        <v>2569</v>
      </c>
      <c r="B257" s="1013">
        <v>251</v>
      </c>
      <c r="C257" s="1005" t="s">
        <v>1673</v>
      </c>
      <c r="D257" s="1005" t="s">
        <v>2011</v>
      </c>
      <c r="E257" s="1005" t="s">
        <v>1274</v>
      </c>
      <c r="F257" s="1005" t="s">
        <v>55</v>
      </c>
      <c r="G257" s="1005">
        <v>189</v>
      </c>
      <c r="H257" s="1006">
        <v>0.42857142857142855</v>
      </c>
      <c r="I257" s="1006">
        <v>0.45460317460317462</v>
      </c>
      <c r="J257" s="1006">
        <v>0.42698412698412702</v>
      </c>
      <c r="K257" s="1006">
        <v>0.46031746031746029</v>
      </c>
      <c r="L257" s="1006">
        <v>0.44761904761904758</v>
      </c>
      <c r="M257" s="1006">
        <v>0.50285714285714289</v>
      </c>
      <c r="N257" s="1006">
        <v>0.4534920634920635</v>
      </c>
    </row>
    <row r="258" spans="1:14">
      <c r="A258" s="1005" t="s">
        <v>2570</v>
      </c>
      <c r="B258" s="1013">
        <v>252</v>
      </c>
      <c r="C258" s="1005" t="s">
        <v>1711</v>
      </c>
      <c r="D258" s="1005" t="s">
        <v>2011</v>
      </c>
      <c r="E258" s="1005" t="s">
        <v>1274</v>
      </c>
      <c r="F258" s="1005" t="s">
        <v>55</v>
      </c>
      <c r="G258" s="1005">
        <v>189</v>
      </c>
      <c r="H258" s="1006">
        <v>0.61798941798941798</v>
      </c>
      <c r="I258" s="1006">
        <v>0.63492063492063489</v>
      </c>
      <c r="J258" s="1006">
        <v>0.65989417989417987</v>
      </c>
      <c r="K258" s="1006">
        <v>0.80973544973544964</v>
      </c>
      <c r="L258" s="1006">
        <v>0.28910052910052908</v>
      </c>
      <c r="M258" s="1006">
        <v>0.55788359788359787</v>
      </c>
      <c r="N258" s="1006">
        <v>0.59492063492063485</v>
      </c>
    </row>
    <row r="259" spans="1:14">
      <c r="A259" s="1005" t="s">
        <v>2571</v>
      </c>
      <c r="B259" s="1013">
        <v>253</v>
      </c>
      <c r="C259" s="1005" t="s">
        <v>2572</v>
      </c>
      <c r="D259" s="1005" t="s">
        <v>2203</v>
      </c>
      <c r="E259" s="1005" t="s">
        <v>1274</v>
      </c>
      <c r="F259" s="1005" t="s">
        <v>55</v>
      </c>
      <c r="G259" s="1005">
        <v>189</v>
      </c>
      <c r="H259" s="1006">
        <v>0.13206349206349208</v>
      </c>
      <c r="I259" s="1006">
        <v>0.1108994708994709</v>
      </c>
      <c r="J259" s="1006">
        <v>0.11259259259259261</v>
      </c>
      <c r="K259" s="1006">
        <v>0.10455026455026456</v>
      </c>
      <c r="L259" s="1006">
        <v>0.11597883597883599</v>
      </c>
      <c r="M259" s="1006">
        <v>0.21502645502645504</v>
      </c>
      <c r="N259" s="1006">
        <v>0.13185185185185186</v>
      </c>
    </row>
    <row r="260" spans="1:14">
      <c r="A260" s="1005" t="s">
        <v>2573</v>
      </c>
      <c r="B260" s="1013">
        <v>254</v>
      </c>
      <c r="C260" s="1005" t="s">
        <v>977</v>
      </c>
      <c r="D260" s="1005" t="s">
        <v>2203</v>
      </c>
      <c r="E260" s="1005" t="s">
        <v>1274</v>
      </c>
      <c r="F260" s="1005" t="s">
        <v>55</v>
      </c>
      <c r="G260" s="1005">
        <v>189</v>
      </c>
      <c r="H260" s="1006">
        <v>0.23280423280423279</v>
      </c>
      <c r="I260" s="1006">
        <v>0.21164021164021163</v>
      </c>
      <c r="J260" s="1006">
        <v>0.1693121693121693</v>
      </c>
      <c r="K260" s="1006">
        <v>0.19047619047619047</v>
      </c>
      <c r="L260" s="1006">
        <v>0.19894179894179895</v>
      </c>
      <c r="M260" s="1006">
        <v>0.15111111111111111</v>
      </c>
      <c r="N260" s="1006">
        <v>0.19238095238095237</v>
      </c>
    </row>
    <row r="261" spans="1:14">
      <c r="A261" s="1005" t="s">
        <v>2574</v>
      </c>
      <c r="B261" s="1013">
        <v>255</v>
      </c>
      <c r="C261" s="1005" t="s">
        <v>1712</v>
      </c>
      <c r="D261" s="1005" t="s">
        <v>2203</v>
      </c>
      <c r="E261" s="1005" t="s">
        <v>1274</v>
      </c>
      <c r="F261" s="1005" t="s">
        <v>55</v>
      </c>
      <c r="G261" s="1005">
        <v>189</v>
      </c>
      <c r="H261" s="1006">
        <v>9.9470899470899474E-2</v>
      </c>
      <c r="I261" s="1006">
        <v>9.1005291005291006E-2</v>
      </c>
      <c r="J261" s="1006">
        <v>2.7513227513227514E-2</v>
      </c>
      <c r="K261" s="1006">
        <v>2.5396825396825397E-2</v>
      </c>
      <c r="L261" s="1006">
        <v>3.5978835978835978E-2</v>
      </c>
      <c r="M261" s="1006">
        <v>3.9788359788359789E-2</v>
      </c>
      <c r="N261" s="1006">
        <v>5.3192239858906518E-2</v>
      </c>
    </row>
    <row r="262" spans="1:14">
      <c r="A262" s="1005" t="s">
        <v>2575</v>
      </c>
      <c r="B262" s="1013">
        <v>256</v>
      </c>
      <c r="C262" s="1005" t="s">
        <v>1926</v>
      </c>
      <c r="D262" s="1005" t="s">
        <v>2203</v>
      </c>
      <c r="E262" s="1005" t="s">
        <v>1274</v>
      </c>
      <c r="F262" s="1005" t="s">
        <v>55</v>
      </c>
      <c r="G262" s="1005">
        <v>190</v>
      </c>
      <c r="H262" s="1006">
        <v>0.34105263157894733</v>
      </c>
      <c r="I262" s="1006">
        <v>0.77368421052631575</v>
      </c>
      <c r="J262" s="1006">
        <v>0.74778947368421056</v>
      </c>
      <c r="K262" s="1006">
        <v>0.77305263157894732</v>
      </c>
      <c r="L262" s="1006">
        <v>2.5263157894736842E-2</v>
      </c>
      <c r="M262" s="1006">
        <v>0.62147368421052629</v>
      </c>
      <c r="N262" s="1006">
        <v>0.54705263157894735</v>
      </c>
    </row>
    <row r="263" spans="1:14">
      <c r="A263" s="1005" t="s">
        <v>2576</v>
      </c>
      <c r="B263" s="1013">
        <v>257</v>
      </c>
      <c r="C263" s="1005" t="s">
        <v>272</v>
      </c>
      <c r="D263" s="1005" t="s">
        <v>2203</v>
      </c>
      <c r="E263" s="1005" t="s">
        <v>1274</v>
      </c>
      <c r="F263" s="1005" t="s">
        <v>55</v>
      </c>
      <c r="G263" s="1005">
        <v>193</v>
      </c>
      <c r="H263" s="1006">
        <v>0.46943005181347147</v>
      </c>
      <c r="I263" s="1006">
        <v>0.45886010362694302</v>
      </c>
      <c r="J263" s="1006">
        <v>0.48435233160621766</v>
      </c>
      <c r="K263" s="1006">
        <v>0.42341968911917099</v>
      </c>
      <c r="L263" s="1006">
        <v>0.45948186528497414</v>
      </c>
      <c r="M263" s="1006">
        <v>0.45699481865284974</v>
      </c>
      <c r="N263" s="1006">
        <v>0.45875647668393782</v>
      </c>
    </row>
    <row r="264" spans="1:14">
      <c r="A264" s="1005" t="s">
        <v>2577</v>
      </c>
      <c r="B264" s="1013">
        <v>258</v>
      </c>
      <c r="C264" s="1005" t="s">
        <v>1927</v>
      </c>
      <c r="D264" s="1005" t="s">
        <v>2203</v>
      </c>
      <c r="E264" s="1005" t="s">
        <v>1274</v>
      </c>
      <c r="F264" s="1005" t="s">
        <v>55</v>
      </c>
      <c r="G264" s="1005">
        <v>193</v>
      </c>
      <c r="H264" s="1006">
        <v>0.3274611398963731</v>
      </c>
      <c r="I264" s="1006">
        <v>0.30922279792746116</v>
      </c>
      <c r="J264" s="1006">
        <v>0.35398963730569943</v>
      </c>
      <c r="K264" s="1006">
        <v>0.303419689119171</v>
      </c>
      <c r="L264" s="1006">
        <v>0.29347150259067356</v>
      </c>
      <c r="M264" s="1006">
        <v>0.26445595854922277</v>
      </c>
      <c r="N264" s="1006">
        <v>0.3086701208981002</v>
      </c>
    </row>
    <row r="265" spans="1:14">
      <c r="A265" s="1005" t="s">
        <v>2578</v>
      </c>
      <c r="B265" s="1013">
        <v>259</v>
      </c>
      <c r="C265" s="1005" t="s">
        <v>948</v>
      </c>
      <c r="D265" s="1005" t="s">
        <v>2203</v>
      </c>
      <c r="E265" s="1005" t="s">
        <v>1274</v>
      </c>
      <c r="F265" s="1005" t="s">
        <v>55</v>
      </c>
      <c r="G265" s="1005">
        <v>193</v>
      </c>
      <c r="H265" s="1006">
        <v>0.39170984455958546</v>
      </c>
      <c r="I265" s="1006">
        <v>0.35129533678756475</v>
      </c>
      <c r="J265" s="1006">
        <v>0.40974093264248701</v>
      </c>
      <c r="K265" s="1006">
        <v>0.31834196891191707</v>
      </c>
      <c r="L265" s="1006">
        <v>5.7823834196891195E-2</v>
      </c>
      <c r="M265" s="1006">
        <v>0.34383419689119171</v>
      </c>
      <c r="N265" s="1006">
        <v>0.31212435233160624</v>
      </c>
    </row>
    <row r="266" spans="1:14">
      <c r="A266" s="1005" t="s">
        <v>2579</v>
      </c>
      <c r="B266" s="1013">
        <v>260</v>
      </c>
      <c r="C266" s="1005" t="s">
        <v>759</v>
      </c>
      <c r="D266" s="1005" t="s">
        <v>2011</v>
      </c>
      <c r="E266" s="1005" t="s">
        <v>1274</v>
      </c>
      <c r="F266" s="1005" t="s">
        <v>55</v>
      </c>
      <c r="G266" s="1005">
        <v>195</v>
      </c>
      <c r="H266" s="1006">
        <v>0.90051282051282044</v>
      </c>
      <c r="I266" s="1006">
        <v>0.80615384615384611</v>
      </c>
      <c r="J266" s="1006">
        <v>0.79794871794871791</v>
      </c>
      <c r="K266" s="1006">
        <v>0.88820512820512809</v>
      </c>
      <c r="L266" s="1006">
        <v>4.9230769230769231E-2</v>
      </c>
      <c r="M266" s="1006">
        <v>0.8069743589743591</v>
      </c>
      <c r="N266" s="1006">
        <v>0.70817094017094018</v>
      </c>
    </row>
    <row r="267" spans="1:14">
      <c r="A267" s="1005" t="s">
        <v>2580</v>
      </c>
      <c r="B267" s="1013">
        <v>261</v>
      </c>
      <c r="C267" s="1005" t="s">
        <v>302</v>
      </c>
      <c r="D267" s="1005" t="s">
        <v>2011</v>
      </c>
      <c r="E267" s="1005" t="s">
        <v>1274</v>
      </c>
      <c r="F267" s="1005" t="s">
        <v>55</v>
      </c>
      <c r="G267" s="1005">
        <v>195</v>
      </c>
      <c r="H267" s="1006">
        <v>0.76389743589743597</v>
      </c>
      <c r="I267" s="1006">
        <v>0.82666666666666666</v>
      </c>
      <c r="J267" s="1006">
        <v>0.84841025641025636</v>
      </c>
      <c r="K267" s="1006">
        <v>0.89600000000000002</v>
      </c>
      <c r="L267" s="1006">
        <v>0.77825641025641024</v>
      </c>
      <c r="M267" s="1006">
        <v>0.82461538461538464</v>
      </c>
      <c r="N267" s="1006">
        <v>0.82297435897435889</v>
      </c>
    </row>
    <row r="268" spans="1:14">
      <c r="A268" s="1005" t="s">
        <v>2581</v>
      </c>
      <c r="B268" s="1013">
        <v>262</v>
      </c>
      <c r="C268" s="1005" t="s">
        <v>1755</v>
      </c>
      <c r="D268" s="1005" t="s">
        <v>2054</v>
      </c>
      <c r="E268" s="1005" t="s">
        <v>1274</v>
      </c>
      <c r="F268" s="1005" t="s">
        <v>55</v>
      </c>
      <c r="G268" s="1005">
        <v>200</v>
      </c>
      <c r="H268" s="1006">
        <v>1.4224000000000001</v>
      </c>
      <c r="I268" s="1006">
        <v>1.3928</v>
      </c>
      <c r="J268" s="1006">
        <v>1.0007999999999999</v>
      </c>
      <c r="K268" s="1006">
        <v>0.36880000000000002</v>
      </c>
      <c r="L268" s="1006">
        <v>0.47360000000000002</v>
      </c>
      <c r="M268" s="1006">
        <v>0.52079999999999993</v>
      </c>
      <c r="N268" s="1006">
        <v>0.86319999999999997</v>
      </c>
    </row>
    <row r="269" spans="1:14">
      <c r="A269" s="1005" t="s">
        <v>2582</v>
      </c>
      <c r="B269" s="1013">
        <v>263</v>
      </c>
      <c r="C269" s="1005" t="s">
        <v>665</v>
      </c>
      <c r="D269" s="1005" t="s">
        <v>2011</v>
      </c>
      <c r="E269" s="1005" t="s">
        <v>1274</v>
      </c>
      <c r="F269" s="1005" t="s">
        <v>55</v>
      </c>
      <c r="G269" s="1005">
        <v>200</v>
      </c>
      <c r="H269" s="1006">
        <v>1.1440000000000001</v>
      </c>
      <c r="I269" s="1006">
        <v>1.3</v>
      </c>
      <c r="J269" s="1006">
        <v>1.5471999999999999</v>
      </c>
      <c r="K269" s="1006">
        <v>1.5287999999999999</v>
      </c>
      <c r="L269" s="1006">
        <v>0.88400000000000001</v>
      </c>
      <c r="M269" s="1006">
        <v>1.6472</v>
      </c>
      <c r="N269" s="1006">
        <v>1.3418666666666668</v>
      </c>
    </row>
    <row r="270" spans="1:14">
      <c r="A270" s="1005" t="s">
        <v>2583</v>
      </c>
      <c r="B270" s="1013">
        <v>264</v>
      </c>
      <c r="C270" s="1005" t="s">
        <v>953</v>
      </c>
      <c r="D270" s="1005" t="s">
        <v>2011</v>
      </c>
      <c r="E270" s="1005" t="s">
        <v>1274</v>
      </c>
      <c r="F270" s="1005" t="s">
        <v>55</v>
      </c>
      <c r="G270" s="1005">
        <v>200</v>
      </c>
      <c r="H270" s="1006">
        <v>0.44</v>
      </c>
      <c r="I270" s="1006">
        <v>0.41200000000000003</v>
      </c>
      <c r="J270" s="1006">
        <v>0.39200000000000002</v>
      </c>
      <c r="K270" s="1006">
        <v>0.42</v>
      </c>
      <c r="L270" s="1006">
        <v>0.42</v>
      </c>
      <c r="M270" s="1006">
        <v>0.40799999999999997</v>
      </c>
      <c r="N270" s="1006">
        <v>0.41533333333333333</v>
      </c>
    </row>
    <row r="271" spans="1:14">
      <c r="A271" s="1005" t="s">
        <v>2584</v>
      </c>
      <c r="B271" s="1013">
        <v>265</v>
      </c>
      <c r="C271" s="1005" t="s">
        <v>1756</v>
      </c>
      <c r="D271" s="1005" t="s">
        <v>2011</v>
      </c>
      <c r="E271" s="1005" t="s">
        <v>1274</v>
      </c>
      <c r="F271" s="1005" t="s">
        <v>55</v>
      </c>
      <c r="G271" s="1005">
        <v>200</v>
      </c>
      <c r="H271" s="1006">
        <v>0.60399999999999998</v>
      </c>
      <c r="I271" s="1006">
        <v>0.57999999999999996</v>
      </c>
      <c r="J271" s="1006">
        <v>0.53400000000000003</v>
      </c>
      <c r="K271" s="1006">
        <v>0.51519999999999999</v>
      </c>
      <c r="L271" s="1006">
        <v>4.7599999999999996E-2</v>
      </c>
      <c r="M271" s="1006">
        <v>0.42560000000000003</v>
      </c>
      <c r="N271" s="1006">
        <v>0.45106666666666667</v>
      </c>
    </row>
    <row r="272" spans="1:14">
      <c r="A272" s="1005" t="s">
        <v>2585</v>
      </c>
      <c r="B272" s="1013">
        <v>266</v>
      </c>
      <c r="C272" s="1005" t="s">
        <v>825</v>
      </c>
      <c r="D272" s="1005" t="s">
        <v>2011</v>
      </c>
      <c r="E272" s="1005" t="s">
        <v>1274</v>
      </c>
      <c r="F272" s="1005" t="s">
        <v>55</v>
      </c>
      <c r="G272" s="1005">
        <v>200</v>
      </c>
      <c r="H272" s="1006">
        <v>0.96540000000000004</v>
      </c>
      <c r="I272" s="1006">
        <v>0.88500000000000001</v>
      </c>
      <c r="J272" s="1006">
        <v>0.67319999999999991</v>
      </c>
      <c r="K272" s="1006">
        <v>0.82379999999999998</v>
      </c>
      <c r="L272" s="1006">
        <v>0.98939999999999995</v>
      </c>
      <c r="M272" s="1006">
        <v>0.95819999999999994</v>
      </c>
      <c r="N272" s="1006">
        <v>0.88249999999999995</v>
      </c>
    </row>
    <row r="273" spans="1:14">
      <c r="A273" s="1005" t="s">
        <v>2586</v>
      </c>
      <c r="B273" s="1013">
        <v>267</v>
      </c>
      <c r="C273" s="1005" t="s">
        <v>1360</v>
      </c>
      <c r="D273" s="1005" t="s">
        <v>2011</v>
      </c>
      <c r="E273" s="1005" t="s">
        <v>332</v>
      </c>
      <c r="F273" s="1005" t="s">
        <v>55</v>
      </c>
      <c r="G273" s="1005">
        <v>200</v>
      </c>
      <c r="H273" s="1006">
        <v>0.43520000000000003</v>
      </c>
      <c r="I273" s="1006">
        <v>0.45280000000000004</v>
      </c>
      <c r="J273" s="1006">
        <v>0.43520000000000003</v>
      </c>
      <c r="K273" s="1006">
        <v>0.46</v>
      </c>
      <c r="L273" s="1006"/>
      <c r="M273" s="1006"/>
      <c r="N273" s="1006">
        <v>0.29720000000000002</v>
      </c>
    </row>
    <row r="274" spans="1:14">
      <c r="A274" s="1005" t="s">
        <v>2587</v>
      </c>
      <c r="B274" s="1013">
        <v>268</v>
      </c>
      <c r="C274" s="1005" t="s">
        <v>1757</v>
      </c>
      <c r="D274" s="1005" t="s">
        <v>2054</v>
      </c>
      <c r="E274" s="1005" t="s">
        <v>1274</v>
      </c>
      <c r="F274" s="1005" t="s">
        <v>55</v>
      </c>
      <c r="G274" s="1005">
        <v>200</v>
      </c>
      <c r="H274" s="1006">
        <v>0.1336</v>
      </c>
      <c r="I274" s="1006">
        <v>0.1784</v>
      </c>
      <c r="J274" s="1006">
        <v>0.20079999999999998</v>
      </c>
      <c r="K274" s="1006">
        <v>0.16800000000000001</v>
      </c>
      <c r="L274" s="1006">
        <v>0.1208</v>
      </c>
      <c r="M274" s="1006">
        <v>0.1928</v>
      </c>
      <c r="N274" s="1006">
        <v>0.16573333333333332</v>
      </c>
    </row>
    <row r="275" spans="1:14">
      <c r="A275" s="1005" t="s">
        <v>2588</v>
      </c>
      <c r="B275" s="1013">
        <v>269</v>
      </c>
      <c r="C275" s="1005" t="s">
        <v>2040</v>
      </c>
      <c r="D275" s="1005" t="s">
        <v>2054</v>
      </c>
      <c r="E275" s="1005" t="s">
        <v>1274</v>
      </c>
      <c r="F275" s="1005" t="s">
        <v>55</v>
      </c>
      <c r="G275" s="1005">
        <v>200</v>
      </c>
      <c r="H275" s="1006">
        <v>0.60240000000000005</v>
      </c>
      <c r="I275" s="1006">
        <v>0.79359999999999997</v>
      </c>
      <c r="J275" s="1006">
        <v>0.98799999999999999</v>
      </c>
      <c r="K275" s="1006">
        <v>0.128</v>
      </c>
      <c r="L275" s="1006">
        <v>0.7168000000000001</v>
      </c>
      <c r="M275" s="1006">
        <v>0.7</v>
      </c>
      <c r="N275" s="1006">
        <v>0.65479999999999994</v>
      </c>
    </row>
    <row r="276" spans="1:14">
      <c r="A276" s="1005" t="s">
        <v>2589</v>
      </c>
      <c r="B276" s="1013">
        <v>270</v>
      </c>
      <c r="C276" s="1005" t="s">
        <v>2039</v>
      </c>
      <c r="D276" s="1005" t="s">
        <v>2054</v>
      </c>
      <c r="E276" s="1005" t="s">
        <v>1274</v>
      </c>
      <c r="F276" s="1005" t="s">
        <v>55</v>
      </c>
      <c r="G276" s="1005">
        <v>200</v>
      </c>
      <c r="H276" s="1006">
        <v>0.36719999999999997</v>
      </c>
      <c r="I276" s="1006">
        <v>0.50819999999999999</v>
      </c>
      <c r="J276" s="1006">
        <v>0.4536</v>
      </c>
      <c r="K276" s="1006">
        <v>0.46799999999999997</v>
      </c>
      <c r="L276" s="1006">
        <v>0.52680000000000005</v>
      </c>
      <c r="M276" s="1006">
        <v>0.48840000000000006</v>
      </c>
      <c r="N276" s="1006">
        <v>0.46870000000000006</v>
      </c>
    </row>
    <row r="277" spans="1:14">
      <c r="A277" s="1005" t="s">
        <v>2590</v>
      </c>
      <c r="B277" s="1013">
        <v>271</v>
      </c>
      <c r="C277" s="1005" t="s">
        <v>2591</v>
      </c>
      <c r="D277" s="1005" t="s">
        <v>2011</v>
      </c>
      <c r="E277" s="1005" t="s">
        <v>1274</v>
      </c>
      <c r="F277" s="1005" t="s">
        <v>55</v>
      </c>
      <c r="G277" s="1005">
        <v>200</v>
      </c>
      <c r="H277" s="1006"/>
      <c r="I277" s="1006"/>
      <c r="J277" s="1006">
        <v>0.34</v>
      </c>
      <c r="K277" s="1006">
        <v>0.31759999999999999</v>
      </c>
      <c r="L277" s="1006">
        <v>0.14800000000000002</v>
      </c>
      <c r="M277" s="1006">
        <v>0.376</v>
      </c>
      <c r="N277" s="1006">
        <v>0.2954</v>
      </c>
    </row>
    <row r="278" spans="1:14">
      <c r="A278" s="1005" t="s">
        <v>2592</v>
      </c>
      <c r="B278" s="1013">
        <v>272</v>
      </c>
      <c r="C278" s="1005" t="s">
        <v>2593</v>
      </c>
      <c r="D278" s="1005" t="s">
        <v>2054</v>
      </c>
      <c r="E278" s="1005" t="s">
        <v>1274</v>
      </c>
      <c r="F278" s="1005" t="s">
        <v>55</v>
      </c>
      <c r="G278" s="1005">
        <v>200</v>
      </c>
      <c r="H278" s="1006"/>
      <c r="I278" s="1006"/>
      <c r="J278" s="1006"/>
      <c r="K278" s="1006"/>
      <c r="L278" s="1006"/>
      <c r="M278" s="1006"/>
      <c r="N278" s="1006"/>
    </row>
    <row r="279" spans="1:14">
      <c r="A279" s="1005" t="s">
        <v>2594</v>
      </c>
      <c r="B279" s="1013">
        <v>273</v>
      </c>
      <c r="C279" s="1005" t="s">
        <v>1807</v>
      </c>
      <c r="D279" s="1005" t="s">
        <v>2051</v>
      </c>
      <c r="E279" s="1005" t="s">
        <v>1274</v>
      </c>
      <c r="F279" s="1005" t="s">
        <v>55</v>
      </c>
      <c r="G279" s="1005">
        <v>200</v>
      </c>
      <c r="H279" s="1006">
        <v>0.22399999999999998</v>
      </c>
      <c r="I279" s="1006">
        <v>0.21359999999999998</v>
      </c>
      <c r="J279" s="1006">
        <v>0.21600000000000003</v>
      </c>
      <c r="K279" s="1006">
        <v>0.25519999999999998</v>
      </c>
      <c r="L279" s="1006">
        <v>0.20319999999999999</v>
      </c>
      <c r="M279" s="1006">
        <v>0.25040000000000001</v>
      </c>
      <c r="N279" s="1006">
        <v>0.22706666666666664</v>
      </c>
    </row>
    <row r="280" spans="1:14">
      <c r="A280" s="1005" t="s">
        <v>2595</v>
      </c>
      <c r="B280" s="1013">
        <v>274</v>
      </c>
      <c r="C280" s="1005" t="s">
        <v>1895</v>
      </c>
      <c r="D280" s="1005" t="s">
        <v>2051</v>
      </c>
      <c r="E280" s="1005" t="s">
        <v>1274</v>
      </c>
      <c r="F280" s="1005" t="s">
        <v>55</v>
      </c>
      <c r="G280" s="1005">
        <v>200</v>
      </c>
      <c r="H280" s="1006">
        <v>0.11</v>
      </c>
      <c r="I280" s="1006">
        <v>9.1999999999999998E-2</v>
      </c>
      <c r="J280" s="1006">
        <v>0.11599999999999999</v>
      </c>
      <c r="K280" s="1006">
        <v>0.38159999999999994</v>
      </c>
      <c r="L280" s="1006">
        <v>6.4000000000000001E-2</v>
      </c>
      <c r="M280" s="1006">
        <v>0.11699999999999999</v>
      </c>
      <c r="N280" s="1006">
        <v>0.14676666666666668</v>
      </c>
    </row>
    <row r="281" spans="1:14">
      <c r="A281" s="1005" t="s">
        <v>2596</v>
      </c>
      <c r="B281" s="1013">
        <v>275</v>
      </c>
      <c r="C281" s="1005" t="s">
        <v>2073</v>
      </c>
      <c r="D281" s="1005" t="s">
        <v>2051</v>
      </c>
      <c r="E281" s="1005" t="s">
        <v>1274</v>
      </c>
      <c r="F281" s="1005" t="s">
        <v>55</v>
      </c>
      <c r="G281" s="1005">
        <v>200</v>
      </c>
      <c r="H281" s="1006">
        <v>9.7799999999999998E-2</v>
      </c>
      <c r="I281" s="1006">
        <v>0.30719999999999997</v>
      </c>
      <c r="J281" s="1006">
        <v>0.34439999999999998</v>
      </c>
      <c r="K281" s="1006">
        <v>0.36420000000000002</v>
      </c>
      <c r="L281" s="1006">
        <v>0.34499999999999997</v>
      </c>
      <c r="M281" s="1006">
        <v>0.2928</v>
      </c>
      <c r="N281" s="1006">
        <v>0.29190000000000005</v>
      </c>
    </row>
    <row r="282" spans="1:14">
      <c r="A282" s="1005" t="s">
        <v>2597</v>
      </c>
      <c r="B282" s="1013">
        <v>276</v>
      </c>
      <c r="C282" s="1005" t="s">
        <v>2072</v>
      </c>
      <c r="D282" s="1005" t="s">
        <v>2051</v>
      </c>
      <c r="E282" s="1005" t="s">
        <v>1274</v>
      </c>
      <c r="F282" s="1005" t="s">
        <v>55</v>
      </c>
      <c r="G282" s="1005">
        <v>200</v>
      </c>
      <c r="H282" s="1006">
        <v>0.17</v>
      </c>
      <c r="I282" s="1006">
        <v>0.2</v>
      </c>
      <c r="J282" s="1006">
        <v>0.21920000000000001</v>
      </c>
      <c r="K282" s="1006">
        <v>0.6048</v>
      </c>
      <c r="L282" s="1006">
        <v>0.67319999999999991</v>
      </c>
      <c r="M282" s="1006">
        <v>0.44040000000000001</v>
      </c>
      <c r="N282" s="1006">
        <v>0.3846</v>
      </c>
    </row>
    <row r="283" spans="1:14">
      <c r="A283" s="1005" t="s">
        <v>2598</v>
      </c>
      <c r="B283" s="1013">
        <v>277</v>
      </c>
      <c r="C283" s="1005" t="s">
        <v>1758</v>
      </c>
      <c r="D283" s="1005" t="s">
        <v>2011</v>
      </c>
      <c r="E283" s="1005" t="s">
        <v>1274</v>
      </c>
      <c r="F283" s="1005" t="s">
        <v>55</v>
      </c>
      <c r="G283" s="1005">
        <v>200</v>
      </c>
      <c r="H283" s="1006">
        <v>1.2256</v>
      </c>
      <c r="I283" s="1006">
        <v>1.4424000000000001</v>
      </c>
      <c r="J283" s="1006">
        <v>1.1956</v>
      </c>
      <c r="K283" s="1006">
        <v>1.3563999999999998</v>
      </c>
      <c r="L283" s="1006">
        <v>1.3475999999999999</v>
      </c>
      <c r="M283" s="1006">
        <v>1.3696000000000002</v>
      </c>
      <c r="N283" s="1006">
        <v>1.3228666666666666</v>
      </c>
    </row>
    <row r="284" spans="1:14">
      <c r="A284" s="1005" t="s">
        <v>2599</v>
      </c>
      <c r="B284" s="1013">
        <v>278</v>
      </c>
      <c r="C284" s="1005" t="s">
        <v>1806</v>
      </c>
      <c r="D284" s="1005" t="s">
        <v>2203</v>
      </c>
      <c r="E284" s="1005" t="s">
        <v>1274</v>
      </c>
      <c r="F284" s="1005" t="s">
        <v>55</v>
      </c>
      <c r="G284" s="1005">
        <v>200</v>
      </c>
      <c r="H284" s="1006">
        <v>0.51680000000000004</v>
      </c>
      <c r="I284" s="1006">
        <v>0.49680000000000002</v>
      </c>
      <c r="J284" s="1006">
        <v>0.53679999999999994</v>
      </c>
      <c r="K284" s="1006">
        <v>0.44640000000000002</v>
      </c>
      <c r="L284" s="1006">
        <v>0.49520000000000003</v>
      </c>
      <c r="M284" s="1006">
        <v>0.49359999999999998</v>
      </c>
      <c r="N284" s="1006">
        <v>0.49759999999999999</v>
      </c>
    </row>
    <row r="285" spans="1:14">
      <c r="A285" s="1005" t="s">
        <v>2600</v>
      </c>
      <c r="B285" s="1013">
        <v>279</v>
      </c>
      <c r="C285" s="1005" t="s">
        <v>306</v>
      </c>
      <c r="D285" s="1005" t="s">
        <v>2011</v>
      </c>
      <c r="E285" s="1005" t="s">
        <v>1274</v>
      </c>
      <c r="F285" s="1005" t="s">
        <v>55</v>
      </c>
      <c r="G285" s="1005">
        <v>200</v>
      </c>
      <c r="H285" s="1006">
        <v>3.6000000000000004E-2</v>
      </c>
      <c r="I285" s="1006">
        <v>6.1200000000000004E-2</v>
      </c>
      <c r="J285" s="1006">
        <v>3.3599999999999998E-2</v>
      </c>
      <c r="K285" s="1006">
        <v>2.76E-2</v>
      </c>
      <c r="L285" s="1006">
        <v>3.3599999999999998E-2</v>
      </c>
      <c r="M285" s="1006">
        <v>0.1008</v>
      </c>
      <c r="N285" s="1006">
        <v>4.8800000000000003E-2</v>
      </c>
    </row>
    <row r="286" spans="1:14">
      <c r="A286" s="1005" t="s">
        <v>2601</v>
      </c>
      <c r="B286" s="1013">
        <v>280</v>
      </c>
      <c r="C286" s="1005" t="s">
        <v>2277</v>
      </c>
      <c r="D286" s="1005" t="s">
        <v>2011</v>
      </c>
      <c r="E286" s="1005" t="s">
        <v>1274</v>
      </c>
      <c r="F286" s="1005" t="s">
        <v>55</v>
      </c>
      <c r="G286" s="1005">
        <v>200</v>
      </c>
      <c r="H286" s="1006">
        <v>0.93599999999999994</v>
      </c>
      <c r="I286" s="1006">
        <v>0.88080000000000003</v>
      </c>
      <c r="J286" s="1006">
        <v>0.85640000000000005</v>
      </c>
      <c r="K286" s="1006">
        <v>0.90159999999999996</v>
      </c>
      <c r="L286" s="1006">
        <v>0.88200000000000001</v>
      </c>
      <c r="M286" s="1006">
        <v>0.86840000000000006</v>
      </c>
      <c r="N286" s="1006">
        <v>0.88753333333333329</v>
      </c>
    </row>
    <row r="287" spans="1:14">
      <c r="A287" s="1005" t="s">
        <v>2602</v>
      </c>
      <c r="B287" s="1013">
        <v>281</v>
      </c>
      <c r="C287" s="1005" t="s">
        <v>1896</v>
      </c>
      <c r="D287" s="1005" t="s">
        <v>2011</v>
      </c>
      <c r="E287" s="1005" t="s">
        <v>1274</v>
      </c>
      <c r="F287" s="1005" t="s">
        <v>55</v>
      </c>
      <c r="G287" s="1005">
        <v>200</v>
      </c>
      <c r="H287" s="1006">
        <v>0.44600000000000001</v>
      </c>
      <c r="I287" s="1006">
        <v>0.69599999999999995</v>
      </c>
      <c r="J287" s="1006">
        <v>0.08</v>
      </c>
      <c r="K287" s="1006">
        <v>0.62</v>
      </c>
      <c r="L287" s="1006">
        <v>0.68799999999999994</v>
      </c>
      <c r="M287" s="1006">
        <v>0.65599999999999992</v>
      </c>
      <c r="N287" s="1006">
        <v>0.53100000000000003</v>
      </c>
    </row>
    <row r="288" spans="1:14">
      <c r="A288" s="1005" t="s">
        <v>2603</v>
      </c>
      <c r="B288" s="1013">
        <v>282</v>
      </c>
      <c r="C288" s="1005" t="s">
        <v>311</v>
      </c>
      <c r="D288" s="1005" t="s">
        <v>2051</v>
      </c>
      <c r="E288" s="1005" t="s">
        <v>1274</v>
      </c>
      <c r="F288" s="1005" t="s">
        <v>55</v>
      </c>
      <c r="G288" s="1005">
        <v>200</v>
      </c>
      <c r="H288" s="1006">
        <v>6.9749999999999993E-2</v>
      </c>
      <c r="I288" s="1006">
        <v>6.6250000000000003E-2</v>
      </c>
      <c r="J288" s="1006">
        <v>7.0250000000000007E-2</v>
      </c>
      <c r="K288" s="1006">
        <v>5.1749999999999997E-2</v>
      </c>
      <c r="L288" s="1006">
        <v>4.9249999999999995E-2</v>
      </c>
      <c r="M288" s="1006">
        <v>5.525E-2</v>
      </c>
      <c r="N288" s="1006">
        <v>6.0416666666666667E-2</v>
      </c>
    </row>
    <row r="289" spans="1:14">
      <c r="A289" s="1005" t="s">
        <v>2604</v>
      </c>
      <c r="B289" s="1013">
        <v>283</v>
      </c>
      <c r="C289" s="1005" t="s">
        <v>1674</v>
      </c>
      <c r="D289" s="1005" t="s">
        <v>2203</v>
      </c>
      <c r="E289" s="1005" t="s">
        <v>1274</v>
      </c>
      <c r="F289" s="1005" t="s">
        <v>55</v>
      </c>
      <c r="G289" s="1005">
        <v>200</v>
      </c>
      <c r="H289" s="1006">
        <v>0.66239999999999999</v>
      </c>
      <c r="I289" s="1006">
        <v>0.626</v>
      </c>
      <c r="J289" s="1006">
        <v>0.6724</v>
      </c>
      <c r="K289" s="1006">
        <v>0.56119999999999992</v>
      </c>
      <c r="L289" s="1006">
        <v>0.56840000000000002</v>
      </c>
      <c r="M289" s="1006">
        <v>0.53759999999999997</v>
      </c>
      <c r="N289" s="1006">
        <v>0.60466666666666657</v>
      </c>
    </row>
    <row r="290" spans="1:14">
      <c r="A290" s="1005" t="s">
        <v>2605</v>
      </c>
      <c r="B290" s="1013">
        <v>284</v>
      </c>
      <c r="C290" s="1005" t="s">
        <v>2038</v>
      </c>
      <c r="D290" s="1005" t="s">
        <v>2011</v>
      </c>
      <c r="E290" s="1005" t="s">
        <v>1274</v>
      </c>
      <c r="F290" s="1005" t="s">
        <v>55</v>
      </c>
      <c r="G290" s="1005">
        <v>200</v>
      </c>
      <c r="H290" s="1006">
        <v>4.1999999999999997E-3</v>
      </c>
      <c r="I290" s="1006">
        <v>5.4000000000000003E-3</v>
      </c>
      <c r="J290" s="1006">
        <v>5.4000000000000003E-3</v>
      </c>
      <c r="K290" s="1006">
        <v>0.30719999999999997</v>
      </c>
      <c r="L290" s="1006">
        <v>4.7999999999999996E-3</v>
      </c>
      <c r="M290" s="1006">
        <v>0.26280000000000003</v>
      </c>
      <c r="N290" s="1006">
        <v>9.8299999999999998E-2</v>
      </c>
    </row>
    <row r="291" spans="1:14">
      <c r="A291" s="1005" t="s">
        <v>2606</v>
      </c>
      <c r="B291" s="1013">
        <v>285</v>
      </c>
      <c r="C291" s="1005" t="s">
        <v>2278</v>
      </c>
      <c r="D291" s="1005" t="s">
        <v>2054</v>
      </c>
      <c r="E291" s="1005" t="s">
        <v>1274</v>
      </c>
      <c r="F291" s="1005" t="s">
        <v>55</v>
      </c>
      <c r="G291" s="1005">
        <v>200</v>
      </c>
      <c r="H291" s="1006">
        <v>0.27</v>
      </c>
      <c r="I291" s="1006">
        <v>0.27200000000000002</v>
      </c>
      <c r="J291" s="1006">
        <v>0.36959999999999998</v>
      </c>
      <c r="K291" s="1006">
        <v>0.30480000000000002</v>
      </c>
      <c r="L291" s="1006">
        <v>0.45039999999999997</v>
      </c>
      <c r="M291" s="1006">
        <v>0.31519999999999998</v>
      </c>
      <c r="N291" s="1006">
        <v>0.33033333333333337</v>
      </c>
    </row>
    <row r="292" spans="1:14">
      <c r="A292" s="1005" t="s">
        <v>2607</v>
      </c>
      <c r="B292" s="1013">
        <v>286</v>
      </c>
      <c r="C292" s="1005" t="s">
        <v>840</v>
      </c>
      <c r="D292" s="1005" t="s">
        <v>2011</v>
      </c>
      <c r="E292" s="1005" t="s">
        <v>1274</v>
      </c>
      <c r="F292" s="1005" t="s">
        <v>55</v>
      </c>
      <c r="G292" s="1005">
        <v>200</v>
      </c>
      <c r="H292" s="1006">
        <v>0.57600000000000007</v>
      </c>
      <c r="I292" s="1006">
        <v>0.54959999999999998</v>
      </c>
      <c r="J292" s="1006">
        <v>0.56159999999999999</v>
      </c>
      <c r="K292" s="1006">
        <v>0.58719999999999994</v>
      </c>
      <c r="L292" s="1006">
        <v>0.61680000000000001</v>
      </c>
      <c r="M292" s="1006">
        <v>0.59520000000000006</v>
      </c>
      <c r="N292" s="1006">
        <v>0.58106666666666662</v>
      </c>
    </row>
    <row r="293" spans="1:14">
      <c r="A293" s="1005" t="s">
        <v>2608</v>
      </c>
      <c r="B293" s="1013">
        <v>287</v>
      </c>
      <c r="C293" s="1005" t="s">
        <v>2036</v>
      </c>
      <c r="D293" s="1005" t="s">
        <v>2203</v>
      </c>
      <c r="E293" s="1005" t="s">
        <v>1274</v>
      </c>
      <c r="F293" s="1005" t="s">
        <v>55</v>
      </c>
      <c r="G293" s="1005">
        <v>200</v>
      </c>
      <c r="H293" s="1006">
        <v>0.98480000000000001</v>
      </c>
      <c r="I293" s="1006">
        <v>1.1055999999999999</v>
      </c>
      <c r="J293" s="1006">
        <v>1.2287999999999999</v>
      </c>
      <c r="K293" s="1006">
        <v>0.86159999999999992</v>
      </c>
      <c r="L293" s="1006">
        <v>0.9887999999999999</v>
      </c>
      <c r="M293" s="1006">
        <v>0.98080000000000001</v>
      </c>
      <c r="N293" s="1006">
        <v>1.0250666666666668</v>
      </c>
    </row>
    <row r="294" spans="1:14">
      <c r="A294" s="1005" t="s">
        <v>2609</v>
      </c>
      <c r="B294" s="1013">
        <v>288</v>
      </c>
      <c r="C294" s="1005" t="s">
        <v>2053</v>
      </c>
      <c r="D294" s="1005" t="s">
        <v>2050</v>
      </c>
      <c r="E294" s="1005" t="s">
        <v>1274</v>
      </c>
      <c r="F294" s="1005" t="s">
        <v>55</v>
      </c>
      <c r="G294" s="1005">
        <v>200</v>
      </c>
      <c r="H294" s="1006"/>
      <c r="I294" s="1006"/>
      <c r="J294" s="1006"/>
      <c r="K294" s="1006"/>
      <c r="L294" s="1006"/>
      <c r="M294" s="1006">
        <v>0.28399999999999997</v>
      </c>
      <c r="N294" s="1006">
        <v>0.28399999999999997</v>
      </c>
    </row>
    <row r="295" spans="1:14">
      <c r="A295" s="1005" t="s">
        <v>2610</v>
      </c>
      <c r="B295" s="1013">
        <v>289</v>
      </c>
      <c r="C295" s="1005" t="s">
        <v>2611</v>
      </c>
      <c r="D295" s="1005" t="s">
        <v>2011</v>
      </c>
      <c r="E295" s="1005" t="s">
        <v>1274</v>
      </c>
      <c r="F295" s="1005" t="s">
        <v>55</v>
      </c>
      <c r="G295" s="1005">
        <v>201</v>
      </c>
      <c r="H295" s="1006"/>
      <c r="I295" s="1006"/>
      <c r="J295" s="1006"/>
      <c r="K295" s="1006">
        <v>0.44776119402985076</v>
      </c>
      <c r="L295" s="1006">
        <v>0.33850746268656717</v>
      </c>
      <c r="M295" s="1006">
        <v>0.59044776119402986</v>
      </c>
      <c r="N295" s="1006">
        <v>0.45890547263681597</v>
      </c>
    </row>
    <row r="296" spans="1:14">
      <c r="A296" s="1005" t="s">
        <v>2612</v>
      </c>
      <c r="B296" s="1013">
        <v>290</v>
      </c>
      <c r="C296" s="1005" t="s">
        <v>1675</v>
      </c>
      <c r="D296" s="1005" t="s">
        <v>2011</v>
      </c>
      <c r="E296" s="1005" t="s">
        <v>1274</v>
      </c>
      <c r="F296" s="1005" t="s">
        <v>55</v>
      </c>
      <c r="G296" s="1005">
        <v>201</v>
      </c>
      <c r="H296" s="1006">
        <v>0.84716417910447761</v>
      </c>
      <c r="I296" s="1006">
        <v>0.85373134328358202</v>
      </c>
      <c r="J296" s="1006">
        <v>0.98567164179104483</v>
      </c>
      <c r="K296" s="1006">
        <v>0.93014925373134327</v>
      </c>
      <c r="L296" s="1006">
        <v>6.3283582089552246E-2</v>
      </c>
      <c r="M296" s="1006">
        <v>6.3880597014925378E-2</v>
      </c>
      <c r="N296" s="1006">
        <v>0.62398009950248767</v>
      </c>
    </row>
    <row r="297" spans="1:14">
      <c r="A297" s="1005" t="s">
        <v>2613</v>
      </c>
      <c r="B297" s="1013">
        <v>291</v>
      </c>
      <c r="C297" s="1005" t="s">
        <v>2279</v>
      </c>
      <c r="D297" s="1005" t="s">
        <v>2011</v>
      </c>
      <c r="E297" s="1005" t="s">
        <v>1274</v>
      </c>
      <c r="F297" s="1005" t="s">
        <v>55</v>
      </c>
      <c r="G297" s="1005">
        <v>202</v>
      </c>
      <c r="H297" s="1006">
        <v>1.1001980198019803</v>
      </c>
      <c r="I297" s="1006">
        <v>1.1702970297029702</v>
      </c>
      <c r="J297" s="1006">
        <v>1.15009900990099</v>
      </c>
      <c r="K297" s="1006">
        <v>5.2277227722772282E-2</v>
      </c>
      <c r="L297" s="1006">
        <v>1.0146534653465347</v>
      </c>
      <c r="M297" s="1006">
        <v>1.2522772277227723</v>
      </c>
      <c r="N297" s="1006">
        <v>0.95663366336633671</v>
      </c>
    </row>
    <row r="298" spans="1:14">
      <c r="A298" s="1005" t="s">
        <v>2614</v>
      </c>
      <c r="B298" s="1013">
        <v>292</v>
      </c>
      <c r="C298" s="1005" t="s">
        <v>2615</v>
      </c>
      <c r="D298" s="1005" t="s">
        <v>2051</v>
      </c>
      <c r="E298" s="1005" t="s">
        <v>1274</v>
      </c>
      <c r="F298" s="1005" t="s">
        <v>55</v>
      </c>
      <c r="G298" s="1005">
        <v>202</v>
      </c>
      <c r="H298" s="1006"/>
      <c r="I298" s="1006">
        <v>1.9801980198019802E-3</v>
      </c>
      <c r="J298" s="1006">
        <v>0.1104950495049505</v>
      </c>
      <c r="K298" s="1006">
        <v>0.15722772277227723</v>
      </c>
      <c r="L298" s="1006">
        <v>6.3762376237623763E-2</v>
      </c>
      <c r="M298" s="1006">
        <v>0.1306930693069307</v>
      </c>
      <c r="N298" s="1006">
        <v>7.7359735973597354E-2</v>
      </c>
    </row>
    <row r="299" spans="1:14">
      <c r="A299" s="1005" t="s">
        <v>2616</v>
      </c>
      <c r="B299" s="1013">
        <v>293</v>
      </c>
      <c r="C299" s="1005" t="s">
        <v>972</v>
      </c>
      <c r="D299" s="1005" t="s">
        <v>2051</v>
      </c>
      <c r="E299" s="1005" t="s">
        <v>1274</v>
      </c>
      <c r="F299" s="1005" t="s">
        <v>55</v>
      </c>
      <c r="G299" s="1005">
        <v>204</v>
      </c>
      <c r="H299" s="1006">
        <v>0.36617647058823533</v>
      </c>
      <c r="I299" s="1006">
        <v>0.26470588235294118</v>
      </c>
      <c r="J299" s="1006">
        <v>0.26470588235294118</v>
      </c>
      <c r="K299" s="1006">
        <v>0.25294117647058822</v>
      </c>
      <c r="L299" s="1006">
        <v>0.27058823529411768</v>
      </c>
      <c r="M299" s="1006">
        <v>0.21352941176470588</v>
      </c>
      <c r="N299" s="1006">
        <v>0.27210784313725489</v>
      </c>
    </row>
    <row r="300" spans="1:14">
      <c r="A300" s="1005" t="s">
        <v>2617</v>
      </c>
      <c r="B300" s="1013">
        <v>294</v>
      </c>
      <c r="C300" s="1005" t="s">
        <v>1805</v>
      </c>
      <c r="D300" s="1005" t="s">
        <v>2054</v>
      </c>
      <c r="E300" s="1005" t="s">
        <v>1274</v>
      </c>
      <c r="F300" s="1005" t="s">
        <v>55</v>
      </c>
      <c r="G300" s="1005">
        <v>205</v>
      </c>
      <c r="H300" s="1006">
        <v>1.2439024390243902</v>
      </c>
      <c r="I300" s="1006">
        <v>1.2439024390243902</v>
      </c>
      <c r="J300" s="1006">
        <v>1.3053658536585366</v>
      </c>
      <c r="K300" s="1006">
        <v>1.2</v>
      </c>
      <c r="L300" s="1006">
        <v>1.1063414634146342</v>
      </c>
      <c r="M300" s="1006">
        <v>1.1326829268292682</v>
      </c>
      <c r="N300" s="1006">
        <v>1.2053658536585368</v>
      </c>
    </row>
    <row r="301" spans="1:14">
      <c r="A301" s="1005" t="s">
        <v>2618</v>
      </c>
      <c r="B301" s="1013">
        <v>295</v>
      </c>
      <c r="C301" s="1005" t="s">
        <v>2619</v>
      </c>
      <c r="D301" s="1005" t="s">
        <v>2011</v>
      </c>
      <c r="E301" s="1005" t="s">
        <v>1274</v>
      </c>
      <c r="F301" s="1005" t="s">
        <v>55</v>
      </c>
      <c r="G301" s="1005">
        <v>205</v>
      </c>
      <c r="H301" s="1006"/>
      <c r="I301" s="1006">
        <v>1.1707317073170732E-2</v>
      </c>
      <c r="J301" s="1006">
        <v>1.4048780487804878E-2</v>
      </c>
      <c r="K301" s="1006">
        <v>1.7951219512195124E-2</v>
      </c>
      <c r="L301" s="1006">
        <v>0.26614634146341465</v>
      </c>
      <c r="M301" s="1006">
        <v>1.873170731707317E-2</v>
      </c>
      <c r="N301" s="1006">
        <v>6.5717073170731707E-2</v>
      </c>
    </row>
    <row r="302" spans="1:14">
      <c r="A302" s="1005" t="s">
        <v>2620</v>
      </c>
      <c r="B302" s="1013">
        <v>296</v>
      </c>
      <c r="C302" s="1005" t="s">
        <v>1828</v>
      </c>
      <c r="D302" s="1005" t="s">
        <v>2011</v>
      </c>
      <c r="E302" s="1005" t="s">
        <v>1274</v>
      </c>
      <c r="F302" s="1005" t="s">
        <v>55</v>
      </c>
      <c r="G302" s="1005">
        <v>206</v>
      </c>
      <c r="H302" s="1006">
        <v>0.37310679611650482</v>
      </c>
      <c r="I302" s="1006">
        <v>0.50883495145631064</v>
      </c>
      <c r="J302" s="1006">
        <v>0.82689320388349519</v>
      </c>
      <c r="K302" s="1006">
        <v>0.85834951456310671</v>
      </c>
      <c r="L302" s="1006">
        <v>0.35941747572815536</v>
      </c>
      <c r="M302" s="1006">
        <v>0.39844660194174758</v>
      </c>
      <c r="N302" s="1006">
        <v>0.5541747572815533</v>
      </c>
    </row>
    <row r="303" spans="1:14">
      <c r="A303" s="1005" t="s">
        <v>2621</v>
      </c>
      <c r="B303" s="1013">
        <v>297</v>
      </c>
      <c r="C303" s="1005" t="s">
        <v>1617</v>
      </c>
      <c r="D303" s="1005" t="s">
        <v>2203</v>
      </c>
      <c r="E303" s="1005" t="s">
        <v>1274</v>
      </c>
      <c r="F303" s="1005" t="s">
        <v>55</v>
      </c>
      <c r="G303" s="1005">
        <v>206</v>
      </c>
      <c r="H303" s="1006">
        <v>1.1382524271844661</v>
      </c>
      <c r="I303" s="1006">
        <v>1.1906796116504854</v>
      </c>
      <c r="J303" s="1006">
        <v>1.0869902912621359</v>
      </c>
      <c r="K303" s="1006">
        <v>1.0357281553398059</v>
      </c>
      <c r="L303" s="1006">
        <v>0.98679611650485433</v>
      </c>
      <c r="M303" s="1006">
        <v>1.0625242718446601</v>
      </c>
      <c r="N303" s="1006">
        <v>1.0834951456310677</v>
      </c>
    </row>
    <row r="304" spans="1:14">
      <c r="A304" s="1005" t="s">
        <v>2622</v>
      </c>
      <c r="B304" s="1013">
        <v>298</v>
      </c>
      <c r="C304" s="1005" t="s">
        <v>1897</v>
      </c>
      <c r="D304" s="1005" t="s">
        <v>2011</v>
      </c>
      <c r="E304" s="1005" t="s">
        <v>1274</v>
      </c>
      <c r="F304" s="1005" t="s">
        <v>55</v>
      </c>
      <c r="G304" s="1005">
        <v>207</v>
      </c>
      <c r="H304" s="1006">
        <v>0.92057971014492757</v>
      </c>
      <c r="I304" s="1006">
        <v>1.1741062801932367</v>
      </c>
      <c r="J304" s="1006">
        <v>1.1509178743961352</v>
      </c>
      <c r="K304" s="1006">
        <v>1.083671497584541</v>
      </c>
      <c r="L304" s="1006">
        <v>1.0805797101449275</v>
      </c>
      <c r="M304" s="1006">
        <v>1.1880193236714975</v>
      </c>
      <c r="N304" s="1006">
        <v>1.0996457326892111</v>
      </c>
    </row>
    <row r="305" spans="1:14">
      <c r="A305" s="1005" t="s">
        <v>2623</v>
      </c>
      <c r="B305" s="1013">
        <v>299</v>
      </c>
      <c r="C305" s="1005" t="s">
        <v>2071</v>
      </c>
      <c r="D305" s="1005" t="s">
        <v>2213</v>
      </c>
      <c r="E305" s="1005" t="s">
        <v>1274</v>
      </c>
      <c r="F305" s="1005" t="s">
        <v>55</v>
      </c>
      <c r="G305" s="1005">
        <v>207</v>
      </c>
      <c r="H305" s="1006">
        <v>0.78685990338164247</v>
      </c>
      <c r="I305" s="1006">
        <v>0.86570048309178738</v>
      </c>
      <c r="J305" s="1006">
        <v>0.7714009661835749</v>
      </c>
      <c r="K305" s="1006">
        <v>0.86570048309178738</v>
      </c>
      <c r="L305" s="1006">
        <v>0.9371980676328503</v>
      </c>
      <c r="M305" s="1006">
        <v>0.83323671497584539</v>
      </c>
      <c r="N305" s="1006">
        <v>0.84334943639291471</v>
      </c>
    </row>
    <row r="306" spans="1:14">
      <c r="A306" s="1005" t="s">
        <v>2624</v>
      </c>
      <c r="B306" s="1013">
        <v>300</v>
      </c>
      <c r="C306" s="1005" t="s">
        <v>393</v>
      </c>
      <c r="D306" s="1005" t="s">
        <v>2011</v>
      </c>
      <c r="E306" s="1005" t="s">
        <v>1274</v>
      </c>
      <c r="F306" s="1005" t="s">
        <v>55</v>
      </c>
      <c r="G306" s="1005">
        <v>210</v>
      </c>
      <c r="H306" s="1006">
        <v>1.0582857142857143</v>
      </c>
      <c r="I306" s="1006">
        <v>1.0171428571428571</v>
      </c>
      <c r="J306" s="1006">
        <v>1.0171428571428571</v>
      </c>
      <c r="K306" s="1006">
        <v>0.99771428571428578</v>
      </c>
      <c r="L306" s="1006">
        <v>1.0091428571428571</v>
      </c>
      <c r="M306" s="1006">
        <v>1.0102857142857142</v>
      </c>
      <c r="N306" s="1006">
        <v>1.0182857142857145</v>
      </c>
    </row>
    <row r="307" spans="1:14">
      <c r="A307" s="1005" t="s">
        <v>2625</v>
      </c>
      <c r="B307" s="1013">
        <v>301</v>
      </c>
      <c r="C307" s="1005" t="s">
        <v>2280</v>
      </c>
      <c r="D307" s="1005" t="s">
        <v>2011</v>
      </c>
      <c r="E307" s="1005" t="s">
        <v>1274</v>
      </c>
      <c r="F307" s="1005" t="s">
        <v>55</v>
      </c>
      <c r="G307" s="1005">
        <v>210</v>
      </c>
      <c r="H307" s="1006">
        <v>0.30171428571428571</v>
      </c>
      <c r="I307" s="1006">
        <v>1.283809523809524</v>
      </c>
      <c r="J307" s="1006">
        <v>1.2342857142857142</v>
      </c>
      <c r="K307" s="1006">
        <v>1.1893333333333334</v>
      </c>
      <c r="L307" s="1006">
        <v>4.0380952380952385E-2</v>
      </c>
      <c r="M307" s="1006">
        <v>4.190476190476191E-2</v>
      </c>
      <c r="N307" s="1006">
        <v>0.6819047619047619</v>
      </c>
    </row>
    <row r="308" spans="1:14">
      <c r="A308" s="1005" t="s">
        <v>2626</v>
      </c>
      <c r="B308" s="1013">
        <v>302</v>
      </c>
      <c r="C308" s="1005" t="s">
        <v>1898</v>
      </c>
      <c r="D308" s="1005" t="s">
        <v>2011</v>
      </c>
      <c r="E308" s="1005" t="s">
        <v>1274</v>
      </c>
      <c r="F308" s="1005" t="s">
        <v>55</v>
      </c>
      <c r="G308" s="1005">
        <v>210</v>
      </c>
      <c r="H308" s="1006">
        <v>0.83428571428571419</v>
      </c>
      <c r="I308" s="1006">
        <v>0.83714285714285719</v>
      </c>
      <c r="J308" s="1006">
        <v>0.93600000000000005</v>
      </c>
      <c r="K308" s="1006">
        <v>0.82514285714285718</v>
      </c>
      <c r="L308" s="1006">
        <v>0.86171428571428577</v>
      </c>
      <c r="M308" s="1006">
        <v>0.76228571428571434</v>
      </c>
      <c r="N308" s="1006">
        <v>0.84276190476190471</v>
      </c>
    </row>
    <row r="309" spans="1:14">
      <c r="A309" s="1005" t="s">
        <v>2627</v>
      </c>
      <c r="B309" s="1013">
        <v>303</v>
      </c>
      <c r="C309" s="1005" t="s">
        <v>1928</v>
      </c>
      <c r="D309" s="1005" t="s">
        <v>2011</v>
      </c>
      <c r="E309" s="1005" t="s">
        <v>1274</v>
      </c>
      <c r="F309" s="1005" t="s">
        <v>55</v>
      </c>
      <c r="G309" s="1005">
        <v>211</v>
      </c>
      <c r="H309" s="1006">
        <v>0.5785781990521327</v>
      </c>
      <c r="I309" s="1006">
        <v>1.0464454976303319</v>
      </c>
      <c r="J309" s="1006">
        <v>1.3800947867298579</v>
      </c>
      <c r="K309" s="1006">
        <v>1.3664454976303317</v>
      </c>
      <c r="L309" s="1006">
        <v>1.3308056872037914</v>
      </c>
      <c r="M309" s="1006">
        <v>1.2307109004739336</v>
      </c>
      <c r="N309" s="1006">
        <v>1.1555134281200632</v>
      </c>
    </row>
    <row r="310" spans="1:14">
      <c r="A310" s="1005" t="s">
        <v>2628</v>
      </c>
      <c r="B310" s="1013">
        <v>304</v>
      </c>
      <c r="C310" s="1005" t="s">
        <v>607</v>
      </c>
      <c r="D310" s="1005" t="s">
        <v>2011</v>
      </c>
      <c r="E310" s="1005" t="s">
        <v>1274</v>
      </c>
      <c r="F310" s="1005" t="s">
        <v>55</v>
      </c>
      <c r="G310" s="1005">
        <v>211</v>
      </c>
      <c r="H310" s="1006">
        <v>0.77800947867298575</v>
      </c>
      <c r="I310" s="1006">
        <v>0.95260663507109</v>
      </c>
      <c r="J310" s="1006">
        <v>0.75582938388625587</v>
      </c>
      <c r="K310" s="1006">
        <v>0.72</v>
      </c>
      <c r="L310" s="1006">
        <v>0.54938388625592416</v>
      </c>
      <c r="M310" s="1006">
        <v>0.76492890995260665</v>
      </c>
      <c r="N310" s="1006">
        <v>0.75345971563981029</v>
      </c>
    </row>
    <row r="311" spans="1:14">
      <c r="A311" s="1005" t="s">
        <v>2629</v>
      </c>
      <c r="B311" s="1013">
        <v>305</v>
      </c>
      <c r="C311" s="1005" t="s">
        <v>2053</v>
      </c>
      <c r="D311" s="1005" t="s">
        <v>2203</v>
      </c>
      <c r="E311" s="1005" t="s">
        <v>1274</v>
      </c>
      <c r="F311" s="1005" t="s">
        <v>55</v>
      </c>
      <c r="G311" s="1005">
        <v>211</v>
      </c>
      <c r="H311" s="1006">
        <v>0.48720379146919429</v>
      </c>
      <c r="I311" s="1006">
        <v>0.55355450236966819</v>
      </c>
      <c r="J311" s="1006">
        <v>0.58957345971563979</v>
      </c>
      <c r="K311" s="1006">
        <v>0.36018957345971564</v>
      </c>
      <c r="L311" s="1006">
        <v>0.34123222748815168</v>
      </c>
      <c r="M311" s="1006">
        <v>0.34502369668246446</v>
      </c>
      <c r="N311" s="1006">
        <v>0.446129541864139</v>
      </c>
    </row>
    <row r="312" spans="1:14">
      <c r="A312" s="1005" t="s">
        <v>2630</v>
      </c>
      <c r="B312" s="1013">
        <v>306</v>
      </c>
      <c r="C312" s="1005" t="s">
        <v>1759</v>
      </c>
      <c r="D312" s="1005" t="s">
        <v>2054</v>
      </c>
      <c r="E312" s="1005" t="s">
        <v>1274</v>
      </c>
      <c r="F312" s="1005" t="s">
        <v>55</v>
      </c>
      <c r="G312" s="1005">
        <v>212</v>
      </c>
      <c r="H312" s="1006">
        <v>0.1350943396226415</v>
      </c>
      <c r="I312" s="1006">
        <v>6.2641509433962267E-2</v>
      </c>
      <c r="J312" s="1006">
        <v>6.1132075471698119E-2</v>
      </c>
      <c r="K312" s="1006">
        <v>8.226415094339623E-2</v>
      </c>
      <c r="L312" s="1006">
        <v>0.10716981132075472</v>
      </c>
      <c r="M312" s="1006">
        <v>0.21207547169811322</v>
      </c>
      <c r="N312" s="1006">
        <v>0.11006289308176101</v>
      </c>
    </row>
    <row r="313" spans="1:14">
      <c r="A313" s="1005" t="s">
        <v>2631</v>
      </c>
      <c r="B313" s="1013">
        <v>307</v>
      </c>
      <c r="C313" s="1005" t="s">
        <v>1849</v>
      </c>
      <c r="D313" s="1005" t="s">
        <v>2203</v>
      </c>
      <c r="E313" s="1005" t="s">
        <v>1274</v>
      </c>
      <c r="F313" s="1005" t="s">
        <v>55</v>
      </c>
      <c r="G313" s="1005">
        <v>213</v>
      </c>
      <c r="H313" s="1006">
        <v>0.26291079812206575</v>
      </c>
      <c r="I313" s="1006">
        <v>0.26760563380281688</v>
      </c>
      <c r="J313" s="1006">
        <v>0.25821596244131456</v>
      </c>
      <c r="K313" s="1006">
        <v>0.18779342723004694</v>
      </c>
      <c r="L313" s="1006">
        <v>0.215962441314554</v>
      </c>
      <c r="M313" s="1006">
        <v>0.20657276995305165</v>
      </c>
      <c r="N313" s="1006">
        <v>0.23317683881064163</v>
      </c>
    </row>
    <row r="314" spans="1:14">
      <c r="A314" s="1005" t="s">
        <v>2632</v>
      </c>
      <c r="B314" s="1013">
        <v>308</v>
      </c>
      <c r="C314" s="1005" t="s">
        <v>1839</v>
      </c>
      <c r="D314" s="1005" t="s">
        <v>2054</v>
      </c>
      <c r="E314" s="1005" t="s">
        <v>1274</v>
      </c>
      <c r="F314" s="1005" t="s">
        <v>55</v>
      </c>
      <c r="G314" s="1005">
        <v>217</v>
      </c>
      <c r="H314" s="1006">
        <v>1.1325345622119816</v>
      </c>
      <c r="I314" s="1006">
        <v>1.3529953917050692</v>
      </c>
      <c r="J314" s="1006">
        <v>1.0764976958525345</v>
      </c>
      <c r="K314" s="1006">
        <v>0.48737327188940094</v>
      </c>
      <c r="L314" s="1006">
        <v>0.71078341013824886</v>
      </c>
      <c r="M314" s="1006">
        <v>0.76534562211981572</v>
      </c>
      <c r="N314" s="1006">
        <v>0.92092165898617506</v>
      </c>
    </row>
    <row r="315" spans="1:14">
      <c r="A315" s="1005" t="s">
        <v>2633</v>
      </c>
      <c r="B315" s="1013">
        <v>309</v>
      </c>
      <c r="C315" s="1005" t="s">
        <v>2070</v>
      </c>
      <c r="D315" s="1005" t="s">
        <v>2051</v>
      </c>
      <c r="E315" s="1005" t="s">
        <v>1274</v>
      </c>
      <c r="F315" s="1005" t="s">
        <v>55</v>
      </c>
      <c r="G315" s="1005">
        <v>217</v>
      </c>
      <c r="H315" s="1006">
        <v>0.29493087557603687</v>
      </c>
      <c r="I315" s="1006">
        <v>0.27649769585253459</v>
      </c>
      <c r="J315" s="1006">
        <v>0.31926267281105991</v>
      </c>
      <c r="K315" s="1006">
        <v>0.31410138248847924</v>
      </c>
      <c r="L315" s="1006">
        <v>0.27797235023041472</v>
      </c>
      <c r="M315" s="1006">
        <v>0.24626728110599078</v>
      </c>
      <c r="N315" s="1006">
        <v>0.28817204301075267</v>
      </c>
    </row>
    <row r="316" spans="1:14">
      <c r="A316" s="1005" t="s">
        <v>2634</v>
      </c>
      <c r="B316" s="1013">
        <v>310</v>
      </c>
      <c r="C316" s="1005" t="s">
        <v>775</v>
      </c>
      <c r="D316" s="1005" t="s">
        <v>2011</v>
      </c>
      <c r="E316" s="1005" t="s">
        <v>1274</v>
      </c>
      <c r="F316" s="1005" t="s">
        <v>55</v>
      </c>
      <c r="G316" s="1005">
        <v>218</v>
      </c>
      <c r="H316" s="1006">
        <v>0.57495412844036697</v>
      </c>
      <c r="I316" s="1006">
        <v>0.56422018348623848</v>
      </c>
      <c r="J316" s="1006">
        <v>0.57577981651376142</v>
      </c>
      <c r="K316" s="1006">
        <v>0.52788990825688076</v>
      </c>
      <c r="L316" s="1006">
        <v>0.56972477064220184</v>
      </c>
      <c r="M316" s="1006">
        <v>0.49211009174311926</v>
      </c>
      <c r="N316" s="1006">
        <v>0.5507798165137614</v>
      </c>
    </row>
    <row r="317" spans="1:14">
      <c r="A317" s="1005" t="s">
        <v>2635</v>
      </c>
      <c r="B317" s="1013">
        <v>311</v>
      </c>
      <c r="C317" s="1005" t="s">
        <v>2069</v>
      </c>
      <c r="D317" s="1005" t="s">
        <v>2054</v>
      </c>
      <c r="E317" s="1005" t="s">
        <v>1274</v>
      </c>
      <c r="F317" s="1005" t="s">
        <v>55</v>
      </c>
      <c r="G317" s="1005">
        <v>220</v>
      </c>
      <c r="H317" s="1006">
        <v>0.24218181818181819</v>
      </c>
      <c r="I317" s="1006">
        <v>0.34181818181818185</v>
      </c>
      <c r="J317" s="1006">
        <v>0.34109090909090911</v>
      </c>
      <c r="K317" s="1006">
        <v>0.3083636363636364</v>
      </c>
      <c r="L317" s="1006">
        <v>0.27490909090909088</v>
      </c>
      <c r="M317" s="1006">
        <v>0.30909090909090908</v>
      </c>
      <c r="N317" s="1006">
        <v>0.30290909090909091</v>
      </c>
    </row>
    <row r="318" spans="1:14">
      <c r="A318" s="1005" t="s">
        <v>2636</v>
      </c>
      <c r="B318" s="1013">
        <v>312</v>
      </c>
      <c r="C318" s="1005" t="s">
        <v>1761</v>
      </c>
      <c r="D318" s="1005" t="s">
        <v>2011</v>
      </c>
      <c r="E318" s="1005" t="s">
        <v>1274</v>
      </c>
      <c r="F318" s="1005" t="s">
        <v>55</v>
      </c>
      <c r="G318" s="1005">
        <v>220</v>
      </c>
      <c r="H318" s="1006">
        <v>0.72</v>
      </c>
      <c r="I318" s="1006">
        <v>0.72727272727272729</v>
      </c>
      <c r="J318" s="1006">
        <v>0.88</v>
      </c>
      <c r="K318" s="1006">
        <v>1.008</v>
      </c>
      <c r="L318" s="1006">
        <v>1.0909090909090908E-2</v>
      </c>
      <c r="M318" s="1006">
        <v>0.50618181818181818</v>
      </c>
      <c r="N318" s="1006">
        <v>0.642060606060606</v>
      </c>
    </row>
    <row r="319" spans="1:14">
      <c r="A319" s="1005" t="s">
        <v>2637</v>
      </c>
      <c r="B319" s="1013">
        <v>313</v>
      </c>
      <c r="C319" s="1005" t="s">
        <v>1762</v>
      </c>
      <c r="D319" s="1005" t="s">
        <v>2011</v>
      </c>
      <c r="E319" s="1005" t="s">
        <v>1274</v>
      </c>
      <c r="F319" s="1005" t="s">
        <v>55</v>
      </c>
      <c r="G319" s="1005">
        <v>220</v>
      </c>
      <c r="H319" s="1006">
        <v>0.90763636363636369</v>
      </c>
      <c r="I319" s="1006">
        <v>0.66763636363636358</v>
      </c>
      <c r="J319" s="1006">
        <v>0.6494545454545454</v>
      </c>
      <c r="K319" s="1006">
        <v>0.69527272727272726</v>
      </c>
      <c r="L319" s="1006">
        <v>0.59927272727272729</v>
      </c>
      <c r="M319" s="1006">
        <v>0.59418181818181814</v>
      </c>
      <c r="N319" s="1006">
        <v>0.68557575757575762</v>
      </c>
    </row>
    <row r="320" spans="1:14">
      <c r="A320" s="1005" t="s">
        <v>2638</v>
      </c>
      <c r="B320" s="1013">
        <v>314</v>
      </c>
      <c r="C320" s="1005" t="s">
        <v>1763</v>
      </c>
      <c r="D320" s="1005" t="s">
        <v>2011</v>
      </c>
      <c r="E320" s="1005" t="s">
        <v>1274</v>
      </c>
      <c r="F320" s="1005" t="s">
        <v>55</v>
      </c>
      <c r="G320" s="1005">
        <v>222</v>
      </c>
      <c r="H320" s="1006">
        <v>0.42882882882882883</v>
      </c>
      <c r="I320" s="1006">
        <v>0.64216216216216215</v>
      </c>
      <c r="J320" s="1006">
        <v>0.69477477477477478</v>
      </c>
      <c r="K320" s="1006">
        <v>0.68828828828828836</v>
      </c>
      <c r="L320" s="1006">
        <v>0.67819819819819815</v>
      </c>
      <c r="M320" s="1006">
        <v>0.61189189189189186</v>
      </c>
      <c r="N320" s="1006">
        <v>0.62402402402402402</v>
      </c>
    </row>
    <row r="321" spans="1:14">
      <c r="A321" s="1005" t="s">
        <v>2639</v>
      </c>
      <c r="B321" s="1013">
        <v>315</v>
      </c>
      <c r="C321" s="1005" t="s">
        <v>2068</v>
      </c>
      <c r="D321" s="1005" t="s">
        <v>2054</v>
      </c>
      <c r="E321" s="1005" t="s">
        <v>1274</v>
      </c>
      <c r="F321" s="1005" t="s">
        <v>55</v>
      </c>
      <c r="G321" s="1005">
        <v>222</v>
      </c>
      <c r="H321" s="1006">
        <v>0.69189189189189182</v>
      </c>
      <c r="I321" s="1006">
        <v>1.0491891891891891</v>
      </c>
      <c r="J321" s="1006">
        <v>0.96756756756756757</v>
      </c>
      <c r="K321" s="1006">
        <v>0.2810810810810811</v>
      </c>
      <c r="L321" s="1006">
        <v>0.55729729729729727</v>
      </c>
      <c r="M321" s="1006">
        <v>0.72054054054054062</v>
      </c>
      <c r="N321" s="1006">
        <v>0.71126126126126121</v>
      </c>
    </row>
    <row r="322" spans="1:14">
      <c r="A322" s="1005" t="s">
        <v>2640</v>
      </c>
      <c r="B322" s="1013">
        <v>316</v>
      </c>
      <c r="C322" s="1005" t="s">
        <v>1713</v>
      </c>
      <c r="D322" s="1005" t="s">
        <v>2054</v>
      </c>
      <c r="E322" s="1005" t="s">
        <v>1274</v>
      </c>
      <c r="F322" s="1005" t="s">
        <v>55</v>
      </c>
      <c r="G322" s="1005">
        <v>222</v>
      </c>
      <c r="H322" s="1006">
        <v>0.68396396396396397</v>
      </c>
      <c r="I322" s="1006">
        <v>0.60324324324324319</v>
      </c>
      <c r="J322" s="1006">
        <v>0.47135135135135137</v>
      </c>
      <c r="K322" s="1006">
        <v>0.71279279279279284</v>
      </c>
      <c r="L322" s="1006">
        <v>0.78126126126126128</v>
      </c>
      <c r="M322" s="1006">
        <v>0.83387387387387391</v>
      </c>
      <c r="N322" s="1006">
        <v>0.68108108108108101</v>
      </c>
    </row>
    <row r="323" spans="1:14">
      <c r="A323" s="1005" t="s">
        <v>2641</v>
      </c>
      <c r="B323" s="1013">
        <v>317</v>
      </c>
      <c r="C323" s="1005" t="s">
        <v>1607</v>
      </c>
      <c r="D323" s="1005" t="s">
        <v>2011</v>
      </c>
      <c r="E323" s="1005" t="s">
        <v>1274</v>
      </c>
      <c r="F323" s="1005" t="s">
        <v>55</v>
      </c>
      <c r="G323" s="1005">
        <v>222</v>
      </c>
      <c r="H323" s="1006">
        <v>0.92216216216216218</v>
      </c>
      <c r="I323" s="1006">
        <v>0.94864864864864862</v>
      </c>
      <c r="J323" s="1006">
        <v>0.94324324324324327</v>
      </c>
      <c r="K323" s="1006">
        <v>0.9664864864864865</v>
      </c>
      <c r="L323" s="1006">
        <v>0.98</v>
      </c>
      <c r="M323" s="1006">
        <v>1.0032432432432432</v>
      </c>
      <c r="N323" s="1006">
        <v>0.96063063063063059</v>
      </c>
    </row>
    <row r="324" spans="1:14">
      <c r="A324" s="1005" t="s">
        <v>2642</v>
      </c>
      <c r="B324" s="1013">
        <v>318</v>
      </c>
      <c r="C324" s="1005" t="s">
        <v>1358</v>
      </c>
      <c r="D324" s="1005" t="s">
        <v>2050</v>
      </c>
      <c r="E324" s="1005" t="s">
        <v>1274</v>
      </c>
      <c r="F324" s="1005" t="s">
        <v>55</v>
      </c>
      <c r="G324" s="1005">
        <v>222</v>
      </c>
      <c r="H324" s="1006">
        <v>0.18378378378378377</v>
      </c>
      <c r="I324" s="1006">
        <v>0.18162162162162163</v>
      </c>
      <c r="J324" s="1006">
        <v>0.18</v>
      </c>
      <c r="K324" s="1006">
        <v>0.26864864864864862</v>
      </c>
      <c r="L324" s="1006">
        <v>0.14702702702702702</v>
      </c>
      <c r="M324" s="1006">
        <v>0.16216216216216217</v>
      </c>
      <c r="N324" s="1006">
        <v>0.18720720720720721</v>
      </c>
    </row>
    <row r="325" spans="1:14">
      <c r="A325" s="1005" t="s">
        <v>2643</v>
      </c>
      <c r="B325" s="1013">
        <v>319</v>
      </c>
      <c r="C325" s="1005" t="s">
        <v>2067</v>
      </c>
      <c r="D325" s="1005" t="s">
        <v>2214</v>
      </c>
      <c r="E325" s="1005" t="s">
        <v>1274</v>
      </c>
      <c r="F325" s="1005" t="s">
        <v>55</v>
      </c>
      <c r="G325" s="1005">
        <v>222</v>
      </c>
      <c r="H325" s="1006">
        <v>0.69117117117117111</v>
      </c>
      <c r="I325" s="1006">
        <v>0.64144144144144144</v>
      </c>
      <c r="J325" s="1006">
        <v>0.73945945945945946</v>
      </c>
      <c r="K325" s="1006">
        <v>0.71567567567567569</v>
      </c>
      <c r="L325" s="1006">
        <v>0.75891891891891883</v>
      </c>
      <c r="M325" s="1006">
        <v>0.88288288288288286</v>
      </c>
      <c r="N325" s="1006">
        <v>0.7382582582582583</v>
      </c>
    </row>
    <row r="326" spans="1:14">
      <c r="A326" s="1005" t="s">
        <v>2644</v>
      </c>
      <c r="B326" s="1013">
        <v>320</v>
      </c>
      <c r="C326" s="1005" t="s">
        <v>976</v>
      </c>
      <c r="D326" s="1005" t="s">
        <v>2203</v>
      </c>
      <c r="E326" s="1005" t="s">
        <v>1274</v>
      </c>
      <c r="F326" s="1005" t="s">
        <v>55</v>
      </c>
      <c r="G326" s="1005">
        <v>222</v>
      </c>
      <c r="H326" s="1006">
        <v>0.81441441441441442</v>
      </c>
      <c r="I326" s="1006">
        <v>0.85189189189189196</v>
      </c>
      <c r="J326" s="1006">
        <v>0.91963963963963957</v>
      </c>
      <c r="K326" s="1006">
        <v>0.78990990990990995</v>
      </c>
      <c r="L326" s="1006">
        <v>0.81009009009009014</v>
      </c>
      <c r="M326" s="1006">
        <v>0.83531531531531533</v>
      </c>
      <c r="N326" s="1006">
        <v>0.83687687687687695</v>
      </c>
    </row>
    <row r="327" spans="1:14">
      <c r="A327" s="1005" t="s">
        <v>2645</v>
      </c>
      <c r="B327" s="1013">
        <v>321</v>
      </c>
      <c r="C327" s="1005" t="s">
        <v>1827</v>
      </c>
      <c r="D327" s="1005" t="s">
        <v>2054</v>
      </c>
      <c r="E327" s="1005" t="s">
        <v>1274</v>
      </c>
      <c r="F327" s="1005" t="s">
        <v>55</v>
      </c>
      <c r="G327" s="1005">
        <v>223</v>
      </c>
      <c r="H327" s="1006">
        <v>0.75766816143497762</v>
      </c>
      <c r="I327" s="1006">
        <v>0.94278026905829604</v>
      </c>
      <c r="J327" s="1006">
        <v>0.68125560538116592</v>
      </c>
      <c r="K327" s="1006">
        <v>0.51982062780269056</v>
      </c>
      <c r="L327" s="1006">
        <v>0.5370403587443946</v>
      </c>
      <c r="M327" s="1006">
        <v>0.58008968609865474</v>
      </c>
      <c r="N327" s="1006">
        <v>0.66977578475336319</v>
      </c>
    </row>
    <row r="328" spans="1:14">
      <c r="A328" s="1005" t="s">
        <v>2646</v>
      </c>
      <c r="B328" s="1013">
        <v>322</v>
      </c>
      <c r="C328" s="1005" t="s">
        <v>2035</v>
      </c>
      <c r="D328" s="1005" t="s">
        <v>2203</v>
      </c>
      <c r="E328" s="1005" t="s">
        <v>1274</v>
      </c>
      <c r="F328" s="1005" t="s">
        <v>55</v>
      </c>
      <c r="G328" s="1005">
        <v>223</v>
      </c>
      <c r="H328" s="1006">
        <v>0.6242152466367713</v>
      </c>
      <c r="I328" s="1006">
        <v>0.59730941704035867</v>
      </c>
      <c r="J328" s="1006">
        <v>0.53739910313901351</v>
      </c>
      <c r="K328" s="1006">
        <v>0.56538116591928256</v>
      </c>
      <c r="L328" s="1006">
        <v>2.0807174887892375E-2</v>
      </c>
      <c r="M328" s="1006">
        <v>0.59623318385650226</v>
      </c>
      <c r="N328" s="1006">
        <v>0.49022421524663684</v>
      </c>
    </row>
    <row r="329" spans="1:14">
      <c r="A329" s="1005" t="s">
        <v>2647</v>
      </c>
      <c r="B329" s="1013">
        <v>323</v>
      </c>
      <c r="C329" s="1005" t="s">
        <v>2281</v>
      </c>
      <c r="D329" s="1005" t="s">
        <v>2051</v>
      </c>
      <c r="E329" s="1005" t="s">
        <v>1274</v>
      </c>
      <c r="F329" s="1005" t="s">
        <v>55</v>
      </c>
      <c r="G329" s="1005">
        <v>223</v>
      </c>
      <c r="H329" s="1006">
        <v>5.0224215246636769E-2</v>
      </c>
      <c r="I329" s="1006">
        <v>4.663677130044843E-2</v>
      </c>
      <c r="J329" s="1006">
        <v>6.0986547085201792E-2</v>
      </c>
      <c r="K329" s="1006">
        <v>4.663677130044843E-2</v>
      </c>
      <c r="L329" s="1006">
        <v>4.663677130044843E-2</v>
      </c>
      <c r="M329" s="1006">
        <v>5.0224215246636769E-2</v>
      </c>
      <c r="N329" s="1006">
        <v>5.0224215246636776E-2</v>
      </c>
    </row>
    <row r="330" spans="1:14">
      <c r="A330" s="1005" t="s">
        <v>2648</v>
      </c>
      <c r="B330" s="1013">
        <v>324</v>
      </c>
      <c r="C330" s="1005" t="s">
        <v>1357</v>
      </c>
      <c r="D330" s="1005" t="s">
        <v>2011</v>
      </c>
      <c r="E330" s="1005" t="s">
        <v>1274</v>
      </c>
      <c r="F330" s="1005" t="s">
        <v>55</v>
      </c>
      <c r="G330" s="1005">
        <v>223</v>
      </c>
      <c r="H330" s="1006">
        <v>0.58062780269058289</v>
      </c>
      <c r="I330" s="1006">
        <v>0.55748878923766809</v>
      </c>
      <c r="J330" s="1006">
        <v>0.40466367713004481</v>
      </c>
      <c r="K330" s="1006">
        <v>0.2609865470852018</v>
      </c>
      <c r="L330" s="1006">
        <v>6.2421524663677133E-2</v>
      </c>
      <c r="M330" s="1006">
        <v>6.4573991031390129E-3</v>
      </c>
      <c r="N330" s="1006">
        <v>0.31210762331838565</v>
      </c>
    </row>
    <row r="331" spans="1:14">
      <c r="A331" s="1005" t="s">
        <v>2649</v>
      </c>
      <c r="B331" s="1013">
        <v>325</v>
      </c>
      <c r="C331" s="1005" t="s">
        <v>2650</v>
      </c>
      <c r="D331" s="1005" t="s">
        <v>2011</v>
      </c>
      <c r="E331" s="1005" t="s">
        <v>1274</v>
      </c>
      <c r="F331" s="1005" t="s">
        <v>55</v>
      </c>
      <c r="G331" s="1005">
        <v>224</v>
      </c>
      <c r="H331" s="1006"/>
      <c r="I331" s="1006"/>
      <c r="J331" s="1006"/>
      <c r="K331" s="1006">
        <v>0.86964285714285716</v>
      </c>
      <c r="L331" s="1006">
        <v>0.6607142857142857</v>
      </c>
      <c r="M331" s="1006">
        <v>0.64035714285714285</v>
      </c>
      <c r="N331" s="1006">
        <v>0.72357142857142853</v>
      </c>
    </row>
    <row r="332" spans="1:14">
      <c r="A332" s="1005" t="s">
        <v>2651</v>
      </c>
      <c r="B332" s="1013">
        <v>326</v>
      </c>
      <c r="C332" s="1005" t="s">
        <v>2652</v>
      </c>
      <c r="D332" s="1005" t="s">
        <v>2011</v>
      </c>
      <c r="E332" s="1005" t="s">
        <v>1274</v>
      </c>
      <c r="F332" s="1005" t="s">
        <v>55</v>
      </c>
      <c r="G332" s="1005">
        <v>225</v>
      </c>
      <c r="H332" s="1006"/>
      <c r="I332" s="1006"/>
      <c r="J332" s="1006">
        <v>0.32497777777777781</v>
      </c>
      <c r="K332" s="1006">
        <v>2.9155555555555553E-2</v>
      </c>
      <c r="L332" s="1006"/>
      <c r="M332" s="1006"/>
      <c r="N332" s="1006">
        <v>8.8533333333333339E-2</v>
      </c>
    </row>
    <row r="333" spans="1:14">
      <c r="A333" s="1005" t="s">
        <v>2653</v>
      </c>
      <c r="B333" s="1013">
        <v>327</v>
      </c>
      <c r="C333" s="1005" t="s">
        <v>1826</v>
      </c>
      <c r="D333" s="1005" t="s">
        <v>2011</v>
      </c>
      <c r="E333" s="1005" t="s">
        <v>1274</v>
      </c>
      <c r="F333" s="1005" t="s">
        <v>55</v>
      </c>
      <c r="G333" s="1005">
        <v>225</v>
      </c>
      <c r="H333" s="1006">
        <v>1.4222222222222223E-2</v>
      </c>
      <c r="I333" s="1006">
        <v>1.208888888888889E-2</v>
      </c>
      <c r="J333" s="1006">
        <v>9.955555555555556E-3</v>
      </c>
      <c r="K333" s="1006">
        <v>2.0622222222222222E-2</v>
      </c>
      <c r="L333" s="1006">
        <v>0.2481777777777778</v>
      </c>
      <c r="M333" s="1006">
        <v>2.2044444444444443E-2</v>
      </c>
      <c r="N333" s="1006">
        <v>5.4518518518518515E-2</v>
      </c>
    </row>
    <row r="334" spans="1:14">
      <c r="A334" s="1005" t="s">
        <v>2654</v>
      </c>
      <c r="B334" s="1013">
        <v>328</v>
      </c>
      <c r="C334" s="1005" t="s">
        <v>2034</v>
      </c>
      <c r="D334" s="1005" t="s">
        <v>2011</v>
      </c>
      <c r="E334" s="1005" t="s">
        <v>1274</v>
      </c>
      <c r="F334" s="1005" t="s">
        <v>55</v>
      </c>
      <c r="G334" s="1005">
        <v>225</v>
      </c>
      <c r="H334" s="1006">
        <v>0.86328888888888888</v>
      </c>
      <c r="I334" s="1006">
        <v>0.95786666666666676</v>
      </c>
      <c r="J334" s="1006">
        <v>1.0574222222222223</v>
      </c>
      <c r="K334" s="1006">
        <v>0.89457777777777781</v>
      </c>
      <c r="L334" s="1006">
        <v>1.2252444444444446</v>
      </c>
      <c r="M334" s="1006">
        <v>0.97635555555555553</v>
      </c>
      <c r="N334" s="1006">
        <v>0.99579259259259256</v>
      </c>
    </row>
    <row r="335" spans="1:14">
      <c r="A335" s="1005" t="s">
        <v>2655</v>
      </c>
      <c r="B335" s="1013">
        <v>329</v>
      </c>
      <c r="C335" s="1005" t="s">
        <v>2033</v>
      </c>
      <c r="D335" s="1005" t="s">
        <v>2011</v>
      </c>
      <c r="E335" s="1005" t="s">
        <v>1274</v>
      </c>
      <c r="F335" s="1005" t="s">
        <v>55</v>
      </c>
      <c r="G335" s="1005">
        <v>225</v>
      </c>
      <c r="H335" s="1006">
        <v>1.7066666666666667E-2</v>
      </c>
      <c r="I335" s="1006">
        <v>1.2799999999999999E-2</v>
      </c>
      <c r="J335" s="1006">
        <v>2.0266666666666665E-2</v>
      </c>
      <c r="K335" s="1006">
        <v>1.2799999999999999E-2</v>
      </c>
      <c r="L335" s="1006">
        <v>1.8133333333333335E-2</v>
      </c>
      <c r="M335" s="1006">
        <v>1.2799999999999999E-2</v>
      </c>
      <c r="N335" s="1006">
        <v>1.5644444444444443E-2</v>
      </c>
    </row>
    <row r="336" spans="1:14">
      <c r="A336" s="1005" t="s">
        <v>2656</v>
      </c>
      <c r="B336" s="1013">
        <v>330</v>
      </c>
      <c r="C336" s="1005" t="s">
        <v>2282</v>
      </c>
      <c r="D336" s="1005" t="s">
        <v>2011</v>
      </c>
      <c r="E336" s="1005" t="s">
        <v>1274</v>
      </c>
      <c r="F336" s="1005" t="s">
        <v>55</v>
      </c>
      <c r="G336" s="1005">
        <v>228</v>
      </c>
      <c r="H336" s="1006">
        <v>0.49368421052631578</v>
      </c>
      <c r="I336" s="1006">
        <v>0.49789473684210522</v>
      </c>
      <c r="J336" s="1006">
        <v>0.49842105263157893</v>
      </c>
      <c r="K336" s="1006">
        <v>0.48789473684210521</v>
      </c>
      <c r="L336" s="1006">
        <v>0.4</v>
      </c>
      <c r="M336" s="1006">
        <v>0.3794736842105263</v>
      </c>
      <c r="N336" s="1006">
        <v>0.45956140350877189</v>
      </c>
    </row>
    <row r="337" spans="1:14">
      <c r="A337" s="1005" t="s">
        <v>2657</v>
      </c>
      <c r="B337" s="1013">
        <v>331</v>
      </c>
      <c r="C337" s="1005" t="s">
        <v>2283</v>
      </c>
      <c r="D337" s="1005" t="s">
        <v>2011</v>
      </c>
      <c r="E337" s="1005" t="s">
        <v>1274</v>
      </c>
      <c r="F337" s="1005" t="s">
        <v>55</v>
      </c>
      <c r="G337" s="1005">
        <v>228</v>
      </c>
      <c r="H337" s="1006">
        <v>1.3157894736842105E-2</v>
      </c>
      <c r="I337" s="1006">
        <v>0.43684210526315786</v>
      </c>
      <c r="J337" s="1006">
        <v>0.47105263157894739</v>
      </c>
      <c r="K337" s="1006">
        <v>0.50526315789473686</v>
      </c>
      <c r="L337" s="1006">
        <v>0.49736842105263163</v>
      </c>
      <c r="M337" s="1006">
        <v>0.51578947368421046</v>
      </c>
      <c r="N337" s="1006">
        <v>0.4065789473684211</v>
      </c>
    </row>
    <row r="338" spans="1:14">
      <c r="A338" s="1005" t="s">
        <v>2658</v>
      </c>
      <c r="B338" s="1013">
        <v>332</v>
      </c>
      <c r="C338" s="1005" t="s">
        <v>1356</v>
      </c>
      <c r="D338" s="1005" t="s">
        <v>2011</v>
      </c>
      <c r="E338" s="1005" t="s">
        <v>1274</v>
      </c>
      <c r="F338" s="1005" t="s">
        <v>55</v>
      </c>
      <c r="G338" s="1005">
        <v>230</v>
      </c>
      <c r="H338" s="1006">
        <v>0.57391304347826089</v>
      </c>
      <c r="I338" s="1006">
        <v>0.84347826086956523</v>
      </c>
      <c r="J338" s="1006">
        <v>0.97565217391304349</v>
      </c>
      <c r="K338" s="1006">
        <v>0.89391304347826084</v>
      </c>
      <c r="L338" s="1006">
        <v>0.98434782608695659</v>
      </c>
      <c r="M338" s="1006">
        <v>0.96869565217391307</v>
      </c>
      <c r="N338" s="1006">
        <v>0.87333333333333341</v>
      </c>
    </row>
    <row r="339" spans="1:14">
      <c r="A339" s="1005" t="s">
        <v>2659</v>
      </c>
      <c r="B339" s="1013">
        <v>333</v>
      </c>
      <c r="C339" s="1005" t="s">
        <v>698</v>
      </c>
      <c r="D339" s="1005" t="s">
        <v>2011</v>
      </c>
      <c r="E339" s="1005" t="s">
        <v>1274</v>
      </c>
      <c r="F339" s="1005" t="s">
        <v>55</v>
      </c>
      <c r="G339" s="1005">
        <v>230</v>
      </c>
      <c r="H339" s="1006">
        <v>0.98399999999999999</v>
      </c>
      <c r="I339" s="1006">
        <v>0.99443478260869567</v>
      </c>
      <c r="J339" s="1006">
        <v>0.94643478260869573</v>
      </c>
      <c r="K339" s="1006">
        <v>0.90156521739130435</v>
      </c>
      <c r="L339" s="1006">
        <v>0.9923478260869566</v>
      </c>
      <c r="M339" s="1006">
        <v>0.96000000000000008</v>
      </c>
      <c r="N339" s="1006">
        <v>0.96313043478260874</v>
      </c>
    </row>
    <row r="340" spans="1:14">
      <c r="A340" s="1005" t="s">
        <v>2660</v>
      </c>
      <c r="B340" s="1013">
        <v>334</v>
      </c>
      <c r="C340" s="1005" t="s">
        <v>1355</v>
      </c>
      <c r="D340" s="1005" t="s">
        <v>2054</v>
      </c>
      <c r="E340" s="1005" t="s">
        <v>1274</v>
      </c>
      <c r="F340" s="1005" t="s">
        <v>55</v>
      </c>
      <c r="G340" s="1005">
        <v>232</v>
      </c>
      <c r="H340" s="1006">
        <v>0.57362068965517243</v>
      </c>
      <c r="I340" s="1006">
        <v>0.51310344827586207</v>
      </c>
      <c r="J340" s="1006">
        <v>0.49137931034482757</v>
      </c>
      <c r="K340" s="1006">
        <v>0.38948275862068965</v>
      </c>
      <c r="L340" s="1006">
        <v>0.36413793103448278</v>
      </c>
      <c r="M340" s="1006">
        <v>0.28396551724137931</v>
      </c>
      <c r="N340" s="1006">
        <v>0.43594827586206897</v>
      </c>
    </row>
    <row r="341" spans="1:14">
      <c r="A341" s="1005" t="s">
        <v>2661</v>
      </c>
      <c r="B341" s="1013">
        <v>335</v>
      </c>
      <c r="C341" s="1005" t="s">
        <v>2032</v>
      </c>
      <c r="D341" s="1005" t="s">
        <v>2050</v>
      </c>
      <c r="E341" s="1005" t="s">
        <v>1274</v>
      </c>
      <c r="F341" s="1005" t="s">
        <v>55</v>
      </c>
      <c r="G341" s="1005">
        <v>233.33</v>
      </c>
      <c r="H341" s="1006">
        <v>0.69686709810140135</v>
      </c>
      <c r="I341" s="1006">
        <v>0.62486606951527879</v>
      </c>
      <c r="J341" s="1006">
        <v>0.57343676338233407</v>
      </c>
      <c r="K341" s="1006">
        <v>0.56057943684909783</v>
      </c>
      <c r="L341" s="1006">
        <v>0.83058329404705777</v>
      </c>
      <c r="M341" s="1006">
        <v>0.65418077401105723</v>
      </c>
      <c r="N341" s="1006">
        <v>0.65675223931770443</v>
      </c>
    </row>
    <row r="342" spans="1:14">
      <c r="A342" s="1005" t="s">
        <v>2662</v>
      </c>
      <c r="B342" s="1013">
        <v>336</v>
      </c>
      <c r="C342" s="1005" t="s">
        <v>962</v>
      </c>
      <c r="D342" s="1005" t="s">
        <v>2011</v>
      </c>
      <c r="E342" s="1005" t="s">
        <v>1274</v>
      </c>
      <c r="F342" s="1005" t="s">
        <v>55</v>
      </c>
      <c r="G342" s="1005">
        <v>234</v>
      </c>
      <c r="H342" s="1006">
        <v>1.0618803418803417</v>
      </c>
      <c r="I342" s="1006">
        <v>1.1193162393162395</v>
      </c>
      <c r="J342" s="1006">
        <v>1.048888888888889</v>
      </c>
      <c r="K342" s="1006">
        <v>0.89846153846153853</v>
      </c>
      <c r="L342" s="1006">
        <v>0.89299145299145299</v>
      </c>
      <c r="M342" s="1006">
        <v>0.93470085470085473</v>
      </c>
      <c r="N342" s="1006">
        <v>0.99270655270655273</v>
      </c>
    </row>
    <row r="343" spans="1:14">
      <c r="A343" s="1005" t="s">
        <v>2663</v>
      </c>
      <c r="B343" s="1013">
        <v>337</v>
      </c>
      <c r="C343" s="1005" t="s">
        <v>1929</v>
      </c>
      <c r="D343" s="1005" t="s">
        <v>2011</v>
      </c>
      <c r="E343" s="1005" t="s">
        <v>1274</v>
      </c>
      <c r="F343" s="1005" t="s">
        <v>55</v>
      </c>
      <c r="G343" s="1005">
        <v>234</v>
      </c>
      <c r="H343" s="1006">
        <v>0.34735042735042737</v>
      </c>
      <c r="I343" s="1006">
        <v>0.33162393162393161</v>
      </c>
      <c r="J343" s="1006">
        <v>0.16</v>
      </c>
      <c r="K343" s="1006">
        <v>0.19076923076923077</v>
      </c>
      <c r="L343" s="1006">
        <v>5.5384615384615386E-2</v>
      </c>
      <c r="M343" s="1006">
        <v>0.3124786324786325</v>
      </c>
      <c r="N343" s="1006">
        <v>0.23293447293447292</v>
      </c>
    </row>
    <row r="344" spans="1:14">
      <c r="A344" s="1005" t="s">
        <v>2664</v>
      </c>
      <c r="B344" s="1013">
        <v>338</v>
      </c>
      <c r="C344" s="1005" t="s">
        <v>2066</v>
      </c>
      <c r="D344" s="1005" t="s">
        <v>2011</v>
      </c>
      <c r="E344" s="1005" t="s">
        <v>1274</v>
      </c>
      <c r="F344" s="1005" t="s">
        <v>55</v>
      </c>
      <c r="G344" s="1005">
        <v>234</v>
      </c>
      <c r="H344" s="1006">
        <v>0.54974358974358972</v>
      </c>
      <c r="I344" s="1006">
        <v>0.57435897435897443</v>
      </c>
      <c r="J344" s="1006">
        <v>0.56478632478632473</v>
      </c>
      <c r="K344" s="1006">
        <v>0.51418803418803416</v>
      </c>
      <c r="L344" s="1006">
        <v>0.43145299145299143</v>
      </c>
      <c r="M344" s="1006">
        <v>0.42461538461538462</v>
      </c>
      <c r="N344" s="1006">
        <v>0.50985754985754983</v>
      </c>
    </row>
    <row r="345" spans="1:14">
      <c r="A345" s="1005" t="s">
        <v>2665</v>
      </c>
      <c r="B345" s="1013">
        <v>339</v>
      </c>
      <c r="C345" s="1005" t="s">
        <v>1899</v>
      </c>
      <c r="D345" s="1005" t="s">
        <v>2054</v>
      </c>
      <c r="E345" s="1005" t="s">
        <v>1274</v>
      </c>
      <c r="F345" s="1005" t="s">
        <v>55</v>
      </c>
      <c r="G345" s="1005">
        <v>237</v>
      </c>
      <c r="H345" s="1006">
        <v>0.70835443037974677</v>
      </c>
      <c r="I345" s="1006">
        <v>0.7443037974683544</v>
      </c>
      <c r="J345" s="1006">
        <v>0.75898734177215188</v>
      </c>
      <c r="K345" s="1006">
        <v>0.50177215189873414</v>
      </c>
      <c r="L345" s="1006">
        <v>0.370126582278481</v>
      </c>
      <c r="M345" s="1006">
        <v>0.56506329113924048</v>
      </c>
      <c r="N345" s="1006">
        <v>0.60810126582278479</v>
      </c>
    </row>
    <row r="346" spans="1:14">
      <c r="A346" s="1005" t="s">
        <v>2666</v>
      </c>
      <c r="B346" s="1013">
        <v>340</v>
      </c>
      <c r="C346" s="1005" t="s">
        <v>1804</v>
      </c>
      <c r="D346" s="1005" t="s">
        <v>2011</v>
      </c>
      <c r="E346" s="1005" t="s">
        <v>1274</v>
      </c>
      <c r="F346" s="1005" t="s">
        <v>55</v>
      </c>
      <c r="G346" s="1005">
        <v>242</v>
      </c>
      <c r="H346" s="1006">
        <v>0.7907438016528926</v>
      </c>
      <c r="I346" s="1006">
        <v>0.88198347107438013</v>
      </c>
      <c r="J346" s="1006">
        <v>0.8985123966942149</v>
      </c>
      <c r="K346" s="1006">
        <v>0.92297520661157029</v>
      </c>
      <c r="L346" s="1006">
        <v>0.93752066115702481</v>
      </c>
      <c r="M346" s="1006">
        <v>0.87471074380165292</v>
      </c>
      <c r="N346" s="1006">
        <v>0.88440771349862268</v>
      </c>
    </row>
    <row r="347" spans="1:14">
      <c r="A347" s="1005" t="s">
        <v>2667</v>
      </c>
      <c r="B347" s="1013">
        <v>341</v>
      </c>
      <c r="C347" s="1005" t="s">
        <v>1766</v>
      </c>
      <c r="D347" s="1005" t="s">
        <v>2011</v>
      </c>
      <c r="E347" s="1005" t="s">
        <v>1274</v>
      </c>
      <c r="F347" s="1005" t="s">
        <v>55</v>
      </c>
      <c r="G347" s="1005">
        <v>242</v>
      </c>
      <c r="H347" s="1006">
        <v>0.46280991735537191</v>
      </c>
      <c r="I347" s="1006">
        <v>0.41322314049586778</v>
      </c>
      <c r="J347" s="1006">
        <v>2.3140495867768594E-2</v>
      </c>
      <c r="K347" s="1006">
        <v>8.5950413223140495E-2</v>
      </c>
      <c r="L347" s="1006">
        <v>0.24132231404958676</v>
      </c>
      <c r="M347" s="1006">
        <v>1.4545454545454545E-2</v>
      </c>
      <c r="N347" s="1006">
        <v>0.20683195592286502</v>
      </c>
    </row>
    <row r="348" spans="1:14">
      <c r="A348" s="1005" t="s">
        <v>2668</v>
      </c>
      <c r="B348" s="1013">
        <v>342</v>
      </c>
      <c r="C348" s="1005" t="s">
        <v>1825</v>
      </c>
      <c r="D348" s="1005" t="s">
        <v>2011</v>
      </c>
      <c r="E348" s="1005" t="s">
        <v>1274</v>
      </c>
      <c r="F348" s="1005" t="s">
        <v>55</v>
      </c>
      <c r="G348" s="1005">
        <v>244</v>
      </c>
      <c r="H348" s="1006">
        <v>1.0327868852459017</v>
      </c>
      <c r="I348" s="1006">
        <v>1.0245901639344261</v>
      </c>
      <c r="J348" s="1006">
        <v>1.0934426229508196</v>
      </c>
      <c r="K348" s="1006">
        <v>1.2967213114754097</v>
      </c>
      <c r="L348" s="1006">
        <v>1.1278688524590164</v>
      </c>
      <c r="M348" s="1006">
        <v>1.159344262295082</v>
      </c>
      <c r="N348" s="1006">
        <v>1.1224590163934425</v>
      </c>
    </row>
    <row r="349" spans="1:14">
      <c r="A349" s="1005" t="s">
        <v>2669</v>
      </c>
      <c r="B349" s="1013">
        <v>343</v>
      </c>
      <c r="C349" s="1005" t="s">
        <v>997</v>
      </c>
      <c r="D349" s="1005" t="s">
        <v>2051</v>
      </c>
      <c r="E349" s="1005" t="s">
        <v>1274</v>
      </c>
      <c r="F349" s="1005" t="s">
        <v>55</v>
      </c>
      <c r="G349" s="1005">
        <v>244.5</v>
      </c>
      <c r="H349" s="1006">
        <v>0.6360736196319019</v>
      </c>
      <c r="I349" s="1006">
        <v>0.62036809815950922</v>
      </c>
      <c r="J349" s="1006">
        <v>0.6488343558282208</v>
      </c>
      <c r="K349" s="1006">
        <v>0.6056441717791412</v>
      </c>
      <c r="L349" s="1006">
        <v>0.37104294478527605</v>
      </c>
      <c r="M349" s="1006">
        <v>0.55361963190184049</v>
      </c>
      <c r="N349" s="1006">
        <v>0.57259713701431503</v>
      </c>
    </row>
    <row r="350" spans="1:14">
      <c r="A350" s="1005" t="s">
        <v>2670</v>
      </c>
      <c r="B350" s="1013">
        <v>344</v>
      </c>
      <c r="C350" s="1005" t="s">
        <v>950</v>
      </c>
      <c r="D350" s="1005" t="s">
        <v>2011</v>
      </c>
      <c r="E350" s="1005" t="s">
        <v>1274</v>
      </c>
      <c r="F350" s="1005" t="s">
        <v>55</v>
      </c>
      <c r="G350" s="1005">
        <v>245</v>
      </c>
      <c r="H350" s="1006">
        <v>0.8693877551020408</v>
      </c>
      <c r="I350" s="1006">
        <v>0.66938775510204085</v>
      </c>
      <c r="J350" s="1006">
        <v>0.74448979591836739</v>
      </c>
      <c r="K350" s="1006">
        <v>0.72734693877551015</v>
      </c>
      <c r="L350" s="1006">
        <v>0.71265306122448979</v>
      </c>
      <c r="M350" s="1006">
        <v>0.68734693877551023</v>
      </c>
      <c r="N350" s="1006">
        <v>0.73510204081632646</v>
      </c>
    </row>
    <row r="351" spans="1:14">
      <c r="A351" s="1005" t="s">
        <v>2671</v>
      </c>
      <c r="B351" s="1013">
        <v>345</v>
      </c>
      <c r="C351" s="1005" t="s">
        <v>1824</v>
      </c>
      <c r="D351" s="1005" t="s">
        <v>2203</v>
      </c>
      <c r="E351" s="1005" t="s">
        <v>1274</v>
      </c>
      <c r="F351" s="1005" t="s">
        <v>55</v>
      </c>
      <c r="G351" s="1005">
        <v>245</v>
      </c>
      <c r="H351" s="1006">
        <v>7.9346938775510203E-2</v>
      </c>
      <c r="I351" s="1006">
        <v>0.67297959183673473</v>
      </c>
      <c r="J351" s="1006">
        <v>0.63183673469387758</v>
      </c>
      <c r="K351" s="1006">
        <v>0.65240816326530615</v>
      </c>
      <c r="L351" s="1006">
        <v>0.65044897959183678</v>
      </c>
      <c r="M351" s="1006">
        <v>0.6680816326530612</v>
      </c>
      <c r="N351" s="1006">
        <v>0.5591836734693878</v>
      </c>
    </row>
    <row r="352" spans="1:14">
      <c r="A352" s="1005" t="s">
        <v>2672</v>
      </c>
      <c r="B352" s="1013">
        <v>346</v>
      </c>
      <c r="C352" s="1005" t="s">
        <v>754</v>
      </c>
      <c r="D352" s="1005" t="s">
        <v>2011</v>
      </c>
      <c r="E352" s="1005" t="s">
        <v>1274</v>
      </c>
      <c r="F352" s="1005" t="s">
        <v>55</v>
      </c>
      <c r="G352" s="1005">
        <v>245</v>
      </c>
      <c r="H352" s="1006">
        <v>0.4506122448979592</v>
      </c>
      <c r="I352" s="1006">
        <v>0.43755102040816329</v>
      </c>
      <c r="J352" s="1006">
        <v>0.67591836734693878</v>
      </c>
      <c r="K352" s="1006">
        <v>0.56816326530612238</v>
      </c>
      <c r="L352" s="1006">
        <v>0.46171428571428574</v>
      </c>
      <c r="M352" s="1006">
        <v>0.49502040816326531</v>
      </c>
      <c r="N352" s="1006">
        <v>0.51482993197278915</v>
      </c>
    </row>
    <row r="353" spans="1:14">
      <c r="A353" s="1005" t="s">
        <v>2673</v>
      </c>
      <c r="B353" s="1013">
        <v>347</v>
      </c>
      <c r="C353" s="1005" t="s">
        <v>756</v>
      </c>
      <c r="D353" s="1005" t="s">
        <v>2011</v>
      </c>
      <c r="E353" s="1005" t="s">
        <v>1274</v>
      </c>
      <c r="F353" s="1005" t="s">
        <v>55</v>
      </c>
      <c r="G353" s="1005">
        <v>245</v>
      </c>
      <c r="H353" s="1006">
        <v>0.51510204081632649</v>
      </c>
      <c r="I353" s="1006">
        <v>0.53551020408163263</v>
      </c>
      <c r="J353" s="1006">
        <v>0.47428571428571431</v>
      </c>
      <c r="K353" s="1006">
        <v>0.47102040816326535</v>
      </c>
      <c r="L353" s="1006">
        <v>0.44326530612244897</v>
      </c>
      <c r="M353" s="1006">
        <v>0.41306122448979593</v>
      </c>
      <c r="N353" s="1006">
        <v>0.47537414965986396</v>
      </c>
    </row>
    <row r="354" spans="1:14">
      <c r="A354" s="1005" t="s">
        <v>2674</v>
      </c>
      <c r="B354" s="1013">
        <v>348</v>
      </c>
      <c r="C354" s="1005" t="s">
        <v>1767</v>
      </c>
      <c r="D354" s="1005" t="s">
        <v>2011</v>
      </c>
      <c r="E354" s="1005" t="s">
        <v>1274</v>
      </c>
      <c r="F354" s="1005" t="s">
        <v>55</v>
      </c>
      <c r="G354" s="1005">
        <v>245</v>
      </c>
      <c r="H354" s="1006">
        <v>0.80816326530612248</v>
      </c>
      <c r="I354" s="1006">
        <v>1.094204081632653</v>
      </c>
      <c r="J354" s="1006">
        <v>0.98644897959183675</v>
      </c>
      <c r="K354" s="1006">
        <v>0.98791836734693872</v>
      </c>
      <c r="L354" s="1006">
        <v>0.70677551020408158</v>
      </c>
      <c r="M354" s="1006">
        <v>0.8507755102040816</v>
      </c>
      <c r="N354" s="1006">
        <v>0.90571428571428581</v>
      </c>
    </row>
    <row r="355" spans="1:14">
      <c r="A355" s="1005" t="s">
        <v>2675</v>
      </c>
      <c r="B355" s="1013">
        <v>349</v>
      </c>
      <c r="C355" s="1005" t="s">
        <v>978</v>
      </c>
      <c r="D355" s="1005" t="s">
        <v>2203</v>
      </c>
      <c r="E355" s="1005" t="s">
        <v>1274</v>
      </c>
      <c r="F355" s="1005" t="s">
        <v>55</v>
      </c>
      <c r="G355" s="1005">
        <v>245</v>
      </c>
      <c r="H355" s="1006">
        <v>0.74253061224489791</v>
      </c>
      <c r="I355" s="1006">
        <v>0.73534693877551016</v>
      </c>
      <c r="J355" s="1006">
        <v>0.7621224489795918</v>
      </c>
      <c r="K355" s="1006">
        <v>0.66612244897959183</v>
      </c>
      <c r="L355" s="1006">
        <v>0.60277551020408171</v>
      </c>
      <c r="M355" s="1006">
        <v>0.3395918367346939</v>
      </c>
      <c r="N355" s="1006">
        <v>0.64141496598639458</v>
      </c>
    </row>
    <row r="356" spans="1:14">
      <c r="A356" s="1005" t="s">
        <v>2676</v>
      </c>
      <c r="B356" s="1013">
        <v>350</v>
      </c>
      <c r="C356" s="1005" t="s">
        <v>1930</v>
      </c>
      <c r="D356" s="1005" t="s">
        <v>2051</v>
      </c>
      <c r="E356" s="1005" t="s">
        <v>1274</v>
      </c>
      <c r="F356" s="1005" t="s">
        <v>55</v>
      </c>
      <c r="G356" s="1005">
        <v>247</v>
      </c>
      <c r="H356" s="1006">
        <v>0.16582995951417004</v>
      </c>
      <c r="I356" s="1006">
        <v>0.16064777327935223</v>
      </c>
      <c r="J356" s="1006">
        <v>0.15546558704453442</v>
      </c>
      <c r="K356" s="1006">
        <v>0.16647773279352227</v>
      </c>
      <c r="L356" s="1006">
        <v>7.6437246963562744E-2</v>
      </c>
      <c r="M356" s="1006">
        <v>0.21441295546558706</v>
      </c>
      <c r="N356" s="1006">
        <v>0.15654520917678813</v>
      </c>
    </row>
    <row r="357" spans="1:14">
      <c r="A357" s="1005" t="s">
        <v>2677</v>
      </c>
      <c r="B357" s="1013">
        <v>351</v>
      </c>
      <c r="C357" s="1005" t="s">
        <v>1714</v>
      </c>
      <c r="D357" s="1005" t="s">
        <v>2054</v>
      </c>
      <c r="E357" s="1005" t="s">
        <v>1274</v>
      </c>
      <c r="F357" s="1005" t="s">
        <v>55</v>
      </c>
      <c r="G357" s="1005">
        <v>250</v>
      </c>
      <c r="H357" s="1006">
        <v>1.2800000000000001E-2</v>
      </c>
      <c r="I357" s="1006">
        <v>2.24E-2</v>
      </c>
      <c r="J357" s="1006">
        <v>2.4E-2</v>
      </c>
      <c r="K357" s="1006">
        <v>4.7999999999999996E-3</v>
      </c>
      <c r="L357" s="1006">
        <v>1.6800000000000002E-2</v>
      </c>
      <c r="M357" s="1006">
        <v>1.2800000000000001E-2</v>
      </c>
      <c r="N357" s="1006">
        <v>1.5599999999999999E-2</v>
      </c>
    </row>
    <row r="358" spans="1:14">
      <c r="A358" s="1005" t="s">
        <v>2678</v>
      </c>
      <c r="B358" s="1013">
        <v>352</v>
      </c>
      <c r="C358" s="1005" t="s">
        <v>1768</v>
      </c>
      <c r="D358" s="1005" t="s">
        <v>2011</v>
      </c>
      <c r="E358" s="1005" t="s">
        <v>1274</v>
      </c>
      <c r="F358" s="1005" t="s">
        <v>55</v>
      </c>
      <c r="G358" s="1005">
        <v>250</v>
      </c>
      <c r="H358" s="1006">
        <v>0.39551999999999998</v>
      </c>
      <c r="I358" s="1006">
        <v>0.88896000000000008</v>
      </c>
      <c r="J358" s="1006">
        <v>0.88127999999999995</v>
      </c>
      <c r="K358" s="1006">
        <v>0.85536000000000001</v>
      </c>
      <c r="L358" s="1006">
        <v>0.85248000000000002</v>
      </c>
      <c r="M358" s="1006">
        <v>0.85824</v>
      </c>
      <c r="N358" s="1006">
        <v>0.78864000000000001</v>
      </c>
    </row>
    <row r="359" spans="1:14">
      <c r="A359" s="1005" t="s">
        <v>2679</v>
      </c>
      <c r="B359" s="1013">
        <v>353</v>
      </c>
      <c r="C359" s="1005" t="s">
        <v>1900</v>
      </c>
      <c r="D359" s="1005" t="s">
        <v>2054</v>
      </c>
      <c r="E359" s="1005" t="s">
        <v>1274</v>
      </c>
      <c r="F359" s="1005" t="s">
        <v>55</v>
      </c>
      <c r="G359" s="1005">
        <v>250</v>
      </c>
      <c r="H359" s="1006">
        <v>0.67232000000000003</v>
      </c>
      <c r="I359" s="1006">
        <v>0.57184000000000001</v>
      </c>
      <c r="J359" s="1006">
        <v>0.16575999999999999</v>
      </c>
      <c r="K359" s="1006">
        <v>0.53791999999999995</v>
      </c>
      <c r="L359" s="1006">
        <v>0.96704000000000001</v>
      </c>
      <c r="M359" s="1006">
        <v>1.0220800000000001</v>
      </c>
      <c r="N359" s="1006">
        <v>0.65615999999999997</v>
      </c>
    </row>
    <row r="360" spans="1:14">
      <c r="A360" s="1005" t="s">
        <v>2680</v>
      </c>
      <c r="B360" s="1013">
        <v>354</v>
      </c>
      <c r="C360" s="1005" t="s">
        <v>498</v>
      </c>
      <c r="D360" s="1005" t="s">
        <v>2203</v>
      </c>
      <c r="E360" s="1005" t="s">
        <v>1274</v>
      </c>
      <c r="F360" s="1005" t="s">
        <v>55</v>
      </c>
      <c r="G360" s="1005">
        <v>250</v>
      </c>
      <c r="H360" s="1006">
        <v>0.65600000000000003</v>
      </c>
      <c r="I360" s="1006">
        <v>0.6352000000000001</v>
      </c>
      <c r="J360" s="1006">
        <v>0.72832000000000008</v>
      </c>
      <c r="K360" s="1006">
        <v>0.66879999999999995</v>
      </c>
      <c r="L360" s="1006">
        <v>0.58367999999999998</v>
      </c>
      <c r="M360" s="1006">
        <v>0.63551999999999997</v>
      </c>
      <c r="N360" s="1006">
        <v>0.65125333333333324</v>
      </c>
    </row>
    <row r="361" spans="1:14">
      <c r="A361" s="1005" t="s">
        <v>2681</v>
      </c>
      <c r="B361" s="1013">
        <v>355</v>
      </c>
      <c r="C361" s="1005" t="s">
        <v>2031</v>
      </c>
      <c r="D361" s="1005" t="s">
        <v>2011</v>
      </c>
      <c r="E361" s="1005" t="s">
        <v>1274</v>
      </c>
      <c r="F361" s="1005" t="s">
        <v>55</v>
      </c>
      <c r="G361" s="1005">
        <v>250</v>
      </c>
      <c r="H361" s="1006">
        <v>0.72160000000000002</v>
      </c>
      <c r="I361" s="1006">
        <v>0.72320000000000007</v>
      </c>
      <c r="J361" s="1006">
        <v>0.70720000000000005</v>
      </c>
      <c r="K361" s="1006">
        <v>0.30719999999999997</v>
      </c>
      <c r="L361" s="1006">
        <v>0.71679999999999999</v>
      </c>
      <c r="M361" s="1006">
        <v>0.72384000000000004</v>
      </c>
      <c r="N361" s="1006">
        <v>0.6499733333333334</v>
      </c>
    </row>
    <row r="362" spans="1:14">
      <c r="A362" s="1005" t="s">
        <v>2682</v>
      </c>
      <c r="B362" s="1013">
        <v>356</v>
      </c>
      <c r="C362" s="1005" t="s">
        <v>271</v>
      </c>
      <c r="D362" s="1005" t="s">
        <v>2203</v>
      </c>
      <c r="E362" s="1005" t="s">
        <v>1274</v>
      </c>
      <c r="F362" s="1005" t="s">
        <v>55</v>
      </c>
      <c r="G362" s="1005">
        <v>250</v>
      </c>
      <c r="H362" s="1006">
        <v>0.13919999999999999</v>
      </c>
      <c r="I362" s="1006">
        <v>0.156</v>
      </c>
      <c r="J362" s="1006">
        <v>0.40799999999999997</v>
      </c>
      <c r="K362" s="1006">
        <v>0.44880000000000003</v>
      </c>
      <c r="L362" s="1006">
        <v>0.1152</v>
      </c>
      <c r="M362" s="1006">
        <v>0.12863999999999998</v>
      </c>
      <c r="N362" s="1006">
        <v>0.23264000000000001</v>
      </c>
    </row>
    <row r="363" spans="1:14">
      <c r="A363" s="1005" t="s">
        <v>2683</v>
      </c>
      <c r="B363" s="1013">
        <v>357</v>
      </c>
      <c r="C363" s="1005" t="s">
        <v>1803</v>
      </c>
      <c r="D363" s="1005" t="s">
        <v>2011</v>
      </c>
      <c r="E363" s="1005" t="s">
        <v>1274</v>
      </c>
      <c r="F363" s="1005" t="s">
        <v>55</v>
      </c>
      <c r="G363" s="1005">
        <v>250</v>
      </c>
      <c r="H363" s="1006">
        <v>0.85680000000000001</v>
      </c>
      <c r="I363" s="1006">
        <v>0.87279999999999991</v>
      </c>
      <c r="J363" s="1006">
        <v>0.8872000000000001</v>
      </c>
      <c r="K363" s="1006">
        <v>0.89760000000000006</v>
      </c>
      <c r="L363" s="1006">
        <v>0.85039999999999993</v>
      </c>
      <c r="M363" s="1006">
        <v>0.87120000000000009</v>
      </c>
      <c r="N363" s="1006">
        <v>0.8726666666666667</v>
      </c>
    </row>
    <row r="364" spans="1:14">
      <c r="A364" s="1005" t="s">
        <v>2684</v>
      </c>
      <c r="B364" s="1013">
        <v>358</v>
      </c>
      <c r="C364" s="1005" t="s">
        <v>1354</v>
      </c>
      <c r="D364" s="1005" t="s">
        <v>2011</v>
      </c>
      <c r="E364" s="1005" t="s">
        <v>1274</v>
      </c>
      <c r="F364" s="1005" t="s">
        <v>55</v>
      </c>
      <c r="G364" s="1005">
        <v>250</v>
      </c>
      <c r="H364" s="1006">
        <v>0.72575999999999996</v>
      </c>
      <c r="I364" s="1006">
        <v>0.74975999999999998</v>
      </c>
      <c r="J364" s="1006">
        <v>0.77615999999999996</v>
      </c>
      <c r="K364" s="1006">
        <v>0.78336000000000006</v>
      </c>
      <c r="L364" s="1006">
        <v>0.82128000000000001</v>
      </c>
      <c r="M364" s="1006">
        <v>0.84815999999999991</v>
      </c>
      <c r="N364" s="1006">
        <v>0.78407999999999989</v>
      </c>
    </row>
    <row r="365" spans="1:14">
      <c r="A365" s="1005" t="s">
        <v>2685</v>
      </c>
      <c r="B365" s="1013">
        <v>359</v>
      </c>
      <c r="C365" s="1005" t="s">
        <v>1802</v>
      </c>
      <c r="D365" s="1005" t="s">
        <v>2203</v>
      </c>
      <c r="E365" s="1005" t="s">
        <v>1274</v>
      </c>
      <c r="F365" s="1005" t="s">
        <v>55</v>
      </c>
      <c r="G365" s="1005">
        <v>250</v>
      </c>
      <c r="H365" s="1006">
        <v>0.86399999999999999</v>
      </c>
      <c r="I365" s="1006">
        <v>0.99167999999999989</v>
      </c>
      <c r="J365" s="1006">
        <v>0.99167999999999989</v>
      </c>
      <c r="K365" s="1006">
        <v>0.79679999999999995</v>
      </c>
      <c r="L365" s="1006">
        <v>0.79200000000000004</v>
      </c>
      <c r="M365" s="1006">
        <v>0.80640000000000001</v>
      </c>
      <c r="N365" s="1006">
        <v>0.87375999999999987</v>
      </c>
    </row>
    <row r="366" spans="1:14">
      <c r="A366" s="1005" t="s">
        <v>2686</v>
      </c>
      <c r="B366" s="1013">
        <v>360</v>
      </c>
      <c r="C366" s="1005" t="s">
        <v>2284</v>
      </c>
      <c r="D366" s="1005" t="s">
        <v>2203</v>
      </c>
      <c r="E366" s="1005" t="s">
        <v>1274</v>
      </c>
      <c r="F366" s="1005" t="s">
        <v>55</v>
      </c>
      <c r="G366" s="1005">
        <v>250</v>
      </c>
      <c r="H366" s="1006">
        <v>0.76</v>
      </c>
      <c r="I366" s="1006">
        <v>0.85199999999999998</v>
      </c>
      <c r="J366" s="1006">
        <v>0.84</v>
      </c>
      <c r="K366" s="1006">
        <v>0.82</v>
      </c>
      <c r="L366" s="1006">
        <v>0.84</v>
      </c>
      <c r="M366" s="1006">
        <v>0.82399999999999995</v>
      </c>
      <c r="N366" s="1006">
        <v>0.82266666666666666</v>
      </c>
    </row>
    <row r="367" spans="1:14">
      <c r="A367" s="1005" t="s">
        <v>2687</v>
      </c>
      <c r="B367" s="1013">
        <v>361</v>
      </c>
      <c r="C367" s="1005" t="s">
        <v>2688</v>
      </c>
      <c r="D367" s="1005" t="s">
        <v>2011</v>
      </c>
      <c r="E367" s="1005" t="s">
        <v>1274</v>
      </c>
      <c r="F367" s="1005" t="s">
        <v>55</v>
      </c>
      <c r="G367" s="1005">
        <v>250</v>
      </c>
      <c r="H367" s="1006"/>
      <c r="I367" s="1006"/>
      <c r="J367" s="1006"/>
      <c r="K367" s="1006">
        <v>3.0719999999999997E-2</v>
      </c>
      <c r="L367" s="1006">
        <v>8.9600000000000009E-3</v>
      </c>
      <c r="M367" s="1006">
        <v>1.6E-2</v>
      </c>
      <c r="N367" s="1006">
        <v>1.856E-2</v>
      </c>
    </row>
    <row r="368" spans="1:14">
      <c r="A368" s="1005" t="s">
        <v>2689</v>
      </c>
      <c r="B368" s="1013">
        <v>362</v>
      </c>
      <c r="C368" s="1005" t="s">
        <v>2690</v>
      </c>
      <c r="D368" s="1005" t="s">
        <v>2011</v>
      </c>
      <c r="E368" s="1005" t="s">
        <v>1274</v>
      </c>
      <c r="F368" s="1005" t="s">
        <v>55</v>
      </c>
      <c r="G368" s="1005">
        <v>250</v>
      </c>
      <c r="H368" s="1006"/>
      <c r="I368" s="1006"/>
      <c r="J368" s="1006"/>
      <c r="K368" s="1006">
        <v>0.35520000000000002</v>
      </c>
      <c r="L368" s="1006">
        <v>0.37824000000000002</v>
      </c>
      <c r="M368" s="1006">
        <v>0.38783999999999996</v>
      </c>
      <c r="N368" s="1006">
        <v>0.37375999999999998</v>
      </c>
    </row>
    <row r="369" spans="1:14">
      <c r="A369" s="1005" t="s">
        <v>2691</v>
      </c>
      <c r="B369" s="1013">
        <v>363</v>
      </c>
      <c r="C369" s="1005" t="s">
        <v>1772</v>
      </c>
      <c r="D369" s="1005" t="s">
        <v>2214</v>
      </c>
      <c r="E369" s="1005" t="s">
        <v>1274</v>
      </c>
      <c r="F369" s="1005" t="s">
        <v>55</v>
      </c>
      <c r="G369" s="1005">
        <v>250</v>
      </c>
      <c r="H369" s="1006">
        <v>0.31392000000000003</v>
      </c>
      <c r="I369" s="1006">
        <v>0.34848000000000001</v>
      </c>
      <c r="J369" s="1006">
        <v>0.28992000000000001</v>
      </c>
      <c r="K369" s="1006">
        <v>0.32927999999999996</v>
      </c>
      <c r="L369" s="1006">
        <v>0.34079999999999999</v>
      </c>
      <c r="M369" s="1006">
        <v>0.28416000000000002</v>
      </c>
      <c r="N369" s="1006">
        <v>0.31776000000000004</v>
      </c>
    </row>
    <row r="370" spans="1:14">
      <c r="A370" s="1005" t="s">
        <v>2692</v>
      </c>
      <c r="B370" s="1013">
        <v>364</v>
      </c>
      <c r="C370" s="1005" t="s">
        <v>258</v>
      </c>
      <c r="D370" s="1005" t="s">
        <v>2203</v>
      </c>
      <c r="E370" s="1005" t="s">
        <v>1274</v>
      </c>
      <c r="F370" s="1005" t="s">
        <v>55</v>
      </c>
      <c r="G370" s="1005">
        <v>250</v>
      </c>
      <c r="H370" s="1006">
        <v>0.31727999999999995</v>
      </c>
      <c r="I370" s="1006">
        <v>0.29952000000000001</v>
      </c>
      <c r="J370" s="1006">
        <v>0.28992000000000001</v>
      </c>
      <c r="K370" s="1006">
        <v>0.21024000000000001</v>
      </c>
      <c r="L370" s="1006">
        <v>0.48960000000000004</v>
      </c>
      <c r="M370" s="1006">
        <v>0.23327999999999999</v>
      </c>
      <c r="N370" s="1006">
        <v>0.30663999999999997</v>
      </c>
    </row>
    <row r="371" spans="1:14">
      <c r="A371" s="1005" t="s">
        <v>2693</v>
      </c>
      <c r="B371" s="1013">
        <v>365</v>
      </c>
      <c r="C371" s="1005" t="s">
        <v>277</v>
      </c>
      <c r="D371" s="1005" t="s">
        <v>2213</v>
      </c>
      <c r="E371" s="1005" t="s">
        <v>1274</v>
      </c>
      <c r="F371" s="1005" t="s">
        <v>55</v>
      </c>
      <c r="G371" s="1005">
        <v>250.44</v>
      </c>
      <c r="H371" s="1006">
        <v>0.24756428685513496</v>
      </c>
      <c r="I371" s="1006">
        <v>0.25746685832934035</v>
      </c>
      <c r="J371" s="1006">
        <v>0.25203641590800191</v>
      </c>
      <c r="K371" s="1006">
        <v>0.24756428685513496</v>
      </c>
      <c r="L371" s="1006">
        <v>0.24436990896023</v>
      </c>
      <c r="M371" s="1006">
        <v>0.25459191822392591</v>
      </c>
      <c r="N371" s="1006">
        <v>0.25059894585529469</v>
      </c>
    </row>
    <row r="372" spans="1:14">
      <c r="A372" s="1005" t="s">
        <v>2694</v>
      </c>
      <c r="B372" s="1013">
        <v>366</v>
      </c>
      <c r="C372" s="1005" t="s">
        <v>989</v>
      </c>
      <c r="D372" s="1005" t="s">
        <v>2011</v>
      </c>
      <c r="E372" s="1005" t="s">
        <v>1274</v>
      </c>
      <c r="F372" s="1005" t="s">
        <v>55</v>
      </c>
      <c r="G372" s="1005">
        <v>255</v>
      </c>
      <c r="H372" s="1006">
        <v>1.0817254901960784</v>
      </c>
      <c r="I372" s="1006">
        <v>0.78807843137254907</v>
      </c>
      <c r="J372" s="1006">
        <v>0.84141176470588241</v>
      </c>
      <c r="K372" s="1006">
        <v>1.0949019607843138</v>
      </c>
      <c r="L372" s="1006">
        <v>0.78494117647058825</v>
      </c>
      <c r="M372" s="1006">
        <v>0.19827450980392158</v>
      </c>
      <c r="N372" s="1006">
        <v>0.79822222222222217</v>
      </c>
    </row>
    <row r="373" spans="1:14">
      <c r="A373" s="1005" t="s">
        <v>2695</v>
      </c>
      <c r="B373" s="1013">
        <v>367</v>
      </c>
      <c r="C373" s="1005" t="s">
        <v>1769</v>
      </c>
      <c r="D373" s="1005" t="s">
        <v>2051</v>
      </c>
      <c r="E373" s="1005" t="s">
        <v>1274</v>
      </c>
      <c r="F373" s="1005" t="s">
        <v>55</v>
      </c>
      <c r="G373" s="1005">
        <v>255</v>
      </c>
      <c r="H373" s="1006">
        <v>0.52282352941176469</v>
      </c>
      <c r="I373" s="1006">
        <v>0.16800000000000001</v>
      </c>
      <c r="J373" s="1006">
        <v>0.17411764705882352</v>
      </c>
      <c r="K373" s="1006">
        <v>0.14352941176470588</v>
      </c>
      <c r="L373" s="1006">
        <v>0.50235294117647056</v>
      </c>
      <c r="M373" s="1006">
        <v>0.5430588235294117</v>
      </c>
      <c r="N373" s="1006">
        <v>0.34231372549019606</v>
      </c>
    </row>
    <row r="374" spans="1:14">
      <c r="A374" s="1005" t="s">
        <v>2696</v>
      </c>
      <c r="B374" s="1013">
        <v>368</v>
      </c>
      <c r="C374" s="1005" t="s">
        <v>1715</v>
      </c>
      <c r="D374" s="1005" t="s">
        <v>2203</v>
      </c>
      <c r="E374" s="1005" t="s">
        <v>1274</v>
      </c>
      <c r="F374" s="1005" t="s">
        <v>55</v>
      </c>
      <c r="G374" s="1005">
        <v>256</v>
      </c>
      <c r="H374" s="1006">
        <v>0.40781250000000002</v>
      </c>
      <c r="I374" s="1006">
        <v>0.34312500000000001</v>
      </c>
      <c r="J374" s="1006">
        <v>0.35531249999999998</v>
      </c>
      <c r="K374" s="1006">
        <v>0.35249999999999998</v>
      </c>
      <c r="L374" s="1006">
        <v>0.37406250000000002</v>
      </c>
      <c r="M374" s="1006">
        <v>0.35343750000000002</v>
      </c>
      <c r="N374" s="1006">
        <v>0.36437499999999995</v>
      </c>
    </row>
    <row r="375" spans="1:14">
      <c r="A375" s="1005" t="s">
        <v>2697</v>
      </c>
      <c r="B375" s="1013">
        <v>369</v>
      </c>
      <c r="C375" s="1005" t="s">
        <v>1716</v>
      </c>
      <c r="D375" s="1005" t="s">
        <v>2011</v>
      </c>
      <c r="E375" s="1005" t="s">
        <v>1274</v>
      </c>
      <c r="F375" s="1005" t="s">
        <v>55</v>
      </c>
      <c r="G375" s="1005">
        <v>256</v>
      </c>
      <c r="H375" s="1006">
        <v>0.43375000000000002</v>
      </c>
      <c r="I375" s="1006">
        <v>0.95937499999999998</v>
      </c>
      <c r="J375" s="1006">
        <v>0.93187500000000001</v>
      </c>
      <c r="K375" s="1006">
        <v>0.45437499999999997</v>
      </c>
      <c r="L375" s="1006">
        <v>0.05</v>
      </c>
      <c r="M375" s="1006">
        <v>0.3125</v>
      </c>
      <c r="N375" s="1006">
        <v>0.52364583333333325</v>
      </c>
    </row>
    <row r="376" spans="1:14">
      <c r="A376" s="1005" t="s">
        <v>2698</v>
      </c>
      <c r="B376" s="1013">
        <v>370</v>
      </c>
      <c r="C376" s="1005" t="s">
        <v>770</v>
      </c>
      <c r="D376" s="1005" t="s">
        <v>2051</v>
      </c>
      <c r="E376" s="1005" t="s">
        <v>1274</v>
      </c>
      <c r="F376" s="1005" t="s">
        <v>55</v>
      </c>
      <c r="G376" s="1005">
        <v>256</v>
      </c>
      <c r="H376" s="1006">
        <v>0.28281250000000002</v>
      </c>
      <c r="I376" s="1006">
        <v>0.26953125</v>
      </c>
      <c r="J376" s="1006">
        <v>0.16640625000000001</v>
      </c>
      <c r="K376" s="1006">
        <v>0.24062500000000001</v>
      </c>
      <c r="L376" s="1006">
        <v>0.2578125</v>
      </c>
      <c r="M376" s="1006">
        <v>0.26953125</v>
      </c>
      <c r="N376" s="1006">
        <v>0.24778645833333335</v>
      </c>
    </row>
    <row r="377" spans="1:14">
      <c r="A377" s="1005" t="s">
        <v>2699</v>
      </c>
      <c r="B377" s="1013">
        <v>371</v>
      </c>
      <c r="C377" s="1005" t="s">
        <v>257</v>
      </c>
      <c r="D377" s="1005" t="s">
        <v>2203</v>
      </c>
      <c r="E377" s="1005" t="s">
        <v>1274</v>
      </c>
      <c r="F377" s="1005" t="s">
        <v>55</v>
      </c>
      <c r="G377" s="1005">
        <v>256</v>
      </c>
      <c r="H377" s="1006">
        <v>0.43359375</v>
      </c>
      <c r="I377" s="1006">
        <v>0.39093749999999999</v>
      </c>
      <c r="J377" s="1006">
        <v>0.42734375000000002</v>
      </c>
      <c r="K377" s="1006">
        <v>0.37874999999999998</v>
      </c>
      <c r="L377" s="1006">
        <v>0.35343750000000002</v>
      </c>
      <c r="M377" s="1006">
        <v>0.45281250000000001</v>
      </c>
      <c r="N377" s="1006">
        <v>0.40614583333333337</v>
      </c>
    </row>
    <row r="378" spans="1:14">
      <c r="A378" s="1005" t="s">
        <v>2700</v>
      </c>
      <c r="B378" s="1013">
        <v>372</v>
      </c>
      <c r="C378" s="1005" t="s">
        <v>660</v>
      </c>
      <c r="D378" s="1005" t="s">
        <v>2011</v>
      </c>
      <c r="E378" s="1005" t="s">
        <v>1274</v>
      </c>
      <c r="F378" s="1005" t="s">
        <v>55</v>
      </c>
      <c r="G378" s="1005">
        <v>260</v>
      </c>
      <c r="H378" s="1006">
        <v>1.3372307692307692</v>
      </c>
      <c r="I378" s="1006">
        <v>1.2381538461538462</v>
      </c>
      <c r="J378" s="1006">
        <v>1.043076923076923</v>
      </c>
      <c r="K378" s="1006">
        <v>1.0867692307692307</v>
      </c>
      <c r="L378" s="1006">
        <v>1.0203076923076921</v>
      </c>
      <c r="M378" s="1006">
        <v>1.1476923076923076</v>
      </c>
      <c r="N378" s="1006">
        <v>1.1455384615384616</v>
      </c>
    </row>
    <row r="379" spans="1:14">
      <c r="A379" s="1005" t="s">
        <v>2701</v>
      </c>
      <c r="B379" s="1013">
        <v>373</v>
      </c>
      <c r="C379" s="1005" t="s">
        <v>499</v>
      </c>
      <c r="D379" s="1005" t="s">
        <v>2011</v>
      </c>
      <c r="E379" s="1005" t="s">
        <v>1274</v>
      </c>
      <c r="F379" s="1005" t="s">
        <v>55</v>
      </c>
      <c r="G379" s="1005">
        <v>260</v>
      </c>
      <c r="H379" s="1006">
        <v>0.66992307692307695</v>
      </c>
      <c r="I379" s="1006">
        <v>0.61846153846153851</v>
      </c>
      <c r="J379" s="1006">
        <v>0.79476923076923067</v>
      </c>
      <c r="K379" s="1006">
        <v>0.58061538461538464</v>
      </c>
      <c r="L379" s="1006">
        <v>0.70246153846153836</v>
      </c>
      <c r="M379" s="1006">
        <v>0.5501538461538461</v>
      </c>
      <c r="N379" s="1006">
        <v>0.65273076923076923</v>
      </c>
    </row>
    <row r="380" spans="1:14">
      <c r="A380" s="1005" t="s">
        <v>2702</v>
      </c>
      <c r="B380" s="1013">
        <v>374</v>
      </c>
      <c r="C380" s="1005" t="s">
        <v>2703</v>
      </c>
      <c r="D380" s="1005" t="s">
        <v>2054</v>
      </c>
      <c r="E380" s="1005" t="s">
        <v>1274</v>
      </c>
      <c r="F380" s="1005" t="s">
        <v>55</v>
      </c>
      <c r="G380" s="1005">
        <v>267</v>
      </c>
      <c r="H380" s="1006"/>
      <c r="I380" s="1006"/>
      <c r="J380" s="1006">
        <v>7.1910112359550554E-2</v>
      </c>
      <c r="K380" s="1006">
        <v>1.9176029962546817E-2</v>
      </c>
      <c r="L380" s="1006">
        <v>3.2359550561797755E-2</v>
      </c>
      <c r="M380" s="1006">
        <v>2.4569288389513107E-2</v>
      </c>
      <c r="N380" s="1006">
        <v>3.7003745318352065E-2</v>
      </c>
    </row>
    <row r="381" spans="1:14">
      <c r="A381" s="1005" t="s">
        <v>2704</v>
      </c>
      <c r="B381" s="1013">
        <v>375</v>
      </c>
      <c r="C381" s="1005" t="s">
        <v>663</v>
      </c>
      <c r="D381" s="1005" t="s">
        <v>2011</v>
      </c>
      <c r="E381" s="1005" t="s">
        <v>1274</v>
      </c>
      <c r="F381" s="1005" t="s">
        <v>55</v>
      </c>
      <c r="G381" s="1005">
        <v>268</v>
      </c>
      <c r="H381" s="1006">
        <v>0.62194029850746269</v>
      </c>
      <c r="I381" s="1006">
        <v>0.861044776119403</v>
      </c>
      <c r="J381" s="1006">
        <v>1.1176119402985074</v>
      </c>
      <c r="K381" s="1006">
        <v>1.1144776119402986</v>
      </c>
      <c r="L381" s="1006">
        <v>0.86686567164179107</v>
      </c>
      <c r="M381" s="1006">
        <v>1.0719402985074626</v>
      </c>
      <c r="N381" s="1006">
        <v>0.94231343283582092</v>
      </c>
    </row>
    <row r="382" spans="1:14">
      <c r="A382" s="1005" t="s">
        <v>2705</v>
      </c>
      <c r="B382" s="1013">
        <v>376</v>
      </c>
      <c r="C382" s="1005" t="s">
        <v>620</v>
      </c>
      <c r="D382" s="1005" t="s">
        <v>2203</v>
      </c>
      <c r="E382" s="1005" t="s">
        <v>1274</v>
      </c>
      <c r="F382" s="1005" t="s">
        <v>55</v>
      </c>
      <c r="G382" s="1005">
        <v>268</v>
      </c>
      <c r="H382" s="1006">
        <v>0.61134328358208956</v>
      </c>
      <c r="I382" s="1006">
        <v>0.59402985074626857</v>
      </c>
      <c r="J382" s="1006">
        <v>0.6065671641791045</v>
      </c>
      <c r="K382" s="1006">
        <v>0.4519402985074627</v>
      </c>
      <c r="L382" s="1006">
        <v>0.30686567164179102</v>
      </c>
      <c r="M382" s="1006">
        <v>0.51820895522388055</v>
      </c>
      <c r="N382" s="1006">
        <v>0.51482587064676621</v>
      </c>
    </row>
    <row r="383" spans="1:14">
      <c r="A383" s="1005" t="s">
        <v>2706</v>
      </c>
      <c r="B383" s="1013">
        <v>377</v>
      </c>
      <c r="C383" s="1005" t="s">
        <v>1605</v>
      </c>
      <c r="D383" s="1005" t="s">
        <v>2054</v>
      </c>
      <c r="E383" s="1005" t="s">
        <v>1274</v>
      </c>
      <c r="F383" s="1005" t="s">
        <v>55</v>
      </c>
      <c r="G383" s="1005">
        <v>270</v>
      </c>
      <c r="H383" s="1006">
        <v>0.21466666666666667</v>
      </c>
      <c r="I383" s="1006">
        <v>0.24799999999999997</v>
      </c>
      <c r="J383" s="1006">
        <v>0.12444444444444445</v>
      </c>
      <c r="K383" s="1006">
        <v>0.17866666666666667</v>
      </c>
      <c r="L383" s="1006">
        <v>0.16622222222222224</v>
      </c>
      <c r="M383" s="1006">
        <v>0.19377777777777777</v>
      </c>
      <c r="N383" s="1006">
        <v>0.18762962962962962</v>
      </c>
    </row>
    <row r="384" spans="1:14">
      <c r="A384" s="1005" t="s">
        <v>2707</v>
      </c>
      <c r="B384" s="1013">
        <v>378</v>
      </c>
      <c r="C384" s="1005" t="s">
        <v>124</v>
      </c>
      <c r="D384" s="1005" t="s">
        <v>2011</v>
      </c>
      <c r="E384" s="1005" t="s">
        <v>1274</v>
      </c>
      <c r="F384" s="1005" t="s">
        <v>55</v>
      </c>
      <c r="G384" s="1005">
        <v>270</v>
      </c>
      <c r="H384" s="1006">
        <v>1.0536296296296297</v>
      </c>
      <c r="I384" s="1006">
        <v>0.9754074074074075</v>
      </c>
      <c r="J384" s="1006">
        <v>0.97125925925925927</v>
      </c>
      <c r="K384" s="1006">
        <v>0.9357037037037037</v>
      </c>
      <c r="L384" s="1006">
        <v>0.9025185185185185</v>
      </c>
      <c r="M384" s="1006">
        <v>0.818962962962963</v>
      </c>
      <c r="N384" s="1006">
        <v>0.94291358024691352</v>
      </c>
    </row>
    <row r="385" spans="1:14">
      <c r="A385" s="1005" t="s">
        <v>2708</v>
      </c>
      <c r="B385" s="1013">
        <v>379</v>
      </c>
      <c r="C385" s="1005" t="s">
        <v>1901</v>
      </c>
      <c r="D385" s="1005" t="s">
        <v>2011</v>
      </c>
      <c r="E385" s="1005" t="s">
        <v>332</v>
      </c>
      <c r="F385" s="1005" t="s">
        <v>55</v>
      </c>
      <c r="G385" s="1005">
        <v>270</v>
      </c>
      <c r="H385" s="1006"/>
      <c r="I385" s="1006"/>
      <c r="J385" s="1006"/>
      <c r="K385" s="1006"/>
      <c r="L385" s="1006"/>
      <c r="M385" s="1006"/>
      <c r="N385" s="1006"/>
    </row>
    <row r="386" spans="1:14">
      <c r="A386" s="1005" t="s">
        <v>2709</v>
      </c>
      <c r="B386" s="1013">
        <v>380</v>
      </c>
      <c r="C386" s="1005" t="s">
        <v>2065</v>
      </c>
      <c r="D386" s="1005" t="s">
        <v>2213</v>
      </c>
      <c r="E386" s="1005" t="s">
        <v>1274</v>
      </c>
      <c r="F386" s="1005" t="s">
        <v>55</v>
      </c>
      <c r="G386" s="1005">
        <v>271</v>
      </c>
      <c r="H386" s="1006">
        <v>0.34833948339483395</v>
      </c>
      <c r="I386" s="1006">
        <v>0.36191881918819185</v>
      </c>
      <c r="J386" s="1006">
        <v>0.32590405904059039</v>
      </c>
      <c r="K386" s="1006">
        <v>0.35601476014760147</v>
      </c>
      <c r="L386" s="1006">
        <v>0.3725461254612546</v>
      </c>
      <c r="M386" s="1006">
        <v>0.36428044280442806</v>
      </c>
      <c r="N386" s="1006">
        <v>0.3548339483394834</v>
      </c>
    </row>
    <row r="387" spans="1:14">
      <c r="A387" s="1005" t="s">
        <v>2710</v>
      </c>
      <c r="B387" s="1013">
        <v>381</v>
      </c>
      <c r="C387" s="1005" t="s">
        <v>952</v>
      </c>
      <c r="D387" s="1005" t="s">
        <v>2011</v>
      </c>
      <c r="E387" s="1005" t="s">
        <v>1274</v>
      </c>
      <c r="F387" s="1005" t="s">
        <v>55</v>
      </c>
      <c r="G387" s="1005">
        <v>274</v>
      </c>
      <c r="H387" s="1006">
        <v>0.84525547445255478</v>
      </c>
      <c r="I387" s="1006">
        <v>0.88248175182481758</v>
      </c>
      <c r="J387" s="1006">
        <v>0.85357664233576636</v>
      </c>
      <c r="K387" s="1006">
        <v>0.99416058394160578</v>
      </c>
      <c r="L387" s="1006">
        <v>0.72306569343065696</v>
      </c>
      <c r="M387" s="1006">
        <v>0.91795620437956205</v>
      </c>
      <c r="N387" s="1006">
        <v>0.86941605839416058</v>
      </c>
    </row>
    <row r="388" spans="1:14">
      <c r="A388" s="1005" t="s">
        <v>2711</v>
      </c>
      <c r="B388" s="1013">
        <v>382</v>
      </c>
      <c r="C388" s="1005" t="s">
        <v>1823</v>
      </c>
      <c r="D388" s="1005" t="s">
        <v>2213</v>
      </c>
      <c r="E388" s="1005" t="s">
        <v>1274</v>
      </c>
      <c r="F388" s="1005" t="s">
        <v>55</v>
      </c>
      <c r="G388" s="1005">
        <v>275</v>
      </c>
      <c r="H388" s="1006">
        <v>0.3653818181818182</v>
      </c>
      <c r="I388" s="1006">
        <v>0.36654545454545451</v>
      </c>
      <c r="J388" s="1006">
        <v>0.36072727272727273</v>
      </c>
      <c r="K388" s="1006">
        <v>0.36479999999999996</v>
      </c>
      <c r="L388" s="1006">
        <v>0.35781818181818181</v>
      </c>
      <c r="M388" s="1006">
        <v>0.3653818181818182</v>
      </c>
      <c r="N388" s="1006">
        <v>0.36344242424242429</v>
      </c>
    </row>
    <row r="389" spans="1:14">
      <c r="A389" s="1005" t="s">
        <v>2712</v>
      </c>
      <c r="B389" s="1013">
        <v>383</v>
      </c>
      <c r="C389" s="1005" t="s">
        <v>971</v>
      </c>
      <c r="D389" s="1005" t="s">
        <v>2011</v>
      </c>
      <c r="E389" s="1005" t="s">
        <v>1274</v>
      </c>
      <c r="F389" s="1005" t="s">
        <v>55</v>
      </c>
      <c r="G389" s="1005">
        <v>275</v>
      </c>
      <c r="H389" s="1006">
        <v>0.80581818181818177</v>
      </c>
      <c r="I389" s="1006">
        <v>0.77890909090909088</v>
      </c>
      <c r="J389" s="1006">
        <v>0.81527272727272726</v>
      </c>
      <c r="K389" s="1006">
        <v>0.82036363636363629</v>
      </c>
      <c r="L389" s="1006">
        <v>0.72799999999999998</v>
      </c>
      <c r="M389" s="1006">
        <v>0.90763636363636357</v>
      </c>
      <c r="N389" s="1006">
        <v>0.80933333333333324</v>
      </c>
    </row>
    <row r="390" spans="1:14">
      <c r="A390" s="1005" t="s">
        <v>2713</v>
      </c>
      <c r="B390" s="1013">
        <v>384</v>
      </c>
      <c r="C390" s="1005" t="s">
        <v>1801</v>
      </c>
      <c r="D390" s="1005" t="s">
        <v>2011</v>
      </c>
      <c r="E390" s="1005" t="s">
        <v>332</v>
      </c>
      <c r="F390" s="1005" t="s">
        <v>55</v>
      </c>
      <c r="G390" s="1005">
        <v>278</v>
      </c>
      <c r="H390" s="1006">
        <v>0.56057553956834538</v>
      </c>
      <c r="I390" s="1006">
        <v>0.58705035971223019</v>
      </c>
      <c r="J390" s="1006">
        <v>3.3956834532374101E-2</v>
      </c>
      <c r="K390" s="1006">
        <v>1.3812949640287769E-2</v>
      </c>
      <c r="L390" s="1006">
        <v>0.24863309352517987</v>
      </c>
      <c r="M390" s="1006">
        <v>1.4388489208633094E-2</v>
      </c>
      <c r="N390" s="1006">
        <v>0.24306954436450837</v>
      </c>
    </row>
    <row r="391" spans="1:14">
      <c r="A391" s="1005" t="s">
        <v>2714</v>
      </c>
      <c r="B391" s="1013">
        <v>385</v>
      </c>
      <c r="C391" s="1005" t="s">
        <v>613</v>
      </c>
      <c r="D391" s="1005" t="s">
        <v>2202</v>
      </c>
      <c r="E391" s="1005" t="s">
        <v>1274</v>
      </c>
      <c r="F391" s="1005" t="s">
        <v>55</v>
      </c>
      <c r="G391" s="1005">
        <v>278</v>
      </c>
      <c r="H391" s="1006">
        <v>0.91079136690647478</v>
      </c>
      <c r="I391" s="1006">
        <v>1.7412949640287769</v>
      </c>
      <c r="J391" s="1006">
        <v>1.8211510791366905</v>
      </c>
      <c r="K391" s="1006">
        <v>1.62</v>
      </c>
      <c r="L391" s="1006">
        <v>0.80158273381294964</v>
      </c>
      <c r="M391" s="1006">
        <v>1.4676258992805755</v>
      </c>
      <c r="N391" s="1006">
        <v>1.3937410071942447</v>
      </c>
    </row>
    <row r="392" spans="1:14">
      <c r="A392" s="1005" t="s">
        <v>2715</v>
      </c>
      <c r="B392" s="1013">
        <v>386</v>
      </c>
      <c r="C392" s="1005" t="s">
        <v>1717</v>
      </c>
      <c r="D392" s="1005" t="s">
        <v>2054</v>
      </c>
      <c r="E392" s="1005" t="s">
        <v>1274</v>
      </c>
      <c r="F392" s="1005" t="s">
        <v>55</v>
      </c>
      <c r="G392" s="1005">
        <v>278</v>
      </c>
      <c r="H392" s="1006">
        <v>0.39669064748201438</v>
      </c>
      <c r="I392" s="1006">
        <v>0.4243165467625899</v>
      </c>
      <c r="J392" s="1006">
        <v>0.54302158273381296</v>
      </c>
      <c r="K392" s="1006">
        <v>0.19553956834532374</v>
      </c>
      <c r="L392" s="1006">
        <v>0.25294964028776978</v>
      </c>
      <c r="M392" s="1006">
        <v>0.39366906474820146</v>
      </c>
      <c r="N392" s="1006">
        <v>0.36769784172661873</v>
      </c>
    </row>
    <row r="393" spans="1:14">
      <c r="A393" s="1005" t="s">
        <v>2716</v>
      </c>
      <c r="B393" s="1013">
        <v>387</v>
      </c>
      <c r="C393" s="1005" t="s">
        <v>1718</v>
      </c>
      <c r="D393" s="1005" t="s">
        <v>2054</v>
      </c>
      <c r="E393" s="1005" t="s">
        <v>1274</v>
      </c>
      <c r="F393" s="1005" t="s">
        <v>55</v>
      </c>
      <c r="G393" s="1005">
        <v>278</v>
      </c>
      <c r="H393" s="1006">
        <v>0.57784172661870503</v>
      </c>
      <c r="I393" s="1006">
        <v>0.63712230215827337</v>
      </c>
      <c r="J393" s="1006">
        <v>0.19510791366906474</v>
      </c>
      <c r="K393" s="1006">
        <v>0.16115107913669063</v>
      </c>
      <c r="L393" s="1006">
        <v>0.10014388489208632</v>
      </c>
      <c r="M393" s="1006">
        <v>0.13812949640287769</v>
      </c>
      <c r="N393" s="1006">
        <v>0.30158273381294964</v>
      </c>
    </row>
    <row r="394" spans="1:14">
      <c r="A394" s="1005" t="s">
        <v>2717</v>
      </c>
      <c r="B394" s="1013">
        <v>388</v>
      </c>
      <c r="C394" s="1005" t="s">
        <v>942</v>
      </c>
      <c r="D394" s="1005" t="s">
        <v>2054</v>
      </c>
      <c r="E394" s="1005" t="s">
        <v>1274</v>
      </c>
      <c r="F394" s="1005" t="s">
        <v>55</v>
      </c>
      <c r="G394" s="1005">
        <v>278</v>
      </c>
      <c r="H394" s="1006">
        <v>0.38561151079136691</v>
      </c>
      <c r="I394" s="1006">
        <v>0.50935251798561154</v>
      </c>
      <c r="J394" s="1006">
        <v>0.51798561151079137</v>
      </c>
      <c r="K394" s="1006">
        <v>0.39712230215827338</v>
      </c>
      <c r="L394" s="1006">
        <v>0.38158273381294966</v>
      </c>
      <c r="M394" s="1006">
        <v>0.53812949640287766</v>
      </c>
      <c r="N394" s="1006">
        <v>0.4549640287769785</v>
      </c>
    </row>
    <row r="395" spans="1:14">
      <c r="A395" s="1005" t="s">
        <v>2718</v>
      </c>
      <c r="B395" s="1013">
        <v>389</v>
      </c>
      <c r="C395" s="1005" t="s">
        <v>1353</v>
      </c>
      <c r="D395" s="1005" t="s">
        <v>2203</v>
      </c>
      <c r="E395" s="1005" t="s">
        <v>1274</v>
      </c>
      <c r="F395" s="1005" t="s">
        <v>55</v>
      </c>
      <c r="G395" s="1005">
        <v>278</v>
      </c>
      <c r="H395" s="1006">
        <v>1.0077697841726621</v>
      </c>
      <c r="I395" s="1006">
        <v>0.96920863309352512</v>
      </c>
      <c r="J395" s="1006">
        <v>0.92201438848920858</v>
      </c>
      <c r="K395" s="1006">
        <v>0.92316546762589924</v>
      </c>
      <c r="L395" s="1006">
        <v>0.88057553956834533</v>
      </c>
      <c r="M395" s="1006">
        <v>0.81611510791366904</v>
      </c>
      <c r="N395" s="1006">
        <v>0.91980815347721812</v>
      </c>
    </row>
    <row r="396" spans="1:14">
      <c r="A396" s="1005" t="s">
        <v>2719</v>
      </c>
      <c r="B396" s="1013">
        <v>390</v>
      </c>
      <c r="C396" s="1005" t="s">
        <v>1612</v>
      </c>
      <c r="D396" s="1005" t="s">
        <v>2011</v>
      </c>
      <c r="E396" s="1005" t="s">
        <v>1274</v>
      </c>
      <c r="F396" s="1005" t="s">
        <v>55</v>
      </c>
      <c r="G396" s="1005">
        <v>278</v>
      </c>
      <c r="H396" s="1006">
        <v>0.35107913669064744</v>
      </c>
      <c r="I396" s="1006">
        <v>0.3683453237410072</v>
      </c>
      <c r="J396" s="1006">
        <v>0.27913669064748198</v>
      </c>
      <c r="K396" s="1006">
        <v>0.29294964028776976</v>
      </c>
      <c r="L396" s="1006">
        <v>7.4820143884892091E-3</v>
      </c>
      <c r="M396" s="1006">
        <v>0.51453237410071939</v>
      </c>
      <c r="N396" s="1006">
        <v>0.30225419664268582</v>
      </c>
    </row>
    <row r="397" spans="1:14">
      <c r="A397" s="1005" t="s">
        <v>2720</v>
      </c>
      <c r="B397" s="1013">
        <v>391</v>
      </c>
      <c r="C397" s="1005" t="s">
        <v>1676</v>
      </c>
      <c r="D397" s="1005" t="s">
        <v>2054</v>
      </c>
      <c r="E397" s="1005" t="s">
        <v>1274</v>
      </c>
      <c r="F397" s="1005" t="s">
        <v>55</v>
      </c>
      <c r="G397" s="1005">
        <v>278</v>
      </c>
      <c r="H397" s="1006">
        <v>0.28834532374100719</v>
      </c>
      <c r="I397" s="1006">
        <v>0.43381294964028777</v>
      </c>
      <c r="J397" s="1006">
        <v>0.42949640287769786</v>
      </c>
      <c r="K397" s="1006">
        <v>0.55165467625899289</v>
      </c>
      <c r="L397" s="1006">
        <v>0.37251798561151078</v>
      </c>
      <c r="M397" s="1006">
        <v>0.38071942446043167</v>
      </c>
      <c r="N397" s="1006">
        <v>0.40942446043165465</v>
      </c>
    </row>
    <row r="398" spans="1:14">
      <c r="A398" s="1005" t="s">
        <v>2721</v>
      </c>
      <c r="B398" s="1013">
        <v>392</v>
      </c>
      <c r="C398" s="1005" t="s">
        <v>1719</v>
      </c>
      <c r="D398" s="1005" t="s">
        <v>2054</v>
      </c>
      <c r="E398" s="1005" t="s">
        <v>1274</v>
      </c>
      <c r="F398" s="1005" t="s">
        <v>55</v>
      </c>
      <c r="G398" s="1005">
        <v>278</v>
      </c>
      <c r="H398" s="1006">
        <v>0.53784172661870511</v>
      </c>
      <c r="I398" s="1006">
        <v>0.55251798561151078</v>
      </c>
      <c r="J398" s="1006">
        <v>0.63625899280575537</v>
      </c>
      <c r="K398" s="1006">
        <v>0.62546762589928051</v>
      </c>
      <c r="L398" s="1006">
        <v>0.54820143884892092</v>
      </c>
      <c r="M398" s="1006">
        <v>0.9202877697841727</v>
      </c>
      <c r="N398" s="1006">
        <v>0.63676258992805745</v>
      </c>
    </row>
    <row r="399" spans="1:14">
      <c r="A399" s="1005" t="s">
        <v>2722</v>
      </c>
      <c r="B399" s="1013">
        <v>393</v>
      </c>
      <c r="C399" s="1005" t="s">
        <v>1719</v>
      </c>
      <c r="D399" s="1005" t="s">
        <v>2054</v>
      </c>
      <c r="E399" s="1005" t="s">
        <v>1274</v>
      </c>
      <c r="F399" s="1005" t="s">
        <v>55</v>
      </c>
      <c r="G399" s="1005">
        <v>278</v>
      </c>
      <c r="H399" s="1006">
        <v>0.40489208633093526</v>
      </c>
      <c r="I399" s="1006">
        <v>0.46359712230215827</v>
      </c>
      <c r="J399" s="1006">
        <v>0.60345323741007195</v>
      </c>
      <c r="K399" s="1006">
        <v>0.69669064748201437</v>
      </c>
      <c r="L399" s="1006">
        <v>0.78647482014388481</v>
      </c>
      <c r="M399" s="1006">
        <v>0.68719424460431655</v>
      </c>
      <c r="N399" s="1006">
        <v>0.6070503597122302</v>
      </c>
    </row>
    <row r="400" spans="1:14">
      <c r="A400" s="1005" t="s">
        <v>2723</v>
      </c>
      <c r="B400" s="1013">
        <v>394</v>
      </c>
      <c r="C400" s="1005" t="s">
        <v>1352</v>
      </c>
      <c r="D400" s="1005" t="s">
        <v>2054</v>
      </c>
      <c r="E400" s="1005" t="s">
        <v>1274</v>
      </c>
      <c r="F400" s="1005" t="s">
        <v>55</v>
      </c>
      <c r="G400" s="1005">
        <v>278</v>
      </c>
      <c r="H400" s="1006">
        <v>1.4388489208633093</v>
      </c>
      <c r="I400" s="1006">
        <v>1.3093525179856116</v>
      </c>
      <c r="J400" s="1006">
        <v>1.3358273381294965</v>
      </c>
      <c r="K400" s="1006">
        <v>1.2057553956834532</v>
      </c>
      <c r="L400" s="1006">
        <v>1.2920863309352517</v>
      </c>
      <c r="M400" s="1006">
        <v>1.31568345323741</v>
      </c>
      <c r="N400" s="1006">
        <v>1.3162589928057558</v>
      </c>
    </row>
    <row r="401" spans="1:14">
      <c r="A401" s="1005" t="s">
        <v>2724</v>
      </c>
      <c r="B401" s="1013">
        <v>395</v>
      </c>
      <c r="C401" s="1005" t="s">
        <v>2285</v>
      </c>
      <c r="D401" s="1005" t="s">
        <v>2011</v>
      </c>
      <c r="E401" s="1005" t="s">
        <v>1274</v>
      </c>
      <c r="F401" s="1005" t="s">
        <v>55</v>
      </c>
      <c r="G401" s="1005">
        <v>278</v>
      </c>
      <c r="H401" s="1006">
        <v>0.90359712230215827</v>
      </c>
      <c r="I401" s="1006">
        <v>0.91510791366906474</v>
      </c>
      <c r="J401" s="1006">
        <v>0.8920863309352518</v>
      </c>
      <c r="K401" s="1006">
        <v>0.92661870503597132</v>
      </c>
      <c r="L401" s="1006">
        <v>0.6658992805755396</v>
      </c>
      <c r="M401" s="1006">
        <v>0.68316546762589925</v>
      </c>
      <c r="N401" s="1006">
        <v>0.83107913669064759</v>
      </c>
    </row>
    <row r="402" spans="1:14">
      <c r="A402" s="1005" t="s">
        <v>2725</v>
      </c>
      <c r="B402" s="1013">
        <v>396</v>
      </c>
      <c r="C402" s="1005" t="s">
        <v>1931</v>
      </c>
      <c r="D402" s="1005" t="s">
        <v>2203</v>
      </c>
      <c r="E402" s="1005" t="s">
        <v>1274</v>
      </c>
      <c r="F402" s="1005" t="s">
        <v>55</v>
      </c>
      <c r="G402" s="1005">
        <v>278</v>
      </c>
      <c r="H402" s="1006">
        <v>0.3517985611510791</v>
      </c>
      <c r="I402" s="1006"/>
      <c r="J402" s="1006">
        <v>0.21151079136690645</v>
      </c>
      <c r="K402" s="1006">
        <v>0.37381294964028777</v>
      </c>
      <c r="L402" s="1006">
        <v>0.71050359712230216</v>
      </c>
      <c r="M402" s="1006">
        <v>0.71050359712230216</v>
      </c>
      <c r="N402" s="1006">
        <v>0.39302158273381294</v>
      </c>
    </row>
    <row r="403" spans="1:14">
      <c r="A403" s="1005" t="s">
        <v>2726</v>
      </c>
      <c r="B403" s="1013">
        <v>397</v>
      </c>
      <c r="C403" s="1005" t="s">
        <v>2064</v>
      </c>
      <c r="D403" s="1005" t="s">
        <v>2011</v>
      </c>
      <c r="E403" s="1005" t="s">
        <v>1274</v>
      </c>
      <c r="F403" s="1005" t="s">
        <v>55</v>
      </c>
      <c r="G403" s="1005">
        <v>278</v>
      </c>
      <c r="H403" s="1006">
        <v>1.3237410071942447E-2</v>
      </c>
      <c r="I403" s="1006">
        <v>1.3812949640287769E-2</v>
      </c>
      <c r="J403" s="1006">
        <v>1.8992805755395685E-2</v>
      </c>
      <c r="K403" s="1006">
        <v>3.6834532374100719E-2</v>
      </c>
      <c r="L403" s="1006">
        <v>0.17496402877697842</v>
      </c>
      <c r="M403" s="1006">
        <v>1.0359712230215827E-2</v>
      </c>
      <c r="N403" s="1006">
        <v>4.4700239808153477E-2</v>
      </c>
    </row>
    <row r="404" spans="1:14">
      <c r="A404" s="1005" t="s">
        <v>2727</v>
      </c>
      <c r="B404" s="1013">
        <v>398</v>
      </c>
      <c r="C404" s="1005" t="s">
        <v>2286</v>
      </c>
      <c r="D404" s="1005" t="s">
        <v>2011</v>
      </c>
      <c r="E404" s="1005" t="s">
        <v>1274</v>
      </c>
      <c r="F404" s="1005" t="s">
        <v>55</v>
      </c>
      <c r="G404" s="1005">
        <v>278</v>
      </c>
      <c r="H404" s="1006">
        <v>0.90532374100719426</v>
      </c>
      <c r="I404" s="1006">
        <v>0.6497841726618705</v>
      </c>
      <c r="J404" s="1006">
        <v>0.96460431654676271</v>
      </c>
      <c r="K404" s="1006">
        <v>0.92949640287769775</v>
      </c>
      <c r="L404" s="1006">
        <v>0.62848920863309354</v>
      </c>
      <c r="M404" s="1006">
        <v>0.90992805755395689</v>
      </c>
      <c r="N404" s="1006">
        <v>0.83127098321342918</v>
      </c>
    </row>
    <row r="405" spans="1:14">
      <c r="A405" s="1005" t="s">
        <v>2728</v>
      </c>
      <c r="B405" s="1013">
        <v>399</v>
      </c>
      <c r="C405" s="1005" t="s">
        <v>1770</v>
      </c>
      <c r="D405" s="1005" t="s">
        <v>2202</v>
      </c>
      <c r="E405" s="1005" t="s">
        <v>332</v>
      </c>
      <c r="F405" s="1005" t="s">
        <v>55</v>
      </c>
      <c r="G405" s="1005">
        <v>278</v>
      </c>
      <c r="H405" s="1006"/>
      <c r="I405" s="1006"/>
      <c r="J405" s="1006"/>
      <c r="K405" s="1006"/>
      <c r="L405" s="1006"/>
      <c r="M405" s="1006"/>
      <c r="N405" s="1006"/>
    </row>
    <row r="406" spans="1:14">
      <c r="A406" s="1005" t="s">
        <v>2729</v>
      </c>
      <c r="B406" s="1013">
        <v>400</v>
      </c>
      <c r="C406" s="1005" t="s">
        <v>1800</v>
      </c>
      <c r="D406" s="1005" t="s">
        <v>2011</v>
      </c>
      <c r="E406" s="1005" t="s">
        <v>1274</v>
      </c>
      <c r="F406" s="1005" t="s">
        <v>55</v>
      </c>
      <c r="G406" s="1005">
        <v>280</v>
      </c>
      <c r="H406" s="1006">
        <v>0.72628571428571431</v>
      </c>
      <c r="I406" s="1006">
        <v>0.74285714285714288</v>
      </c>
      <c r="J406" s="1006">
        <v>0.74685714285714289</v>
      </c>
      <c r="K406" s="1006">
        <v>0.76171428571428568</v>
      </c>
      <c r="L406" s="1006">
        <v>0.72857142857142854</v>
      </c>
      <c r="M406" s="1006">
        <v>0.10514285714285715</v>
      </c>
      <c r="N406" s="1006">
        <v>0.63523809523809527</v>
      </c>
    </row>
    <row r="407" spans="1:14">
      <c r="A407" s="1005" t="s">
        <v>2730</v>
      </c>
      <c r="B407" s="1013">
        <v>401</v>
      </c>
      <c r="C407" s="1005" t="s">
        <v>371</v>
      </c>
      <c r="D407" s="1005" t="s">
        <v>2050</v>
      </c>
      <c r="E407" s="1005" t="s">
        <v>1274</v>
      </c>
      <c r="F407" s="1005" t="s">
        <v>55</v>
      </c>
      <c r="G407" s="1005">
        <v>284.44</v>
      </c>
      <c r="H407" s="1006">
        <v>0.37969343270988609</v>
      </c>
      <c r="I407" s="1006">
        <v>0.37969343270988609</v>
      </c>
      <c r="J407" s="1006">
        <v>0.44156939952186752</v>
      </c>
      <c r="K407" s="1006">
        <v>0.40781887216987767</v>
      </c>
      <c r="L407" s="1006">
        <v>0.41625650400787517</v>
      </c>
      <c r="M407" s="1006">
        <v>0.43313176768387007</v>
      </c>
      <c r="N407" s="1006">
        <v>0.40969390146721041</v>
      </c>
    </row>
    <row r="408" spans="1:14">
      <c r="A408" s="1005" t="s">
        <v>2731</v>
      </c>
      <c r="B408" s="1013">
        <v>402</v>
      </c>
      <c r="C408" s="1005" t="s">
        <v>2287</v>
      </c>
      <c r="D408" s="1005" t="s">
        <v>2203</v>
      </c>
      <c r="E408" s="1005" t="s">
        <v>1274</v>
      </c>
      <c r="F408" s="1005" t="s">
        <v>55</v>
      </c>
      <c r="G408" s="1005">
        <v>290</v>
      </c>
      <c r="H408" s="1006">
        <v>0.43531034482758618</v>
      </c>
      <c r="I408" s="1006">
        <v>0.43862068965517242</v>
      </c>
      <c r="J408" s="1006">
        <v>0.41048275862068967</v>
      </c>
      <c r="K408" s="1006">
        <v>0.39641379310344826</v>
      </c>
      <c r="L408" s="1006">
        <v>0.44027586206896552</v>
      </c>
      <c r="M408" s="1006">
        <v>0.45682758620689651</v>
      </c>
      <c r="N408" s="1006">
        <v>0.42965517241379314</v>
      </c>
    </row>
    <row r="409" spans="1:14">
      <c r="A409" s="1005" t="s">
        <v>2732</v>
      </c>
      <c r="B409" s="1013">
        <v>403</v>
      </c>
      <c r="C409" s="1005" t="s">
        <v>1667</v>
      </c>
      <c r="D409" s="1005" t="s">
        <v>2213</v>
      </c>
      <c r="E409" s="1005" t="s">
        <v>1274</v>
      </c>
      <c r="F409" s="1005" t="s">
        <v>55</v>
      </c>
      <c r="G409" s="1005">
        <v>290</v>
      </c>
      <c r="H409" s="1006">
        <v>0.51393103448275856</v>
      </c>
      <c r="I409" s="1006">
        <v>0.50731034482758619</v>
      </c>
      <c r="J409" s="1006">
        <v>0.51227586206896547</v>
      </c>
      <c r="K409" s="1006">
        <v>0.50813793103448279</v>
      </c>
      <c r="L409" s="1006">
        <v>0.53958620689655168</v>
      </c>
      <c r="M409" s="1006">
        <v>0.55531034482758623</v>
      </c>
      <c r="N409" s="1006">
        <v>0.52275862068965517</v>
      </c>
    </row>
    <row r="410" spans="1:14">
      <c r="A410" s="1005" t="s">
        <v>2733</v>
      </c>
      <c r="B410" s="1013">
        <v>404</v>
      </c>
      <c r="C410" s="1005" t="s">
        <v>1351</v>
      </c>
      <c r="D410" s="1005" t="s">
        <v>2203</v>
      </c>
      <c r="E410" s="1005" t="s">
        <v>1274</v>
      </c>
      <c r="F410" s="1005" t="s">
        <v>55</v>
      </c>
      <c r="G410" s="1005">
        <v>295</v>
      </c>
      <c r="H410" s="1006">
        <v>0.2570847457627119</v>
      </c>
      <c r="I410" s="1006">
        <v>0.30020338983050848</v>
      </c>
      <c r="J410" s="1006">
        <v>0.39294915254237289</v>
      </c>
      <c r="K410" s="1006">
        <v>0.34332203389830507</v>
      </c>
      <c r="L410" s="1006">
        <v>0.28718644067796611</v>
      </c>
      <c r="M410" s="1006">
        <v>0.32867796610169492</v>
      </c>
      <c r="N410" s="1006">
        <v>0.31823728813559327</v>
      </c>
    </row>
    <row r="411" spans="1:14">
      <c r="A411" s="1005" t="s">
        <v>2734</v>
      </c>
      <c r="B411" s="1013">
        <v>405</v>
      </c>
      <c r="C411" s="1005" t="s">
        <v>495</v>
      </c>
      <c r="D411" s="1005" t="s">
        <v>2203</v>
      </c>
      <c r="E411" s="1005" t="s">
        <v>1274</v>
      </c>
      <c r="F411" s="1005" t="s">
        <v>55</v>
      </c>
      <c r="G411" s="1005">
        <v>300</v>
      </c>
      <c r="H411" s="1006">
        <v>1.0760000000000001</v>
      </c>
      <c r="I411" s="1006">
        <v>0.88240000000000007</v>
      </c>
      <c r="J411" s="1006">
        <v>0.90640000000000009</v>
      </c>
      <c r="K411" s="1006">
        <v>0.78720000000000001</v>
      </c>
      <c r="L411" s="1006">
        <v>0.81759999999999999</v>
      </c>
      <c r="M411" s="1006">
        <v>0.90160000000000007</v>
      </c>
      <c r="N411" s="1006">
        <v>0.89520000000000011</v>
      </c>
    </row>
    <row r="412" spans="1:14">
      <c r="A412" s="1005" t="s">
        <v>2735</v>
      </c>
      <c r="B412" s="1013">
        <v>406</v>
      </c>
      <c r="C412" s="1005" t="s">
        <v>1613</v>
      </c>
      <c r="D412" s="1005" t="s">
        <v>2011</v>
      </c>
      <c r="E412" s="1005" t="s">
        <v>1274</v>
      </c>
      <c r="F412" s="1005" t="s">
        <v>55</v>
      </c>
      <c r="G412" s="1005">
        <v>300</v>
      </c>
      <c r="H412" s="1006">
        <v>0.83600000000000008</v>
      </c>
      <c r="I412" s="1006">
        <v>0.85040000000000004</v>
      </c>
      <c r="J412" s="1006">
        <v>0.85359999999999991</v>
      </c>
      <c r="K412" s="1006">
        <v>0.97680000000000011</v>
      </c>
      <c r="L412" s="1006">
        <v>0.64639999999999997</v>
      </c>
      <c r="M412" s="1006">
        <v>0.80399999999999994</v>
      </c>
      <c r="N412" s="1006">
        <v>0.82786666666666675</v>
      </c>
    </row>
    <row r="413" spans="1:14">
      <c r="A413" s="1005" t="s">
        <v>2736</v>
      </c>
      <c r="B413" s="1013">
        <v>407</v>
      </c>
      <c r="C413" s="1005" t="s">
        <v>14</v>
      </c>
      <c r="D413" s="1005" t="s">
        <v>2011</v>
      </c>
      <c r="E413" s="1005" t="s">
        <v>1274</v>
      </c>
      <c r="F413" s="1005" t="s">
        <v>55</v>
      </c>
      <c r="G413" s="1005">
        <v>300</v>
      </c>
      <c r="H413" s="1006">
        <v>0.91666666666666663</v>
      </c>
      <c r="I413" s="1006">
        <v>0.92333333333333334</v>
      </c>
      <c r="J413" s="1006">
        <v>0.90799999999999992</v>
      </c>
      <c r="K413" s="1006">
        <v>0.91333333333333333</v>
      </c>
      <c r="L413" s="1006">
        <v>0.91733333333333333</v>
      </c>
      <c r="M413" s="1006">
        <v>0.90533333333333343</v>
      </c>
      <c r="N413" s="1006">
        <v>0.91400000000000015</v>
      </c>
    </row>
    <row r="414" spans="1:14">
      <c r="A414" s="1005" t="s">
        <v>2737</v>
      </c>
      <c r="B414" s="1013">
        <v>408</v>
      </c>
      <c r="C414" s="1005" t="s">
        <v>792</v>
      </c>
      <c r="D414" s="1005" t="s">
        <v>2011</v>
      </c>
      <c r="E414" s="1005" t="s">
        <v>1274</v>
      </c>
      <c r="F414" s="1005" t="s">
        <v>55</v>
      </c>
      <c r="G414" s="1005">
        <v>300</v>
      </c>
      <c r="H414" s="1006">
        <v>0.63666666666666671</v>
      </c>
      <c r="I414" s="1006">
        <v>0.5</v>
      </c>
      <c r="J414" s="1006">
        <v>0.54</v>
      </c>
      <c r="K414" s="1006">
        <v>0.6166666666666667</v>
      </c>
      <c r="L414" s="1006">
        <v>0.6166666666666667</v>
      </c>
      <c r="M414" s="1006">
        <v>0.78333333333333333</v>
      </c>
      <c r="N414" s="1006">
        <v>0.61555555555555552</v>
      </c>
    </row>
    <row r="415" spans="1:14">
      <c r="A415" s="1005" t="s">
        <v>2738</v>
      </c>
      <c r="B415" s="1013">
        <v>409</v>
      </c>
      <c r="C415" s="1005" t="s">
        <v>1614</v>
      </c>
      <c r="D415" s="1005" t="s">
        <v>2202</v>
      </c>
      <c r="E415" s="1005" t="s">
        <v>1274</v>
      </c>
      <c r="F415" s="1005" t="s">
        <v>55</v>
      </c>
      <c r="G415" s="1005">
        <v>300</v>
      </c>
      <c r="H415" s="1006">
        <v>0.23839999999999997</v>
      </c>
      <c r="I415" s="1006">
        <v>0.61706666666666665</v>
      </c>
      <c r="J415" s="1006">
        <v>0.71520000000000006</v>
      </c>
      <c r="K415" s="1006">
        <v>0.62613333333333332</v>
      </c>
      <c r="L415" s="1006">
        <v>0.61973333333333325</v>
      </c>
      <c r="M415" s="1006">
        <v>0.60159999999999991</v>
      </c>
      <c r="N415" s="1006">
        <v>0.5696888888888888</v>
      </c>
    </row>
    <row r="416" spans="1:14">
      <c r="A416" s="1005" t="s">
        <v>2739</v>
      </c>
      <c r="B416" s="1013">
        <v>410</v>
      </c>
      <c r="C416" s="1005" t="s">
        <v>1720</v>
      </c>
      <c r="D416" s="1005" t="s">
        <v>2054</v>
      </c>
      <c r="E416" s="1005" t="s">
        <v>1274</v>
      </c>
      <c r="F416" s="1005" t="s">
        <v>55</v>
      </c>
      <c r="G416" s="1005">
        <v>300</v>
      </c>
      <c r="H416" s="1006">
        <v>0.44399999999999995</v>
      </c>
      <c r="I416" s="1006">
        <v>0.42</v>
      </c>
      <c r="J416" s="1006">
        <v>0.4032</v>
      </c>
      <c r="K416" s="1006">
        <v>0.27599999999999997</v>
      </c>
      <c r="L416" s="1006">
        <v>6.9599999999999995E-2</v>
      </c>
      <c r="M416" s="1006">
        <v>0.1032</v>
      </c>
      <c r="N416" s="1006">
        <v>0.28599999999999998</v>
      </c>
    </row>
    <row r="417" spans="1:14">
      <c r="A417" s="1005" t="s">
        <v>2740</v>
      </c>
      <c r="B417" s="1013">
        <v>411</v>
      </c>
      <c r="C417" s="1005" t="s">
        <v>675</v>
      </c>
      <c r="D417" s="1005" t="s">
        <v>2054</v>
      </c>
      <c r="E417" s="1005" t="s">
        <v>1274</v>
      </c>
      <c r="F417" s="1005" t="s">
        <v>55</v>
      </c>
      <c r="G417" s="1005">
        <v>300</v>
      </c>
      <c r="H417" s="1006">
        <v>0.49653333333333338</v>
      </c>
      <c r="I417" s="1006">
        <v>0.62666666666666671</v>
      </c>
      <c r="J417" s="1006">
        <v>0.48373333333333335</v>
      </c>
      <c r="K417" s="1006">
        <v>0.45813333333333334</v>
      </c>
      <c r="L417" s="1006">
        <v>0.48426666666666668</v>
      </c>
      <c r="M417" s="1006">
        <v>0.74026666666666674</v>
      </c>
      <c r="N417" s="1006">
        <v>0.54826666666666668</v>
      </c>
    </row>
    <row r="418" spans="1:14">
      <c r="A418" s="1005" t="s">
        <v>2741</v>
      </c>
      <c r="B418" s="1013">
        <v>412</v>
      </c>
      <c r="C418" s="1005" t="s">
        <v>1822</v>
      </c>
      <c r="D418" s="1005" t="s">
        <v>2011</v>
      </c>
      <c r="E418" s="1005" t="s">
        <v>1274</v>
      </c>
      <c r="F418" s="1005" t="s">
        <v>55</v>
      </c>
      <c r="G418" s="1005">
        <v>300</v>
      </c>
      <c r="H418" s="1006">
        <v>0.93600000000000005</v>
      </c>
      <c r="I418" s="1006">
        <v>0.97333333333333338</v>
      </c>
      <c r="J418" s="1006">
        <v>1.1200000000000001</v>
      </c>
      <c r="K418" s="1006">
        <v>1.0013333333333332</v>
      </c>
      <c r="L418" s="1006">
        <v>0.92533333333333345</v>
      </c>
      <c r="M418" s="1006">
        <v>0.876</v>
      </c>
      <c r="N418" s="1006">
        <v>0.97199999999999986</v>
      </c>
    </row>
    <row r="419" spans="1:14">
      <c r="A419" s="1005" t="s">
        <v>2742</v>
      </c>
      <c r="B419" s="1013">
        <v>413</v>
      </c>
      <c r="C419" s="1005" t="s">
        <v>2743</v>
      </c>
      <c r="D419" s="1005" t="s">
        <v>2011</v>
      </c>
      <c r="E419" s="1005" t="s">
        <v>1274</v>
      </c>
      <c r="F419" s="1005" t="s">
        <v>55</v>
      </c>
      <c r="G419" s="1005">
        <v>300</v>
      </c>
      <c r="H419" s="1006">
        <v>0.82</v>
      </c>
      <c r="I419" s="1006">
        <v>0.90879999999999994</v>
      </c>
      <c r="J419" s="1006">
        <v>0.95440000000000003</v>
      </c>
      <c r="K419" s="1006">
        <v>0.91759999999999986</v>
      </c>
      <c r="L419" s="1006">
        <v>0.75120000000000009</v>
      </c>
      <c r="M419" s="1006">
        <v>0.73199999999999998</v>
      </c>
      <c r="N419" s="1006">
        <v>0.84733333333333327</v>
      </c>
    </row>
    <row r="420" spans="1:14">
      <c r="A420" s="1005" t="s">
        <v>2744</v>
      </c>
      <c r="B420" s="1013">
        <v>414</v>
      </c>
      <c r="C420" s="1005" t="s">
        <v>2745</v>
      </c>
      <c r="D420" s="1005" t="s">
        <v>2203</v>
      </c>
      <c r="E420" s="1005" t="s">
        <v>1274</v>
      </c>
      <c r="F420" s="1005" t="s">
        <v>55</v>
      </c>
      <c r="G420" s="1005">
        <v>300</v>
      </c>
      <c r="H420" s="1006"/>
      <c r="I420" s="1006"/>
      <c r="J420" s="1006"/>
      <c r="K420" s="1006"/>
      <c r="L420" s="1006"/>
      <c r="M420" s="1006">
        <v>2.1333333333333336E-2</v>
      </c>
      <c r="N420" s="1006">
        <v>2.1333333333333336E-2</v>
      </c>
    </row>
    <row r="421" spans="1:14">
      <c r="A421" s="1005" t="s">
        <v>2746</v>
      </c>
      <c r="B421" s="1013">
        <v>415</v>
      </c>
      <c r="C421" s="1005" t="s">
        <v>1765</v>
      </c>
      <c r="D421" s="1005" t="s">
        <v>2011</v>
      </c>
      <c r="E421" s="1005" t="s">
        <v>1274</v>
      </c>
      <c r="F421" s="1005" t="s">
        <v>55</v>
      </c>
      <c r="G421" s="1005">
        <v>300</v>
      </c>
      <c r="H421" s="1006">
        <v>0.88586666666666669</v>
      </c>
      <c r="I421" s="1006">
        <v>0.98133333333333328</v>
      </c>
      <c r="J421" s="1006">
        <v>0.87359999999999993</v>
      </c>
      <c r="K421" s="1006">
        <v>0.90773333333333328</v>
      </c>
      <c r="L421" s="1006">
        <v>0.91733333333333333</v>
      </c>
      <c r="M421" s="1006">
        <v>0.96640000000000004</v>
      </c>
      <c r="N421" s="1006">
        <v>0.92204444444444444</v>
      </c>
    </row>
    <row r="422" spans="1:14">
      <c r="A422" s="1005" t="s">
        <v>2747</v>
      </c>
      <c r="B422" s="1013">
        <v>416</v>
      </c>
      <c r="C422" s="1005" t="s">
        <v>1821</v>
      </c>
      <c r="D422" s="1005" t="s">
        <v>2011</v>
      </c>
      <c r="E422" s="1005" t="s">
        <v>1274</v>
      </c>
      <c r="F422" s="1005" t="s">
        <v>55</v>
      </c>
      <c r="G422" s="1005">
        <v>300</v>
      </c>
      <c r="H422" s="1006">
        <v>0.65200000000000002</v>
      </c>
      <c r="I422" s="1006">
        <v>0.68720000000000003</v>
      </c>
      <c r="J422" s="1006">
        <v>1.0224000000000002</v>
      </c>
      <c r="K422" s="1006">
        <v>0.90160000000000007</v>
      </c>
      <c r="L422" s="1006">
        <v>0.63439999999999996</v>
      </c>
      <c r="M422" s="1006">
        <v>0.624</v>
      </c>
      <c r="N422" s="1006">
        <v>0.75360000000000005</v>
      </c>
    </row>
    <row r="423" spans="1:14">
      <c r="A423" s="1005" t="s">
        <v>2748</v>
      </c>
      <c r="B423" s="1013">
        <v>417</v>
      </c>
      <c r="C423" s="1005" t="s">
        <v>1721</v>
      </c>
      <c r="D423" s="1005" t="s">
        <v>2011</v>
      </c>
      <c r="E423" s="1005" t="s">
        <v>1274</v>
      </c>
      <c r="F423" s="1005" t="s">
        <v>55</v>
      </c>
      <c r="G423" s="1005">
        <v>300</v>
      </c>
      <c r="H423" s="1006">
        <v>0.39199999999999996</v>
      </c>
      <c r="I423" s="1006">
        <v>0.376</v>
      </c>
      <c r="J423" s="1006">
        <v>0.38400000000000001</v>
      </c>
      <c r="K423" s="1006">
        <v>0.33493333333333336</v>
      </c>
      <c r="L423" s="1006">
        <v>0.4032</v>
      </c>
      <c r="M423" s="1006">
        <v>0.38079999999999997</v>
      </c>
      <c r="N423" s="1006">
        <v>0.37848888888888887</v>
      </c>
    </row>
    <row r="424" spans="1:14">
      <c r="A424" s="1005" t="s">
        <v>2749</v>
      </c>
      <c r="B424" s="1013">
        <v>418</v>
      </c>
      <c r="C424" s="1005" t="s">
        <v>615</v>
      </c>
      <c r="D424" s="1005" t="s">
        <v>2203</v>
      </c>
      <c r="E424" s="1005" t="s">
        <v>1274</v>
      </c>
      <c r="F424" s="1005" t="s">
        <v>55</v>
      </c>
      <c r="G424" s="1005">
        <v>300</v>
      </c>
      <c r="H424" s="1006">
        <v>0.2984</v>
      </c>
      <c r="I424" s="1006">
        <v>0.108</v>
      </c>
      <c r="J424" s="1006">
        <v>0.18559999999999999</v>
      </c>
      <c r="K424" s="1006">
        <v>0.1928</v>
      </c>
      <c r="L424" s="1006">
        <v>3.8399999999999997E-2</v>
      </c>
      <c r="M424" s="1006">
        <v>0.1208</v>
      </c>
      <c r="N424" s="1006">
        <v>0.15733333333333333</v>
      </c>
    </row>
    <row r="425" spans="1:14">
      <c r="A425" s="1005" t="s">
        <v>2750</v>
      </c>
      <c r="B425" s="1013">
        <v>419</v>
      </c>
      <c r="C425" s="1005" t="s">
        <v>2751</v>
      </c>
      <c r="D425" s="1005" t="s">
        <v>2011</v>
      </c>
      <c r="E425" s="1005" t="s">
        <v>1274</v>
      </c>
      <c r="F425" s="1005" t="s">
        <v>55</v>
      </c>
      <c r="G425" s="1005">
        <v>300</v>
      </c>
      <c r="H425" s="1006"/>
      <c r="I425" s="1006">
        <v>0.40800000000000003</v>
      </c>
      <c r="J425" s="1006">
        <v>7.9999999999999993E-4</v>
      </c>
      <c r="K425" s="1006">
        <v>4.7199999999999999E-2</v>
      </c>
      <c r="L425" s="1006">
        <v>0.44240000000000002</v>
      </c>
      <c r="M425" s="1006">
        <v>0.71919999999999995</v>
      </c>
      <c r="N425" s="1006">
        <v>0.32351999999999997</v>
      </c>
    </row>
    <row r="426" spans="1:14">
      <c r="A426" s="1005" t="s">
        <v>2752</v>
      </c>
      <c r="B426" s="1013">
        <v>420</v>
      </c>
      <c r="C426" s="1005" t="s">
        <v>980</v>
      </c>
      <c r="D426" s="1005" t="s">
        <v>2011</v>
      </c>
      <c r="E426" s="1005" t="s">
        <v>1274</v>
      </c>
      <c r="F426" s="1005" t="s">
        <v>55</v>
      </c>
      <c r="G426" s="1005">
        <v>300</v>
      </c>
      <c r="H426" s="1006">
        <v>0.56000000000000005</v>
      </c>
      <c r="I426" s="1006">
        <v>0.60799999999999998</v>
      </c>
      <c r="J426" s="1006">
        <v>0.65653333333333341</v>
      </c>
      <c r="K426" s="1006">
        <v>0.63519999999999999</v>
      </c>
      <c r="L426" s="1006">
        <v>0.53173333333333339</v>
      </c>
      <c r="M426" s="1006">
        <v>0.59040000000000004</v>
      </c>
      <c r="N426" s="1006">
        <v>0.59697777777777772</v>
      </c>
    </row>
    <row r="427" spans="1:14">
      <c r="A427" s="1005" t="s">
        <v>2753</v>
      </c>
      <c r="B427" s="1013">
        <v>421</v>
      </c>
      <c r="C427" s="1005" t="s">
        <v>842</v>
      </c>
      <c r="D427" s="1005" t="s">
        <v>2011</v>
      </c>
      <c r="E427" s="1005" t="s">
        <v>1274</v>
      </c>
      <c r="F427" s="1005" t="s">
        <v>55</v>
      </c>
      <c r="G427" s="1005">
        <v>300</v>
      </c>
      <c r="H427" s="1006">
        <v>0.59279999999999999</v>
      </c>
      <c r="I427" s="1006">
        <v>0.65239999999999998</v>
      </c>
      <c r="J427" s="1006">
        <v>0.67759999999999998</v>
      </c>
      <c r="K427" s="1006">
        <v>0.64840000000000009</v>
      </c>
      <c r="L427" s="1006">
        <v>0.34560000000000002</v>
      </c>
      <c r="M427" s="1006">
        <v>0.61519999999999997</v>
      </c>
      <c r="N427" s="1006">
        <v>0.58866666666666667</v>
      </c>
    </row>
    <row r="428" spans="1:14">
      <c r="A428" s="1005" t="s">
        <v>2754</v>
      </c>
      <c r="B428" s="1013">
        <v>422</v>
      </c>
      <c r="C428" s="1005" t="s">
        <v>949</v>
      </c>
      <c r="D428" s="1005" t="s">
        <v>2011</v>
      </c>
      <c r="E428" s="1005" t="s">
        <v>332</v>
      </c>
      <c r="F428" s="1005" t="s">
        <v>55</v>
      </c>
      <c r="G428" s="1005">
        <v>300</v>
      </c>
      <c r="H428" s="1006"/>
      <c r="I428" s="1006"/>
      <c r="J428" s="1006"/>
      <c r="K428" s="1006"/>
      <c r="L428" s="1006"/>
      <c r="M428" s="1006"/>
      <c r="N428" s="1006"/>
    </row>
    <row r="429" spans="1:14">
      <c r="A429" s="1005" t="s">
        <v>2755</v>
      </c>
      <c r="B429" s="1013">
        <v>423</v>
      </c>
      <c r="C429" s="1005" t="s">
        <v>1799</v>
      </c>
      <c r="D429" s="1005" t="s">
        <v>2011</v>
      </c>
      <c r="E429" s="1005" t="s">
        <v>332</v>
      </c>
      <c r="F429" s="1005" t="s">
        <v>55</v>
      </c>
      <c r="G429" s="1005">
        <v>300</v>
      </c>
      <c r="H429" s="1006"/>
      <c r="I429" s="1006"/>
      <c r="J429" s="1006"/>
      <c r="K429" s="1006"/>
      <c r="L429" s="1006"/>
      <c r="M429" s="1006"/>
      <c r="N429" s="1006"/>
    </row>
    <row r="430" spans="1:14">
      <c r="A430" s="1005" t="s">
        <v>2756</v>
      </c>
      <c r="B430" s="1013">
        <v>424</v>
      </c>
      <c r="C430" s="1005" t="s">
        <v>1608</v>
      </c>
      <c r="D430" s="1005" t="s">
        <v>2011</v>
      </c>
      <c r="E430" s="1005" t="s">
        <v>1274</v>
      </c>
      <c r="F430" s="1005" t="s">
        <v>55</v>
      </c>
      <c r="G430" s="1005">
        <v>301</v>
      </c>
      <c r="H430" s="1006">
        <v>0.91853820598006652</v>
      </c>
      <c r="I430" s="1006">
        <v>0.84677740863787376</v>
      </c>
      <c r="J430" s="1006">
        <v>0.80930232558139537</v>
      </c>
      <c r="K430" s="1006">
        <v>0.82126245847176071</v>
      </c>
      <c r="L430" s="1006">
        <v>0.83880398671096346</v>
      </c>
      <c r="M430" s="1006">
        <v>0.86750830564784054</v>
      </c>
      <c r="N430" s="1006">
        <v>0.85036544850498352</v>
      </c>
    </row>
    <row r="431" spans="1:14">
      <c r="A431" s="1005" t="s">
        <v>2757</v>
      </c>
      <c r="B431" s="1013">
        <v>425</v>
      </c>
      <c r="C431" s="1005" t="s">
        <v>1902</v>
      </c>
      <c r="D431" s="1005" t="s">
        <v>2051</v>
      </c>
      <c r="E431" s="1005" t="s">
        <v>1274</v>
      </c>
      <c r="F431" s="1005" t="s">
        <v>55</v>
      </c>
      <c r="G431" s="1005">
        <v>303</v>
      </c>
      <c r="H431" s="1006">
        <v>4.7524752475247525E-2</v>
      </c>
      <c r="I431" s="1006">
        <v>6.4686468646864698E-2</v>
      </c>
      <c r="J431" s="1006">
        <v>0.21597359735973595</v>
      </c>
      <c r="K431" s="1006">
        <v>5.5973597359735977E-2</v>
      </c>
      <c r="L431" s="1006">
        <v>4.7524752475247525E-2</v>
      </c>
      <c r="M431" s="1006">
        <v>4.9108910891089111E-2</v>
      </c>
      <c r="N431" s="1006">
        <v>8.0132013201320129E-2</v>
      </c>
    </row>
    <row r="432" spans="1:14">
      <c r="A432" s="1005" t="s">
        <v>2758</v>
      </c>
      <c r="B432" s="1013">
        <v>426</v>
      </c>
      <c r="C432" s="1005" t="s">
        <v>1615</v>
      </c>
      <c r="D432" s="1005" t="s">
        <v>2202</v>
      </c>
      <c r="E432" s="1005" t="s">
        <v>1274</v>
      </c>
      <c r="F432" s="1005" t="s">
        <v>55</v>
      </c>
      <c r="G432" s="1005">
        <v>304</v>
      </c>
      <c r="H432" s="1006">
        <v>0.55184210526315791</v>
      </c>
      <c r="I432" s="1006">
        <v>0.51947368421052631</v>
      </c>
      <c r="J432" s="1006">
        <v>0.508421052631579</v>
      </c>
      <c r="K432" s="1006">
        <v>0.50052631578947371</v>
      </c>
      <c r="L432" s="1006">
        <v>0.51552631578947372</v>
      </c>
      <c r="M432" s="1006">
        <v>0.49657894736842106</v>
      </c>
      <c r="N432" s="1006">
        <v>0.51539473684210524</v>
      </c>
    </row>
    <row r="433" spans="1:14">
      <c r="A433" s="1005" t="s">
        <v>2759</v>
      </c>
      <c r="B433" s="1013">
        <v>427</v>
      </c>
      <c r="C433" s="1005" t="s">
        <v>1663</v>
      </c>
      <c r="D433" s="1005" t="s">
        <v>2202</v>
      </c>
      <c r="E433" s="1005" t="s">
        <v>1274</v>
      </c>
      <c r="F433" s="1005" t="s">
        <v>55</v>
      </c>
      <c r="G433" s="1005">
        <v>306</v>
      </c>
      <c r="H433" s="1006">
        <v>1.1411764705882352</v>
      </c>
      <c r="I433" s="1006">
        <v>0.86666666666666659</v>
      </c>
      <c r="J433" s="1006">
        <v>0.88627450980392153</v>
      </c>
      <c r="K433" s="1006">
        <v>0.82091503267973853</v>
      </c>
      <c r="L433" s="1006">
        <v>0.94117647058823528</v>
      </c>
      <c r="M433" s="1006">
        <v>0.8549019607843138</v>
      </c>
      <c r="N433" s="1006">
        <v>0.91851851851851862</v>
      </c>
    </row>
    <row r="434" spans="1:14">
      <c r="A434" s="1005" t="s">
        <v>2760</v>
      </c>
      <c r="B434" s="1013">
        <v>428</v>
      </c>
      <c r="C434" s="1005" t="s">
        <v>2288</v>
      </c>
      <c r="D434" s="1005" t="s">
        <v>2011</v>
      </c>
      <c r="E434" s="1005" t="s">
        <v>1274</v>
      </c>
      <c r="F434" s="1005" t="s">
        <v>55</v>
      </c>
      <c r="G434" s="1005">
        <v>314</v>
      </c>
      <c r="H434" s="1006">
        <v>0.61146496815286622</v>
      </c>
      <c r="I434" s="1006">
        <v>0.57324840764331209</v>
      </c>
      <c r="J434" s="1006">
        <v>0.55414012738853502</v>
      </c>
      <c r="K434" s="1006">
        <v>0.53503184713375795</v>
      </c>
      <c r="L434" s="1006">
        <v>0.53503184713375795</v>
      </c>
      <c r="M434" s="1006">
        <v>0.57324840764331209</v>
      </c>
      <c r="N434" s="1006">
        <v>0.56369426751592355</v>
      </c>
    </row>
    <row r="435" spans="1:14">
      <c r="A435" s="1005" t="s">
        <v>2761</v>
      </c>
      <c r="B435" s="1013">
        <v>429</v>
      </c>
      <c r="C435" s="1005" t="s">
        <v>2030</v>
      </c>
      <c r="D435" s="1005" t="s">
        <v>2203</v>
      </c>
      <c r="E435" s="1005" t="s">
        <v>1274</v>
      </c>
      <c r="F435" s="1005" t="s">
        <v>55</v>
      </c>
      <c r="G435" s="1005">
        <v>317</v>
      </c>
      <c r="H435" s="1006">
        <v>0.37854889589905361</v>
      </c>
      <c r="I435" s="1006">
        <v>0.38914826498422711</v>
      </c>
      <c r="J435" s="1006">
        <v>0.3679495268138801</v>
      </c>
      <c r="K435" s="1006">
        <v>0.38309148264984227</v>
      </c>
      <c r="L435" s="1006">
        <v>0.40050473186119873</v>
      </c>
      <c r="M435" s="1006">
        <v>0.39293375394321767</v>
      </c>
      <c r="N435" s="1006">
        <v>0.38536277602523661</v>
      </c>
    </row>
    <row r="436" spans="1:14">
      <c r="A436" s="1005" t="s">
        <v>2762</v>
      </c>
      <c r="B436" s="1013">
        <v>430</v>
      </c>
      <c r="C436" s="1005" t="s">
        <v>1798</v>
      </c>
      <c r="D436" s="1005" t="s">
        <v>2011</v>
      </c>
      <c r="E436" s="1005" t="s">
        <v>1274</v>
      </c>
      <c r="F436" s="1005" t="s">
        <v>55</v>
      </c>
      <c r="G436" s="1005">
        <v>317</v>
      </c>
      <c r="H436" s="1006">
        <v>0.78435331230283911</v>
      </c>
      <c r="I436" s="1006">
        <v>0.74271293375394321</v>
      </c>
      <c r="J436" s="1006">
        <v>0.68517350157728707</v>
      </c>
      <c r="K436" s="1006">
        <v>0.52088328075709778</v>
      </c>
      <c r="L436" s="1006">
        <v>8.782334384858044E-2</v>
      </c>
      <c r="M436" s="1006">
        <v>8.9337539432176663E-2</v>
      </c>
      <c r="N436" s="1006">
        <v>0.48504731861198741</v>
      </c>
    </row>
    <row r="437" spans="1:14">
      <c r="A437" s="1005" t="s">
        <v>2763</v>
      </c>
      <c r="B437" s="1013">
        <v>431</v>
      </c>
      <c r="C437" s="1005" t="s">
        <v>2037</v>
      </c>
      <c r="D437" s="1005" t="s">
        <v>2051</v>
      </c>
      <c r="E437" s="1005" t="s">
        <v>1274</v>
      </c>
      <c r="F437" s="1005" t="s">
        <v>55</v>
      </c>
      <c r="G437" s="1005">
        <v>322</v>
      </c>
      <c r="H437" s="1006">
        <v>0.33540372670807456</v>
      </c>
      <c r="I437" s="1006">
        <v>0.27950310559006208</v>
      </c>
      <c r="J437" s="1006">
        <v>0.36521739130434783</v>
      </c>
      <c r="K437" s="1006">
        <v>0.48968944099378886</v>
      </c>
      <c r="L437" s="1006">
        <v>0.32422360248447207</v>
      </c>
      <c r="M437" s="1006">
        <v>0.31975155279503104</v>
      </c>
      <c r="N437" s="1006">
        <v>0.35229813664596277</v>
      </c>
    </row>
    <row r="438" spans="1:14">
      <c r="A438" s="1005" t="s">
        <v>2764</v>
      </c>
      <c r="B438" s="1013">
        <v>432</v>
      </c>
      <c r="C438" s="1005" t="s">
        <v>2765</v>
      </c>
      <c r="D438" s="1005" t="s">
        <v>2011</v>
      </c>
      <c r="E438" s="1005" t="s">
        <v>1274</v>
      </c>
      <c r="F438" s="1005" t="s">
        <v>55</v>
      </c>
      <c r="G438" s="1005">
        <v>328</v>
      </c>
      <c r="H438" s="1006"/>
      <c r="I438" s="1006">
        <v>0.53756097560975613</v>
      </c>
      <c r="J438" s="1006">
        <v>1.0034146341463415</v>
      </c>
      <c r="K438" s="1006">
        <v>1.0570731707317074</v>
      </c>
      <c r="L438" s="1006">
        <v>0.53463414634146345</v>
      </c>
      <c r="M438" s="1006">
        <v>0.53414634146341455</v>
      </c>
      <c r="N438" s="1006">
        <v>0.73336585365853657</v>
      </c>
    </row>
    <row r="439" spans="1:14">
      <c r="A439" s="1005" t="s">
        <v>2766</v>
      </c>
      <c r="B439" s="1013">
        <v>433</v>
      </c>
      <c r="C439" s="1005" t="s">
        <v>740</v>
      </c>
      <c r="D439" s="1005" t="s">
        <v>2054</v>
      </c>
      <c r="E439" s="1005" t="s">
        <v>1274</v>
      </c>
      <c r="F439" s="1005" t="s">
        <v>55</v>
      </c>
      <c r="G439" s="1005">
        <v>329</v>
      </c>
      <c r="H439" s="1006">
        <v>0.82942249240121579</v>
      </c>
      <c r="I439" s="1006">
        <v>0.88851063829787236</v>
      </c>
      <c r="J439" s="1006">
        <v>1.1306990881458967</v>
      </c>
      <c r="K439" s="1006">
        <v>1.0164133738601824</v>
      </c>
      <c r="L439" s="1006">
        <v>0.76206686930091183</v>
      </c>
      <c r="M439" s="1006">
        <v>0.61860182370820671</v>
      </c>
      <c r="N439" s="1006">
        <v>0.87428571428571422</v>
      </c>
    </row>
    <row r="440" spans="1:14">
      <c r="A440" s="1005" t="s">
        <v>2767</v>
      </c>
      <c r="B440" s="1013">
        <v>434</v>
      </c>
      <c r="C440" s="1005" t="s">
        <v>1933</v>
      </c>
      <c r="D440" s="1005" t="s">
        <v>2214</v>
      </c>
      <c r="E440" s="1005" t="s">
        <v>1274</v>
      </c>
      <c r="F440" s="1005" t="s">
        <v>55</v>
      </c>
      <c r="G440" s="1005">
        <v>330</v>
      </c>
      <c r="H440" s="1006">
        <v>0.34206060606060606</v>
      </c>
      <c r="I440" s="1006">
        <v>0.31127272727272726</v>
      </c>
      <c r="J440" s="1006">
        <v>0.15709090909090911</v>
      </c>
      <c r="K440" s="1006">
        <v>0.25309090909090909</v>
      </c>
      <c r="L440" s="1006">
        <v>0.10909090909090909</v>
      </c>
      <c r="M440" s="1006">
        <v>0.13866666666666666</v>
      </c>
      <c r="N440" s="1006">
        <v>0.21854545454545454</v>
      </c>
    </row>
    <row r="441" spans="1:14">
      <c r="A441" s="1005" t="s">
        <v>2768</v>
      </c>
      <c r="B441" s="1013">
        <v>435</v>
      </c>
      <c r="C441" s="1005" t="s">
        <v>1903</v>
      </c>
      <c r="D441" s="1005" t="s">
        <v>2203</v>
      </c>
      <c r="E441" s="1005" t="s">
        <v>1274</v>
      </c>
      <c r="F441" s="1005" t="s">
        <v>55</v>
      </c>
      <c r="G441" s="1005">
        <v>333</v>
      </c>
      <c r="H441" s="1006">
        <v>0.3272072072072072</v>
      </c>
      <c r="I441" s="1006">
        <v>0.32912912912912912</v>
      </c>
      <c r="J441" s="1006">
        <v>0.32384384384384385</v>
      </c>
      <c r="K441" s="1006">
        <v>0.28540540540540543</v>
      </c>
      <c r="L441" s="1006">
        <v>0.31279279279279276</v>
      </c>
      <c r="M441" s="1006">
        <v>0.27531531531531533</v>
      </c>
      <c r="N441" s="1006">
        <v>0.30894894894894892</v>
      </c>
    </row>
    <row r="442" spans="1:14">
      <c r="A442" s="1005" t="s">
        <v>2769</v>
      </c>
      <c r="B442" s="1013">
        <v>436</v>
      </c>
      <c r="C442" s="1005" t="s">
        <v>793</v>
      </c>
      <c r="D442" s="1005" t="s">
        <v>2011</v>
      </c>
      <c r="E442" s="1005" t="s">
        <v>1274</v>
      </c>
      <c r="F442" s="1005" t="s">
        <v>55</v>
      </c>
      <c r="G442" s="1005">
        <v>333</v>
      </c>
      <c r="H442" s="1006">
        <v>0.76576576576576572</v>
      </c>
      <c r="I442" s="1006">
        <v>0.84684684684684686</v>
      </c>
      <c r="J442" s="1006">
        <v>0.73873873873873874</v>
      </c>
      <c r="K442" s="1006">
        <v>0.71711711711711712</v>
      </c>
      <c r="L442" s="1006">
        <v>0.62342342342342338</v>
      </c>
      <c r="M442" s="1006">
        <v>0.73513513513513518</v>
      </c>
      <c r="N442" s="1006">
        <v>0.73783783783783774</v>
      </c>
    </row>
    <row r="443" spans="1:14">
      <c r="A443" s="1005" t="s">
        <v>2770</v>
      </c>
      <c r="B443" s="1013">
        <v>437</v>
      </c>
      <c r="C443" s="1005" t="s">
        <v>2289</v>
      </c>
      <c r="D443" s="1005" t="s">
        <v>2203</v>
      </c>
      <c r="E443" s="1005" t="s">
        <v>1274</v>
      </c>
      <c r="F443" s="1005" t="s">
        <v>55</v>
      </c>
      <c r="G443" s="1005">
        <v>333</v>
      </c>
      <c r="H443" s="1006">
        <v>0.58378378378378382</v>
      </c>
      <c r="I443" s="1006">
        <v>0.60876876876876873</v>
      </c>
      <c r="J443" s="1006">
        <v>0.63327327327327321</v>
      </c>
      <c r="K443" s="1006">
        <v>0.55351351351351352</v>
      </c>
      <c r="L443" s="1006">
        <v>0.49585585585585584</v>
      </c>
      <c r="M443" s="1006">
        <v>0.47087087087087093</v>
      </c>
      <c r="N443" s="1006">
        <v>0.55767767767767773</v>
      </c>
    </row>
    <row r="444" spans="1:14">
      <c r="A444" s="1005" t="s">
        <v>2771</v>
      </c>
      <c r="B444" s="1013">
        <v>438</v>
      </c>
      <c r="C444" s="1005" t="s">
        <v>261</v>
      </c>
      <c r="D444" s="1005" t="s">
        <v>2011</v>
      </c>
      <c r="E444" s="1005" t="s">
        <v>1274</v>
      </c>
      <c r="F444" s="1005" t="s">
        <v>55</v>
      </c>
      <c r="G444" s="1005">
        <v>333</v>
      </c>
      <c r="H444" s="1006">
        <v>0.64564564564564564</v>
      </c>
      <c r="I444" s="1006">
        <v>0.66066066066066065</v>
      </c>
      <c r="J444" s="1006">
        <v>0.79759759759759763</v>
      </c>
      <c r="K444" s="1006">
        <v>7.3273273273273265E-2</v>
      </c>
      <c r="L444" s="1006">
        <v>7.027027027027026E-2</v>
      </c>
      <c r="M444" s="1006">
        <v>7.7477477477477477E-2</v>
      </c>
      <c r="N444" s="1006">
        <v>0.38748748748748746</v>
      </c>
    </row>
    <row r="445" spans="1:14">
      <c r="A445" s="1005" t="s">
        <v>2772</v>
      </c>
      <c r="B445" s="1013">
        <v>439</v>
      </c>
      <c r="C445" s="1005" t="s">
        <v>2056</v>
      </c>
      <c r="D445" s="1005" t="s">
        <v>2011</v>
      </c>
      <c r="E445" s="1005" t="s">
        <v>1274</v>
      </c>
      <c r="F445" s="1005" t="s">
        <v>55</v>
      </c>
      <c r="G445" s="1005">
        <v>333</v>
      </c>
      <c r="H445" s="1006">
        <v>1.0066066066066066</v>
      </c>
      <c r="I445" s="1006">
        <v>0.92492492492492495</v>
      </c>
      <c r="J445" s="1006">
        <v>0.98354354354354345</v>
      </c>
      <c r="K445" s="1006">
        <v>0.95519519519519513</v>
      </c>
      <c r="L445" s="1006">
        <v>0.95903903903903909</v>
      </c>
      <c r="M445" s="1006">
        <v>0.91675675675675672</v>
      </c>
      <c r="N445" s="1006">
        <v>0.95767767767767764</v>
      </c>
    </row>
    <row r="446" spans="1:14">
      <c r="A446" s="1005" t="s">
        <v>2773</v>
      </c>
      <c r="B446" s="1013">
        <v>440</v>
      </c>
      <c r="C446" s="1005" t="s">
        <v>2290</v>
      </c>
      <c r="D446" s="1005" t="s">
        <v>2011</v>
      </c>
      <c r="E446" s="1005" t="s">
        <v>1274</v>
      </c>
      <c r="F446" s="1005" t="s">
        <v>55</v>
      </c>
      <c r="G446" s="1005">
        <v>333</v>
      </c>
      <c r="H446" s="1006">
        <v>0.77117117117117118</v>
      </c>
      <c r="I446" s="1006">
        <v>0.7675675675675675</v>
      </c>
      <c r="J446" s="1006"/>
      <c r="K446" s="1006">
        <v>0.8288288288288288</v>
      </c>
      <c r="L446" s="1006">
        <v>0.15135135135135136</v>
      </c>
      <c r="M446" s="1006">
        <v>9.7297297297297289E-2</v>
      </c>
      <c r="N446" s="1006">
        <v>0.43603603603603602</v>
      </c>
    </row>
    <row r="447" spans="1:14">
      <c r="A447" s="1005" t="s">
        <v>2774</v>
      </c>
      <c r="B447" s="1013">
        <v>441</v>
      </c>
      <c r="C447" s="1005" t="s">
        <v>876</v>
      </c>
      <c r="D447" s="1005" t="s">
        <v>2011</v>
      </c>
      <c r="E447" s="1005" t="s">
        <v>1274</v>
      </c>
      <c r="F447" s="1005" t="s">
        <v>55</v>
      </c>
      <c r="G447" s="1005">
        <v>333</v>
      </c>
      <c r="H447" s="1006">
        <v>1.2000000000000002</v>
      </c>
      <c r="I447" s="1006">
        <v>1.1819819819819821</v>
      </c>
      <c r="J447" s="1006">
        <v>1.0918918918918921</v>
      </c>
      <c r="K447" s="1006">
        <v>1.0864864864864865</v>
      </c>
      <c r="L447" s="1006">
        <v>1.0468468468468468</v>
      </c>
      <c r="M447" s="1006">
        <v>1.0504504504504504</v>
      </c>
      <c r="N447" s="1006">
        <v>1.1096096096096097</v>
      </c>
    </row>
    <row r="448" spans="1:14">
      <c r="A448" s="1005" t="s">
        <v>2775</v>
      </c>
      <c r="B448" s="1013">
        <v>442</v>
      </c>
      <c r="C448" s="1005" t="s">
        <v>304</v>
      </c>
      <c r="D448" s="1005" t="s">
        <v>2011</v>
      </c>
      <c r="E448" s="1005" t="s">
        <v>1274</v>
      </c>
      <c r="F448" s="1005" t="s">
        <v>55</v>
      </c>
      <c r="G448" s="1005">
        <v>333</v>
      </c>
      <c r="H448" s="1006">
        <v>0.26906906906906908</v>
      </c>
      <c r="I448" s="1006">
        <v>0.28108108108108104</v>
      </c>
      <c r="J448" s="1006">
        <v>0.55975975975975978</v>
      </c>
      <c r="K448" s="1006">
        <v>0.69009009009009015</v>
      </c>
      <c r="L448" s="1006">
        <v>0.68588588588588595</v>
      </c>
      <c r="M448" s="1006">
        <v>0.68228228228228227</v>
      </c>
      <c r="N448" s="1006">
        <v>0.52802802802802806</v>
      </c>
    </row>
    <row r="449" spans="1:14">
      <c r="A449" s="1005" t="s">
        <v>2776</v>
      </c>
      <c r="B449" s="1013">
        <v>443</v>
      </c>
      <c r="C449" s="1005" t="s">
        <v>2777</v>
      </c>
      <c r="D449" s="1005" t="s">
        <v>2203</v>
      </c>
      <c r="E449" s="1005" t="s">
        <v>1274</v>
      </c>
      <c r="F449" s="1005" t="s">
        <v>55</v>
      </c>
      <c r="G449" s="1005">
        <v>333</v>
      </c>
      <c r="H449" s="1006"/>
      <c r="I449" s="1006">
        <v>0.42186186186186181</v>
      </c>
      <c r="J449" s="1006">
        <v>0.24168168168168169</v>
      </c>
      <c r="K449" s="1006">
        <v>0.23831831831831832</v>
      </c>
      <c r="L449" s="1006">
        <v>0.26954954954954957</v>
      </c>
      <c r="M449" s="1006">
        <v>0.28396396396396395</v>
      </c>
      <c r="N449" s="1006">
        <v>0.29107507507507507</v>
      </c>
    </row>
    <row r="450" spans="1:14">
      <c r="A450" s="1005" t="s">
        <v>2778</v>
      </c>
      <c r="B450" s="1013">
        <v>444</v>
      </c>
      <c r="C450" s="1005" t="s">
        <v>2029</v>
      </c>
      <c r="D450" s="1005" t="s">
        <v>2011</v>
      </c>
      <c r="E450" s="1005" t="s">
        <v>1274</v>
      </c>
      <c r="F450" s="1005" t="s">
        <v>55</v>
      </c>
      <c r="G450" s="1005">
        <v>333</v>
      </c>
      <c r="H450" s="1006">
        <v>0.82162162162162167</v>
      </c>
      <c r="I450" s="1006">
        <v>0.77477477477477474</v>
      </c>
      <c r="J450" s="1006">
        <v>0.83963963963963972</v>
      </c>
      <c r="K450" s="1006">
        <v>0.99939939939939948</v>
      </c>
      <c r="L450" s="1006">
        <v>1.0282282282282282</v>
      </c>
      <c r="M450" s="1006">
        <v>0.2822822822822823</v>
      </c>
      <c r="N450" s="1006">
        <v>0.79099099099099102</v>
      </c>
    </row>
    <row r="451" spans="1:14">
      <c r="A451" s="1005" t="s">
        <v>2779</v>
      </c>
      <c r="B451" s="1013">
        <v>445</v>
      </c>
      <c r="C451" s="1005" t="s">
        <v>2291</v>
      </c>
      <c r="D451" s="1005" t="s">
        <v>2011</v>
      </c>
      <c r="E451" s="1005" t="s">
        <v>1274</v>
      </c>
      <c r="F451" s="1005" t="s">
        <v>55</v>
      </c>
      <c r="G451" s="1005">
        <v>333</v>
      </c>
      <c r="H451" s="1006">
        <v>0.80540540540540539</v>
      </c>
      <c r="I451" s="1006">
        <v>0.77477477477477474</v>
      </c>
      <c r="J451" s="1006">
        <v>0.88072072072072061</v>
      </c>
      <c r="K451" s="1006">
        <v>1.0324324324324325</v>
      </c>
      <c r="L451" s="1006">
        <v>0.92396396396396396</v>
      </c>
      <c r="M451" s="1006">
        <v>2.954954954954955E-2</v>
      </c>
      <c r="N451" s="1006">
        <v>0.74114114114114116</v>
      </c>
    </row>
    <row r="452" spans="1:14">
      <c r="A452" s="1005" t="s">
        <v>2780</v>
      </c>
      <c r="B452" s="1013">
        <v>446</v>
      </c>
      <c r="C452" s="1005" t="s">
        <v>848</v>
      </c>
      <c r="D452" s="1005" t="s">
        <v>2011</v>
      </c>
      <c r="E452" s="1005" t="s">
        <v>1274</v>
      </c>
      <c r="F452" s="1005" t="s">
        <v>55</v>
      </c>
      <c r="G452" s="1005">
        <v>333</v>
      </c>
      <c r="H452" s="1006">
        <v>3.4834834834834835E-2</v>
      </c>
      <c r="I452" s="1006">
        <v>1.9219219219219222E-2</v>
      </c>
      <c r="J452" s="1006">
        <v>1.6816816816816817E-2</v>
      </c>
      <c r="K452" s="1006">
        <v>0.33393393393393395</v>
      </c>
      <c r="L452" s="1006">
        <v>1.0810810810810811E-2</v>
      </c>
      <c r="M452" s="1006">
        <v>0.11411411411411411</v>
      </c>
      <c r="N452" s="1006">
        <v>8.8288288288288289E-2</v>
      </c>
    </row>
    <row r="453" spans="1:14">
      <c r="A453" s="1005" t="s">
        <v>2781</v>
      </c>
      <c r="B453" s="1013">
        <v>447</v>
      </c>
      <c r="C453" s="1005" t="s">
        <v>2063</v>
      </c>
      <c r="D453" s="1005" t="s">
        <v>2054</v>
      </c>
      <c r="E453" s="1005" t="s">
        <v>1274</v>
      </c>
      <c r="F453" s="1005" t="s">
        <v>55</v>
      </c>
      <c r="G453" s="1005">
        <v>334</v>
      </c>
      <c r="H453" s="1006">
        <v>0.33592814371257484</v>
      </c>
      <c r="I453" s="1006">
        <v>0.65604790419161674</v>
      </c>
      <c r="J453" s="1006">
        <v>0.69700598802395208</v>
      </c>
      <c r="K453" s="1006">
        <v>0.26802395209580837</v>
      </c>
      <c r="L453" s="1006">
        <v>0.31257485029940124</v>
      </c>
      <c r="M453" s="1006">
        <v>0.25508982035928146</v>
      </c>
      <c r="N453" s="1006">
        <v>0.42077844311377244</v>
      </c>
    </row>
    <row r="454" spans="1:14">
      <c r="A454" s="1005" t="s">
        <v>2782</v>
      </c>
      <c r="B454" s="1013">
        <v>448</v>
      </c>
      <c r="C454" s="1005" t="s">
        <v>1361</v>
      </c>
      <c r="D454" s="1005" t="s">
        <v>2203</v>
      </c>
      <c r="E454" s="1005" t="s">
        <v>1274</v>
      </c>
      <c r="F454" s="1005" t="s">
        <v>55</v>
      </c>
      <c r="G454" s="1005">
        <v>334</v>
      </c>
      <c r="H454" s="1006">
        <v>0.37964071856287424</v>
      </c>
      <c r="I454" s="1006">
        <v>0.35808383233532931</v>
      </c>
      <c r="J454" s="1006">
        <v>0.38035928143712577</v>
      </c>
      <c r="K454" s="1006">
        <v>0.35592814371257486</v>
      </c>
      <c r="L454" s="1006">
        <v>5.2215568862275456E-2</v>
      </c>
      <c r="M454" s="1006">
        <v>0.31952095808383235</v>
      </c>
      <c r="N454" s="1006">
        <v>0.30762475049900201</v>
      </c>
    </row>
    <row r="455" spans="1:14">
      <c r="A455" s="1005" t="s">
        <v>2783</v>
      </c>
      <c r="B455" s="1013">
        <v>449</v>
      </c>
      <c r="C455" s="1005" t="s">
        <v>1820</v>
      </c>
      <c r="D455" s="1005" t="s">
        <v>2051</v>
      </c>
      <c r="E455" s="1005" t="s">
        <v>1274</v>
      </c>
      <c r="F455" s="1005" t="s">
        <v>55</v>
      </c>
      <c r="G455" s="1005">
        <v>334</v>
      </c>
      <c r="H455" s="1006">
        <v>0.40419161676646709</v>
      </c>
      <c r="I455" s="1006">
        <v>0.40419161676646709</v>
      </c>
      <c r="J455" s="1006">
        <v>0.40023952095808385</v>
      </c>
      <c r="K455" s="1006">
        <v>0.39413173652694605</v>
      </c>
      <c r="L455" s="1006">
        <v>0.3919760479041916</v>
      </c>
      <c r="M455" s="1006">
        <v>0.38479041916167667</v>
      </c>
      <c r="N455" s="1006">
        <v>0.39658682634730535</v>
      </c>
    </row>
    <row r="456" spans="1:14">
      <c r="A456" s="1005" t="s">
        <v>2784</v>
      </c>
      <c r="B456" s="1013">
        <v>450</v>
      </c>
      <c r="C456" s="1005" t="s">
        <v>23</v>
      </c>
      <c r="D456" s="1005" t="s">
        <v>2011</v>
      </c>
      <c r="E456" s="1005" t="s">
        <v>1274</v>
      </c>
      <c r="F456" s="1005" t="s">
        <v>55</v>
      </c>
      <c r="G456" s="1005">
        <v>335</v>
      </c>
      <c r="H456" s="1006">
        <v>1.3922388059701492</v>
      </c>
      <c r="I456" s="1006">
        <v>1.5952238805970149</v>
      </c>
      <c r="J456" s="1006">
        <v>1.433313432835821</v>
      </c>
      <c r="K456" s="1006">
        <v>1.5722985074626867</v>
      </c>
      <c r="L456" s="1006">
        <v>1.4409552238805972</v>
      </c>
      <c r="M456" s="1006">
        <v>1.4223283582089552</v>
      </c>
      <c r="N456" s="1006">
        <v>1.4760597014925374</v>
      </c>
    </row>
    <row r="457" spans="1:14">
      <c r="A457" s="1005" t="s">
        <v>2785</v>
      </c>
      <c r="B457" s="1013">
        <v>451</v>
      </c>
      <c r="C457" s="1005" t="s">
        <v>280</v>
      </c>
      <c r="D457" s="1005" t="s">
        <v>2213</v>
      </c>
      <c r="E457" s="1005" t="s">
        <v>1274</v>
      </c>
      <c r="F457" s="1005" t="s">
        <v>55</v>
      </c>
      <c r="G457" s="1005">
        <v>341</v>
      </c>
      <c r="H457" s="1006">
        <v>0.33137829912023459</v>
      </c>
      <c r="I457" s="1006">
        <v>0.30791788856304986</v>
      </c>
      <c r="J457" s="1006">
        <v>0.29032258064516131</v>
      </c>
      <c r="K457" s="1006">
        <v>0.30205278592375367</v>
      </c>
      <c r="L457" s="1006">
        <v>0.29618768328445749</v>
      </c>
      <c r="M457" s="1006">
        <v>0.32258064516129031</v>
      </c>
      <c r="N457" s="1006">
        <v>0.30840664711632454</v>
      </c>
    </row>
    <row r="458" spans="1:14">
      <c r="A458" s="1005" t="s">
        <v>2786</v>
      </c>
      <c r="B458" s="1013">
        <v>452</v>
      </c>
      <c r="C458" s="1005" t="s">
        <v>2267</v>
      </c>
      <c r="D458" s="1005" t="s">
        <v>2011</v>
      </c>
      <c r="E458" s="1005" t="s">
        <v>1274</v>
      </c>
      <c r="F458" s="1005" t="s">
        <v>55</v>
      </c>
      <c r="G458" s="1005">
        <v>345</v>
      </c>
      <c r="H458" s="1006">
        <v>1.9015384615384614</v>
      </c>
      <c r="I458" s="1006">
        <v>2.0958974358974358</v>
      </c>
      <c r="J458" s="1006">
        <v>2.2199999999999998</v>
      </c>
      <c r="K458" s="1006">
        <v>1.6071794871794871</v>
      </c>
      <c r="L458" s="1006">
        <v>1.4425641025641025</v>
      </c>
      <c r="M458" s="1006">
        <v>1.2682051282051283</v>
      </c>
      <c r="N458" s="1006">
        <v>1.7558974358974357</v>
      </c>
    </row>
    <row r="459" spans="1:14">
      <c r="A459" s="1005" t="s">
        <v>2787</v>
      </c>
      <c r="B459" s="1013">
        <v>453</v>
      </c>
      <c r="C459" s="1005" t="s">
        <v>36</v>
      </c>
      <c r="D459" s="1005" t="s">
        <v>2011</v>
      </c>
      <c r="E459" s="1005" t="s">
        <v>1274</v>
      </c>
      <c r="F459" s="1005" t="s">
        <v>55</v>
      </c>
      <c r="G459" s="1005">
        <v>349</v>
      </c>
      <c r="H459" s="1006">
        <v>0.70487106017191981</v>
      </c>
      <c r="I459" s="1006">
        <v>0.83094555873925502</v>
      </c>
      <c r="J459" s="1006">
        <v>0.80343839541547268</v>
      </c>
      <c r="K459" s="1006">
        <v>0.81031518624641841</v>
      </c>
      <c r="L459" s="1006">
        <v>0.81604584527220636</v>
      </c>
      <c r="M459" s="1006">
        <v>0.67507163323782238</v>
      </c>
      <c r="N459" s="1006">
        <v>0.77344794651384907</v>
      </c>
    </row>
    <row r="460" spans="1:14">
      <c r="A460" s="1005" t="s">
        <v>2788</v>
      </c>
      <c r="B460" s="1013">
        <v>454</v>
      </c>
      <c r="C460" s="1005" t="s">
        <v>1904</v>
      </c>
      <c r="D460" s="1005" t="s">
        <v>2051</v>
      </c>
      <c r="E460" s="1005" t="s">
        <v>1274</v>
      </c>
      <c r="F460" s="1005" t="s">
        <v>55</v>
      </c>
      <c r="G460" s="1005">
        <v>350</v>
      </c>
      <c r="H460" s="1006">
        <v>0.45531428571428573</v>
      </c>
      <c r="I460" s="1006">
        <v>0.46491428571428572</v>
      </c>
      <c r="J460" s="1006">
        <v>0.6048</v>
      </c>
      <c r="K460" s="1006">
        <v>0.68502857142857143</v>
      </c>
      <c r="L460" s="1006">
        <v>0.66514285714285715</v>
      </c>
      <c r="M460" s="1006">
        <v>0.58422857142857143</v>
      </c>
      <c r="N460" s="1006">
        <v>0.57657142857142851</v>
      </c>
    </row>
    <row r="461" spans="1:14">
      <c r="A461" s="1005" t="s">
        <v>2789</v>
      </c>
      <c r="B461" s="1013">
        <v>455</v>
      </c>
      <c r="C461" s="1005" t="s">
        <v>265</v>
      </c>
      <c r="D461" s="1005" t="s">
        <v>2203</v>
      </c>
      <c r="E461" s="1005" t="s">
        <v>1274</v>
      </c>
      <c r="F461" s="1005" t="s">
        <v>55</v>
      </c>
      <c r="G461" s="1005">
        <v>350</v>
      </c>
      <c r="H461" s="1006">
        <v>0.90239999999999998</v>
      </c>
      <c r="I461" s="1006">
        <v>0.62262857142857142</v>
      </c>
      <c r="J461" s="1006">
        <v>0.89142857142857146</v>
      </c>
      <c r="K461" s="1006">
        <v>0.65279999999999994</v>
      </c>
      <c r="L461" s="1006">
        <v>0.71862857142857151</v>
      </c>
      <c r="M461" s="1006">
        <v>0.6048</v>
      </c>
      <c r="N461" s="1006">
        <v>0.73211428571428572</v>
      </c>
    </row>
    <row r="462" spans="1:14">
      <c r="A462" s="1005" t="s">
        <v>2790</v>
      </c>
      <c r="B462" s="1013">
        <v>456</v>
      </c>
      <c r="C462" s="1005" t="s">
        <v>392</v>
      </c>
      <c r="D462" s="1005" t="s">
        <v>2011</v>
      </c>
      <c r="E462" s="1005" t="s">
        <v>1274</v>
      </c>
      <c r="F462" s="1005" t="s">
        <v>55</v>
      </c>
      <c r="G462" s="1005">
        <v>350</v>
      </c>
      <c r="H462" s="1006">
        <v>1.5497142857142856</v>
      </c>
      <c r="I462" s="1006">
        <v>1.4137142857142857</v>
      </c>
      <c r="J462" s="1006">
        <v>1.2891428571428574</v>
      </c>
      <c r="K462" s="1006">
        <v>1.2937142857142858</v>
      </c>
      <c r="L462" s="1006">
        <v>1.425142857142857</v>
      </c>
      <c r="M462" s="1006">
        <v>0.86537142857142857</v>
      </c>
      <c r="N462" s="1006">
        <v>1.262057142857143</v>
      </c>
    </row>
    <row r="463" spans="1:14">
      <c r="A463" s="1005" t="s">
        <v>2791</v>
      </c>
      <c r="B463" s="1013">
        <v>457</v>
      </c>
      <c r="C463" s="1005" t="s">
        <v>266</v>
      </c>
      <c r="D463" s="1005" t="s">
        <v>2054</v>
      </c>
      <c r="E463" s="1005" t="s">
        <v>1274</v>
      </c>
      <c r="F463" s="1005" t="s">
        <v>55</v>
      </c>
      <c r="G463" s="1005">
        <v>350</v>
      </c>
      <c r="H463" s="1006">
        <v>0.45485714285714285</v>
      </c>
      <c r="I463" s="1006">
        <v>0.65942857142857148</v>
      </c>
      <c r="J463" s="1006">
        <v>0.38857142857142857</v>
      </c>
      <c r="K463" s="1006">
        <v>0.51371428571428579</v>
      </c>
      <c r="L463" s="1006">
        <v>0.52857142857142858</v>
      </c>
      <c r="M463" s="1006">
        <v>0.33257142857142857</v>
      </c>
      <c r="N463" s="1006">
        <v>0.47961904761904761</v>
      </c>
    </row>
    <row r="464" spans="1:14">
      <c r="A464" s="1005" t="s">
        <v>2792</v>
      </c>
      <c r="B464" s="1013">
        <v>458</v>
      </c>
      <c r="C464" s="1005" t="s">
        <v>1606</v>
      </c>
      <c r="D464" s="1005" t="s">
        <v>2011</v>
      </c>
      <c r="E464" s="1005" t="s">
        <v>1274</v>
      </c>
      <c r="F464" s="1005" t="s">
        <v>55</v>
      </c>
      <c r="G464" s="1005">
        <v>350</v>
      </c>
      <c r="H464" s="1006">
        <v>1.0817142857142859</v>
      </c>
      <c r="I464" s="1006">
        <v>1.5177142857142858</v>
      </c>
      <c r="J464" s="1006">
        <v>1.4742857142857142</v>
      </c>
      <c r="K464" s="1006">
        <v>1.3024</v>
      </c>
      <c r="L464" s="1006">
        <v>1.1807999999999998</v>
      </c>
      <c r="M464" s="1006">
        <v>1.2406857142857144</v>
      </c>
      <c r="N464" s="1006">
        <v>1.2995999999999999</v>
      </c>
    </row>
    <row r="465" spans="1:14">
      <c r="A465" s="1005" t="s">
        <v>2793</v>
      </c>
      <c r="B465" s="1013">
        <v>459</v>
      </c>
      <c r="C465" s="1005" t="s">
        <v>619</v>
      </c>
      <c r="D465" s="1005" t="s">
        <v>2203</v>
      </c>
      <c r="E465" s="1005" t="s">
        <v>1274</v>
      </c>
      <c r="F465" s="1005" t="s">
        <v>55</v>
      </c>
      <c r="G465" s="1005">
        <v>350</v>
      </c>
      <c r="H465" s="1006">
        <v>0.51257142857142857</v>
      </c>
      <c r="I465" s="1006">
        <v>0.46557142857142852</v>
      </c>
      <c r="J465" s="1006">
        <v>0.48300000000000004</v>
      </c>
      <c r="K465" s="1006">
        <v>0.34285714285714286</v>
      </c>
      <c r="L465" s="1006">
        <v>0.33442857142857141</v>
      </c>
      <c r="M465" s="1006">
        <v>0.38614285714285718</v>
      </c>
      <c r="N465" s="1006">
        <v>0.42076190476190478</v>
      </c>
    </row>
    <row r="466" spans="1:14">
      <c r="A466" s="1005" t="s">
        <v>2794</v>
      </c>
      <c r="B466" s="1013">
        <v>460</v>
      </c>
      <c r="C466" s="1005" t="s">
        <v>13</v>
      </c>
      <c r="D466" s="1005" t="s">
        <v>2011</v>
      </c>
      <c r="E466" s="1005" t="s">
        <v>1276</v>
      </c>
      <c r="F466" s="1005" t="s">
        <v>55</v>
      </c>
      <c r="G466" s="1005">
        <v>350</v>
      </c>
      <c r="H466" s="1006">
        <v>2.2857142857142859E-3</v>
      </c>
      <c r="I466" s="1006">
        <v>2.8571428571428571E-3</v>
      </c>
      <c r="J466" s="1006"/>
      <c r="K466" s="1006"/>
      <c r="L466" s="1006"/>
      <c r="M466" s="1006"/>
      <c r="N466" s="1006">
        <v>2.5714285714285713E-3</v>
      </c>
    </row>
    <row r="467" spans="1:14">
      <c r="A467" s="1005" t="s">
        <v>2795</v>
      </c>
      <c r="B467" s="1013">
        <v>461</v>
      </c>
      <c r="C467" s="1005" t="s">
        <v>983</v>
      </c>
      <c r="D467" s="1005" t="s">
        <v>2011</v>
      </c>
      <c r="E467" s="1005" t="s">
        <v>1274</v>
      </c>
      <c r="F467" s="1005" t="s">
        <v>55</v>
      </c>
      <c r="G467" s="1005">
        <v>351</v>
      </c>
      <c r="H467" s="1006">
        <v>0.89914529914529917</v>
      </c>
      <c r="I467" s="1006">
        <v>0.98119658119658115</v>
      </c>
      <c r="J467" s="1006">
        <v>1.0276923076923077</v>
      </c>
      <c r="K467" s="1006">
        <v>0.9736752136752137</v>
      </c>
      <c r="L467" s="1006">
        <v>0.85538461538461541</v>
      </c>
      <c r="M467" s="1006">
        <v>0.93675213675213675</v>
      </c>
      <c r="N467" s="1006">
        <v>0.94564102564102559</v>
      </c>
    </row>
    <row r="468" spans="1:14">
      <c r="A468" s="1005" t="s">
        <v>2796</v>
      </c>
      <c r="B468" s="1013">
        <v>462</v>
      </c>
      <c r="C468" s="1005" t="s">
        <v>2028</v>
      </c>
      <c r="D468" s="1005" t="s">
        <v>2213</v>
      </c>
      <c r="E468" s="1005" t="s">
        <v>1274</v>
      </c>
      <c r="F468" s="1005" t="s">
        <v>55</v>
      </c>
      <c r="G468" s="1005">
        <v>351</v>
      </c>
      <c r="H468" s="1006">
        <v>0.54609686609686614</v>
      </c>
      <c r="I468" s="1006">
        <v>0.5465527065527066</v>
      </c>
      <c r="J468" s="1006">
        <v>0.5219373219373219</v>
      </c>
      <c r="K468" s="1006">
        <v>0.48592592592592593</v>
      </c>
      <c r="L468" s="1006">
        <v>0.52695156695156697</v>
      </c>
      <c r="M468" s="1006">
        <v>0.5219373219373219</v>
      </c>
      <c r="N468" s="1006">
        <v>0.52490028490028495</v>
      </c>
    </row>
    <row r="469" spans="1:14">
      <c r="A469" s="1005" t="s">
        <v>2797</v>
      </c>
      <c r="B469" s="1013">
        <v>463</v>
      </c>
      <c r="C469" s="1005" t="s">
        <v>545</v>
      </c>
      <c r="D469" s="1005" t="s">
        <v>2011</v>
      </c>
      <c r="E469" s="1005" t="s">
        <v>1274</v>
      </c>
      <c r="F469" s="1005" t="s">
        <v>55</v>
      </c>
      <c r="G469" s="1005">
        <v>353</v>
      </c>
      <c r="H469" s="1006">
        <v>1.0198300283286119</v>
      </c>
      <c r="I469" s="1006">
        <v>1.0623229461756374</v>
      </c>
      <c r="J469" s="1006">
        <v>1.0827195467422095</v>
      </c>
      <c r="K469" s="1006">
        <v>1.1178470254957509</v>
      </c>
      <c r="L469" s="1006">
        <v>0.80226628895184138</v>
      </c>
      <c r="M469" s="1006">
        <v>1.1342776203966005</v>
      </c>
      <c r="N469" s="1006">
        <v>1.0365439093484419</v>
      </c>
    </row>
    <row r="470" spans="1:14">
      <c r="A470" s="1005" t="s">
        <v>2798</v>
      </c>
      <c r="B470" s="1013">
        <v>464</v>
      </c>
      <c r="C470" s="1005" t="s">
        <v>1616</v>
      </c>
      <c r="D470" s="1005" t="s">
        <v>2011</v>
      </c>
      <c r="E470" s="1005" t="s">
        <v>1274</v>
      </c>
      <c r="F470" s="1005" t="s">
        <v>55</v>
      </c>
      <c r="G470" s="1005">
        <v>356</v>
      </c>
      <c r="H470" s="1006">
        <v>0.41292134831460675</v>
      </c>
      <c r="I470" s="1006">
        <v>0.4157303370786517</v>
      </c>
      <c r="J470" s="1006">
        <v>0.53876404494382024</v>
      </c>
      <c r="K470" s="1006">
        <v>0.37022471910112364</v>
      </c>
      <c r="L470" s="1006">
        <v>2.9213483146067417E-2</v>
      </c>
      <c r="M470" s="1006">
        <v>0.15955056179775279</v>
      </c>
      <c r="N470" s="1006">
        <v>0.32106741573033704</v>
      </c>
    </row>
    <row r="471" spans="1:14">
      <c r="A471" s="1005" t="s">
        <v>2799</v>
      </c>
      <c r="B471" s="1013">
        <v>465</v>
      </c>
      <c r="C471" s="1005" t="s">
        <v>1771</v>
      </c>
      <c r="D471" s="1005" t="s">
        <v>2051</v>
      </c>
      <c r="E471" s="1005" t="s">
        <v>1274</v>
      </c>
      <c r="F471" s="1005" t="s">
        <v>55</v>
      </c>
      <c r="G471" s="1005">
        <v>356</v>
      </c>
      <c r="H471" s="1006">
        <v>0.37617977528089885</v>
      </c>
      <c r="I471" s="1006">
        <v>0.39415730337078647</v>
      </c>
      <c r="J471" s="1006">
        <v>0.34786516853932586</v>
      </c>
      <c r="K471" s="1006">
        <v>0.3146067415730337</v>
      </c>
      <c r="L471" s="1006">
        <v>0.31910112359550558</v>
      </c>
      <c r="M471" s="1006">
        <v>0.29932584269662921</v>
      </c>
      <c r="N471" s="1006">
        <v>0.34187265917602999</v>
      </c>
    </row>
    <row r="472" spans="1:14">
      <c r="A472" s="1005" t="s">
        <v>2800</v>
      </c>
      <c r="B472" s="1013">
        <v>466</v>
      </c>
      <c r="C472" s="1005" t="s">
        <v>941</v>
      </c>
      <c r="D472" s="1005" t="s">
        <v>2054</v>
      </c>
      <c r="E472" s="1005" t="s">
        <v>1274</v>
      </c>
      <c r="F472" s="1005" t="s">
        <v>55</v>
      </c>
      <c r="G472" s="1005">
        <v>358</v>
      </c>
      <c r="H472" s="1006">
        <v>6.2905027932960891E-2</v>
      </c>
      <c r="I472" s="1006">
        <v>9.1173184357541903E-2</v>
      </c>
      <c r="J472" s="1006">
        <v>7.9553072625698329E-2</v>
      </c>
      <c r="K472" s="1006">
        <v>6.1229050279329615E-2</v>
      </c>
      <c r="L472" s="1006">
        <v>5.6759776536312853E-2</v>
      </c>
      <c r="M472" s="1006">
        <v>0.15553072625698325</v>
      </c>
      <c r="N472" s="1006">
        <v>8.4525139664804474E-2</v>
      </c>
    </row>
    <row r="473" spans="1:14">
      <c r="A473" s="1005" t="s">
        <v>2801</v>
      </c>
      <c r="B473" s="1013">
        <v>467</v>
      </c>
      <c r="C473" s="1005" t="s">
        <v>1664</v>
      </c>
      <c r="D473" s="1005" t="s">
        <v>2011</v>
      </c>
      <c r="E473" s="1005" t="s">
        <v>1274</v>
      </c>
      <c r="F473" s="1005" t="s">
        <v>55</v>
      </c>
      <c r="G473" s="1005">
        <v>361</v>
      </c>
      <c r="H473" s="1006">
        <v>0.85939058171745153</v>
      </c>
      <c r="I473" s="1006">
        <v>0.84033240997229919</v>
      </c>
      <c r="J473" s="1006">
        <v>0.86470914127423826</v>
      </c>
      <c r="K473" s="1006">
        <v>0.91700831024930751</v>
      </c>
      <c r="L473" s="1006">
        <v>0.95911357340720227</v>
      </c>
      <c r="M473" s="1006">
        <v>0.99279778393351792</v>
      </c>
      <c r="N473" s="1006">
        <v>0.90555863342566945</v>
      </c>
    </row>
    <row r="474" spans="1:14">
      <c r="A474" s="1005" t="s">
        <v>2802</v>
      </c>
      <c r="B474" s="1013">
        <v>468</v>
      </c>
      <c r="C474" s="1005" t="s">
        <v>1905</v>
      </c>
      <c r="D474" s="1005" t="s">
        <v>2203</v>
      </c>
      <c r="E474" s="1005" t="s">
        <v>1274</v>
      </c>
      <c r="F474" s="1005" t="s">
        <v>55</v>
      </c>
      <c r="G474" s="1005">
        <v>361</v>
      </c>
      <c r="H474" s="1006">
        <v>0.36166204986149586</v>
      </c>
      <c r="I474" s="1006">
        <v>0.37229916897506926</v>
      </c>
      <c r="J474" s="1006">
        <v>0.36299168975069251</v>
      </c>
      <c r="K474" s="1006">
        <v>0.31711911357340722</v>
      </c>
      <c r="L474" s="1006">
        <v>0.39689750692520775</v>
      </c>
      <c r="M474" s="1006">
        <v>0.40221606648199443</v>
      </c>
      <c r="N474" s="1006">
        <v>0.36886426592797783</v>
      </c>
    </row>
    <row r="475" spans="1:14">
      <c r="A475" s="1005" t="s">
        <v>2803</v>
      </c>
      <c r="B475" s="1013">
        <v>469</v>
      </c>
      <c r="C475" s="1005" t="s">
        <v>970</v>
      </c>
      <c r="D475" s="1005" t="s">
        <v>2011</v>
      </c>
      <c r="E475" s="1005" t="s">
        <v>1274</v>
      </c>
      <c r="F475" s="1005" t="s">
        <v>55</v>
      </c>
      <c r="G475" s="1005">
        <v>361</v>
      </c>
      <c r="H475" s="1006">
        <v>0.52121883656509693</v>
      </c>
      <c r="I475" s="1006">
        <v>0.40554016620498617</v>
      </c>
      <c r="J475" s="1006">
        <v>2.1274238227146813E-2</v>
      </c>
      <c r="K475" s="1006">
        <v>1.4626038781163435E-2</v>
      </c>
      <c r="L475" s="1006">
        <v>1.9944598337950136E-3</v>
      </c>
      <c r="M475" s="1006">
        <v>1.5955678670360109E-2</v>
      </c>
      <c r="N475" s="1006">
        <v>0.16343490304709141</v>
      </c>
    </row>
    <row r="476" spans="1:14">
      <c r="A476" s="1005" t="s">
        <v>2804</v>
      </c>
      <c r="B476" s="1013">
        <v>470</v>
      </c>
      <c r="C476" s="1005" t="s">
        <v>673</v>
      </c>
      <c r="D476" s="1005" t="s">
        <v>2051</v>
      </c>
      <c r="E476" s="1005" t="s">
        <v>1274</v>
      </c>
      <c r="F476" s="1005" t="s">
        <v>55</v>
      </c>
      <c r="G476" s="1005">
        <v>370</v>
      </c>
      <c r="H476" s="1006">
        <v>0.33945945945945943</v>
      </c>
      <c r="I476" s="1006">
        <v>0.32432432432432434</v>
      </c>
      <c r="J476" s="1006">
        <v>0.32324324324324322</v>
      </c>
      <c r="K476" s="1006">
        <v>0.36</v>
      </c>
      <c r="L476" s="1006">
        <v>0.33729729729729729</v>
      </c>
      <c r="M476" s="1006">
        <v>0.30745945945945946</v>
      </c>
      <c r="N476" s="1006">
        <v>0.33196396396396394</v>
      </c>
    </row>
    <row r="477" spans="1:14">
      <c r="A477" s="1005" t="s">
        <v>2805</v>
      </c>
      <c r="B477" s="1013">
        <v>471</v>
      </c>
      <c r="C477" s="1005" t="s">
        <v>1677</v>
      </c>
      <c r="D477" s="1005" t="s">
        <v>2054</v>
      </c>
      <c r="E477" s="1005" t="s">
        <v>1274</v>
      </c>
      <c r="F477" s="1005" t="s">
        <v>55</v>
      </c>
      <c r="G477" s="1005">
        <v>372</v>
      </c>
      <c r="H477" s="1006">
        <v>0.29193548387096774</v>
      </c>
      <c r="I477" s="1006">
        <v>0.27311827956989243</v>
      </c>
      <c r="J477" s="1006">
        <v>0.16182795698924732</v>
      </c>
      <c r="K477" s="1006">
        <v>0.22688172043010754</v>
      </c>
      <c r="L477" s="1006">
        <v>0.29354838709677422</v>
      </c>
      <c r="M477" s="1006">
        <v>0.29731182795698924</v>
      </c>
      <c r="N477" s="1006">
        <v>0.25743727598566302</v>
      </c>
    </row>
    <row r="478" spans="1:14">
      <c r="A478" s="1005" t="s">
        <v>2806</v>
      </c>
      <c r="B478" s="1013">
        <v>472</v>
      </c>
      <c r="C478" s="1005" t="s">
        <v>1934</v>
      </c>
      <c r="D478" s="1005" t="s">
        <v>2051</v>
      </c>
      <c r="E478" s="1005" t="s">
        <v>1274</v>
      </c>
      <c r="F478" s="1005" t="s">
        <v>55</v>
      </c>
      <c r="G478" s="1005">
        <v>376</v>
      </c>
      <c r="H478" s="1006">
        <v>6.3829787234042548E-2</v>
      </c>
      <c r="I478" s="1006">
        <v>6.3829787234042548E-2</v>
      </c>
      <c r="J478" s="1006">
        <v>0.19723404255319149</v>
      </c>
      <c r="K478" s="1006">
        <v>0.82340425531914896</v>
      </c>
      <c r="L478" s="1006">
        <v>0.75446808510638297</v>
      </c>
      <c r="M478" s="1006">
        <v>0.79978723404255325</v>
      </c>
      <c r="N478" s="1006">
        <v>0.45042553191489365</v>
      </c>
    </row>
    <row r="479" spans="1:14">
      <c r="A479" s="1005" t="s">
        <v>2807</v>
      </c>
      <c r="B479" s="1013">
        <v>473</v>
      </c>
      <c r="C479" s="1005" t="s">
        <v>1906</v>
      </c>
      <c r="D479" s="1005" t="s">
        <v>2011</v>
      </c>
      <c r="E479" s="1005" t="s">
        <v>1274</v>
      </c>
      <c r="F479" s="1005" t="s">
        <v>55</v>
      </c>
      <c r="G479" s="1005">
        <v>389</v>
      </c>
      <c r="H479" s="1006">
        <v>0.31156812339331619</v>
      </c>
      <c r="I479" s="1006">
        <v>0.3331619537275064</v>
      </c>
      <c r="J479" s="1006">
        <v>2.282776349614396E-2</v>
      </c>
      <c r="K479" s="1006">
        <v>2.1593830334190232E-2</v>
      </c>
      <c r="L479" s="1006">
        <v>2.0976863753213369E-2</v>
      </c>
      <c r="M479" s="1006">
        <v>0.34118251928020565</v>
      </c>
      <c r="N479" s="1006">
        <v>0.17521850899742933</v>
      </c>
    </row>
    <row r="480" spans="1:14">
      <c r="A480" s="1005" t="s">
        <v>2808</v>
      </c>
      <c r="B480" s="1013">
        <v>474</v>
      </c>
      <c r="C480" s="1005" t="s">
        <v>1695</v>
      </c>
      <c r="D480" s="1005" t="s">
        <v>2054</v>
      </c>
      <c r="E480" s="1005" t="s">
        <v>1274</v>
      </c>
      <c r="F480" s="1005" t="s">
        <v>55</v>
      </c>
      <c r="G480" s="1005">
        <v>389</v>
      </c>
      <c r="H480" s="1006">
        <v>0.38622107969151676</v>
      </c>
      <c r="I480" s="1006">
        <v>0.46766066838046272</v>
      </c>
      <c r="J480" s="1006">
        <v>0.7150642673521852</v>
      </c>
      <c r="K480" s="1006">
        <v>0.73850899742930587</v>
      </c>
      <c r="L480" s="1006">
        <v>0.51578406169665802</v>
      </c>
      <c r="M480" s="1006">
        <v>0.47012853470437016</v>
      </c>
      <c r="N480" s="1006">
        <v>0.54889460154241643</v>
      </c>
    </row>
    <row r="481" spans="1:14">
      <c r="A481" s="1005" t="s">
        <v>2809</v>
      </c>
      <c r="B481" s="1013">
        <v>475</v>
      </c>
      <c r="C481" s="1005" t="s">
        <v>617</v>
      </c>
      <c r="D481" s="1005" t="s">
        <v>2203</v>
      </c>
      <c r="E481" s="1005" t="s">
        <v>1274</v>
      </c>
      <c r="F481" s="1005" t="s">
        <v>55</v>
      </c>
      <c r="G481" s="1005">
        <v>389</v>
      </c>
      <c r="H481" s="1006">
        <v>0.27948586118251928</v>
      </c>
      <c r="I481" s="1006">
        <v>0.30478149100257068</v>
      </c>
      <c r="J481" s="1006">
        <v>0.28750642673521853</v>
      </c>
      <c r="K481" s="1006">
        <v>0.28071979434447303</v>
      </c>
      <c r="L481" s="1006">
        <v>0.24802056555269925</v>
      </c>
      <c r="M481" s="1006">
        <v>0.32946015424164521</v>
      </c>
      <c r="N481" s="1006">
        <v>0.28832904884318761</v>
      </c>
    </row>
    <row r="482" spans="1:14">
      <c r="A482" s="1005" t="s">
        <v>2810</v>
      </c>
      <c r="B482" s="1013">
        <v>476</v>
      </c>
      <c r="C482" s="1005" t="s">
        <v>1753</v>
      </c>
      <c r="D482" s="1005" t="s">
        <v>2011</v>
      </c>
      <c r="E482" s="1005" t="s">
        <v>1274</v>
      </c>
      <c r="F482" s="1005" t="s">
        <v>55</v>
      </c>
      <c r="G482" s="1005">
        <v>389</v>
      </c>
      <c r="H482" s="1006">
        <v>0.24802056555269925</v>
      </c>
      <c r="I482" s="1006"/>
      <c r="J482" s="1006"/>
      <c r="K482" s="1006"/>
      <c r="L482" s="1006"/>
      <c r="M482" s="1006"/>
      <c r="N482" s="1006">
        <v>4.1336760925449877E-2</v>
      </c>
    </row>
    <row r="483" spans="1:14">
      <c r="A483" s="1005" t="s">
        <v>2811</v>
      </c>
      <c r="B483" s="1013">
        <v>477</v>
      </c>
      <c r="C483" s="1005" t="s">
        <v>990</v>
      </c>
      <c r="D483" s="1005" t="s">
        <v>2011</v>
      </c>
      <c r="E483" s="1005" t="s">
        <v>332</v>
      </c>
      <c r="F483" s="1005" t="s">
        <v>55</v>
      </c>
      <c r="G483" s="1005">
        <v>390</v>
      </c>
      <c r="H483" s="1006">
        <v>0.9046153846153846</v>
      </c>
      <c r="I483" s="1006">
        <v>0.90153846153846162</v>
      </c>
      <c r="J483" s="1006"/>
      <c r="K483" s="1006"/>
      <c r="L483" s="1006"/>
      <c r="M483" s="1006"/>
      <c r="N483" s="1006">
        <v>0.30102564102564106</v>
      </c>
    </row>
    <row r="484" spans="1:14">
      <c r="A484" s="1005" t="s">
        <v>2812</v>
      </c>
      <c r="B484" s="1013">
        <v>478</v>
      </c>
      <c r="C484" s="1005" t="s">
        <v>279</v>
      </c>
      <c r="D484" s="1005" t="s">
        <v>2213</v>
      </c>
      <c r="E484" s="1005" t="s">
        <v>1274</v>
      </c>
      <c r="F484" s="1005" t="s">
        <v>55</v>
      </c>
      <c r="G484" s="1005">
        <v>391</v>
      </c>
      <c r="H484" s="1006">
        <v>0.37135549872122758</v>
      </c>
      <c r="I484" s="1006">
        <v>0.3774936061381074</v>
      </c>
      <c r="J484" s="1006">
        <v>0.37442455242966755</v>
      </c>
      <c r="K484" s="1006">
        <v>0.42199488491048592</v>
      </c>
      <c r="L484" s="1006">
        <v>0.4051150895140665</v>
      </c>
      <c r="M484" s="1006">
        <v>0.40020460358056265</v>
      </c>
      <c r="N484" s="1006">
        <v>0.3917647058823529</v>
      </c>
    </row>
    <row r="485" spans="1:14">
      <c r="A485" s="1005" t="s">
        <v>2813</v>
      </c>
      <c r="B485" s="1013">
        <v>479</v>
      </c>
      <c r="C485" s="1005" t="s">
        <v>1665</v>
      </c>
      <c r="D485" s="1005" t="s">
        <v>2054</v>
      </c>
      <c r="E485" s="1005" t="s">
        <v>1274</v>
      </c>
      <c r="F485" s="1005" t="s">
        <v>55</v>
      </c>
      <c r="G485" s="1005">
        <v>395</v>
      </c>
      <c r="H485" s="1006">
        <v>0.60860759493670891</v>
      </c>
      <c r="I485" s="1006">
        <v>0.62987341772151906</v>
      </c>
      <c r="J485" s="1006">
        <v>0.63696202531645563</v>
      </c>
      <c r="K485" s="1006">
        <v>0.59848101265822784</v>
      </c>
      <c r="L485" s="1006">
        <v>0.39189873417721521</v>
      </c>
      <c r="M485" s="1006">
        <v>0.51240506329113922</v>
      </c>
      <c r="N485" s="1006">
        <v>0.56303797468354433</v>
      </c>
    </row>
    <row r="486" spans="1:14">
      <c r="A486" s="1005" t="s">
        <v>2814</v>
      </c>
      <c r="B486" s="1013">
        <v>480</v>
      </c>
      <c r="C486" s="1005" t="s">
        <v>666</v>
      </c>
      <c r="D486" s="1005" t="s">
        <v>2011</v>
      </c>
      <c r="E486" s="1005" t="s">
        <v>1274</v>
      </c>
      <c r="F486" s="1005" t="s">
        <v>55</v>
      </c>
      <c r="G486" s="1005">
        <v>400</v>
      </c>
      <c r="H486" s="1006">
        <v>0.85319999999999996</v>
      </c>
      <c r="I486" s="1006">
        <v>0.77579999999999993</v>
      </c>
      <c r="J486" s="1006">
        <v>0.80279999999999996</v>
      </c>
      <c r="K486" s="1006">
        <v>0.82980000000000009</v>
      </c>
      <c r="L486" s="1006">
        <v>0.80879999999999996</v>
      </c>
      <c r="M486" s="1006">
        <v>0.85560000000000003</v>
      </c>
      <c r="N486" s="1006">
        <v>0.82099999999999995</v>
      </c>
    </row>
    <row r="487" spans="1:14">
      <c r="A487" s="1005" t="s">
        <v>2815</v>
      </c>
      <c r="B487" s="1013">
        <v>481</v>
      </c>
      <c r="C487" s="1005" t="s">
        <v>667</v>
      </c>
      <c r="D487" s="1005" t="s">
        <v>2011</v>
      </c>
      <c r="E487" s="1005" t="s">
        <v>1274</v>
      </c>
      <c r="F487" s="1005" t="s">
        <v>55</v>
      </c>
      <c r="G487" s="1005">
        <v>400</v>
      </c>
      <c r="H487" s="1006">
        <v>0.93900000000000006</v>
      </c>
      <c r="I487" s="1006">
        <v>1.0859999999999999</v>
      </c>
      <c r="J487" s="1006">
        <v>1.0422</v>
      </c>
      <c r="K487" s="1006">
        <v>0.90180000000000005</v>
      </c>
      <c r="L487" s="1006">
        <v>0.7026</v>
      </c>
      <c r="M487" s="1006">
        <v>1.1394</v>
      </c>
      <c r="N487" s="1006">
        <v>0.96850000000000003</v>
      </c>
    </row>
    <row r="488" spans="1:14">
      <c r="A488" s="1005" t="s">
        <v>2816</v>
      </c>
      <c r="B488" s="1013">
        <v>482</v>
      </c>
      <c r="C488" s="1005" t="s">
        <v>668</v>
      </c>
      <c r="D488" s="1005" t="s">
        <v>2202</v>
      </c>
      <c r="E488" s="1005" t="s">
        <v>1274</v>
      </c>
      <c r="F488" s="1005" t="s">
        <v>55</v>
      </c>
      <c r="G488" s="1005">
        <v>400</v>
      </c>
      <c r="H488" s="1006">
        <v>0.66885000000000006</v>
      </c>
      <c r="I488" s="1006">
        <v>0.65864999999999996</v>
      </c>
      <c r="J488" s="1006">
        <v>0.62714999999999999</v>
      </c>
      <c r="K488" s="1006">
        <v>0.61965000000000003</v>
      </c>
      <c r="L488" s="1006">
        <v>0.64544999999999997</v>
      </c>
      <c r="M488" s="1006">
        <v>0.61965000000000003</v>
      </c>
      <c r="N488" s="1006">
        <v>0.63990000000000014</v>
      </c>
    </row>
    <row r="489" spans="1:14">
      <c r="A489" s="1005" t="s">
        <v>2817</v>
      </c>
      <c r="B489" s="1013">
        <v>483</v>
      </c>
      <c r="C489" s="1005" t="s">
        <v>1722</v>
      </c>
      <c r="D489" s="1005" t="s">
        <v>2011</v>
      </c>
      <c r="E489" s="1005" t="s">
        <v>1274</v>
      </c>
      <c r="F489" s="1005" t="s">
        <v>55</v>
      </c>
      <c r="G489" s="1005">
        <v>400</v>
      </c>
      <c r="H489" s="1006">
        <v>9.7799999999999998E-2</v>
      </c>
      <c r="I489" s="1006">
        <v>0.78120000000000001</v>
      </c>
      <c r="J489" s="1006">
        <v>0.64859999999999995</v>
      </c>
      <c r="K489" s="1006">
        <v>0.71040000000000003</v>
      </c>
      <c r="L489" s="1006">
        <v>0.62639999999999996</v>
      </c>
      <c r="M489" s="1006">
        <v>0.64980000000000004</v>
      </c>
      <c r="N489" s="1006">
        <v>0.5857</v>
      </c>
    </row>
    <row r="490" spans="1:14">
      <c r="A490" s="1005" t="s">
        <v>2818</v>
      </c>
      <c r="B490" s="1013">
        <v>484</v>
      </c>
      <c r="C490" s="1005" t="s">
        <v>1819</v>
      </c>
      <c r="D490" s="1005" t="s">
        <v>2011</v>
      </c>
      <c r="E490" s="1005" t="s">
        <v>1274</v>
      </c>
      <c r="F490" s="1005" t="s">
        <v>55</v>
      </c>
      <c r="G490" s="1005">
        <v>400</v>
      </c>
      <c r="H490" s="1006">
        <v>0.40619999999999995</v>
      </c>
      <c r="I490" s="1006">
        <v>0.59939999999999993</v>
      </c>
      <c r="J490" s="1006">
        <v>0.63719999999999999</v>
      </c>
      <c r="K490" s="1006">
        <v>0.61980000000000002</v>
      </c>
      <c r="L490" s="1006">
        <v>0.60599999999999998</v>
      </c>
      <c r="M490" s="1006">
        <v>0.61680000000000001</v>
      </c>
      <c r="N490" s="1006">
        <v>0.58090000000000008</v>
      </c>
    </row>
    <row r="491" spans="1:14">
      <c r="A491" s="1005" t="s">
        <v>2819</v>
      </c>
      <c r="B491" s="1013">
        <v>485</v>
      </c>
      <c r="C491" s="1005" t="s">
        <v>672</v>
      </c>
      <c r="D491" s="1005" t="s">
        <v>2051</v>
      </c>
      <c r="E491" s="1005" t="s">
        <v>1274</v>
      </c>
      <c r="F491" s="1005" t="s">
        <v>55</v>
      </c>
      <c r="G491" s="1005">
        <v>400</v>
      </c>
      <c r="H491" s="1006">
        <v>0.4335</v>
      </c>
      <c r="I491" s="1006">
        <v>0.46250000000000002</v>
      </c>
      <c r="J491" s="1006">
        <v>0.36</v>
      </c>
      <c r="K491" s="1006">
        <v>0.38400000000000001</v>
      </c>
      <c r="L491" s="1006">
        <v>0.14699999999999999</v>
      </c>
      <c r="M491" s="1006">
        <v>0.32200000000000001</v>
      </c>
      <c r="N491" s="1006">
        <v>0.35149999999999998</v>
      </c>
    </row>
    <row r="492" spans="1:14">
      <c r="A492" s="1005" t="s">
        <v>2820</v>
      </c>
      <c r="B492" s="1013">
        <v>486</v>
      </c>
      <c r="C492" s="1005" t="s">
        <v>1348</v>
      </c>
      <c r="D492" s="1005" t="s">
        <v>2051</v>
      </c>
      <c r="E492" s="1005" t="s">
        <v>1274</v>
      </c>
      <c r="F492" s="1005" t="s">
        <v>55</v>
      </c>
      <c r="G492" s="1005">
        <v>400</v>
      </c>
      <c r="H492" s="1006">
        <v>0.50549999999999995</v>
      </c>
      <c r="I492" s="1006">
        <v>0.46250000000000002</v>
      </c>
      <c r="J492" s="1006">
        <v>0.49320000000000003</v>
      </c>
      <c r="K492" s="1006">
        <v>0.47460000000000002</v>
      </c>
      <c r="L492" s="1006">
        <v>0.47039999999999998</v>
      </c>
      <c r="M492" s="1006">
        <v>0.44700000000000001</v>
      </c>
      <c r="N492" s="1006">
        <v>0.47553333333333331</v>
      </c>
    </row>
    <row r="493" spans="1:14">
      <c r="A493" s="1005" t="s">
        <v>2821</v>
      </c>
      <c r="B493" s="1013">
        <v>487</v>
      </c>
      <c r="C493" s="1005" t="s">
        <v>1913</v>
      </c>
      <c r="D493" s="1005" t="s">
        <v>2011</v>
      </c>
      <c r="E493" s="1005" t="s">
        <v>1274</v>
      </c>
      <c r="F493" s="1005" t="s">
        <v>55</v>
      </c>
      <c r="G493" s="1005">
        <v>400</v>
      </c>
      <c r="H493" s="1006">
        <v>0.89879999999999993</v>
      </c>
      <c r="I493" s="1006">
        <v>0.94739999999999991</v>
      </c>
      <c r="J493" s="1006">
        <v>0.88919999999999999</v>
      </c>
      <c r="K493" s="1006">
        <v>0.92099999999999993</v>
      </c>
      <c r="L493" s="1006">
        <v>0.94680000000000009</v>
      </c>
      <c r="M493" s="1006">
        <v>0.96840000000000004</v>
      </c>
      <c r="N493" s="1006">
        <v>0.92859999999999998</v>
      </c>
    </row>
    <row r="494" spans="1:14">
      <c r="A494" s="1005" t="s">
        <v>2822</v>
      </c>
      <c r="B494" s="1013">
        <v>488</v>
      </c>
      <c r="C494" s="1005" t="s">
        <v>1797</v>
      </c>
      <c r="D494" s="1005" t="s">
        <v>2054</v>
      </c>
      <c r="E494" s="1005" t="s">
        <v>1274</v>
      </c>
      <c r="F494" s="1005" t="s">
        <v>55</v>
      </c>
      <c r="G494" s="1005">
        <v>400</v>
      </c>
      <c r="H494" s="1006">
        <v>7.4999999999999997E-2</v>
      </c>
      <c r="I494" s="1006">
        <v>0.12</v>
      </c>
      <c r="J494" s="1006">
        <v>0.16079999999999997</v>
      </c>
      <c r="K494" s="1006">
        <v>0.16500000000000001</v>
      </c>
      <c r="L494" s="1006">
        <v>0.2064</v>
      </c>
      <c r="M494" s="1006">
        <v>0.1734</v>
      </c>
      <c r="N494" s="1006">
        <v>0.15010000000000001</v>
      </c>
    </row>
    <row r="495" spans="1:14">
      <c r="A495" s="1005" t="s">
        <v>2823</v>
      </c>
      <c r="B495" s="1013">
        <v>489</v>
      </c>
      <c r="C495" s="1005" t="s">
        <v>1818</v>
      </c>
      <c r="D495" s="1005" t="s">
        <v>2062</v>
      </c>
      <c r="E495" s="1005" t="s">
        <v>1274</v>
      </c>
      <c r="F495" s="1005" t="s">
        <v>55</v>
      </c>
      <c r="G495" s="1005">
        <v>400</v>
      </c>
      <c r="H495" s="1006">
        <v>0.33600000000000002</v>
      </c>
      <c r="I495" s="1006">
        <v>0.44040000000000001</v>
      </c>
      <c r="J495" s="1006">
        <v>0.50519999999999998</v>
      </c>
      <c r="K495" s="1006">
        <v>0.53400000000000003</v>
      </c>
      <c r="L495" s="1006">
        <v>0.56520000000000004</v>
      </c>
      <c r="M495" s="1006">
        <v>0.61260000000000003</v>
      </c>
      <c r="N495" s="1006">
        <v>0.49890000000000007</v>
      </c>
    </row>
    <row r="496" spans="1:14">
      <c r="A496" s="1005" t="s">
        <v>2824</v>
      </c>
      <c r="B496" s="1013">
        <v>490</v>
      </c>
      <c r="C496" s="1005" t="s">
        <v>1366</v>
      </c>
      <c r="D496" s="1005" t="s">
        <v>2011</v>
      </c>
      <c r="E496" s="1005" t="s">
        <v>1274</v>
      </c>
      <c r="F496" s="1005" t="s">
        <v>55</v>
      </c>
      <c r="G496" s="1005">
        <v>400</v>
      </c>
      <c r="H496" s="1006">
        <v>1.2335329341317365</v>
      </c>
      <c r="I496" s="1006">
        <v>0.63</v>
      </c>
      <c r="J496" s="1006">
        <v>0.64560000000000006</v>
      </c>
      <c r="K496" s="1006">
        <v>0.60599999999999998</v>
      </c>
      <c r="L496" s="1006">
        <v>0.66720000000000002</v>
      </c>
      <c r="M496" s="1006">
        <v>0.70140000000000002</v>
      </c>
      <c r="N496" s="1006">
        <v>0.6950069220119981</v>
      </c>
    </row>
    <row r="497" spans="1:14">
      <c r="A497" s="1005" t="s">
        <v>2825</v>
      </c>
      <c r="B497" s="1013">
        <v>491</v>
      </c>
      <c r="C497" s="1005" t="s">
        <v>1812</v>
      </c>
      <c r="D497" s="1005" t="s">
        <v>2050</v>
      </c>
      <c r="E497" s="1005" t="s">
        <v>1274</v>
      </c>
      <c r="F497" s="1005" t="s">
        <v>55</v>
      </c>
      <c r="G497" s="1005">
        <v>403</v>
      </c>
      <c r="H497" s="1006">
        <v>0.1205955334987593</v>
      </c>
      <c r="I497" s="1006">
        <v>0.23076923076923078</v>
      </c>
      <c r="J497" s="1006">
        <v>0.20129032258064516</v>
      </c>
      <c r="K497" s="1006">
        <v>6.6699751861042184E-2</v>
      </c>
      <c r="L497" s="1006">
        <v>4.3473945409429282E-2</v>
      </c>
      <c r="M497" s="1006">
        <v>0.16317617866004963</v>
      </c>
      <c r="N497" s="1006">
        <v>0.13766749379652604</v>
      </c>
    </row>
    <row r="498" spans="1:14">
      <c r="A498" s="1005" t="s">
        <v>2826</v>
      </c>
      <c r="B498" s="1013">
        <v>492</v>
      </c>
      <c r="C498" s="1005" t="s">
        <v>2292</v>
      </c>
      <c r="D498" s="1005" t="s">
        <v>2051</v>
      </c>
      <c r="E498" s="1005" t="s">
        <v>1274</v>
      </c>
      <c r="F498" s="1005" t="s">
        <v>55</v>
      </c>
      <c r="G498" s="1005">
        <v>406</v>
      </c>
      <c r="H498" s="1006">
        <v>0.6975369458128079</v>
      </c>
      <c r="I498" s="1006">
        <v>0.67389162561576366</v>
      </c>
      <c r="J498" s="1006">
        <v>0.41970443349753694</v>
      </c>
      <c r="K498" s="1006">
        <v>0.13596059113300493</v>
      </c>
      <c r="L498" s="1006">
        <v>0.14482758620689654</v>
      </c>
      <c r="M498" s="1006">
        <v>0.14187192118226602</v>
      </c>
      <c r="N498" s="1006">
        <v>0.36896551724137927</v>
      </c>
    </row>
    <row r="499" spans="1:14">
      <c r="A499" s="1005" t="s">
        <v>2827</v>
      </c>
      <c r="B499" s="1013">
        <v>493</v>
      </c>
      <c r="C499" s="1005" t="s">
        <v>1666</v>
      </c>
      <c r="D499" s="1005" t="s">
        <v>2011</v>
      </c>
      <c r="E499" s="1005" t="s">
        <v>1274</v>
      </c>
      <c r="F499" s="1005" t="s">
        <v>55</v>
      </c>
      <c r="G499" s="1005">
        <v>420</v>
      </c>
      <c r="H499" s="1006">
        <v>0.87285714285714289</v>
      </c>
      <c r="I499" s="1006">
        <v>0.91571428571428581</v>
      </c>
      <c r="J499" s="1006">
        <v>0.95571428571428563</v>
      </c>
      <c r="K499" s="1006">
        <v>0.82857142857142863</v>
      </c>
      <c r="L499" s="1006">
        <v>0.81666666666666665</v>
      </c>
      <c r="M499" s="1006">
        <v>0.85571428571428565</v>
      </c>
      <c r="N499" s="1006">
        <v>0.87420634920634921</v>
      </c>
    </row>
    <row r="500" spans="1:14">
      <c r="A500" s="1005" t="s">
        <v>2828</v>
      </c>
      <c r="B500" s="1013">
        <v>494</v>
      </c>
      <c r="C500" s="1005" t="s">
        <v>1696</v>
      </c>
      <c r="D500" s="1005" t="s">
        <v>2011</v>
      </c>
      <c r="E500" s="1005" t="s">
        <v>1274</v>
      </c>
      <c r="F500" s="1005" t="s">
        <v>55</v>
      </c>
      <c r="G500" s="1005">
        <v>420</v>
      </c>
      <c r="H500" s="1006">
        <v>0.8</v>
      </c>
      <c r="I500" s="1006">
        <v>0.8571428571428571</v>
      </c>
      <c r="J500" s="1006">
        <v>0.75047619047619041</v>
      </c>
      <c r="K500" s="1006">
        <v>0.71238095238095234</v>
      </c>
      <c r="L500" s="1006">
        <v>0.75047619047619041</v>
      </c>
      <c r="M500" s="1006">
        <v>0.78095238095238095</v>
      </c>
      <c r="N500" s="1006">
        <v>0.77523809523809528</v>
      </c>
    </row>
    <row r="501" spans="1:14">
      <c r="A501" s="1005" t="s">
        <v>2829</v>
      </c>
      <c r="B501" s="1013">
        <v>495</v>
      </c>
      <c r="C501" s="1005" t="s">
        <v>259</v>
      </c>
      <c r="D501" s="1005" t="s">
        <v>2203</v>
      </c>
      <c r="E501" s="1005" t="s">
        <v>1274</v>
      </c>
      <c r="F501" s="1005" t="s">
        <v>55</v>
      </c>
      <c r="G501" s="1005">
        <v>422</v>
      </c>
      <c r="H501" s="1006">
        <v>0.17061611374407584</v>
      </c>
      <c r="I501" s="1006">
        <v>0.19952606635071091</v>
      </c>
      <c r="J501" s="1006">
        <v>0.20284360189573458</v>
      </c>
      <c r="K501" s="1006">
        <v>0.19004739336492893</v>
      </c>
      <c r="L501" s="1006">
        <v>0.19004739336492893</v>
      </c>
      <c r="M501" s="1006">
        <v>0.14123222748815167</v>
      </c>
      <c r="N501" s="1006">
        <v>0.18238546603475514</v>
      </c>
    </row>
    <row r="502" spans="1:14">
      <c r="A502" s="1005" t="s">
        <v>2830</v>
      </c>
      <c r="B502" s="1013">
        <v>496</v>
      </c>
      <c r="C502" s="1005" t="s">
        <v>1908</v>
      </c>
      <c r="D502" s="1005" t="s">
        <v>2214</v>
      </c>
      <c r="E502" s="1005" t="s">
        <v>1274</v>
      </c>
      <c r="F502" s="1005" t="s">
        <v>55</v>
      </c>
      <c r="G502" s="1005">
        <v>426</v>
      </c>
      <c r="H502" s="1006">
        <v>0.80676056338028168</v>
      </c>
      <c r="I502" s="1006">
        <v>0.79661971830985923</v>
      </c>
      <c r="J502" s="1006">
        <v>0.7847887323943662</v>
      </c>
      <c r="K502" s="1006">
        <v>0.77070422535211269</v>
      </c>
      <c r="L502" s="1006">
        <v>0.7290140845070423</v>
      </c>
      <c r="M502" s="1006">
        <v>0.59323943661971834</v>
      </c>
      <c r="N502" s="1006">
        <v>0.74685446009389667</v>
      </c>
    </row>
    <row r="503" spans="1:14">
      <c r="A503" s="1005" t="s">
        <v>2831</v>
      </c>
      <c r="B503" s="1013">
        <v>497</v>
      </c>
      <c r="C503" s="1005" t="s">
        <v>1909</v>
      </c>
      <c r="D503" s="1005" t="s">
        <v>2214</v>
      </c>
      <c r="E503" s="1005" t="s">
        <v>1274</v>
      </c>
      <c r="F503" s="1005" t="s">
        <v>55</v>
      </c>
      <c r="G503" s="1005">
        <v>426</v>
      </c>
      <c r="H503" s="1006">
        <v>0.80225352112676052</v>
      </c>
      <c r="I503" s="1006">
        <v>1.0518309859154928</v>
      </c>
      <c r="J503" s="1006">
        <v>1.0264788732394365</v>
      </c>
      <c r="K503" s="1006">
        <v>0.8016901408450704</v>
      </c>
      <c r="L503" s="1006">
        <v>0.70197183098591553</v>
      </c>
      <c r="M503" s="1006">
        <v>0.53408450704225352</v>
      </c>
      <c r="N503" s="1006">
        <v>0.81971830985915484</v>
      </c>
    </row>
    <row r="504" spans="1:14">
      <c r="A504" s="1005" t="s">
        <v>2832</v>
      </c>
      <c r="B504" s="1013">
        <v>498</v>
      </c>
      <c r="C504" s="1005" t="s">
        <v>622</v>
      </c>
      <c r="D504" s="1005" t="s">
        <v>2011</v>
      </c>
      <c r="E504" s="1005" t="s">
        <v>1274</v>
      </c>
      <c r="F504" s="1005" t="s">
        <v>55</v>
      </c>
      <c r="G504" s="1005">
        <v>434</v>
      </c>
      <c r="H504" s="1006">
        <v>0.55354838709677423</v>
      </c>
      <c r="I504" s="1006">
        <v>0.37216589861751154</v>
      </c>
      <c r="J504" s="1006">
        <v>0.49714285714285711</v>
      </c>
      <c r="K504" s="1006">
        <v>0.48276497695852538</v>
      </c>
      <c r="L504" s="1006">
        <v>0.3544700460829493</v>
      </c>
      <c r="M504" s="1006">
        <v>3.3179723502304151E-2</v>
      </c>
      <c r="N504" s="1006">
        <v>0.38221198156682029</v>
      </c>
    </row>
    <row r="505" spans="1:14">
      <c r="A505" s="1005" t="s">
        <v>2833</v>
      </c>
      <c r="B505" s="1013">
        <v>499</v>
      </c>
      <c r="C505" s="1005" t="s">
        <v>757</v>
      </c>
      <c r="D505" s="1005" t="s">
        <v>2011</v>
      </c>
      <c r="E505" s="1005" t="s">
        <v>1274</v>
      </c>
      <c r="F505" s="1005" t="s">
        <v>55</v>
      </c>
      <c r="G505" s="1005">
        <v>440</v>
      </c>
      <c r="H505" s="1006">
        <v>1.0767272727272728</v>
      </c>
      <c r="I505" s="1006">
        <v>1.0595454545454546</v>
      </c>
      <c r="J505" s="1006">
        <v>1.0701818181818181</v>
      </c>
      <c r="K505" s="1006">
        <v>1.2182727272727272</v>
      </c>
      <c r="L505" s="1006">
        <v>0.98427272727272719</v>
      </c>
      <c r="M505" s="1006">
        <v>0.9376363636363636</v>
      </c>
      <c r="N505" s="1006">
        <v>1.0577727272727273</v>
      </c>
    </row>
    <row r="506" spans="1:14">
      <c r="A506" s="1005" t="s">
        <v>2834</v>
      </c>
      <c r="B506" s="1013">
        <v>500</v>
      </c>
      <c r="C506" s="1005" t="s">
        <v>1910</v>
      </c>
      <c r="D506" s="1005" t="s">
        <v>2011</v>
      </c>
      <c r="E506" s="1005" t="s">
        <v>1274</v>
      </c>
      <c r="F506" s="1005" t="s">
        <v>55</v>
      </c>
      <c r="G506" s="1005">
        <v>445</v>
      </c>
      <c r="H506" s="1006">
        <v>0.37348314606741573</v>
      </c>
      <c r="I506" s="1006">
        <v>0.47056179775280899</v>
      </c>
      <c r="J506" s="1006">
        <v>0.34921348314606743</v>
      </c>
      <c r="K506" s="1006">
        <v>0.31011235955056182</v>
      </c>
      <c r="L506" s="1006">
        <v>0.33168539325842694</v>
      </c>
      <c r="M506" s="1006">
        <v>0.29069662921348316</v>
      </c>
      <c r="N506" s="1006">
        <v>0.35429213483146071</v>
      </c>
    </row>
    <row r="507" spans="1:14">
      <c r="A507" s="1005" t="s">
        <v>2835</v>
      </c>
      <c r="B507" s="1013">
        <v>501</v>
      </c>
      <c r="C507" s="1005" t="s">
        <v>2293</v>
      </c>
      <c r="D507" s="1005" t="s">
        <v>2011</v>
      </c>
      <c r="E507" s="1005" t="s">
        <v>1274</v>
      </c>
      <c r="F507" s="1005" t="s">
        <v>55</v>
      </c>
      <c r="G507" s="1005">
        <v>445</v>
      </c>
      <c r="H507" s="1006">
        <v>0.44008988764044943</v>
      </c>
      <c r="I507" s="1006">
        <v>0.40826966292134831</v>
      </c>
      <c r="J507" s="1006">
        <v>0.402876404494382</v>
      </c>
      <c r="K507" s="1006">
        <v>0.39694382022471908</v>
      </c>
      <c r="L507" s="1006">
        <v>0.47676404494382024</v>
      </c>
      <c r="M507" s="1006">
        <v>0.41959550561797754</v>
      </c>
      <c r="N507" s="1006">
        <v>0.42408988764044941</v>
      </c>
    </row>
    <row r="508" spans="1:14">
      <c r="A508" s="1005" t="s">
        <v>2836</v>
      </c>
      <c r="B508" s="1013">
        <v>502</v>
      </c>
      <c r="C508" s="1005" t="s">
        <v>794</v>
      </c>
      <c r="D508" s="1005" t="s">
        <v>2011</v>
      </c>
      <c r="E508" s="1005" t="s">
        <v>1274</v>
      </c>
      <c r="F508" s="1005" t="s">
        <v>55</v>
      </c>
      <c r="G508" s="1005">
        <v>450</v>
      </c>
      <c r="H508" s="1006">
        <v>0.94666666666666666</v>
      </c>
      <c r="I508" s="1006">
        <v>0.96800000000000008</v>
      </c>
      <c r="J508" s="1006">
        <v>0.97333333333333338</v>
      </c>
      <c r="K508" s="1006">
        <v>0.94133333333333336</v>
      </c>
      <c r="L508" s="1006">
        <v>1.0293333333333332</v>
      </c>
      <c r="M508" s="1006">
        <v>1.2106666666666666</v>
      </c>
      <c r="N508" s="1006">
        <v>1.0115555555555555</v>
      </c>
    </row>
    <row r="509" spans="1:14">
      <c r="A509" s="1005" t="s">
        <v>2837</v>
      </c>
      <c r="B509" s="1013">
        <v>503</v>
      </c>
      <c r="C509" s="1005" t="s">
        <v>25</v>
      </c>
      <c r="D509" s="1005" t="s">
        <v>2011</v>
      </c>
      <c r="E509" s="1005" t="s">
        <v>1274</v>
      </c>
      <c r="F509" s="1005" t="s">
        <v>55</v>
      </c>
      <c r="G509" s="1005">
        <v>450</v>
      </c>
      <c r="H509" s="1006">
        <v>0.98080000000000001</v>
      </c>
      <c r="I509" s="1006">
        <v>0.93813333333333337</v>
      </c>
      <c r="J509" s="1006">
        <v>0.92480000000000007</v>
      </c>
      <c r="K509" s="1006">
        <v>0.86186666666666656</v>
      </c>
      <c r="L509" s="1006">
        <v>0.96693333333333331</v>
      </c>
      <c r="M509" s="1006">
        <v>0.93333333333333335</v>
      </c>
      <c r="N509" s="1006">
        <v>0.93431111111111109</v>
      </c>
    </row>
    <row r="510" spans="1:14">
      <c r="A510" s="1005" t="s">
        <v>2838</v>
      </c>
      <c r="B510" s="1013">
        <v>504</v>
      </c>
      <c r="C510" s="1005" t="s">
        <v>35</v>
      </c>
      <c r="D510" s="1005" t="s">
        <v>2011</v>
      </c>
      <c r="E510" s="1005" t="s">
        <v>1274</v>
      </c>
      <c r="F510" s="1005" t="s">
        <v>55</v>
      </c>
      <c r="G510" s="1005">
        <v>450</v>
      </c>
      <c r="H510" s="1006">
        <v>1.0133333333333334</v>
      </c>
      <c r="I510" s="1006">
        <v>1.0917333333333332</v>
      </c>
      <c r="J510" s="1006">
        <v>1.0997333333333332</v>
      </c>
      <c r="K510" s="1006">
        <v>1.0821333333333334</v>
      </c>
      <c r="L510" s="1006">
        <v>1.0837333333333334</v>
      </c>
      <c r="M510" s="1006">
        <v>1.1040000000000001</v>
      </c>
      <c r="N510" s="1006">
        <v>1.0791111111111111</v>
      </c>
    </row>
    <row r="511" spans="1:14">
      <c r="A511" s="1005" t="s">
        <v>2839</v>
      </c>
      <c r="B511" s="1013">
        <v>505</v>
      </c>
      <c r="C511" s="1005" t="s">
        <v>20</v>
      </c>
      <c r="D511" s="1005" t="s">
        <v>2050</v>
      </c>
      <c r="E511" s="1005" t="s">
        <v>1274</v>
      </c>
      <c r="F511" s="1005" t="s">
        <v>55</v>
      </c>
      <c r="G511" s="1005">
        <v>452.22</v>
      </c>
      <c r="H511" s="1006">
        <v>0.22997656008137632</v>
      </c>
      <c r="I511" s="1006">
        <v>0.22643845915704747</v>
      </c>
      <c r="J511" s="1006">
        <v>0.22997656008137632</v>
      </c>
      <c r="K511" s="1006">
        <v>0.20874795453540312</v>
      </c>
      <c r="L511" s="1006">
        <v>0.21157843527486622</v>
      </c>
      <c r="M511" s="1006">
        <v>0.34142673919773558</v>
      </c>
      <c r="N511" s="1006">
        <v>0.24135745138796746</v>
      </c>
    </row>
    <row r="512" spans="1:14">
      <c r="A512" s="1005" t="s">
        <v>2840</v>
      </c>
      <c r="B512" s="1013">
        <v>506</v>
      </c>
      <c r="C512" s="1005" t="s">
        <v>1773</v>
      </c>
      <c r="D512" s="1005" t="s">
        <v>2051</v>
      </c>
      <c r="E512" s="1005" t="s">
        <v>1274</v>
      </c>
      <c r="F512" s="1005" t="s">
        <v>55</v>
      </c>
      <c r="G512" s="1005">
        <v>458</v>
      </c>
      <c r="H512" s="1006">
        <v>0.47161572052401746</v>
      </c>
      <c r="I512" s="1006">
        <v>0.41921397379912662</v>
      </c>
      <c r="J512" s="1006">
        <v>0.56593886462882093</v>
      </c>
      <c r="K512" s="1006">
        <v>0.60576419213973798</v>
      </c>
      <c r="L512" s="1006">
        <v>0.55021834061135366</v>
      </c>
      <c r="M512" s="1006">
        <v>0.60681222707423588</v>
      </c>
      <c r="N512" s="1006">
        <v>0.5365938864628822</v>
      </c>
    </row>
    <row r="513" spans="1:14">
      <c r="A513" s="1005" t="s">
        <v>2841</v>
      </c>
      <c r="B513" s="1013">
        <v>507</v>
      </c>
      <c r="C513" s="1005" t="s">
        <v>1796</v>
      </c>
      <c r="D513" s="1005" t="s">
        <v>2011</v>
      </c>
      <c r="E513" s="1005" t="s">
        <v>1274</v>
      </c>
      <c r="F513" s="1005" t="s">
        <v>55</v>
      </c>
      <c r="G513" s="1005">
        <v>465</v>
      </c>
      <c r="H513" s="1006">
        <v>0.53647058823529414</v>
      </c>
      <c r="I513" s="1006">
        <v>0.57091764705882353</v>
      </c>
      <c r="J513" s="1006">
        <v>1.3522580645161288</v>
      </c>
      <c r="K513" s="1006">
        <v>0.97754838709677416</v>
      </c>
      <c r="L513" s="1006">
        <v>1.5618064516129033</v>
      </c>
      <c r="M513" s="1006">
        <v>1.0198709677419355</v>
      </c>
      <c r="N513" s="1006">
        <v>0.90593258426966294</v>
      </c>
    </row>
    <row r="514" spans="1:14">
      <c r="A514" s="1005" t="s">
        <v>2842</v>
      </c>
      <c r="B514" s="1013">
        <v>508</v>
      </c>
      <c r="C514" s="1005" t="s">
        <v>446</v>
      </c>
      <c r="D514" s="1005" t="s">
        <v>2051</v>
      </c>
      <c r="E514" s="1005" t="s">
        <v>1274</v>
      </c>
      <c r="F514" s="1005" t="s">
        <v>55</v>
      </c>
      <c r="G514" s="1005">
        <v>467</v>
      </c>
      <c r="H514" s="1006">
        <v>0.16445396145610278</v>
      </c>
      <c r="I514" s="1006">
        <v>0.15674518201284798</v>
      </c>
      <c r="J514" s="1006">
        <v>0.14749464668094217</v>
      </c>
      <c r="K514" s="1006">
        <v>0.16291220556745181</v>
      </c>
      <c r="L514" s="1006">
        <v>0.15109207708779443</v>
      </c>
      <c r="M514" s="1006">
        <v>0.17164882226980727</v>
      </c>
      <c r="N514" s="1006">
        <v>0.1590578158458244</v>
      </c>
    </row>
    <row r="515" spans="1:14">
      <c r="A515" s="1005" t="s">
        <v>2843</v>
      </c>
      <c r="B515" s="1013">
        <v>509</v>
      </c>
      <c r="C515" s="1005" t="s">
        <v>1370</v>
      </c>
      <c r="D515" s="1005" t="s">
        <v>2054</v>
      </c>
      <c r="E515" s="1005" t="s">
        <v>1274</v>
      </c>
      <c r="F515" s="1005" t="s">
        <v>55</v>
      </c>
      <c r="G515" s="1005">
        <v>470</v>
      </c>
      <c r="H515" s="1006">
        <v>0.44936170212765952</v>
      </c>
      <c r="I515" s="1006">
        <v>0.76340425531914891</v>
      </c>
      <c r="J515" s="1006">
        <v>1.4078297872340424</v>
      </c>
      <c r="K515" s="1006">
        <v>1.2878297872340425</v>
      </c>
      <c r="L515" s="1006">
        <v>1.1167659574468085</v>
      </c>
      <c r="M515" s="1006">
        <v>1.054468085106383</v>
      </c>
      <c r="N515" s="1006">
        <v>1.0132765957446808</v>
      </c>
    </row>
    <row r="516" spans="1:14">
      <c r="A516" s="1005" t="s">
        <v>2844</v>
      </c>
      <c r="B516" s="1013">
        <v>510</v>
      </c>
      <c r="C516" s="1005" t="s">
        <v>987</v>
      </c>
      <c r="D516" s="1005" t="s">
        <v>2011</v>
      </c>
      <c r="E516" s="1005" t="s">
        <v>1274</v>
      </c>
      <c r="F516" s="1005" t="s">
        <v>55</v>
      </c>
      <c r="G516" s="1005">
        <v>475</v>
      </c>
      <c r="H516" s="1006">
        <v>0.96</v>
      </c>
      <c r="I516" s="1006">
        <v>0.71747368421052637</v>
      </c>
      <c r="J516" s="1006">
        <v>0.84631578947368424</v>
      </c>
      <c r="K516" s="1006">
        <v>0.75536842105263158</v>
      </c>
      <c r="L516" s="1006">
        <v>0.5204210526315789</v>
      </c>
      <c r="M516" s="1006">
        <v>0.69473684210526321</v>
      </c>
      <c r="N516" s="1006">
        <v>0.74905263157894741</v>
      </c>
    </row>
    <row r="517" spans="1:14">
      <c r="A517" s="1005" t="s">
        <v>2845</v>
      </c>
      <c r="B517" s="1013">
        <v>511</v>
      </c>
      <c r="C517" s="1005" t="s">
        <v>1681</v>
      </c>
      <c r="D517" s="1005" t="s">
        <v>2011</v>
      </c>
      <c r="E517" s="1005" t="s">
        <v>1274</v>
      </c>
      <c r="F517" s="1005" t="s">
        <v>55</v>
      </c>
      <c r="G517" s="1005">
        <v>475</v>
      </c>
      <c r="H517" s="1006">
        <v>0.89835789473684213</v>
      </c>
      <c r="I517" s="1006">
        <v>0.85793684210526311</v>
      </c>
      <c r="J517" s="1006">
        <v>0.83065263157894742</v>
      </c>
      <c r="K517" s="1006">
        <v>0.82458947368421054</v>
      </c>
      <c r="L517" s="1006">
        <v>0.71545263157894734</v>
      </c>
      <c r="M517" s="1006">
        <v>0.81650526315789473</v>
      </c>
      <c r="N517" s="1006">
        <v>0.82391578947368416</v>
      </c>
    </row>
    <row r="518" spans="1:14">
      <c r="A518" s="1005" t="s">
        <v>2846</v>
      </c>
      <c r="B518" s="1013">
        <v>512</v>
      </c>
      <c r="C518" s="1005" t="s">
        <v>2027</v>
      </c>
      <c r="D518" s="1005" t="s">
        <v>2213</v>
      </c>
      <c r="E518" s="1005" t="s">
        <v>1274</v>
      </c>
      <c r="F518" s="1005" t="s">
        <v>55</v>
      </c>
      <c r="G518" s="1005">
        <v>478</v>
      </c>
      <c r="H518" s="1006">
        <v>0.8405020920502092</v>
      </c>
      <c r="I518" s="1006">
        <v>0.86912133891213383</v>
      </c>
      <c r="J518" s="1006">
        <v>0.85255230125523007</v>
      </c>
      <c r="K518" s="1006">
        <v>0.87514644351464432</v>
      </c>
      <c r="L518" s="1006">
        <v>0.84100418410041844</v>
      </c>
      <c r="M518" s="1006">
        <v>0.83196652719665276</v>
      </c>
      <c r="N518" s="1006">
        <v>0.85171548117154805</v>
      </c>
    </row>
    <row r="519" spans="1:14">
      <c r="A519" s="1005" t="s">
        <v>2847</v>
      </c>
      <c r="B519" s="1013">
        <v>513</v>
      </c>
      <c r="C519" s="1005" t="s">
        <v>763</v>
      </c>
      <c r="D519" s="1005" t="s">
        <v>2011</v>
      </c>
      <c r="E519" s="1005" t="s">
        <v>1274</v>
      </c>
      <c r="F519" s="1005" t="s">
        <v>55</v>
      </c>
      <c r="G519" s="1005">
        <v>489</v>
      </c>
      <c r="H519" s="1006">
        <v>0.50993865030674845</v>
      </c>
      <c r="I519" s="1006">
        <v>0.50699386503067478</v>
      </c>
      <c r="J519" s="1006">
        <v>0.50453987730061345</v>
      </c>
      <c r="K519" s="1006">
        <v>0.505521472392638</v>
      </c>
      <c r="L519" s="1006">
        <v>0.48785276073619632</v>
      </c>
      <c r="M519" s="1006">
        <v>0.15165644171779141</v>
      </c>
      <c r="N519" s="1006">
        <v>0.44441717791411045</v>
      </c>
    </row>
    <row r="520" spans="1:14">
      <c r="A520" s="1005" t="s">
        <v>2848</v>
      </c>
      <c r="B520" s="1013">
        <v>514</v>
      </c>
      <c r="C520" s="1005" t="s">
        <v>264</v>
      </c>
      <c r="D520" s="1005" t="s">
        <v>2011</v>
      </c>
      <c r="E520" s="1005" t="s">
        <v>1274</v>
      </c>
      <c r="F520" s="1005" t="s">
        <v>55</v>
      </c>
      <c r="G520" s="1005">
        <v>490</v>
      </c>
      <c r="H520" s="1006">
        <v>0.16946938775510206</v>
      </c>
      <c r="I520" s="1006">
        <v>0.43004081632653063</v>
      </c>
      <c r="J520" s="1006">
        <v>0.91738775510204074</v>
      </c>
      <c r="K520" s="1006">
        <v>0.96538775510204089</v>
      </c>
      <c r="L520" s="1006">
        <v>1.0148571428571429</v>
      </c>
      <c r="M520" s="1006">
        <v>1.1289795918367347</v>
      </c>
      <c r="N520" s="1006">
        <v>0.77102040816326534</v>
      </c>
    </row>
    <row r="521" spans="1:14">
      <c r="A521" s="1005" t="s">
        <v>2849</v>
      </c>
      <c r="B521" s="1013">
        <v>515</v>
      </c>
      <c r="C521" s="1005" t="s">
        <v>1619</v>
      </c>
      <c r="D521" s="1005" t="s">
        <v>2011</v>
      </c>
      <c r="E521" s="1005" t="s">
        <v>1274</v>
      </c>
      <c r="F521" s="1005" t="s">
        <v>55</v>
      </c>
      <c r="G521" s="1005">
        <v>490</v>
      </c>
      <c r="H521" s="1006">
        <v>0.47346938775510206</v>
      </c>
      <c r="I521" s="1006">
        <v>0.50204081632653064</v>
      </c>
      <c r="J521" s="1006">
        <v>6.9387755102040816E-2</v>
      </c>
      <c r="K521" s="1006">
        <v>0.19183673469387755</v>
      </c>
      <c r="L521" s="1006">
        <v>0.41387755102040819</v>
      </c>
      <c r="M521" s="1006">
        <v>0.50938775510204082</v>
      </c>
      <c r="N521" s="1006">
        <v>0.35999999999999993</v>
      </c>
    </row>
    <row r="522" spans="1:14">
      <c r="A522" s="1005" t="s">
        <v>2850</v>
      </c>
      <c r="B522" s="1013">
        <v>516</v>
      </c>
      <c r="C522" s="1005" t="s">
        <v>767</v>
      </c>
      <c r="D522" s="1005" t="s">
        <v>2011</v>
      </c>
      <c r="E522" s="1005" t="s">
        <v>1274</v>
      </c>
      <c r="F522" s="1005" t="s">
        <v>55</v>
      </c>
      <c r="G522" s="1005">
        <v>495</v>
      </c>
      <c r="H522" s="1006">
        <v>0.7626666666666666</v>
      </c>
      <c r="I522" s="1006">
        <v>0.75103030303030305</v>
      </c>
      <c r="J522" s="1006">
        <v>0.79515151515151516</v>
      </c>
      <c r="K522" s="1006">
        <v>0.78496969696969698</v>
      </c>
      <c r="L522" s="1006">
        <v>0.7573333333333333</v>
      </c>
      <c r="M522" s="1006">
        <v>0.72193939393939399</v>
      </c>
      <c r="N522" s="1006">
        <v>0.76218181818181829</v>
      </c>
    </row>
    <row r="523" spans="1:14">
      <c r="A523" s="1005" t="s">
        <v>2851</v>
      </c>
      <c r="B523" s="1013">
        <v>517</v>
      </c>
      <c r="C523" s="1005" t="s">
        <v>494</v>
      </c>
      <c r="D523" s="1005" t="s">
        <v>2203</v>
      </c>
      <c r="E523" s="1005" t="s">
        <v>1274</v>
      </c>
      <c r="F523" s="1005" t="s">
        <v>55</v>
      </c>
      <c r="G523" s="1005">
        <v>500</v>
      </c>
      <c r="H523" s="1006">
        <v>0.41424</v>
      </c>
      <c r="I523" s="1006">
        <v>0.50112000000000001</v>
      </c>
      <c r="J523" s="1006">
        <v>0.61391999999999991</v>
      </c>
      <c r="K523" s="1006">
        <v>0.3528</v>
      </c>
      <c r="L523" s="1006">
        <v>0.37919999999999998</v>
      </c>
      <c r="M523" s="1006">
        <v>0.40608</v>
      </c>
      <c r="N523" s="1006">
        <v>0.44455999999999996</v>
      </c>
    </row>
    <row r="524" spans="1:14">
      <c r="A524" s="1005" t="s">
        <v>2852</v>
      </c>
      <c r="B524" s="1013">
        <v>518</v>
      </c>
      <c r="C524" s="1005" t="s">
        <v>662</v>
      </c>
      <c r="D524" s="1005" t="s">
        <v>2011</v>
      </c>
      <c r="E524" s="1005" t="s">
        <v>1274</v>
      </c>
      <c r="F524" s="1005" t="s">
        <v>55</v>
      </c>
      <c r="G524" s="1005">
        <v>500</v>
      </c>
      <c r="H524" s="1006">
        <v>0.504</v>
      </c>
      <c r="I524" s="1006">
        <v>0.48</v>
      </c>
      <c r="J524" s="1006">
        <v>0.48960000000000004</v>
      </c>
      <c r="K524" s="1006">
        <v>0.48863999999999996</v>
      </c>
      <c r="L524" s="1006">
        <v>7.1040000000000006E-2</v>
      </c>
      <c r="M524" s="1006">
        <v>0.52991999999999995</v>
      </c>
      <c r="N524" s="1006">
        <v>0.42719999999999997</v>
      </c>
    </row>
    <row r="525" spans="1:14">
      <c r="A525" s="1005" t="s">
        <v>2853</v>
      </c>
      <c r="B525" s="1013">
        <v>519</v>
      </c>
      <c r="C525" s="1005" t="s">
        <v>123</v>
      </c>
      <c r="D525" s="1005" t="s">
        <v>2011</v>
      </c>
      <c r="E525" s="1005" t="s">
        <v>1274</v>
      </c>
      <c r="F525" s="1005" t="s">
        <v>55</v>
      </c>
      <c r="G525" s="1005">
        <v>500</v>
      </c>
      <c r="H525" s="1006">
        <v>0.80400000000000005</v>
      </c>
      <c r="I525" s="1006">
        <v>0.93791999999999998</v>
      </c>
      <c r="J525" s="1006">
        <v>0.92400000000000004</v>
      </c>
      <c r="K525" s="1006">
        <v>0.90383999999999998</v>
      </c>
      <c r="L525" s="1006">
        <v>0.92255999999999994</v>
      </c>
      <c r="M525" s="1006">
        <v>1.0204800000000001</v>
      </c>
      <c r="N525" s="1006">
        <v>0.91879999999999984</v>
      </c>
    </row>
    <row r="526" spans="1:14">
      <c r="A526" s="1005" t="s">
        <v>2854</v>
      </c>
      <c r="B526" s="1013">
        <v>520</v>
      </c>
      <c r="C526" s="1005" t="s">
        <v>2294</v>
      </c>
      <c r="D526" s="1005" t="s">
        <v>2011</v>
      </c>
      <c r="E526" s="1005" t="s">
        <v>1274</v>
      </c>
      <c r="F526" s="1005" t="s">
        <v>55</v>
      </c>
      <c r="G526" s="1005">
        <v>500</v>
      </c>
      <c r="H526" s="1006">
        <v>1.3233599999999999</v>
      </c>
      <c r="I526" s="1006">
        <v>1.3747199999999999</v>
      </c>
      <c r="J526" s="1006">
        <v>1.44912</v>
      </c>
      <c r="K526" s="1006">
        <v>1.4870399999999999</v>
      </c>
      <c r="L526" s="1006">
        <v>1.4687999999999999</v>
      </c>
      <c r="M526" s="1006">
        <v>1.4923199999999999</v>
      </c>
      <c r="N526" s="1006">
        <v>1.4325600000000001</v>
      </c>
    </row>
    <row r="527" spans="1:14">
      <c r="A527" s="1005" t="s">
        <v>2855</v>
      </c>
      <c r="B527" s="1013">
        <v>521</v>
      </c>
      <c r="C527" s="1005" t="s">
        <v>445</v>
      </c>
      <c r="D527" s="1005" t="s">
        <v>2011</v>
      </c>
      <c r="E527" s="1005" t="s">
        <v>1274</v>
      </c>
      <c r="F527" s="1005" t="s">
        <v>55</v>
      </c>
      <c r="G527" s="1005">
        <v>500</v>
      </c>
      <c r="H527" s="1006">
        <v>0.76272000000000006</v>
      </c>
      <c r="I527" s="1006">
        <v>1.1927999999999999</v>
      </c>
      <c r="J527" s="1006">
        <v>0.74879999999999991</v>
      </c>
      <c r="K527" s="1006">
        <v>0.80400000000000005</v>
      </c>
      <c r="L527" s="1006">
        <v>0.95184000000000002</v>
      </c>
      <c r="M527" s="1006">
        <v>1.0190399999999999</v>
      </c>
      <c r="N527" s="1006">
        <v>0.91320000000000001</v>
      </c>
    </row>
    <row r="528" spans="1:14">
      <c r="A528" s="1005" t="s">
        <v>2856</v>
      </c>
      <c r="B528" s="1013">
        <v>522</v>
      </c>
      <c r="C528" s="1005" t="s">
        <v>1678</v>
      </c>
      <c r="D528" s="1005" t="s">
        <v>2203</v>
      </c>
      <c r="E528" s="1005" t="s">
        <v>1274</v>
      </c>
      <c r="F528" s="1005" t="s">
        <v>55</v>
      </c>
      <c r="G528" s="1005">
        <v>500</v>
      </c>
      <c r="H528" s="1006">
        <v>0.36192000000000002</v>
      </c>
      <c r="I528" s="1006">
        <v>0.33695999999999998</v>
      </c>
      <c r="J528" s="1006">
        <v>0.35568</v>
      </c>
      <c r="K528" s="1006">
        <v>0.37968000000000002</v>
      </c>
      <c r="L528" s="1006">
        <v>0.26112000000000002</v>
      </c>
      <c r="M528" s="1006">
        <v>0.36527999999999999</v>
      </c>
      <c r="N528" s="1006">
        <v>0.34344000000000008</v>
      </c>
    </row>
    <row r="529" spans="1:14">
      <c r="A529" s="1005" t="s">
        <v>2857</v>
      </c>
      <c r="B529" s="1013">
        <v>523</v>
      </c>
      <c r="C529" s="1005" t="s">
        <v>19</v>
      </c>
      <c r="D529" s="1005" t="s">
        <v>2050</v>
      </c>
      <c r="E529" s="1005" t="s">
        <v>1274</v>
      </c>
      <c r="F529" s="1005" t="s">
        <v>55</v>
      </c>
      <c r="G529" s="1005">
        <v>500</v>
      </c>
      <c r="H529" s="1006">
        <v>0.42799999999999999</v>
      </c>
      <c r="I529" s="1006">
        <v>0.44160000000000005</v>
      </c>
      <c r="J529" s="1006">
        <v>0.45439999999999997</v>
      </c>
      <c r="K529" s="1006">
        <v>0.46079999999999999</v>
      </c>
      <c r="L529" s="1006">
        <v>0.44319999999999998</v>
      </c>
      <c r="M529" s="1006">
        <v>0.45200000000000001</v>
      </c>
      <c r="N529" s="1006">
        <v>0.44666666666666666</v>
      </c>
    </row>
    <row r="530" spans="1:14">
      <c r="A530" s="1005" t="s">
        <v>2858</v>
      </c>
      <c r="B530" s="1013">
        <v>524</v>
      </c>
      <c r="C530" s="1005" t="s">
        <v>57</v>
      </c>
      <c r="D530" s="1005" t="s">
        <v>2011</v>
      </c>
      <c r="E530" s="1005" t="s">
        <v>1274</v>
      </c>
      <c r="F530" s="1005" t="s">
        <v>55</v>
      </c>
      <c r="G530" s="1005">
        <v>500</v>
      </c>
      <c r="H530" s="1006">
        <v>0.30719999999999997</v>
      </c>
      <c r="I530" s="1006">
        <v>0.7367999999999999</v>
      </c>
      <c r="J530" s="1006">
        <v>0.45200000000000001</v>
      </c>
      <c r="K530" s="1006">
        <v>0.3352</v>
      </c>
      <c r="L530" s="1006">
        <v>0.33279999999999998</v>
      </c>
      <c r="M530" s="1006">
        <v>0.34560000000000002</v>
      </c>
      <c r="N530" s="1006">
        <v>0.41826666666666668</v>
      </c>
    </row>
    <row r="531" spans="1:14">
      <c r="A531" s="1005" t="s">
        <v>2859</v>
      </c>
      <c r="B531" s="1013">
        <v>525</v>
      </c>
      <c r="C531" s="1005" t="s">
        <v>2206</v>
      </c>
      <c r="D531" s="1005" t="s">
        <v>2011</v>
      </c>
      <c r="E531" s="1005" t="s">
        <v>1274</v>
      </c>
      <c r="F531" s="1005" t="s">
        <v>55</v>
      </c>
      <c r="G531" s="1005">
        <v>500</v>
      </c>
      <c r="H531" s="1006">
        <v>0.15359999999999999</v>
      </c>
      <c r="I531" s="1006">
        <v>0.16974</v>
      </c>
      <c r="J531" s="1006">
        <v>0.15678</v>
      </c>
      <c r="K531" s="1006">
        <v>0.10992</v>
      </c>
      <c r="L531" s="1006">
        <v>0.1368</v>
      </c>
      <c r="M531" s="1006">
        <v>0.12432</v>
      </c>
      <c r="N531" s="1006">
        <v>0.14185999999999999</v>
      </c>
    </row>
    <row r="532" spans="1:14">
      <c r="A532" s="1005" t="s">
        <v>2860</v>
      </c>
      <c r="B532" s="1013">
        <v>526</v>
      </c>
      <c r="C532" s="1005" t="s">
        <v>2012</v>
      </c>
      <c r="D532" s="1005" t="s">
        <v>2050</v>
      </c>
      <c r="E532" s="1005" t="s">
        <v>1274</v>
      </c>
      <c r="F532" s="1005" t="s">
        <v>55</v>
      </c>
      <c r="G532" s="1005">
        <v>500</v>
      </c>
      <c r="H532" s="1006">
        <v>0.50080000000000002</v>
      </c>
      <c r="I532" s="1006">
        <v>0.36480000000000001</v>
      </c>
      <c r="J532" s="1006">
        <v>0.4224</v>
      </c>
      <c r="K532" s="1006">
        <v>0.29919999999999997</v>
      </c>
      <c r="L532" s="1006">
        <v>0.38880000000000003</v>
      </c>
      <c r="M532" s="1006">
        <v>0.71360000000000001</v>
      </c>
      <c r="N532" s="1006">
        <v>0.44826666666666665</v>
      </c>
    </row>
    <row r="533" spans="1:14">
      <c r="A533" s="1005" t="s">
        <v>2861</v>
      </c>
      <c r="B533" s="1013">
        <v>527</v>
      </c>
      <c r="C533" s="1005" t="s">
        <v>1610</v>
      </c>
      <c r="D533" s="1005" t="s">
        <v>2011</v>
      </c>
      <c r="E533" s="1005" t="s">
        <v>1274</v>
      </c>
      <c r="F533" s="1005" t="s">
        <v>55</v>
      </c>
      <c r="G533" s="1005">
        <v>506</v>
      </c>
      <c r="H533" s="1006">
        <v>0.99083003952569171</v>
      </c>
      <c r="I533" s="1006">
        <v>0.87557312252964425</v>
      </c>
      <c r="J533" s="1006">
        <v>0.94434782608695644</v>
      </c>
      <c r="K533" s="1006">
        <v>0.89881422924901189</v>
      </c>
      <c r="L533" s="1006">
        <v>0.93581027667984185</v>
      </c>
      <c r="M533" s="1006">
        <v>1.0060079051383399</v>
      </c>
      <c r="N533" s="1006">
        <v>0.94189723320158103</v>
      </c>
    </row>
    <row r="534" spans="1:14">
      <c r="A534" s="1005" t="s">
        <v>2862</v>
      </c>
      <c r="B534" s="1013">
        <v>528</v>
      </c>
      <c r="C534" s="1005" t="s">
        <v>841</v>
      </c>
      <c r="D534" s="1005" t="s">
        <v>2011</v>
      </c>
      <c r="E534" s="1005" t="s">
        <v>1274</v>
      </c>
      <c r="F534" s="1005" t="s">
        <v>55</v>
      </c>
      <c r="G534" s="1005">
        <v>536</v>
      </c>
      <c r="H534" s="1006">
        <v>0.11641791044776119</v>
      </c>
      <c r="I534" s="1006">
        <v>0.10522388059701493</v>
      </c>
      <c r="J534" s="1006">
        <v>0.10970149253731343</v>
      </c>
      <c r="K534" s="1006">
        <v>0.11417910447761194</v>
      </c>
      <c r="L534" s="1006">
        <v>0.10746268656716418</v>
      </c>
      <c r="M534" s="1006">
        <v>0.10746268656716418</v>
      </c>
      <c r="N534" s="1006">
        <v>0.11007462686567165</v>
      </c>
    </row>
    <row r="535" spans="1:14">
      <c r="A535" s="1005" t="s">
        <v>2863</v>
      </c>
      <c r="B535" s="1013">
        <v>529</v>
      </c>
      <c r="C535" s="1005" t="s">
        <v>1816</v>
      </c>
      <c r="D535" s="1005" t="s">
        <v>2213</v>
      </c>
      <c r="E535" s="1005" t="s">
        <v>1274</v>
      </c>
      <c r="F535" s="1005" t="s">
        <v>55</v>
      </c>
      <c r="G535" s="1005">
        <v>554</v>
      </c>
      <c r="H535" s="1006">
        <v>0.45198555956678699</v>
      </c>
      <c r="I535" s="1006">
        <v>0.39855595667870036</v>
      </c>
      <c r="J535" s="1006">
        <v>0.4259927797833935</v>
      </c>
      <c r="K535" s="1006">
        <v>0.47003610108303245</v>
      </c>
      <c r="L535" s="1006">
        <v>0.39927797833935014</v>
      </c>
      <c r="M535" s="1006">
        <v>0.3971119133574007</v>
      </c>
      <c r="N535" s="1006">
        <v>0.42382671480144402</v>
      </c>
    </row>
    <row r="536" spans="1:14">
      <c r="A536" s="1005" t="s">
        <v>2864</v>
      </c>
      <c r="B536" s="1013">
        <v>530</v>
      </c>
      <c r="C536" s="1005" t="s">
        <v>2296</v>
      </c>
      <c r="D536" s="1005" t="s">
        <v>2011</v>
      </c>
      <c r="E536" s="1005" t="s">
        <v>1274</v>
      </c>
      <c r="F536" s="1005" t="s">
        <v>55</v>
      </c>
      <c r="G536" s="1005">
        <v>555</v>
      </c>
      <c r="H536" s="1006">
        <v>0.54313513513513512</v>
      </c>
      <c r="I536" s="1006">
        <v>0.54313513513513512</v>
      </c>
      <c r="J536" s="1006">
        <v>0.65383783783783778</v>
      </c>
      <c r="K536" s="1006">
        <v>0.65729729729729736</v>
      </c>
      <c r="L536" s="1006">
        <v>0.55264864864864871</v>
      </c>
      <c r="M536" s="1006">
        <v>0.51459459459459467</v>
      </c>
      <c r="N536" s="1006">
        <v>0.57744144144144149</v>
      </c>
    </row>
    <row r="537" spans="1:14">
      <c r="A537" s="1005" t="s">
        <v>2865</v>
      </c>
      <c r="B537" s="1013">
        <v>531</v>
      </c>
      <c r="C537" s="1005" t="s">
        <v>1347</v>
      </c>
      <c r="D537" s="1005" t="s">
        <v>2011</v>
      </c>
      <c r="E537" s="1005" t="s">
        <v>1274</v>
      </c>
      <c r="F537" s="1005" t="s">
        <v>55</v>
      </c>
      <c r="G537" s="1005">
        <v>555</v>
      </c>
      <c r="H537" s="1006">
        <v>0.72432432432432436</v>
      </c>
      <c r="I537" s="1006">
        <v>0.79135135135135137</v>
      </c>
      <c r="J537" s="1006">
        <v>0.8</v>
      </c>
      <c r="K537" s="1006">
        <v>0.80432432432432432</v>
      </c>
      <c r="L537" s="1006">
        <v>0.77189189189189189</v>
      </c>
      <c r="M537" s="1006">
        <v>0.8</v>
      </c>
      <c r="N537" s="1006">
        <v>0.78198198198198199</v>
      </c>
    </row>
    <row r="538" spans="1:14">
      <c r="A538" s="1005" t="s">
        <v>2866</v>
      </c>
      <c r="B538" s="1013">
        <v>532</v>
      </c>
      <c r="C538" s="1005" t="s">
        <v>300</v>
      </c>
      <c r="D538" s="1005" t="s">
        <v>2011</v>
      </c>
      <c r="E538" s="1005" t="s">
        <v>1274</v>
      </c>
      <c r="F538" s="1005" t="s">
        <v>55</v>
      </c>
      <c r="G538" s="1005">
        <v>555</v>
      </c>
      <c r="H538" s="1006">
        <v>0.49729729729729732</v>
      </c>
      <c r="I538" s="1006">
        <v>0.49729729729729732</v>
      </c>
      <c r="J538" s="1006">
        <v>0.42032432432432432</v>
      </c>
      <c r="K538" s="1006">
        <v>0.41254054054054057</v>
      </c>
      <c r="L538" s="1006">
        <v>0.30875675675675679</v>
      </c>
      <c r="M538" s="1006">
        <v>0.37362162162162166</v>
      </c>
      <c r="N538" s="1006">
        <v>0.41830630630630633</v>
      </c>
    </row>
    <row r="539" spans="1:14">
      <c r="A539" s="1005" t="s">
        <v>2867</v>
      </c>
      <c r="B539" s="1013">
        <v>533</v>
      </c>
      <c r="C539" s="1005" t="s">
        <v>2026</v>
      </c>
      <c r="D539" s="1005" t="s">
        <v>2202</v>
      </c>
      <c r="E539" s="1005" t="s">
        <v>1274</v>
      </c>
      <c r="F539" s="1005" t="s">
        <v>55</v>
      </c>
      <c r="G539" s="1005">
        <v>555</v>
      </c>
      <c r="H539" s="1006">
        <v>1.0758918918918918</v>
      </c>
      <c r="I539" s="1006">
        <v>1.0188108108108109</v>
      </c>
      <c r="J539" s="1006">
        <v>1.1087567567567569</v>
      </c>
      <c r="K539" s="1006">
        <v>1.1433513513513514</v>
      </c>
      <c r="L539" s="1006">
        <v>1.1009729729729729</v>
      </c>
      <c r="M539" s="1006">
        <v>1.536</v>
      </c>
      <c r="N539" s="1006">
        <v>1.1639639639639641</v>
      </c>
    </row>
    <row r="540" spans="1:14">
      <c r="A540" s="1005" t="s">
        <v>2868</v>
      </c>
      <c r="B540" s="1013">
        <v>534</v>
      </c>
      <c r="C540" s="1005" t="s">
        <v>275</v>
      </c>
      <c r="D540" s="1005" t="s">
        <v>2049</v>
      </c>
      <c r="E540" s="1005" t="s">
        <v>1274</v>
      </c>
      <c r="F540" s="1005" t="s">
        <v>55</v>
      </c>
      <c r="G540" s="1005">
        <v>555</v>
      </c>
      <c r="H540" s="1006">
        <v>16.367567567567569</v>
      </c>
      <c r="I540" s="1006">
        <v>15.507027027027027</v>
      </c>
      <c r="J540" s="1006">
        <v>6.5729729729729733</v>
      </c>
      <c r="K540" s="1006">
        <v>7.0054054054054058</v>
      </c>
      <c r="L540" s="1006">
        <v>0.77837837837837842</v>
      </c>
      <c r="M540" s="1006">
        <v>0.86486486486486491</v>
      </c>
      <c r="N540" s="1006">
        <v>7.84936936936937</v>
      </c>
    </row>
    <row r="541" spans="1:14">
      <c r="A541" s="1005" t="s">
        <v>2869</v>
      </c>
      <c r="B541" s="1013">
        <v>535</v>
      </c>
      <c r="C541" s="1005" t="s">
        <v>947</v>
      </c>
      <c r="D541" s="1005" t="s">
        <v>2050</v>
      </c>
      <c r="E541" s="1005" t="s">
        <v>1274</v>
      </c>
      <c r="F541" s="1005" t="s">
        <v>55</v>
      </c>
      <c r="G541" s="1005">
        <v>555</v>
      </c>
      <c r="H541" s="1006">
        <v>4.4540540540540539E-2</v>
      </c>
      <c r="I541" s="1006">
        <v>0.17945945945945946</v>
      </c>
      <c r="J541" s="1006">
        <v>0.19027027027027027</v>
      </c>
      <c r="K541" s="1006">
        <v>0.14054054054054055</v>
      </c>
      <c r="L541" s="1006">
        <v>0.14054054054054055</v>
      </c>
      <c r="M541" s="1006">
        <v>0.15135135135135136</v>
      </c>
      <c r="N541" s="1006">
        <v>0.14111711711711711</v>
      </c>
    </row>
    <row r="542" spans="1:14">
      <c r="A542" s="1005" t="s">
        <v>2870</v>
      </c>
      <c r="B542" s="1013">
        <v>536</v>
      </c>
      <c r="C542" s="1005" t="s">
        <v>1776</v>
      </c>
      <c r="D542" s="1005" t="s">
        <v>2011</v>
      </c>
      <c r="E542" s="1005" t="s">
        <v>1274</v>
      </c>
      <c r="F542" s="1005" t="s">
        <v>55</v>
      </c>
      <c r="G542" s="1005">
        <v>555</v>
      </c>
      <c r="H542" s="1006">
        <v>0.45765765765765765</v>
      </c>
      <c r="I542" s="1006">
        <v>0.4706306306306306</v>
      </c>
      <c r="J542" s="1006">
        <v>0.4245045045045045</v>
      </c>
      <c r="K542" s="1006">
        <v>0.43243243243243246</v>
      </c>
      <c r="L542" s="1006">
        <v>0.45765765765765765</v>
      </c>
      <c r="M542" s="1006">
        <v>0.42306306306306307</v>
      </c>
      <c r="N542" s="1006">
        <v>0.44432432432432434</v>
      </c>
    </row>
    <row r="543" spans="1:14">
      <c r="A543" s="1005" t="s">
        <v>2871</v>
      </c>
      <c r="B543" s="1013">
        <v>537</v>
      </c>
      <c r="C543" s="1005" t="s">
        <v>1912</v>
      </c>
      <c r="D543" s="1005" t="s">
        <v>2203</v>
      </c>
      <c r="E543" s="1005" t="s">
        <v>1274</v>
      </c>
      <c r="F543" s="1005" t="s">
        <v>55</v>
      </c>
      <c r="G543" s="1005">
        <v>555</v>
      </c>
      <c r="H543" s="1006">
        <v>0.4912432432432432</v>
      </c>
      <c r="I543" s="1006">
        <v>0.46097297297297296</v>
      </c>
      <c r="J543" s="1006">
        <v>0.44108108108108113</v>
      </c>
      <c r="K543" s="1006">
        <v>0.33902702702702703</v>
      </c>
      <c r="L543" s="1006">
        <v>0.37189189189189192</v>
      </c>
      <c r="M543" s="1006">
        <v>0.42205405405405405</v>
      </c>
      <c r="N543" s="1006">
        <v>0.42104504504504503</v>
      </c>
    </row>
    <row r="544" spans="1:14">
      <c r="A544" s="1005" t="s">
        <v>2872</v>
      </c>
      <c r="B544" s="1013">
        <v>538</v>
      </c>
      <c r="C544" s="1005" t="s">
        <v>1935</v>
      </c>
      <c r="D544" s="1005" t="s">
        <v>2050</v>
      </c>
      <c r="E544" s="1005" t="s">
        <v>1274</v>
      </c>
      <c r="F544" s="1005" t="s">
        <v>55</v>
      </c>
      <c r="G544" s="1005">
        <v>555</v>
      </c>
      <c r="H544" s="1006">
        <v>0.22745945945945945</v>
      </c>
      <c r="I544" s="1006">
        <v>0.19113513513513514</v>
      </c>
      <c r="J544" s="1006">
        <v>0.20237837837837835</v>
      </c>
      <c r="K544" s="1006">
        <v>0.18162162162162163</v>
      </c>
      <c r="L544" s="1006">
        <v>0.17989189189189189</v>
      </c>
      <c r="M544" s="1006">
        <v>0.1842162162162162</v>
      </c>
      <c r="N544" s="1006">
        <v>0.19445045045045045</v>
      </c>
    </row>
    <row r="545" spans="1:14">
      <c r="A545" s="1005" t="s">
        <v>2873</v>
      </c>
      <c r="B545" s="1013">
        <v>539</v>
      </c>
      <c r="C545" s="1005" t="s">
        <v>2297</v>
      </c>
      <c r="D545" s="1005" t="s">
        <v>2011</v>
      </c>
      <c r="E545" s="1005" t="s">
        <v>1274</v>
      </c>
      <c r="F545" s="1005" t="s">
        <v>55</v>
      </c>
      <c r="G545" s="1005">
        <v>555</v>
      </c>
      <c r="H545" s="1006">
        <v>0.50940540540540546</v>
      </c>
      <c r="I545" s="1006">
        <v>0.58378378378378382</v>
      </c>
      <c r="J545" s="1006">
        <v>0.42637837837837833</v>
      </c>
      <c r="K545" s="1006">
        <v>0.45318918918918921</v>
      </c>
      <c r="L545" s="1006">
        <v>0.11416216216216216</v>
      </c>
      <c r="M545" s="1006">
        <v>0.13232432432432431</v>
      </c>
      <c r="N545" s="1006">
        <v>0.36987387387387388</v>
      </c>
    </row>
    <row r="546" spans="1:14">
      <c r="A546" s="1005" t="s">
        <v>2874</v>
      </c>
      <c r="B546" s="1013">
        <v>540</v>
      </c>
      <c r="C546" s="1005" t="s">
        <v>1346</v>
      </c>
      <c r="D546" s="1005" t="s">
        <v>2011</v>
      </c>
      <c r="E546" s="1005" t="s">
        <v>1274</v>
      </c>
      <c r="F546" s="1005" t="s">
        <v>55</v>
      </c>
      <c r="G546" s="1005">
        <v>555</v>
      </c>
      <c r="H546" s="1006">
        <v>0.57081081081081086</v>
      </c>
      <c r="I546" s="1006">
        <v>0.51805405405405403</v>
      </c>
      <c r="J546" s="1006">
        <v>0.5677837837837838</v>
      </c>
      <c r="K546" s="1006">
        <v>0.52108108108108109</v>
      </c>
      <c r="L546" s="1006">
        <v>0.56864864864864872</v>
      </c>
      <c r="M546" s="1006">
        <v>0.43372972972972973</v>
      </c>
      <c r="N546" s="1006">
        <v>0.53001801801801796</v>
      </c>
    </row>
    <row r="547" spans="1:14">
      <c r="A547" s="1005" t="s">
        <v>2875</v>
      </c>
      <c r="B547" s="1013">
        <v>541</v>
      </c>
      <c r="C547" s="1005" t="s">
        <v>1777</v>
      </c>
      <c r="D547" s="1005" t="s">
        <v>2011</v>
      </c>
      <c r="E547" s="1005" t="s">
        <v>1274</v>
      </c>
      <c r="F547" s="1005" t="s">
        <v>55</v>
      </c>
      <c r="G547" s="1005">
        <v>555</v>
      </c>
      <c r="H547" s="1006">
        <v>0.34162162162162163</v>
      </c>
      <c r="I547" s="1006">
        <v>0.36064864864864865</v>
      </c>
      <c r="J547" s="1006">
        <v>0.37881081081081081</v>
      </c>
      <c r="K547" s="1006">
        <v>0.36151351351351346</v>
      </c>
      <c r="L547" s="1006">
        <v>0.40540540540540543</v>
      </c>
      <c r="M547" s="1006">
        <v>0.37491891891891893</v>
      </c>
      <c r="N547" s="1006">
        <v>0.37048648648648641</v>
      </c>
    </row>
    <row r="548" spans="1:14">
      <c r="A548" s="1005" t="s">
        <v>2876</v>
      </c>
      <c r="B548" s="1013">
        <v>542</v>
      </c>
      <c r="C548" s="1005" t="s">
        <v>1778</v>
      </c>
      <c r="D548" s="1005" t="s">
        <v>2011</v>
      </c>
      <c r="E548" s="1005" t="s">
        <v>1274</v>
      </c>
      <c r="F548" s="1005" t="s">
        <v>55</v>
      </c>
      <c r="G548" s="1005">
        <v>555</v>
      </c>
      <c r="H548" s="1006">
        <v>0.31827027027027027</v>
      </c>
      <c r="I548" s="1006">
        <v>0.28713513513513517</v>
      </c>
      <c r="J548" s="1006">
        <v>0.37145945945945946</v>
      </c>
      <c r="K548" s="1006">
        <v>0.27805405405405403</v>
      </c>
      <c r="L548" s="1006">
        <v>0.22097297297297297</v>
      </c>
      <c r="M548" s="1006">
        <v>2.1621621621621623E-2</v>
      </c>
      <c r="N548" s="1006">
        <v>0.24958558558558558</v>
      </c>
    </row>
    <row r="549" spans="1:14">
      <c r="A549" s="1005" t="s">
        <v>2877</v>
      </c>
      <c r="B549" s="1013">
        <v>543</v>
      </c>
      <c r="C549" s="1005" t="s">
        <v>1936</v>
      </c>
      <c r="D549" s="1005" t="s">
        <v>2011</v>
      </c>
      <c r="E549" s="1005" t="s">
        <v>1274</v>
      </c>
      <c r="F549" s="1005" t="s">
        <v>55</v>
      </c>
      <c r="G549" s="1005">
        <v>555</v>
      </c>
      <c r="H549" s="1006">
        <v>0.53275675675675682</v>
      </c>
      <c r="I549" s="1006">
        <v>0.52151351351351349</v>
      </c>
      <c r="J549" s="1006">
        <v>0.55870270270270272</v>
      </c>
      <c r="K549" s="1006">
        <v>0.48345945945945945</v>
      </c>
      <c r="L549" s="1006">
        <v>0.5932972972972973</v>
      </c>
      <c r="M549" s="1006">
        <v>1.643243243243243E-2</v>
      </c>
      <c r="N549" s="1006">
        <v>0.45102702702702696</v>
      </c>
    </row>
    <row r="550" spans="1:14">
      <c r="A550" s="1005" t="s">
        <v>2878</v>
      </c>
      <c r="B550" s="1013">
        <v>544</v>
      </c>
      <c r="C550" s="1005" t="s">
        <v>2879</v>
      </c>
      <c r="D550" s="1005" t="s">
        <v>2011</v>
      </c>
      <c r="E550" s="1005" t="s">
        <v>1274</v>
      </c>
      <c r="F550" s="1005" t="s">
        <v>55</v>
      </c>
      <c r="G550" s="1005">
        <v>555</v>
      </c>
      <c r="H550" s="1006"/>
      <c r="I550" s="1006"/>
      <c r="J550" s="1006">
        <v>0.73383783783783774</v>
      </c>
      <c r="K550" s="1006">
        <v>0.72821621621621624</v>
      </c>
      <c r="L550" s="1006">
        <v>0.72345945945945944</v>
      </c>
      <c r="M550" s="1006">
        <v>6.918918918918919E-2</v>
      </c>
      <c r="N550" s="1006">
        <v>0.56367567567567578</v>
      </c>
    </row>
    <row r="551" spans="1:14">
      <c r="A551" s="1005" t="s">
        <v>2880</v>
      </c>
      <c r="B551" s="1013">
        <v>545</v>
      </c>
      <c r="C551" s="1005" t="s">
        <v>2060</v>
      </c>
      <c r="D551" s="1005" t="s">
        <v>2011</v>
      </c>
      <c r="E551" s="1005" t="s">
        <v>1274</v>
      </c>
      <c r="F551" s="1005" t="s">
        <v>55</v>
      </c>
      <c r="G551" s="1005">
        <v>555</v>
      </c>
      <c r="H551" s="1006">
        <v>0.47221621621621618</v>
      </c>
      <c r="I551" s="1006">
        <v>0.1842162162162162</v>
      </c>
      <c r="J551" s="1006">
        <v>0.3476756756756757</v>
      </c>
      <c r="K551" s="1006">
        <v>0.3450810810810811</v>
      </c>
      <c r="L551" s="1006">
        <v>0.39308108108108109</v>
      </c>
      <c r="M551" s="1006">
        <v>0.55524324324324326</v>
      </c>
      <c r="N551" s="1006">
        <v>0.38291891891891888</v>
      </c>
    </row>
    <row r="552" spans="1:14">
      <c r="A552" s="1005" t="s">
        <v>2881</v>
      </c>
      <c r="B552" s="1013">
        <v>546</v>
      </c>
      <c r="C552" s="1005" t="s">
        <v>390</v>
      </c>
      <c r="D552" s="1005" t="s">
        <v>2050</v>
      </c>
      <c r="E552" s="1005" t="s">
        <v>1274</v>
      </c>
      <c r="F552" s="1005" t="s">
        <v>55</v>
      </c>
      <c r="G552" s="1005">
        <v>555.55999999999995</v>
      </c>
      <c r="H552" s="1006">
        <v>0.58276333789329693</v>
      </c>
      <c r="I552" s="1006">
        <v>0.5862193102455181</v>
      </c>
      <c r="J552" s="1006">
        <v>0.60177118583051337</v>
      </c>
      <c r="K552" s="1006">
        <v>0.57844337245302047</v>
      </c>
      <c r="L552" s="1006">
        <v>0.63892288861689106</v>
      </c>
      <c r="M552" s="1006">
        <v>0.64799481604147169</v>
      </c>
      <c r="N552" s="1006">
        <v>0.60601915184678523</v>
      </c>
    </row>
    <row r="553" spans="1:14">
      <c r="A553" s="1005" t="s">
        <v>2882</v>
      </c>
      <c r="B553" s="1013">
        <v>547</v>
      </c>
      <c r="C553" s="1005" t="s">
        <v>824</v>
      </c>
      <c r="D553" s="1005" t="s">
        <v>2011</v>
      </c>
      <c r="E553" s="1005" t="s">
        <v>1274</v>
      </c>
      <c r="F553" s="1005" t="s">
        <v>55</v>
      </c>
      <c r="G553" s="1005">
        <v>556</v>
      </c>
      <c r="H553" s="1006">
        <v>0.84129496402877701</v>
      </c>
      <c r="I553" s="1006">
        <v>0.85640287769784174</v>
      </c>
      <c r="J553" s="1006">
        <v>0.82359712230215831</v>
      </c>
      <c r="K553" s="1006">
        <v>0.83913669064748198</v>
      </c>
      <c r="L553" s="1006">
        <v>0.8115107913669064</v>
      </c>
      <c r="M553" s="1006">
        <v>0.82877697841726616</v>
      </c>
      <c r="N553" s="1006">
        <v>0.83345323741007193</v>
      </c>
    </row>
    <row r="554" spans="1:14">
      <c r="A554" s="1005" t="s">
        <v>2883</v>
      </c>
      <c r="B554" s="1013">
        <v>548</v>
      </c>
      <c r="C554" s="1005" t="s">
        <v>612</v>
      </c>
      <c r="D554" s="1005" t="s">
        <v>2203</v>
      </c>
      <c r="E554" s="1005" t="s">
        <v>1274</v>
      </c>
      <c r="F554" s="1005" t="s">
        <v>55</v>
      </c>
      <c r="G554" s="1005">
        <v>556</v>
      </c>
      <c r="H554" s="1006"/>
      <c r="I554" s="1006"/>
      <c r="J554" s="1006">
        <v>0.19856115107913669</v>
      </c>
      <c r="K554" s="1006">
        <v>2.5899280575539568E-2</v>
      </c>
      <c r="L554" s="1006">
        <v>3.1942446043165471E-2</v>
      </c>
      <c r="M554" s="1006">
        <v>2.5467625899280574E-2</v>
      </c>
      <c r="N554" s="1006">
        <v>4.6978417266187053E-2</v>
      </c>
    </row>
    <row r="555" spans="1:14">
      <c r="A555" s="1005" t="s">
        <v>2884</v>
      </c>
      <c r="B555" s="1013">
        <v>549</v>
      </c>
      <c r="C555" s="1005" t="s">
        <v>2058</v>
      </c>
      <c r="D555" s="1005" t="s">
        <v>2054</v>
      </c>
      <c r="E555" s="1005" t="s">
        <v>1274</v>
      </c>
      <c r="F555" s="1005" t="s">
        <v>55</v>
      </c>
      <c r="G555" s="1005">
        <v>556</v>
      </c>
      <c r="H555" s="1006">
        <v>0.32546762589928058</v>
      </c>
      <c r="I555" s="1006">
        <v>0.30215827338129497</v>
      </c>
      <c r="J555" s="1006">
        <v>0.21928057553956834</v>
      </c>
      <c r="K555" s="1006">
        <v>0.12345323741007194</v>
      </c>
      <c r="L555" s="1006">
        <v>0.10014388489208632</v>
      </c>
      <c r="M555" s="1006">
        <v>0.19597122302158274</v>
      </c>
      <c r="N555" s="1006">
        <v>0.21107913669064751</v>
      </c>
    </row>
    <row r="556" spans="1:14">
      <c r="A556" s="1005" t="s">
        <v>2885</v>
      </c>
      <c r="B556" s="1013">
        <v>550</v>
      </c>
      <c r="C556" s="1005" t="s">
        <v>2886</v>
      </c>
      <c r="D556" s="1005" t="s">
        <v>2011</v>
      </c>
      <c r="E556" s="1005" t="s">
        <v>1349</v>
      </c>
      <c r="F556" s="1005" t="s">
        <v>55</v>
      </c>
      <c r="G556" s="1005">
        <v>556</v>
      </c>
      <c r="H556" s="1006"/>
      <c r="I556" s="1006"/>
      <c r="J556" s="1006"/>
      <c r="K556" s="1006"/>
      <c r="L556" s="1006"/>
      <c r="M556" s="1006"/>
      <c r="N556" s="1006"/>
    </row>
    <row r="557" spans="1:14">
      <c r="A557" s="1005" t="s">
        <v>2887</v>
      </c>
      <c r="B557" s="1013">
        <v>551</v>
      </c>
      <c r="C557" s="1005" t="s">
        <v>1815</v>
      </c>
      <c r="D557" s="1005" t="s">
        <v>2011</v>
      </c>
      <c r="E557" s="1005" t="s">
        <v>332</v>
      </c>
      <c r="F557" s="1005" t="s">
        <v>55</v>
      </c>
      <c r="G557" s="1005">
        <v>556</v>
      </c>
      <c r="H557" s="1006">
        <v>6.4748201438848921E-2</v>
      </c>
      <c r="I557" s="1006"/>
      <c r="J557" s="1006"/>
      <c r="K557" s="1006"/>
      <c r="L557" s="1006"/>
      <c r="M557" s="1006"/>
      <c r="N557" s="1006">
        <v>1.0791366906474821E-2</v>
      </c>
    </row>
    <row r="558" spans="1:14">
      <c r="A558" s="1005" t="s">
        <v>2888</v>
      </c>
      <c r="B558" s="1013">
        <v>552</v>
      </c>
      <c r="C558" s="1005" t="s">
        <v>2059</v>
      </c>
      <c r="D558" s="1005" t="s">
        <v>2011</v>
      </c>
      <c r="E558" s="1005" t="s">
        <v>1274</v>
      </c>
      <c r="F558" s="1005" t="s">
        <v>55</v>
      </c>
      <c r="G558" s="1005">
        <v>556</v>
      </c>
      <c r="H558" s="1006">
        <v>0.6457553956834533</v>
      </c>
      <c r="I558" s="1006">
        <v>0.76834532374100717</v>
      </c>
      <c r="J558" s="1006">
        <v>0.5555395683453237</v>
      </c>
      <c r="K558" s="1006">
        <v>3.4532374100719423E-2</v>
      </c>
      <c r="L558" s="1006">
        <v>0.42733812949640287</v>
      </c>
      <c r="M558" s="1006">
        <v>5.4388489208633088E-2</v>
      </c>
      <c r="N558" s="1006">
        <v>0.41431654676258989</v>
      </c>
    </row>
    <row r="559" spans="1:14">
      <c r="A559" s="1005" t="s">
        <v>2889</v>
      </c>
      <c r="B559" s="1013">
        <v>553</v>
      </c>
      <c r="C559" s="1005" t="s">
        <v>2890</v>
      </c>
      <c r="D559" s="1005" t="s">
        <v>2011</v>
      </c>
      <c r="E559" s="1005" t="s">
        <v>1274</v>
      </c>
      <c r="F559" s="1005" t="s">
        <v>55</v>
      </c>
      <c r="G559" s="1005">
        <v>556</v>
      </c>
      <c r="H559" s="1006">
        <v>5.4388489208633088E-2</v>
      </c>
      <c r="I559" s="1006">
        <v>0.17956834532374102</v>
      </c>
      <c r="J559" s="1006">
        <v>0.41007194244604317</v>
      </c>
      <c r="K559" s="1006">
        <v>0.41697841726618706</v>
      </c>
      <c r="L559" s="1006">
        <v>0.53784172661870511</v>
      </c>
      <c r="M559" s="1006">
        <v>0.41870503597122305</v>
      </c>
      <c r="N559" s="1006">
        <v>0.33625899280575539</v>
      </c>
    </row>
    <row r="560" spans="1:14">
      <c r="A560" s="1005" t="s">
        <v>2891</v>
      </c>
      <c r="B560" s="1013">
        <v>554</v>
      </c>
      <c r="C560" s="1005" t="s">
        <v>951</v>
      </c>
      <c r="D560" s="1005" t="s">
        <v>2011</v>
      </c>
      <c r="E560" s="1005" t="s">
        <v>1274</v>
      </c>
      <c r="F560" s="1005" t="s">
        <v>55</v>
      </c>
      <c r="G560" s="1005">
        <v>560</v>
      </c>
      <c r="H560" s="1006">
        <v>0.55114285714285716</v>
      </c>
      <c r="I560" s="1006">
        <v>0.68400000000000005</v>
      </c>
      <c r="J560" s="1006">
        <v>0.62871428571428567</v>
      </c>
      <c r="K560" s="1006">
        <v>0.52714285714285714</v>
      </c>
      <c r="L560" s="1006">
        <v>0.43714285714285717</v>
      </c>
      <c r="M560" s="1006">
        <v>0.51900000000000002</v>
      </c>
      <c r="N560" s="1006">
        <v>0.55785714285714283</v>
      </c>
    </row>
    <row r="561" spans="1:14">
      <c r="A561" s="1005" t="s">
        <v>2892</v>
      </c>
      <c r="B561" s="1013">
        <v>555</v>
      </c>
      <c r="C561" s="1005" t="s">
        <v>1779</v>
      </c>
      <c r="D561" s="1005" t="s">
        <v>2202</v>
      </c>
      <c r="E561" s="1005" t="s">
        <v>1274</v>
      </c>
      <c r="F561" s="1005" t="s">
        <v>55</v>
      </c>
      <c r="G561" s="1005">
        <v>560</v>
      </c>
      <c r="H561" s="1006">
        <v>0.63642857142857134</v>
      </c>
      <c r="I561" s="1006">
        <v>0.48728571428571427</v>
      </c>
      <c r="J561" s="1006">
        <v>0.4281428571428571</v>
      </c>
      <c r="K561" s="1006">
        <v>0.38442857142857145</v>
      </c>
      <c r="L561" s="1006">
        <v>0.29314285714285715</v>
      </c>
      <c r="M561" s="1006">
        <v>0.43071428571428572</v>
      </c>
      <c r="N561" s="1006">
        <v>0.44335714285714289</v>
      </c>
    </row>
    <row r="562" spans="1:14">
      <c r="A562" s="1005" t="s">
        <v>2893</v>
      </c>
      <c r="B562" s="1013">
        <v>556</v>
      </c>
      <c r="C562" s="1005" t="s">
        <v>979</v>
      </c>
      <c r="D562" s="1005" t="s">
        <v>2203</v>
      </c>
      <c r="E562" s="1005" t="s">
        <v>1274</v>
      </c>
      <c r="F562" s="1005" t="s">
        <v>55</v>
      </c>
      <c r="G562" s="1005">
        <v>560</v>
      </c>
      <c r="H562" s="1006">
        <v>0.81107142857142855</v>
      </c>
      <c r="I562" s="1006">
        <v>0.84107142857142858</v>
      </c>
      <c r="J562" s="1006">
        <v>0.80785714285714283</v>
      </c>
      <c r="K562" s="1006">
        <v>0.78214285714285714</v>
      </c>
      <c r="L562" s="1006">
        <v>3.7499999999999999E-2</v>
      </c>
      <c r="M562" s="1006">
        <v>0.67285714285714293</v>
      </c>
      <c r="N562" s="1006">
        <v>0.65875000000000006</v>
      </c>
    </row>
    <row r="563" spans="1:14">
      <c r="A563" s="1005" t="s">
        <v>2894</v>
      </c>
      <c r="B563" s="1013">
        <v>557</v>
      </c>
      <c r="C563" s="1005" t="s">
        <v>1662</v>
      </c>
      <c r="D563" s="1005" t="s">
        <v>2011</v>
      </c>
      <c r="E563" s="1005" t="s">
        <v>1274</v>
      </c>
      <c r="F563" s="1005" t="s">
        <v>55</v>
      </c>
      <c r="G563" s="1005">
        <v>560</v>
      </c>
      <c r="H563" s="1006">
        <v>1.0568571428571429</v>
      </c>
      <c r="I563" s="1006">
        <v>0.67885714285714294</v>
      </c>
      <c r="J563" s="1006">
        <v>0.59828571428571431</v>
      </c>
      <c r="K563" s="1006">
        <v>0.57428571428571429</v>
      </c>
      <c r="L563" s="1006">
        <v>0.62571428571428567</v>
      </c>
      <c r="M563" s="1006">
        <v>0.97971428571428565</v>
      </c>
      <c r="N563" s="1006">
        <v>0.75228571428571422</v>
      </c>
    </row>
    <row r="564" spans="1:14">
      <c r="A564" s="1005" t="s">
        <v>2895</v>
      </c>
      <c r="B564" s="1013">
        <v>558</v>
      </c>
      <c r="C564" s="1005" t="s">
        <v>993</v>
      </c>
      <c r="D564" s="1005" t="s">
        <v>2011</v>
      </c>
      <c r="E564" s="1005" t="s">
        <v>1274</v>
      </c>
      <c r="F564" s="1005" t="s">
        <v>55</v>
      </c>
      <c r="G564" s="1005">
        <v>561</v>
      </c>
      <c r="H564" s="1006">
        <v>0.54331550802139039</v>
      </c>
      <c r="I564" s="1006">
        <v>0.5133689839572193</v>
      </c>
      <c r="J564" s="1006">
        <v>0.50652406417112306</v>
      </c>
      <c r="K564" s="1006">
        <v>0.50053475935828884</v>
      </c>
      <c r="L564" s="1006">
        <v>0.46288770053475936</v>
      </c>
      <c r="M564" s="1006">
        <v>0.44235294117647056</v>
      </c>
      <c r="N564" s="1006">
        <v>0.49483065953654193</v>
      </c>
    </row>
    <row r="565" spans="1:14">
      <c r="A565" s="1005" t="s">
        <v>2896</v>
      </c>
      <c r="B565" s="1013">
        <v>559</v>
      </c>
      <c r="C565" s="1005" t="s">
        <v>2057</v>
      </c>
      <c r="D565" s="1005" t="s">
        <v>2011</v>
      </c>
      <c r="E565" s="1005" t="s">
        <v>1274</v>
      </c>
      <c r="F565" s="1005" t="s">
        <v>55</v>
      </c>
      <c r="G565" s="1005">
        <v>562</v>
      </c>
      <c r="H565" s="1006">
        <v>0.48768683274021352</v>
      </c>
      <c r="I565" s="1006">
        <v>0.63715302491103198</v>
      </c>
      <c r="J565" s="1006">
        <v>0.50476868327402136</v>
      </c>
      <c r="K565" s="1006">
        <v>0.57480427046263349</v>
      </c>
      <c r="L565" s="1006">
        <v>0.59786476868327398</v>
      </c>
      <c r="M565" s="1006">
        <v>0.61409252669039149</v>
      </c>
      <c r="N565" s="1006">
        <v>0.56939501779359436</v>
      </c>
    </row>
    <row r="566" spans="1:14">
      <c r="A566" s="1005" t="s">
        <v>2897</v>
      </c>
      <c r="B566" s="1013">
        <v>560</v>
      </c>
      <c r="C566" s="1005" t="s">
        <v>943</v>
      </c>
      <c r="D566" s="1005" t="s">
        <v>2054</v>
      </c>
      <c r="E566" s="1005" t="s">
        <v>1274</v>
      </c>
      <c r="F566" s="1005" t="s">
        <v>55</v>
      </c>
      <c r="G566" s="1005">
        <v>562</v>
      </c>
      <c r="H566" s="1006">
        <v>3.5231316725978651E-2</v>
      </c>
      <c r="I566" s="1006">
        <v>9.8220640569395029E-2</v>
      </c>
      <c r="J566" s="1006">
        <v>0.27117437722419929</v>
      </c>
      <c r="K566" s="1006">
        <v>0.42491103202846975</v>
      </c>
      <c r="L566" s="1006">
        <v>0.43686832740213527</v>
      </c>
      <c r="M566" s="1006">
        <v>0.41722419928825621</v>
      </c>
      <c r="N566" s="1006">
        <v>0.28060498220640573</v>
      </c>
    </row>
    <row r="567" spans="1:14">
      <c r="A567" s="1005" t="s">
        <v>2898</v>
      </c>
      <c r="B567" s="1013">
        <v>561</v>
      </c>
      <c r="C567" s="1005" t="s">
        <v>2299</v>
      </c>
      <c r="D567" s="1005" t="s">
        <v>2011</v>
      </c>
      <c r="E567" s="1005" t="s">
        <v>1274</v>
      </c>
      <c r="F567" s="1005" t="s">
        <v>55</v>
      </c>
      <c r="G567" s="1005">
        <v>562</v>
      </c>
      <c r="H567" s="1006">
        <v>0.63800711743772243</v>
      </c>
      <c r="I567" s="1006">
        <v>0.68241992882562275</v>
      </c>
      <c r="J567" s="1006">
        <v>0.48683274021352319</v>
      </c>
      <c r="K567" s="1006">
        <v>0.6790035587188612</v>
      </c>
      <c r="L567" s="1006">
        <v>0.68241992882562275</v>
      </c>
      <c r="M567" s="1006">
        <v>0.73451957295373671</v>
      </c>
      <c r="N567" s="1006">
        <v>0.65053380782918147</v>
      </c>
    </row>
    <row r="568" spans="1:14">
      <c r="A568" s="1005" t="s">
        <v>2899</v>
      </c>
      <c r="B568" s="1013">
        <v>562</v>
      </c>
      <c r="C568" s="1005" t="s">
        <v>706</v>
      </c>
      <c r="D568" s="1005" t="s">
        <v>2011</v>
      </c>
      <c r="E568" s="1005" t="s">
        <v>1274</v>
      </c>
      <c r="F568" s="1005" t="s">
        <v>55</v>
      </c>
      <c r="G568" s="1005">
        <v>570</v>
      </c>
      <c r="H568" s="1006">
        <v>0.78905263157894734</v>
      </c>
      <c r="I568" s="1006">
        <v>0.76842105263157889</v>
      </c>
      <c r="J568" s="1006">
        <v>0.79873684210526308</v>
      </c>
      <c r="K568" s="1006">
        <v>0.89684210526315788</v>
      </c>
      <c r="L568" s="1006">
        <v>0.61599999999999999</v>
      </c>
      <c r="M568" s="1006">
        <v>0.70273684210526322</v>
      </c>
      <c r="N568" s="1006">
        <v>0.76196491228070173</v>
      </c>
    </row>
    <row r="569" spans="1:14">
      <c r="A569" s="1005" t="s">
        <v>2900</v>
      </c>
      <c r="B569" s="1013">
        <v>563</v>
      </c>
      <c r="C569" s="1005" t="s">
        <v>1620</v>
      </c>
      <c r="D569" s="1005" t="s">
        <v>2054</v>
      </c>
      <c r="E569" s="1005" t="s">
        <v>1274</v>
      </c>
      <c r="F569" s="1005" t="s">
        <v>55</v>
      </c>
      <c r="G569" s="1005">
        <v>576</v>
      </c>
      <c r="H569" s="1006">
        <v>0.19166666666666668</v>
      </c>
      <c r="I569" s="1006">
        <v>0.16041666666666668</v>
      </c>
      <c r="J569" s="1006">
        <v>0.15069444444444444</v>
      </c>
      <c r="K569" s="1006">
        <v>0.13194444444444445</v>
      </c>
      <c r="L569" s="1006">
        <v>0.44652777777777775</v>
      </c>
      <c r="M569" s="1006">
        <v>0.11249999999999999</v>
      </c>
      <c r="N569" s="1006">
        <v>0.19895833333333332</v>
      </c>
    </row>
    <row r="570" spans="1:14">
      <c r="A570" s="1005" t="s">
        <v>2901</v>
      </c>
      <c r="B570" s="1013">
        <v>564</v>
      </c>
      <c r="C570" s="1005" t="s">
        <v>877</v>
      </c>
      <c r="D570" s="1005" t="s">
        <v>2203</v>
      </c>
      <c r="E570" s="1005" t="s">
        <v>1274</v>
      </c>
      <c r="F570" s="1005" t="s">
        <v>55</v>
      </c>
      <c r="G570" s="1005">
        <v>585</v>
      </c>
      <c r="H570" s="1006">
        <v>0.5675213675213675</v>
      </c>
      <c r="I570" s="1006">
        <v>0.57709401709401709</v>
      </c>
      <c r="J570" s="1006">
        <v>0.57709401709401709</v>
      </c>
      <c r="K570" s="1006">
        <v>0.58735042735042742</v>
      </c>
      <c r="L570" s="1006">
        <v>0.61196581196581201</v>
      </c>
      <c r="M570" s="1006">
        <v>0.58666666666666667</v>
      </c>
      <c r="N570" s="1006">
        <v>0.58461538461538465</v>
      </c>
    </row>
    <row r="571" spans="1:14">
      <c r="A571" s="1005" t="s">
        <v>2902</v>
      </c>
      <c r="B571" s="1013">
        <v>565</v>
      </c>
      <c r="C571" s="1005" t="s">
        <v>1724</v>
      </c>
      <c r="D571" s="1005" t="s">
        <v>2051</v>
      </c>
      <c r="E571" s="1005" t="s">
        <v>1274</v>
      </c>
      <c r="F571" s="1005" t="s">
        <v>55</v>
      </c>
      <c r="G571" s="1005">
        <v>589</v>
      </c>
      <c r="H571" s="1006">
        <v>1.1017996604414262</v>
      </c>
      <c r="I571" s="1006">
        <v>1.1343972835314091</v>
      </c>
      <c r="J571" s="1006">
        <v>1.1564006791171477</v>
      </c>
      <c r="K571" s="1006">
        <v>0.9705942275042444</v>
      </c>
      <c r="L571" s="1006">
        <v>1.0537181663837012</v>
      </c>
      <c r="M571" s="1006">
        <v>1.159660441426146</v>
      </c>
      <c r="N571" s="1006">
        <v>1.0960950764006789</v>
      </c>
    </row>
    <row r="572" spans="1:14">
      <c r="A572" s="1005" t="s">
        <v>2903</v>
      </c>
      <c r="B572" s="1013">
        <v>566</v>
      </c>
      <c r="C572" s="1005" t="s">
        <v>954</v>
      </c>
      <c r="D572" s="1005" t="s">
        <v>2011</v>
      </c>
      <c r="E572" s="1005" t="s">
        <v>1274</v>
      </c>
      <c r="F572" s="1005" t="s">
        <v>55</v>
      </c>
      <c r="G572" s="1005">
        <v>600</v>
      </c>
      <c r="H572" s="1006">
        <v>0.6333333333333333</v>
      </c>
      <c r="I572" s="1006">
        <v>0.56666666666666665</v>
      </c>
      <c r="J572" s="1006">
        <v>0.43333333333333335</v>
      </c>
      <c r="K572" s="1006">
        <v>0.70733333333333326</v>
      </c>
      <c r="L572" s="1006">
        <v>0.39866666666666667</v>
      </c>
      <c r="M572" s="1006">
        <v>0.71133333333333337</v>
      </c>
      <c r="N572" s="1006">
        <v>0.57511111111111113</v>
      </c>
    </row>
    <row r="573" spans="1:14">
      <c r="A573" s="1005" t="s">
        <v>2904</v>
      </c>
      <c r="B573" s="1013">
        <v>567</v>
      </c>
      <c r="C573" s="1005" t="s">
        <v>1679</v>
      </c>
      <c r="D573" s="1005" t="s">
        <v>2011</v>
      </c>
      <c r="E573" s="1005" t="s">
        <v>1274</v>
      </c>
      <c r="F573" s="1005" t="s">
        <v>55</v>
      </c>
      <c r="G573" s="1005">
        <v>600</v>
      </c>
      <c r="H573" s="1006">
        <v>0.83600000000000008</v>
      </c>
      <c r="I573" s="1006">
        <v>0.87519999999999998</v>
      </c>
      <c r="J573" s="1006">
        <v>0.88480000000000003</v>
      </c>
      <c r="K573" s="1006">
        <v>0.97519999999999996</v>
      </c>
      <c r="L573" s="1006">
        <v>0.96079999999999999</v>
      </c>
      <c r="M573" s="1006">
        <v>0.95359999999999989</v>
      </c>
      <c r="N573" s="1006">
        <v>0.91426666666666656</v>
      </c>
    </row>
    <row r="574" spans="1:14">
      <c r="A574" s="1005" t="s">
        <v>2905</v>
      </c>
      <c r="B574" s="1013">
        <v>568</v>
      </c>
      <c r="C574" s="1005" t="s">
        <v>795</v>
      </c>
      <c r="D574" s="1005" t="s">
        <v>2011</v>
      </c>
      <c r="E574" s="1005" t="s">
        <v>1274</v>
      </c>
      <c r="F574" s="1005" t="s">
        <v>55</v>
      </c>
      <c r="G574" s="1005">
        <v>600</v>
      </c>
      <c r="H574" s="1006">
        <v>0.89</v>
      </c>
      <c r="I574" s="1006">
        <v>0.73799999999999999</v>
      </c>
      <c r="J574" s="1006">
        <v>0.82800000000000007</v>
      </c>
      <c r="K574" s="1006">
        <v>0.97799999999999987</v>
      </c>
      <c r="L574" s="1006">
        <v>0.96</v>
      </c>
      <c r="M574" s="1006">
        <v>0.82800000000000007</v>
      </c>
      <c r="N574" s="1006">
        <v>0.87033333333333329</v>
      </c>
    </row>
    <row r="575" spans="1:14">
      <c r="A575" s="1005" t="s">
        <v>2906</v>
      </c>
      <c r="B575" s="1013">
        <v>569</v>
      </c>
      <c r="C575" s="1005" t="s">
        <v>728</v>
      </c>
      <c r="D575" s="1005" t="s">
        <v>2050</v>
      </c>
      <c r="E575" s="1005" t="s">
        <v>1274</v>
      </c>
      <c r="F575" s="1005" t="s">
        <v>55</v>
      </c>
      <c r="G575" s="1005">
        <v>600</v>
      </c>
      <c r="H575" s="1006">
        <v>0.27279999999999999</v>
      </c>
      <c r="I575" s="1006">
        <v>0.24560000000000001</v>
      </c>
      <c r="J575" s="1006">
        <v>0.24160000000000001</v>
      </c>
      <c r="K575" s="1006">
        <v>0.21439999999999998</v>
      </c>
      <c r="L575" s="1006"/>
      <c r="M575" s="1006">
        <v>0.21920000000000001</v>
      </c>
      <c r="N575" s="1006">
        <v>0.19893333333333332</v>
      </c>
    </row>
    <row r="576" spans="1:14">
      <c r="A576" s="1005" t="s">
        <v>2907</v>
      </c>
      <c r="B576" s="1013">
        <v>570</v>
      </c>
      <c r="C576" s="1005" t="s">
        <v>367</v>
      </c>
      <c r="D576" s="1005" t="s">
        <v>2011</v>
      </c>
      <c r="E576" s="1005" t="s">
        <v>1274</v>
      </c>
      <c r="F576" s="1005" t="s">
        <v>55</v>
      </c>
      <c r="G576" s="1005">
        <v>600</v>
      </c>
      <c r="H576" s="1006">
        <v>0.87439999999999996</v>
      </c>
      <c r="I576" s="1006">
        <v>0.81199999999999994</v>
      </c>
      <c r="J576" s="1006">
        <v>0.64480000000000004</v>
      </c>
      <c r="K576" s="1006">
        <v>0.89839999999999998</v>
      </c>
      <c r="L576" s="1006">
        <v>0.86319999999999997</v>
      </c>
      <c r="M576" s="1006">
        <v>0.88959999999999995</v>
      </c>
      <c r="N576" s="1006">
        <v>0.83039999999999992</v>
      </c>
    </row>
    <row r="577" spans="1:14">
      <c r="A577" s="1005" t="s">
        <v>2908</v>
      </c>
      <c r="B577" s="1013">
        <v>571</v>
      </c>
      <c r="C577" s="1005" t="s">
        <v>1680</v>
      </c>
      <c r="D577" s="1005" t="s">
        <v>2203</v>
      </c>
      <c r="E577" s="1005" t="s">
        <v>1274</v>
      </c>
      <c r="F577" s="1005" t="s">
        <v>55</v>
      </c>
      <c r="G577" s="1005">
        <v>600</v>
      </c>
      <c r="H577" s="1006">
        <v>0.60560000000000003</v>
      </c>
      <c r="I577" s="1006">
        <v>0.67600000000000005</v>
      </c>
      <c r="J577" s="1006">
        <v>0.62560000000000004</v>
      </c>
      <c r="K577" s="1006">
        <v>0.61840000000000006</v>
      </c>
      <c r="L577" s="1006">
        <v>0.74080000000000001</v>
      </c>
      <c r="M577" s="1006">
        <v>0.73199999999999998</v>
      </c>
      <c r="N577" s="1006">
        <v>0.66639999999999999</v>
      </c>
    </row>
    <row r="578" spans="1:14">
      <c r="A578" s="1005" t="s">
        <v>2909</v>
      </c>
      <c r="B578" s="1013">
        <v>572</v>
      </c>
      <c r="C578" s="1005" t="s">
        <v>2056</v>
      </c>
      <c r="D578" s="1005" t="s">
        <v>2011</v>
      </c>
      <c r="E578" s="1005" t="s">
        <v>1274</v>
      </c>
      <c r="F578" s="1005" t="s">
        <v>55</v>
      </c>
      <c r="G578" s="1005">
        <v>611</v>
      </c>
      <c r="H578" s="1006">
        <v>0.707037643207856</v>
      </c>
      <c r="I578" s="1006">
        <v>0.74631751227495913</v>
      </c>
      <c r="J578" s="1006">
        <v>0.68504091653027821</v>
      </c>
      <c r="K578" s="1006">
        <v>0.66775777414075288</v>
      </c>
      <c r="L578" s="1006">
        <v>0.72510638297872343</v>
      </c>
      <c r="M578" s="1006">
        <v>0.73531914893617012</v>
      </c>
      <c r="N578" s="1006">
        <v>0.71109656301145663</v>
      </c>
    </row>
    <row r="579" spans="1:14">
      <c r="A579" s="1005" t="s">
        <v>2910</v>
      </c>
      <c r="B579" s="1013">
        <v>573</v>
      </c>
      <c r="C579" s="1005" t="s">
        <v>1911</v>
      </c>
      <c r="D579" s="1005" t="s">
        <v>2011</v>
      </c>
      <c r="E579" s="1005" t="s">
        <v>1274</v>
      </c>
      <c r="F579" s="1005" t="s">
        <v>55</v>
      </c>
      <c r="G579" s="1005">
        <v>617</v>
      </c>
      <c r="H579" s="1006">
        <v>0.49711507293354945</v>
      </c>
      <c r="I579" s="1006">
        <v>0.62081037277147488</v>
      </c>
      <c r="J579" s="1006">
        <v>0.52356564019448948</v>
      </c>
      <c r="K579" s="1006">
        <v>0.61069692058346836</v>
      </c>
      <c r="L579" s="1006">
        <v>0.6744894651539709</v>
      </c>
      <c r="M579" s="1006">
        <v>0.48077795786061583</v>
      </c>
      <c r="N579" s="1006">
        <v>0.56790923824959483</v>
      </c>
    </row>
    <row r="580" spans="1:14">
      <c r="A580" s="1005" t="s">
        <v>2911</v>
      </c>
      <c r="B580" s="1013">
        <v>574</v>
      </c>
      <c r="C580" s="1005" t="s">
        <v>2912</v>
      </c>
      <c r="D580" s="1005" t="s">
        <v>2051</v>
      </c>
      <c r="E580" s="1005" t="s">
        <v>1274</v>
      </c>
      <c r="F580" s="1005" t="s">
        <v>55</v>
      </c>
      <c r="G580" s="1005">
        <v>622</v>
      </c>
      <c r="H580" s="1006"/>
      <c r="I580" s="1006"/>
      <c r="J580" s="1006"/>
      <c r="K580" s="1006"/>
      <c r="L580" s="1006"/>
      <c r="M580" s="1006">
        <v>8.1028938906752418E-3</v>
      </c>
      <c r="N580" s="1006">
        <v>8.1028938906752418E-3</v>
      </c>
    </row>
    <row r="581" spans="1:14">
      <c r="A581" s="1005" t="s">
        <v>2913</v>
      </c>
      <c r="B581" s="1013">
        <v>575</v>
      </c>
      <c r="C581" s="1005" t="s">
        <v>2055</v>
      </c>
      <c r="D581" s="1005" t="s">
        <v>2011</v>
      </c>
      <c r="E581" s="1005" t="s">
        <v>1274</v>
      </c>
      <c r="F581" s="1005" t="s">
        <v>55</v>
      </c>
      <c r="G581" s="1005">
        <v>623</v>
      </c>
      <c r="H581" s="1006">
        <v>0.88064205457463884</v>
      </c>
      <c r="I581" s="1006">
        <v>0.87910112359550552</v>
      </c>
      <c r="J581" s="1006">
        <v>0.87216693418940616</v>
      </c>
      <c r="K581" s="1006">
        <v>0.87524879614767248</v>
      </c>
      <c r="L581" s="1006">
        <v>1.7720706260032103E-2</v>
      </c>
      <c r="M581" s="1006">
        <v>0.87293739967897277</v>
      </c>
      <c r="N581" s="1006">
        <v>0.73296950240770464</v>
      </c>
    </row>
    <row r="582" spans="1:14">
      <c r="A582" s="1005" t="s">
        <v>2914</v>
      </c>
      <c r="B582" s="1013">
        <v>576</v>
      </c>
      <c r="C582" s="1005" t="s">
        <v>992</v>
      </c>
      <c r="D582" s="1005" t="s">
        <v>2011</v>
      </c>
      <c r="E582" s="1005" t="s">
        <v>1274</v>
      </c>
      <c r="F582" s="1005" t="s">
        <v>55</v>
      </c>
      <c r="G582" s="1005">
        <v>630</v>
      </c>
      <c r="H582" s="1006">
        <v>0.19047619047619047</v>
      </c>
      <c r="I582" s="1006">
        <v>0.2857142857142857</v>
      </c>
      <c r="J582" s="1006">
        <v>0.15466666666666667</v>
      </c>
      <c r="K582" s="1006">
        <v>0.13790476190476189</v>
      </c>
      <c r="L582" s="1006">
        <v>0.11961904761904762</v>
      </c>
      <c r="M582" s="1006">
        <v>4.3428571428571427E-2</v>
      </c>
      <c r="N582" s="1006">
        <v>0.1553015873015873</v>
      </c>
    </row>
    <row r="583" spans="1:14">
      <c r="A583" s="1005" t="s">
        <v>2915</v>
      </c>
      <c r="B583" s="1013">
        <v>577</v>
      </c>
      <c r="C583" s="1005" t="s">
        <v>2916</v>
      </c>
      <c r="D583" s="1005" t="s">
        <v>2011</v>
      </c>
      <c r="E583" s="1005" t="s">
        <v>1274</v>
      </c>
      <c r="F583" s="1005" t="s">
        <v>55</v>
      </c>
      <c r="G583" s="1005">
        <v>650</v>
      </c>
      <c r="H583" s="1006"/>
      <c r="I583" s="1006"/>
      <c r="J583" s="1006"/>
      <c r="K583" s="1006">
        <v>0.97846153846153849</v>
      </c>
      <c r="L583" s="1006">
        <v>1.043076923076923</v>
      </c>
      <c r="M583" s="1006">
        <v>1.0818461538461539</v>
      </c>
      <c r="N583" s="1006">
        <v>1.0344615384615385</v>
      </c>
    </row>
    <row r="584" spans="1:14">
      <c r="A584" s="1005" t="s">
        <v>2917</v>
      </c>
      <c r="B584" s="1013">
        <v>578</v>
      </c>
      <c r="C584" s="1005" t="s">
        <v>255</v>
      </c>
      <c r="D584" s="1005" t="s">
        <v>2050</v>
      </c>
      <c r="E584" s="1005" t="s">
        <v>1274</v>
      </c>
      <c r="F584" s="1005" t="s">
        <v>55</v>
      </c>
      <c r="G584" s="1005">
        <v>666.67</v>
      </c>
      <c r="H584" s="1006">
        <v>0.41831790841045796</v>
      </c>
      <c r="I584" s="1006">
        <v>0.37007814960925195</v>
      </c>
      <c r="J584" s="1006">
        <v>0.38447807760961195</v>
      </c>
      <c r="K584" s="1006">
        <v>0.31103844480777598</v>
      </c>
      <c r="L584" s="1006">
        <v>0.313918430407848</v>
      </c>
      <c r="M584" s="1006">
        <v>0.30311848440757799</v>
      </c>
      <c r="N584" s="1006">
        <v>0.35015824920875399</v>
      </c>
    </row>
    <row r="585" spans="1:14">
      <c r="A585" s="1005" t="s">
        <v>2918</v>
      </c>
      <c r="B585" s="1013">
        <v>579</v>
      </c>
      <c r="C585" s="1005" t="s">
        <v>1781</v>
      </c>
      <c r="D585" s="1005" t="s">
        <v>2011</v>
      </c>
      <c r="E585" s="1005" t="s">
        <v>1274</v>
      </c>
      <c r="F585" s="1005" t="s">
        <v>55</v>
      </c>
      <c r="G585" s="1005">
        <v>667</v>
      </c>
      <c r="H585" s="1006">
        <v>1.7991004497751123E-2</v>
      </c>
      <c r="I585" s="1006"/>
      <c r="J585" s="1006"/>
      <c r="K585" s="1006"/>
      <c r="L585" s="1006"/>
      <c r="M585" s="1006"/>
      <c r="N585" s="1006">
        <v>2.9985007496251873E-3</v>
      </c>
    </row>
    <row r="586" spans="1:14">
      <c r="A586" s="1005" t="s">
        <v>2919</v>
      </c>
      <c r="B586" s="1013">
        <v>580</v>
      </c>
      <c r="C586" s="1005" t="s">
        <v>1813</v>
      </c>
      <c r="D586" s="1005" t="s">
        <v>2213</v>
      </c>
      <c r="E586" s="1005" t="s">
        <v>1274</v>
      </c>
      <c r="F586" s="1005" t="s">
        <v>55</v>
      </c>
      <c r="G586" s="1005">
        <v>667</v>
      </c>
      <c r="H586" s="1006">
        <v>0.38428785607196403</v>
      </c>
      <c r="I586" s="1006">
        <v>0.38356821589205398</v>
      </c>
      <c r="J586" s="1006">
        <v>0.41379310344827586</v>
      </c>
      <c r="K586" s="1006">
        <v>0.41235382308845581</v>
      </c>
      <c r="L586" s="1006">
        <v>0.41235382308845581</v>
      </c>
      <c r="M586" s="1006">
        <v>0.37925037481259372</v>
      </c>
      <c r="N586" s="1006">
        <v>0.39760119940029987</v>
      </c>
    </row>
    <row r="587" spans="1:14">
      <c r="A587" s="1005" t="s">
        <v>2920</v>
      </c>
      <c r="B587" s="1013">
        <v>581</v>
      </c>
      <c r="C587" s="1005" t="s">
        <v>303</v>
      </c>
      <c r="D587" s="1005" t="s">
        <v>2011</v>
      </c>
      <c r="E587" s="1005" t="s">
        <v>1274</v>
      </c>
      <c r="F587" s="1005" t="s">
        <v>55</v>
      </c>
      <c r="G587" s="1005">
        <v>667</v>
      </c>
      <c r="H587" s="1006">
        <v>0.81031484257871067</v>
      </c>
      <c r="I587" s="1006">
        <v>0.88803598200899558</v>
      </c>
      <c r="J587" s="1006">
        <v>0.80743628185907035</v>
      </c>
      <c r="K587" s="1006">
        <v>0.8988305847076461</v>
      </c>
      <c r="L587" s="1006">
        <v>0.89451274362818589</v>
      </c>
      <c r="M587" s="1006">
        <v>0.49223388305847077</v>
      </c>
      <c r="N587" s="1006">
        <v>0.79856071964017994</v>
      </c>
    </row>
    <row r="588" spans="1:14">
      <c r="A588" s="1005" t="s">
        <v>2921</v>
      </c>
      <c r="B588" s="1013">
        <v>582</v>
      </c>
      <c r="C588" s="1005" t="s">
        <v>1350</v>
      </c>
      <c r="D588" s="1005" t="s">
        <v>2054</v>
      </c>
      <c r="E588" s="1005" t="s">
        <v>1274</v>
      </c>
      <c r="F588" s="1005" t="s">
        <v>55</v>
      </c>
      <c r="G588" s="1005">
        <v>700</v>
      </c>
      <c r="H588" s="1006">
        <v>0.46400000000000002</v>
      </c>
      <c r="I588" s="1006">
        <v>0.54914285714285715</v>
      </c>
      <c r="J588" s="1006">
        <v>0.58457142857142852</v>
      </c>
      <c r="K588" s="1006">
        <v>0.82514285714285718</v>
      </c>
      <c r="L588" s="1006">
        <v>0.77257142857142846</v>
      </c>
      <c r="M588" s="1006">
        <v>0.14057142857142857</v>
      </c>
      <c r="N588" s="1006">
        <v>0.55600000000000005</v>
      </c>
    </row>
    <row r="589" spans="1:14">
      <c r="A589" s="1005" t="s">
        <v>2922</v>
      </c>
      <c r="B589" s="1013">
        <v>583</v>
      </c>
      <c r="C589" s="1005" t="s">
        <v>2053</v>
      </c>
      <c r="D589" s="1005" t="s">
        <v>2214</v>
      </c>
      <c r="E589" s="1005" t="s">
        <v>1274</v>
      </c>
      <c r="F589" s="1005" t="s">
        <v>55</v>
      </c>
      <c r="G589" s="1005">
        <v>700</v>
      </c>
      <c r="H589" s="1006">
        <v>0.72685714285714287</v>
      </c>
      <c r="I589" s="1006">
        <v>0.69371428571428573</v>
      </c>
      <c r="J589" s="1006">
        <v>0.72171428571428575</v>
      </c>
      <c r="K589" s="1006">
        <v>0.62114285714285711</v>
      </c>
      <c r="L589" s="1006">
        <v>0.23371428571428571</v>
      </c>
      <c r="M589" s="1006">
        <v>0.2382857142857143</v>
      </c>
      <c r="N589" s="1006">
        <v>0.53923809523809529</v>
      </c>
    </row>
    <row r="590" spans="1:14">
      <c r="A590" s="1005" t="s">
        <v>2923</v>
      </c>
      <c r="B590" s="1013">
        <v>584</v>
      </c>
      <c r="C590" s="1005" t="s">
        <v>2052</v>
      </c>
      <c r="D590" s="1005" t="s">
        <v>2011</v>
      </c>
      <c r="E590" s="1005" t="s">
        <v>1274</v>
      </c>
      <c r="F590" s="1005" t="s">
        <v>55</v>
      </c>
      <c r="G590" s="1005">
        <v>700</v>
      </c>
      <c r="H590" s="1006">
        <v>0.42228571428571432</v>
      </c>
      <c r="I590" s="1006">
        <v>0.38800000000000001</v>
      </c>
      <c r="J590" s="1006">
        <v>0.39714285714285713</v>
      </c>
      <c r="K590" s="1006">
        <v>0.436</v>
      </c>
      <c r="L590" s="1006">
        <v>0.48171428571428571</v>
      </c>
      <c r="M590" s="1006">
        <v>0.41199999999999998</v>
      </c>
      <c r="N590" s="1006">
        <v>0.42285714285714288</v>
      </c>
    </row>
    <row r="591" spans="1:14">
      <c r="A591" s="1005" t="s">
        <v>2924</v>
      </c>
      <c r="B591" s="1013">
        <v>585</v>
      </c>
      <c r="C591" s="1005" t="s">
        <v>295</v>
      </c>
      <c r="D591" s="1005" t="s">
        <v>2011</v>
      </c>
      <c r="E591" s="1005" t="s">
        <v>1274</v>
      </c>
      <c r="F591" s="1005" t="s">
        <v>55</v>
      </c>
      <c r="G591" s="1005">
        <v>722</v>
      </c>
      <c r="H591" s="1006">
        <v>0.87340720221606649</v>
      </c>
      <c r="I591" s="1006">
        <v>0.78448753462603871</v>
      </c>
      <c r="J591" s="1006">
        <v>0.83102493074792239</v>
      </c>
      <c r="K591" s="1006">
        <v>0.69085872576177287</v>
      </c>
      <c r="L591" s="1006">
        <v>0.72077562326869804</v>
      </c>
      <c r="M591" s="1006">
        <v>0.82105263157894726</v>
      </c>
      <c r="N591" s="1006">
        <v>0.78693444136657431</v>
      </c>
    </row>
    <row r="592" spans="1:14">
      <c r="A592" s="1005" t="s">
        <v>2925</v>
      </c>
      <c r="B592" s="1013">
        <v>586</v>
      </c>
      <c r="C592" s="1005" t="s">
        <v>1932</v>
      </c>
      <c r="D592" s="1005" t="s">
        <v>2011</v>
      </c>
      <c r="E592" s="1005" t="s">
        <v>1274</v>
      </c>
      <c r="F592" s="1005" t="s">
        <v>55</v>
      </c>
      <c r="G592" s="1005">
        <v>723</v>
      </c>
      <c r="H592" s="1006">
        <v>0.51566563467492266</v>
      </c>
      <c r="I592" s="1006">
        <v>0.44260027662517287</v>
      </c>
      <c r="J592" s="1006">
        <v>0.45089903181189489</v>
      </c>
      <c r="K592" s="1006">
        <v>0.45421853388658368</v>
      </c>
      <c r="L592" s="1006">
        <v>0.44979253112033196</v>
      </c>
      <c r="M592" s="1006">
        <v>0.44426002766251727</v>
      </c>
      <c r="N592" s="1006">
        <v>0.45387506348400208</v>
      </c>
    </row>
    <row r="593" spans="1:14">
      <c r="A593" s="1005" t="s">
        <v>2926</v>
      </c>
      <c r="B593" s="1013">
        <v>587</v>
      </c>
      <c r="C593" s="1005" t="s">
        <v>269</v>
      </c>
      <c r="D593" s="1005" t="s">
        <v>2203</v>
      </c>
      <c r="E593" s="1005" t="s">
        <v>1274</v>
      </c>
      <c r="F593" s="1005" t="s">
        <v>55</v>
      </c>
      <c r="G593" s="1005">
        <v>723</v>
      </c>
      <c r="H593" s="1006">
        <v>0.52182572614107881</v>
      </c>
      <c r="I593" s="1006">
        <v>0.46107883817427386</v>
      </c>
      <c r="J593" s="1006">
        <v>0.50688796680497927</v>
      </c>
      <c r="K593" s="1006">
        <v>0.48896265560165975</v>
      </c>
      <c r="L593" s="1006">
        <v>0.46506224066390045</v>
      </c>
      <c r="M593" s="1006">
        <v>0.48099585062240663</v>
      </c>
      <c r="N593" s="1006">
        <v>0.48746887966804975</v>
      </c>
    </row>
    <row r="594" spans="1:14">
      <c r="A594" s="1005" t="s">
        <v>2927</v>
      </c>
      <c r="B594" s="1013">
        <v>588</v>
      </c>
      <c r="C594" s="1005" t="s">
        <v>1723</v>
      </c>
      <c r="D594" s="1005" t="s">
        <v>2051</v>
      </c>
      <c r="E594" s="1005" t="s">
        <v>1274</v>
      </c>
      <c r="F594" s="1005" t="s">
        <v>55</v>
      </c>
      <c r="G594" s="1005">
        <v>745</v>
      </c>
      <c r="H594" s="1006">
        <v>0.4561610738255033</v>
      </c>
      <c r="I594" s="1006">
        <v>0.46518120805369129</v>
      </c>
      <c r="J594" s="1006">
        <v>0.45551677852348993</v>
      </c>
      <c r="K594" s="1006">
        <v>0.40268456375838924</v>
      </c>
      <c r="L594" s="1006">
        <v>0.2134228187919463</v>
      </c>
      <c r="M594" s="1006">
        <v>0.50738255033557045</v>
      </c>
      <c r="N594" s="1006">
        <v>0.41672483221476508</v>
      </c>
    </row>
    <row r="595" spans="1:14">
      <c r="A595" s="1005" t="s">
        <v>2928</v>
      </c>
      <c r="B595" s="1013">
        <v>589</v>
      </c>
      <c r="C595" s="1005" t="s">
        <v>1814</v>
      </c>
      <c r="D595" s="1005" t="s">
        <v>2011</v>
      </c>
      <c r="E595" s="1005" t="s">
        <v>1274</v>
      </c>
      <c r="F595" s="1005" t="s">
        <v>55</v>
      </c>
      <c r="G595" s="1005">
        <v>750</v>
      </c>
      <c r="H595" s="1006">
        <v>0.91328000000000009</v>
      </c>
      <c r="I595" s="1006">
        <v>0.94399999999999995</v>
      </c>
      <c r="J595" s="1006">
        <v>0.8857600000000001</v>
      </c>
      <c r="K595" s="1006">
        <v>0.84096000000000004</v>
      </c>
      <c r="L595" s="1006">
        <v>0.84639999999999993</v>
      </c>
      <c r="M595" s="1006">
        <v>0.9343999999999999</v>
      </c>
      <c r="N595" s="1006">
        <v>0.89413333333333345</v>
      </c>
    </row>
    <row r="596" spans="1:14">
      <c r="A596" s="1005" t="s">
        <v>2929</v>
      </c>
      <c r="B596" s="1013">
        <v>590</v>
      </c>
      <c r="C596" s="1005" t="s">
        <v>1760</v>
      </c>
      <c r="D596" s="1005" t="s">
        <v>2011</v>
      </c>
      <c r="E596" s="1005" t="s">
        <v>1274</v>
      </c>
      <c r="F596" s="1005" t="s">
        <v>55</v>
      </c>
      <c r="G596" s="1005">
        <v>750</v>
      </c>
      <c r="H596" s="1006">
        <v>0.52830188679245282</v>
      </c>
      <c r="I596" s="1006">
        <v>0.78293333333333337</v>
      </c>
      <c r="J596" s="1006">
        <v>0.59840000000000004</v>
      </c>
      <c r="K596" s="1006">
        <v>0.53653333333333331</v>
      </c>
      <c r="L596" s="1006">
        <v>0.52800000000000002</v>
      </c>
      <c r="M596" s="1006">
        <v>0.55680000000000007</v>
      </c>
      <c r="N596" s="1006">
        <v>0.59666834931852597</v>
      </c>
    </row>
    <row r="597" spans="1:14">
      <c r="A597" s="1005" t="s">
        <v>2930</v>
      </c>
      <c r="B597" s="1013">
        <v>591</v>
      </c>
      <c r="C597" s="1005" t="s">
        <v>1782</v>
      </c>
      <c r="D597" s="1005" t="s">
        <v>2011</v>
      </c>
      <c r="E597" s="1005" t="s">
        <v>1274</v>
      </c>
      <c r="F597" s="1005" t="s">
        <v>55</v>
      </c>
      <c r="G597" s="1005">
        <v>750</v>
      </c>
      <c r="H597" s="1006">
        <v>0.90933333333333333</v>
      </c>
      <c r="I597" s="1006">
        <v>0.752</v>
      </c>
      <c r="J597" s="1006">
        <v>0.26133333333333331</v>
      </c>
      <c r="K597" s="1006">
        <v>0.73599999999999999</v>
      </c>
      <c r="L597" s="1006">
        <v>0.26400000000000001</v>
      </c>
      <c r="M597" s="1006">
        <v>0.75466666666666671</v>
      </c>
      <c r="N597" s="1006">
        <v>0.61288888888888893</v>
      </c>
    </row>
    <row r="598" spans="1:14">
      <c r="A598" s="1005" t="s">
        <v>2931</v>
      </c>
      <c r="B598" s="1013">
        <v>592</v>
      </c>
      <c r="C598" s="1005" t="s">
        <v>1622</v>
      </c>
      <c r="D598" s="1005" t="s">
        <v>2011</v>
      </c>
      <c r="E598" s="1005" t="s">
        <v>1274</v>
      </c>
      <c r="F598" s="1005" t="s">
        <v>55</v>
      </c>
      <c r="G598" s="1005">
        <v>800</v>
      </c>
      <c r="H598" s="1006">
        <v>0.73724999999999996</v>
      </c>
      <c r="I598" s="1006">
        <v>0.70874999999999999</v>
      </c>
      <c r="J598" s="1006">
        <v>0.71400000000000008</v>
      </c>
      <c r="K598" s="1006">
        <v>0.73499999999999999</v>
      </c>
      <c r="L598" s="1006">
        <v>0.84974999999999989</v>
      </c>
      <c r="M598" s="1006">
        <v>0.7027500000000001</v>
      </c>
      <c r="N598" s="1006">
        <v>0.74124999999999996</v>
      </c>
    </row>
    <row r="599" spans="1:14">
      <c r="A599" s="1005" t="s">
        <v>2932</v>
      </c>
      <c r="B599" s="1013">
        <v>593</v>
      </c>
      <c r="C599" s="1005" t="s">
        <v>1621</v>
      </c>
      <c r="D599" s="1005" t="s">
        <v>2011</v>
      </c>
      <c r="E599" s="1005" t="s">
        <v>1274</v>
      </c>
      <c r="F599" s="1005" t="s">
        <v>55</v>
      </c>
      <c r="G599" s="1005">
        <v>800</v>
      </c>
      <c r="H599" s="1006">
        <v>0.97019999999999995</v>
      </c>
      <c r="I599" s="1006">
        <v>0.90269999999999995</v>
      </c>
      <c r="J599" s="1006">
        <v>1.0125</v>
      </c>
      <c r="K599" s="1006">
        <v>0.98099999999999998</v>
      </c>
      <c r="L599" s="1006">
        <v>0.95400000000000007</v>
      </c>
      <c r="M599" s="1006">
        <v>0.98730000000000007</v>
      </c>
      <c r="N599" s="1006">
        <v>0.96794999999999998</v>
      </c>
    </row>
    <row r="600" spans="1:14">
      <c r="A600" s="1005" t="s">
        <v>2933</v>
      </c>
      <c r="B600" s="1013">
        <v>594</v>
      </c>
      <c r="C600" s="1005" t="s">
        <v>308</v>
      </c>
      <c r="D600" s="1005" t="s">
        <v>2011</v>
      </c>
      <c r="E600" s="1005" t="s">
        <v>1274</v>
      </c>
      <c r="F600" s="1005" t="s">
        <v>55</v>
      </c>
      <c r="G600" s="1005">
        <v>800</v>
      </c>
      <c r="H600" s="1006">
        <v>0.35</v>
      </c>
      <c r="I600" s="1006">
        <v>0.33</v>
      </c>
      <c r="J600" s="1006">
        <v>0.33</v>
      </c>
      <c r="K600" s="1006">
        <v>0.3</v>
      </c>
      <c r="L600" s="1006">
        <v>0.3</v>
      </c>
      <c r="M600" s="1006">
        <v>0.31</v>
      </c>
      <c r="N600" s="1006">
        <v>0.32</v>
      </c>
    </row>
    <row r="601" spans="1:14">
      <c r="A601" s="1005" t="s">
        <v>2934</v>
      </c>
      <c r="B601" s="1013">
        <v>595</v>
      </c>
      <c r="C601" s="1005" t="s">
        <v>2295</v>
      </c>
      <c r="D601" s="1005" t="s">
        <v>2011</v>
      </c>
      <c r="E601" s="1005" t="s">
        <v>1274</v>
      </c>
      <c r="F601" s="1005" t="s">
        <v>55</v>
      </c>
      <c r="G601" s="1005">
        <v>800</v>
      </c>
      <c r="H601" s="1006">
        <v>1.0920000000000001</v>
      </c>
      <c r="I601" s="1006">
        <v>0.73150000000000004</v>
      </c>
      <c r="J601" s="1006">
        <v>0.66700000000000004</v>
      </c>
      <c r="K601" s="1006">
        <v>0.39250000000000002</v>
      </c>
      <c r="L601" s="1006">
        <v>0.44500000000000001</v>
      </c>
      <c r="M601" s="1006">
        <v>0.58850000000000002</v>
      </c>
      <c r="N601" s="1006">
        <v>0.62346666666666672</v>
      </c>
    </row>
    <row r="602" spans="1:14">
      <c r="A602" s="1005" t="s">
        <v>2935</v>
      </c>
      <c r="B602" s="1013">
        <v>596</v>
      </c>
      <c r="C602" s="1005" t="s">
        <v>372</v>
      </c>
      <c r="D602" s="1005" t="s">
        <v>2050</v>
      </c>
      <c r="E602" s="1005" t="s">
        <v>1274</v>
      </c>
      <c r="F602" s="1005" t="s">
        <v>55</v>
      </c>
      <c r="G602" s="1005">
        <v>810</v>
      </c>
      <c r="H602" s="1006">
        <v>0.42962962962962964</v>
      </c>
      <c r="I602" s="1006">
        <v>0.44197530864197532</v>
      </c>
      <c r="J602" s="1006">
        <v>0.44444444444444442</v>
      </c>
      <c r="K602" s="1006">
        <v>0.34814814814814815</v>
      </c>
      <c r="L602" s="1006">
        <v>0.40148148148148149</v>
      </c>
      <c r="M602" s="1006">
        <v>0.41185185185185186</v>
      </c>
      <c r="N602" s="1006">
        <v>0.4129218106995885</v>
      </c>
    </row>
    <row r="603" spans="1:14">
      <c r="A603" s="1005" t="s">
        <v>2936</v>
      </c>
      <c r="B603" s="1013">
        <v>597</v>
      </c>
      <c r="C603" s="1005" t="s">
        <v>1774</v>
      </c>
      <c r="D603" s="1005" t="s">
        <v>2202</v>
      </c>
      <c r="E603" s="1005" t="s">
        <v>1274</v>
      </c>
      <c r="F603" s="1005" t="s">
        <v>55</v>
      </c>
      <c r="G603" s="1005">
        <v>825</v>
      </c>
      <c r="H603" s="1006">
        <v>0.82763636363636361</v>
      </c>
      <c r="I603" s="1006">
        <v>0.84993939393939399</v>
      </c>
      <c r="J603" s="1006">
        <v>0.84412121212121205</v>
      </c>
      <c r="K603" s="1006">
        <v>0.82812121212121215</v>
      </c>
      <c r="L603" s="1006">
        <v>0.78933333333333344</v>
      </c>
      <c r="M603" s="1006">
        <v>0.76606060606060611</v>
      </c>
      <c r="N603" s="1006">
        <v>0.81753535353535356</v>
      </c>
    </row>
    <row r="604" spans="1:14">
      <c r="A604" s="1005" t="s">
        <v>2937</v>
      </c>
      <c r="B604" s="1013">
        <v>598</v>
      </c>
      <c r="C604" s="1005" t="s">
        <v>1658</v>
      </c>
      <c r="D604" s="1005" t="s">
        <v>2054</v>
      </c>
      <c r="E604" s="1005" t="s">
        <v>1274</v>
      </c>
      <c r="F604" s="1005" t="s">
        <v>55</v>
      </c>
      <c r="G604" s="1005">
        <v>833</v>
      </c>
      <c r="H604" s="1006">
        <v>0.745</v>
      </c>
      <c r="I604" s="1006">
        <v>1.0529999999999999</v>
      </c>
      <c r="J604" s="1006">
        <v>0.96900000000000008</v>
      </c>
      <c r="K604" s="1006">
        <v>0.52300000000000002</v>
      </c>
      <c r="L604" s="1006">
        <v>0.72900000000000009</v>
      </c>
      <c r="M604" s="1006">
        <v>0.51764705882352935</v>
      </c>
      <c r="N604" s="1006">
        <v>0.71966113660430653</v>
      </c>
    </row>
    <row r="605" spans="1:14">
      <c r="A605" s="1005" t="s">
        <v>2938</v>
      </c>
      <c r="B605" s="1013">
        <v>599</v>
      </c>
      <c r="C605" s="1005" t="s">
        <v>1725</v>
      </c>
      <c r="D605" s="1005" t="s">
        <v>2050</v>
      </c>
      <c r="E605" s="1005" t="s">
        <v>1274</v>
      </c>
      <c r="F605" s="1005" t="s">
        <v>55</v>
      </c>
      <c r="G605" s="1005">
        <v>833.33</v>
      </c>
      <c r="H605" s="1006">
        <v>5.068820275281101E-2</v>
      </c>
      <c r="I605" s="1006">
        <v>4.7232188928755713E-2</v>
      </c>
      <c r="J605" s="1006">
        <v>4.7808191232764932E-2</v>
      </c>
      <c r="K605" s="1006">
        <v>4.7232188928755713E-2</v>
      </c>
      <c r="L605" s="1006">
        <v>0.18259273037092147</v>
      </c>
      <c r="M605" s="1006">
        <v>4.608018432073728E-2</v>
      </c>
      <c r="N605" s="1006">
        <v>7.0272281089124353E-2</v>
      </c>
    </row>
    <row r="606" spans="1:14">
      <c r="A606" s="1005" t="s">
        <v>2939</v>
      </c>
      <c r="B606" s="1013">
        <v>600</v>
      </c>
      <c r="C606" s="1005" t="s">
        <v>2940</v>
      </c>
      <c r="D606" s="1005" t="s">
        <v>2011</v>
      </c>
      <c r="E606" s="1005" t="s">
        <v>1274</v>
      </c>
      <c r="F606" s="1005" t="s">
        <v>55</v>
      </c>
      <c r="G606" s="1005">
        <v>834</v>
      </c>
      <c r="H606" s="1006"/>
      <c r="I606" s="1006"/>
      <c r="J606" s="1006">
        <v>0.2497841726618705</v>
      </c>
      <c r="K606" s="1006">
        <v>0.39597122302158272</v>
      </c>
      <c r="L606" s="1006">
        <v>0.13064748201438847</v>
      </c>
      <c r="M606" s="1006">
        <v>0.45697841726618704</v>
      </c>
      <c r="N606" s="1006">
        <v>0.30834532374100715</v>
      </c>
    </row>
    <row r="607" spans="1:14">
      <c r="A607" s="1005" t="s">
        <v>2941</v>
      </c>
      <c r="B607" s="1013">
        <v>601</v>
      </c>
      <c r="C607" s="1005" t="s">
        <v>2300</v>
      </c>
      <c r="D607" s="1005" t="s">
        <v>2011</v>
      </c>
      <c r="E607" s="1005" t="s">
        <v>1274</v>
      </c>
      <c r="F607" s="1005" t="s">
        <v>55</v>
      </c>
      <c r="G607" s="1005">
        <v>834</v>
      </c>
      <c r="H607" s="1006">
        <v>0.60623501199040775</v>
      </c>
      <c r="I607" s="1006">
        <v>0.60479616306954431</v>
      </c>
      <c r="J607" s="1006">
        <v>0.60671462829736211</v>
      </c>
      <c r="K607" s="1006">
        <v>0.60383693045563547</v>
      </c>
      <c r="L607" s="1006">
        <v>0.60863309352517991</v>
      </c>
      <c r="M607" s="1006">
        <v>0.56786570743405274</v>
      </c>
      <c r="N607" s="1006">
        <v>0.59968025579536366</v>
      </c>
    </row>
    <row r="608" spans="1:14">
      <c r="A608" s="1005" t="s">
        <v>2942</v>
      </c>
      <c r="B608" s="1013">
        <v>602</v>
      </c>
      <c r="C608" s="1005" t="s">
        <v>774</v>
      </c>
      <c r="D608" s="1005" t="s">
        <v>2011</v>
      </c>
      <c r="E608" s="1005" t="s">
        <v>1274</v>
      </c>
      <c r="F608" s="1005" t="s">
        <v>55</v>
      </c>
      <c r="G608" s="1005">
        <v>850</v>
      </c>
      <c r="H608" s="1006">
        <v>0.87388235294117644</v>
      </c>
      <c r="I608" s="1006">
        <v>0.86117647058823532</v>
      </c>
      <c r="J608" s="1006">
        <v>0.93952941176470595</v>
      </c>
      <c r="K608" s="1006">
        <v>0.85694117647058821</v>
      </c>
      <c r="L608" s="1006">
        <v>0.82658823529411762</v>
      </c>
      <c r="M608" s="1006">
        <v>0.8216470588235294</v>
      </c>
      <c r="N608" s="1006">
        <v>0.86329411764705888</v>
      </c>
    </row>
    <row r="609" spans="1:14">
      <c r="A609" s="1005" t="s">
        <v>2943</v>
      </c>
      <c r="B609" s="1013">
        <v>603</v>
      </c>
      <c r="C609" s="1005" t="s">
        <v>12</v>
      </c>
      <c r="D609" s="1005" t="s">
        <v>2011</v>
      </c>
      <c r="E609" s="1005" t="s">
        <v>1274</v>
      </c>
      <c r="F609" s="1005" t="s">
        <v>55</v>
      </c>
      <c r="G609" s="1005">
        <v>860</v>
      </c>
      <c r="H609" s="1006">
        <v>0.90697674418604646</v>
      </c>
      <c r="I609" s="1006">
        <v>0.88837209302325582</v>
      </c>
      <c r="J609" s="1006">
        <v>0.9013953488372094</v>
      </c>
      <c r="K609" s="1006">
        <v>0.83534883720930231</v>
      </c>
      <c r="L609" s="1006">
        <v>0.60465116279069764</v>
      </c>
      <c r="M609" s="1006">
        <v>0.90697674418604646</v>
      </c>
      <c r="N609" s="1006">
        <v>0.84062015503875975</v>
      </c>
    </row>
    <row r="610" spans="1:14">
      <c r="A610" s="1005" t="s">
        <v>2944</v>
      </c>
      <c r="B610" s="1013">
        <v>604</v>
      </c>
      <c r="C610" s="1005" t="s">
        <v>1812</v>
      </c>
      <c r="D610" s="1005" t="s">
        <v>2051</v>
      </c>
      <c r="E610" s="1005" t="s">
        <v>1274</v>
      </c>
      <c r="F610" s="1005" t="s">
        <v>55</v>
      </c>
      <c r="G610" s="1005">
        <v>860</v>
      </c>
      <c r="H610" s="1006">
        <v>0.3530232558139535</v>
      </c>
      <c r="I610" s="1006">
        <v>0.39069767441860465</v>
      </c>
      <c r="J610" s="1006">
        <v>0.40409302325581392</v>
      </c>
      <c r="K610" s="1006">
        <v>0.432</v>
      </c>
      <c r="L610" s="1006">
        <v>0.16074418604651164</v>
      </c>
      <c r="M610" s="1006">
        <v>0.43367441860465111</v>
      </c>
      <c r="N610" s="1006">
        <v>0.36237209302325579</v>
      </c>
    </row>
    <row r="611" spans="1:14">
      <c r="A611" s="1005" t="s">
        <v>2945</v>
      </c>
      <c r="B611" s="1013">
        <v>605</v>
      </c>
      <c r="C611" s="1005" t="s">
        <v>2301</v>
      </c>
      <c r="D611" s="1005" t="s">
        <v>2011</v>
      </c>
      <c r="E611" s="1005" t="s">
        <v>1274</v>
      </c>
      <c r="F611" s="1005" t="s">
        <v>55</v>
      </c>
      <c r="G611" s="1005">
        <v>889</v>
      </c>
      <c r="H611" s="1006">
        <v>0.31424071991001129</v>
      </c>
      <c r="I611" s="1006">
        <v>0.6570978627671541</v>
      </c>
      <c r="J611" s="1006">
        <v>0.88116985376827894</v>
      </c>
      <c r="K611" s="1006">
        <v>0.93354330708661415</v>
      </c>
      <c r="L611" s="1006">
        <v>0.92220472440944889</v>
      </c>
      <c r="M611" s="1006">
        <v>0.83581552305961748</v>
      </c>
      <c r="N611" s="1006">
        <v>0.75734533183352082</v>
      </c>
    </row>
    <row r="612" spans="1:14">
      <c r="A612" s="1005" t="s">
        <v>2946</v>
      </c>
      <c r="B612" s="1013">
        <v>606</v>
      </c>
      <c r="C612" s="1005" t="s">
        <v>877</v>
      </c>
      <c r="D612" s="1005" t="s">
        <v>2011</v>
      </c>
      <c r="E612" s="1005" t="s">
        <v>1274</v>
      </c>
      <c r="F612" s="1005" t="s">
        <v>55</v>
      </c>
      <c r="G612" s="1005">
        <v>889</v>
      </c>
      <c r="H612" s="1006">
        <v>0.98605174353205849</v>
      </c>
      <c r="I612" s="1006">
        <v>0.9516310461192351</v>
      </c>
      <c r="J612" s="1006">
        <v>0.91788526434195727</v>
      </c>
      <c r="K612" s="1006">
        <v>0.99043869516310457</v>
      </c>
      <c r="L612" s="1006">
        <v>1.0191226096737909</v>
      </c>
      <c r="M612" s="1006">
        <v>1.0116985376827896</v>
      </c>
      <c r="N612" s="1006">
        <v>0.97947131608548932</v>
      </c>
    </row>
    <row r="613" spans="1:14">
      <c r="A613" s="1005" t="s">
        <v>2947</v>
      </c>
      <c r="B613" s="1013">
        <v>607</v>
      </c>
      <c r="C613" s="1005" t="s">
        <v>1817</v>
      </c>
      <c r="D613" s="1005" t="s">
        <v>2202</v>
      </c>
      <c r="E613" s="1005" t="s">
        <v>1274</v>
      </c>
      <c r="F613" s="1005" t="s">
        <v>55</v>
      </c>
      <c r="G613" s="1005">
        <v>900</v>
      </c>
      <c r="H613" s="1006">
        <v>0.84444444444444444</v>
      </c>
      <c r="I613" s="1006">
        <v>0.9675555555555555</v>
      </c>
      <c r="J613" s="1006">
        <v>0.98844444444444446</v>
      </c>
      <c r="K613" s="1006">
        <v>0.93066666666666664</v>
      </c>
      <c r="L613" s="1006">
        <v>0.90311111111111109</v>
      </c>
      <c r="M613" s="1006">
        <v>0.82088888888888889</v>
      </c>
      <c r="N613" s="1006">
        <v>0.90918518518518521</v>
      </c>
    </row>
    <row r="614" spans="1:14">
      <c r="A614" s="1005" t="s">
        <v>2948</v>
      </c>
      <c r="B614" s="1013">
        <v>608</v>
      </c>
      <c r="C614" s="1005" t="s">
        <v>956</v>
      </c>
      <c r="D614" s="1005" t="s">
        <v>2011</v>
      </c>
      <c r="E614" s="1005" t="s">
        <v>1274</v>
      </c>
      <c r="F614" s="1005" t="s">
        <v>55</v>
      </c>
      <c r="G614" s="1005">
        <v>900</v>
      </c>
      <c r="H614" s="1006">
        <v>0.92333333333333334</v>
      </c>
      <c r="I614" s="1006">
        <v>0.90133333333333343</v>
      </c>
      <c r="J614" s="1006">
        <v>0.88133333333333341</v>
      </c>
      <c r="K614" s="1006">
        <v>0.89533333333333331</v>
      </c>
      <c r="L614" s="1006">
        <v>0.91400000000000003</v>
      </c>
      <c r="M614" s="1006">
        <v>0.90666666666666662</v>
      </c>
      <c r="N614" s="1006">
        <v>0.90366666666666651</v>
      </c>
    </row>
    <row r="615" spans="1:14">
      <c r="A615" s="1005" t="s">
        <v>2949</v>
      </c>
      <c r="B615" s="1013">
        <v>609</v>
      </c>
      <c r="C615" s="1005" t="s">
        <v>967</v>
      </c>
      <c r="D615" s="1005" t="s">
        <v>2011</v>
      </c>
      <c r="E615" s="1005" t="s">
        <v>1274</v>
      </c>
      <c r="F615" s="1005" t="s">
        <v>55</v>
      </c>
      <c r="G615" s="1005">
        <v>900</v>
      </c>
      <c r="H615" s="1006">
        <v>0.70266666666666666</v>
      </c>
      <c r="I615" s="1006">
        <v>0.67333333333333334</v>
      </c>
      <c r="J615" s="1006">
        <v>0.65666666666666662</v>
      </c>
      <c r="K615" s="1006">
        <v>0.67666666666666664</v>
      </c>
      <c r="L615" s="1006">
        <v>0.65533333333333332</v>
      </c>
      <c r="M615" s="1006">
        <v>0.69400000000000006</v>
      </c>
      <c r="N615" s="1006">
        <v>0.6764444444444444</v>
      </c>
    </row>
    <row r="616" spans="1:14">
      <c r="A616" s="1005" t="s">
        <v>2950</v>
      </c>
      <c r="B616" s="1013">
        <v>610</v>
      </c>
      <c r="C616" s="1005" t="s">
        <v>2951</v>
      </c>
      <c r="D616" s="1005" t="s">
        <v>2210</v>
      </c>
      <c r="E616" s="1005" t="s">
        <v>1349</v>
      </c>
      <c r="F616" s="1005" t="s">
        <v>55</v>
      </c>
      <c r="G616" s="1005">
        <v>900</v>
      </c>
      <c r="H616" s="1006"/>
      <c r="I616" s="1006"/>
      <c r="J616" s="1006"/>
      <c r="K616" s="1006"/>
      <c r="L616" s="1006"/>
      <c r="M616" s="1006"/>
      <c r="N616" s="1006"/>
    </row>
    <row r="617" spans="1:14">
      <c r="A617" s="1005" t="s">
        <v>2952</v>
      </c>
      <c r="B617" s="1013">
        <v>611</v>
      </c>
      <c r="C617" s="1005" t="s">
        <v>2196</v>
      </c>
      <c r="D617" s="1005" t="s">
        <v>2203</v>
      </c>
      <c r="E617" s="1005" t="s">
        <v>1274</v>
      </c>
      <c r="F617" s="1005" t="s">
        <v>55</v>
      </c>
      <c r="G617" s="1005">
        <v>950</v>
      </c>
      <c r="H617" s="1006"/>
      <c r="I617" s="1006"/>
      <c r="J617" s="1006"/>
      <c r="K617" s="1006"/>
      <c r="L617" s="1006">
        <v>0.16926315789473687</v>
      </c>
      <c r="M617" s="1006">
        <v>1.0092631578947369</v>
      </c>
      <c r="N617" s="1006">
        <v>0.58926315789473682</v>
      </c>
    </row>
    <row r="618" spans="1:14">
      <c r="A618" s="1005" t="s">
        <v>2953</v>
      </c>
      <c r="B618" s="1013">
        <v>612</v>
      </c>
      <c r="C618" s="1005" t="s">
        <v>1753</v>
      </c>
      <c r="D618" s="1005" t="s">
        <v>2011</v>
      </c>
      <c r="E618" s="1005" t="s">
        <v>332</v>
      </c>
      <c r="F618" s="1005" t="s">
        <v>55</v>
      </c>
      <c r="G618" s="1005">
        <v>950</v>
      </c>
      <c r="H618" s="1006">
        <v>0.16294736842105265</v>
      </c>
      <c r="I618" s="1006">
        <v>0.12656842105263158</v>
      </c>
      <c r="J618" s="1006">
        <v>7.0484210526315788E-2</v>
      </c>
      <c r="K618" s="1006">
        <v>5.0778947368421055E-2</v>
      </c>
      <c r="L618" s="1006">
        <v>7.3684210526315788E-3</v>
      </c>
      <c r="M618" s="1006"/>
      <c r="N618" s="1006">
        <v>6.9691228070175443E-2</v>
      </c>
    </row>
    <row r="619" spans="1:14">
      <c r="A619" s="1005" t="s">
        <v>2954</v>
      </c>
      <c r="B619" s="1013">
        <v>613</v>
      </c>
      <c r="C619" s="1005" t="s">
        <v>2302</v>
      </c>
      <c r="D619" s="1005" t="s">
        <v>2202</v>
      </c>
      <c r="E619" s="1005" t="s">
        <v>1274</v>
      </c>
      <c r="F619" s="1005" t="s">
        <v>55</v>
      </c>
      <c r="G619" s="1005">
        <v>989</v>
      </c>
      <c r="H619" s="1006">
        <v>1.3079878665318503</v>
      </c>
      <c r="I619" s="1006">
        <v>1.4584428715874622</v>
      </c>
      <c r="J619" s="1006">
        <v>1.4754297269969667</v>
      </c>
      <c r="K619" s="1006">
        <v>1.5652173913043479</v>
      </c>
      <c r="L619" s="1006">
        <v>1.5652173913043479</v>
      </c>
      <c r="M619" s="1006">
        <v>1.5652173913043479</v>
      </c>
      <c r="N619" s="1006">
        <v>1.4895854398382204</v>
      </c>
    </row>
    <row r="620" spans="1:14">
      <c r="A620" s="1005" t="s">
        <v>2955</v>
      </c>
      <c r="B620" s="1013">
        <v>614</v>
      </c>
      <c r="C620" s="1005" t="s">
        <v>1791</v>
      </c>
      <c r="D620" s="1005" t="s">
        <v>2011</v>
      </c>
      <c r="E620" s="1005" t="s">
        <v>1274</v>
      </c>
      <c r="F620" s="1005" t="s">
        <v>55</v>
      </c>
      <c r="G620" s="1005">
        <v>1000</v>
      </c>
      <c r="H620" s="1006">
        <v>0.71099999999999997</v>
      </c>
      <c r="I620" s="1006">
        <v>0.75360000000000005</v>
      </c>
      <c r="J620" s="1006">
        <v>0.71339999999999992</v>
      </c>
      <c r="K620" s="1006">
        <v>0.68759999999999999</v>
      </c>
      <c r="L620" s="1006">
        <v>0.69420000000000004</v>
      </c>
      <c r="M620" s="1006">
        <v>0.7397999999999999</v>
      </c>
      <c r="N620" s="1006">
        <v>0.71660000000000001</v>
      </c>
    </row>
    <row r="621" spans="1:14">
      <c r="A621" s="1005" t="s">
        <v>2956</v>
      </c>
      <c r="B621" s="1013">
        <v>615</v>
      </c>
      <c r="C621" s="1005" t="s">
        <v>1726</v>
      </c>
      <c r="D621" s="1005" t="s">
        <v>2202</v>
      </c>
      <c r="E621" s="1005" t="s">
        <v>1274</v>
      </c>
      <c r="F621" s="1005" t="s">
        <v>55</v>
      </c>
      <c r="G621" s="1005">
        <v>1000</v>
      </c>
      <c r="H621" s="1006">
        <v>0.74927999999999995</v>
      </c>
      <c r="I621" s="1006">
        <v>0.83232000000000006</v>
      </c>
      <c r="J621" s="1006">
        <v>0.8952</v>
      </c>
      <c r="K621" s="1006">
        <v>0.85608000000000006</v>
      </c>
      <c r="L621" s="1006">
        <v>0.89855999999999991</v>
      </c>
      <c r="M621" s="1006">
        <v>0.85175999999999996</v>
      </c>
      <c r="N621" s="1006">
        <v>0.84720000000000018</v>
      </c>
    </row>
    <row r="622" spans="1:14">
      <c r="A622" s="1005" t="s">
        <v>2957</v>
      </c>
      <c r="B622" s="1013">
        <v>616</v>
      </c>
      <c r="C622" s="1005" t="s">
        <v>1780</v>
      </c>
      <c r="D622" s="1005" t="s">
        <v>2011</v>
      </c>
      <c r="E622" s="1005" t="s">
        <v>1274</v>
      </c>
      <c r="F622" s="1005" t="s">
        <v>55</v>
      </c>
      <c r="G622" s="1005">
        <v>1000</v>
      </c>
      <c r="H622" s="1006">
        <v>0.89088000000000001</v>
      </c>
      <c r="I622" s="1006">
        <v>0.85968</v>
      </c>
      <c r="J622" s="1006">
        <v>0.81215999999999999</v>
      </c>
      <c r="K622" s="1006">
        <v>0.79488000000000003</v>
      </c>
      <c r="L622" s="1006">
        <v>0.78</v>
      </c>
      <c r="M622" s="1006">
        <v>0.74687999999999999</v>
      </c>
      <c r="N622" s="1006">
        <v>0.81408000000000003</v>
      </c>
    </row>
    <row r="623" spans="1:14">
      <c r="A623" s="1005" t="s">
        <v>2958</v>
      </c>
      <c r="B623" s="1013">
        <v>617</v>
      </c>
      <c r="C623" s="1005" t="s">
        <v>2206</v>
      </c>
      <c r="D623" s="1005" t="s">
        <v>2011</v>
      </c>
      <c r="E623" s="1005" t="s">
        <v>1274</v>
      </c>
      <c r="F623" s="1005" t="s">
        <v>55</v>
      </c>
      <c r="G623" s="1005">
        <v>1000</v>
      </c>
      <c r="H623" s="1006">
        <v>0.90144000000000002</v>
      </c>
      <c r="I623" s="1006">
        <v>0.82296000000000002</v>
      </c>
      <c r="J623" s="1006">
        <v>0.8920800000000001</v>
      </c>
      <c r="K623" s="1006">
        <v>0.6804</v>
      </c>
      <c r="L623" s="1006">
        <v>0.70199999999999996</v>
      </c>
      <c r="M623" s="1006">
        <v>0.89639999999999997</v>
      </c>
      <c r="N623" s="1006">
        <v>0.81587999999999994</v>
      </c>
    </row>
    <row r="624" spans="1:14">
      <c r="A624" s="1005" t="s">
        <v>2959</v>
      </c>
      <c r="B624" s="1013">
        <v>618</v>
      </c>
      <c r="C624" s="1005" t="s">
        <v>2208</v>
      </c>
      <c r="D624" s="1005" t="s">
        <v>2011</v>
      </c>
      <c r="E624" s="1005" t="s">
        <v>1274</v>
      </c>
      <c r="F624" s="1005" t="s">
        <v>55</v>
      </c>
      <c r="G624" s="1005">
        <v>1000</v>
      </c>
      <c r="H624" s="1006"/>
      <c r="I624" s="1006"/>
      <c r="J624" s="1006">
        <v>3.9600000000000003E-2</v>
      </c>
      <c r="K624" s="1006">
        <v>0.12</v>
      </c>
      <c r="L624" s="1006">
        <v>0.14280000000000001</v>
      </c>
      <c r="M624" s="1006">
        <v>0.114</v>
      </c>
      <c r="N624" s="1006">
        <v>0.1041</v>
      </c>
    </row>
    <row r="625" spans="1:14" s="811" customFormat="1" ht="15">
      <c r="A625" s="1009"/>
      <c r="B625" s="1015">
        <f>+B624</f>
        <v>618</v>
      </c>
      <c r="C625" s="1008" t="s">
        <v>1345</v>
      </c>
      <c r="D625" s="1009"/>
      <c r="E625" s="1009"/>
      <c r="F625" s="1009"/>
      <c r="G625" s="1009">
        <f>SUM(G7:G624)</f>
        <v>181373.83000000002</v>
      </c>
      <c r="H625" s="1010">
        <f t="shared" ref="H625:N625" si="0">AVERAGE(H7:H624)</f>
        <v>0.63998870080288306</v>
      </c>
      <c r="I625" s="1010">
        <f t="shared" si="0"/>
        <v>0.67813034538787176</v>
      </c>
      <c r="J625" s="1010">
        <f t="shared" si="0"/>
        <v>0.65374997395187917</v>
      </c>
      <c r="K625" s="1010">
        <f t="shared" si="0"/>
        <v>0.6227688698728524</v>
      </c>
      <c r="L625" s="1010">
        <f t="shared" si="0"/>
        <v>0.55140077840115742</v>
      </c>
      <c r="M625" s="1010">
        <f t="shared" si="0"/>
        <v>0.56740944324809928</v>
      </c>
      <c r="N625" s="1010">
        <f t="shared" si="0"/>
        <v>0.60593760123946483</v>
      </c>
    </row>
    <row r="626" spans="1:14" ht="15">
      <c r="A626" s="1005"/>
      <c r="B626" s="1013"/>
      <c r="C626" s="1001" t="s">
        <v>1382</v>
      </c>
      <c r="D626" s="1005"/>
      <c r="E626" s="1005"/>
      <c r="F626" s="1005"/>
      <c r="G626" s="1005"/>
      <c r="H626" s="1006"/>
      <c r="I626" s="1006"/>
      <c r="J626" s="1006"/>
      <c r="K626" s="1006"/>
      <c r="L626" s="1006"/>
      <c r="M626" s="1006"/>
      <c r="N626" s="1006"/>
    </row>
    <row r="627" spans="1:14">
      <c r="A627" s="1005" t="s">
        <v>2960</v>
      </c>
      <c r="B627" s="1016">
        <v>1</v>
      </c>
      <c r="C627" s="1005" t="s">
        <v>1794</v>
      </c>
      <c r="D627" s="1005" t="s">
        <v>2213</v>
      </c>
      <c r="E627" s="1005" t="s">
        <v>1274</v>
      </c>
      <c r="F627" s="1005" t="s">
        <v>55</v>
      </c>
      <c r="G627" s="1005">
        <v>1150</v>
      </c>
      <c r="H627" s="1006">
        <v>0.34935652173913045</v>
      </c>
      <c r="I627" s="1006">
        <v>0.3449739130434783</v>
      </c>
      <c r="J627" s="1006">
        <v>0.35123478260869567</v>
      </c>
      <c r="K627" s="1006">
        <v>0.36062608695652176</v>
      </c>
      <c r="L627" s="1006">
        <v>0.36939130434782608</v>
      </c>
      <c r="M627" s="1006">
        <v>0.3424695652173913</v>
      </c>
      <c r="N627" s="1006">
        <v>0.35300869565217396</v>
      </c>
    </row>
    <row r="628" spans="1:14">
      <c r="A628" s="1005" t="s">
        <v>2961</v>
      </c>
      <c r="B628" s="1016">
        <v>2</v>
      </c>
      <c r="C628" s="1005" t="s">
        <v>379</v>
      </c>
      <c r="D628" s="1005" t="s">
        <v>2011</v>
      </c>
      <c r="E628" s="1005" t="s">
        <v>1274</v>
      </c>
      <c r="F628" s="1005" t="s">
        <v>55</v>
      </c>
      <c r="G628" s="1005">
        <v>1200</v>
      </c>
      <c r="H628" s="1006">
        <v>0.70979999999999999</v>
      </c>
      <c r="I628" s="1006">
        <v>0.66479999999999995</v>
      </c>
      <c r="J628" s="1006">
        <v>0.67379999999999995</v>
      </c>
      <c r="K628" s="1006">
        <v>0.63300000000000001</v>
      </c>
      <c r="L628" s="1006">
        <v>0.60120000000000007</v>
      </c>
      <c r="M628" s="1006">
        <v>0.55320000000000003</v>
      </c>
      <c r="N628" s="1006">
        <v>0.63929999999999998</v>
      </c>
    </row>
    <row r="629" spans="1:14">
      <c r="A629" s="1005" t="s">
        <v>2962</v>
      </c>
      <c r="B629" s="1016">
        <v>3</v>
      </c>
      <c r="C629" s="1005" t="s">
        <v>278</v>
      </c>
      <c r="D629" s="1005" t="s">
        <v>2203</v>
      </c>
      <c r="E629" s="1005" t="s">
        <v>1274</v>
      </c>
      <c r="F629" s="1005" t="s">
        <v>55</v>
      </c>
      <c r="G629" s="1005">
        <v>1200</v>
      </c>
      <c r="H629" s="1006">
        <v>1.0884</v>
      </c>
      <c r="I629" s="1006">
        <v>1.0872000000000002</v>
      </c>
      <c r="J629" s="1006">
        <v>1.0595999999999999</v>
      </c>
      <c r="K629" s="1006">
        <v>1.1028</v>
      </c>
      <c r="L629" s="1006">
        <v>1.119</v>
      </c>
      <c r="M629" s="1006">
        <v>1.1195999999999999</v>
      </c>
      <c r="N629" s="1006">
        <v>1.0961000000000001</v>
      </c>
    </row>
    <row r="630" spans="1:14">
      <c r="A630" s="1005" t="s">
        <v>2963</v>
      </c>
      <c r="B630" s="1016">
        <v>4</v>
      </c>
      <c r="C630" s="1005" t="s">
        <v>2036</v>
      </c>
      <c r="D630" s="1005" t="s">
        <v>2011</v>
      </c>
      <c r="E630" s="1005" t="s">
        <v>1274</v>
      </c>
      <c r="F630" s="1005" t="s">
        <v>55</v>
      </c>
      <c r="G630" s="1005">
        <v>1200</v>
      </c>
      <c r="H630" s="1006">
        <v>0.86486486486486491</v>
      </c>
      <c r="I630" s="1006">
        <v>0.85225225225225221</v>
      </c>
      <c r="J630" s="1006">
        <v>0.8666666666666667</v>
      </c>
      <c r="K630" s="1006">
        <v>0.55495495495495495</v>
      </c>
      <c r="L630" s="1006">
        <v>0.79639639639639648</v>
      </c>
      <c r="M630" s="1006">
        <v>0.27266666666666667</v>
      </c>
      <c r="N630" s="1006">
        <v>0.51982683982683986</v>
      </c>
    </row>
    <row r="631" spans="1:14">
      <c r="A631" s="1005" t="s">
        <v>2964</v>
      </c>
      <c r="B631" s="1016">
        <v>5</v>
      </c>
      <c r="C631" s="1005" t="s">
        <v>729</v>
      </c>
      <c r="D631" s="1005" t="s">
        <v>2050</v>
      </c>
      <c r="E631" s="1005" t="s">
        <v>1274</v>
      </c>
      <c r="F631" s="1005" t="s">
        <v>55</v>
      </c>
      <c r="G631" s="1005">
        <v>1236</v>
      </c>
      <c r="H631" s="1006">
        <v>0.76941747572815533</v>
      </c>
      <c r="I631" s="1006">
        <v>0.77427184466019416</v>
      </c>
      <c r="J631" s="1006">
        <v>0.82038834951456308</v>
      </c>
      <c r="K631" s="1006">
        <v>0.81796116504854366</v>
      </c>
      <c r="L631" s="1006">
        <v>0.82281553398058249</v>
      </c>
      <c r="M631" s="1006">
        <v>0.82038834951456308</v>
      </c>
      <c r="N631" s="1006">
        <v>0.80420711974110037</v>
      </c>
    </row>
    <row r="632" spans="1:14">
      <c r="A632" s="1005" t="s">
        <v>2965</v>
      </c>
      <c r="B632" s="1016">
        <v>6</v>
      </c>
      <c r="C632" s="1005" t="s">
        <v>10</v>
      </c>
      <c r="D632" s="1005" t="s">
        <v>2011</v>
      </c>
      <c r="E632" s="1005" t="s">
        <v>1274</v>
      </c>
      <c r="F632" s="1005" t="s">
        <v>55</v>
      </c>
      <c r="G632" s="1005">
        <v>1300</v>
      </c>
      <c r="H632" s="1006">
        <v>0.92</v>
      </c>
      <c r="I632" s="1006">
        <v>0.92184615384615387</v>
      </c>
      <c r="J632" s="1006">
        <v>0.90276923076923066</v>
      </c>
      <c r="K632" s="1006">
        <v>0.96861538461538466</v>
      </c>
      <c r="L632" s="1006">
        <v>1.0036923076923077</v>
      </c>
      <c r="M632" s="1006">
        <v>0.99323076923076925</v>
      </c>
      <c r="N632" s="1006">
        <v>0.95169230769230762</v>
      </c>
    </row>
    <row r="633" spans="1:14">
      <c r="A633" s="1005" t="s">
        <v>2966</v>
      </c>
      <c r="B633" s="1016">
        <v>7</v>
      </c>
      <c r="C633" s="1005" t="s">
        <v>1277</v>
      </c>
      <c r="D633" s="1005" t="s">
        <v>2011</v>
      </c>
      <c r="E633" s="1005" t="s">
        <v>1274</v>
      </c>
      <c r="F633" s="1005" t="s">
        <v>55</v>
      </c>
      <c r="G633" s="1005">
        <v>1350</v>
      </c>
      <c r="H633" s="1006">
        <v>0.97973333333333346</v>
      </c>
      <c r="I633" s="1006">
        <v>0.94933333333333325</v>
      </c>
      <c r="J633" s="1006">
        <v>0.9509333333333333</v>
      </c>
      <c r="K633" s="1006">
        <v>0.99786666666666657</v>
      </c>
      <c r="L633" s="1006">
        <v>1</v>
      </c>
      <c r="M633" s="1006">
        <v>1.0005333333333333</v>
      </c>
      <c r="N633" s="1006">
        <v>0.97973333333333334</v>
      </c>
    </row>
    <row r="634" spans="1:14">
      <c r="A634" s="1005" t="s">
        <v>2967</v>
      </c>
      <c r="B634" s="1016">
        <v>8</v>
      </c>
      <c r="C634" s="1005" t="s">
        <v>664</v>
      </c>
      <c r="D634" s="1005" t="s">
        <v>2011</v>
      </c>
      <c r="E634" s="1005" t="s">
        <v>1274</v>
      </c>
      <c r="F634" s="1005" t="s">
        <v>55</v>
      </c>
      <c r="G634" s="1005">
        <v>1450</v>
      </c>
      <c r="H634" s="1006">
        <v>0.92159999999999997</v>
      </c>
      <c r="I634" s="1006">
        <v>0.90223448275862073</v>
      </c>
      <c r="J634" s="1006">
        <v>0.89031724137931034</v>
      </c>
      <c r="K634" s="1006">
        <v>0.94444137931034489</v>
      </c>
      <c r="L634" s="1006">
        <v>0.81682758620689666</v>
      </c>
      <c r="M634" s="1006">
        <v>0.94493793103448287</v>
      </c>
      <c r="N634" s="1006">
        <v>0.90339310344827595</v>
      </c>
    </row>
    <row r="635" spans="1:14">
      <c r="A635" s="1005" t="s">
        <v>2968</v>
      </c>
      <c r="B635" s="1016">
        <v>9</v>
      </c>
      <c r="C635" s="1005" t="s">
        <v>1694</v>
      </c>
      <c r="D635" s="1005" t="s">
        <v>2011</v>
      </c>
      <c r="E635" s="1005" t="s">
        <v>1274</v>
      </c>
      <c r="F635" s="1005" t="s">
        <v>55</v>
      </c>
      <c r="G635" s="1005">
        <v>1450</v>
      </c>
      <c r="H635" s="1006">
        <v>0.90322758620689658</v>
      </c>
      <c r="I635" s="1006">
        <v>0.94742068965517245</v>
      </c>
      <c r="J635" s="1006">
        <v>0.92656551724137926</v>
      </c>
      <c r="K635" s="1006">
        <v>0.91365517241379313</v>
      </c>
      <c r="L635" s="1006">
        <v>0.92408275862068967</v>
      </c>
      <c r="M635" s="1006">
        <v>0.76071724137931029</v>
      </c>
      <c r="N635" s="1006">
        <v>0.89594482758620697</v>
      </c>
    </row>
    <row r="636" spans="1:14">
      <c r="A636" s="1005" t="s">
        <v>2969</v>
      </c>
      <c r="B636" s="1016">
        <v>10</v>
      </c>
      <c r="C636" s="1005" t="s">
        <v>381</v>
      </c>
      <c r="D636" s="1005" t="s">
        <v>2190</v>
      </c>
      <c r="E636" s="1005" t="s">
        <v>1274</v>
      </c>
      <c r="F636" s="1005" t="s">
        <v>55</v>
      </c>
      <c r="G636" s="1005">
        <v>1500</v>
      </c>
      <c r="H636" s="1006">
        <v>1.2799999999999999E-2</v>
      </c>
      <c r="I636" s="1006">
        <v>1.2799999999999999E-2</v>
      </c>
      <c r="J636" s="1006">
        <v>0.85119999999999996</v>
      </c>
      <c r="K636" s="1006">
        <v>6.3999999999999994E-3</v>
      </c>
      <c r="L636" s="1006"/>
      <c r="M636" s="1006">
        <v>6.3999999999999994E-3</v>
      </c>
      <c r="N636" s="1006">
        <v>0.14826666666666666</v>
      </c>
    </row>
    <row r="637" spans="1:14">
      <c r="A637" s="1005" t="s">
        <v>2970</v>
      </c>
      <c r="B637" s="1016">
        <v>11</v>
      </c>
      <c r="C637" s="1005" t="s">
        <v>1275</v>
      </c>
      <c r="D637" s="1005" t="s">
        <v>2011</v>
      </c>
      <c r="E637" s="1005" t="s">
        <v>1274</v>
      </c>
      <c r="F637" s="1005" t="s">
        <v>55</v>
      </c>
      <c r="G637" s="1005">
        <v>1500</v>
      </c>
      <c r="H637" s="1006">
        <v>1.3333333333333334E-2</v>
      </c>
      <c r="I637" s="1006">
        <v>1.3333333333333334E-2</v>
      </c>
      <c r="J637" s="1006">
        <v>1.3333333333333334E-2</v>
      </c>
      <c r="K637" s="1006">
        <v>6.6666666666666666E-2</v>
      </c>
      <c r="L637" s="1006">
        <v>1.3333333333333334E-2</v>
      </c>
      <c r="M637" s="1006">
        <v>0.04</v>
      </c>
      <c r="N637" s="1006">
        <v>2.6666666666666668E-2</v>
      </c>
    </row>
    <row r="638" spans="1:14">
      <c r="A638" s="1005" t="s">
        <v>2971</v>
      </c>
      <c r="B638" s="1016">
        <v>12</v>
      </c>
      <c r="C638" s="1005" t="s">
        <v>700</v>
      </c>
      <c r="D638" s="1005" t="s">
        <v>2190</v>
      </c>
      <c r="E638" s="1005" t="s">
        <v>1274</v>
      </c>
      <c r="F638" s="1005" t="s">
        <v>55</v>
      </c>
      <c r="G638" s="1005">
        <v>1600</v>
      </c>
      <c r="H638" s="1006">
        <v>0.39524999999999999</v>
      </c>
      <c r="I638" s="1006">
        <v>1.3987499999999999</v>
      </c>
      <c r="J638" s="1006">
        <v>1.41</v>
      </c>
      <c r="K638" s="1006">
        <v>1.1092500000000001</v>
      </c>
      <c r="L638" s="1006">
        <v>0.93075000000000008</v>
      </c>
      <c r="M638" s="1006">
        <v>9.0000000000000011E-3</v>
      </c>
      <c r="N638" s="1006">
        <v>0.87549999999999994</v>
      </c>
    </row>
    <row r="639" spans="1:14">
      <c r="A639" s="1005" t="s">
        <v>2972</v>
      </c>
      <c r="B639" s="1016">
        <v>13</v>
      </c>
      <c r="C639" s="1005" t="s">
        <v>2212</v>
      </c>
      <c r="D639" s="1005" t="s">
        <v>2210</v>
      </c>
      <c r="E639" s="1005" t="s">
        <v>1274</v>
      </c>
      <c r="F639" s="1005" t="s">
        <v>55</v>
      </c>
      <c r="G639" s="1005">
        <v>1689</v>
      </c>
      <c r="H639" s="1006">
        <v>7.104795737122558E-3</v>
      </c>
      <c r="I639" s="1006"/>
      <c r="J639" s="1006"/>
      <c r="K639" s="1006">
        <v>0.33250444049733574</v>
      </c>
      <c r="L639" s="1006">
        <v>0.71190053285968036</v>
      </c>
      <c r="M639" s="1006">
        <v>0.3673179396092362</v>
      </c>
      <c r="N639" s="1006">
        <v>0.23647128478389581</v>
      </c>
    </row>
    <row r="640" spans="1:14">
      <c r="A640" s="1005" t="s">
        <v>2973</v>
      </c>
      <c r="B640" s="1016">
        <v>14</v>
      </c>
      <c r="C640" s="1005" t="s">
        <v>255</v>
      </c>
      <c r="D640" s="1005" t="s">
        <v>2011</v>
      </c>
      <c r="E640" s="1005" t="s">
        <v>1274</v>
      </c>
      <c r="F640" s="1005" t="s">
        <v>55</v>
      </c>
      <c r="G640" s="1005">
        <v>1750</v>
      </c>
      <c r="H640" s="1006">
        <v>0.72685714285714287</v>
      </c>
      <c r="I640" s="1006">
        <v>0.7378285714285715</v>
      </c>
      <c r="J640" s="1006">
        <v>0.72960000000000003</v>
      </c>
      <c r="K640" s="1006">
        <v>0.72</v>
      </c>
      <c r="L640" s="1006">
        <v>0.72</v>
      </c>
      <c r="M640" s="1006">
        <v>0.71725714285714293</v>
      </c>
      <c r="N640" s="1006">
        <v>0.72525714285714282</v>
      </c>
    </row>
    <row r="641" spans="1:14">
      <c r="A641" s="1005" t="s">
        <v>2974</v>
      </c>
      <c r="B641" s="1016">
        <v>15</v>
      </c>
      <c r="C641" s="1005" t="s">
        <v>2205</v>
      </c>
      <c r="D641" s="1005" t="s">
        <v>2011</v>
      </c>
      <c r="E641" s="1005" t="s">
        <v>1274</v>
      </c>
      <c r="F641" s="1005" t="s">
        <v>55</v>
      </c>
      <c r="G641" s="1005">
        <v>1800</v>
      </c>
      <c r="H641" s="1006">
        <v>0.60499999999999998</v>
      </c>
      <c r="I641" s="1006">
        <v>0.62</v>
      </c>
      <c r="J641" s="1006">
        <v>0.71</v>
      </c>
      <c r="K641" s="1006">
        <v>1.33</v>
      </c>
      <c r="L641" s="1006">
        <v>1.31</v>
      </c>
      <c r="M641" s="1006">
        <v>1.3240000000000001</v>
      </c>
      <c r="N641" s="1006">
        <v>0.98316666666666674</v>
      </c>
    </row>
    <row r="642" spans="1:14">
      <c r="A642" s="1005" t="s">
        <v>2975</v>
      </c>
      <c r="B642" s="1016">
        <v>16</v>
      </c>
      <c r="C642" s="1005" t="s">
        <v>24</v>
      </c>
      <c r="D642" s="1005" t="s">
        <v>2011</v>
      </c>
      <c r="E642" s="1005" t="s">
        <v>1274</v>
      </c>
      <c r="F642" s="1005" t="s">
        <v>119</v>
      </c>
      <c r="G642" s="1005">
        <v>2000</v>
      </c>
      <c r="H642" s="1006">
        <v>0.14000000000000001</v>
      </c>
      <c r="I642" s="1006">
        <v>0.12</v>
      </c>
      <c r="J642" s="1006">
        <v>0.16</v>
      </c>
      <c r="K642" s="1006">
        <v>0.14000000000000001</v>
      </c>
      <c r="L642" s="1006">
        <v>0.14000000000000001</v>
      </c>
      <c r="M642" s="1006">
        <v>0.14000000000000001</v>
      </c>
      <c r="N642" s="1006">
        <v>0.14000000000000001</v>
      </c>
    </row>
    <row r="643" spans="1:14">
      <c r="A643" s="1005" t="s">
        <v>2976</v>
      </c>
      <c r="B643" s="1016">
        <v>17</v>
      </c>
      <c r="C643" s="1005" t="s">
        <v>2015</v>
      </c>
      <c r="D643" s="1005" t="s">
        <v>2214</v>
      </c>
      <c r="E643" s="1005" t="s">
        <v>1274</v>
      </c>
      <c r="F643" s="1005" t="s">
        <v>55</v>
      </c>
      <c r="G643" s="1005">
        <v>2000</v>
      </c>
      <c r="H643" s="1006">
        <v>5.8200000000000002E-2</v>
      </c>
      <c r="I643" s="1006">
        <v>5.3999999999999999E-2</v>
      </c>
      <c r="J643" s="1006">
        <v>0.1158</v>
      </c>
      <c r="K643" s="1006">
        <v>0.06</v>
      </c>
      <c r="L643" s="1006">
        <v>0.2046</v>
      </c>
      <c r="M643" s="1006">
        <v>5.4600000000000003E-2</v>
      </c>
      <c r="N643" s="1006">
        <v>9.1200000000000003E-2</v>
      </c>
    </row>
    <row r="644" spans="1:14">
      <c r="A644" s="1005" t="s">
        <v>2977</v>
      </c>
      <c r="B644" s="1016">
        <v>18</v>
      </c>
      <c r="C644" s="1005" t="s">
        <v>364</v>
      </c>
      <c r="D644" s="1005" t="s">
        <v>2011</v>
      </c>
      <c r="E644" s="1005" t="s">
        <v>1274</v>
      </c>
      <c r="F644" s="1005" t="s">
        <v>55</v>
      </c>
      <c r="G644" s="1005">
        <v>2000</v>
      </c>
      <c r="H644" s="1006">
        <v>0.54600000000000004</v>
      </c>
      <c r="I644" s="1006">
        <v>0.504</v>
      </c>
      <c r="J644" s="1006">
        <v>0.52049999999999996</v>
      </c>
      <c r="K644" s="1006">
        <v>0.52500000000000002</v>
      </c>
      <c r="L644" s="1006">
        <v>0.38250000000000001</v>
      </c>
      <c r="M644" s="1006">
        <v>0.54300000000000004</v>
      </c>
      <c r="N644" s="1006">
        <v>0.50349999999999995</v>
      </c>
    </row>
    <row r="645" spans="1:14">
      <c r="A645" s="1005" t="s">
        <v>2978</v>
      </c>
      <c r="B645" s="1016">
        <v>19</v>
      </c>
      <c r="C645" s="1005" t="s">
        <v>1623</v>
      </c>
      <c r="D645" s="1005" t="s">
        <v>2011</v>
      </c>
      <c r="E645" s="1005" t="s">
        <v>1274</v>
      </c>
      <c r="F645" s="1005" t="s">
        <v>55</v>
      </c>
      <c r="G645" s="1005">
        <v>2000</v>
      </c>
      <c r="H645" s="1006">
        <v>0.63</v>
      </c>
      <c r="I645" s="1006">
        <v>0.69</v>
      </c>
      <c r="J645" s="1006">
        <v>0.48799999999999999</v>
      </c>
      <c r="K645" s="1006">
        <v>0.54400000000000004</v>
      </c>
      <c r="L645" s="1006">
        <v>0.70199999999999996</v>
      </c>
      <c r="M645" s="1006">
        <v>0.71399999999999997</v>
      </c>
      <c r="N645" s="1006">
        <v>0.628</v>
      </c>
    </row>
    <row r="646" spans="1:14">
      <c r="A646" s="1005" t="s">
        <v>2979</v>
      </c>
      <c r="B646" s="1016">
        <v>20</v>
      </c>
      <c r="C646" s="1005" t="s">
        <v>410</v>
      </c>
      <c r="D646" s="1005" t="s">
        <v>2011</v>
      </c>
      <c r="E646" s="1005" t="s">
        <v>1274</v>
      </c>
      <c r="F646" s="1005" t="s">
        <v>55</v>
      </c>
      <c r="G646" s="1005">
        <v>2000</v>
      </c>
      <c r="H646" s="1006">
        <v>0.4743</v>
      </c>
      <c r="I646" s="1006">
        <v>0.42149999999999999</v>
      </c>
      <c r="J646" s="1006">
        <v>0.41670000000000001</v>
      </c>
      <c r="K646" s="1006">
        <v>0.42630000000000001</v>
      </c>
      <c r="L646" s="1006">
        <v>0.39750000000000002</v>
      </c>
      <c r="M646" s="1006">
        <v>0.38789999999999997</v>
      </c>
      <c r="N646" s="1006">
        <v>0.42070000000000002</v>
      </c>
    </row>
    <row r="647" spans="1:14">
      <c r="A647" s="1005" t="s">
        <v>2980</v>
      </c>
      <c r="B647" s="1016">
        <v>21</v>
      </c>
      <c r="C647" s="1005" t="s">
        <v>2016</v>
      </c>
      <c r="D647" s="1005" t="s">
        <v>2210</v>
      </c>
      <c r="E647" s="1005" t="s">
        <v>1274</v>
      </c>
      <c r="F647" s="1005" t="s">
        <v>55</v>
      </c>
      <c r="G647" s="1005">
        <v>2033.49</v>
      </c>
      <c r="H647" s="1006">
        <v>6.727350515616011E-2</v>
      </c>
      <c r="I647" s="1006"/>
      <c r="J647" s="1006">
        <v>4.2488529572311641E-3</v>
      </c>
      <c r="K647" s="1006">
        <v>0.14764764026378296</v>
      </c>
      <c r="L647" s="1006">
        <v>0.62776802443090451</v>
      </c>
      <c r="M647" s="1006">
        <v>3.1866397179233733E-3</v>
      </c>
      <c r="N647" s="1006">
        <v>0.14168744375433368</v>
      </c>
    </row>
    <row r="648" spans="1:14">
      <c r="A648" s="1005" t="s">
        <v>2981</v>
      </c>
      <c r="B648" s="1016">
        <v>22</v>
      </c>
      <c r="C648" s="1005" t="s">
        <v>1753</v>
      </c>
      <c r="D648" s="1005" t="s">
        <v>2011</v>
      </c>
      <c r="E648" s="1005" t="s">
        <v>1274</v>
      </c>
      <c r="F648" s="1005" t="s">
        <v>55</v>
      </c>
      <c r="G648" s="1005">
        <v>2039</v>
      </c>
      <c r="H648" s="1006">
        <v>0.17361451692005886</v>
      </c>
      <c r="I648" s="1006">
        <v>9.9460519862677788E-2</v>
      </c>
      <c r="J648" s="1006">
        <v>0.16655223148602258</v>
      </c>
      <c r="K648" s="1006">
        <v>4.4727807748896523E-2</v>
      </c>
      <c r="L648" s="1006"/>
      <c r="M648" s="1006"/>
      <c r="N648" s="1006">
        <v>8.0725846002942622E-2</v>
      </c>
    </row>
    <row r="649" spans="1:14">
      <c r="A649" s="1005" t="s">
        <v>2982</v>
      </c>
      <c r="B649" s="1016">
        <v>23</v>
      </c>
      <c r="C649" s="1005" t="s">
        <v>2025</v>
      </c>
      <c r="D649" s="1005" t="s">
        <v>2011</v>
      </c>
      <c r="E649" s="1005" t="s">
        <v>1274</v>
      </c>
      <c r="F649" s="1005" t="s">
        <v>55</v>
      </c>
      <c r="G649" s="1005">
        <v>2200</v>
      </c>
      <c r="H649" s="1006">
        <v>0.45837837837837841</v>
      </c>
      <c r="I649" s="1006">
        <v>0.43416216216216219</v>
      </c>
      <c r="J649" s="1006">
        <v>0.57981818181818179</v>
      </c>
      <c r="K649" s="1006">
        <v>0.52581818181818185</v>
      </c>
      <c r="L649" s="1006">
        <v>0.53672727272727272</v>
      </c>
      <c r="M649" s="1006">
        <v>0.59563636363636363</v>
      </c>
      <c r="N649" s="1006">
        <v>0.54681735620585281</v>
      </c>
    </row>
    <row r="650" spans="1:14">
      <c r="A650" s="1005" t="s">
        <v>2983</v>
      </c>
      <c r="B650" s="1016">
        <v>24</v>
      </c>
      <c r="C650" s="1005" t="s">
        <v>1609</v>
      </c>
      <c r="D650" s="1005" t="s">
        <v>2011</v>
      </c>
      <c r="E650" s="1005" t="s">
        <v>1274</v>
      </c>
      <c r="F650" s="1005" t="s">
        <v>55</v>
      </c>
      <c r="G650" s="1005">
        <v>2222</v>
      </c>
      <c r="H650" s="1006">
        <v>0.41152115211521151</v>
      </c>
      <c r="I650" s="1006">
        <v>0.41476147614761477</v>
      </c>
      <c r="J650" s="1006">
        <v>0.38127812781278131</v>
      </c>
      <c r="K650" s="1006">
        <v>0.37695769576957699</v>
      </c>
      <c r="L650" s="1006">
        <v>0.38667866786678667</v>
      </c>
      <c r="M650" s="1006">
        <v>0.40612061206120609</v>
      </c>
      <c r="N650" s="1006">
        <v>0.39621962196219618</v>
      </c>
    </row>
    <row r="651" spans="1:14">
      <c r="A651" s="1005" t="s">
        <v>2984</v>
      </c>
      <c r="B651" s="1016">
        <v>25</v>
      </c>
      <c r="C651" s="1005" t="s">
        <v>1792</v>
      </c>
      <c r="D651" s="1005" t="s">
        <v>2011</v>
      </c>
      <c r="E651" s="1005" t="s">
        <v>1274</v>
      </c>
      <c r="F651" s="1005" t="s">
        <v>55</v>
      </c>
      <c r="G651" s="1005">
        <v>2223</v>
      </c>
      <c r="H651" s="1006">
        <v>0.78056680161943326</v>
      </c>
      <c r="I651" s="1006">
        <v>0.73360323886639678</v>
      </c>
      <c r="J651" s="1006">
        <v>0.81025641025641026</v>
      </c>
      <c r="K651" s="1006">
        <v>0.82645074224021597</v>
      </c>
      <c r="L651" s="1006">
        <v>0.82968960863697705</v>
      </c>
      <c r="M651" s="1006">
        <v>0.78380566801619433</v>
      </c>
      <c r="N651" s="1006">
        <v>0.79406207827260455</v>
      </c>
    </row>
    <row r="652" spans="1:14">
      <c r="A652" s="1005" t="s">
        <v>2985</v>
      </c>
      <c r="B652" s="1016">
        <v>26</v>
      </c>
      <c r="C652" s="1005" t="s">
        <v>1624</v>
      </c>
      <c r="D652" s="1005" t="s">
        <v>2011</v>
      </c>
      <c r="E652" s="1005" t="s">
        <v>1274</v>
      </c>
      <c r="F652" s="1005" t="s">
        <v>119</v>
      </c>
      <c r="G652" s="1005">
        <v>2500</v>
      </c>
      <c r="H652" s="1006">
        <v>3.8399999999999997E-2</v>
      </c>
      <c r="I652" s="1006">
        <v>3.5424000000000002</v>
      </c>
      <c r="J652" s="1006">
        <v>2.8799999999999999E-2</v>
      </c>
      <c r="K652" s="1006">
        <v>1.92</v>
      </c>
      <c r="L652" s="1006">
        <v>0.57599999999999996</v>
      </c>
      <c r="M652" s="1006">
        <v>1.9238400000000002</v>
      </c>
      <c r="N652" s="1006">
        <v>1.3382399999999999</v>
      </c>
    </row>
    <row r="653" spans="1:14">
      <c r="A653" s="1005" t="s">
        <v>2986</v>
      </c>
      <c r="B653" s="1016">
        <v>27</v>
      </c>
      <c r="C653" s="1005" t="s">
        <v>496</v>
      </c>
      <c r="D653" s="1005" t="s">
        <v>2203</v>
      </c>
      <c r="E653" s="1005" t="s">
        <v>1274</v>
      </c>
      <c r="F653" s="1005" t="s">
        <v>55</v>
      </c>
      <c r="G653" s="1005">
        <v>3000</v>
      </c>
      <c r="H653" s="1006">
        <v>1.0384</v>
      </c>
      <c r="I653" s="1006">
        <v>1.0591999999999999</v>
      </c>
      <c r="J653" s="1006">
        <v>1.1216000000000002</v>
      </c>
      <c r="K653" s="1006">
        <v>0.97199999999999998</v>
      </c>
      <c r="L653" s="1006">
        <v>1.0096000000000001</v>
      </c>
      <c r="M653" s="1006">
        <v>1.056</v>
      </c>
      <c r="N653" s="1006">
        <v>1.0427999999999999</v>
      </c>
    </row>
    <row r="654" spans="1:14">
      <c r="A654" s="1005" t="s">
        <v>2987</v>
      </c>
      <c r="B654" s="1016">
        <v>28</v>
      </c>
      <c r="C654" s="1005" t="s">
        <v>1665</v>
      </c>
      <c r="D654" s="1005" t="s">
        <v>2202</v>
      </c>
      <c r="E654" s="1005" t="s">
        <v>1274</v>
      </c>
      <c r="F654" s="1005" t="s">
        <v>55</v>
      </c>
      <c r="G654" s="1005">
        <v>3000</v>
      </c>
      <c r="H654" s="1006">
        <v>0.81919999999999993</v>
      </c>
      <c r="I654" s="1006">
        <v>0.91600000000000004</v>
      </c>
      <c r="J654" s="1006">
        <v>0.92720000000000002</v>
      </c>
      <c r="K654" s="1006">
        <v>0.82639999999999991</v>
      </c>
      <c r="L654" s="1006">
        <v>0.77280000000000004</v>
      </c>
      <c r="M654" s="1006">
        <v>0.752</v>
      </c>
      <c r="N654" s="1006">
        <v>0.83560000000000001</v>
      </c>
    </row>
    <row r="655" spans="1:14">
      <c r="A655" s="1005" t="s">
        <v>2988</v>
      </c>
      <c r="B655" s="1016">
        <v>29</v>
      </c>
      <c r="C655" s="1005" t="s">
        <v>2209</v>
      </c>
      <c r="D655" s="1005" t="s">
        <v>2210</v>
      </c>
      <c r="E655" s="1005" t="s">
        <v>1274</v>
      </c>
      <c r="F655" s="1005" t="s">
        <v>55</v>
      </c>
      <c r="G655" s="1005">
        <v>3629</v>
      </c>
      <c r="H655" s="1006"/>
      <c r="I655" s="1006">
        <v>5.2907136952328467E-2</v>
      </c>
      <c r="J655" s="1006">
        <v>6.6133921190410588E-2</v>
      </c>
      <c r="K655" s="1006">
        <v>6.2827225130890049E-2</v>
      </c>
      <c r="L655" s="1006">
        <v>0.19840176357123174</v>
      </c>
      <c r="M655" s="1006">
        <v>0.11738771011297879</v>
      </c>
      <c r="N655" s="1006">
        <v>8.294295949297327E-2</v>
      </c>
    </row>
    <row r="656" spans="1:14">
      <c r="A656" s="1005" t="s">
        <v>2989</v>
      </c>
      <c r="B656" s="1016">
        <v>30</v>
      </c>
      <c r="C656" s="1005" t="s">
        <v>2194</v>
      </c>
      <c r="D656" s="1005" t="s">
        <v>2011</v>
      </c>
      <c r="E656" s="1005" t="s">
        <v>1274</v>
      </c>
      <c r="F656" s="1005" t="s">
        <v>119</v>
      </c>
      <c r="G656" s="1005">
        <v>4000</v>
      </c>
      <c r="H656" s="1006">
        <v>0.89400000000000002</v>
      </c>
      <c r="I656" s="1006">
        <v>0.90600000000000003</v>
      </c>
      <c r="J656" s="1006">
        <v>0.97199999999999998</v>
      </c>
      <c r="K656" s="1006">
        <v>0.96599999999999997</v>
      </c>
      <c r="L656" s="1006">
        <v>0.94199999999999995</v>
      </c>
      <c r="M656" s="1006">
        <v>0.88500000000000001</v>
      </c>
      <c r="N656" s="1006">
        <v>0.92749999999999999</v>
      </c>
    </row>
    <row r="657" spans="1:14">
      <c r="A657" s="1005" t="s">
        <v>2990</v>
      </c>
      <c r="B657" s="1016">
        <v>31</v>
      </c>
      <c r="C657" s="1005" t="s">
        <v>2298</v>
      </c>
      <c r="D657" s="1005" t="s">
        <v>2011</v>
      </c>
      <c r="E657" s="1005" t="s">
        <v>1274</v>
      </c>
      <c r="F657" s="1005" t="s">
        <v>55</v>
      </c>
      <c r="G657" s="1005">
        <v>4000</v>
      </c>
      <c r="H657" s="1006">
        <v>0.67459459459459459</v>
      </c>
      <c r="I657" s="1006">
        <v>0.69189189189189193</v>
      </c>
      <c r="J657" s="1006">
        <v>0.1416</v>
      </c>
      <c r="K657" s="1006">
        <v>0.18959999999999999</v>
      </c>
      <c r="L657" s="1006">
        <v>0.19919999999999999</v>
      </c>
      <c r="M657" s="1006">
        <v>0.40079999999999999</v>
      </c>
      <c r="N657" s="1006">
        <v>0.26202220923436587</v>
      </c>
    </row>
    <row r="658" spans="1:14">
      <c r="A658" s="1005" t="s">
        <v>2991</v>
      </c>
      <c r="B658" s="1016">
        <v>32</v>
      </c>
      <c r="C658" s="1005" t="s">
        <v>2204</v>
      </c>
      <c r="D658" s="1005" t="s">
        <v>2011</v>
      </c>
      <c r="E658" s="1005" t="s">
        <v>1274</v>
      </c>
      <c r="F658" s="1005" t="s">
        <v>55</v>
      </c>
      <c r="G658" s="1005">
        <v>4200</v>
      </c>
      <c r="H658" s="1006">
        <v>1.0188571428571429</v>
      </c>
      <c r="I658" s="1006">
        <v>1.0365714285714287</v>
      </c>
      <c r="J658" s="1006">
        <v>1.0325714285714287</v>
      </c>
      <c r="K658" s="1006">
        <v>1.0760000000000001</v>
      </c>
      <c r="L658" s="1006">
        <v>1.0508571428571429</v>
      </c>
      <c r="M658" s="1006">
        <v>0.96171428571428563</v>
      </c>
      <c r="N658" s="1006">
        <v>1.0294285714285716</v>
      </c>
    </row>
    <row r="659" spans="1:14">
      <c r="A659" s="1005" t="s">
        <v>2992</v>
      </c>
      <c r="B659" s="1016">
        <v>33</v>
      </c>
      <c r="C659" s="1005" t="s">
        <v>1747</v>
      </c>
      <c r="D659" s="1005" t="s">
        <v>2011</v>
      </c>
      <c r="E659" s="1005" t="s">
        <v>1274</v>
      </c>
      <c r="F659" s="1005" t="s">
        <v>55</v>
      </c>
      <c r="G659" s="1005">
        <v>4400</v>
      </c>
      <c r="H659" s="1006">
        <v>1.0510909090909091</v>
      </c>
      <c r="I659" s="1006">
        <v>0.9665454545454546</v>
      </c>
      <c r="J659" s="1006">
        <v>1.0336363636363637</v>
      </c>
      <c r="K659" s="1006">
        <v>1.0107272727272727</v>
      </c>
      <c r="L659" s="1006">
        <v>0.95781818181818179</v>
      </c>
      <c r="M659" s="1006">
        <v>0.96</v>
      </c>
      <c r="N659" s="1006">
        <v>0.99663636363636354</v>
      </c>
    </row>
    <row r="660" spans="1:14">
      <c r="A660" s="1005" t="s">
        <v>2993</v>
      </c>
      <c r="B660" s="1016">
        <v>34</v>
      </c>
      <c r="C660" s="1005" t="s">
        <v>2012</v>
      </c>
      <c r="D660" s="1005" t="s">
        <v>2011</v>
      </c>
      <c r="E660" s="1005" t="s">
        <v>1274</v>
      </c>
      <c r="F660" s="1005" t="s">
        <v>119</v>
      </c>
      <c r="G660" s="1005">
        <v>4445</v>
      </c>
      <c r="H660" s="1006">
        <v>0.72890888638920137</v>
      </c>
      <c r="I660" s="1006">
        <v>0.72890888638920137</v>
      </c>
      <c r="J660" s="1006">
        <v>0.67491563554555678</v>
      </c>
      <c r="K660" s="1006">
        <v>0.75590551181102361</v>
      </c>
      <c r="L660" s="1006">
        <v>0.72890888638920137</v>
      </c>
      <c r="M660" s="1006">
        <v>0.34285714285714286</v>
      </c>
      <c r="N660" s="1006">
        <v>0.6600674915635546</v>
      </c>
    </row>
    <row r="661" spans="1:14">
      <c r="A661" s="1005" t="s">
        <v>2994</v>
      </c>
      <c r="B661" s="1016">
        <v>35</v>
      </c>
      <c r="C661" s="1005" t="s">
        <v>1697</v>
      </c>
      <c r="D661" s="1005" t="s">
        <v>2011</v>
      </c>
      <c r="E661" s="1005" t="s">
        <v>1274</v>
      </c>
      <c r="F661" s="1005" t="s">
        <v>55</v>
      </c>
      <c r="G661" s="1005">
        <v>4500</v>
      </c>
      <c r="H661" s="1006">
        <v>1.1359999999999999</v>
      </c>
      <c r="I661" s="1006">
        <v>1.1413333333333333</v>
      </c>
      <c r="J661" s="1006">
        <v>1.1552</v>
      </c>
      <c r="K661" s="1006">
        <v>1.1413333333333333</v>
      </c>
      <c r="L661" s="1006">
        <v>1.1061333333333334</v>
      </c>
      <c r="M661" s="1006">
        <v>1.1306666666666667</v>
      </c>
      <c r="N661" s="1006">
        <v>1.1351111111111112</v>
      </c>
    </row>
    <row r="662" spans="1:14">
      <c r="A662" s="1005" t="s">
        <v>2995</v>
      </c>
      <c r="B662" s="1016">
        <v>36</v>
      </c>
      <c r="C662" s="1005" t="s">
        <v>2195</v>
      </c>
      <c r="D662" s="1005" t="s">
        <v>2011</v>
      </c>
      <c r="E662" s="1005" t="s">
        <v>1274</v>
      </c>
      <c r="F662" s="1005" t="s">
        <v>119</v>
      </c>
      <c r="G662" s="1005">
        <v>5000</v>
      </c>
      <c r="H662" s="1006"/>
      <c r="I662" s="1006"/>
      <c r="J662" s="1006">
        <v>1.0224</v>
      </c>
      <c r="K662" s="1006">
        <v>1.0944</v>
      </c>
      <c r="L662" s="1006">
        <v>0.95712000000000008</v>
      </c>
      <c r="M662" s="1006">
        <v>0.96863999999999995</v>
      </c>
      <c r="N662" s="1006">
        <v>1.01064</v>
      </c>
    </row>
    <row r="663" spans="1:14">
      <c r="A663" s="1005" t="s">
        <v>2996</v>
      </c>
      <c r="B663" s="1016">
        <v>37</v>
      </c>
      <c r="C663" s="1005" t="s">
        <v>2215</v>
      </c>
      <c r="D663" s="1005" t="s">
        <v>2062</v>
      </c>
      <c r="E663" s="1005" t="s">
        <v>1276</v>
      </c>
      <c r="F663" s="1005" t="s">
        <v>55</v>
      </c>
      <c r="G663" s="1005">
        <v>5000</v>
      </c>
      <c r="H663" s="1006">
        <v>0.18672</v>
      </c>
      <c r="I663" s="1006">
        <v>0.18864</v>
      </c>
      <c r="J663" s="1006">
        <v>0.1968</v>
      </c>
      <c r="K663" s="1006">
        <v>0.29136000000000001</v>
      </c>
      <c r="L663" s="1006">
        <v>0.43631999999999999</v>
      </c>
      <c r="M663" s="1006">
        <v>0.82367999999999997</v>
      </c>
      <c r="N663" s="1006">
        <v>0.35392000000000001</v>
      </c>
    </row>
    <row r="664" spans="1:14">
      <c r="A664" s="1005" t="s">
        <v>2997</v>
      </c>
      <c r="B664" s="1016">
        <v>38</v>
      </c>
      <c r="C664" s="1005" t="s">
        <v>1793</v>
      </c>
      <c r="D664" s="1005" t="s">
        <v>2210</v>
      </c>
      <c r="E664" s="1005" t="s">
        <v>1274</v>
      </c>
      <c r="F664" s="1005" t="s">
        <v>55</v>
      </c>
      <c r="G664" s="1005">
        <v>5092</v>
      </c>
      <c r="H664" s="1006">
        <v>0.10251374705420267</v>
      </c>
      <c r="I664" s="1006">
        <v>1.5318146111547526E-2</v>
      </c>
      <c r="J664" s="1006">
        <v>7.0699135899450118E-3</v>
      </c>
      <c r="K664" s="1006">
        <v>0.1849960722702278</v>
      </c>
      <c r="L664" s="1006">
        <v>0.19560094265514533</v>
      </c>
      <c r="M664" s="1006">
        <v>0.18853102906520031</v>
      </c>
      <c r="N664" s="1006">
        <v>0.11567164179104478</v>
      </c>
    </row>
    <row r="665" spans="1:14" s="811" customFormat="1" ht="15">
      <c r="A665" s="1009"/>
      <c r="B665" s="1017">
        <f>+B664</f>
        <v>38</v>
      </c>
      <c r="C665" s="1008" t="s">
        <v>1344</v>
      </c>
      <c r="D665" s="1009"/>
      <c r="E665" s="1009"/>
      <c r="F665" s="1009"/>
      <c r="G665" s="1009">
        <f>SUM(G627:G664)</f>
        <v>94858.489999999991</v>
      </c>
      <c r="H665" s="1010">
        <f t="shared" ref="H665:N665" si="1">AVERAGE(H627:H664)</f>
        <v>0.57486901911042432</v>
      </c>
      <c r="I665" s="1010">
        <f t="shared" si="1"/>
        <v>0.71269280711843253</v>
      </c>
      <c r="J665" s="1010">
        <f t="shared" si="1"/>
        <v>0.62647268977596893</v>
      </c>
      <c r="K665" s="1010">
        <f t="shared" si="1"/>
        <v>0.65703140526956871</v>
      </c>
      <c r="L665" s="1010">
        <f t="shared" si="1"/>
        <v>0.67993371049233042</v>
      </c>
      <c r="M665" s="1010">
        <f t="shared" si="1"/>
        <v>0.63273202855921251</v>
      </c>
      <c r="N665" s="1010">
        <f t="shared" si="1"/>
        <v>0.62294808814150504</v>
      </c>
    </row>
    <row r="666" spans="1:14" ht="15">
      <c r="A666" s="1005"/>
      <c r="B666" s="1016"/>
      <c r="C666" s="1001" t="s">
        <v>1381</v>
      </c>
      <c r="D666" s="1005"/>
      <c r="E666" s="1005"/>
      <c r="F666" s="1005"/>
      <c r="G666" s="1005"/>
      <c r="H666" s="1006"/>
      <c r="I666" s="1006"/>
      <c r="J666" s="1006"/>
      <c r="K666" s="1006"/>
      <c r="L666" s="1006"/>
      <c r="M666" s="1006"/>
      <c r="N666" s="1006"/>
    </row>
    <row r="667" spans="1:14">
      <c r="A667" s="1005" t="s">
        <v>2998</v>
      </c>
      <c r="B667" s="1016">
        <v>1</v>
      </c>
      <c r="C667" s="1005" t="s">
        <v>58</v>
      </c>
      <c r="D667" s="1005" t="s">
        <v>2011</v>
      </c>
      <c r="E667" s="1005" t="s">
        <v>1274</v>
      </c>
      <c r="F667" s="1005" t="s">
        <v>119</v>
      </c>
      <c r="G667" s="1005">
        <v>5500</v>
      </c>
      <c r="H667" s="1006">
        <v>0.86399999999999999</v>
      </c>
      <c r="I667" s="1006">
        <v>0.95127272727272727</v>
      </c>
      <c r="J667" s="1006">
        <v>0.89018181818181819</v>
      </c>
      <c r="K667" s="1006">
        <v>0.8552727272727273</v>
      </c>
      <c r="L667" s="1006">
        <v>0.93381818181818177</v>
      </c>
      <c r="M667" s="1006">
        <v>0.91636363636363638</v>
      </c>
      <c r="N667" s="1006">
        <v>0.90181818181818185</v>
      </c>
    </row>
    <row r="668" spans="1:14">
      <c r="A668" s="1005" t="s">
        <v>2999</v>
      </c>
      <c r="B668" s="1016">
        <v>2</v>
      </c>
      <c r="C668" s="1005" t="s">
        <v>741</v>
      </c>
      <c r="D668" s="1005" t="s">
        <v>2190</v>
      </c>
      <c r="E668" s="1005" t="s">
        <v>1274</v>
      </c>
      <c r="F668" s="1005" t="s">
        <v>119</v>
      </c>
      <c r="G668" s="1005">
        <v>5555</v>
      </c>
      <c r="H668" s="1006">
        <v>0.63942394239423939</v>
      </c>
      <c r="I668" s="1006">
        <v>0.6999099909990999</v>
      </c>
      <c r="J668" s="1006">
        <v>0.55301530153015299</v>
      </c>
      <c r="K668" s="1006">
        <v>0.2765076507650765</v>
      </c>
      <c r="L668" s="1006">
        <v>0.76039603960396041</v>
      </c>
      <c r="M668" s="1006">
        <v>0.55301530153015299</v>
      </c>
      <c r="N668" s="1006">
        <v>0.58037803780378039</v>
      </c>
    </row>
    <row r="669" spans="1:14">
      <c r="A669" s="1005" t="s">
        <v>3000</v>
      </c>
      <c r="B669" s="1016">
        <v>3</v>
      </c>
      <c r="C669" s="1005" t="s">
        <v>1727</v>
      </c>
      <c r="D669" s="1005" t="s">
        <v>2011</v>
      </c>
      <c r="E669" s="1005" t="s">
        <v>1274</v>
      </c>
      <c r="F669" s="1005" t="s">
        <v>55</v>
      </c>
      <c r="G669" s="1005">
        <v>5911</v>
      </c>
      <c r="H669" s="1006">
        <v>0.60903400439857891</v>
      </c>
      <c r="I669" s="1006">
        <v>0.54813060395872104</v>
      </c>
      <c r="J669" s="1006">
        <v>1.0962612079174421</v>
      </c>
      <c r="K669" s="1006">
        <v>0.54813060395872104</v>
      </c>
      <c r="L669" s="1006">
        <v>0.52782947047876838</v>
      </c>
      <c r="M669" s="1006">
        <v>0.55787514802909832</v>
      </c>
      <c r="N669" s="1006">
        <v>0.64787683979022159</v>
      </c>
    </row>
    <row r="670" spans="1:14">
      <c r="A670" s="1005" t="s">
        <v>3001</v>
      </c>
      <c r="B670" s="1016">
        <v>4</v>
      </c>
      <c r="C670" s="1005" t="s">
        <v>2198</v>
      </c>
      <c r="D670" s="1005" t="s">
        <v>2011</v>
      </c>
      <c r="E670" s="1005" t="s">
        <v>1274</v>
      </c>
      <c r="F670" s="1005" t="s">
        <v>119</v>
      </c>
      <c r="G670" s="1005">
        <v>6500</v>
      </c>
      <c r="H670" s="1006">
        <v>0.67200000000000004</v>
      </c>
      <c r="I670" s="1006">
        <v>0.43569230769230771</v>
      </c>
      <c r="J670" s="1006">
        <v>0.52430769230769225</v>
      </c>
      <c r="K670" s="1006">
        <v>0.46153846153846156</v>
      </c>
      <c r="L670" s="1006">
        <v>0.42461538461538462</v>
      </c>
      <c r="M670" s="1006">
        <v>0.48923076923076925</v>
      </c>
      <c r="N670" s="1006">
        <v>0.50123076923076926</v>
      </c>
    </row>
    <row r="671" spans="1:14">
      <c r="A671" s="1005" t="s">
        <v>3002</v>
      </c>
      <c r="B671" s="1016">
        <v>5</v>
      </c>
      <c r="C671" s="1005" t="s">
        <v>2191</v>
      </c>
      <c r="D671" s="1005" t="s">
        <v>2011</v>
      </c>
      <c r="E671" s="1005" t="s">
        <v>1274</v>
      </c>
      <c r="F671" s="1005" t="s">
        <v>119</v>
      </c>
      <c r="G671" s="1005">
        <v>7000</v>
      </c>
      <c r="H671" s="1006"/>
      <c r="I671" s="1006"/>
      <c r="J671" s="1006"/>
      <c r="K671" s="1006"/>
      <c r="L671" s="1006"/>
      <c r="M671" s="1006">
        <v>0.2742857142857143</v>
      </c>
      <c r="N671" s="1006">
        <v>0.2742857142857143</v>
      </c>
    </row>
    <row r="672" spans="1:14">
      <c r="A672" s="1005" t="s">
        <v>3003</v>
      </c>
      <c r="B672" s="1016">
        <v>6</v>
      </c>
      <c r="C672" s="1005" t="s">
        <v>1697</v>
      </c>
      <c r="D672" s="1005" t="s">
        <v>2011</v>
      </c>
      <c r="E672" s="1005" t="s">
        <v>1274</v>
      </c>
      <c r="F672" s="1005" t="s">
        <v>55</v>
      </c>
      <c r="G672" s="1005">
        <v>7000</v>
      </c>
      <c r="H672" s="1006">
        <v>1.0738285714285714</v>
      </c>
      <c r="I672" s="1006">
        <v>1.0854857142857142</v>
      </c>
      <c r="J672" s="1006">
        <v>1.0834285714285714</v>
      </c>
      <c r="K672" s="1006">
        <v>1.0848</v>
      </c>
      <c r="L672" s="1006">
        <v>1.1938285714285712</v>
      </c>
      <c r="M672" s="1006">
        <v>1.1588571428571428</v>
      </c>
      <c r="N672" s="1006">
        <v>1.1133714285714287</v>
      </c>
    </row>
    <row r="673" spans="1:14">
      <c r="A673" s="1005" t="s">
        <v>3004</v>
      </c>
      <c r="B673" s="1016">
        <v>7</v>
      </c>
      <c r="C673" s="1005" t="s">
        <v>1885</v>
      </c>
      <c r="D673" s="1005" t="s">
        <v>2011</v>
      </c>
      <c r="E673" s="1005" t="s">
        <v>1274</v>
      </c>
      <c r="F673" s="1005" t="s">
        <v>119</v>
      </c>
      <c r="G673" s="1005">
        <v>7500</v>
      </c>
      <c r="H673" s="1006">
        <v>0.84266666666666667</v>
      </c>
      <c r="I673" s="1006">
        <v>0.85333333333333339</v>
      </c>
      <c r="J673" s="1006">
        <v>0.83733333333333337</v>
      </c>
      <c r="K673" s="1006">
        <v>0.85866666666666669</v>
      </c>
      <c r="L673" s="1006">
        <v>0.83733333333333337</v>
      </c>
      <c r="M673" s="1006">
        <v>0.88</v>
      </c>
      <c r="N673" s="1006">
        <v>0.85155555555555551</v>
      </c>
    </row>
    <row r="674" spans="1:14">
      <c r="A674" s="1005" t="s">
        <v>3005</v>
      </c>
      <c r="B674" s="1016">
        <v>8</v>
      </c>
      <c r="C674" s="1005" t="s">
        <v>676</v>
      </c>
      <c r="D674" s="1005" t="s">
        <v>2190</v>
      </c>
      <c r="E674" s="1005" t="s">
        <v>1274</v>
      </c>
      <c r="F674" s="1005" t="s">
        <v>119</v>
      </c>
      <c r="G674" s="1005">
        <v>7778</v>
      </c>
      <c r="H674" s="1006">
        <v>0.8794034456158395</v>
      </c>
      <c r="I674" s="1006">
        <v>1.542813062483929E-2</v>
      </c>
      <c r="J674" s="1006">
        <v>1.0799691437387504</v>
      </c>
      <c r="K674" s="1006">
        <v>0.20056569812291078</v>
      </c>
      <c r="L674" s="1006">
        <v>1.542813062483929E-2</v>
      </c>
      <c r="M674" s="1006">
        <v>7.7140653124196448E-2</v>
      </c>
      <c r="N674" s="1006">
        <v>0.37798920030856259</v>
      </c>
    </row>
    <row r="675" spans="1:14">
      <c r="A675" s="1005" t="s">
        <v>3006</v>
      </c>
      <c r="B675" s="1016">
        <v>9</v>
      </c>
      <c r="C675" s="1005" t="s">
        <v>1783</v>
      </c>
      <c r="D675" s="1005" t="s">
        <v>2011</v>
      </c>
      <c r="E675" s="1005" t="s">
        <v>1274</v>
      </c>
      <c r="F675" s="1005" t="s">
        <v>119</v>
      </c>
      <c r="G675" s="1005">
        <v>8000</v>
      </c>
      <c r="H675" s="1006">
        <v>0.75600000000000001</v>
      </c>
      <c r="I675" s="1006">
        <v>0.56040000000000001</v>
      </c>
      <c r="J675" s="1006">
        <v>0.51360000000000006</v>
      </c>
      <c r="K675" s="1006">
        <v>0.51839999999999997</v>
      </c>
      <c r="L675" s="1006">
        <v>0.51600000000000001</v>
      </c>
      <c r="M675" s="1006">
        <v>0.52439999999999998</v>
      </c>
      <c r="N675" s="1006">
        <v>0.56480000000000008</v>
      </c>
    </row>
    <row r="676" spans="1:14">
      <c r="A676" s="1005" t="s">
        <v>3007</v>
      </c>
      <c r="B676" s="1016">
        <v>10</v>
      </c>
      <c r="C676" s="1005" t="s">
        <v>1907</v>
      </c>
      <c r="D676" s="1005" t="s">
        <v>2011</v>
      </c>
      <c r="E676" s="1005" t="s">
        <v>1274</v>
      </c>
      <c r="F676" s="1005" t="s">
        <v>55</v>
      </c>
      <c r="G676" s="1005">
        <v>8000</v>
      </c>
      <c r="H676" s="1006">
        <v>0.50160000000000005</v>
      </c>
      <c r="I676" s="1006">
        <v>0.7427999999999999</v>
      </c>
      <c r="J676" s="1006">
        <v>0.78360000000000007</v>
      </c>
      <c r="K676" s="1006">
        <v>0.76919999999999999</v>
      </c>
      <c r="L676" s="1006">
        <v>0.76560000000000006</v>
      </c>
      <c r="M676" s="1006">
        <v>0.75479999999999992</v>
      </c>
      <c r="N676" s="1006">
        <v>0.71959999999999991</v>
      </c>
    </row>
    <row r="677" spans="1:14">
      <c r="A677" s="1005" t="s">
        <v>3008</v>
      </c>
      <c r="B677" s="1016">
        <v>11</v>
      </c>
      <c r="C677" s="1005" t="s">
        <v>2211</v>
      </c>
      <c r="D677" s="1005" t="s">
        <v>2210</v>
      </c>
      <c r="E677" s="1005" t="s">
        <v>1274</v>
      </c>
      <c r="F677" s="1005" t="s">
        <v>55</v>
      </c>
      <c r="G677" s="1005">
        <v>8319</v>
      </c>
      <c r="H677" s="1006"/>
      <c r="I677" s="1006"/>
      <c r="J677" s="1006"/>
      <c r="K677" s="1006"/>
      <c r="L677" s="1006"/>
      <c r="M677" s="1006"/>
      <c r="N677" s="1006"/>
    </row>
    <row r="678" spans="1:14">
      <c r="A678" s="1005" t="s">
        <v>3009</v>
      </c>
      <c r="B678" s="1016">
        <v>12</v>
      </c>
      <c r="C678" s="1005" t="s">
        <v>391</v>
      </c>
      <c r="D678" s="1005" t="s">
        <v>2011</v>
      </c>
      <c r="E678" s="1005" t="s">
        <v>1274</v>
      </c>
      <c r="F678" s="1005" t="s">
        <v>119</v>
      </c>
      <c r="G678" s="1005">
        <v>10000</v>
      </c>
      <c r="H678" s="1006">
        <v>0.93959999999999999</v>
      </c>
      <c r="I678" s="1006">
        <v>1.1639999999999999</v>
      </c>
      <c r="J678" s="1006">
        <v>1.1531280000000002</v>
      </c>
      <c r="K678" s="1006">
        <v>0.89172000000000007</v>
      </c>
      <c r="L678" s="1006">
        <v>1.2195</v>
      </c>
      <c r="M678" s="1006">
        <v>0.99225599999999992</v>
      </c>
      <c r="N678" s="1006">
        <v>1.0600339999999999</v>
      </c>
    </row>
    <row r="679" spans="1:14">
      <c r="A679" s="1005" t="s">
        <v>3010</v>
      </c>
      <c r="B679" s="1016">
        <v>13</v>
      </c>
      <c r="C679" s="1005" t="s">
        <v>782</v>
      </c>
      <c r="D679" s="1005" t="s">
        <v>2011</v>
      </c>
      <c r="E679" s="1005" t="s">
        <v>1274</v>
      </c>
      <c r="F679" s="1005" t="s">
        <v>119</v>
      </c>
      <c r="G679" s="1005">
        <v>10000</v>
      </c>
      <c r="H679" s="1006">
        <v>0.97199999999999998</v>
      </c>
      <c r="I679" s="1006">
        <v>0.97599999999999998</v>
      </c>
      <c r="J679" s="1006">
        <v>0.97599999999999998</v>
      </c>
      <c r="K679" s="1006">
        <v>0.97199999999999998</v>
      </c>
      <c r="L679" s="1006">
        <v>0.97199999999999998</v>
      </c>
      <c r="M679" s="1006">
        <v>1.004</v>
      </c>
      <c r="N679" s="1006">
        <v>0.97866666666666668</v>
      </c>
    </row>
    <row r="680" spans="1:14">
      <c r="A680" s="1005" t="s">
        <v>3011</v>
      </c>
      <c r="B680" s="1016">
        <v>14</v>
      </c>
      <c r="C680" s="1005" t="s">
        <v>276</v>
      </c>
      <c r="D680" s="1005" t="s">
        <v>2049</v>
      </c>
      <c r="E680" s="1005" t="s">
        <v>1274</v>
      </c>
      <c r="F680" s="1005" t="s">
        <v>119</v>
      </c>
      <c r="G680" s="1005">
        <v>10000</v>
      </c>
      <c r="H680" s="1006">
        <v>0.90780000000000005</v>
      </c>
      <c r="I680" s="1006">
        <v>0.90539999999999998</v>
      </c>
      <c r="J680" s="1006">
        <v>0.91500000000000004</v>
      </c>
      <c r="K680" s="1006">
        <v>0.88859999999999995</v>
      </c>
      <c r="L680" s="1006">
        <v>0.92700000000000005</v>
      </c>
      <c r="M680" s="1006">
        <v>1.09456</v>
      </c>
      <c r="N680" s="1006">
        <v>0.9397266666666666</v>
      </c>
    </row>
    <row r="681" spans="1:14">
      <c r="A681" s="1005" t="s">
        <v>3012</v>
      </c>
      <c r="B681" s="1016">
        <v>15</v>
      </c>
      <c r="C681" s="1005" t="s">
        <v>1745</v>
      </c>
      <c r="D681" s="1005" t="s">
        <v>2011</v>
      </c>
      <c r="E681" s="1005" t="s">
        <v>1274</v>
      </c>
      <c r="F681" s="1005" t="s">
        <v>119</v>
      </c>
      <c r="G681" s="1005">
        <v>10000</v>
      </c>
      <c r="H681" s="1006">
        <v>0.55900000000000005</v>
      </c>
      <c r="I681" s="1006">
        <v>0.48699999999999999</v>
      </c>
      <c r="J681" s="1006">
        <v>0.59499999999999997</v>
      </c>
      <c r="K681" s="1006">
        <v>0.53500000000000003</v>
      </c>
      <c r="L681" s="1006">
        <v>0.93720000000000003</v>
      </c>
      <c r="M681" s="1006">
        <v>0.4582</v>
      </c>
      <c r="N681" s="1006">
        <v>0.59523333333333328</v>
      </c>
    </row>
    <row r="682" spans="1:14">
      <c r="A682" s="1005" t="s">
        <v>3013</v>
      </c>
      <c r="B682" s="1016">
        <v>16</v>
      </c>
      <c r="C682" s="1005" t="s">
        <v>274</v>
      </c>
      <c r="D682" s="1005" t="s">
        <v>2049</v>
      </c>
      <c r="E682" s="1005" t="s">
        <v>1274</v>
      </c>
      <c r="F682" s="1005" t="s">
        <v>119</v>
      </c>
      <c r="G682" s="1005">
        <v>12000</v>
      </c>
      <c r="H682" s="1006">
        <v>1.0983333333333334</v>
      </c>
      <c r="I682" s="1006">
        <v>1.0149999999999999</v>
      </c>
      <c r="J682" s="1006">
        <v>1.0049999999999999</v>
      </c>
      <c r="K682" s="1006">
        <v>0.94499999999999995</v>
      </c>
      <c r="L682" s="1006">
        <v>0.99833333333333329</v>
      </c>
      <c r="M682" s="1006">
        <v>1.0149999999999999</v>
      </c>
      <c r="N682" s="1006">
        <v>1.0127777777777778</v>
      </c>
    </row>
    <row r="683" spans="1:14">
      <c r="A683" s="1005" t="s">
        <v>3014</v>
      </c>
      <c r="B683" s="1016">
        <v>17</v>
      </c>
      <c r="C683" s="1005" t="s">
        <v>2207</v>
      </c>
      <c r="D683" s="1005" t="s">
        <v>2011</v>
      </c>
      <c r="E683" s="1005" t="s">
        <v>1274</v>
      </c>
      <c r="F683" s="1005" t="s">
        <v>55</v>
      </c>
      <c r="G683" s="1005">
        <v>12000</v>
      </c>
      <c r="H683" s="1006">
        <v>0.71679999999999999</v>
      </c>
      <c r="I683" s="1006">
        <v>0.88</v>
      </c>
      <c r="J683" s="1006">
        <v>0.92639999999999989</v>
      </c>
      <c r="K683" s="1006">
        <v>0.81599999999999995</v>
      </c>
      <c r="L683" s="1006">
        <v>0.83439999999999992</v>
      </c>
      <c r="M683" s="1006">
        <v>0.83439999999999992</v>
      </c>
      <c r="N683" s="1006">
        <v>0.83466666666666667</v>
      </c>
    </row>
    <row r="684" spans="1:14">
      <c r="A684" s="1005" t="s">
        <v>3015</v>
      </c>
      <c r="B684" s="1016">
        <v>18</v>
      </c>
      <c r="C684" s="1005" t="s">
        <v>671</v>
      </c>
      <c r="D684" s="1005" t="s">
        <v>2011</v>
      </c>
      <c r="E684" s="1005" t="s">
        <v>1274</v>
      </c>
      <c r="F684" s="1005" t="s">
        <v>119</v>
      </c>
      <c r="G684" s="1005">
        <v>12500</v>
      </c>
      <c r="H684" s="1006">
        <v>0.80587200000000003</v>
      </c>
      <c r="I684" s="1006">
        <v>0.2142048</v>
      </c>
      <c r="J684" s="1006">
        <v>0.66149759999999991</v>
      </c>
      <c r="K684" s="1006">
        <v>0.75420480000000001</v>
      </c>
      <c r="L684" s="1006">
        <v>0.79200000000000004</v>
      </c>
      <c r="M684" s="1006">
        <v>0.78720000000000001</v>
      </c>
      <c r="N684" s="1006">
        <v>0.66444910344827579</v>
      </c>
    </row>
    <row r="685" spans="1:14">
      <c r="A685" s="1005" t="s">
        <v>3016</v>
      </c>
      <c r="B685" s="1016">
        <v>19</v>
      </c>
      <c r="C685" s="1005" t="s">
        <v>273</v>
      </c>
      <c r="D685" s="1005" t="s">
        <v>2303</v>
      </c>
      <c r="E685" s="1005" t="s">
        <v>1274</v>
      </c>
      <c r="F685" s="1005" t="s">
        <v>119</v>
      </c>
      <c r="G685" s="1005">
        <v>13000</v>
      </c>
      <c r="H685" s="1006">
        <v>0.81115384615384611</v>
      </c>
      <c r="I685" s="1006">
        <v>1.0914461538461537</v>
      </c>
      <c r="J685" s="1006">
        <v>1.8572615384615385</v>
      </c>
      <c r="K685" s="1006">
        <v>9.9692307692307691E-2</v>
      </c>
      <c r="L685" s="1006">
        <v>1.9428923076923075</v>
      </c>
      <c r="M685" s="1006">
        <v>1.9447384615384615</v>
      </c>
      <c r="N685" s="1006">
        <v>1.2911974358974359</v>
      </c>
    </row>
    <row r="686" spans="1:14">
      <c r="A686" s="1005" t="s">
        <v>3017</v>
      </c>
      <c r="B686" s="1016">
        <v>20</v>
      </c>
      <c r="C686" s="1005" t="s">
        <v>2193</v>
      </c>
      <c r="D686" s="1005" t="s">
        <v>2011</v>
      </c>
      <c r="E686" s="1005" t="s">
        <v>1274</v>
      </c>
      <c r="F686" s="1005" t="s">
        <v>119</v>
      </c>
      <c r="G686" s="1005">
        <v>13000</v>
      </c>
      <c r="H686" s="1006">
        <v>0.9101538461538462</v>
      </c>
      <c r="I686" s="1006">
        <v>0.91200000000000003</v>
      </c>
      <c r="J686" s="1006">
        <v>0.91753846153846153</v>
      </c>
      <c r="K686" s="1006">
        <v>0.92123076923076919</v>
      </c>
      <c r="L686" s="1006">
        <v>0.88061538461538458</v>
      </c>
      <c r="M686" s="1006">
        <v>0.87138461538461542</v>
      </c>
      <c r="N686" s="1006">
        <v>0.9021538461538462</v>
      </c>
    </row>
    <row r="687" spans="1:14">
      <c r="A687" s="1005" t="s">
        <v>3018</v>
      </c>
      <c r="B687" s="1016">
        <v>21</v>
      </c>
      <c r="C687" s="1005" t="s">
        <v>618</v>
      </c>
      <c r="D687" s="1005" t="s">
        <v>2011</v>
      </c>
      <c r="E687" s="1005" t="s">
        <v>1274</v>
      </c>
      <c r="F687" s="1005" t="s">
        <v>119</v>
      </c>
      <c r="G687" s="1005">
        <v>13000</v>
      </c>
      <c r="H687" s="1006">
        <v>0.83815384615384614</v>
      </c>
      <c r="I687" s="1006">
        <v>0.8418461538461538</v>
      </c>
      <c r="J687" s="1006">
        <v>0.83815384615384614</v>
      </c>
      <c r="K687" s="1006">
        <v>0.83815384615384614</v>
      </c>
      <c r="L687" s="1006">
        <v>0.81230769230769229</v>
      </c>
      <c r="M687" s="1006">
        <v>0.80861538461538462</v>
      </c>
      <c r="N687" s="1006">
        <v>0.82953846153846156</v>
      </c>
    </row>
    <row r="688" spans="1:14">
      <c r="A688" s="1005" t="s">
        <v>3019</v>
      </c>
      <c r="B688" s="1016">
        <v>22</v>
      </c>
      <c r="C688" s="1005" t="s">
        <v>39</v>
      </c>
      <c r="D688" s="1005" t="s">
        <v>2011</v>
      </c>
      <c r="E688" s="1005" t="s">
        <v>1274</v>
      </c>
      <c r="F688" s="1005" t="s">
        <v>119</v>
      </c>
      <c r="G688" s="1005">
        <v>14000</v>
      </c>
      <c r="H688" s="1006">
        <v>1.488</v>
      </c>
      <c r="I688" s="1006">
        <v>0.90342857142857147</v>
      </c>
      <c r="J688" s="1006">
        <v>0.90171428571428569</v>
      </c>
      <c r="K688" s="1006">
        <v>1.0148571428571429</v>
      </c>
      <c r="L688" s="1006">
        <v>0.87428571428571433</v>
      </c>
      <c r="M688" s="1006">
        <v>0.94457142857142862</v>
      </c>
      <c r="N688" s="1006">
        <v>0.98523076923076924</v>
      </c>
    </row>
    <row r="689" spans="1:14">
      <c r="A689" s="1005" t="s">
        <v>3020</v>
      </c>
      <c r="B689" s="1016">
        <v>23</v>
      </c>
      <c r="C689" s="1005" t="s">
        <v>282</v>
      </c>
      <c r="D689" s="1005" t="s">
        <v>1340</v>
      </c>
      <c r="E689" s="1005" t="s">
        <v>1274</v>
      </c>
      <c r="F689" s="1005" t="s">
        <v>119</v>
      </c>
      <c r="G689" s="1005">
        <v>15000</v>
      </c>
      <c r="H689" s="1006">
        <v>0.99199999999999999</v>
      </c>
      <c r="I689" s="1006">
        <v>0.96</v>
      </c>
      <c r="J689" s="1006">
        <v>0.99199999999999999</v>
      </c>
      <c r="K689" s="1006">
        <v>0.99199999999999999</v>
      </c>
      <c r="L689" s="1006">
        <v>1.024</v>
      </c>
      <c r="M689" s="1006">
        <v>1.024</v>
      </c>
      <c r="N689" s="1006">
        <v>0.99733333333333329</v>
      </c>
    </row>
    <row r="690" spans="1:14">
      <c r="A690" s="1005" t="s">
        <v>3021</v>
      </c>
      <c r="B690" s="1016">
        <v>24</v>
      </c>
      <c r="C690" s="1005" t="s">
        <v>305</v>
      </c>
      <c r="D690" s="1005" t="s">
        <v>2011</v>
      </c>
      <c r="E690" s="1005" t="s">
        <v>1274</v>
      </c>
      <c r="F690" s="1005" t="s">
        <v>119</v>
      </c>
      <c r="G690" s="1005">
        <v>16000</v>
      </c>
      <c r="H690" s="1006">
        <v>0.90600000000000003</v>
      </c>
      <c r="I690" s="1006">
        <v>0.90539999999999998</v>
      </c>
      <c r="J690" s="1006">
        <v>0.92879999999999996</v>
      </c>
      <c r="K690" s="1006">
        <v>0.92520000000000002</v>
      </c>
      <c r="L690" s="1006">
        <v>0.91079999999999994</v>
      </c>
      <c r="M690" s="1006">
        <v>0.91800000000000004</v>
      </c>
      <c r="N690" s="1006">
        <v>0.91569999999999996</v>
      </c>
    </row>
    <row r="691" spans="1:14">
      <c r="A691" s="1005" t="s">
        <v>3022</v>
      </c>
      <c r="B691" s="1016">
        <v>25</v>
      </c>
      <c r="C691" s="1005" t="s">
        <v>602</v>
      </c>
      <c r="D691" s="1005" t="s">
        <v>1340</v>
      </c>
      <c r="E691" s="1005" t="s">
        <v>1274</v>
      </c>
      <c r="F691" s="1005" t="s">
        <v>119</v>
      </c>
      <c r="G691" s="1005">
        <v>16500</v>
      </c>
      <c r="H691" s="1006">
        <v>0.71127272727272728</v>
      </c>
      <c r="I691" s="1006">
        <v>0.92654545454545456</v>
      </c>
      <c r="J691" s="1006">
        <v>0.89454545454545453</v>
      </c>
      <c r="K691" s="1006">
        <v>1.0632727272727274</v>
      </c>
      <c r="L691" s="1006">
        <v>1.0021818181818183</v>
      </c>
      <c r="M691" s="1006">
        <v>0.97018181818181815</v>
      </c>
      <c r="N691" s="1006">
        <v>0.92800000000000005</v>
      </c>
    </row>
    <row r="692" spans="1:14">
      <c r="A692" s="1005" t="s">
        <v>3023</v>
      </c>
      <c r="B692" s="1016">
        <v>26</v>
      </c>
      <c r="C692" s="1005" t="s">
        <v>621</v>
      </c>
      <c r="D692" s="1005" t="s">
        <v>2303</v>
      </c>
      <c r="E692" s="1005" t="s">
        <v>1274</v>
      </c>
      <c r="F692" s="1005" t="s">
        <v>119</v>
      </c>
      <c r="G692" s="1005">
        <v>16667</v>
      </c>
      <c r="H692" s="1006">
        <v>1.4380152396952062</v>
      </c>
      <c r="I692" s="1006">
        <v>1.0362872742545148</v>
      </c>
      <c r="J692" s="1006">
        <v>0.73111057778844424</v>
      </c>
      <c r="K692" s="1006">
        <v>0.50272034559308809</v>
      </c>
      <c r="L692" s="1006">
        <v>1.855804883902322</v>
      </c>
      <c r="M692" s="1006">
        <v>1.9402267954640906</v>
      </c>
      <c r="N692" s="1006">
        <v>1.2506941861162775</v>
      </c>
    </row>
    <row r="693" spans="1:14">
      <c r="A693" s="1005" t="s">
        <v>3024</v>
      </c>
      <c r="B693" s="1016">
        <v>27</v>
      </c>
      <c r="C693" s="1005" t="s">
        <v>1279</v>
      </c>
      <c r="D693" s="1005" t="s">
        <v>1340</v>
      </c>
      <c r="E693" s="1005" t="s">
        <v>1274</v>
      </c>
      <c r="F693" s="1005" t="s">
        <v>119</v>
      </c>
      <c r="G693" s="1005">
        <v>17500</v>
      </c>
      <c r="H693" s="1006">
        <v>1.2170322580645161</v>
      </c>
      <c r="I693" s="1006">
        <v>1.127225806451613</v>
      </c>
      <c r="J693" s="1006">
        <v>0.82993548387096772</v>
      </c>
      <c r="K693" s="1006">
        <v>1.0931612903225807</v>
      </c>
      <c r="L693" s="1006">
        <v>0.904258064516129</v>
      </c>
      <c r="M693" s="1006">
        <v>0.9569032258064516</v>
      </c>
      <c r="N693" s="1006">
        <v>1.0214193548387096</v>
      </c>
    </row>
    <row r="694" spans="1:14">
      <c r="A694" s="1005" t="s">
        <v>3025</v>
      </c>
      <c r="B694" s="1016">
        <v>28</v>
      </c>
      <c r="C694" s="1005" t="s">
        <v>283</v>
      </c>
      <c r="D694" s="1005" t="s">
        <v>1340</v>
      </c>
      <c r="E694" s="1005" t="s">
        <v>1274</v>
      </c>
      <c r="F694" s="1005" t="s">
        <v>119</v>
      </c>
      <c r="G694" s="1005">
        <v>18000</v>
      </c>
      <c r="H694" s="1006">
        <v>1.0066666666666666</v>
      </c>
      <c r="I694" s="1006">
        <v>0.9622222222222222</v>
      </c>
      <c r="J694" s="1006">
        <v>0.9044444444444445</v>
      </c>
      <c r="K694" s="1006">
        <v>0.84</v>
      </c>
      <c r="L694" s="1006">
        <v>0.9177777777777778</v>
      </c>
      <c r="M694" s="1006">
        <v>0.87111111111111106</v>
      </c>
      <c r="N694" s="1006">
        <v>0.91703703703703698</v>
      </c>
    </row>
    <row r="695" spans="1:14">
      <c r="A695" s="1005" t="s">
        <v>3026</v>
      </c>
      <c r="B695" s="1016">
        <v>29</v>
      </c>
      <c r="C695" s="1005" t="s">
        <v>966</v>
      </c>
      <c r="D695" s="1005" t="s">
        <v>2303</v>
      </c>
      <c r="E695" s="1005" t="s">
        <v>1274</v>
      </c>
      <c r="F695" s="1005" t="s">
        <v>119</v>
      </c>
      <c r="G695" s="1005">
        <v>18000</v>
      </c>
      <c r="H695" s="1006">
        <v>0.96933333333333338</v>
      </c>
      <c r="I695" s="1006">
        <v>1.1866666666666668</v>
      </c>
      <c r="J695" s="1006">
        <v>1.976</v>
      </c>
      <c r="K695" s="1006">
        <v>1.9626666666666666</v>
      </c>
      <c r="L695" s="1006">
        <v>1.8533333333333333</v>
      </c>
      <c r="M695" s="1006">
        <v>1.98</v>
      </c>
      <c r="N695" s="1006">
        <v>1.6546666666666667</v>
      </c>
    </row>
    <row r="696" spans="1:14">
      <c r="A696" s="1005" t="s">
        <v>3027</v>
      </c>
      <c r="B696" s="1016">
        <v>30</v>
      </c>
      <c r="C696" s="1005" t="s">
        <v>624</v>
      </c>
      <c r="D696" s="1005" t="s">
        <v>1340</v>
      </c>
      <c r="E696" s="1005" t="s">
        <v>1274</v>
      </c>
      <c r="F696" s="1005" t="s">
        <v>119</v>
      </c>
      <c r="G696" s="1005">
        <v>19000</v>
      </c>
      <c r="H696" s="1006">
        <v>0.99789473684210528</v>
      </c>
      <c r="I696" s="1006">
        <v>1.023157894736842</v>
      </c>
      <c r="J696" s="1006">
        <v>0.9044210526315789</v>
      </c>
      <c r="K696" s="1006">
        <v>1.0155789473684211</v>
      </c>
      <c r="L696" s="1006">
        <v>1.0661052631578947</v>
      </c>
      <c r="M696" s="1006">
        <v>1.0433684210526315</v>
      </c>
      <c r="N696" s="1006">
        <v>1.0084210526315789</v>
      </c>
    </row>
    <row r="697" spans="1:14">
      <c r="A697" s="1005" t="s">
        <v>3028</v>
      </c>
      <c r="B697" s="1016">
        <v>31</v>
      </c>
      <c r="C697" s="1005" t="s">
        <v>1625</v>
      </c>
      <c r="D697" s="1005" t="s">
        <v>1340</v>
      </c>
      <c r="E697" s="1005" t="s">
        <v>1274</v>
      </c>
      <c r="F697" s="1005" t="s">
        <v>119</v>
      </c>
      <c r="G697" s="1005">
        <v>19000</v>
      </c>
      <c r="H697" s="1006">
        <v>0.89431578947368418</v>
      </c>
      <c r="I697" s="1006">
        <v>0.97010526315789469</v>
      </c>
      <c r="J697" s="1006">
        <v>0.96505263157894738</v>
      </c>
      <c r="K697" s="1006">
        <v>1.0256842105263158</v>
      </c>
      <c r="L697" s="1006">
        <v>1.023157894736842</v>
      </c>
      <c r="M697" s="1006">
        <v>1.0913684210526315</v>
      </c>
      <c r="N697" s="1006">
        <v>0.99494736842105258</v>
      </c>
    </row>
    <row r="698" spans="1:14">
      <c r="A698" s="1005" t="s">
        <v>3029</v>
      </c>
      <c r="B698" s="1016">
        <v>32</v>
      </c>
      <c r="C698" s="1005" t="s">
        <v>612</v>
      </c>
      <c r="D698" s="1005" t="s">
        <v>1333</v>
      </c>
      <c r="E698" s="1005" t="s">
        <v>1274</v>
      </c>
      <c r="F698" s="1005" t="s">
        <v>119</v>
      </c>
      <c r="G698" s="1005">
        <v>20000</v>
      </c>
      <c r="H698" s="1006">
        <v>0.9375</v>
      </c>
      <c r="I698" s="1006">
        <v>0.99375000000000002</v>
      </c>
      <c r="J698" s="1006">
        <v>0.87187499999999996</v>
      </c>
      <c r="K698" s="1006">
        <v>0.859375</v>
      </c>
      <c r="L698" s="1006">
        <v>0.93125000000000002</v>
      </c>
      <c r="M698" s="1006">
        <v>0.97187500000000004</v>
      </c>
      <c r="N698" s="1006">
        <v>0.92760416666666667</v>
      </c>
    </row>
    <row r="699" spans="1:14">
      <c r="A699" s="1005" t="s">
        <v>3030</v>
      </c>
      <c r="B699" s="1016">
        <v>33</v>
      </c>
      <c r="C699" s="1005" t="s">
        <v>783</v>
      </c>
      <c r="D699" s="1005" t="s">
        <v>2303</v>
      </c>
      <c r="E699" s="1005" t="s">
        <v>1274</v>
      </c>
      <c r="F699" s="1005" t="s">
        <v>119</v>
      </c>
      <c r="G699" s="1005">
        <v>22000</v>
      </c>
      <c r="H699" s="1006">
        <v>3.3664999999999998</v>
      </c>
      <c r="I699" s="1006">
        <v>0.92329545454545459</v>
      </c>
      <c r="J699" s="1006">
        <v>1.9517272727272728</v>
      </c>
      <c r="K699" s="1006">
        <v>1.9642454545454546</v>
      </c>
      <c r="L699" s="1006">
        <v>1.9378486363636362</v>
      </c>
      <c r="M699" s="1006">
        <v>1.9943181818181819</v>
      </c>
      <c r="N699" s="1006">
        <v>2.0229891666666666</v>
      </c>
    </row>
    <row r="700" spans="1:14">
      <c r="A700" s="1005" t="s">
        <v>3031</v>
      </c>
      <c r="B700" s="1016">
        <v>34</v>
      </c>
      <c r="C700" s="1005" t="s">
        <v>603</v>
      </c>
      <c r="D700" s="1005" t="s">
        <v>1340</v>
      </c>
      <c r="E700" s="1005" t="s">
        <v>1274</v>
      </c>
      <c r="F700" s="1005" t="s">
        <v>119</v>
      </c>
      <c r="G700" s="1005">
        <v>22000</v>
      </c>
      <c r="H700" s="1006">
        <v>0.96</v>
      </c>
      <c r="I700" s="1006">
        <v>1.02</v>
      </c>
      <c r="J700" s="1006">
        <v>1.04</v>
      </c>
      <c r="K700" s="1006">
        <v>0.94</v>
      </c>
      <c r="L700" s="1006">
        <v>1</v>
      </c>
      <c r="M700" s="1006">
        <v>1</v>
      </c>
      <c r="N700" s="1006">
        <v>0.99333333333333329</v>
      </c>
    </row>
    <row r="701" spans="1:14">
      <c r="A701" s="1005" t="s">
        <v>3032</v>
      </c>
      <c r="B701" s="1016">
        <v>35</v>
      </c>
      <c r="C701" s="1005" t="s">
        <v>771</v>
      </c>
      <c r="D701" s="1005" t="s">
        <v>1340</v>
      </c>
      <c r="E701" s="1005" t="s">
        <v>1274</v>
      </c>
      <c r="F701" s="1005" t="s">
        <v>119</v>
      </c>
      <c r="G701" s="1005">
        <v>22000</v>
      </c>
      <c r="H701" s="1006">
        <v>0.81818181818181823</v>
      </c>
      <c r="I701" s="1006">
        <v>0.88363636363636366</v>
      </c>
      <c r="J701" s="1006">
        <v>1.0145454545454546</v>
      </c>
      <c r="K701" s="1006">
        <v>0.93600000000000005</v>
      </c>
      <c r="L701" s="1006">
        <v>1.0385454545454544</v>
      </c>
      <c r="M701" s="1006">
        <v>0.99490909090909085</v>
      </c>
      <c r="N701" s="1006">
        <v>0.94763636363636361</v>
      </c>
    </row>
    <row r="702" spans="1:14">
      <c r="A702" s="1005" t="s">
        <v>3033</v>
      </c>
      <c r="B702" s="1016">
        <v>36</v>
      </c>
      <c r="C702" s="1005" t="s">
        <v>618</v>
      </c>
      <c r="D702" s="1005" t="s">
        <v>2011</v>
      </c>
      <c r="E702" s="1005" t="s">
        <v>1274</v>
      </c>
      <c r="F702" s="1005" t="s">
        <v>119</v>
      </c>
      <c r="G702" s="1005">
        <v>22222</v>
      </c>
      <c r="H702" s="1006">
        <v>0.86400864008640088</v>
      </c>
      <c r="I702" s="1006">
        <v>0.86444064440644397</v>
      </c>
      <c r="J702" s="1006">
        <v>0.75384753847538477</v>
      </c>
      <c r="K702" s="1006">
        <v>0.75341553415534157</v>
      </c>
      <c r="L702" s="1006">
        <v>0.73959139591395917</v>
      </c>
      <c r="M702" s="1006">
        <v>0.81130411304113037</v>
      </c>
      <c r="N702" s="1006">
        <v>0.79776797767977681</v>
      </c>
    </row>
    <row r="703" spans="1:14">
      <c r="A703" s="1005" t="s">
        <v>3034</v>
      </c>
      <c r="B703" s="1016">
        <v>37</v>
      </c>
      <c r="C703" s="1005" t="s">
        <v>2197</v>
      </c>
      <c r="D703" s="1005" t="s">
        <v>2011</v>
      </c>
      <c r="E703" s="1005" t="s">
        <v>1274</v>
      </c>
      <c r="F703" s="1005" t="s">
        <v>119</v>
      </c>
      <c r="G703" s="1005">
        <v>23000</v>
      </c>
      <c r="H703" s="1006">
        <v>0.99130434782608701</v>
      </c>
      <c r="I703" s="1006">
        <v>1.024695652173913</v>
      </c>
      <c r="J703" s="1006">
        <v>0.9746086956521739</v>
      </c>
      <c r="K703" s="1006">
        <v>0.65634782608695652</v>
      </c>
      <c r="L703" s="1006">
        <v>0.66886956521739127</v>
      </c>
      <c r="M703" s="1006">
        <v>0.91826086956521735</v>
      </c>
      <c r="N703" s="1006">
        <v>0.87234782608695649</v>
      </c>
    </row>
    <row r="704" spans="1:14">
      <c r="A704" s="1005" t="s">
        <v>3035</v>
      </c>
      <c r="B704" s="1016">
        <v>38</v>
      </c>
      <c r="C704" s="1005" t="s">
        <v>2196</v>
      </c>
      <c r="D704" s="1005" t="s">
        <v>2011</v>
      </c>
      <c r="E704" s="1005" t="s">
        <v>1274</v>
      </c>
      <c r="F704" s="1005" t="s">
        <v>119</v>
      </c>
      <c r="G704" s="1005">
        <v>50000</v>
      </c>
      <c r="H704" s="1006"/>
      <c r="I704" s="1006"/>
      <c r="J704" s="1006"/>
      <c r="K704" s="1006"/>
      <c r="L704" s="1006"/>
      <c r="M704" s="1006">
        <v>0.20399999999999999</v>
      </c>
      <c r="N704" s="1006">
        <v>0.20399999999999999</v>
      </c>
    </row>
    <row r="705" spans="1:14">
      <c r="A705" s="1005" t="s">
        <v>3036</v>
      </c>
      <c r="B705" s="1016">
        <v>39</v>
      </c>
      <c r="C705" s="1005" t="s">
        <v>694</v>
      </c>
      <c r="D705" s="1005" t="s">
        <v>2011</v>
      </c>
      <c r="E705" s="1005" t="s">
        <v>1274</v>
      </c>
      <c r="F705" s="1005" t="s">
        <v>119</v>
      </c>
      <c r="G705" s="1005">
        <v>55000</v>
      </c>
      <c r="H705" s="1006">
        <v>9.1636363636363634E-3</v>
      </c>
      <c r="I705" s="1006">
        <v>1.1781818181818181E-2</v>
      </c>
      <c r="J705" s="1006">
        <v>0.17541818181818181</v>
      </c>
      <c r="K705" s="1006">
        <v>0.18894545454545456</v>
      </c>
      <c r="L705" s="1006">
        <v>0.37614545454545456</v>
      </c>
      <c r="M705" s="1006">
        <v>0.50880000000000003</v>
      </c>
      <c r="N705" s="1006">
        <v>0.2117090909090909</v>
      </c>
    </row>
    <row r="706" spans="1:14">
      <c r="A706" s="1005" t="s">
        <v>3037</v>
      </c>
      <c r="B706" s="1016">
        <v>40</v>
      </c>
      <c r="C706" s="1005" t="s">
        <v>1278</v>
      </c>
      <c r="D706" s="1005" t="s">
        <v>2011</v>
      </c>
      <c r="E706" s="1005" t="s">
        <v>1274</v>
      </c>
      <c r="F706" s="1005" t="s">
        <v>119</v>
      </c>
      <c r="G706" s="1005">
        <v>110000</v>
      </c>
      <c r="H706" s="1006">
        <v>0.87649999999999995</v>
      </c>
      <c r="I706" s="1006">
        <v>0.87590909090909086</v>
      </c>
      <c r="J706" s="1006">
        <v>0.81913636363636366</v>
      </c>
      <c r="K706" s="1006">
        <v>0.78340909090909094</v>
      </c>
      <c r="L706" s="1006">
        <v>0.875</v>
      </c>
      <c r="M706" s="1006">
        <v>0.78340909090909094</v>
      </c>
      <c r="N706" s="1006">
        <v>0.83556060606060611</v>
      </c>
    </row>
    <row r="707" spans="1:14" s="811" customFormat="1" ht="15">
      <c r="A707" s="1009"/>
      <c r="B707" s="1015">
        <f>+B706</f>
        <v>40</v>
      </c>
      <c r="C707" s="1008" t="s">
        <v>1343</v>
      </c>
      <c r="D707" s="1009"/>
      <c r="E707" s="1009"/>
      <c r="F707" s="1009"/>
      <c r="G707" s="1009">
        <f>SUM(G667:G706)</f>
        <v>708452</v>
      </c>
      <c r="H707" s="1010">
        <f t="shared" ref="H707:N707" si="2">AVERAGE(H667:H706)</f>
        <v>0.94163547827310701</v>
      </c>
      <c r="I707" s="1010">
        <f t="shared" si="2"/>
        <v>0.83724048900475434</v>
      </c>
      <c r="J707" s="1010">
        <f t="shared" si="2"/>
        <v>0.94150970140596102</v>
      </c>
      <c r="K707" s="1010">
        <f t="shared" si="2"/>
        <v>0.83112333033110086</v>
      </c>
      <c r="L707" s="1010">
        <f t="shared" si="2"/>
        <v>0.95378521854944542</v>
      </c>
      <c r="M707" s="1010">
        <f t="shared" si="2"/>
        <v>0.92110077934466805</v>
      </c>
      <c r="N707" s="1010">
        <f t="shared" si="2"/>
        <v>0.87507046114944165</v>
      </c>
    </row>
    <row r="708" spans="1:14" s="811" customFormat="1" ht="15">
      <c r="A708" s="1009"/>
      <c r="B708" s="1015">
        <f>+B625+B665+B707</f>
        <v>696</v>
      </c>
      <c r="C708" s="1008" t="s">
        <v>133</v>
      </c>
      <c r="D708" s="1009"/>
      <c r="E708" s="1009"/>
      <c r="F708" s="1009"/>
      <c r="G708" s="1009">
        <f>+G625+G665+G707</f>
        <v>984684.32000000007</v>
      </c>
      <c r="H708" s="1010">
        <f t="shared" ref="H708:N708" si="3">AVERAGE(H667:H706,H627:H664,H7:H624)</f>
        <v>0.65372175722884829</v>
      </c>
      <c r="I708" s="1010">
        <f t="shared" si="3"/>
        <v>0.68911604426464301</v>
      </c>
      <c r="J708" s="1010">
        <f t="shared" si="3"/>
        <v>0.66846424937369975</v>
      </c>
      <c r="K708" s="1010">
        <f t="shared" si="3"/>
        <v>0.63636025958933884</v>
      </c>
      <c r="L708" s="1010">
        <f t="shared" si="3"/>
        <v>0.58096958119020148</v>
      </c>
      <c r="M708" s="1010">
        <f t="shared" si="3"/>
        <v>0.59182344590514369</v>
      </c>
      <c r="N708" s="1010">
        <f t="shared" si="3"/>
        <v>0.62237208507245412</v>
      </c>
    </row>
  </sheetData>
  <mergeCells count="8">
    <mergeCell ref="G4:G5"/>
    <mergeCell ref="N4:N5"/>
    <mergeCell ref="A4:A5"/>
    <mergeCell ref="B4:B5"/>
    <mergeCell ref="C4:C5"/>
    <mergeCell ref="D4:D5"/>
    <mergeCell ref="E4:E5"/>
    <mergeCell ref="F4:F5"/>
  </mergeCells>
  <pageMargins left="0.39370078740157483" right="0.15748031496062992" top="0.27559055118110237" bottom="0.18" header="0.23622047244094491" footer="0.15748031496062992"/>
  <pageSetup paperSize="9" orientation="landscape" blackAndWhite="1"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W678"/>
  <sheetViews>
    <sheetView view="pageBreakPreview" zoomScaleSheetLayoutView="100" workbookViewId="0">
      <pane xSplit="8" ySplit="5" topLeftCell="I367" activePane="bottomRight" state="frozen"/>
      <selection activeCell="H6" sqref="H6"/>
      <selection pane="topRight" activeCell="H6" sqref="H6"/>
      <selection pane="bottomLeft" activeCell="H6" sqref="H6"/>
      <selection pane="bottomRight" activeCell="CT681" sqref="CT681"/>
    </sheetView>
  </sheetViews>
  <sheetFormatPr defaultRowHeight="12.75"/>
  <cols>
    <col min="1" max="1" width="6.28515625" style="569" customWidth="1"/>
    <col min="2" max="2" width="30.5703125" style="569" customWidth="1"/>
    <col min="3" max="3" width="8.42578125" style="828" customWidth="1"/>
    <col min="4" max="4" width="17.42578125" style="569" customWidth="1"/>
    <col min="5" max="5" width="9.140625" style="828"/>
    <col min="6" max="6" width="6.28515625" style="828" customWidth="1"/>
    <col min="7" max="7" width="8.5703125" style="569" customWidth="1"/>
    <col min="8" max="8" width="9" style="828" customWidth="1"/>
    <col min="9" max="9" width="7" style="569" bestFit="1" customWidth="1"/>
    <col min="10" max="10" width="8.28515625" style="1026" bestFit="1" customWidth="1"/>
    <col min="11" max="11" width="8.85546875" style="569" customWidth="1"/>
    <col min="12" max="12" width="8.28515625" style="569" customWidth="1"/>
    <col min="13" max="13" width="9.140625" style="569"/>
    <col min="14" max="14" width="9.42578125" style="569" customWidth="1"/>
    <col min="15" max="15" width="8.28515625" style="569" customWidth="1"/>
    <col min="16" max="16" width="8.7109375" style="569" customWidth="1"/>
    <col min="17" max="17" width="7" style="1026" bestFit="1" customWidth="1"/>
    <col min="18" max="18" width="8.28515625" style="569" bestFit="1" customWidth="1"/>
    <col min="19" max="19" width="10" style="815" bestFit="1" customWidth="1"/>
    <col min="20" max="20" width="10" style="569" bestFit="1" customWidth="1"/>
    <col min="21" max="23" width="9.140625" style="569"/>
    <col min="24" max="24" width="8.7109375" style="810" customWidth="1"/>
    <col min="25" max="26" width="9.140625" style="569"/>
    <col min="27" max="28" width="10" style="569" bestFit="1" customWidth="1"/>
    <col min="29" max="29" width="8.85546875" style="810" customWidth="1"/>
    <col min="30" max="30" width="9.28515625" style="810" customWidth="1"/>
    <col min="31" max="31" width="8.42578125" style="810" customWidth="1"/>
    <col min="32" max="33" width="9.140625" style="569"/>
    <col min="34" max="34" width="9" style="810" customWidth="1"/>
    <col min="35" max="35" width="10" style="569" bestFit="1" customWidth="1"/>
    <col min="36" max="36" width="10" style="810" bestFit="1" customWidth="1"/>
    <col min="37" max="37" width="9.140625" style="569"/>
    <col min="38" max="38" width="8" style="569" customWidth="1"/>
    <col min="39" max="39" width="9.140625" style="569"/>
    <col min="40" max="40" width="8.42578125" style="569" customWidth="1"/>
    <col min="41" max="41" width="8.140625" style="569" customWidth="1"/>
    <col min="42" max="42" width="8.5703125" style="569" customWidth="1"/>
    <col min="43" max="43" width="10" style="810" bestFit="1" customWidth="1"/>
    <col min="44" max="44" width="8.85546875" style="569" customWidth="1"/>
    <col min="45" max="48" width="9.140625" style="569"/>
    <col min="49" max="49" width="8.28515625" style="569" customWidth="1"/>
    <col min="50" max="50" width="8.140625" style="569" customWidth="1"/>
    <col min="51" max="52" width="10" style="569" bestFit="1" customWidth="1"/>
    <col min="53" max="53" width="9.140625" style="569"/>
    <col min="54" max="54" width="7.85546875" style="569" customWidth="1"/>
    <col min="55" max="55" width="8.42578125" style="569" customWidth="1"/>
    <col min="56" max="56" width="9.140625" style="569"/>
    <col min="57" max="57" width="8.140625" style="569" customWidth="1"/>
    <col min="58" max="58" width="9.140625" style="569"/>
    <col min="59" max="60" width="10" style="569" bestFit="1" customWidth="1"/>
    <col min="61" max="62" width="9.140625" style="569"/>
    <col min="63" max="63" width="8.28515625" style="569" customWidth="1"/>
    <col min="64" max="64" width="9.140625" style="569"/>
    <col min="65" max="65" width="8.140625" style="569" customWidth="1"/>
    <col min="66" max="66" width="8.42578125" style="569" customWidth="1"/>
    <col min="67" max="67" width="9" style="569" customWidth="1"/>
    <col min="68" max="68" width="10" style="569" bestFit="1" customWidth="1"/>
    <col min="69" max="69" width="9.140625" style="569"/>
    <col min="70" max="70" width="8.85546875" style="569" customWidth="1"/>
    <col min="71" max="71" width="8.5703125" style="569" customWidth="1"/>
    <col min="72" max="72" width="8.140625" style="569" customWidth="1"/>
    <col min="73" max="73" width="8" style="569" customWidth="1"/>
    <col min="74" max="74" width="8.28515625" style="569" customWidth="1"/>
    <col min="75" max="76" width="10" style="569" bestFit="1" customWidth="1"/>
    <col min="77" max="80" width="9.140625" style="569"/>
    <col min="81" max="81" width="8.5703125" style="569" customWidth="1"/>
    <col min="82" max="82" width="8.28515625" style="569" customWidth="1"/>
    <col min="83" max="83" width="10" style="569" bestFit="1" customWidth="1"/>
    <col min="84" max="84" width="9.140625" style="569" customWidth="1"/>
    <col min="85" max="88" width="9.140625" style="569"/>
    <col min="89" max="89" width="8.42578125" style="569" customWidth="1"/>
    <col min="90" max="90" width="9.140625" style="569"/>
    <col min="91" max="92" width="10" style="569" bestFit="1" customWidth="1"/>
    <col min="93" max="93" width="9.140625" style="569"/>
    <col min="94" max="94" width="7.5703125" style="569" customWidth="1"/>
    <col min="95" max="95" width="9.140625" style="569"/>
    <col min="96" max="96" width="7.7109375" style="569" customWidth="1"/>
    <col min="97" max="98" width="8.140625" style="569" customWidth="1"/>
    <col min="99" max="100" width="10" style="569" bestFit="1" customWidth="1"/>
    <col min="101" max="16384" width="9.140625" style="569"/>
  </cols>
  <sheetData>
    <row r="1" spans="1:101" ht="15">
      <c r="A1" s="811" t="s">
        <v>2007</v>
      </c>
      <c r="J1" s="569"/>
      <c r="Q1" s="569"/>
      <c r="S1" s="569"/>
      <c r="X1" s="569"/>
      <c r="AC1" s="569"/>
      <c r="AD1" s="569"/>
      <c r="AE1" s="569"/>
      <c r="AH1" s="569"/>
      <c r="AJ1" s="569"/>
      <c r="AQ1" s="569"/>
    </row>
    <row r="2" spans="1:101" ht="15">
      <c r="A2" s="811" t="s">
        <v>3038</v>
      </c>
      <c r="J2" s="569"/>
      <c r="Q2" s="569"/>
      <c r="S2" s="569"/>
      <c r="X2" s="569"/>
      <c r="AC2" s="569"/>
      <c r="AD2" s="569"/>
      <c r="AE2" s="569"/>
      <c r="AH2" s="569"/>
      <c r="AJ2" s="569"/>
      <c r="AQ2" s="569"/>
    </row>
    <row r="3" spans="1:101" ht="15">
      <c r="A3" s="811" t="s">
        <v>3039</v>
      </c>
      <c r="J3" s="569"/>
      <c r="Q3" s="569"/>
      <c r="S3" s="569"/>
      <c r="X3" s="569"/>
      <c r="AC3" s="569"/>
      <c r="AD3" s="569"/>
      <c r="AE3" s="569"/>
      <c r="AH3" s="569"/>
      <c r="AJ3" s="569"/>
      <c r="AQ3" s="569"/>
      <c r="CD3" s="814" t="s">
        <v>1386</v>
      </c>
    </row>
    <row r="4" spans="1:101" ht="16.5" customHeight="1">
      <c r="F4" s="1780">
        <v>44287</v>
      </c>
      <c r="G4" s="1781"/>
      <c r="H4" s="1781"/>
      <c r="I4" s="1781"/>
      <c r="J4" s="1781"/>
      <c r="K4" s="1781"/>
      <c r="L4" s="1781"/>
      <c r="M4" s="1781"/>
      <c r="N4" s="1780">
        <v>44317</v>
      </c>
      <c r="O4" s="1781"/>
      <c r="P4" s="1781"/>
      <c r="Q4" s="1781"/>
      <c r="R4" s="1781"/>
      <c r="S4" s="1781"/>
      <c r="T4" s="1781"/>
      <c r="U4" s="1781"/>
      <c r="V4" s="1780">
        <v>44348</v>
      </c>
      <c r="W4" s="1781"/>
      <c r="X4" s="1781"/>
      <c r="Y4" s="1781"/>
      <c r="Z4" s="1781"/>
      <c r="AA4" s="1781"/>
      <c r="AB4" s="1781"/>
      <c r="AC4" s="1781"/>
      <c r="AD4" s="1780">
        <v>44378</v>
      </c>
      <c r="AE4" s="1781"/>
      <c r="AF4" s="1781"/>
      <c r="AG4" s="1781"/>
      <c r="AH4" s="1781"/>
      <c r="AI4" s="1781"/>
      <c r="AJ4" s="1781"/>
      <c r="AK4" s="1781"/>
      <c r="AL4" s="1780">
        <v>44409</v>
      </c>
      <c r="AM4" s="1781"/>
      <c r="AN4" s="1781"/>
      <c r="AO4" s="1781"/>
      <c r="AP4" s="1781"/>
      <c r="AQ4" s="1781"/>
      <c r="AR4" s="1781"/>
      <c r="AS4" s="1781"/>
      <c r="AT4" s="1780">
        <v>44440</v>
      </c>
      <c r="AU4" s="1781"/>
      <c r="AV4" s="1781"/>
      <c r="AW4" s="1781"/>
      <c r="AX4" s="1781"/>
      <c r="AY4" s="1781"/>
      <c r="AZ4" s="1781"/>
      <c r="BA4" s="1781"/>
      <c r="BB4" s="1780">
        <v>44470</v>
      </c>
      <c r="BC4" s="1781"/>
      <c r="BD4" s="1781"/>
      <c r="BE4" s="1781"/>
      <c r="BF4" s="1781"/>
      <c r="BG4" s="1781"/>
      <c r="BH4" s="1781"/>
      <c r="BI4" s="1781"/>
      <c r="BJ4" s="1780">
        <v>44501</v>
      </c>
      <c r="BK4" s="1781"/>
      <c r="BL4" s="1781"/>
      <c r="BM4" s="1781"/>
      <c r="BN4" s="1781"/>
      <c r="BO4" s="1781"/>
      <c r="BP4" s="1781"/>
      <c r="BQ4" s="1781"/>
      <c r="BR4" s="1780">
        <v>44531</v>
      </c>
      <c r="BS4" s="1781"/>
      <c r="BT4" s="1781"/>
      <c r="BU4" s="1781"/>
      <c r="BV4" s="1781"/>
      <c r="BW4" s="1781"/>
      <c r="BX4" s="1781"/>
      <c r="BY4" s="1781"/>
      <c r="BZ4" s="1780">
        <v>44562</v>
      </c>
      <c r="CA4" s="1781"/>
      <c r="CB4" s="1781"/>
      <c r="CC4" s="1781"/>
      <c r="CD4" s="1781"/>
      <c r="CE4" s="1781"/>
      <c r="CF4" s="1781"/>
      <c r="CG4" s="1781"/>
      <c r="CH4" s="1780">
        <v>44593</v>
      </c>
      <c r="CI4" s="1781"/>
      <c r="CJ4" s="1781"/>
      <c r="CK4" s="1781"/>
      <c r="CL4" s="1781"/>
      <c r="CM4" s="1781"/>
      <c r="CN4" s="1781"/>
      <c r="CO4" s="1781"/>
      <c r="CP4" s="1780">
        <v>44621</v>
      </c>
      <c r="CQ4" s="1781"/>
      <c r="CR4" s="1781"/>
      <c r="CS4" s="1781"/>
      <c r="CT4" s="1781"/>
      <c r="CU4" s="1781"/>
      <c r="CV4" s="1781"/>
      <c r="CW4" s="1781"/>
    </row>
    <row r="5" spans="1:101" s="813" customFormat="1" ht="36">
      <c r="A5" s="1018" t="s">
        <v>1285</v>
      </c>
      <c r="B5" s="1018" t="s">
        <v>2261</v>
      </c>
      <c r="C5" s="1018" t="s">
        <v>2262</v>
      </c>
      <c r="D5" s="1019" t="s">
        <v>1289</v>
      </c>
      <c r="E5" s="1018" t="s">
        <v>1259</v>
      </c>
      <c r="F5" s="1018" t="s">
        <v>1378</v>
      </c>
      <c r="G5" s="1020" t="s">
        <v>3040</v>
      </c>
      <c r="H5" s="1020" t="s">
        <v>3041</v>
      </c>
      <c r="I5" s="1020" t="s">
        <v>1385</v>
      </c>
      <c r="J5" s="1021" t="s">
        <v>1784</v>
      </c>
      <c r="K5" s="1020" t="s">
        <v>1626</v>
      </c>
      <c r="L5" s="1020" t="s">
        <v>1384</v>
      </c>
      <c r="M5" s="1020" t="s">
        <v>1682</v>
      </c>
      <c r="N5" s="1020" t="s">
        <v>1378</v>
      </c>
      <c r="O5" s="1020" t="s">
        <v>3040</v>
      </c>
      <c r="P5" s="1020" t="s">
        <v>3041</v>
      </c>
      <c r="Q5" s="1021" t="s">
        <v>1385</v>
      </c>
      <c r="R5" s="1020" t="s">
        <v>1784</v>
      </c>
      <c r="S5" s="1020" t="s">
        <v>1626</v>
      </c>
      <c r="T5" s="1020" t="s">
        <v>1384</v>
      </c>
      <c r="U5" s="1020" t="s">
        <v>1682</v>
      </c>
      <c r="V5" s="1020" t="s">
        <v>1378</v>
      </c>
      <c r="W5" s="1020" t="s">
        <v>3040</v>
      </c>
      <c r="X5" s="1021" t="s">
        <v>3041</v>
      </c>
      <c r="Y5" s="1020" t="s">
        <v>1385</v>
      </c>
      <c r="Z5" s="1020" t="s">
        <v>1784</v>
      </c>
      <c r="AA5" s="1020" t="s">
        <v>1626</v>
      </c>
      <c r="AB5" s="1020" t="s">
        <v>1384</v>
      </c>
      <c r="AC5" s="1020" t="s">
        <v>1682</v>
      </c>
      <c r="AD5" s="1020" t="s">
        <v>1378</v>
      </c>
      <c r="AE5" s="1021" t="s">
        <v>3040</v>
      </c>
      <c r="AF5" s="1020" t="s">
        <v>3041</v>
      </c>
      <c r="AG5" s="1020" t="s">
        <v>1385</v>
      </c>
      <c r="AH5" s="1020" t="s">
        <v>1784</v>
      </c>
      <c r="AI5" s="1020" t="s">
        <v>1626</v>
      </c>
      <c r="AJ5" s="1020" t="s">
        <v>1384</v>
      </c>
      <c r="AK5" s="1020" t="s">
        <v>1682</v>
      </c>
      <c r="AL5" s="1021" t="s">
        <v>1378</v>
      </c>
      <c r="AM5" s="1020" t="s">
        <v>3040</v>
      </c>
      <c r="AN5" s="1020" t="s">
        <v>3041</v>
      </c>
      <c r="AO5" s="1020" t="s">
        <v>1385</v>
      </c>
      <c r="AP5" s="1020" t="s">
        <v>1784</v>
      </c>
      <c r="AQ5" s="1020" t="s">
        <v>1626</v>
      </c>
      <c r="AR5" s="1020" t="s">
        <v>1384</v>
      </c>
      <c r="AS5" s="1021" t="s">
        <v>1682</v>
      </c>
      <c r="AT5" s="1020" t="s">
        <v>1378</v>
      </c>
      <c r="AU5" s="1020" t="s">
        <v>3040</v>
      </c>
      <c r="AV5" s="1020" t="s">
        <v>3041</v>
      </c>
      <c r="AW5" s="1020" t="s">
        <v>1385</v>
      </c>
      <c r="AX5" s="1020" t="s">
        <v>1784</v>
      </c>
      <c r="AY5" s="1020" t="s">
        <v>1626</v>
      </c>
      <c r="AZ5" s="1021" t="s">
        <v>1384</v>
      </c>
      <c r="BA5" s="1020" t="s">
        <v>1682</v>
      </c>
      <c r="BB5" s="1020" t="s">
        <v>1378</v>
      </c>
      <c r="BC5" s="1020" t="s">
        <v>3040</v>
      </c>
      <c r="BD5" s="1020" t="s">
        <v>3041</v>
      </c>
      <c r="BE5" s="1020" t="s">
        <v>1385</v>
      </c>
      <c r="BF5" s="1020" t="s">
        <v>1784</v>
      </c>
      <c r="BG5" s="1021" t="s">
        <v>1626</v>
      </c>
      <c r="BH5" s="1020" t="s">
        <v>1384</v>
      </c>
      <c r="BI5" s="1020" t="s">
        <v>1682</v>
      </c>
      <c r="BJ5" s="1020" t="s">
        <v>1378</v>
      </c>
      <c r="BK5" s="1020" t="s">
        <v>3040</v>
      </c>
      <c r="BL5" s="1020" t="s">
        <v>3041</v>
      </c>
      <c r="BM5" s="1020" t="s">
        <v>1385</v>
      </c>
      <c r="BN5" s="1021" t="s">
        <v>1784</v>
      </c>
      <c r="BO5" s="1020" t="s">
        <v>1626</v>
      </c>
      <c r="BP5" s="1020" t="s">
        <v>1384</v>
      </c>
      <c r="BQ5" s="1020" t="s">
        <v>1682</v>
      </c>
      <c r="BR5" s="1020" t="s">
        <v>1378</v>
      </c>
      <c r="BS5" s="1020" t="s">
        <v>3040</v>
      </c>
      <c r="BT5" s="1020" t="s">
        <v>3041</v>
      </c>
      <c r="BU5" s="1021" t="s">
        <v>1385</v>
      </c>
      <c r="BV5" s="1020" t="s">
        <v>1784</v>
      </c>
      <c r="BW5" s="1020" t="s">
        <v>1626</v>
      </c>
      <c r="BX5" s="1020" t="s">
        <v>1384</v>
      </c>
      <c r="BY5" s="1020" t="s">
        <v>1682</v>
      </c>
      <c r="BZ5" s="1020" t="s">
        <v>1378</v>
      </c>
      <c r="CA5" s="1020" t="s">
        <v>3040</v>
      </c>
      <c r="CB5" s="1021" t="s">
        <v>3041</v>
      </c>
      <c r="CC5" s="1020" t="s">
        <v>1385</v>
      </c>
      <c r="CD5" s="1020" t="s">
        <v>1784</v>
      </c>
      <c r="CE5" s="1020" t="s">
        <v>1626</v>
      </c>
      <c r="CF5" s="1020" t="s">
        <v>1384</v>
      </c>
      <c r="CG5" s="1020" t="s">
        <v>1682</v>
      </c>
      <c r="CH5" s="1020" t="s">
        <v>1378</v>
      </c>
      <c r="CI5" s="1021" t="s">
        <v>3040</v>
      </c>
      <c r="CJ5" s="1020" t="s">
        <v>3041</v>
      </c>
      <c r="CK5" s="1020" t="s">
        <v>1385</v>
      </c>
      <c r="CL5" s="1020" t="s">
        <v>1784</v>
      </c>
      <c r="CM5" s="1020" t="s">
        <v>1626</v>
      </c>
      <c r="CN5" s="1020" t="s">
        <v>1384</v>
      </c>
      <c r="CO5" s="1020" t="s">
        <v>1682</v>
      </c>
      <c r="CP5" s="1021" t="s">
        <v>1378</v>
      </c>
      <c r="CQ5" s="1020" t="s">
        <v>3040</v>
      </c>
      <c r="CR5" s="1020" t="s">
        <v>3041</v>
      </c>
      <c r="CS5" s="1020" t="s">
        <v>1385</v>
      </c>
      <c r="CT5" s="1020" t="s">
        <v>1784</v>
      </c>
      <c r="CU5" s="1020" t="s">
        <v>1626</v>
      </c>
      <c r="CV5" s="1020" t="s">
        <v>1384</v>
      </c>
      <c r="CW5" s="1021" t="s">
        <v>1682</v>
      </c>
    </row>
    <row r="6" spans="1:101" s="813" customFormat="1" ht="12.75" customHeight="1">
      <c r="A6" s="1782" t="s">
        <v>1383</v>
      </c>
      <c r="B6" s="1783"/>
      <c r="C6" s="1000"/>
      <c r="D6" s="1022"/>
      <c r="E6" s="1000"/>
      <c r="F6" s="1000"/>
      <c r="G6" s="1022"/>
      <c r="H6" s="1000"/>
      <c r="I6" s="1022"/>
      <c r="J6" s="1023"/>
      <c r="K6" s="1022"/>
      <c r="L6" s="1022"/>
      <c r="M6" s="1022"/>
      <c r="N6" s="1022"/>
      <c r="O6" s="1022"/>
      <c r="P6" s="1022"/>
      <c r="Q6" s="1022"/>
      <c r="R6" s="1023"/>
      <c r="S6" s="1022"/>
      <c r="T6" s="1022"/>
      <c r="U6" s="1022"/>
      <c r="V6" s="1022"/>
      <c r="W6" s="1022"/>
      <c r="X6" s="1022"/>
      <c r="Y6" s="1022"/>
      <c r="Z6" s="1023"/>
      <c r="AA6" s="1022"/>
      <c r="AB6" s="1022"/>
      <c r="AC6" s="1022"/>
      <c r="AD6" s="1022"/>
      <c r="AE6" s="1022"/>
      <c r="AF6" s="1022"/>
      <c r="AG6" s="1022"/>
      <c r="AH6" s="1023"/>
      <c r="AI6" s="1022"/>
      <c r="AJ6" s="1022"/>
      <c r="AK6" s="1022"/>
      <c r="AL6" s="1022"/>
      <c r="AM6" s="1022"/>
      <c r="AN6" s="1022"/>
      <c r="AO6" s="1022"/>
      <c r="AP6" s="1023"/>
      <c r="AQ6" s="1022"/>
      <c r="AR6" s="1022"/>
      <c r="AS6" s="1022"/>
      <c r="AT6" s="1022"/>
      <c r="AU6" s="1022"/>
      <c r="AV6" s="1022"/>
      <c r="AW6" s="1022"/>
      <c r="AX6" s="1023"/>
      <c r="AY6" s="1022"/>
      <c r="AZ6" s="1022"/>
      <c r="BA6" s="1022"/>
      <c r="BB6" s="1022"/>
      <c r="BC6" s="1022"/>
      <c r="BD6" s="1022"/>
      <c r="BE6" s="1022"/>
      <c r="BF6" s="1023"/>
      <c r="BG6" s="1022"/>
      <c r="BH6" s="1022"/>
      <c r="BI6" s="1022"/>
      <c r="BJ6" s="1022"/>
      <c r="BK6" s="1022"/>
      <c r="BL6" s="1022"/>
      <c r="BM6" s="1022"/>
      <c r="BN6" s="1023"/>
      <c r="BO6" s="1022"/>
      <c r="BP6" s="1022"/>
      <c r="BQ6" s="1022"/>
      <c r="BR6" s="1022"/>
      <c r="BS6" s="1022"/>
      <c r="BT6" s="1022"/>
      <c r="BU6" s="1022"/>
      <c r="BV6" s="1023"/>
      <c r="BW6" s="1022"/>
      <c r="BX6" s="1022"/>
      <c r="BY6" s="1022"/>
      <c r="BZ6" s="1022"/>
      <c r="CA6" s="1022"/>
      <c r="CB6" s="1022"/>
      <c r="CC6" s="1022"/>
      <c r="CD6" s="1023"/>
      <c r="CE6" s="1022"/>
      <c r="CF6" s="1022"/>
      <c r="CG6" s="1022"/>
      <c r="CH6" s="1022"/>
      <c r="CI6" s="1022"/>
      <c r="CJ6" s="1022"/>
      <c r="CK6" s="1022"/>
      <c r="CL6" s="1023"/>
      <c r="CM6" s="1022"/>
      <c r="CN6" s="1022"/>
      <c r="CO6" s="1022"/>
      <c r="CP6" s="1022"/>
      <c r="CQ6" s="1022"/>
      <c r="CR6" s="1022"/>
      <c r="CS6" s="1022"/>
      <c r="CT6" s="1023"/>
      <c r="CU6" s="1022"/>
      <c r="CV6" s="1022"/>
      <c r="CW6" s="1022"/>
    </row>
    <row r="7" spans="1:101">
      <c r="A7" s="1004">
        <v>1</v>
      </c>
      <c r="B7" s="1005" t="s">
        <v>15</v>
      </c>
      <c r="C7" s="1004" t="s">
        <v>1274</v>
      </c>
      <c r="D7" s="1005" t="s">
        <v>2011</v>
      </c>
      <c r="E7" s="1004" t="s">
        <v>55</v>
      </c>
      <c r="F7" s="1004">
        <v>110</v>
      </c>
      <c r="G7" s="1005">
        <v>90</v>
      </c>
      <c r="H7" s="1004">
        <v>90</v>
      </c>
      <c r="I7" s="1005">
        <v>0.96120000000000005</v>
      </c>
      <c r="J7" s="1024">
        <f t="shared" ref="J7:J12" si="0">+(K7/(24*30*G7))</f>
        <v>0.2388888888888889</v>
      </c>
      <c r="K7" s="1005">
        <v>15480</v>
      </c>
      <c r="L7" s="1005">
        <f t="shared" ref="L7:L70" si="1">+ROUND(24*30*G7*0.6,0)</f>
        <v>38880</v>
      </c>
      <c r="M7" s="1005">
        <f t="shared" ref="M7:M70" si="2">+MAX((K7-L7),0)</f>
        <v>0</v>
      </c>
      <c r="N7" s="1005">
        <v>110</v>
      </c>
      <c r="O7" s="1005">
        <v>75</v>
      </c>
      <c r="P7" s="1005">
        <v>88</v>
      </c>
      <c r="Q7" s="1005">
        <v>0.4733</v>
      </c>
      <c r="R7" s="1024">
        <f t="shared" ref="R7:R12" si="3">+(S7/(24*31*O7))</f>
        <v>0.35779569892473118</v>
      </c>
      <c r="S7" s="1005">
        <v>19965</v>
      </c>
      <c r="T7" s="1005">
        <f t="shared" ref="T7:T70" si="4">+ROUND(24*31*O7*0.6,0)</f>
        <v>33480</v>
      </c>
      <c r="U7" s="1005">
        <f t="shared" ref="U7:U70" si="5">+MAX((S7-T7),0)</f>
        <v>0</v>
      </c>
      <c r="V7" s="1005">
        <v>110</v>
      </c>
      <c r="W7" s="1005">
        <v>75</v>
      </c>
      <c r="X7" s="1005">
        <v>88</v>
      </c>
      <c r="Y7" s="1005">
        <v>1.0723</v>
      </c>
      <c r="Z7" s="1024">
        <f t="shared" ref="Z7:Z12" si="6">+(AA7/(24*30*W7))</f>
        <v>0.18416666666666667</v>
      </c>
      <c r="AA7" s="1005">
        <v>9945</v>
      </c>
      <c r="AB7" s="1005">
        <f t="shared" ref="AB7:AB70" si="7">+ROUND(24*30*W7*0.6,0)</f>
        <v>32400</v>
      </c>
      <c r="AC7" s="1005">
        <f t="shared" ref="AC7:AC70" si="8">+MAX((AA7-AB7),0)</f>
        <v>0</v>
      </c>
      <c r="AD7" s="1005">
        <v>110</v>
      </c>
      <c r="AE7" s="1005">
        <v>75</v>
      </c>
      <c r="AF7" s="1005">
        <v>88</v>
      </c>
      <c r="AG7" s="1005">
        <v>0.51419999999999999</v>
      </c>
      <c r="AH7" s="1024">
        <f t="shared" ref="AH7:AH19" si="9">+(AI7/(24*31*AE7))</f>
        <v>0.38736559139784948</v>
      </c>
      <c r="AI7" s="1005">
        <v>21615</v>
      </c>
      <c r="AJ7" s="1005">
        <f t="shared" ref="AJ7:AJ70" si="10">+ROUND(24*31*AE7*0.6,0)</f>
        <v>33480</v>
      </c>
      <c r="AK7" s="1005">
        <f t="shared" ref="AK7:AK70" si="11">+MAX((AI7-AJ7),0)</f>
        <v>0</v>
      </c>
      <c r="AL7" s="1005">
        <v>110</v>
      </c>
      <c r="AM7" s="1005">
        <v>3</v>
      </c>
      <c r="AN7" s="1005">
        <v>88</v>
      </c>
      <c r="AO7" s="1005">
        <v>0.67600000000000005</v>
      </c>
      <c r="AP7" s="1024">
        <f t="shared" ref="AP7:AP19" si="12">+(AQ7/(24*31*AM7))</f>
        <v>0.95430107526881724</v>
      </c>
      <c r="AQ7" s="1005">
        <v>2130</v>
      </c>
      <c r="AR7" s="1005">
        <f t="shared" ref="AR7:AR70" si="13">+ROUND(24*31*AM7*0.6,0)</f>
        <v>1339</v>
      </c>
      <c r="AS7" s="1005">
        <f t="shared" ref="AS7:AS70" si="14">+MAX((AQ7-AR7),0)</f>
        <v>791</v>
      </c>
      <c r="AT7" s="1005">
        <v>110</v>
      </c>
      <c r="AU7" s="1005">
        <v>3</v>
      </c>
      <c r="AV7" s="1005">
        <v>88</v>
      </c>
      <c r="AW7" s="1005">
        <v>0</v>
      </c>
      <c r="AX7" s="1024">
        <f t="shared" ref="AX7:AX25" si="15">+(AY7/(24*30*AU7))</f>
        <v>0</v>
      </c>
      <c r="AY7" s="1005">
        <v>0</v>
      </c>
      <c r="AZ7" s="1005">
        <f t="shared" ref="AZ7:AZ70" si="16">+ROUND(24*30*AU7*0.6,0)</f>
        <v>1296</v>
      </c>
      <c r="BA7" s="1005">
        <f t="shared" ref="BA7:BA70" si="17">+MAX((AY7-AZ7),0)</f>
        <v>0</v>
      </c>
      <c r="BB7" s="1005">
        <v>110</v>
      </c>
      <c r="BC7" s="1005">
        <v>75</v>
      </c>
      <c r="BD7" s="1005">
        <v>88</v>
      </c>
      <c r="BE7" s="1005">
        <v>0.68430000000000002</v>
      </c>
      <c r="BF7" s="1024">
        <f t="shared" ref="BF7:BF28" si="18">+(BG7/(24*31*BC7))</f>
        <v>0.24274193548387096</v>
      </c>
      <c r="BG7" s="1005">
        <v>13545</v>
      </c>
      <c r="BH7" s="1005">
        <f t="shared" ref="BH7:BH70" si="19">+ROUND(24*31*BC7*0.6,0)</f>
        <v>33480</v>
      </c>
      <c r="BI7" s="1005">
        <f t="shared" ref="BI7:BI70" si="20">+MAX((BG7-BH7),0)</f>
        <v>0</v>
      </c>
      <c r="BJ7" s="1005">
        <v>110</v>
      </c>
      <c r="BK7" s="1005">
        <v>81</v>
      </c>
      <c r="BL7" s="1005">
        <v>88</v>
      </c>
      <c r="BM7" s="1005">
        <v>0.66</v>
      </c>
      <c r="BN7" s="1024">
        <f t="shared" ref="BN7:BN28" si="21">+(BO7/(24*30*BK7))</f>
        <v>0.29809670781893005</v>
      </c>
      <c r="BO7" s="1005">
        <v>17385</v>
      </c>
      <c r="BP7" s="1005">
        <f t="shared" ref="BP7:BP70" si="22">+ROUND(24*30*BK7*0.6,0)</f>
        <v>34992</v>
      </c>
      <c r="BQ7" s="1005">
        <f t="shared" ref="BQ7:BQ70" si="23">+MAX((BO7-BP7),0)</f>
        <v>0</v>
      </c>
      <c r="BR7" s="1005">
        <v>110</v>
      </c>
      <c r="BS7" s="1005">
        <v>75</v>
      </c>
      <c r="BT7" s="1005">
        <v>88</v>
      </c>
      <c r="BU7" s="1005">
        <v>0.64159999999999995</v>
      </c>
      <c r="BV7" s="1024">
        <f t="shared" ref="BV7:BV25" si="24">+(BW7/(24*31*BS7))</f>
        <v>0.29704301075268819</v>
      </c>
      <c r="BW7" s="1005">
        <v>16575</v>
      </c>
      <c r="BX7" s="1005">
        <f t="shared" ref="BX7:BX70" si="25">+ROUND(24*31*BS7*0.6,0)</f>
        <v>33480</v>
      </c>
      <c r="BY7" s="1005">
        <f t="shared" ref="BY7:BY70" si="26">+MAX((BW7-BX7),0)</f>
        <v>0</v>
      </c>
      <c r="BZ7" s="1005">
        <v>110</v>
      </c>
      <c r="CA7" s="1005">
        <v>87</v>
      </c>
      <c r="CB7" s="1005">
        <v>88</v>
      </c>
      <c r="CC7" s="1005">
        <v>0.8871</v>
      </c>
      <c r="CD7" s="1024">
        <f t="shared" ref="CD7:CD25" si="27">+(CE7/(24*31*CA7))</f>
        <v>0.28550241008527993</v>
      </c>
      <c r="CE7" s="1005">
        <v>18480</v>
      </c>
      <c r="CF7" s="1005">
        <f t="shared" ref="CF7:CF70" si="28">+ROUND(24*31*CA7*0.6,0)</f>
        <v>38837</v>
      </c>
      <c r="CG7" s="1005">
        <f t="shared" ref="CG7:CG70" si="29">+MAX((CE7-CF7),0)</f>
        <v>0</v>
      </c>
      <c r="CH7" s="1005">
        <v>110</v>
      </c>
      <c r="CI7" s="1005">
        <v>90</v>
      </c>
      <c r="CJ7" s="1005">
        <v>90</v>
      </c>
      <c r="CK7" s="1005">
        <v>0.72850000000000004</v>
      </c>
      <c r="CL7" s="1024">
        <f t="shared" ref="CL7:CL25" si="30">+(CM7/(24*28*CI7))</f>
        <v>0.30628306878306877</v>
      </c>
      <c r="CM7" s="1005">
        <v>18524</v>
      </c>
      <c r="CN7" s="1005">
        <f t="shared" ref="CN7:CN70" si="31">+ROUND(24*28*CI7*0.6,0)</f>
        <v>36288</v>
      </c>
      <c r="CO7" s="1005">
        <f t="shared" ref="CO7:CO70" si="32">+MAX((CM7-CN7),0)</f>
        <v>0</v>
      </c>
      <c r="CP7" s="1005">
        <v>110</v>
      </c>
      <c r="CQ7" s="1005">
        <v>85.2</v>
      </c>
      <c r="CR7" s="1005">
        <v>88</v>
      </c>
      <c r="CS7" s="1005">
        <v>0.70799999999999996</v>
      </c>
      <c r="CT7" s="1024">
        <f t="shared" ref="CT7:CT25" si="33">+(CU7/(24*31*CQ7))</f>
        <v>0.25665417234590338</v>
      </c>
      <c r="CU7" s="1005">
        <v>16269</v>
      </c>
      <c r="CV7" s="1005">
        <f t="shared" ref="CV7:CV70" si="34">+ROUND(24*31*CQ7*0.6,0)</f>
        <v>38033</v>
      </c>
      <c r="CW7" s="1005">
        <f t="shared" ref="CW7:CW70" si="35">+MAX((CU7-CV7),0)</f>
        <v>0</v>
      </c>
    </row>
    <row r="8" spans="1:101">
      <c r="A8" s="1004">
        <v>2</v>
      </c>
      <c r="B8" s="1005" t="s">
        <v>985</v>
      </c>
      <c r="C8" s="1004" t="s">
        <v>1274</v>
      </c>
      <c r="D8" s="1005" t="s">
        <v>2011</v>
      </c>
      <c r="E8" s="1004" t="s">
        <v>55</v>
      </c>
      <c r="F8" s="1004">
        <v>110</v>
      </c>
      <c r="G8" s="1005">
        <v>112</v>
      </c>
      <c r="H8" s="1004">
        <v>112</v>
      </c>
      <c r="I8" s="1005">
        <v>0.88649999999999995</v>
      </c>
      <c r="J8" s="1024">
        <f t="shared" si="0"/>
        <v>0.15873015873015872</v>
      </c>
      <c r="K8" s="1005">
        <v>12800</v>
      </c>
      <c r="L8" s="1005">
        <f t="shared" si="1"/>
        <v>48384</v>
      </c>
      <c r="M8" s="1005">
        <f t="shared" si="2"/>
        <v>0</v>
      </c>
      <c r="N8" s="1005">
        <v>110</v>
      </c>
      <c r="O8" s="1005">
        <v>106</v>
      </c>
      <c r="P8" s="1005">
        <v>106</v>
      </c>
      <c r="Q8" s="1005">
        <v>0.98370000000000002</v>
      </c>
      <c r="R8" s="1024">
        <f t="shared" si="3"/>
        <v>0.14850882531953744</v>
      </c>
      <c r="S8" s="1005">
        <v>11712</v>
      </c>
      <c r="T8" s="1005">
        <f t="shared" si="4"/>
        <v>47318</v>
      </c>
      <c r="U8" s="1005">
        <f t="shared" si="5"/>
        <v>0</v>
      </c>
      <c r="V8" s="1005">
        <v>110</v>
      </c>
      <c r="W8" s="1005">
        <v>108</v>
      </c>
      <c r="X8" s="1005">
        <v>108</v>
      </c>
      <c r="Y8" s="1005">
        <v>0.95920000000000005</v>
      </c>
      <c r="Z8" s="1024">
        <f t="shared" si="6"/>
        <v>0.18742283950617283</v>
      </c>
      <c r="AA8" s="1005">
        <v>14574</v>
      </c>
      <c r="AB8" s="1005">
        <f t="shared" si="7"/>
        <v>46656</v>
      </c>
      <c r="AC8" s="1005">
        <f t="shared" si="8"/>
        <v>0</v>
      </c>
      <c r="AD8" s="1005">
        <v>110</v>
      </c>
      <c r="AE8" s="1005">
        <v>108.56</v>
      </c>
      <c r="AF8" s="1005">
        <v>108.56</v>
      </c>
      <c r="AG8" s="1005">
        <v>0.97419999999999995</v>
      </c>
      <c r="AH8" s="1024">
        <f t="shared" si="9"/>
        <v>0.21127011671856799</v>
      </c>
      <c r="AI8" s="1005">
        <v>17064</v>
      </c>
      <c r="AJ8" s="1005">
        <f t="shared" si="10"/>
        <v>48461</v>
      </c>
      <c r="AK8" s="1005">
        <f t="shared" si="11"/>
        <v>0</v>
      </c>
      <c r="AL8" s="1005">
        <v>110</v>
      </c>
      <c r="AM8" s="1005">
        <v>115.84</v>
      </c>
      <c r="AN8" s="1005">
        <v>115.84</v>
      </c>
      <c r="AO8" s="1005">
        <v>0.82850000000000001</v>
      </c>
      <c r="AP8" s="1024">
        <f t="shared" si="12"/>
        <v>0.11022804907027861</v>
      </c>
      <c r="AQ8" s="1005">
        <v>9500</v>
      </c>
      <c r="AR8" s="1005">
        <f t="shared" si="13"/>
        <v>51711</v>
      </c>
      <c r="AS8" s="1005">
        <f t="shared" si="14"/>
        <v>0</v>
      </c>
      <c r="AT8" s="1005">
        <v>110</v>
      </c>
      <c r="AU8" s="1005">
        <v>68</v>
      </c>
      <c r="AV8" s="1005">
        <v>88</v>
      </c>
      <c r="AW8" s="1005">
        <v>0.8236</v>
      </c>
      <c r="AX8" s="1024">
        <f t="shared" si="15"/>
        <v>5.5024509803921567E-2</v>
      </c>
      <c r="AY8" s="1005">
        <v>2694</v>
      </c>
      <c r="AZ8" s="1005">
        <f t="shared" si="16"/>
        <v>29376</v>
      </c>
      <c r="BA8" s="1005">
        <f t="shared" si="17"/>
        <v>0</v>
      </c>
      <c r="BB8" s="1005">
        <v>110</v>
      </c>
      <c r="BC8" s="1005">
        <v>66</v>
      </c>
      <c r="BD8" s="1005">
        <v>88</v>
      </c>
      <c r="BE8" s="1005">
        <v>0.97550000000000003</v>
      </c>
      <c r="BF8" s="1024">
        <f t="shared" si="18"/>
        <v>4.1585206907787553E-2</v>
      </c>
      <c r="BG8" s="1005">
        <v>2042</v>
      </c>
      <c r="BH8" s="1005">
        <f t="shared" si="19"/>
        <v>29462</v>
      </c>
      <c r="BI8" s="1005">
        <f t="shared" si="20"/>
        <v>0</v>
      </c>
      <c r="BJ8" s="1005">
        <v>110</v>
      </c>
      <c r="BK8" s="1005">
        <v>119.04</v>
      </c>
      <c r="BL8" s="1005">
        <v>119.04</v>
      </c>
      <c r="BM8" s="1005">
        <v>0.99199999999999999</v>
      </c>
      <c r="BN8" s="1024">
        <f t="shared" si="21"/>
        <v>0.19876605436081241</v>
      </c>
      <c r="BO8" s="1005">
        <v>17036</v>
      </c>
      <c r="BP8" s="1005">
        <f t="shared" si="22"/>
        <v>51425</v>
      </c>
      <c r="BQ8" s="1005">
        <f t="shared" si="23"/>
        <v>0</v>
      </c>
      <c r="BR8" s="1005">
        <v>110</v>
      </c>
      <c r="BS8" s="1005">
        <v>108.8</v>
      </c>
      <c r="BT8" s="1005">
        <v>108.8</v>
      </c>
      <c r="BU8" s="1005">
        <v>0.99070000000000003</v>
      </c>
      <c r="BV8" s="1024">
        <f t="shared" si="24"/>
        <v>0.18822145793801393</v>
      </c>
      <c r="BW8" s="1005">
        <v>15236</v>
      </c>
      <c r="BX8" s="1005">
        <f t="shared" si="25"/>
        <v>48568</v>
      </c>
      <c r="BY8" s="1005">
        <f t="shared" si="26"/>
        <v>0</v>
      </c>
      <c r="BZ8" s="1005">
        <v>110</v>
      </c>
      <c r="CA8" s="1005">
        <v>103.36</v>
      </c>
      <c r="CB8" s="1005">
        <v>103.36</v>
      </c>
      <c r="CC8" s="1005">
        <v>0.9919</v>
      </c>
      <c r="CD8" s="1024">
        <f t="shared" si="27"/>
        <v>0.14128768018242951</v>
      </c>
      <c r="CE8" s="1005">
        <v>10865</v>
      </c>
      <c r="CF8" s="1005">
        <f t="shared" si="28"/>
        <v>46140</v>
      </c>
      <c r="CG8" s="1005">
        <f t="shared" si="29"/>
        <v>0</v>
      </c>
      <c r="CH8" s="1005">
        <v>110</v>
      </c>
      <c r="CI8" s="1005">
        <v>103.52</v>
      </c>
      <c r="CJ8" s="1005">
        <v>103.52</v>
      </c>
      <c r="CK8" s="1005">
        <v>0.99199999999999999</v>
      </c>
      <c r="CL8" s="1024">
        <f t="shared" si="30"/>
        <v>0.11226839074114962</v>
      </c>
      <c r="CM8" s="1005">
        <v>7810</v>
      </c>
      <c r="CN8" s="1005">
        <f t="shared" si="31"/>
        <v>41739</v>
      </c>
      <c r="CO8" s="1005">
        <f t="shared" si="32"/>
        <v>0</v>
      </c>
      <c r="CP8" s="1005">
        <v>110</v>
      </c>
      <c r="CQ8" s="1005">
        <v>107.84</v>
      </c>
      <c r="CR8" s="1005">
        <v>107.84</v>
      </c>
      <c r="CS8" s="1005">
        <v>0.98909999999999998</v>
      </c>
      <c r="CT8" s="1024">
        <f t="shared" si="33"/>
        <v>0.15573400258447401</v>
      </c>
      <c r="CU8" s="1005">
        <v>12495</v>
      </c>
      <c r="CV8" s="1005">
        <f t="shared" si="34"/>
        <v>48140</v>
      </c>
      <c r="CW8" s="1005">
        <f t="shared" si="35"/>
        <v>0</v>
      </c>
    </row>
    <row r="9" spans="1:101">
      <c r="A9" s="1004">
        <v>3</v>
      </c>
      <c r="B9" s="1005" t="s">
        <v>1764</v>
      </c>
      <c r="C9" s="1004" t="s">
        <v>1274</v>
      </c>
      <c r="D9" s="1005" t="s">
        <v>2203</v>
      </c>
      <c r="E9" s="1004" t="s">
        <v>55</v>
      </c>
      <c r="F9" s="1004">
        <v>110</v>
      </c>
      <c r="G9" s="1005">
        <v>13.68</v>
      </c>
      <c r="H9" s="1004">
        <v>88</v>
      </c>
      <c r="I9" s="1005">
        <v>0.97189999999999999</v>
      </c>
      <c r="J9" s="1024">
        <f t="shared" si="0"/>
        <v>0.23513645224171539</v>
      </c>
      <c r="K9" s="1005">
        <v>2316</v>
      </c>
      <c r="L9" s="1005">
        <f t="shared" si="1"/>
        <v>5910</v>
      </c>
      <c r="M9" s="1005">
        <f t="shared" si="2"/>
        <v>0</v>
      </c>
      <c r="N9" s="1005">
        <v>110</v>
      </c>
      <c r="O9" s="1005">
        <v>26.28</v>
      </c>
      <c r="P9" s="1005">
        <v>88</v>
      </c>
      <c r="Q9" s="1005">
        <v>0.97099999999999997</v>
      </c>
      <c r="R9" s="1024">
        <f t="shared" si="3"/>
        <v>0.1061766583198311</v>
      </c>
      <c r="S9" s="1005">
        <v>2076</v>
      </c>
      <c r="T9" s="1005">
        <f t="shared" si="4"/>
        <v>11731</v>
      </c>
      <c r="U9" s="1005">
        <f t="shared" si="5"/>
        <v>0</v>
      </c>
      <c r="V9" s="1005">
        <v>110</v>
      </c>
      <c r="W9" s="1005">
        <v>19.2</v>
      </c>
      <c r="X9" s="1005">
        <v>88</v>
      </c>
      <c r="Y9" s="1005">
        <v>0.97709999999999997</v>
      </c>
      <c r="Z9" s="1024">
        <f t="shared" si="6"/>
        <v>0.14850983796296297</v>
      </c>
      <c r="AA9" s="1005">
        <v>2053</v>
      </c>
      <c r="AB9" s="1005">
        <f t="shared" si="7"/>
        <v>8294</v>
      </c>
      <c r="AC9" s="1005">
        <f t="shared" si="8"/>
        <v>0</v>
      </c>
      <c r="AD9" s="1005">
        <v>110</v>
      </c>
      <c r="AE9" s="1005">
        <v>71.400000000000006</v>
      </c>
      <c r="AF9" s="1005">
        <v>88</v>
      </c>
      <c r="AG9" s="1005">
        <v>0.97919999999999996</v>
      </c>
      <c r="AH9" s="1024">
        <f t="shared" si="9"/>
        <v>4.6252371916508536E-2</v>
      </c>
      <c r="AI9" s="1005">
        <v>2457</v>
      </c>
      <c r="AJ9" s="1005">
        <f t="shared" si="10"/>
        <v>31873</v>
      </c>
      <c r="AK9" s="1005">
        <f t="shared" si="11"/>
        <v>0</v>
      </c>
      <c r="AL9" s="1005">
        <v>110</v>
      </c>
      <c r="AM9" s="1005">
        <v>49.2</v>
      </c>
      <c r="AN9" s="1005">
        <v>88</v>
      </c>
      <c r="AO9" s="1005">
        <v>0.98060000000000003</v>
      </c>
      <c r="AP9" s="1024">
        <f t="shared" si="12"/>
        <v>7.9142626103680391E-2</v>
      </c>
      <c r="AQ9" s="1005">
        <v>2897</v>
      </c>
      <c r="AR9" s="1005">
        <f t="shared" si="13"/>
        <v>21963</v>
      </c>
      <c r="AS9" s="1005">
        <f t="shared" si="14"/>
        <v>0</v>
      </c>
      <c r="AT9" s="1005">
        <v>110</v>
      </c>
      <c r="AU9" s="1005">
        <v>43.44</v>
      </c>
      <c r="AV9" s="1005">
        <v>88</v>
      </c>
      <c r="AW9" s="1005">
        <v>0.97740000000000005</v>
      </c>
      <c r="AX9" s="1024">
        <f t="shared" si="15"/>
        <v>8.5079036218538989E-2</v>
      </c>
      <c r="AY9" s="1005">
        <v>2661</v>
      </c>
      <c r="AZ9" s="1005">
        <f t="shared" si="16"/>
        <v>18766</v>
      </c>
      <c r="BA9" s="1005">
        <f t="shared" si="17"/>
        <v>0</v>
      </c>
      <c r="BB9" s="1005">
        <v>110</v>
      </c>
      <c r="BC9" s="1005">
        <v>79.680000000000007</v>
      </c>
      <c r="BD9" s="1005">
        <v>88</v>
      </c>
      <c r="BE9" s="1005">
        <v>0.98540000000000005</v>
      </c>
      <c r="BF9" s="1024">
        <f t="shared" si="18"/>
        <v>4.5258318219113004E-2</v>
      </c>
      <c r="BG9" s="1005">
        <v>2683</v>
      </c>
      <c r="BH9" s="1005">
        <f t="shared" si="19"/>
        <v>35569</v>
      </c>
      <c r="BI9" s="1005">
        <f t="shared" si="20"/>
        <v>0</v>
      </c>
      <c r="BJ9" s="1005">
        <v>110</v>
      </c>
      <c r="BK9" s="1005">
        <v>22.32</v>
      </c>
      <c r="BL9" s="1005">
        <v>88</v>
      </c>
      <c r="BM9" s="1005">
        <v>0.99739999999999995</v>
      </c>
      <c r="BN9" s="1024">
        <f t="shared" si="21"/>
        <v>0.14710274790919953</v>
      </c>
      <c r="BO9" s="1005">
        <v>2364</v>
      </c>
      <c r="BP9" s="1005">
        <f t="shared" si="22"/>
        <v>9642</v>
      </c>
      <c r="BQ9" s="1005">
        <f t="shared" si="23"/>
        <v>0</v>
      </c>
      <c r="BR9" s="1005">
        <v>110</v>
      </c>
      <c r="BS9" s="1005">
        <v>13.44</v>
      </c>
      <c r="BT9" s="1005">
        <v>88</v>
      </c>
      <c r="BU9" s="1005">
        <v>0.99719999999999998</v>
      </c>
      <c r="BV9" s="1024">
        <f t="shared" si="24"/>
        <v>0.25341621863799285</v>
      </c>
      <c r="BW9" s="1005">
        <v>2534</v>
      </c>
      <c r="BX9" s="1005">
        <f t="shared" si="25"/>
        <v>6000</v>
      </c>
      <c r="BY9" s="1005">
        <f t="shared" si="26"/>
        <v>0</v>
      </c>
      <c r="BZ9" s="1005">
        <v>110</v>
      </c>
      <c r="CA9" s="1005">
        <v>16.32</v>
      </c>
      <c r="CB9" s="1005">
        <v>88</v>
      </c>
      <c r="CC9" s="1005">
        <v>0.995</v>
      </c>
      <c r="CD9" s="1024">
        <f t="shared" si="27"/>
        <v>0.2159432321315623</v>
      </c>
      <c r="CE9" s="1005">
        <v>2622</v>
      </c>
      <c r="CF9" s="1005">
        <f t="shared" si="28"/>
        <v>7285</v>
      </c>
      <c r="CG9" s="1005">
        <f t="shared" si="29"/>
        <v>0</v>
      </c>
      <c r="CH9" s="1005">
        <v>110</v>
      </c>
      <c r="CI9" s="1005">
        <v>34.56</v>
      </c>
      <c r="CJ9" s="1005">
        <v>88</v>
      </c>
      <c r="CK9" s="1005">
        <v>0.99850000000000005</v>
      </c>
      <c r="CL9" s="1024">
        <f t="shared" si="30"/>
        <v>0.14532180059523811</v>
      </c>
      <c r="CM9" s="1005">
        <v>3375</v>
      </c>
      <c r="CN9" s="1005">
        <f t="shared" si="31"/>
        <v>13935</v>
      </c>
      <c r="CO9" s="1005">
        <f t="shared" si="32"/>
        <v>0</v>
      </c>
      <c r="CP9" s="1005">
        <v>110</v>
      </c>
      <c r="CQ9" s="1005">
        <v>33.479999999999997</v>
      </c>
      <c r="CR9" s="1005">
        <v>88</v>
      </c>
      <c r="CS9" s="1005">
        <v>0.99619999999999997</v>
      </c>
      <c r="CT9" s="1024">
        <f t="shared" si="33"/>
        <v>0.22188660217623105</v>
      </c>
      <c r="CU9" s="1005">
        <v>5527</v>
      </c>
      <c r="CV9" s="1005">
        <f t="shared" si="34"/>
        <v>14945</v>
      </c>
      <c r="CW9" s="1005">
        <f t="shared" si="35"/>
        <v>0</v>
      </c>
    </row>
    <row r="10" spans="1:101">
      <c r="A10" s="1004">
        <v>4</v>
      </c>
      <c r="B10" s="1005" t="s">
        <v>270</v>
      </c>
      <c r="C10" s="1004" t="s">
        <v>1274</v>
      </c>
      <c r="D10" s="1005" t="s">
        <v>2203</v>
      </c>
      <c r="E10" s="1004" t="s">
        <v>55</v>
      </c>
      <c r="F10" s="1004">
        <v>110</v>
      </c>
      <c r="G10" s="1005">
        <v>25.95</v>
      </c>
      <c r="H10" s="1004">
        <v>88</v>
      </c>
      <c r="I10" s="1005">
        <v>0.98660000000000003</v>
      </c>
      <c r="J10" s="1024">
        <f t="shared" si="0"/>
        <v>0.33745450652965103</v>
      </c>
      <c r="K10" s="1005">
        <v>6305</v>
      </c>
      <c r="L10" s="1005">
        <f t="shared" si="1"/>
        <v>11210</v>
      </c>
      <c r="M10" s="1005">
        <f t="shared" si="2"/>
        <v>0</v>
      </c>
      <c r="N10" s="1005">
        <v>110</v>
      </c>
      <c r="O10" s="1005">
        <v>26.05</v>
      </c>
      <c r="P10" s="1005">
        <v>88</v>
      </c>
      <c r="Q10" s="1005">
        <v>0.98509999999999998</v>
      </c>
      <c r="R10" s="1024">
        <f t="shared" si="3"/>
        <v>0.29977503972922215</v>
      </c>
      <c r="S10" s="1005">
        <v>5810</v>
      </c>
      <c r="T10" s="1005">
        <f t="shared" si="4"/>
        <v>11629</v>
      </c>
      <c r="U10" s="1005">
        <f t="shared" si="5"/>
        <v>0</v>
      </c>
      <c r="V10" s="1005">
        <v>110</v>
      </c>
      <c r="W10" s="1005">
        <v>41.75</v>
      </c>
      <c r="X10" s="1005">
        <v>88</v>
      </c>
      <c r="Y10" s="1005">
        <v>0.98909999999999998</v>
      </c>
      <c r="Z10" s="1024">
        <f t="shared" si="6"/>
        <v>0.26666666666666666</v>
      </c>
      <c r="AA10" s="1005">
        <v>8016</v>
      </c>
      <c r="AB10" s="1005">
        <f t="shared" si="7"/>
        <v>18036</v>
      </c>
      <c r="AC10" s="1005">
        <f t="shared" si="8"/>
        <v>0</v>
      </c>
      <c r="AD10" s="1005">
        <v>110</v>
      </c>
      <c r="AE10" s="1005">
        <v>43.35</v>
      </c>
      <c r="AF10" s="1005">
        <v>88</v>
      </c>
      <c r="AG10" s="1005">
        <v>0.98360000000000003</v>
      </c>
      <c r="AH10" s="1024">
        <f t="shared" si="9"/>
        <v>0.20475995584824694</v>
      </c>
      <c r="AI10" s="1005">
        <v>6604</v>
      </c>
      <c r="AJ10" s="1005">
        <f t="shared" si="10"/>
        <v>19351</v>
      </c>
      <c r="AK10" s="1005">
        <f t="shared" si="11"/>
        <v>0</v>
      </c>
      <c r="AL10" s="1005">
        <v>110</v>
      </c>
      <c r="AM10" s="1005">
        <v>39.85</v>
      </c>
      <c r="AN10" s="1005">
        <v>88</v>
      </c>
      <c r="AO10" s="1005">
        <v>0.9798</v>
      </c>
      <c r="AP10" s="1024">
        <f t="shared" si="12"/>
        <v>0.18597968187153438</v>
      </c>
      <c r="AQ10" s="1005">
        <v>5514</v>
      </c>
      <c r="AR10" s="1005">
        <f t="shared" si="13"/>
        <v>17789</v>
      </c>
      <c r="AS10" s="1005">
        <f t="shared" si="14"/>
        <v>0</v>
      </c>
      <c r="AT10" s="1005">
        <v>110</v>
      </c>
      <c r="AU10" s="1005">
        <v>38.85</v>
      </c>
      <c r="AV10" s="1005">
        <v>88</v>
      </c>
      <c r="AW10" s="1005">
        <v>0.97719999999999996</v>
      </c>
      <c r="AX10" s="1024">
        <f t="shared" si="15"/>
        <v>0.21181896181896182</v>
      </c>
      <c r="AY10" s="1005">
        <v>5925</v>
      </c>
      <c r="AZ10" s="1005">
        <f t="shared" si="16"/>
        <v>16783</v>
      </c>
      <c r="BA10" s="1005">
        <f t="shared" si="17"/>
        <v>0</v>
      </c>
      <c r="BB10" s="1005">
        <v>110</v>
      </c>
      <c r="BC10" s="1005">
        <v>37.450000000000003</v>
      </c>
      <c r="BD10" s="1005">
        <v>88</v>
      </c>
      <c r="BE10" s="1005">
        <v>0.9758</v>
      </c>
      <c r="BF10" s="1024">
        <f t="shared" si="18"/>
        <v>0.16017772801010666</v>
      </c>
      <c r="BG10" s="1005">
        <v>4463</v>
      </c>
      <c r="BH10" s="1005">
        <f t="shared" si="19"/>
        <v>16718</v>
      </c>
      <c r="BI10" s="1005">
        <f t="shared" si="20"/>
        <v>0</v>
      </c>
      <c r="BJ10" s="1005">
        <v>110</v>
      </c>
      <c r="BK10" s="1005">
        <v>37.200000000000003</v>
      </c>
      <c r="BL10" s="1005">
        <v>88</v>
      </c>
      <c r="BM10" s="1005">
        <v>0.9728</v>
      </c>
      <c r="BN10" s="1024">
        <f t="shared" si="21"/>
        <v>0.17734468339307047</v>
      </c>
      <c r="BO10" s="1005">
        <v>4750</v>
      </c>
      <c r="BP10" s="1005">
        <f t="shared" si="22"/>
        <v>16070</v>
      </c>
      <c r="BQ10" s="1005">
        <f t="shared" si="23"/>
        <v>0</v>
      </c>
      <c r="BR10" s="1005">
        <v>110</v>
      </c>
      <c r="BS10" s="1005">
        <v>39.299999999999997</v>
      </c>
      <c r="BT10" s="1005">
        <v>88</v>
      </c>
      <c r="BU10" s="1005">
        <v>0.97330000000000005</v>
      </c>
      <c r="BV10" s="1024">
        <f t="shared" si="24"/>
        <v>0.1644367834961285</v>
      </c>
      <c r="BW10" s="1005">
        <v>4808</v>
      </c>
      <c r="BX10" s="1005">
        <f t="shared" si="25"/>
        <v>17544</v>
      </c>
      <c r="BY10" s="1005">
        <f t="shared" si="26"/>
        <v>0</v>
      </c>
      <c r="BZ10" s="1005">
        <v>110</v>
      </c>
      <c r="CA10" s="1005">
        <v>40.799999999999997</v>
      </c>
      <c r="CB10" s="1005">
        <v>88</v>
      </c>
      <c r="CC10" s="1005">
        <v>0.97650000000000003</v>
      </c>
      <c r="CD10" s="1024">
        <f t="shared" si="27"/>
        <v>0.14172201138519924</v>
      </c>
      <c r="CE10" s="1005">
        <v>4302</v>
      </c>
      <c r="CF10" s="1005">
        <f t="shared" si="28"/>
        <v>18213</v>
      </c>
      <c r="CG10" s="1005">
        <f t="shared" si="29"/>
        <v>0</v>
      </c>
      <c r="CH10" s="1005">
        <v>110</v>
      </c>
      <c r="CI10" s="1005">
        <v>24.7</v>
      </c>
      <c r="CJ10" s="1005">
        <v>88</v>
      </c>
      <c r="CK10" s="1005">
        <v>0.9849</v>
      </c>
      <c r="CL10" s="1024">
        <f t="shared" si="30"/>
        <v>0.27207441681125893</v>
      </c>
      <c r="CM10" s="1005">
        <v>4516</v>
      </c>
      <c r="CN10" s="1005">
        <f t="shared" si="31"/>
        <v>9959</v>
      </c>
      <c r="CO10" s="1005">
        <f t="shared" si="32"/>
        <v>0</v>
      </c>
      <c r="CP10" s="1005">
        <v>110</v>
      </c>
      <c r="CQ10" s="1005">
        <v>23.4</v>
      </c>
      <c r="CR10" s="1005">
        <v>88</v>
      </c>
      <c r="CS10" s="1005">
        <v>0.98829999999999996</v>
      </c>
      <c r="CT10" s="1024">
        <f t="shared" si="33"/>
        <v>0.25612305854241341</v>
      </c>
      <c r="CU10" s="1005">
        <v>4459</v>
      </c>
      <c r="CV10" s="1005">
        <f t="shared" si="34"/>
        <v>10446</v>
      </c>
      <c r="CW10" s="1005">
        <f t="shared" si="35"/>
        <v>0</v>
      </c>
    </row>
    <row r="11" spans="1:101">
      <c r="A11" s="1004">
        <v>5</v>
      </c>
      <c r="B11" s="1005" t="s">
        <v>299</v>
      </c>
      <c r="C11" s="1004" t="s">
        <v>1274</v>
      </c>
      <c r="D11" s="1005" t="s">
        <v>2011</v>
      </c>
      <c r="E11" s="1004" t="s">
        <v>55</v>
      </c>
      <c r="F11" s="1004">
        <v>110</v>
      </c>
      <c r="G11" s="1005">
        <v>18</v>
      </c>
      <c r="H11" s="1004">
        <v>88</v>
      </c>
      <c r="I11" s="1005">
        <v>0.96540000000000004</v>
      </c>
      <c r="J11" s="1024">
        <f t="shared" si="0"/>
        <v>0.1675925925925926</v>
      </c>
      <c r="K11" s="1005">
        <v>2172</v>
      </c>
      <c r="L11" s="1005">
        <f t="shared" si="1"/>
        <v>7776</v>
      </c>
      <c r="M11" s="1005">
        <f t="shared" si="2"/>
        <v>0</v>
      </c>
      <c r="N11" s="1005">
        <v>110</v>
      </c>
      <c r="O11" s="1005">
        <v>14.4</v>
      </c>
      <c r="P11" s="1005">
        <v>88</v>
      </c>
      <c r="Q11" s="1005">
        <v>0.96609999999999996</v>
      </c>
      <c r="R11" s="1024">
        <f t="shared" si="3"/>
        <v>0.13244847670250895</v>
      </c>
      <c r="S11" s="1005">
        <v>1419</v>
      </c>
      <c r="T11" s="1005">
        <f t="shared" si="4"/>
        <v>6428</v>
      </c>
      <c r="U11" s="1005">
        <f t="shared" si="5"/>
        <v>0</v>
      </c>
      <c r="V11" s="1005">
        <v>110</v>
      </c>
      <c r="W11" s="1005">
        <v>15</v>
      </c>
      <c r="X11" s="1005">
        <v>88</v>
      </c>
      <c r="Y11" s="1005">
        <v>0.97619999999999996</v>
      </c>
      <c r="Z11" s="1024">
        <f t="shared" si="6"/>
        <v>0.15972222222222221</v>
      </c>
      <c r="AA11" s="1005">
        <v>1725</v>
      </c>
      <c r="AB11" s="1005">
        <f t="shared" si="7"/>
        <v>6480</v>
      </c>
      <c r="AC11" s="1005">
        <f t="shared" si="8"/>
        <v>0</v>
      </c>
      <c r="AD11" s="1005">
        <v>110</v>
      </c>
      <c r="AE11" s="1005">
        <v>12</v>
      </c>
      <c r="AF11" s="1005">
        <v>88</v>
      </c>
      <c r="AG11" s="1005">
        <v>0.9778</v>
      </c>
      <c r="AH11" s="1024">
        <f t="shared" si="9"/>
        <v>0.21270161290322581</v>
      </c>
      <c r="AI11" s="1005">
        <v>1899</v>
      </c>
      <c r="AJ11" s="1005">
        <f t="shared" si="10"/>
        <v>5357</v>
      </c>
      <c r="AK11" s="1005">
        <f t="shared" si="11"/>
        <v>0</v>
      </c>
      <c r="AL11" s="1005">
        <v>110</v>
      </c>
      <c r="AM11" s="1005">
        <v>13.8</v>
      </c>
      <c r="AN11" s="1005">
        <v>88</v>
      </c>
      <c r="AO11" s="1005">
        <v>0.9768</v>
      </c>
      <c r="AP11" s="1024">
        <f t="shared" si="12"/>
        <v>0.17677653108929406</v>
      </c>
      <c r="AQ11" s="1005">
        <v>1815</v>
      </c>
      <c r="AR11" s="1005">
        <f t="shared" si="13"/>
        <v>6160</v>
      </c>
      <c r="AS11" s="1005">
        <f t="shared" si="14"/>
        <v>0</v>
      </c>
      <c r="AT11" s="1005">
        <v>110</v>
      </c>
      <c r="AU11" s="1005">
        <v>21</v>
      </c>
      <c r="AV11" s="1005">
        <v>88</v>
      </c>
      <c r="AW11" s="1005">
        <v>0.97270000000000001</v>
      </c>
      <c r="AX11" s="1024">
        <f t="shared" si="15"/>
        <v>0.15277777777777779</v>
      </c>
      <c r="AY11" s="1005">
        <v>2310</v>
      </c>
      <c r="AZ11" s="1005">
        <f t="shared" si="16"/>
        <v>9072</v>
      </c>
      <c r="BA11" s="1005">
        <f t="shared" si="17"/>
        <v>0</v>
      </c>
      <c r="BB11" s="1005">
        <v>110</v>
      </c>
      <c r="BC11" s="1005">
        <v>15.6</v>
      </c>
      <c r="BD11" s="1005">
        <v>88</v>
      </c>
      <c r="BE11" s="1005">
        <v>0.97670000000000001</v>
      </c>
      <c r="BF11" s="1024">
        <f t="shared" si="18"/>
        <v>0.18868899917287016</v>
      </c>
      <c r="BG11" s="1005">
        <v>2190</v>
      </c>
      <c r="BH11" s="1005">
        <f t="shared" si="19"/>
        <v>6964</v>
      </c>
      <c r="BI11" s="1005">
        <f t="shared" si="20"/>
        <v>0</v>
      </c>
      <c r="BJ11" s="1005">
        <v>110</v>
      </c>
      <c r="BK11" s="1005">
        <v>26.4</v>
      </c>
      <c r="BL11" s="1005">
        <v>88</v>
      </c>
      <c r="BM11" s="1005">
        <v>0.93889999999999996</v>
      </c>
      <c r="BN11" s="1024">
        <f t="shared" si="21"/>
        <v>0.1111111111111111</v>
      </c>
      <c r="BO11" s="1005">
        <v>2112</v>
      </c>
      <c r="BP11" s="1005">
        <f t="shared" si="22"/>
        <v>11405</v>
      </c>
      <c r="BQ11" s="1005">
        <f t="shared" si="23"/>
        <v>0</v>
      </c>
      <c r="BR11" s="1005">
        <v>110</v>
      </c>
      <c r="BS11" s="1005">
        <v>15</v>
      </c>
      <c r="BT11" s="1005">
        <v>88</v>
      </c>
      <c r="BU11" s="1005">
        <v>0.96120000000000005</v>
      </c>
      <c r="BV11" s="1024">
        <f t="shared" si="24"/>
        <v>0.12473118279569892</v>
      </c>
      <c r="BW11" s="1005">
        <v>1392</v>
      </c>
      <c r="BX11" s="1005">
        <f t="shared" si="25"/>
        <v>6696</v>
      </c>
      <c r="BY11" s="1005">
        <f t="shared" si="26"/>
        <v>0</v>
      </c>
      <c r="BZ11" s="1005">
        <v>110</v>
      </c>
      <c r="CA11" s="1005">
        <v>17.399999999999999</v>
      </c>
      <c r="CB11" s="1005">
        <v>88</v>
      </c>
      <c r="CC11" s="1005">
        <v>0.92230000000000001</v>
      </c>
      <c r="CD11" s="1024">
        <f t="shared" si="27"/>
        <v>0.13139599555061179</v>
      </c>
      <c r="CE11" s="1005">
        <v>1701</v>
      </c>
      <c r="CF11" s="1005">
        <f t="shared" si="28"/>
        <v>7767</v>
      </c>
      <c r="CG11" s="1005">
        <f t="shared" si="29"/>
        <v>0</v>
      </c>
      <c r="CH11" s="1005">
        <v>110</v>
      </c>
      <c r="CI11" s="1005">
        <v>16.8</v>
      </c>
      <c r="CJ11" s="1005">
        <v>88</v>
      </c>
      <c r="CK11" s="1005">
        <v>0.93359999999999999</v>
      </c>
      <c r="CL11" s="1024">
        <f t="shared" si="30"/>
        <v>0.16820790816326531</v>
      </c>
      <c r="CM11" s="1005">
        <v>1899</v>
      </c>
      <c r="CN11" s="1005">
        <f t="shared" si="31"/>
        <v>6774</v>
      </c>
      <c r="CO11" s="1005">
        <f t="shared" si="32"/>
        <v>0</v>
      </c>
      <c r="CP11" s="1005">
        <v>110</v>
      </c>
      <c r="CQ11" s="1005">
        <v>16.8</v>
      </c>
      <c r="CR11" s="1005">
        <v>88</v>
      </c>
      <c r="CS11" s="1005">
        <v>0.95889999999999997</v>
      </c>
      <c r="CT11" s="1024">
        <f t="shared" si="33"/>
        <v>0.15216973886328725</v>
      </c>
      <c r="CU11" s="1005">
        <v>1902</v>
      </c>
      <c r="CV11" s="1005">
        <f t="shared" si="34"/>
        <v>7500</v>
      </c>
      <c r="CW11" s="1005">
        <f t="shared" si="35"/>
        <v>0</v>
      </c>
    </row>
    <row r="12" spans="1:101">
      <c r="A12" s="1004">
        <v>6</v>
      </c>
      <c r="B12" s="1005" t="s">
        <v>588</v>
      </c>
      <c r="C12" s="1004" t="s">
        <v>1274</v>
      </c>
      <c r="D12" s="1005" t="s">
        <v>2051</v>
      </c>
      <c r="E12" s="1004" t="s">
        <v>55</v>
      </c>
      <c r="F12" s="1004">
        <v>110</v>
      </c>
      <c r="G12" s="1005">
        <v>22.96</v>
      </c>
      <c r="H12" s="1004">
        <v>88</v>
      </c>
      <c r="I12" s="1005">
        <v>0.90810000000000002</v>
      </c>
      <c r="J12" s="1024">
        <f t="shared" si="0"/>
        <v>0.40553619821912501</v>
      </c>
      <c r="K12" s="1005">
        <v>6704</v>
      </c>
      <c r="L12" s="1005">
        <f t="shared" si="1"/>
        <v>9919</v>
      </c>
      <c r="M12" s="1005">
        <f t="shared" si="2"/>
        <v>0</v>
      </c>
      <c r="N12" s="1005">
        <v>110</v>
      </c>
      <c r="O12" s="1005">
        <v>16.16</v>
      </c>
      <c r="P12" s="1005">
        <v>88</v>
      </c>
      <c r="Q12" s="1005">
        <v>0.84250000000000003</v>
      </c>
      <c r="R12" s="1024">
        <f t="shared" si="3"/>
        <v>0.23296936548493558</v>
      </c>
      <c r="S12" s="1005">
        <v>2801</v>
      </c>
      <c r="T12" s="1005">
        <f t="shared" si="4"/>
        <v>7214</v>
      </c>
      <c r="U12" s="1005">
        <f t="shared" si="5"/>
        <v>0</v>
      </c>
      <c r="V12" s="1005">
        <v>110</v>
      </c>
      <c r="W12" s="1005">
        <v>13.68</v>
      </c>
      <c r="X12" s="1005">
        <v>88</v>
      </c>
      <c r="Y12" s="1005">
        <v>0.95469999999999999</v>
      </c>
      <c r="Z12" s="1024">
        <f t="shared" si="6"/>
        <v>0.26721897335932421</v>
      </c>
      <c r="AA12" s="1005">
        <v>2632</v>
      </c>
      <c r="AB12" s="1005">
        <f t="shared" si="7"/>
        <v>5910</v>
      </c>
      <c r="AC12" s="1005">
        <f t="shared" si="8"/>
        <v>0</v>
      </c>
      <c r="AD12" s="1005">
        <v>110</v>
      </c>
      <c r="AE12" s="1005">
        <v>19.36</v>
      </c>
      <c r="AF12" s="1005">
        <v>88</v>
      </c>
      <c r="AG12" s="1005">
        <v>0.96309999999999996</v>
      </c>
      <c r="AH12" s="1024">
        <f t="shared" si="9"/>
        <v>0.29020039100684264</v>
      </c>
      <c r="AI12" s="1005">
        <v>4180</v>
      </c>
      <c r="AJ12" s="1005">
        <f t="shared" si="10"/>
        <v>8642</v>
      </c>
      <c r="AK12" s="1005">
        <f t="shared" si="11"/>
        <v>0</v>
      </c>
      <c r="AL12" s="1005">
        <v>110</v>
      </c>
      <c r="AM12" s="1005">
        <v>23.12</v>
      </c>
      <c r="AN12" s="1005">
        <v>88</v>
      </c>
      <c r="AO12" s="1005">
        <v>0.94059999999999999</v>
      </c>
      <c r="AP12" s="1024">
        <f t="shared" si="12"/>
        <v>0.44281588346913714</v>
      </c>
      <c r="AQ12" s="1005">
        <v>7617</v>
      </c>
      <c r="AR12" s="1005">
        <f t="shared" si="13"/>
        <v>10321</v>
      </c>
      <c r="AS12" s="1005">
        <f t="shared" si="14"/>
        <v>0</v>
      </c>
      <c r="AT12" s="1005">
        <v>110</v>
      </c>
      <c r="AU12" s="1005">
        <v>24</v>
      </c>
      <c r="AV12" s="1005">
        <v>88</v>
      </c>
      <c r="AW12" s="1005">
        <v>0.9486</v>
      </c>
      <c r="AX12" s="1024">
        <f t="shared" si="15"/>
        <v>0.39189814814814816</v>
      </c>
      <c r="AY12" s="1005">
        <v>6772</v>
      </c>
      <c r="AZ12" s="1005">
        <f t="shared" si="16"/>
        <v>10368</v>
      </c>
      <c r="BA12" s="1005">
        <f t="shared" si="17"/>
        <v>0</v>
      </c>
      <c r="BB12" s="1005">
        <v>110</v>
      </c>
      <c r="BC12" s="1005">
        <v>24</v>
      </c>
      <c r="BD12" s="1005">
        <v>88</v>
      </c>
      <c r="BE12" s="1005">
        <v>0.94489999999999996</v>
      </c>
      <c r="BF12" s="1024">
        <f t="shared" si="18"/>
        <v>0.36200716845878134</v>
      </c>
      <c r="BG12" s="1005">
        <v>6464</v>
      </c>
      <c r="BH12" s="1005">
        <f t="shared" si="19"/>
        <v>10714</v>
      </c>
      <c r="BI12" s="1005">
        <f t="shared" si="20"/>
        <v>0</v>
      </c>
      <c r="BJ12" s="1005">
        <v>110</v>
      </c>
      <c r="BK12" s="1005">
        <v>22</v>
      </c>
      <c r="BL12" s="1005">
        <v>88</v>
      </c>
      <c r="BM12" s="1005">
        <v>0.85960000000000003</v>
      </c>
      <c r="BN12" s="1024">
        <f t="shared" si="21"/>
        <v>0.51553030303030301</v>
      </c>
      <c r="BO12" s="1005">
        <v>8166</v>
      </c>
      <c r="BP12" s="1005">
        <f t="shared" si="22"/>
        <v>9504</v>
      </c>
      <c r="BQ12" s="1005">
        <f t="shared" si="23"/>
        <v>0</v>
      </c>
      <c r="BR12" s="1005">
        <v>110</v>
      </c>
      <c r="BS12" s="1005">
        <v>22</v>
      </c>
      <c r="BT12" s="1005">
        <v>88</v>
      </c>
      <c r="BU12" s="1005">
        <v>0.83340000000000003</v>
      </c>
      <c r="BV12" s="1024">
        <f t="shared" si="24"/>
        <v>0.51796187683284456</v>
      </c>
      <c r="BW12" s="1005">
        <v>8478</v>
      </c>
      <c r="BX12" s="1005">
        <f t="shared" si="25"/>
        <v>9821</v>
      </c>
      <c r="BY12" s="1005">
        <f t="shared" si="26"/>
        <v>0</v>
      </c>
      <c r="BZ12" s="1005">
        <v>110</v>
      </c>
      <c r="CA12" s="1005">
        <v>19.600000000000001</v>
      </c>
      <c r="CB12" s="1005">
        <v>88</v>
      </c>
      <c r="CC12" s="1005">
        <v>0.71</v>
      </c>
      <c r="CD12" s="1024">
        <f t="shared" si="27"/>
        <v>0.43998244459073949</v>
      </c>
      <c r="CE12" s="1005">
        <v>6416</v>
      </c>
      <c r="CF12" s="1005">
        <f t="shared" si="28"/>
        <v>8749</v>
      </c>
      <c r="CG12" s="1005">
        <f t="shared" si="29"/>
        <v>0</v>
      </c>
      <c r="CH12" s="1005">
        <v>110</v>
      </c>
      <c r="CI12" s="1005">
        <v>19.399999999999999</v>
      </c>
      <c r="CJ12" s="1005">
        <v>88</v>
      </c>
      <c r="CK12" s="1005">
        <v>0.75819999999999999</v>
      </c>
      <c r="CL12" s="1024">
        <f t="shared" si="30"/>
        <v>0.43630338733431517</v>
      </c>
      <c r="CM12" s="1005">
        <v>5688</v>
      </c>
      <c r="CN12" s="1005">
        <f t="shared" si="31"/>
        <v>7822</v>
      </c>
      <c r="CO12" s="1005">
        <f t="shared" si="32"/>
        <v>0</v>
      </c>
      <c r="CP12" s="1005">
        <v>110</v>
      </c>
      <c r="CQ12" s="1005">
        <v>26</v>
      </c>
      <c r="CR12" s="1005">
        <v>88</v>
      </c>
      <c r="CS12" s="1005">
        <v>0.93559999999999999</v>
      </c>
      <c r="CT12" s="1024">
        <f t="shared" si="33"/>
        <v>0.50661703887510334</v>
      </c>
      <c r="CU12" s="1005">
        <v>9800</v>
      </c>
      <c r="CV12" s="1005">
        <f t="shared" si="34"/>
        <v>11606</v>
      </c>
      <c r="CW12" s="1005">
        <f t="shared" si="35"/>
        <v>0</v>
      </c>
    </row>
    <row r="13" spans="1:101">
      <c r="A13" s="1004">
        <v>7</v>
      </c>
      <c r="B13" s="1005" t="s">
        <v>2264</v>
      </c>
      <c r="C13" s="1004" t="s">
        <v>1274</v>
      </c>
      <c r="D13" s="1005" t="s">
        <v>2051</v>
      </c>
      <c r="E13" s="1004" t="s">
        <v>120</v>
      </c>
      <c r="F13" s="1004"/>
      <c r="G13" s="1005"/>
      <c r="H13" s="1004"/>
      <c r="I13" s="1005"/>
      <c r="J13" s="1024">
        <v>0</v>
      </c>
      <c r="K13" s="1005"/>
      <c r="L13" s="1005">
        <f t="shared" si="1"/>
        <v>0</v>
      </c>
      <c r="M13" s="1005">
        <f t="shared" si="2"/>
        <v>0</v>
      </c>
      <c r="N13" s="1005"/>
      <c r="O13" s="1005"/>
      <c r="P13" s="1005"/>
      <c r="Q13" s="1005"/>
      <c r="R13" s="1024">
        <v>0</v>
      </c>
      <c r="S13" s="1005"/>
      <c r="T13" s="1005">
        <f t="shared" si="4"/>
        <v>0</v>
      </c>
      <c r="U13" s="1005">
        <f t="shared" si="5"/>
        <v>0</v>
      </c>
      <c r="V13" s="1005"/>
      <c r="W13" s="1005"/>
      <c r="X13" s="1005"/>
      <c r="Y13" s="1005"/>
      <c r="Z13" s="1024">
        <v>0</v>
      </c>
      <c r="AA13" s="1005"/>
      <c r="AB13" s="1005">
        <f t="shared" si="7"/>
        <v>0</v>
      </c>
      <c r="AC13" s="1005">
        <f t="shared" si="8"/>
        <v>0</v>
      </c>
      <c r="AD13" s="1005">
        <v>110</v>
      </c>
      <c r="AE13" s="1005">
        <v>27</v>
      </c>
      <c r="AF13" s="1005">
        <v>110</v>
      </c>
      <c r="AG13" s="1005">
        <v>0.98099999999999998</v>
      </c>
      <c r="AH13" s="1024">
        <f t="shared" si="9"/>
        <v>0.29420549581839905</v>
      </c>
      <c r="AI13" s="1005">
        <v>5910</v>
      </c>
      <c r="AJ13" s="1005">
        <f t="shared" si="10"/>
        <v>12053</v>
      </c>
      <c r="AK13" s="1005">
        <f t="shared" si="11"/>
        <v>0</v>
      </c>
      <c r="AL13" s="1005">
        <v>110</v>
      </c>
      <c r="AM13" s="1005">
        <v>42</v>
      </c>
      <c r="AN13" s="1005">
        <v>110</v>
      </c>
      <c r="AO13" s="1005">
        <v>0.99409999999999998</v>
      </c>
      <c r="AP13" s="1024">
        <f t="shared" si="12"/>
        <v>0.3219726062467998</v>
      </c>
      <c r="AQ13" s="1005">
        <v>10061</v>
      </c>
      <c r="AR13" s="1005">
        <f t="shared" si="13"/>
        <v>18749</v>
      </c>
      <c r="AS13" s="1005">
        <f t="shared" si="14"/>
        <v>0</v>
      </c>
      <c r="AT13" s="1005">
        <v>110</v>
      </c>
      <c r="AU13" s="1005">
        <v>42</v>
      </c>
      <c r="AV13" s="1005">
        <v>110</v>
      </c>
      <c r="AW13" s="1005">
        <v>0.99609999999999999</v>
      </c>
      <c r="AX13" s="1024">
        <f t="shared" si="15"/>
        <v>0.43055555555555558</v>
      </c>
      <c r="AY13" s="1005">
        <v>13020</v>
      </c>
      <c r="AZ13" s="1005">
        <f t="shared" si="16"/>
        <v>18144</v>
      </c>
      <c r="BA13" s="1005">
        <f t="shared" si="17"/>
        <v>0</v>
      </c>
      <c r="BB13" s="1005">
        <v>110</v>
      </c>
      <c r="BC13" s="1005">
        <v>49</v>
      </c>
      <c r="BD13" s="1005">
        <v>110</v>
      </c>
      <c r="BE13" s="1005">
        <v>0.996</v>
      </c>
      <c r="BF13" s="1024">
        <f t="shared" si="18"/>
        <v>0.39875466315558483</v>
      </c>
      <c r="BG13" s="1005">
        <v>14537</v>
      </c>
      <c r="BH13" s="1005">
        <f t="shared" si="19"/>
        <v>21874</v>
      </c>
      <c r="BI13" s="1005">
        <f t="shared" si="20"/>
        <v>0</v>
      </c>
      <c r="BJ13" s="1005">
        <v>110</v>
      </c>
      <c r="BK13" s="1005">
        <v>38</v>
      </c>
      <c r="BL13" s="1005">
        <v>110</v>
      </c>
      <c r="BM13" s="1005">
        <v>0.99229999999999996</v>
      </c>
      <c r="BN13" s="1024">
        <f t="shared" si="21"/>
        <v>0.30182748538011694</v>
      </c>
      <c r="BO13" s="1005">
        <v>8258</v>
      </c>
      <c r="BP13" s="1005">
        <f t="shared" si="22"/>
        <v>16416</v>
      </c>
      <c r="BQ13" s="1005">
        <f t="shared" si="23"/>
        <v>0</v>
      </c>
      <c r="BR13" s="1005">
        <v>110</v>
      </c>
      <c r="BS13" s="1005">
        <v>23</v>
      </c>
      <c r="BT13" s="1005">
        <v>110</v>
      </c>
      <c r="BU13" s="1005">
        <v>0.99609999999999999</v>
      </c>
      <c r="BV13" s="1024">
        <f t="shared" si="24"/>
        <v>0.73211781206171112</v>
      </c>
      <c r="BW13" s="1005">
        <v>12528</v>
      </c>
      <c r="BX13" s="1005">
        <f t="shared" si="25"/>
        <v>10267</v>
      </c>
      <c r="BY13" s="1005">
        <f t="shared" si="26"/>
        <v>2261</v>
      </c>
      <c r="BZ13" s="1005">
        <v>110</v>
      </c>
      <c r="CA13" s="1005">
        <v>23</v>
      </c>
      <c r="CB13" s="1005">
        <v>110</v>
      </c>
      <c r="CC13" s="1005">
        <v>0.99170000000000003</v>
      </c>
      <c r="CD13" s="1024">
        <f t="shared" si="27"/>
        <v>0.3174380551659654</v>
      </c>
      <c r="CE13" s="1005">
        <v>5432</v>
      </c>
      <c r="CF13" s="1005">
        <f t="shared" si="28"/>
        <v>10267</v>
      </c>
      <c r="CG13" s="1005">
        <f t="shared" si="29"/>
        <v>0</v>
      </c>
      <c r="CH13" s="1005">
        <v>110</v>
      </c>
      <c r="CI13" s="1005">
        <v>29</v>
      </c>
      <c r="CJ13" s="1005">
        <v>110</v>
      </c>
      <c r="CK13" s="1005">
        <v>0.99529999999999996</v>
      </c>
      <c r="CL13" s="1024">
        <f t="shared" si="30"/>
        <v>0.33743842364532017</v>
      </c>
      <c r="CM13" s="1005">
        <v>6576</v>
      </c>
      <c r="CN13" s="1005">
        <f t="shared" si="31"/>
        <v>11693</v>
      </c>
      <c r="CO13" s="1005">
        <f t="shared" si="32"/>
        <v>0</v>
      </c>
      <c r="CP13" s="1005">
        <v>110</v>
      </c>
      <c r="CQ13" s="1005">
        <v>45</v>
      </c>
      <c r="CR13" s="1005">
        <v>110</v>
      </c>
      <c r="CS13" s="1005">
        <v>0.99650000000000005</v>
      </c>
      <c r="CT13" s="1024">
        <f t="shared" si="33"/>
        <v>0.42010155316606929</v>
      </c>
      <c r="CU13" s="1005">
        <v>14065</v>
      </c>
      <c r="CV13" s="1005">
        <f t="shared" si="34"/>
        <v>20088</v>
      </c>
      <c r="CW13" s="1005">
        <f t="shared" si="35"/>
        <v>0</v>
      </c>
    </row>
    <row r="14" spans="1:101">
      <c r="A14" s="1004">
        <v>8</v>
      </c>
      <c r="B14" s="1005" t="s">
        <v>692</v>
      </c>
      <c r="C14" s="1004" t="s">
        <v>1274</v>
      </c>
      <c r="D14" s="1005" t="s">
        <v>2011</v>
      </c>
      <c r="E14" s="1004" t="s">
        <v>55</v>
      </c>
      <c r="F14" s="1004">
        <v>110</v>
      </c>
      <c r="G14" s="1005">
        <v>5.7</v>
      </c>
      <c r="H14" s="1004">
        <v>88</v>
      </c>
      <c r="I14" s="1005">
        <v>1</v>
      </c>
      <c r="J14" s="1024">
        <f t="shared" ref="J14:J19" si="36">+(K14/(24*30*G14))</f>
        <v>0.44371345029239767</v>
      </c>
      <c r="K14" s="1005">
        <v>1821</v>
      </c>
      <c r="L14" s="1005">
        <f t="shared" si="1"/>
        <v>2462</v>
      </c>
      <c r="M14" s="1005">
        <f t="shared" si="2"/>
        <v>0</v>
      </c>
      <c r="N14" s="1005">
        <v>110</v>
      </c>
      <c r="O14" s="1005">
        <v>6.3</v>
      </c>
      <c r="P14" s="1005">
        <v>88</v>
      </c>
      <c r="Q14" s="1005">
        <v>1</v>
      </c>
      <c r="R14" s="1024">
        <f t="shared" ref="R14:R19" si="37">+(S14/(24*31*O14))</f>
        <v>0.40237241850145078</v>
      </c>
      <c r="S14" s="1005">
        <v>1886</v>
      </c>
      <c r="T14" s="1005">
        <f t="shared" si="4"/>
        <v>2812</v>
      </c>
      <c r="U14" s="1005">
        <f t="shared" si="5"/>
        <v>0</v>
      </c>
      <c r="V14" s="1005">
        <v>110</v>
      </c>
      <c r="W14" s="1005">
        <v>6.6</v>
      </c>
      <c r="X14" s="1005">
        <v>88</v>
      </c>
      <c r="Y14" s="1005">
        <v>0.99399999999999999</v>
      </c>
      <c r="Z14" s="1024">
        <f t="shared" ref="Z14:Z19" si="38">+(AA14/(24*30*W14))</f>
        <v>0.34995791245791247</v>
      </c>
      <c r="AA14" s="1005">
        <v>1663</v>
      </c>
      <c r="AB14" s="1005">
        <f t="shared" si="7"/>
        <v>2851</v>
      </c>
      <c r="AC14" s="1005">
        <f t="shared" si="8"/>
        <v>0</v>
      </c>
      <c r="AD14" s="1005">
        <v>110</v>
      </c>
      <c r="AE14" s="1005">
        <v>6.3</v>
      </c>
      <c r="AF14" s="1005">
        <v>88</v>
      </c>
      <c r="AG14" s="1005">
        <v>1.0004999999999999</v>
      </c>
      <c r="AH14" s="1024">
        <f t="shared" si="9"/>
        <v>0.38999829322409968</v>
      </c>
      <c r="AI14" s="1005">
        <v>1828</v>
      </c>
      <c r="AJ14" s="1005">
        <f t="shared" si="10"/>
        <v>2812</v>
      </c>
      <c r="AK14" s="1005">
        <f t="shared" si="11"/>
        <v>0</v>
      </c>
      <c r="AL14" s="1005">
        <v>110</v>
      </c>
      <c r="AM14" s="1005">
        <v>5.76</v>
      </c>
      <c r="AN14" s="1005">
        <v>88</v>
      </c>
      <c r="AO14" s="1005">
        <v>0.99939999999999996</v>
      </c>
      <c r="AP14" s="1024">
        <f t="shared" si="12"/>
        <v>0.40065897550776586</v>
      </c>
      <c r="AQ14" s="1005">
        <v>1717</v>
      </c>
      <c r="AR14" s="1005">
        <f t="shared" si="13"/>
        <v>2571</v>
      </c>
      <c r="AS14" s="1005">
        <f t="shared" si="14"/>
        <v>0</v>
      </c>
      <c r="AT14" s="1005">
        <v>110</v>
      </c>
      <c r="AU14" s="1005">
        <v>5.76</v>
      </c>
      <c r="AV14" s="1005">
        <v>88</v>
      </c>
      <c r="AW14" s="1005">
        <v>0.99870000000000003</v>
      </c>
      <c r="AX14" s="1024">
        <f t="shared" si="15"/>
        <v>0.40002893518518523</v>
      </c>
      <c r="AY14" s="1005">
        <v>1659</v>
      </c>
      <c r="AZ14" s="1005">
        <f t="shared" si="16"/>
        <v>2488</v>
      </c>
      <c r="BA14" s="1005">
        <f t="shared" si="17"/>
        <v>0</v>
      </c>
      <c r="BB14" s="1005">
        <v>110</v>
      </c>
      <c r="BC14" s="1005">
        <v>6.24</v>
      </c>
      <c r="BD14" s="1005">
        <v>88</v>
      </c>
      <c r="BE14" s="1005">
        <v>1</v>
      </c>
      <c r="BF14" s="1024">
        <f t="shared" si="18"/>
        <v>0.34420664460987038</v>
      </c>
      <c r="BG14" s="1005">
        <v>1598</v>
      </c>
      <c r="BH14" s="1005">
        <f t="shared" si="19"/>
        <v>2786</v>
      </c>
      <c r="BI14" s="1005">
        <f t="shared" si="20"/>
        <v>0</v>
      </c>
      <c r="BJ14" s="1005">
        <v>110</v>
      </c>
      <c r="BK14" s="1005">
        <v>9.9600000000000009</v>
      </c>
      <c r="BL14" s="1005">
        <v>88</v>
      </c>
      <c r="BM14" s="1005">
        <v>0.99780000000000002</v>
      </c>
      <c r="BN14" s="1024">
        <f t="shared" si="21"/>
        <v>0.39798081213743858</v>
      </c>
      <c r="BO14" s="1005">
        <v>2854</v>
      </c>
      <c r="BP14" s="1005">
        <f t="shared" si="22"/>
        <v>4303</v>
      </c>
      <c r="BQ14" s="1005">
        <f t="shared" si="23"/>
        <v>0</v>
      </c>
      <c r="BR14" s="1005">
        <v>110</v>
      </c>
      <c r="BS14" s="1005">
        <v>10.199999999999999</v>
      </c>
      <c r="BT14" s="1005">
        <v>88</v>
      </c>
      <c r="BU14" s="1005">
        <v>0.95479999999999998</v>
      </c>
      <c r="BV14" s="1024">
        <f t="shared" si="24"/>
        <v>0.31546489563567365</v>
      </c>
      <c r="BW14" s="1005">
        <v>2394</v>
      </c>
      <c r="BX14" s="1005">
        <f t="shared" si="25"/>
        <v>4553</v>
      </c>
      <c r="BY14" s="1005">
        <f t="shared" si="26"/>
        <v>0</v>
      </c>
      <c r="BZ14" s="1005">
        <v>110</v>
      </c>
      <c r="CA14" s="1005">
        <v>11.64</v>
      </c>
      <c r="CB14" s="1005">
        <v>88</v>
      </c>
      <c r="CC14" s="1005">
        <v>0.75219999999999998</v>
      </c>
      <c r="CD14" s="1024">
        <f t="shared" si="27"/>
        <v>0.21858718545615785</v>
      </c>
      <c r="CE14" s="1005">
        <v>1893</v>
      </c>
      <c r="CF14" s="1005">
        <f t="shared" si="28"/>
        <v>5196</v>
      </c>
      <c r="CG14" s="1005">
        <f t="shared" si="29"/>
        <v>0</v>
      </c>
      <c r="CH14" s="1005">
        <v>110</v>
      </c>
      <c r="CI14" s="1005">
        <v>3.96</v>
      </c>
      <c r="CJ14" s="1005">
        <v>88</v>
      </c>
      <c r="CK14" s="1005">
        <v>0.99909999999999999</v>
      </c>
      <c r="CL14" s="1024">
        <f t="shared" si="30"/>
        <v>0.4531926406926407</v>
      </c>
      <c r="CM14" s="1005">
        <v>1206</v>
      </c>
      <c r="CN14" s="1005">
        <f t="shared" si="31"/>
        <v>1597</v>
      </c>
      <c r="CO14" s="1005">
        <f t="shared" si="32"/>
        <v>0</v>
      </c>
      <c r="CP14" s="1005">
        <v>110</v>
      </c>
      <c r="CQ14" s="1005">
        <v>6.6</v>
      </c>
      <c r="CR14" s="1005">
        <v>88</v>
      </c>
      <c r="CS14" s="1005">
        <v>1</v>
      </c>
      <c r="CT14" s="1024">
        <f t="shared" si="33"/>
        <v>0.32400619094167482</v>
      </c>
      <c r="CU14" s="1005">
        <v>1591</v>
      </c>
      <c r="CV14" s="1005">
        <f t="shared" si="34"/>
        <v>2946</v>
      </c>
      <c r="CW14" s="1005">
        <f t="shared" si="35"/>
        <v>0</v>
      </c>
    </row>
    <row r="15" spans="1:101">
      <c r="A15" s="1004">
        <v>9</v>
      </c>
      <c r="B15" s="1005" t="s">
        <v>542</v>
      </c>
      <c r="C15" s="1004" t="s">
        <v>1274</v>
      </c>
      <c r="D15" s="1005" t="s">
        <v>2203</v>
      </c>
      <c r="E15" s="1004" t="s">
        <v>55</v>
      </c>
      <c r="F15" s="1004">
        <v>110</v>
      </c>
      <c r="G15" s="1005">
        <v>79.680000000000007</v>
      </c>
      <c r="H15" s="1004">
        <v>88</v>
      </c>
      <c r="I15" s="1005">
        <v>0.99929999999999997</v>
      </c>
      <c r="J15" s="1024">
        <f t="shared" si="36"/>
        <v>0.65154716086568487</v>
      </c>
      <c r="K15" s="1005">
        <v>37379</v>
      </c>
      <c r="L15" s="1005">
        <f t="shared" si="1"/>
        <v>34422</v>
      </c>
      <c r="M15" s="1005">
        <f t="shared" si="2"/>
        <v>2957</v>
      </c>
      <c r="N15" s="1005">
        <v>110</v>
      </c>
      <c r="O15" s="1005">
        <v>89.6</v>
      </c>
      <c r="P15" s="1005">
        <v>89.6</v>
      </c>
      <c r="Q15" s="1005">
        <v>0.999</v>
      </c>
      <c r="R15" s="1024">
        <f t="shared" si="37"/>
        <v>0.4827008928571429</v>
      </c>
      <c r="S15" s="1005">
        <v>32178</v>
      </c>
      <c r="T15" s="1005">
        <f t="shared" si="4"/>
        <v>39997</v>
      </c>
      <c r="U15" s="1005">
        <f t="shared" si="5"/>
        <v>0</v>
      </c>
      <c r="V15" s="1005">
        <v>110</v>
      </c>
      <c r="W15" s="1005">
        <v>100.48</v>
      </c>
      <c r="X15" s="1005">
        <v>100.48</v>
      </c>
      <c r="Y15" s="1005">
        <v>0.99909999999999999</v>
      </c>
      <c r="Z15" s="1024">
        <f t="shared" si="38"/>
        <v>0.51855261411889597</v>
      </c>
      <c r="AA15" s="1005">
        <v>37515</v>
      </c>
      <c r="AB15" s="1005">
        <f t="shared" si="7"/>
        <v>43407</v>
      </c>
      <c r="AC15" s="1005">
        <f t="shared" si="8"/>
        <v>0</v>
      </c>
      <c r="AD15" s="1005">
        <v>110</v>
      </c>
      <c r="AE15" s="1005">
        <v>85.84</v>
      </c>
      <c r="AF15" s="1005">
        <v>88</v>
      </c>
      <c r="AG15" s="1005">
        <v>0.999</v>
      </c>
      <c r="AH15" s="1024">
        <f t="shared" si="9"/>
        <v>0.57740582629347925</v>
      </c>
      <c r="AI15" s="1005">
        <v>36876</v>
      </c>
      <c r="AJ15" s="1005">
        <f t="shared" si="10"/>
        <v>38319</v>
      </c>
      <c r="AK15" s="1005">
        <f t="shared" si="11"/>
        <v>0</v>
      </c>
      <c r="AL15" s="1005">
        <v>110</v>
      </c>
      <c r="AM15" s="1005">
        <v>93.12</v>
      </c>
      <c r="AN15" s="1005">
        <v>93.12</v>
      </c>
      <c r="AO15" s="1005">
        <v>0.99880000000000002</v>
      </c>
      <c r="AP15" s="1024">
        <f t="shared" si="12"/>
        <v>0.51972192199682221</v>
      </c>
      <c r="AQ15" s="1005">
        <v>36007</v>
      </c>
      <c r="AR15" s="1005">
        <f t="shared" si="13"/>
        <v>41569</v>
      </c>
      <c r="AS15" s="1005">
        <f t="shared" si="14"/>
        <v>0</v>
      </c>
      <c r="AT15" s="1005">
        <v>110</v>
      </c>
      <c r="AU15" s="1005">
        <v>80.16</v>
      </c>
      <c r="AV15" s="1005">
        <v>88</v>
      </c>
      <c r="AW15" s="1005">
        <v>0.99860000000000004</v>
      </c>
      <c r="AX15" s="1024">
        <f t="shared" si="15"/>
        <v>0.52209816478154802</v>
      </c>
      <c r="AY15" s="1005">
        <v>30133</v>
      </c>
      <c r="AZ15" s="1005">
        <f t="shared" si="16"/>
        <v>34629</v>
      </c>
      <c r="BA15" s="1005">
        <f t="shared" si="17"/>
        <v>0</v>
      </c>
      <c r="BB15" s="1005">
        <v>110</v>
      </c>
      <c r="BC15" s="1005">
        <v>84.16</v>
      </c>
      <c r="BD15" s="1005">
        <v>88</v>
      </c>
      <c r="BE15" s="1005">
        <v>0.99929999999999997</v>
      </c>
      <c r="BF15" s="1024">
        <f t="shared" si="18"/>
        <v>0.53107049041252707</v>
      </c>
      <c r="BG15" s="1005">
        <v>33253</v>
      </c>
      <c r="BH15" s="1005">
        <f t="shared" si="19"/>
        <v>37569</v>
      </c>
      <c r="BI15" s="1005">
        <f t="shared" si="20"/>
        <v>0</v>
      </c>
      <c r="BJ15" s="1005">
        <v>110</v>
      </c>
      <c r="BK15" s="1005">
        <v>78.239999999999995</v>
      </c>
      <c r="BL15" s="1005">
        <v>88</v>
      </c>
      <c r="BM15" s="1005">
        <v>0.99919999999999998</v>
      </c>
      <c r="BN15" s="1024">
        <f t="shared" si="21"/>
        <v>0.5053538968416269</v>
      </c>
      <c r="BO15" s="1005">
        <v>28468</v>
      </c>
      <c r="BP15" s="1005">
        <f t="shared" si="22"/>
        <v>33800</v>
      </c>
      <c r="BQ15" s="1005">
        <f t="shared" si="23"/>
        <v>0</v>
      </c>
      <c r="BR15" s="1005">
        <v>110</v>
      </c>
      <c r="BS15" s="1005">
        <v>96.16</v>
      </c>
      <c r="BT15" s="1005">
        <v>96.16</v>
      </c>
      <c r="BU15" s="1005">
        <v>0.99909999999999999</v>
      </c>
      <c r="BV15" s="1024">
        <f t="shared" si="24"/>
        <v>0.41632281770525831</v>
      </c>
      <c r="BW15" s="1005">
        <v>29785</v>
      </c>
      <c r="BX15" s="1005">
        <f t="shared" si="25"/>
        <v>42926</v>
      </c>
      <c r="BY15" s="1005">
        <f t="shared" si="26"/>
        <v>0</v>
      </c>
      <c r="BZ15" s="1005">
        <v>110</v>
      </c>
      <c r="CA15" s="1005">
        <v>107.44</v>
      </c>
      <c r="CB15" s="1005">
        <v>107.44</v>
      </c>
      <c r="CC15" s="1005">
        <v>0.99939999999999996</v>
      </c>
      <c r="CD15" s="1024">
        <f t="shared" si="27"/>
        <v>0.42265400443558393</v>
      </c>
      <c r="CE15" s="1005">
        <v>33785</v>
      </c>
      <c r="CF15" s="1005">
        <f t="shared" si="28"/>
        <v>47961</v>
      </c>
      <c r="CG15" s="1005">
        <f t="shared" si="29"/>
        <v>0</v>
      </c>
      <c r="CH15" s="1005">
        <v>110</v>
      </c>
      <c r="CI15" s="1005">
        <v>85.12</v>
      </c>
      <c r="CJ15" s="1005">
        <v>88</v>
      </c>
      <c r="CK15" s="1005">
        <v>0.99950000000000006</v>
      </c>
      <c r="CL15" s="1024">
        <f t="shared" si="30"/>
        <v>0.52817590852130325</v>
      </c>
      <c r="CM15" s="1005">
        <v>30212</v>
      </c>
      <c r="CN15" s="1005">
        <f t="shared" si="31"/>
        <v>34320</v>
      </c>
      <c r="CO15" s="1005">
        <f t="shared" si="32"/>
        <v>0</v>
      </c>
      <c r="CP15" s="1005">
        <v>110</v>
      </c>
      <c r="CQ15" s="1005">
        <v>100.88</v>
      </c>
      <c r="CR15" s="1005">
        <v>100.88</v>
      </c>
      <c r="CS15" s="1005">
        <v>0.99929999999999997</v>
      </c>
      <c r="CT15" s="1024">
        <f t="shared" si="33"/>
        <v>0.5029930162953109</v>
      </c>
      <c r="CU15" s="1005">
        <v>37752</v>
      </c>
      <c r="CV15" s="1005">
        <f t="shared" si="34"/>
        <v>45033</v>
      </c>
      <c r="CW15" s="1005">
        <f t="shared" si="35"/>
        <v>0</v>
      </c>
    </row>
    <row r="16" spans="1:101">
      <c r="A16" s="1004">
        <v>10</v>
      </c>
      <c r="B16" s="1005" t="s">
        <v>1698</v>
      </c>
      <c r="C16" s="1004" t="s">
        <v>1274</v>
      </c>
      <c r="D16" s="1005" t="s">
        <v>2203</v>
      </c>
      <c r="E16" s="1004" t="s">
        <v>55</v>
      </c>
      <c r="F16" s="1004">
        <v>110.2</v>
      </c>
      <c r="G16" s="1005">
        <v>54</v>
      </c>
      <c r="H16" s="1004">
        <v>88.16</v>
      </c>
      <c r="I16" s="1005">
        <v>0.9002</v>
      </c>
      <c r="J16" s="1024">
        <f t="shared" si="36"/>
        <v>0</v>
      </c>
      <c r="K16" s="1005">
        <v>0</v>
      </c>
      <c r="L16" s="1005">
        <f t="shared" si="1"/>
        <v>23328</v>
      </c>
      <c r="M16" s="1005">
        <f t="shared" si="2"/>
        <v>0</v>
      </c>
      <c r="N16" s="1005">
        <v>110.2</v>
      </c>
      <c r="O16" s="1005">
        <v>14</v>
      </c>
      <c r="P16" s="1005">
        <v>88.16</v>
      </c>
      <c r="Q16" s="1005">
        <v>0.76749999999999996</v>
      </c>
      <c r="R16" s="1024">
        <f t="shared" si="37"/>
        <v>0</v>
      </c>
      <c r="S16" s="1005">
        <v>0</v>
      </c>
      <c r="T16" s="1005">
        <f t="shared" si="4"/>
        <v>6250</v>
      </c>
      <c r="U16" s="1005">
        <f t="shared" si="5"/>
        <v>0</v>
      </c>
      <c r="V16" s="1005">
        <v>110.2</v>
      </c>
      <c r="W16" s="1005">
        <v>27.36</v>
      </c>
      <c r="X16" s="1005">
        <v>88.16</v>
      </c>
      <c r="Y16" s="1005">
        <v>0.754</v>
      </c>
      <c r="Z16" s="1024">
        <f t="shared" si="38"/>
        <v>0</v>
      </c>
      <c r="AA16" s="1005">
        <v>0</v>
      </c>
      <c r="AB16" s="1005">
        <f t="shared" si="7"/>
        <v>11820</v>
      </c>
      <c r="AC16" s="1005">
        <f t="shared" si="8"/>
        <v>0</v>
      </c>
      <c r="AD16" s="1005">
        <v>110.2</v>
      </c>
      <c r="AE16" s="1005">
        <v>18</v>
      </c>
      <c r="AF16" s="1005">
        <v>88.16</v>
      </c>
      <c r="AG16" s="1005">
        <v>0.79149999999999998</v>
      </c>
      <c r="AH16" s="1024">
        <f t="shared" si="9"/>
        <v>0</v>
      </c>
      <c r="AI16" s="1005">
        <v>0</v>
      </c>
      <c r="AJ16" s="1005">
        <f t="shared" si="10"/>
        <v>8035</v>
      </c>
      <c r="AK16" s="1005">
        <f t="shared" si="11"/>
        <v>0</v>
      </c>
      <c r="AL16" s="1005">
        <v>110.2</v>
      </c>
      <c r="AM16" s="1005">
        <v>20</v>
      </c>
      <c r="AN16" s="1005">
        <v>88.16</v>
      </c>
      <c r="AO16" s="1005">
        <v>0.84</v>
      </c>
      <c r="AP16" s="1024">
        <f t="shared" si="12"/>
        <v>0</v>
      </c>
      <c r="AQ16" s="1005">
        <v>0</v>
      </c>
      <c r="AR16" s="1005">
        <f t="shared" si="13"/>
        <v>8928</v>
      </c>
      <c r="AS16" s="1005">
        <f t="shared" si="14"/>
        <v>0</v>
      </c>
      <c r="AT16" s="1005">
        <v>110.2</v>
      </c>
      <c r="AU16" s="1005">
        <v>28</v>
      </c>
      <c r="AV16" s="1005">
        <v>88.16</v>
      </c>
      <c r="AW16" s="1005">
        <v>0.81310000000000004</v>
      </c>
      <c r="AX16" s="1024">
        <f t="shared" si="15"/>
        <v>0</v>
      </c>
      <c r="AY16" s="1005">
        <v>0</v>
      </c>
      <c r="AZ16" s="1005">
        <f t="shared" si="16"/>
        <v>12096</v>
      </c>
      <c r="BA16" s="1005">
        <f t="shared" si="17"/>
        <v>0</v>
      </c>
      <c r="BB16" s="1005">
        <v>110.2</v>
      </c>
      <c r="BC16" s="1005">
        <v>32</v>
      </c>
      <c r="BD16" s="1005">
        <v>88.16</v>
      </c>
      <c r="BE16" s="1005">
        <v>0.87280000000000002</v>
      </c>
      <c r="BF16" s="1024">
        <f t="shared" si="18"/>
        <v>0</v>
      </c>
      <c r="BG16" s="1005">
        <v>0</v>
      </c>
      <c r="BH16" s="1005">
        <f t="shared" si="19"/>
        <v>14285</v>
      </c>
      <c r="BI16" s="1005">
        <f t="shared" si="20"/>
        <v>0</v>
      </c>
      <c r="BJ16" s="1005">
        <v>110.2</v>
      </c>
      <c r="BK16" s="1005">
        <v>20</v>
      </c>
      <c r="BL16" s="1005">
        <v>88.16</v>
      </c>
      <c r="BM16" s="1005">
        <v>0.82909999999999995</v>
      </c>
      <c r="BN16" s="1024">
        <f t="shared" si="21"/>
        <v>0</v>
      </c>
      <c r="BO16" s="1005">
        <v>0</v>
      </c>
      <c r="BP16" s="1005">
        <f t="shared" si="22"/>
        <v>8640</v>
      </c>
      <c r="BQ16" s="1005">
        <f t="shared" si="23"/>
        <v>0</v>
      </c>
      <c r="BR16" s="1005">
        <v>110.2</v>
      </c>
      <c r="BS16" s="1005">
        <v>12.8</v>
      </c>
      <c r="BT16" s="1005">
        <v>88.16</v>
      </c>
      <c r="BU16" s="1005">
        <v>0.76800000000000002</v>
      </c>
      <c r="BV16" s="1024">
        <f t="shared" si="24"/>
        <v>0</v>
      </c>
      <c r="BW16" s="1005">
        <v>0</v>
      </c>
      <c r="BX16" s="1005">
        <f t="shared" si="25"/>
        <v>5714</v>
      </c>
      <c r="BY16" s="1005">
        <f t="shared" si="26"/>
        <v>0</v>
      </c>
      <c r="BZ16" s="1005">
        <v>110.2</v>
      </c>
      <c r="CA16" s="1005">
        <v>13</v>
      </c>
      <c r="CB16" s="1005">
        <v>88.16</v>
      </c>
      <c r="CC16" s="1005">
        <v>0.76959999999999995</v>
      </c>
      <c r="CD16" s="1024">
        <f t="shared" si="27"/>
        <v>0</v>
      </c>
      <c r="CE16" s="1005">
        <v>0</v>
      </c>
      <c r="CF16" s="1005">
        <f t="shared" si="28"/>
        <v>5803</v>
      </c>
      <c r="CG16" s="1005">
        <f t="shared" si="29"/>
        <v>0</v>
      </c>
      <c r="CH16" s="1005">
        <v>110.2</v>
      </c>
      <c r="CI16" s="1005">
        <v>27.2</v>
      </c>
      <c r="CJ16" s="1005">
        <v>88.16</v>
      </c>
      <c r="CK16" s="1005">
        <v>0.81710000000000005</v>
      </c>
      <c r="CL16" s="1024">
        <f t="shared" si="30"/>
        <v>0</v>
      </c>
      <c r="CM16" s="1005">
        <v>0</v>
      </c>
      <c r="CN16" s="1005">
        <f t="shared" si="31"/>
        <v>10967</v>
      </c>
      <c r="CO16" s="1005">
        <f t="shared" si="32"/>
        <v>0</v>
      </c>
      <c r="CP16" s="1005">
        <v>110.2</v>
      </c>
      <c r="CQ16" s="1005">
        <v>16.2</v>
      </c>
      <c r="CR16" s="1005">
        <v>88.16</v>
      </c>
      <c r="CS16" s="1005">
        <v>0.92630000000000001</v>
      </c>
      <c r="CT16" s="1024">
        <f t="shared" si="33"/>
        <v>0</v>
      </c>
      <c r="CU16" s="1005">
        <v>0</v>
      </c>
      <c r="CV16" s="1005">
        <f t="shared" si="34"/>
        <v>7232</v>
      </c>
      <c r="CW16" s="1005">
        <f t="shared" si="35"/>
        <v>0</v>
      </c>
    </row>
    <row r="17" spans="1:101">
      <c r="A17" s="1004">
        <v>11</v>
      </c>
      <c r="B17" s="1005" t="s">
        <v>260</v>
      </c>
      <c r="C17" s="1004" t="s">
        <v>1274</v>
      </c>
      <c r="D17" s="1005" t="s">
        <v>2011</v>
      </c>
      <c r="E17" s="1004" t="s">
        <v>55</v>
      </c>
      <c r="F17" s="1004">
        <v>111</v>
      </c>
      <c r="G17" s="1005">
        <v>140.94999999999999</v>
      </c>
      <c r="H17" s="1004">
        <v>140.94999999999999</v>
      </c>
      <c r="I17" s="1005">
        <v>0.83140000000000003</v>
      </c>
      <c r="J17" s="1024">
        <f t="shared" si="36"/>
        <v>0.1029226281975484</v>
      </c>
      <c r="K17" s="1005">
        <v>10445</v>
      </c>
      <c r="L17" s="1005">
        <f t="shared" si="1"/>
        <v>60890</v>
      </c>
      <c r="M17" s="1005">
        <f t="shared" si="2"/>
        <v>0</v>
      </c>
      <c r="N17" s="1005">
        <v>111</v>
      </c>
      <c r="O17" s="1005">
        <v>132.35</v>
      </c>
      <c r="P17" s="1005">
        <v>132.35</v>
      </c>
      <c r="Q17" s="1005">
        <v>0.81430000000000002</v>
      </c>
      <c r="R17" s="1024">
        <f t="shared" si="37"/>
        <v>8.5357332910862782E-2</v>
      </c>
      <c r="S17" s="1005">
        <v>8405</v>
      </c>
      <c r="T17" s="1005">
        <f t="shared" si="4"/>
        <v>59081</v>
      </c>
      <c r="U17" s="1005">
        <f t="shared" si="5"/>
        <v>0</v>
      </c>
      <c r="V17" s="1005">
        <v>111</v>
      </c>
      <c r="W17" s="1005">
        <v>141.4</v>
      </c>
      <c r="X17" s="1005">
        <v>141.4</v>
      </c>
      <c r="Y17" s="1005">
        <v>0.81279999999999997</v>
      </c>
      <c r="Z17" s="1024">
        <f t="shared" si="38"/>
        <v>9.4196919691969194E-2</v>
      </c>
      <c r="AA17" s="1005">
        <v>9590</v>
      </c>
      <c r="AB17" s="1005">
        <f t="shared" si="7"/>
        <v>61085</v>
      </c>
      <c r="AC17" s="1005">
        <f t="shared" si="8"/>
        <v>0</v>
      </c>
      <c r="AD17" s="1005">
        <v>111</v>
      </c>
      <c r="AE17" s="1005">
        <v>140.15</v>
      </c>
      <c r="AF17" s="1005">
        <v>140.15</v>
      </c>
      <c r="AG17" s="1005">
        <v>0.80789999999999995</v>
      </c>
      <c r="AH17" s="1024">
        <f t="shared" si="9"/>
        <v>0.10534987475017166</v>
      </c>
      <c r="AI17" s="1005">
        <v>10985</v>
      </c>
      <c r="AJ17" s="1005">
        <f t="shared" si="10"/>
        <v>62563</v>
      </c>
      <c r="AK17" s="1005">
        <f t="shared" si="11"/>
        <v>0</v>
      </c>
      <c r="AL17" s="1005">
        <v>111</v>
      </c>
      <c r="AM17" s="1005">
        <v>152.94999999999999</v>
      </c>
      <c r="AN17" s="1005">
        <v>152.94999999999999</v>
      </c>
      <c r="AO17" s="1005">
        <v>0.79669999999999996</v>
      </c>
      <c r="AP17" s="1024">
        <f t="shared" si="12"/>
        <v>0.10202575161606682</v>
      </c>
      <c r="AQ17" s="1005">
        <v>11610</v>
      </c>
      <c r="AR17" s="1005">
        <f t="shared" si="13"/>
        <v>68277</v>
      </c>
      <c r="AS17" s="1005">
        <f t="shared" si="14"/>
        <v>0</v>
      </c>
      <c r="AT17" s="1005">
        <v>111</v>
      </c>
      <c r="AU17" s="1005">
        <v>217.65</v>
      </c>
      <c r="AV17" s="1005">
        <v>217.65</v>
      </c>
      <c r="AW17" s="1005">
        <v>0.6825</v>
      </c>
      <c r="AX17" s="1024">
        <f t="shared" si="15"/>
        <v>8.4328815376368785E-2</v>
      </c>
      <c r="AY17" s="1005">
        <v>13215</v>
      </c>
      <c r="AZ17" s="1005">
        <f t="shared" si="16"/>
        <v>94025</v>
      </c>
      <c r="BA17" s="1005">
        <f t="shared" si="17"/>
        <v>0</v>
      </c>
      <c r="BB17" s="1005">
        <v>111</v>
      </c>
      <c r="BC17" s="1005">
        <v>227.8</v>
      </c>
      <c r="BD17" s="1005">
        <v>227.8</v>
      </c>
      <c r="BE17" s="1005">
        <v>0.60299999999999998</v>
      </c>
      <c r="BF17" s="1024">
        <f t="shared" si="18"/>
        <v>9.9065866115343584E-2</v>
      </c>
      <c r="BG17" s="1005">
        <v>16790</v>
      </c>
      <c r="BH17" s="1005">
        <f t="shared" si="19"/>
        <v>101690</v>
      </c>
      <c r="BI17" s="1005">
        <f t="shared" si="20"/>
        <v>0</v>
      </c>
      <c r="BJ17" s="1005">
        <v>111</v>
      </c>
      <c r="BK17" s="1005">
        <v>236.9</v>
      </c>
      <c r="BL17" s="1005">
        <v>236.9</v>
      </c>
      <c r="BM17" s="1005">
        <v>0.55779999999999996</v>
      </c>
      <c r="BN17" s="1024">
        <f t="shared" si="21"/>
        <v>0.10063435110923502</v>
      </c>
      <c r="BO17" s="1005">
        <v>17165</v>
      </c>
      <c r="BP17" s="1005">
        <f t="shared" si="22"/>
        <v>102341</v>
      </c>
      <c r="BQ17" s="1005">
        <f t="shared" si="23"/>
        <v>0</v>
      </c>
      <c r="BR17" s="1005">
        <v>111</v>
      </c>
      <c r="BS17" s="1005">
        <v>258.10000000000002</v>
      </c>
      <c r="BT17" s="1005">
        <v>258.10000000000002</v>
      </c>
      <c r="BU17" s="1005">
        <v>0.60260000000000002</v>
      </c>
      <c r="BV17" s="1024">
        <f t="shared" si="24"/>
        <v>9.6054500839467899E-2</v>
      </c>
      <c r="BW17" s="1005">
        <v>18445</v>
      </c>
      <c r="BX17" s="1005">
        <f t="shared" si="25"/>
        <v>115216</v>
      </c>
      <c r="BY17" s="1005">
        <f t="shared" si="26"/>
        <v>0</v>
      </c>
      <c r="BZ17" s="1005">
        <v>111</v>
      </c>
      <c r="CA17" s="1005">
        <v>187.65</v>
      </c>
      <c r="CB17" s="1005">
        <v>187.65</v>
      </c>
      <c r="CC17" s="1005">
        <v>0.80879999999999996</v>
      </c>
      <c r="CD17" s="1024">
        <f t="shared" si="27"/>
        <v>9.2005248847516971E-2</v>
      </c>
      <c r="CE17" s="1005">
        <v>12845</v>
      </c>
      <c r="CF17" s="1005">
        <f t="shared" si="28"/>
        <v>83767</v>
      </c>
      <c r="CG17" s="1005">
        <f t="shared" si="29"/>
        <v>0</v>
      </c>
      <c r="CH17" s="1005">
        <v>111</v>
      </c>
      <c r="CI17" s="1005">
        <v>206.1</v>
      </c>
      <c r="CJ17" s="1005">
        <v>206.1</v>
      </c>
      <c r="CK17" s="1005">
        <v>0.82989999999999997</v>
      </c>
      <c r="CL17" s="1024">
        <f t="shared" si="30"/>
        <v>8.4513123541507834E-2</v>
      </c>
      <c r="CM17" s="1005">
        <v>11705</v>
      </c>
      <c r="CN17" s="1005">
        <f t="shared" si="31"/>
        <v>83100</v>
      </c>
      <c r="CO17" s="1005">
        <f t="shared" si="32"/>
        <v>0</v>
      </c>
      <c r="CP17" s="1005">
        <v>111</v>
      </c>
      <c r="CQ17" s="1005">
        <v>161.1</v>
      </c>
      <c r="CR17" s="1005">
        <v>161.1</v>
      </c>
      <c r="CS17" s="1005">
        <v>0.81820000000000004</v>
      </c>
      <c r="CT17" s="1024">
        <f t="shared" si="33"/>
        <v>0.11038024869345829</v>
      </c>
      <c r="CU17" s="1005">
        <v>13230</v>
      </c>
      <c r="CV17" s="1005">
        <f t="shared" si="34"/>
        <v>71915</v>
      </c>
      <c r="CW17" s="1005">
        <f t="shared" si="35"/>
        <v>0</v>
      </c>
    </row>
    <row r="18" spans="1:101">
      <c r="A18" s="1004">
        <v>12</v>
      </c>
      <c r="B18" s="1005" t="s">
        <v>1811</v>
      </c>
      <c r="C18" s="1004" t="s">
        <v>1274</v>
      </c>
      <c r="D18" s="1005" t="s">
        <v>2051</v>
      </c>
      <c r="E18" s="1004" t="s">
        <v>55</v>
      </c>
      <c r="F18" s="1004">
        <v>111</v>
      </c>
      <c r="G18" s="1005">
        <v>7.76</v>
      </c>
      <c r="H18" s="1004">
        <v>88.8</v>
      </c>
      <c r="I18" s="1005">
        <v>0.9042</v>
      </c>
      <c r="J18" s="1024">
        <f t="shared" si="36"/>
        <v>0.29155927835051548</v>
      </c>
      <c r="K18" s="1005">
        <v>1629</v>
      </c>
      <c r="L18" s="1005">
        <f t="shared" si="1"/>
        <v>3352</v>
      </c>
      <c r="M18" s="1005">
        <f t="shared" si="2"/>
        <v>0</v>
      </c>
      <c r="N18" s="1005">
        <v>111</v>
      </c>
      <c r="O18" s="1005">
        <v>11.68</v>
      </c>
      <c r="P18" s="1005">
        <v>88.8</v>
      </c>
      <c r="Q18" s="1005">
        <v>0.99460000000000004</v>
      </c>
      <c r="R18" s="1024">
        <f t="shared" si="37"/>
        <v>0.38619457946678448</v>
      </c>
      <c r="S18" s="1005">
        <v>3356</v>
      </c>
      <c r="T18" s="1005">
        <f t="shared" si="4"/>
        <v>5214</v>
      </c>
      <c r="U18" s="1005">
        <f t="shared" si="5"/>
        <v>0</v>
      </c>
      <c r="V18" s="1005">
        <v>111</v>
      </c>
      <c r="W18" s="1005">
        <v>8.56</v>
      </c>
      <c r="X18" s="1005">
        <v>88.8</v>
      </c>
      <c r="Y18" s="1005">
        <v>0.99299999999999999</v>
      </c>
      <c r="Z18" s="1024">
        <f t="shared" si="38"/>
        <v>0.51726375908618893</v>
      </c>
      <c r="AA18" s="1005">
        <v>3188</v>
      </c>
      <c r="AB18" s="1005">
        <f t="shared" si="7"/>
        <v>3698</v>
      </c>
      <c r="AC18" s="1005">
        <f t="shared" si="8"/>
        <v>0</v>
      </c>
      <c r="AD18" s="1005">
        <v>111</v>
      </c>
      <c r="AE18" s="1005">
        <v>7.44</v>
      </c>
      <c r="AF18" s="1005">
        <v>88.8</v>
      </c>
      <c r="AG18" s="1005">
        <v>0.97740000000000005</v>
      </c>
      <c r="AH18" s="1024">
        <f t="shared" si="9"/>
        <v>0.32030437044745053</v>
      </c>
      <c r="AI18" s="1005">
        <v>1773</v>
      </c>
      <c r="AJ18" s="1005">
        <f t="shared" si="10"/>
        <v>3321</v>
      </c>
      <c r="AK18" s="1005">
        <f t="shared" si="11"/>
        <v>0</v>
      </c>
      <c r="AL18" s="1005">
        <v>111</v>
      </c>
      <c r="AM18" s="1005">
        <v>4.16</v>
      </c>
      <c r="AN18" s="1005">
        <v>88.8</v>
      </c>
      <c r="AO18" s="1005">
        <v>0.95479999999999998</v>
      </c>
      <c r="AP18" s="1024">
        <f t="shared" si="12"/>
        <v>0.32180521091811415</v>
      </c>
      <c r="AQ18" s="1005">
        <v>996</v>
      </c>
      <c r="AR18" s="1005">
        <f t="shared" si="13"/>
        <v>1857</v>
      </c>
      <c r="AS18" s="1005">
        <f t="shared" si="14"/>
        <v>0</v>
      </c>
      <c r="AT18" s="1005">
        <v>111</v>
      </c>
      <c r="AU18" s="1005">
        <v>5.68</v>
      </c>
      <c r="AV18" s="1005">
        <v>88.8</v>
      </c>
      <c r="AW18" s="1005">
        <v>0.96330000000000005</v>
      </c>
      <c r="AX18" s="1024">
        <f t="shared" si="15"/>
        <v>0.2469679186228482</v>
      </c>
      <c r="AY18" s="1005">
        <v>1010</v>
      </c>
      <c r="AZ18" s="1005">
        <f t="shared" si="16"/>
        <v>2454</v>
      </c>
      <c r="BA18" s="1005">
        <f t="shared" si="17"/>
        <v>0</v>
      </c>
      <c r="BB18" s="1005">
        <v>111</v>
      </c>
      <c r="BC18" s="1005">
        <v>6</v>
      </c>
      <c r="BD18" s="1005">
        <v>88.8</v>
      </c>
      <c r="BE18" s="1005">
        <v>0.99650000000000005</v>
      </c>
      <c r="BF18" s="1024">
        <f t="shared" si="18"/>
        <v>0.26120071684587814</v>
      </c>
      <c r="BG18" s="1005">
        <v>1166</v>
      </c>
      <c r="BH18" s="1005">
        <f t="shared" si="19"/>
        <v>2678</v>
      </c>
      <c r="BI18" s="1005">
        <f t="shared" si="20"/>
        <v>0</v>
      </c>
      <c r="BJ18" s="1005">
        <v>111</v>
      </c>
      <c r="BK18" s="1005">
        <v>7.92</v>
      </c>
      <c r="BL18" s="1005">
        <v>88.8</v>
      </c>
      <c r="BM18" s="1005">
        <v>0.98260000000000003</v>
      </c>
      <c r="BN18" s="1024">
        <f t="shared" si="21"/>
        <v>0.4647166105499439</v>
      </c>
      <c r="BO18" s="1005">
        <v>2650</v>
      </c>
      <c r="BP18" s="1005">
        <f t="shared" si="22"/>
        <v>3421</v>
      </c>
      <c r="BQ18" s="1005">
        <f t="shared" si="23"/>
        <v>0</v>
      </c>
      <c r="BR18" s="1005">
        <v>111</v>
      </c>
      <c r="BS18" s="1005">
        <v>8</v>
      </c>
      <c r="BT18" s="1005">
        <v>88.8</v>
      </c>
      <c r="BU18" s="1005">
        <v>0.98219999999999996</v>
      </c>
      <c r="BV18" s="1024">
        <f t="shared" si="24"/>
        <v>0.37802419354838712</v>
      </c>
      <c r="BW18" s="1005">
        <v>2250</v>
      </c>
      <c r="BX18" s="1005">
        <f t="shared" si="25"/>
        <v>3571</v>
      </c>
      <c r="BY18" s="1005">
        <f t="shared" si="26"/>
        <v>0</v>
      </c>
      <c r="BZ18" s="1005">
        <v>111</v>
      </c>
      <c r="CA18" s="1005">
        <v>8</v>
      </c>
      <c r="CB18" s="1005">
        <v>88.8</v>
      </c>
      <c r="CC18" s="1005">
        <v>0.93120000000000003</v>
      </c>
      <c r="CD18" s="1024">
        <f t="shared" si="27"/>
        <v>0.28360215053763443</v>
      </c>
      <c r="CE18" s="1005">
        <v>1688</v>
      </c>
      <c r="CF18" s="1005">
        <f t="shared" si="28"/>
        <v>3571</v>
      </c>
      <c r="CG18" s="1005">
        <f t="shared" si="29"/>
        <v>0</v>
      </c>
      <c r="CH18" s="1005">
        <v>111</v>
      </c>
      <c r="CI18" s="1005">
        <v>6</v>
      </c>
      <c r="CJ18" s="1005">
        <v>88.8</v>
      </c>
      <c r="CK18" s="1005">
        <v>0.95440000000000003</v>
      </c>
      <c r="CL18" s="1024">
        <f t="shared" si="30"/>
        <v>0.41418650793650796</v>
      </c>
      <c r="CM18" s="1005">
        <v>1670</v>
      </c>
      <c r="CN18" s="1005">
        <f t="shared" si="31"/>
        <v>2419</v>
      </c>
      <c r="CO18" s="1005">
        <f t="shared" si="32"/>
        <v>0</v>
      </c>
      <c r="CP18" s="1005">
        <v>111</v>
      </c>
      <c r="CQ18" s="1005">
        <v>12</v>
      </c>
      <c r="CR18" s="1005">
        <v>88.8</v>
      </c>
      <c r="CS18" s="1005">
        <v>0.99829999999999997</v>
      </c>
      <c r="CT18" s="1024">
        <f t="shared" si="33"/>
        <v>0.41106630824372759</v>
      </c>
      <c r="CU18" s="1005">
        <v>3670</v>
      </c>
      <c r="CV18" s="1005">
        <f t="shared" si="34"/>
        <v>5357</v>
      </c>
      <c r="CW18" s="1005">
        <f t="shared" si="35"/>
        <v>0</v>
      </c>
    </row>
    <row r="19" spans="1:101">
      <c r="A19" s="1004">
        <v>13</v>
      </c>
      <c r="B19" s="1005" t="s">
        <v>1848</v>
      </c>
      <c r="C19" s="1004" t="s">
        <v>1274</v>
      </c>
      <c r="D19" s="1005" t="s">
        <v>2203</v>
      </c>
      <c r="E19" s="1004" t="s">
        <v>55</v>
      </c>
      <c r="F19" s="1004">
        <v>111</v>
      </c>
      <c r="G19" s="1005">
        <v>40.880000000000003</v>
      </c>
      <c r="H19" s="1004">
        <v>88.8</v>
      </c>
      <c r="I19" s="1005">
        <v>0.9909</v>
      </c>
      <c r="J19" s="1024">
        <f t="shared" si="36"/>
        <v>0.47527315720808866</v>
      </c>
      <c r="K19" s="1005">
        <v>13989</v>
      </c>
      <c r="L19" s="1005">
        <f t="shared" si="1"/>
        <v>17660</v>
      </c>
      <c r="M19" s="1005">
        <f t="shared" si="2"/>
        <v>0</v>
      </c>
      <c r="N19" s="1005">
        <v>111</v>
      </c>
      <c r="O19" s="1005">
        <v>43.6</v>
      </c>
      <c r="P19" s="1005">
        <v>88.8</v>
      </c>
      <c r="Q19" s="1005">
        <v>0.99850000000000005</v>
      </c>
      <c r="R19" s="1024">
        <f t="shared" si="37"/>
        <v>0.43636554207359179</v>
      </c>
      <c r="S19" s="1005">
        <v>14155</v>
      </c>
      <c r="T19" s="1005">
        <f t="shared" si="4"/>
        <v>19463</v>
      </c>
      <c r="U19" s="1005">
        <f t="shared" si="5"/>
        <v>0</v>
      </c>
      <c r="V19" s="1005">
        <v>111</v>
      </c>
      <c r="W19" s="1005">
        <v>44.16</v>
      </c>
      <c r="X19" s="1005">
        <v>88.8</v>
      </c>
      <c r="Y19" s="1005">
        <v>0.99780000000000002</v>
      </c>
      <c r="Z19" s="1024">
        <f t="shared" si="38"/>
        <v>0.46415811191626416</v>
      </c>
      <c r="AA19" s="1005">
        <v>14758</v>
      </c>
      <c r="AB19" s="1005">
        <f t="shared" si="7"/>
        <v>19077</v>
      </c>
      <c r="AC19" s="1005">
        <f t="shared" si="8"/>
        <v>0</v>
      </c>
      <c r="AD19" s="1005">
        <v>111</v>
      </c>
      <c r="AE19" s="1005">
        <v>40.479999999999997</v>
      </c>
      <c r="AF19" s="1005">
        <v>88.8</v>
      </c>
      <c r="AG19" s="1005">
        <v>0.99719999999999998</v>
      </c>
      <c r="AH19" s="1024">
        <f t="shared" si="9"/>
        <v>0.5180774257299503</v>
      </c>
      <c r="AI19" s="1005">
        <v>15603</v>
      </c>
      <c r="AJ19" s="1005">
        <f t="shared" si="10"/>
        <v>18070</v>
      </c>
      <c r="AK19" s="1005">
        <f t="shared" si="11"/>
        <v>0</v>
      </c>
      <c r="AL19" s="1005">
        <v>111</v>
      </c>
      <c r="AM19" s="1005">
        <v>38.08</v>
      </c>
      <c r="AN19" s="1005">
        <v>88.8</v>
      </c>
      <c r="AO19" s="1005">
        <v>0.99719999999999998</v>
      </c>
      <c r="AP19" s="1024">
        <f t="shared" si="12"/>
        <v>0.52701019924098669</v>
      </c>
      <c r="AQ19" s="1005">
        <v>14931</v>
      </c>
      <c r="AR19" s="1005">
        <f t="shared" si="13"/>
        <v>16999</v>
      </c>
      <c r="AS19" s="1005">
        <f t="shared" si="14"/>
        <v>0</v>
      </c>
      <c r="AT19" s="1005">
        <v>111</v>
      </c>
      <c r="AU19" s="1005">
        <v>32.479999999999997</v>
      </c>
      <c r="AV19" s="1005">
        <v>88.8</v>
      </c>
      <c r="AW19" s="1005">
        <v>0.99770000000000003</v>
      </c>
      <c r="AX19" s="1024">
        <f t="shared" si="15"/>
        <v>0.56346640667761361</v>
      </c>
      <c r="AY19" s="1005">
        <v>13177</v>
      </c>
      <c r="AZ19" s="1005">
        <f t="shared" si="16"/>
        <v>14031</v>
      </c>
      <c r="BA19" s="1005">
        <f t="shared" si="17"/>
        <v>0</v>
      </c>
      <c r="BB19" s="1005">
        <v>111</v>
      </c>
      <c r="BC19" s="1005">
        <v>26.72</v>
      </c>
      <c r="BD19" s="1005">
        <v>88.8</v>
      </c>
      <c r="BE19" s="1005">
        <v>0.99880000000000002</v>
      </c>
      <c r="BF19" s="1024">
        <f t="shared" si="18"/>
        <v>0.7362291545940377</v>
      </c>
      <c r="BG19" s="1005">
        <v>14636</v>
      </c>
      <c r="BH19" s="1005">
        <f t="shared" si="19"/>
        <v>11928</v>
      </c>
      <c r="BI19" s="1005">
        <f t="shared" si="20"/>
        <v>2708</v>
      </c>
      <c r="BJ19" s="1005">
        <v>111</v>
      </c>
      <c r="BK19" s="1005">
        <v>26.16</v>
      </c>
      <c r="BL19" s="1005">
        <v>88.8</v>
      </c>
      <c r="BM19" s="1005">
        <v>0.99850000000000005</v>
      </c>
      <c r="BN19" s="1024">
        <f t="shared" si="21"/>
        <v>0.75125297315664286</v>
      </c>
      <c r="BO19" s="1005">
        <v>14150</v>
      </c>
      <c r="BP19" s="1005">
        <f t="shared" si="22"/>
        <v>11301</v>
      </c>
      <c r="BQ19" s="1005">
        <f t="shared" si="23"/>
        <v>2849</v>
      </c>
      <c r="BR19" s="1005">
        <v>111</v>
      </c>
      <c r="BS19" s="1005">
        <v>24.56</v>
      </c>
      <c r="BT19" s="1005">
        <v>88.8</v>
      </c>
      <c r="BU19" s="1005">
        <v>0.99860000000000004</v>
      </c>
      <c r="BV19" s="1024">
        <f t="shared" si="24"/>
        <v>0.76305339567790975</v>
      </c>
      <c r="BW19" s="1005">
        <v>13943</v>
      </c>
      <c r="BX19" s="1005">
        <f t="shared" si="25"/>
        <v>10964</v>
      </c>
      <c r="BY19" s="1005">
        <f t="shared" si="26"/>
        <v>2979</v>
      </c>
      <c r="BZ19" s="1005">
        <v>111</v>
      </c>
      <c r="CA19" s="1005">
        <v>29.2</v>
      </c>
      <c r="CB19" s="1005">
        <v>88.8</v>
      </c>
      <c r="CC19" s="1005">
        <v>0.99850000000000005</v>
      </c>
      <c r="CD19" s="1024">
        <f t="shared" si="27"/>
        <v>0.64842944468993968</v>
      </c>
      <c r="CE19" s="1005">
        <v>14087</v>
      </c>
      <c r="CF19" s="1005">
        <f t="shared" si="28"/>
        <v>13035</v>
      </c>
      <c r="CG19" s="1005">
        <f t="shared" si="29"/>
        <v>1052</v>
      </c>
      <c r="CH19" s="1005">
        <v>111</v>
      </c>
      <c r="CI19" s="1005">
        <v>24.32</v>
      </c>
      <c r="CJ19" s="1005">
        <v>88.8</v>
      </c>
      <c r="CK19" s="1005">
        <v>0.99890000000000001</v>
      </c>
      <c r="CL19" s="1024">
        <f t="shared" si="30"/>
        <v>0.76595296835839599</v>
      </c>
      <c r="CM19" s="1005">
        <v>12518</v>
      </c>
      <c r="CN19" s="1005">
        <f t="shared" si="31"/>
        <v>9806</v>
      </c>
      <c r="CO19" s="1005">
        <f t="shared" si="32"/>
        <v>2712</v>
      </c>
      <c r="CP19" s="1005">
        <v>111</v>
      </c>
      <c r="CQ19" s="1005">
        <v>30.24</v>
      </c>
      <c r="CR19" s="1005">
        <v>88.8</v>
      </c>
      <c r="CS19" s="1005">
        <v>0.99690000000000001</v>
      </c>
      <c r="CT19" s="1024">
        <f t="shared" si="33"/>
        <v>0.6842660152471981</v>
      </c>
      <c r="CU19" s="1005">
        <v>15395</v>
      </c>
      <c r="CV19" s="1005">
        <f t="shared" si="34"/>
        <v>13499</v>
      </c>
      <c r="CW19" s="1005">
        <f t="shared" si="35"/>
        <v>1896</v>
      </c>
    </row>
    <row r="20" spans="1:101">
      <c r="A20" s="1004">
        <v>14</v>
      </c>
      <c r="B20" s="1005" t="s">
        <v>2090</v>
      </c>
      <c r="C20" s="1004" t="s">
        <v>1274</v>
      </c>
      <c r="D20" s="1005" t="s">
        <v>2051</v>
      </c>
      <c r="E20" s="1004" t="s">
        <v>55</v>
      </c>
      <c r="F20" s="1004">
        <v>0</v>
      </c>
      <c r="G20" s="1005"/>
      <c r="H20" s="1004"/>
      <c r="I20" s="1005"/>
      <c r="J20" s="1024">
        <v>0</v>
      </c>
      <c r="K20" s="1005"/>
      <c r="L20" s="1005">
        <f t="shared" si="1"/>
        <v>0</v>
      </c>
      <c r="M20" s="1005">
        <f t="shared" si="2"/>
        <v>0</v>
      </c>
      <c r="N20" s="1005"/>
      <c r="O20" s="1005"/>
      <c r="P20" s="1005"/>
      <c r="Q20" s="1005"/>
      <c r="R20" s="1024">
        <v>0</v>
      </c>
      <c r="S20" s="1005"/>
      <c r="T20" s="1005">
        <f t="shared" si="4"/>
        <v>0</v>
      </c>
      <c r="U20" s="1005">
        <f t="shared" si="5"/>
        <v>0</v>
      </c>
      <c r="V20" s="1005"/>
      <c r="W20" s="1005"/>
      <c r="X20" s="1005"/>
      <c r="Y20" s="1005"/>
      <c r="Z20" s="1024">
        <v>0</v>
      </c>
      <c r="AA20" s="1005"/>
      <c r="AB20" s="1005">
        <f t="shared" si="7"/>
        <v>0</v>
      </c>
      <c r="AC20" s="1005">
        <f t="shared" si="8"/>
        <v>0</v>
      </c>
      <c r="AD20" s="1005"/>
      <c r="AE20" s="1005"/>
      <c r="AF20" s="1005"/>
      <c r="AG20" s="1005"/>
      <c r="AH20" s="1024">
        <v>0</v>
      </c>
      <c r="AI20" s="1005"/>
      <c r="AJ20" s="1005">
        <f t="shared" si="10"/>
        <v>0</v>
      </c>
      <c r="AK20" s="1005">
        <f t="shared" si="11"/>
        <v>0</v>
      </c>
      <c r="AL20" s="1005"/>
      <c r="AM20" s="1005"/>
      <c r="AN20" s="1005"/>
      <c r="AO20" s="1005"/>
      <c r="AP20" s="1024">
        <v>0</v>
      </c>
      <c r="AQ20" s="1005"/>
      <c r="AR20" s="1005">
        <f t="shared" si="13"/>
        <v>0</v>
      </c>
      <c r="AS20" s="1005">
        <f t="shared" si="14"/>
        <v>0</v>
      </c>
      <c r="AT20" s="1005">
        <v>111</v>
      </c>
      <c r="AU20" s="1005">
        <v>4</v>
      </c>
      <c r="AV20" s="1005">
        <v>88.8</v>
      </c>
      <c r="AW20" s="1005">
        <v>0.69299999999999995</v>
      </c>
      <c r="AX20" s="1024">
        <f t="shared" si="15"/>
        <v>0.14930555555555555</v>
      </c>
      <c r="AY20" s="1005">
        <v>430</v>
      </c>
      <c r="AZ20" s="1005">
        <f t="shared" si="16"/>
        <v>1728</v>
      </c>
      <c r="BA20" s="1005">
        <f t="shared" si="17"/>
        <v>0</v>
      </c>
      <c r="BB20" s="1005">
        <v>111</v>
      </c>
      <c r="BC20" s="1005">
        <v>4</v>
      </c>
      <c r="BD20" s="1005">
        <v>88.8</v>
      </c>
      <c r="BE20" s="1005">
        <v>0.91080000000000005</v>
      </c>
      <c r="BF20" s="1024">
        <f t="shared" si="18"/>
        <v>0.271505376344086</v>
      </c>
      <c r="BG20" s="1005">
        <v>808</v>
      </c>
      <c r="BH20" s="1005">
        <f t="shared" si="19"/>
        <v>1786</v>
      </c>
      <c r="BI20" s="1005">
        <f t="shared" si="20"/>
        <v>0</v>
      </c>
      <c r="BJ20" s="1005">
        <v>111</v>
      </c>
      <c r="BK20" s="1005">
        <v>4.8</v>
      </c>
      <c r="BL20" s="1005">
        <v>88.8</v>
      </c>
      <c r="BM20" s="1005">
        <v>0.83640000000000003</v>
      </c>
      <c r="BN20" s="1024">
        <f t="shared" si="21"/>
        <v>0.30613425925925924</v>
      </c>
      <c r="BO20" s="1005">
        <v>1058</v>
      </c>
      <c r="BP20" s="1005">
        <f t="shared" si="22"/>
        <v>2074</v>
      </c>
      <c r="BQ20" s="1005">
        <f t="shared" si="23"/>
        <v>0</v>
      </c>
      <c r="BR20" s="1005">
        <v>111</v>
      </c>
      <c r="BS20" s="1005">
        <v>5.4</v>
      </c>
      <c r="BT20" s="1005">
        <v>88.8</v>
      </c>
      <c r="BU20" s="1005">
        <v>0.92330000000000001</v>
      </c>
      <c r="BV20" s="1024">
        <f t="shared" si="24"/>
        <v>0.38306451612903225</v>
      </c>
      <c r="BW20" s="1005">
        <v>1539</v>
      </c>
      <c r="BX20" s="1005">
        <f t="shared" si="25"/>
        <v>2411</v>
      </c>
      <c r="BY20" s="1005">
        <f t="shared" si="26"/>
        <v>0</v>
      </c>
      <c r="BZ20" s="1005">
        <v>111</v>
      </c>
      <c r="CA20" s="1005">
        <v>4.5999999999999996</v>
      </c>
      <c r="CB20" s="1005">
        <v>88.8</v>
      </c>
      <c r="CC20" s="1005">
        <v>0.81410000000000005</v>
      </c>
      <c r="CD20" s="1024">
        <f t="shared" si="27"/>
        <v>0.2892706872370267</v>
      </c>
      <c r="CE20" s="1005">
        <v>990</v>
      </c>
      <c r="CF20" s="1005">
        <f t="shared" si="28"/>
        <v>2053</v>
      </c>
      <c r="CG20" s="1005">
        <f t="shared" si="29"/>
        <v>0</v>
      </c>
      <c r="CH20" s="1005">
        <v>111</v>
      </c>
      <c r="CI20" s="1005">
        <v>4</v>
      </c>
      <c r="CJ20" s="1005">
        <v>88.8</v>
      </c>
      <c r="CK20" s="1005">
        <v>0.83789999999999998</v>
      </c>
      <c r="CL20" s="1024">
        <f t="shared" si="30"/>
        <v>0.25483630952380953</v>
      </c>
      <c r="CM20" s="1005">
        <v>685</v>
      </c>
      <c r="CN20" s="1005">
        <f t="shared" si="31"/>
        <v>1613</v>
      </c>
      <c r="CO20" s="1005">
        <f t="shared" si="32"/>
        <v>0</v>
      </c>
      <c r="CP20" s="1005">
        <v>111</v>
      </c>
      <c r="CQ20" s="1005">
        <v>8</v>
      </c>
      <c r="CR20" s="1005">
        <v>88.8</v>
      </c>
      <c r="CS20" s="1005">
        <v>0.99039999999999995</v>
      </c>
      <c r="CT20" s="1024">
        <f t="shared" si="33"/>
        <v>0.35181451612903225</v>
      </c>
      <c r="CU20" s="1005">
        <v>2094</v>
      </c>
      <c r="CV20" s="1005">
        <f t="shared" si="34"/>
        <v>3571</v>
      </c>
      <c r="CW20" s="1005">
        <f t="shared" si="35"/>
        <v>0</v>
      </c>
    </row>
    <row r="21" spans="1:101">
      <c r="A21" s="1004">
        <v>15</v>
      </c>
      <c r="B21" s="1005" t="s">
        <v>964</v>
      </c>
      <c r="C21" s="1004" t="s">
        <v>1274</v>
      </c>
      <c r="D21" s="1005" t="s">
        <v>2011</v>
      </c>
      <c r="E21" s="1004" t="s">
        <v>55</v>
      </c>
      <c r="F21" s="1004">
        <v>111</v>
      </c>
      <c r="G21" s="1005">
        <v>110.8</v>
      </c>
      <c r="H21" s="1004">
        <v>110.8</v>
      </c>
      <c r="I21" s="1005">
        <v>0.56940000000000002</v>
      </c>
      <c r="J21" s="1024">
        <f>+(K21/(24*30*G21))</f>
        <v>0.28775571600481348</v>
      </c>
      <c r="K21" s="1005">
        <v>22956</v>
      </c>
      <c r="L21" s="1005">
        <f t="shared" si="1"/>
        <v>47866</v>
      </c>
      <c r="M21" s="1005">
        <f t="shared" si="2"/>
        <v>0</v>
      </c>
      <c r="N21" s="1005">
        <v>111</v>
      </c>
      <c r="O21" s="1005">
        <v>115.6</v>
      </c>
      <c r="P21" s="1005">
        <v>115.6</v>
      </c>
      <c r="Q21" s="1005">
        <v>0.78900000000000003</v>
      </c>
      <c r="R21" s="1024">
        <f t="shared" ref="R21:R42" si="39">+(S21/(24*31*O21))</f>
        <v>0.14175689251032483</v>
      </c>
      <c r="S21" s="1005">
        <v>12192</v>
      </c>
      <c r="T21" s="1005">
        <f t="shared" si="4"/>
        <v>51604</v>
      </c>
      <c r="U21" s="1005">
        <f t="shared" si="5"/>
        <v>0</v>
      </c>
      <c r="V21" s="1005">
        <v>111</v>
      </c>
      <c r="W21" s="1005">
        <v>84</v>
      </c>
      <c r="X21" s="1005">
        <v>88.8</v>
      </c>
      <c r="Y21" s="1005">
        <v>0.59599999999999997</v>
      </c>
      <c r="Z21" s="1024">
        <f t="shared" ref="Z21:Z42" si="40">+(AA21/(24*30*W21))</f>
        <v>0.10535714285714286</v>
      </c>
      <c r="AA21" s="1005">
        <v>6372</v>
      </c>
      <c r="AB21" s="1005">
        <f t="shared" si="7"/>
        <v>36288</v>
      </c>
      <c r="AC21" s="1005">
        <f t="shared" si="8"/>
        <v>0</v>
      </c>
      <c r="AD21" s="1005">
        <v>111</v>
      </c>
      <c r="AE21" s="1005">
        <v>94</v>
      </c>
      <c r="AF21" s="1005">
        <v>94</v>
      </c>
      <c r="AG21" s="1005">
        <v>0.95879999999999999</v>
      </c>
      <c r="AH21" s="1024">
        <f t="shared" ref="AH21:AH42" si="41">+(AI21/(24*31*AE21))</f>
        <v>0.14647677876916038</v>
      </c>
      <c r="AI21" s="1005">
        <v>10244</v>
      </c>
      <c r="AJ21" s="1005">
        <f t="shared" si="10"/>
        <v>41962</v>
      </c>
      <c r="AK21" s="1005">
        <f t="shared" si="11"/>
        <v>0</v>
      </c>
      <c r="AL21" s="1005">
        <v>111</v>
      </c>
      <c r="AM21" s="1005">
        <v>73.2</v>
      </c>
      <c r="AN21" s="1005">
        <v>88.8</v>
      </c>
      <c r="AO21" s="1005">
        <v>0.94410000000000005</v>
      </c>
      <c r="AP21" s="1024">
        <f>+(AQ21/(24*31*AM21))</f>
        <v>5.0017627357659085E-2</v>
      </c>
      <c r="AQ21" s="1005">
        <v>2724</v>
      </c>
      <c r="AR21" s="1005">
        <f t="shared" si="13"/>
        <v>32676</v>
      </c>
      <c r="AS21" s="1005">
        <f t="shared" si="14"/>
        <v>0</v>
      </c>
      <c r="AT21" s="1005">
        <v>111</v>
      </c>
      <c r="AU21" s="1005">
        <v>80</v>
      </c>
      <c r="AV21" s="1005">
        <v>88.8</v>
      </c>
      <c r="AW21" s="1005">
        <v>0.94710000000000005</v>
      </c>
      <c r="AX21" s="1024">
        <f t="shared" si="15"/>
        <v>6.7013888888888887E-2</v>
      </c>
      <c r="AY21" s="1005">
        <v>3860</v>
      </c>
      <c r="AZ21" s="1005">
        <f t="shared" si="16"/>
        <v>34560</v>
      </c>
      <c r="BA21" s="1005">
        <f t="shared" si="17"/>
        <v>0</v>
      </c>
      <c r="BB21" s="1005">
        <v>111</v>
      </c>
      <c r="BC21" s="1005">
        <v>79.599999999999994</v>
      </c>
      <c r="BD21" s="1005">
        <v>88.8</v>
      </c>
      <c r="BE21" s="1005">
        <v>0.94179999999999997</v>
      </c>
      <c r="BF21" s="1024">
        <f t="shared" si="18"/>
        <v>8.300913167990491E-2</v>
      </c>
      <c r="BG21" s="1005">
        <v>4916</v>
      </c>
      <c r="BH21" s="1005">
        <f t="shared" si="19"/>
        <v>35533</v>
      </c>
      <c r="BI21" s="1005">
        <f t="shared" si="20"/>
        <v>0</v>
      </c>
      <c r="BJ21" s="1005">
        <v>111</v>
      </c>
      <c r="BK21" s="1005">
        <v>99.6</v>
      </c>
      <c r="BL21" s="1005">
        <v>99.6</v>
      </c>
      <c r="BM21" s="1005">
        <v>0.89939999999999998</v>
      </c>
      <c r="BN21" s="1024">
        <f t="shared" si="21"/>
        <v>0.12402387327086123</v>
      </c>
      <c r="BO21" s="1005">
        <v>8894</v>
      </c>
      <c r="BP21" s="1005">
        <f t="shared" si="22"/>
        <v>43027</v>
      </c>
      <c r="BQ21" s="1005">
        <f t="shared" si="23"/>
        <v>0</v>
      </c>
      <c r="BR21" s="1005">
        <v>111</v>
      </c>
      <c r="BS21" s="1005">
        <v>110</v>
      </c>
      <c r="BT21" s="1005">
        <v>110</v>
      </c>
      <c r="BU21" s="1005">
        <v>0.80110000000000003</v>
      </c>
      <c r="BV21" s="1024">
        <f t="shared" si="24"/>
        <v>0.10276148582600196</v>
      </c>
      <c r="BW21" s="1005">
        <v>8410</v>
      </c>
      <c r="BX21" s="1005">
        <f t="shared" si="25"/>
        <v>49104</v>
      </c>
      <c r="BY21" s="1005">
        <f t="shared" si="26"/>
        <v>0</v>
      </c>
      <c r="BZ21" s="1005">
        <v>111</v>
      </c>
      <c r="CA21" s="1005">
        <v>103.6</v>
      </c>
      <c r="CB21" s="1005">
        <v>103.6</v>
      </c>
      <c r="CC21" s="1005">
        <v>0.84589999999999999</v>
      </c>
      <c r="CD21" s="1024">
        <f t="shared" si="27"/>
        <v>0.10698198198198199</v>
      </c>
      <c r="CE21" s="1005">
        <v>8246</v>
      </c>
      <c r="CF21" s="1005">
        <f t="shared" si="28"/>
        <v>46247</v>
      </c>
      <c r="CG21" s="1005">
        <f t="shared" si="29"/>
        <v>0</v>
      </c>
      <c r="CH21" s="1005">
        <v>111</v>
      </c>
      <c r="CI21" s="1005">
        <v>125.6</v>
      </c>
      <c r="CJ21" s="1005">
        <v>125.6</v>
      </c>
      <c r="CK21" s="1005">
        <v>0.82320000000000004</v>
      </c>
      <c r="CL21" s="1024">
        <f t="shared" si="30"/>
        <v>8.1252843494085542E-2</v>
      </c>
      <c r="CM21" s="1005">
        <v>6858</v>
      </c>
      <c r="CN21" s="1005">
        <f t="shared" si="31"/>
        <v>50642</v>
      </c>
      <c r="CO21" s="1005">
        <f t="shared" si="32"/>
        <v>0</v>
      </c>
      <c r="CP21" s="1005">
        <v>111</v>
      </c>
      <c r="CQ21" s="1005">
        <v>67.599999999999994</v>
      </c>
      <c r="CR21" s="1005">
        <v>88.8</v>
      </c>
      <c r="CS21" s="1005">
        <v>0.95030000000000003</v>
      </c>
      <c r="CT21" s="1024">
        <f t="shared" si="33"/>
        <v>2.7239613157727306E-2</v>
      </c>
      <c r="CU21" s="1005">
        <v>1370</v>
      </c>
      <c r="CV21" s="1005">
        <f t="shared" si="34"/>
        <v>30177</v>
      </c>
      <c r="CW21" s="1005">
        <f t="shared" si="35"/>
        <v>0</v>
      </c>
    </row>
    <row r="22" spans="1:101">
      <c r="A22" s="1004">
        <v>16</v>
      </c>
      <c r="B22" s="1005" t="s">
        <v>1654</v>
      </c>
      <c r="C22" s="1004" t="s">
        <v>1274</v>
      </c>
      <c r="D22" s="1005" t="s">
        <v>2203</v>
      </c>
      <c r="E22" s="1004" t="s">
        <v>55</v>
      </c>
      <c r="F22" s="1004">
        <v>111</v>
      </c>
      <c r="G22" s="1005">
        <v>8.4</v>
      </c>
      <c r="H22" s="1004">
        <v>88.8</v>
      </c>
      <c r="I22" s="1005">
        <v>1.0092000000000001</v>
      </c>
      <c r="J22" s="1024">
        <f>+(K22/(24*30*G22))</f>
        <v>3.5714285714285712E-2</v>
      </c>
      <c r="K22" s="1005">
        <v>216</v>
      </c>
      <c r="L22" s="1005">
        <f t="shared" si="1"/>
        <v>3629</v>
      </c>
      <c r="M22" s="1005">
        <f t="shared" si="2"/>
        <v>0</v>
      </c>
      <c r="N22" s="1005">
        <v>111</v>
      </c>
      <c r="O22" s="1005">
        <v>8</v>
      </c>
      <c r="P22" s="1005">
        <v>88.8</v>
      </c>
      <c r="Q22" s="1005">
        <v>0.96240000000000003</v>
      </c>
      <c r="R22" s="1024">
        <f t="shared" si="39"/>
        <v>9.8454301075268813E-2</v>
      </c>
      <c r="S22" s="1005">
        <v>586</v>
      </c>
      <c r="T22" s="1005">
        <f t="shared" si="4"/>
        <v>3571</v>
      </c>
      <c r="U22" s="1005">
        <f t="shared" si="5"/>
        <v>0</v>
      </c>
      <c r="V22" s="1005">
        <v>111</v>
      </c>
      <c r="W22" s="1005">
        <v>8</v>
      </c>
      <c r="X22" s="1005">
        <v>88.8</v>
      </c>
      <c r="Y22" s="1005">
        <v>0.99639999999999995</v>
      </c>
      <c r="Z22" s="1024">
        <f t="shared" si="40"/>
        <v>0.19513888888888889</v>
      </c>
      <c r="AA22" s="1005">
        <v>1124</v>
      </c>
      <c r="AB22" s="1005">
        <f t="shared" si="7"/>
        <v>3456</v>
      </c>
      <c r="AC22" s="1005">
        <f t="shared" si="8"/>
        <v>0</v>
      </c>
      <c r="AD22" s="1005">
        <v>111</v>
      </c>
      <c r="AE22" s="1005">
        <v>8</v>
      </c>
      <c r="AF22" s="1005">
        <v>88.8</v>
      </c>
      <c r="AG22" s="1005">
        <v>0.99519999999999997</v>
      </c>
      <c r="AH22" s="1024">
        <f t="shared" si="41"/>
        <v>0.21438172043010753</v>
      </c>
      <c r="AI22" s="1005">
        <v>1276</v>
      </c>
      <c r="AJ22" s="1005">
        <f t="shared" si="10"/>
        <v>3571</v>
      </c>
      <c r="AK22" s="1005">
        <f t="shared" si="11"/>
        <v>0</v>
      </c>
      <c r="AL22" s="1005">
        <v>111</v>
      </c>
      <c r="AM22" s="1005">
        <v>8.8000000000000007</v>
      </c>
      <c r="AN22" s="1005">
        <v>88.8</v>
      </c>
      <c r="AO22" s="1005">
        <v>0.99029999999999996</v>
      </c>
      <c r="AP22" s="1024">
        <f>+(AQ22/(24*31*AM22))</f>
        <v>0.19061583577712607</v>
      </c>
      <c r="AQ22" s="1005">
        <v>1248</v>
      </c>
      <c r="AR22" s="1005">
        <f t="shared" si="13"/>
        <v>3928</v>
      </c>
      <c r="AS22" s="1005">
        <f t="shared" si="14"/>
        <v>0</v>
      </c>
      <c r="AT22" s="1005">
        <v>111</v>
      </c>
      <c r="AU22" s="1005">
        <v>8.8000000000000007</v>
      </c>
      <c r="AV22" s="1005">
        <v>88.8</v>
      </c>
      <c r="AW22" s="1005">
        <v>0.98950000000000005</v>
      </c>
      <c r="AX22" s="1024">
        <f t="shared" si="15"/>
        <v>0.2111742424242424</v>
      </c>
      <c r="AY22" s="1005">
        <v>1338</v>
      </c>
      <c r="AZ22" s="1005">
        <f t="shared" si="16"/>
        <v>3802</v>
      </c>
      <c r="BA22" s="1005">
        <f t="shared" si="17"/>
        <v>0</v>
      </c>
      <c r="BB22" s="1005">
        <v>111</v>
      </c>
      <c r="BC22" s="1005">
        <v>5.6</v>
      </c>
      <c r="BD22" s="1005">
        <v>88.8</v>
      </c>
      <c r="BE22" s="1005">
        <v>1</v>
      </c>
      <c r="BF22" s="1024">
        <f t="shared" si="18"/>
        <v>0.23665514592933951</v>
      </c>
      <c r="BG22" s="1005">
        <v>986</v>
      </c>
      <c r="BH22" s="1005">
        <f t="shared" si="19"/>
        <v>2500</v>
      </c>
      <c r="BI22" s="1005">
        <f t="shared" si="20"/>
        <v>0</v>
      </c>
      <c r="BJ22" s="1005">
        <v>111</v>
      </c>
      <c r="BK22" s="1005">
        <v>3.6</v>
      </c>
      <c r="BL22" s="1005">
        <v>88.8</v>
      </c>
      <c r="BM22" s="1005">
        <v>1</v>
      </c>
      <c r="BN22" s="1024">
        <f t="shared" si="21"/>
        <v>0.40432098765432101</v>
      </c>
      <c r="BO22" s="1005">
        <v>1048</v>
      </c>
      <c r="BP22" s="1005">
        <f t="shared" si="22"/>
        <v>1555</v>
      </c>
      <c r="BQ22" s="1005">
        <f t="shared" si="23"/>
        <v>0</v>
      </c>
      <c r="BR22" s="1005">
        <v>111</v>
      </c>
      <c r="BS22" s="1005">
        <v>4</v>
      </c>
      <c r="BT22" s="1005">
        <v>88.8</v>
      </c>
      <c r="BU22" s="1005">
        <v>0.99719999999999998</v>
      </c>
      <c r="BV22" s="1024">
        <f t="shared" si="24"/>
        <v>0.24395161290322581</v>
      </c>
      <c r="BW22" s="1005">
        <v>726</v>
      </c>
      <c r="BX22" s="1005">
        <f t="shared" si="25"/>
        <v>1786</v>
      </c>
      <c r="BY22" s="1005">
        <f t="shared" si="26"/>
        <v>0</v>
      </c>
      <c r="BZ22" s="1005">
        <v>111</v>
      </c>
      <c r="CA22" s="1005">
        <v>4.4000000000000004</v>
      </c>
      <c r="CB22" s="1005">
        <v>88.8</v>
      </c>
      <c r="CC22" s="1005">
        <v>1</v>
      </c>
      <c r="CD22" s="1024">
        <f t="shared" si="27"/>
        <v>0.20527859237536655</v>
      </c>
      <c r="CE22" s="1005">
        <v>672</v>
      </c>
      <c r="CF22" s="1005">
        <f t="shared" si="28"/>
        <v>1964</v>
      </c>
      <c r="CG22" s="1005">
        <f t="shared" si="29"/>
        <v>0</v>
      </c>
      <c r="CH22" s="1005">
        <v>111</v>
      </c>
      <c r="CI22" s="1005">
        <v>6</v>
      </c>
      <c r="CJ22" s="1005">
        <v>88.8</v>
      </c>
      <c r="CK22" s="1005">
        <v>0.98780000000000001</v>
      </c>
      <c r="CL22" s="1024">
        <f t="shared" si="30"/>
        <v>0.20436507936507936</v>
      </c>
      <c r="CM22" s="1005">
        <v>824</v>
      </c>
      <c r="CN22" s="1005">
        <f t="shared" si="31"/>
        <v>2419</v>
      </c>
      <c r="CO22" s="1005">
        <f t="shared" si="32"/>
        <v>0</v>
      </c>
      <c r="CP22" s="1005">
        <v>111</v>
      </c>
      <c r="CQ22" s="1005">
        <v>8.8000000000000007</v>
      </c>
      <c r="CR22" s="1005">
        <v>88.8</v>
      </c>
      <c r="CS22" s="1005">
        <v>0.99480000000000002</v>
      </c>
      <c r="CT22" s="1024">
        <f t="shared" si="33"/>
        <v>0.17931329423264905</v>
      </c>
      <c r="CU22" s="1005">
        <v>1174</v>
      </c>
      <c r="CV22" s="1005">
        <f t="shared" si="34"/>
        <v>3928</v>
      </c>
      <c r="CW22" s="1005">
        <f t="shared" si="35"/>
        <v>0</v>
      </c>
    </row>
    <row r="23" spans="1:101">
      <c r="A23" s="1004">
        <v>17</v>
      </c>
      <c r="B23" s="1005" t="s">
        <v>1699</v>
      </c>
      <c r="C23" s="1004" t="s">
        <v>1274</v>
      </c>
      <c r="D23" s="1005" t="s">
        <v>2051</v>
      </c>
      <c r="E23" s="1004" t="s">
        <v>55</v>
      </c>
      <c r="F23" s="1004">
        <v>111</v>
      </c>
      <c r="G23" s="1005">
        <v>29.44</v>
      </c>
      <c r="H23" s="1004">
        <v>88.8</v>
      </c>
      <c r="I23" s="1005">
        <v>0.91990000000000005</v>
      </c>
      <c r="J23" s="1024">
        <f>+(K23/(24*30*G23))</f>
        <v>0.25211352657004832</v>
      </c>
      <c r="K23" s="1005">
        <v>5344</v>
      </c>
      <c r="L23" s="1005">
        <f t="shared" si="1"/>
        <v>12718</v>
      </c>
      <c r="M23" s="1005">
        <f t="shared" si="2"/>
        <v>0</v>
      </c>
      <c r="N23" s="1005">
        <v>111</v>
      </c>
      <c r="O23" s="1005">
        <v>26.48</v>
      </c>
      <c r="P23" s="1005">
        <v>88.8</v>
      </c>
      <c r="Q23" s="1005">
        <v>0.91959999999999997</v>
      </c>
      <c r="R23" s="1024">
        <f t="shared" si="39"/>
        <v>0.23303243673456128</v>
      </c>
      <c r="S23" s="1005">
        <v>4591</v>
      </c>
      <c r="T23" s="1005">
        <f t="shared" si="4"/>
        <v>11821</v>
      </c>
      <c r="U23" s="1005">
        <f t="shared" si="5"/>
        <v>0</v>
      </c>
      <c r="V23" s="1005">
        <v>111</v>
      </c>
      <c r="W23" s="1005">
        <v>16.96</v>
      </c>
      <c r="X23" s="1005">
        <v>88.8</v>
      </c>
      <c r="Y23" s="1005">
        <v>0.89390000000000003</v>
      </c>
      <c r="Z23" s="1024">
        <f t="shared" si="40"/>
        <v>0.40462853773584906</v>
      </c>
      <c r="AA23" s="1005">
        <v>4941</v>
      </c>
      <c r="AB23" s="1005">
        <f t="shared" si="7"/>
        <v>7327</v>
      </c>
      <c r="AC23" s="1005">
        <f t="shared" si="8"/>
        <v>0</v>
      </c>
      <c r="AD23" s="1005">
        <v>111</v>
      </c>
      <c r="AE23" s="1005">
        <v>32.4</v>
      </c>
      <c r="AF23" s="1005">
        <v>88.8</v>
      </c>
      <c r="AG23" s="1005">
        <v>0.93020000000000003</v>
      </c>
      <c r="AH23" s="1024">
        <f t="shared" si="41"/>
        <v>0.26408801274392674</v>
      </c>
      <c r="AI23" s="1005">
        <v>6366</v>
      </c>
      <c r="AJ23" s="1005">
        <f t="shared" si="10"/>
        <v>14463</v>
      </c>
      <c r="AK23" s="1005">
        <f t="shared" si="11"/>
        <v>0</v>
      </c>
      <c r="AL23" s="1005">
        <v>111</v>
      </c>
      <c r="AM23" s="1005">
        <v>32.32</v>
      </c>
      <c r="AN23" s="1005">
        <v>88.8</v>
      </c>
      <c r="AO23" s="1005">
        <v>0.86950000000000005</v>
      </c>
      <c r="AP23" s="1024">
        <f>+(AQ23/(24*31*AM23))</f>
        <v>0.24070451399978707</v>
      </c>
      <c r="AQ23" s="1005">
        <v>5788</v>
      </c>
      <c r="AR23" s="1005">
        <f t="shared" si="13"/>
        <v>14428</v>
      </c>
      <c r="AS23" s="1005">
        <f t="shared" si="14"/>
        <v>0</v>
      </c>
      <c r="AT23" s="1005">
        <v>111</v>
      </c>
      <c r="AU23" s="1005">
        <v>31.52</v>
      </c>
      <c r="AV23" s="1005">
        <v>88.8</v>
      </c>
      <c r="AW23" s="1005">
        <v>0.75229999999999997</v>
      </c>
      <c r="AX23" s="1024">
        <f t="shared" si="15"/>
        <v>0.45293111957134796</v>
      </c>
      <c r="AY23" s="1005">
        <v>10279</v>
      </c>
      <c r="AZ23" s="1005">
        <f t="shared" si="16"/>
        <v>13617</v>
      </c>
      <c r="BA23" s="1005">
        <f t="shared" si="17"/>
        <v>0</v>
      </c>
      <c r="BB23" s="1005">
        <v>111</v>
      </c>
      <c r="BC23" s="1005">
        <v>32.96</v>
      </c>
      <c r="BD23" s="1005">
        <v>88.8</v>
      </c>
      <c r="BE23" s="1005">
        <v>0.73470000000000002</v>
      </c>
      <c r="BF23" s="1024">
        <f t="shared" si="18"/>
        <v>0.37716782806138427</v>
      </c>
      <c r="BG23" s="1005">
        <v>9249</v>
      </c>
      <c r="BH23" s="1005">
        <f t="shared" si="19"/>
        <v>14713</v>
      </c>
      <c r="BI23" s="1005">
        <f t="shared" si="20"/>
        <v>0</v>
      </c>
      <c r="BJ23" s="1005">
        <v>111</v>
      </c>
      <c r="BK23" s="1005">
        <v>31.76</v>
      </c>
      <c r="BL23" s="1005">
        <v>88.8</v>
      </c>
      <c r="BM23" s="1005">
        <v>0.55669999999999997</v>
      </c>
      <c r="BN23" s="1024">
        <f t="shared" si="21"/>
        <v>0.66243352924713128</v>
      </c>
      <c r="BO23" s="1005">
        <v>15148</v>
      </c>
      <c r="BP23" s="1005">
        <f t="shared" si="22"/>
        <v>13720</v>
      </c>
      <c r="BQ23" s="1005">
        <f t="shared" si="23"/>
        <v>1428</v>
      </c>
      <c r="BR23" s="1005">
        <v>111</v>
      </c>
      <c r="BS23" s="1005">
        <v>35.92</v>
      </c>
      <c r="BT23" s="1005">
        <v>88.8</v>
      </c>
      <c r="BU23" s="1005">
        <v>0.4219</v>
      </c>
      <c r="BV23" s="1024">
        <f t="shared" si="24"/>
        <v>0.56330375745384009</v>
      </c>
      <c r="BW23" s="1005">
        <v>15054</v>
      </c>
      <c r="BX23" s="1005">
        <f t="shared" si="25"/>
        <v>16035</v>
      </c>
      <c r="BY23" s="1005">
        <f t="shared" si="26"/>
        <v>0</v>
      </c>
      <c r="BZ23" s="1005">
        <v>111</v>
      </c>
      <c r="CA23" s="1005">
        <v>35.68</v>
      </c>
      <c r="CB23" s="1005">
        <v>88.8</v>
      </c>
      <c r="CC23" s="1005">
        <v>0.86040000000000005</v>
      </c>
      <c r="CD23" s="1024">
        <f t="shared" si="27"/>
        <v>0.20835593567674432</v>
      </c>
      <c r="CE23" s="1005">
        <v>5531</v>
      </c>
      <c r="CF23" s="1005">
        <f t="shared" si="28"/>
        <v>15928</v>
      </c>
      <c r="CG23" s="1005">
        <f t="shared" si="29"/>
        <v>0</v>
      </c>
      <c r="CH23" s="1005">
        <v>111</v>
      </c>
      <c r="CI23" s="1005">
        <v>21.28</v>
      </c>
      <c r="CJ23" s="1005">
        <v>88.8</v>
      </c>
      <c r="CK23" s="1005">
        <v>0.99519999999999997</v>
      </c>
      <c r="CL23" s="1024">
        <f t="shared" si="30"/>
        <v>0.27782905925528106</v>
      </c>
      <c r="CM23" s="1005">
        <v>3973</v>
      </c>
      <c r="CN23" s="1005">
        <f t="shared" si="31"/>
        <v>8580</v>
      </c>
      <c r="CO23" s="1005">
        <f t="shared" si="32"/>
        <v>0</v>
      </c>
      <c r="CP23" s="1005">
        <v>111</v>
      </c>
      <c r="CQ23" s="1005">
        <v>55.28</v>
      </c>
      <c r="CR23" s="1005">
        <v>88.8</v>
      </c>
      <c r="CS23" s="1005">
        <v>1</v>
      </c>
      <c r="CT23" s="1024">
        <f t="shared" si="33"/>
        <v>0.13883377682336648</v>
      </c>
      <c r="CU23" s="1005">
        <v>5710</v>
      </c>
      <c r="CV23" s="1005">
        <f t="shared" si="34"/>
        <v>24677</v>
      </c>
      <c r="CW23" s="1005">
        <f t="shared" si="35"/>
        <v>0</v>
      </c>
    </row>
    <row r="24" spans="1:101">
      <c r="A24" s="1004">
        <v>18</v>
      </c>
      <c r="B24" s="1005" t="s">
        <v>1700</v>
      </c>
      <c r="C24" s="1004" t="s">
        <v>1274</v>
      </c>
      <c r="D24" s="1005" t="s">
        <v>2051</v>
      </c>
      <c r="E24" s="1004" t="s">
        <v>55</v>
      </c>
      <c r="F24" s="1004">
        <v>111</v>
      </c>
      <c r="G24" s="1005">
        <v>4.96</v>
      </c>
      <c r="H24" s="1004">
        <v>88.8</v>
      </c>
      <c r="I24" s="1005">
        <v>0.83940000000000003</v>
      </c>
      <c r="J24" s="1024">
        <f>+(K24/(24*30*G24))</f>
        <v>0.4953517025089606</v>
      </c>
      <c r="K24" s="1005">
        <v>1769</v>
      </c>
      <c r="L24" s="1005">
        <f t="shared" si="1"/>
        <v>2143</v>
      </c>
      <c r="M24" s="1005">
        <f t="shared" si="2"/>
        <v>0</v>
      </c>
      <c r="N24" s="1005">
        <v>111</v>
      </c>
      <c r="O24" s="1005">
        <v>5.6</v>
      </c>
      <c r="P24" s="1005">
        <v>88.8</v>
      </c>
      <c r="Q24" s="1005">
        <v>0.81499999999999995</v>
      </c>
      <c r="R24" s="1024">
        <f t="shared" si="39"/>
        <v>0.37898425499231952</v>
      </c>
      <c r="S24" s="1005">
        <v>1579</v>
      </c>
      <c r="T24" s="1005">
        <f t="shared" si="4"/>
        <v>2500</v>
      </c>
      <c r="U24" s="1005">
        <f t="shared" si="5"/>
        <v>0</v>
      </c>
      <c r="V24" s="1005">
        <v>111</v>
      </c>
      <c r="W24" s="1005">
        <v>4.96</v>
      </c>
      <c r="X24" s="1005">
        <v>88.8</v>
      </c>
      <c r="Y24" s="1005">
        <v>0.8175</v>
      </c>
      <c r="Z24" s="1024">
        <f t="shared" si="40"/>
        <v>0.45894937275985664</v>
      </c>
      <c r="AA24" s="1005">
        <v>1639</v>
      </c>
      <c r="AB24" s="1005">
        <f t="shared" si="7"/>
        <v>2143</v>
      </c>
      <c r="AC24" s="1005">
        <f t="shared" si="8"/>
        <v>0</v>
      </c>
      <c r="AD24" s="1005">
        <v>111</v>
      </c>
      <c r="AE24" s="1005">
        <v>5.2</v>
      </c>
      <c r="AF24" s="1005">
        <v>88.8</v>
      </c>
      <c r="AG24" s="1005">
        <v>0.79239999999999999</v>
      </c>
      <c r="AH24" s="1024">
        <f t="shared" si="41"/>
        <v>0.45698924731182794</v>
      </c>
      <c r="AI24" s="1005">
        <v>1768</v>
      </c>
      <c r="AJ24" s="1005">
        <f t="shared" si="10"/>
        <v>2321</v>
      </c>
      <c r="AK24" s="1005">
        <f t="shared" si="11"/>
        <v>0</v>
      </c>
      <c r="AL24" s="1005">
        <v>111</v>
      </c>
      <c r="AM24" s="1005">
        <v>5.28</v>
      </c>
      <c r="AN24" s="1005">
        <v>88.8</v>
      </c>
      <c r="AO24" s="1005">
        <v>0.82240000000000002</v>
      </c>
      <c r="AP24" s="1024">
        <f>+(AQ24/(24*31*AM24))</f>
        <v>0.46737536656891493</v>
      </c>
      <c r="AQ24" s="1005">
        <v>1836</v>
      </c>
      <c r="AR24" s="1005">
        <f t="shared" si="13"/>
        <v>2357</v>
      </c>
      <c r="AS24" s="1005">
        <f t="shared" si="14"/>
        <v>0</v>
      </c>
      <c r="AT24" s="1005">
        <v>111</v>
      </c>
      <c r="AU24" s="1005">
        <v>6.32</v>
      </c>
      <c r="AV24" s="1005">
        <v>88.8</v>
      </c>
      <c r="AW24" s="1005">
        <v>0.78</v>
      </c>
      <c r="AX24" s="1024">
        <f t="shared" si="15"/>
        <v>0.39974507735583681</v>
      </c>
      <c r="AY24" s="1005">
        <v>1819</v>
      </c>
      <c r="AZ24" s="1005">
        <f t="shared" si="16"/>
        <v>2730</v>
      </c>
      <c r="BA24" s="1005">
        <f t="shared" si="17"/>
        <v>0</v>
      </c>
      <c r="BB24" s="1005">
        <v>111</v>
      </c>
      <c r="BC24" s="1005">
        <v>4.5599999999999996</v>
      </c>
      <c r="BD24" s="1005">
        <v>88.8</v>
      </c>
      <c r="BE24" s="1005">
        <v>0.74139999999999995</v>
      </c>
      <c r="BF24" s="1024">
        <f t="shared" si="18"/>
        <v>0.5199490662139219</v>
      </c>
      <c r="BG24" s="1005">
        <v>1764</v>
      </c>
      <c r="BH24" s="1005">
        <f t="shared" si="19"/>
        <v>2036</v>
      </c>
      <c r="BI24" s="1005">
        <f t="shared" si="20"/>
        <v>0</v>
      </c>
      <c r="BJ24" s="1005">
        <v>111</v>
      </c>
      <c r="BK24" s="1005">
        <v>4.24</v>
      </c>
      <c r="BL24" s="1005">
        <v>88.8</v>
      </c>
      <c r="BM24" s="1005">
        <v>0.59330000000000005</v>
      </c>
      <c r="BN24" s="1024">
        <f t="shared" si="21"/>
        <v>0.55424528301886788</v>
      </c>
      <c r="BO24" s="1005">
        <v>1692</v>
      </c>
      <c r="BP24" s="1005">
        <f t="shared" si="22"/>
        <v>1832</v>
      </c>
      <c r="BQ24" s="1005">
        <f t="shared" si="23"/>
        <v>0</v>
      </c>
      <c r="BR24" s="1005">
        <v>111</v>
      </c>
      <c r="BS24" s="1005">
        <v>6.32</v>
      </c>
      <c r="BT24" s="1005">
        <v>88.8</v>
      </c>
      <c r="BU24" s="1005">
        <v>0.62619999999999998</v>
      </c>
      <c r="BV24" s="1024">
        <f t="shared" si="24"/>
        <v>0.38578671566625833</v>
      </c>
      <c r="BW24" s="1005">
        <v>1814</v>
      </c>
      <c r="BX24" s="1005">
        <f t="shared" si="25"/>
        <v>2821</v>
      </c>
      <c r="BY24" s="1005">
        <f t="shared" si="26"/>
        <v>0</v>
      </c>
      <c r="BZ24" s="1005">
        <v>111</v>
      </c>
      <c r="CA24" s="1005">
        <v>5.84</v>
      </c>
      <c r="CB24" s="1005">
        <v>88.8</v>
      </c>
      <c r="CC24" s="1005">
        <v>0.69830000000000003</v>
      </c>
      <c r="CD24" s="1024">
        <f t="shared" si="27"/>
        <v>0.38527397260273971</v>
      </c>
      <c r="CE24" s="1005">
        <v>1674</v>
      </c>
      <c r="CF24" s="1005">
        <f t="shared" si="28"/>
        <v>2607</v>
      </c>
      <c r="CG24" s="1005">
        <f t="shared" si="29"/>
        <v>0</v>
      </c>
      <c r="CH24" s="1005">
        <v>111</v>
      </c>
      <c r="CI24" s="1005">
        <v>4.4800000000000004</v>
      </c>
      <c r="CJ24" s="1005">
        <v>88.8</v>
      </c>
      <c r="CK24" s="1005">
        <v>0.73480000000000001</v>
      </c>
      <c r="CL24" s="1024">
        <f t="shared" si="30"/>
        <v>0.49724968112244894</v>
      </c>
      <c r="CM24" s="1005">
        <v>1497</v>
      </c>
      <c r="CN24" s="1005">
        <f t="shared" si="31"/>
        <v>1806</v>
      </c>
      <c r="CO24" s="1005">
        <f t="shared" si="32"/>
        <v>0</v>
      </c>
      <c r="CP24" s="1005">
        <v>111</v>
      </c>
      <c r="CQ24" s="1005">
        <v>5.04</v>
      </c>
      <c r="CR24" s="1005">
        <v>88.8</v>
      </c>
      <c r="CS24" s="1005">
        <v>0.85489999999999999</v>
      </c>
      <c r="CT24" s="1024">
        <f t="shared" si="33"/>
        <v>0.43576122205154461</v>
      </c>
      <c r="CU24" s="1005">
        <v>1634</v>
      </c>
      <c r="CV24" s="1005">
        <f t="shared" si="34"/>
        <v>2250</v>
      </c>
      <c r="CW24" s="1005">
        <f t="shared" si="35"/>
        <v>0</v>
      </c>
    </row>
    <row r="25" spans="1:101">
      <c r="A25" s="1004">
        <v>19</v>
      </c>
      <c r="B25" s="1005" t="s">
        <v>2089</v>
      </c>
      <c r="C25" s="1004" t="s">
        <v>1274</v>
      </c>
      <c r="D25" s="1005" t="s">
        <v>2203</v>
      </c>
      <c r="E25" s="1004" t="s">
        <v>55</v>
      </c>
      <c r="F25" s="1004">
        <v>0</v>
      </c>
      <c r="G25" s="1005"/>
      <c r="H25" s="1004"/>
      <c r="I25" s="1005"/>
      <c r="J25" s="1024">
        <v>0</v>
      </c>
      <c r="K25" s="1005"/>
      <c r="L25" s="1005">
        <f t="shared" si="1"/>
        <v>0</v>
      </c>
      <c r="M25" s="1005">
        <f t="shared" si="2"/>
        <v>0</v>
      </c>
      <c r="N25" s="1005">
        <v>111</v>
      </c>
      <c r="O25" s="1005">
        <v>48.8</v>
      </c>
      <c r="P25" s="1005">
        <v>88.8</v>
      </c>
      <c r="Q25" s="1005">
        <v>0.77390000000000003</v>
      </c>
      <c r="R25" s="1024">
        <f t="shared" si="39"/>
        <v>4.0019610435395737E-2</v>
      </c>
      <c r="S25" s="1005">
        <v>1453</v>
      </c>
      <c r="T25" s="1005">
        <f t="shared" si="4"/>
        <v>21784</v>
      </c>
      <c r="U25" s="1005">
        <f t="shared" si="5"/>
        <v>0</v>
      </c>
      <c r="V25" s="1005">
        <v>111</v>
      </c>
      <c r="W25" s="1005">
        <v>114</v>
      </c>
      <c r="X25" s="1005">
        <v>114</v>
      </c>
      <c r="Y25" s="1005">
        <v>0.99719999999999998</v>
      </c>
      <c r="Z25" s="1024">
        <f t="shared" si="40"/>
        <v>0.32155214424951267</v>
      </c>
      <c r="AA25" s="1005">
        <v>26393</v>
      </c>
      <c r="AB25" s="1005">
        <f t="shared" si="7"/>
        <v>49248</v>
      </c>
      <c r="AC25" s="1005">
        <f t="shared" si="8"/>
        <v>0</v>
      </c>
      <c r="AD25" s="1005">
        <v>111</v>
      </c>
      <c r="AE25" s="1005">
        <v>78.88</v>
      </c>
      <c r="AF25" s="1005">
        <v>88.8</v>
      </c>
      <c r="AG25" s="1005">
        <v>0.99750000000000005</v>
      </c>
      <c r="AH25" s="1024">
        <f t="shared" si="41"/>
        <v>0.39710857924927484</v>
      </c>
      <c r="AI25" s="1005">
        <v>23305</v>
      </c>
      <c r="AJ25" s="1005">
        <f t="shared" si="10"/>
        <v>35212</v>
      </c>
      <c r="AK25" s="1005">
        <f t="shared" si="11"/>
        <v>0</v>
      </c>
      <c r="AL25" s="1005">
        <v>111</v>
      </c>
      <c r="AM25" s="1005">
        <v>95.76</v>
      </c>
      <c r="AN25" s="1005">
        <v>95.76</v>
      </c>
      <c r="AO25" s="1005">
        <v>0.99319999999999997</v>
      </c>
      <c r="AP25" s="1024">
        <f>+(AQ25/(24*31*AM25))</f>
        <v>0.16224196243296413</v>
      </c>
      <c r="AQ25" s="1005">
        <v>11559</v>
      </c>
      <c r="AR25" s="1005">
        <f t="shared" si="13"/>
        <v>42747</v>
      </c>
      <c r="AS25" s="1005">
        <f t="shared" si="14"/>
        <v>0</v>
      </c>
      <c r="AT25" s="1005">
        <v>111</v>
      </c>
      <c r="AU25" s="1005">
        <v>95.52</v>
      </c>
      <c r="AV25" s="1005">
        <v>95.52</v>
      </c>
      <c r="AW25" s="1005">
        <v>0.95089999999999997</v>
      </c>
      <c r="AX25" s="1024">
        <f t="shared" si="15"/>
        <v>0.10588242136608972</v>
      </c>
      <c r="AY25" s="1005">
        <v>7282</v>
      </c>
      <c r="AZ25" s="1005">
        <f t="shared" si="16"/>
        <v>41265</v>
      </c>
      <c r="BA25" s="1005">
        <f t="shared" si="17"/>
        <v>0</v>
      </c>
      <c r="BB25" s="1005">
        <v>111</v>
      </c>
      <c r="BC25" s="1005">
        <v>131.44</v>
      </c>
      <c r="BD25" s="1005">
        <v>131.44</v>
      </c>
      <c r="BE25" s="1005">
        <v>0.98570000000000002</v>
      </c>
      <c r="BF25" s="1024">
        <f t="shared" si="18"/>
        <v>8.7778715829292073E-2</v>
      </c>
      <c r="BG25" s="1005">
        <v>8584</v>
      </c>
      <c r="BH25" s="1005">
        <f t="shared" si="19"/>
        <v>58675</v>
      </c>
      <c r="BI25" s="1005">
        <f t="shared" si="20"/>
        <v>0</v>
      </c>
      <c r="BJ25" s="1005">
        <v>111</v>
      </c>
      <c r="BK25" s="1005">
        <v>34.64</v>
      </c>
      <c r="BL25" s="1005">
        <v>88.8</v>
      </c>
      <c r="BM25" s="1005">
        <v>0.82699999999999996</v>
      </c>
      <c r="BN25" s="1024">
        <f t="shared" si="21"/>
        <v>0.28948550166794973</v>
      </c>
      <c r="BO25" s="1005">
        <v>7220</v>
      </c>
      <c r="BP25" s="1005">
        <f t="shared" si="22"/>
        <v>14964</v>
      </c>
      <c r="BQ25" s="1005">
        <f t="shared" si="23"/>
        <v>0</v>
      </c>
      <c r="BR25" s="1005">
        <v>111</v>
      </c>
      <c r="BS25" s="1005">
        <v>16.8</v>
      </c>
      <c r="BT25" s="1005">
        <v>88.8</v>
      </c>
      <c r="BU25" s="1005">
        <v>0.39350000000000002</v>
      </c>
      <c r="BV25" s="1024">
        <f t="shared" si="24"/>
        <v>0.46610983102918585</v>
      </c>
      <c r="BW25" s="1005">
        <v>5826</v>
      </c>
      <c r="BX25" s="1005">
        <f t="shared" si="25"/>
        <v>7500</v>
      </c>
      <c r="BY25" s="1005">
        <f t="shared" si="26"/>
        <v>0</v>
      </c>
      <c r="BZ25" s="1005">
        <v>111</v>
      </c>
      <c r="CA25" s="1005">
        <v>8.4</v>
      </c>
      <c r="CB25" s="1005">
        <v>88.8</v>
      </c>
      <c r="CC25" s="1005">
        <v>0.91339999999999999</v>
      </c>
      <c r="CD25" s="1024">
        <f t="shared" si="27"/>
        <v>0.46402969790066562</v>
      </c>
      <c r="CE25" s="1005">
        <v>2900</v>
      </c>
      <c r="CF25" s="1005">
        <f t="shared" si="28"/>
        <v>3750</v>
      </c>
      <c r="CG25" s="1005">
        <f t="shared" si="29"/>
        <v>0</v>
      </c>
      <c r="CH25" s="1005">
        <v>111</v>
      </c>
      <c r="CI25" s="1005">
        <v>54.56</v>
      </c>
      <c r="CJ25" s="1005">
        <v>88.8</v>
      </c>
      <c r="CK25" s="1005">
        <v>0.95520000000000005</v>
      </c>
      <c r="CL25" s="1024">
        <f t="shared" si="30"/>
        <v>7.0695433598659402E-2</v>
      </c>
      <c r="CM25" s="1005">
        <v>2592</v>
      </c>
      <c r="CN25" s="1005">
        <f t="shared" si="31"/>
        <v>21999</v>
      </c>
      <c r="CO25" s="1005">
        <f t="shared" si="32"/>
        <v>0</v>
      </c>
      <c r="CP25" s="1005">
        <v>111</v>
      </c>
      <c r="CQ25" s="1005">
        <v>19.36</v>
      </c>
      <c r="CR25" s="1005">
        <v>88.8</v>
      </c>
      <c r="CS25" s="1005">
        <v>0.995</v>
      </c>
      <c r="CT25" s="1024">
        <f t="shared" si="33"/>
        <v>0.18182651292988536</v>
      </c>
      <c r="CU25" s="1005">
        <v>2619</v>
      </c>
      <c r="CV25" s="1005">
        <f t="shared" si="34"/>
        <v>8642</v>
      </c>
      <c r="CW25" s="1005">
        <f t="shared" si="35"/>
        <v>0</v>
      </c>
    </row>
    <row r="26" spans="1:101">
      <c r="A26" s="1004">
        <v>20</v>
      </c>
      <c r="B26" s="1005" t="s">
        <v>747</v>
      </c>
      <c r="C26" s="1004" t="s">
        <v>332</v>
      </c>
      <c r="D26" s="1005" t="s">
        <v>2011</v>
      </c>
      <c r="E26" s="1004" t="s">
        <v>55</v>
      </c>
      <c r="F26" s="1004">
        <v>112</v>
      </c>
      <c r="G26" s="1005">
        <v>87.2</v>
      </c>
      <c r="H26" s="1004">
        <v>89.6</v>
      </c>
      <c r="I26" s="1005">
        <v>0.9899</v>
      </c>
      <c r="J26" s="1024">
        <f t="shared" ref="J26:J55" si="42">+(K26/(24*30*G26))</f>
        <v>8.2313965341488271E-2</v>
      </c>
      <c r="K26" s="1005">
        <v>5168</v>
      </c>
      <c r="L26" s="1005">
        <f t="shared" si="1"/>
        <v>37670</v>
      </c>
      <c r="M26" s="1005">
        <f t="shared" si="2"/>
        <v>0</v>
      </c>
      <c r="N26" s="1005">
        <v>112</v>
      </c>
      <c r="O26" s="1005">
        <v>130</v>
      </c>
      <c r="P26" s="1005">
        <v>130</v>
      </c>
      <c r="Q26" s="1005">
        <v>0.98299999999999998</v>
      </c>
      <c r="R26" s="1024">
        <f t="shared" si="39"/>
        <v>0.27508271298593878</v>
      </c>
      <c r="S26" s="1005">
        <v>26606</v>
      </c>
      <c r="T26" s="1005">
        <f t="shared" si="4"/>
        <v>58032</v>
      </c>
      <c r="U26" s="1005">
        <f t="shared" si="5"/>
        <v>0</v>
      </c>
      <c r="V26" s="1005">
        <v>112</v>
      </c>
      <c r="W26" s="1005">
        <v>99.6</v>
      </c>
      <c r="X26" s="1005">
        <v>99.6</v>
      </c>
      <c r="Y26" s="1005">
        <v>0.98629999999999995</v>
      </c>
      <c r="Z26" s="1024">
        <f t="shared" si="40"/>
        <v>0.53862672913877729</v>
      </c>
      <c r="AA26" s="1005">
        <v>38626</v>
      </c>
      <c r="AB26" s="1005">
        <f t="shared" si="7"/>
        <v>43027</v>
      </c>
      <c r="AC26" s="1005">
        <f t="shared" si="8"/>
        <v>0</v>
      </c>
      <c r="AD26" s="1005">
        <v>112</v>
      </c>
      <c r="AE26" s="1005">
        <v>98.4</v>
      </c>
      <c r="AF26" s="1005">
        <v>98.4</v>
      </c>
      <c r="AG26" s="1005">
        <v>0.94640000000000002</v>
      </c>
      <c r="AH26" s="1024">
        <f t="shared" si="41"/>
        <v>0.2623972812308768</v>
      </c>
      <c r="AI26" s="1005">
        <v>19210</v>
      </c>
      <c r="AJ26" s="1005">
        <f t="shared" si="10"/>
        <v>43926</v>
      </c>
      <c r="AK26" s="1005">
        <f t="shared" si="11"/>
        <v>0</v>
      </c>
      <c r="AL26" s="1005">
        <v>112</v>
      </c>
      <c r="AM26" s="1005">
        <v>0</v>
      </c>
      <c r="AN26" s="1005">
        <v>89.6</v>
      </c>
      <c r="AO26" s="1005">
        <v>0</v>
      </c>
      <c r="AP26" s="1024">
        <v>0</v>
      </c>
      <c r="AQ26" s="1005">
        <v>0</v>
      </c>
      <c r="AR26" s="1005">
        <f t="shared" si="13"/>
        <v>0</v>
      </c>
      <c r="AS26" s="1005">
        <f t="shared" si="14"/>
        <v>0</v>
      </c>
      <c r="AT26" s="1005">
        <v>112</v>
      </c>
      <c r="AU26" s="1005">
        <v>0</v>
      </c>
      <c r="AV26" s="1005">
        <v>89.6</v>
      </c>
      <c r="AW26" s="1005">
        <v>0</v>
      </c>
      <c r="AX26" s="1024">
        <v>0</v>
      </c>
      <c r="AY26" s="1005">
        <v>0</v>
      </c>
      <c r="AZ26" s="1005">
        <f t="shared" si="16"/>
        <v>0</v>
      </c>
      <c r="BA26" s="1005">
        <f t="shared" si="17"/>
        <v>0</v>
      </c>
      <c r="BB26" s="1005">
        <v>112</v>
      </c>
      <c r="BC26" s="1005">
        <v>82.8</v>
      </c>
      <c r="BD26" s="1005">
        <v>89.6</v>
      </c>
      <c r="BE26" s="1005">
        <v>0.96299999999999997</v>
      </c>
      <c r="BF26" s="1024">
        <f t="shared" si="18"/>
        <v>0.23781232143784739</v>
      </c>
      <c r="BG26" s="1005">
        <v>14650</v>
      </c>
      <c r="BH26" s="1005">
        <f t="shared" si="19"/>
        <v>36962</v>
      </c>
      <c r="BI26" s="1005">
        <f t="shared" si="20"/>
        <v>0</v>
      </c>
      <c r="BJ26" s="1005">
        <v>112</v>
      </c>
      <c r="BK26" s="1005">
        <v>76.400000000000006</v>
      </c>
      <c r="BL26" s="1005">
        <v>89.6</v>
      </c>
      <c r="BM26" s="1005">
        <v>0.82310000000000005</v>
      </c>
      <c r="BN26" s="1024">
        <f t="shared" si="21"/>
        <v>0.44673502036067475</v>
      </c>
      <c r="BO26" s="1005">
        <v>24574</v>
      </c>
      <c r="BP26" s="1005">
        <f t="shared" si="22"/>
        <v>33005</v>
      </c>
      <c r="BQ26" s="1005">
        <f t="shared" si="23"/>
        <v>0</v>
      </c>
      <c r="BR26" s="1005">
        <v>112</v>
      </c>
      <c r="BS26" s="1005">
        <v>0</v>
      </c>
      <c r="BT26" s="1005">
        <v>89.6</v>
      </c>
      <c r="BU26" s="1005">
        <v>0</v>
      </c>
      <c r="BV26" s="1024">
        <v>0</v>
      </c>
      <c r="BW26" s="1005">
        <v>0</v>
      </c>
      <c r="BX26" s="1005">
        <f t="shared" si="25"/>
        <v>0</v>
      </c>
      <c r="BY26" s="1005">
        <f t="shared" si="26"/>
        <v>0</v>
      </c>
      <c r="BZ26" s="1005">
        <v>112</v>
      </c>
      <c r="CA26" s="1005">
        <v>0</v>
      </c>
      <c r="CB26" s="1005">
        <v>89.6</v>
      </c>
      <c r="CC26" s="1005">
        <v>0</v>
      </c>
      <c r="CD26" s="1024">
        <v>0</v>
      </c>
      <c r="CE26" s="1005">
        <v>0</v>
      </c>
      <c r="CF26" s="1005">
        <f t="shared" si="28"/>
        <v>0</v>
      </c>
      <c r="CG26" s="1005">
        <f t="shared" si="29"/>
        <v>0</v>
      </c>
      <c r="CH26" s="1005">
        <v>112</v>
      </c>
      <c r="CI26" s="1005">
        <v>0</v>
      </c>
      <c r="CJ26" s="1005">
        <v>89.6</v>
      </c>
      <c r="CK26" s="1005">
        <v>0</v>
      </c>
      <c r="CL26" s="1024">
        <v>0</v>
      </c>
      <c r="CM26" s="1005">
        <v>0</v>
      </c>
      <c r="CN26" s="1005">
        <f t="shared" si="31"/>
        <v>0</v>
      </c>
      <c r="CO26" s="1005">
        <f t="shared" si="32"/>
        <v>0</v>
      </c>
      <c r="CP26" s="1005">
        <v>112</v>
      </c>
      <c r="CQ26" s="1005">
        <v>0</v>
      </c>
      <c r="CR26" s="1005">
        <v>89.6</v>
      </c>
      <c r="CS26" s="1005">
        <v>0</v>
      </c>
      <c r="CT26" s="1024">
        <v>0</v>
      </c>
      <c r="CU26" s="1005">
        <v>0</v>
      </c>
      <c r="CV26" s="1005">
        <f t="shared" si="34"/>
        <v>0</v>
      </c>
      <c r="CW26" s="1005">
        <f t="shared" si="35"/>
        <v>0</v>
      </c>
    </row>
    <row r="27" spans="1:101">
      <c r="A27" s="1004">
        <v>21</v>
      </c>
      <c r="B27" s="1005" t="s">
        <v>1810</v>
      </c>
      <c r="C27" s="1004" t="s">
        <v>1274</v>
      </c>
      <c r="D27" s="1005" t="s">
        <v>2051</v>
      </c>
      <c r="E27" s="1004" t="s">
        <v>55</v>
      </c>
      <c r="F27" s="1004">
        <v>112</v>
      </c>
      <c r="G27" s="1005">
        <v>6</v>
      </c>
      <c r="H27" s="1004">
        <v>89.6</v>
      </c>
      <c r="I27" s="1005">
        <v>0.55740000000000001</v>
      </c>
      <c r="J27" s="1024">
        <f t="shared" si="42"/>
        <v>0.79814814814814816</v>
      </c>
      <c r="K27" s="1005">
        <v>3448</v>
      </c>
      <c r="L27" s="1005">
        <f t="shared" si="1"/>
        <v>2592</v>
      </c>
      <c r="M27" s="1005">
        <f t="shared" si="2"/>
        <v>856</v>
      </c>
      <c r="N27" s="1005">
        <v>112</v>
      </c>
      <c r="O27" s="1005">
        <v>8</v>
      </c>
      <c r="P27" s="1005">
        <v>89.6</v>
      </c>
      <c r="Q27" s="1005">
        <v>0.52790000000000004</v>
      </c>
      <c r="R27" s="1024">
        <f t="shared" si="39"/>
        <v>0.37231182795698925</v>
      </c>
      <c r="S27" s="1005">
        <v>2216</v>
      </c>
      <c r="T27" s="1005">
        <f t="shared" si="4"/>
        <v>3571</v>
      </c>
      <c r="U27" s="1005">
        <f t="shared" si="5"/>
        <v>0</v>
      </c>
      <c r="V27" s="1005">
        <v>112</v>
      </c>
      <c r="W27" s="1005">
        <v>8</v>
      </c>
      <c r="X27" s="1005">
        <v>89.6</v>
      </c>
      <c r="Y27" s="1005">
        <v>0.6079</v>
      </c>
      <c r="Z27" s="1024">
        <f t="shared" si="40"/>
        <v>0.48090277777777779</v>
      </c>
      <c r="AA27" s="1005">
        <v>2770</v>
      </c>
      <c r="AB27" s="1005">
        <f t="shared" si="7"/>
        <v>3456</v>
      </c>
      <c r="AC27" s="1005">
        <f t="shared" si="8"/>
        <v>0</v>
      </c>
      <c r="AD27" s="1005">
        <v>112</v>
      </c>
      <c r="AE27" s="1005">
        <v>6</v>
      </c>
      <c r="AF27" s="1005">
        <v>89.6</v>
      </c>
      <c r="AG27" s="1005">
        <v>0.52910000000000001</v>
      </c>
      <c r="AH27" s="1024">
        <f t="shared" si="41"/>
        <v>0.60707885304659504</v>
      </c>
      <c r="AI27" s="1005">
        <v>2710</v>
      </c>
      <c r="AJ27" s="1005">
        <f t="shared" si="10"/>
        <v>2678</v>
      </c>
      <c r="AK27" s="1005">
        <f t="shared" si="11"/>
        <v>32</v>
      </c>
      <c r="AL27" s="1005">
        <v>112</v>
      </c>
      <c r="AM27" s="1005">
        <v>10</v>
      </c>
      <c r="AN27" s="1005">
        <v>89.6</v>
      </c>
      <c r="AO27" s="1005">
        <v>0.57679999999999998</v>
      </c>
      <c r="AP27" s="1024">
        <f t="shared" ref="AP27:AP42" si="43">+(AQ27/(24*31*AM27))</f>
        <v>0.35833333333333334</v>
      </c>
      <c r="AQ27" s="1005">
        <v>2666</v>
      </c>
      <c r="AR27" s="1005">
        <f t="shared" si="13"/>
        <v>4464</v>
      </c>
      <c r="AS27" s="1005">
        <f t="shared" si="14"/>
        <v>0</v>
      </c>
      <c r="AT27" s="1005">
        <v>112</v>
      </c>
      <c r="AU27" s="1005">
        <v>8</v>
      </c>
      <c r="AV27" s="1005">
        <v>89.6</v>
      </c>
      <c r="AW27" s="1005">
        <v>0.4708</v>
      </c>
      <c r="AX27" s="1024">
        <f t="shared" ref="AX27:AX42" si="44">+(AY27/(24*30*AU27))</f>
        <v>0.58402777777777781</v>
      </c>
      <c r="AY27" s="1005">
        <v>3364</v>
      </c>
      <c r="AZ27" s="1005">
        <f t="shared" si="16"/>
        <v>3456</v>
      </c>
      <c r="BA27" s="1005">
        <f t="shared" si="17"/>
        <v>0</v>
      </c>
      <c r="BB27" s="1005">
        <v>112</v>
      </c>
      <c r="BC27" s="1005">
        <v>8</v>
      </c>
      <c r="BD27" s="1005">
        <v>89.6</v>
      </c>
      <c r="BE27" s="1005">
        <v>0.53869999999999996</v>
      </c>
      <c r="BF27" s="1024">
        <f t="shared" si="18"/>
        <v>0.58131720430107525</v>
      </c>
      <c r="BG27" s="1005">
        <v>3460</v>
      </c>
      <c r="BH27" s="1005">
        <f t="shared" si="19"/>
        <v>3571</v>
      </c>
      <c r="BI27" s="1005">
        <f t="shared" si="20"/>
        <v>0</v>
      </c>
      <c r="BJ27" s="1005">
        <v>112</v>
      </c>
      <c r="BK27" s="1005">
        <v>11.28</v>
      </c>
      <c r="BL27" s="1005">
        <v>89.6</v>
      </c>
      <c r="BM27" s="1005">
        <v>0.6018</v>
      </c>
      <c r="BN27" s="1024">
        <f t="shared" si="21"/>
        <v>0.69185874704491734</v>
      </c>
      <c r="BO27" s="1005">
        <v>5619</v>
      </c>
      <c r="BP27" s="1005">
        <f t="shared" si="22"/>
        <v>4873</v>
      </c>
      <c r="BQ27" s="1005">
        <f t="shared" si="23"/>
        <v>746</v>
      </c>
      <c r="BR27" s="1005">
        <v>112</v>
      </c>
      <c r="BS27" s="1005">
        <v>11.84</v>
      </c>
      <c r="BT27" s="1005">
        <v>89.6</v>
      </c>
      <c r="BU27" s="1005">
        <v>0.62560000000000004</v>
      </c>
      <c r="BV27" s="1024">
        <f>+(BW27/(24*31*BS27))</f>
        <v>0.56953374745713459</v>
      </c>
      <c r="BW27" s="1005">
        <v>5017</v>
      </c>
      <c r="BX27" s="1005">
        <f t="shared" si="25"/>
        <v>5285</v>
      </c>
      <c r="BY27" s="1005">
        <f t="shared" si="26"/>
        <v>0</v>
      </c>
      <c r="BZ27" s="1005">
        <v>112</v>
      </c>
      <c r="CA27" s="1005">
        <v>11.12</v>
      </c>
      <c r="CB27" s="1005">
        <v>89.6</v>
      </c>
      <c r="CC27" s="1005">
        <v>0.4662</v>
      </c>
      <c r="CD27" s="1024">
        <f>+(CE27/(24*31*CA27))</f>
        <v>0.51744894407055009</v>
      </c>
      <c r="CE27" s="1005">
        <v>4281</v>
      </c>
      <c r="CF27" s="1005">
        <f t="shared" si="28"/>
        <v>4964</v>
      </c>
      <c r="CG27" s="1005">
        <f t="shared" si="29"/>
        <v>0</v>
      </c>
      <c r="CH27" s="1005">
        <v>112</v>
      </c>
      <c r="CI27" s="1005">
        <v>10.24</v>
      </c>
      <c r="CJ27" s="1005">
        <v>89.6</v>
      </c>
      <c r="CK27" s="1005">
        <v>0.55689999999999995</v>
      </c>
      <c r="CL27" s="1024">
        <f>+(CM27/(24*28*CI27))</f>
        <v>0.52650088355654767</v>
      </c>
      <c r="CM27" s="1005">
        <v>3623</v>
      </c>
      <c r="CN27" s="1005">
        <f t="shared" si="31"/>
        <v>4129</v>
      </c>
      <c r="CO27" s="1005">
        <f t="shared" si="32"/>
        <v>0</v>
      </c>
      <c r="CP27" s="1005">
        <v>112</v>
      </c>
      <c r="CQ27" s="1005">
        <v>19.2</v>
      </c>
      <c r="CR27" s="1005">
        <v>89.6</v>
      </c>
      <c r="CS27" s="1005">
        <v>0.91420000000000001</v>
      </c>
      <c r="CT27" s="1024">
        <f>+(CU27/(24*31*CQ27))</f>
        <v>0.51271281362007171</v>
      </c>
      <c r="CU27" s="1005">
        <v>7324</v>
      </c>
      <c r="CV27" s="1005">
        <f t="shared" si="34"/>
        <v>8571</v>
      </c>
      <c r="CW27" s="1005">
        <f t="shared" si="35"/>
        <v>0</v>
      </c>
    </row>
    <row r="28" spans="1:101">
      <c r="A28" s="1004">
        <v>22</v>
      </c>
      <c r="B28" s="1005" t="s">
        <v>1849</v>
      </c>
      <c r="C28" s="1004" t="s">
        <v>1274</v>
      </c>
      <c r="D28" s="1005" t="s">
        <v>2203</v>
      </c>
      <c r="E28" s="1004" t="s">
        <v>55</v>
      </c>
      <c r="F28" s="1004">
        <v>112</v>
      </c>
      <c r="G28" s="1005">
        <v>31</v>
      </c>
      <c r="H28" s="1004">
        <v>89.6</v>
      </c>
      <c r="I28" s="1005">
        <v>0.95989999999999998</v>
      </c>
      <c r="J28" s="1024">
        <f t="shared" si="42"/>
        <v>1.0375000000000001</v>
      </c>
      <c r="K28" s="1005">
        <v>23157</v>
      </c>
      <c r="L28" s="1005">
        <f t="shared" si="1"/>
        <v>13392</v>
      </c>
      <c r="M28" s="1005">
        <f t="shared" si="2"/>
        <v>9765</v>
      </c>
      <c r="N28" s="1005">
        <v>112</v>
      </c>
      <c r="O28" s="1005">
        <v>27</v>
      </c>
      <c r="P28" s="1005">
        <v>89.6</v>
      </c>
      <c r="Q28" s="1005">
        <v>0.96</v>
      </c>
      <c r="R28" s="1024">
        <f t="shared" si="39"/>
        <v>1.0239446435682995</v>
      </c>
      <c r="S28" s="1005">
        <v>20569</v>
      </c>
      <c r="T28" s="1005">
        <f t="shared" si="4"/>
        <v>12053</v>
      </c>
      <c r="U28" s="1005">
        <f t="shared" si="5"/>
        <v>8516</v>
      </c>
      <c r="V28" s="1005">
        <v>112</v>
      </c>
      <c r="W28" s="1005">
        <v>30</v>
      </c>
      <c r="X28" s="1005">
        <v>89.6</v>
      </c>
      <c r="Y28" s="1005">
        <v>0.89990000000000003</v>
      </c>
      <c r="Z28" s="1024">
        <f t="shared" si="40"/>
        <v>1.1050462962962964</v>
      </c>
      <c r="AA28" s="1005">
        <v>23869</v>
      </c>
      <c r="AB28" s="1005">
        <f t="shared" si="7"/>
        <v>12960</v>
      </c>
      <c r="AC28" s="1005">
        <f t="shared" si="8"/>
        <v>10909</v>
      </c>
      <c r="AD28" s="1005">
        <v>112</v>
      </c>
      <c r="AE28" s="1005">
        <v>91</v>
      </c>
      <c r="AF28" s="1005">
        <v>91</v>
      </c>
      <c r="AG28" s="1005">
        <v>0.94369999999999998</v>
      </c>
      <c r="AH28" s="1024">
        <f t="shared" si="41"/>
        <v>1.0624039938556067</v>
      </c>
      <c r="AI28" s="1005">
        <v>71929</v>
      </c>
      <c r="AJ28" s="1005">
        <f t="shared" si="10"/>
        <v>40622</v>
      </c>
      <c r="AK28" s="1005">
        <f t="shared" si="11"/>
        <v>31307</v>
      </c>
      <c r="AL28" s="1005">
        <v>112</v>
      </c>
      <c r="AM28" s="1005">
        <v>62</v>
      </c>
      <c r="AN28" s="1005">
        <v>89.6</v>
      </c>
      <c r="AO28" s="1005">
        <v>0.94359999999999999</v>
      </c>
      <c r="AP28" s="1024">
        <f t="shared" si="43"/>
        <v>1.0620664238640305</v>
      </c>
      <c r="AQ28" s="1005">
        <v>48991</v>
      </c>
      <c r="AR28" s="1005">
        <f t="shared" si="13"/>
        <v>27677</v>
      </c>
      <c r="AS28" s="1005">
        <f t="shared" si="14"/>
        <v>21314</v>
      </c>
      <c r="AT28" s="1005">
        <v>112</v>
      </c>
      <c r="AU28" s="1005">
        <v>64</v>
      </c>
      <c r="AV28" s="1005">
        <v>89.6</v>
      </c>
      <c r="AW28" s="1005">
        <v>0.94369999999999998</v>
      </c>
      <c r="AX28" s="1024">
        <f t="shared" si="44"/>
        <v>1.0671875</v>
      </c>
      <c r="AY28" s="1005">
        <v>49176</v>
      </c>
      <c r="AZ28" s="1005">
        <f t="shared" si="16"/>
        <v>27648</v>
      </c>
      <c r="BA28" s="1005">
        <f t="shared" si="17"/>
        <v>21528</v>
      </c>
      <c r="BB28" s="1005">
        <v>112</v>
      </c>
      <c r="BC28" s="1005">
        <v>68</v>
      </c>
      <c r="BD28" s="1005">
        <v>89.6</v>
      </c>
      <c r="BE28" s="1005">
        <v>0.94359999999999999</v>
      </c>
      <c r="BF28" s="1024">
        <f t="shared" si="18"/>
        <v>1.0549889310562934</v>
      </c>
      <c r="BG28" s="1005">
        <v>53374</v>
      </c>
      <c r="BH28" s="1005">
        <f t="shared" si="19"/>
        <v>30355</v>
      </c>
      <c r="BI28" s="1005">
        <f t="shared" si="20"/>
        <v>23019</v>
      </c>
      <c r="BJ28" s="1005">
        <v>112</v>
      </c>
      <c r="BK28" s="1005">
        <v>56</v>
      </c>
      <c r="BL28" s="1005">
        <v>89.6</v>
      </c>
      <c r="BM28" s="1005">
        <v>0.94359999999999999</v>
      </c>
      <c r="BN28" s="1024">
        <f t="shared" si="21"/>
        <v>1.0554811507936508</v>
      </c>
      <c r="BO28" s="1005">
        <v>42557</v>
      </c>
      <c r="BP28" s="1005">
        <f t="shared" si="22"/>
        <v>24192</v>
      </c>
      <c r="BQ28" s="1005">
        <f t="shared" si="23"/>
        <v>18365</v>
      </c>
      <c r="BR28" s="1005">
        <v>112</v>
      </c>
      <c r="BS28" s="1005">
        <v>46</v>
      </c>
      <c r="BT28" s="1005">
        <v>89.6</v>
      </c>
      <c r="BU28" s="1005">
        <v>0.94359999999999999</v>
      </c>
      <c r="BV28" s="1024">
        <f>+(BW28/(24*31*BS28))</f>
        <v>1.0509583917718559</v>
      </c>
      <c r="BW28" s="1005">
        <v>35968</v>
      </c>
      <c r="BX28" s="1005">
        <f t="shared" si="25"/>
        <v>20534</v>
      </c>
      <c r="BY28" s="1005">
        <f t="shared" si="26"/>
        <v>15434</v>
      </c>
      <c r="BZ28" s="1005">
        <v>112</v>
      </c>
      <c r="CA28" s="1005">
        <v>64</v>
      </c>
      <c r="CB28" s="1005">
        <v>89.6</v>
      </c>
      <c r="CC28" s="1005">
        <v>0.9</v>
      </c>
      <c r="CD28" s="1024">
        <f>+(CE28/(24*31*CA28))</f>
        <v>1.1108660954301075</v>
      </c>
      <c r="CE28" s="1005">
        <v>52895</v>
      </c>
      <c r="CF28" s="1005">
        <f t="shared" si="28"/>
        <v>28570</v>
      </c>
      <c r="CG28" s="1005">
        <f t="shared" si="29"/>
        <v>24325</v>
      </c>
      <c r="CH28" s="1005">
        <v>112</v>
      </c>
      <c r="CI28" s="1005">
        <v>57</v>
      </c>
      <c r="CJ28" s="1005">
        <v>89.6</v>
      </c>
      <c r="CK28" s="1005">
        <v>0.9</v>
      </c>
      <c r="CL28" s="1024">
        <f>+(CM28/(24*28*CI28))</f>
        <v>1.1197525062656641</v>
      </c>
      <c r="CM28" s="1005">
        <v>42891</v>
      </c>
      <c r="CN28" s="1005">
        <f t="shared" si="31"/>
        <v>22982</v>
      </c>
      <c r="CO28" s="1005">
        <f t="shared" si="32"/>
        <v>19909</v>
      </c>
      <c r="CP28" s="1005">
        <v>112</v>
      </c>
      <c r="CQ28" s="1005">
        <v>55</v>
      </c>
      <c r="CR28" s="1005">
        <v>89.6</v>
      </c>
      <c r="CS28" s="1005">
        <v>0.9</v>
      </c>
      <c r="CT28" s="1024">
        <f>+(CU28/(24*31*CQ28))</f>
        <v>1.1203567937438905</v>
      </c>
      <c r="CU28" s="1005">
        <v>45845</v>
      </c>
      <c r="CV28" s="1005">
        <f t="shared" si="34"/>
        <v>24552</v>
      </c>
      <c r="CW28" s="1005">
        <f t="shared" si="35"/>
        <v>21293</v>
      </c>
    </row>
    <row r="29" spans="1:101">
      <c r="A29" s="1004">
        <v>23</v>
      </c>
      <c r="B29" s="1005" t="s">
        <v>969</v>
      </c>
      <c r="C29" s="1004" t="s">
        <v>1274</v>
      </c>
      <c r="D29" s="1005" t="s">
        <v>2011</v>
      </c>
      <c r="E29" s="1004" t="s">
        <v>55</v>
      </c>
      <c r="F29" s="1004">
        <v>113</v>
      </c>
      <c r="G29" s="1005">
        <v>0.45029999999999998</v>
      </c>
      <c r="H29" s="1004">
        <v>90.56</v>
      </c>
      <c r="I29" s="1005">
        <v>0.80089999999999995</v>
      </c>
      <c r="J29" s="1024">
        <f t="shared" si="42"/>
        <v>1.551434845905199</v>
      </c>
      <c r="K29" s="1005">
        <v>503</v>
      </c>
      <c r="L29" s="1005">
        <f t="shared" si="1"/>
        <v>195</v>
      </c>
      <c r="M29" s="1005">
        <f t="shared" si="2"/>
        <v>308</v>
      </c>
      <c r="N29" s="1005">
        <v>113</v>
      </c>
      <c r="O29" s="1005">
        <v>1</v>
      </c>
      <c r="P29" s="1005">
        <v>90.4</v>
      </c>
      <c r="Q29" s="1005">
        <v>0.70250000000000001</v>
      </c>
      <c r="R29" s="1024">
        <f t="shared" si="39"/>
        <v>0.95833333333333337</v>
      </c>
      <c r="S29" s="1005">
        <v>713</v>
      </c>
      <c r="T29" s="1005">
        <f t="shared" si="4"/>
        <v>446</v>
      </c>
      <c r="U29" s="1005">
        <f t="shared" si="5"/>
        <v>267</v>
      </c>
      <c r="V29" s="1005">
        <v>113</v>
      </c>
      <c r="W29" s="1005">
        <v>4</v>
      </c>
      <c r="X29" s="1005">
        <v>90.4</v>
      </c>
      <c r="Y29" s="1005">
        <v>0.751</v>
      </c>
      <c r="Z29" s="1024">
        <f t="shared" si="40"/>
        <v>0.1701388888888889</v>
      </c>
      <c r="AA29" s="1005">
        <v>490</v>
      </c>
      <c r="AB29" s="1005">
        <f t="shared" si="7"/>
        <v>1728</v>
      </c>
      <c r="AC29" s="1005">
        <f t="shared" si="8"/>
        <v>0</v>
      </c>
      <c r="AD29" s="1005">
        <v>113</v>
      </c>
      <c r="AE29" s="1005">
        <v>3.12</v>
      </c>
      <c r="AF29" s="1005">
        <v>90.4</v>
      </c>
      <c r="AG29" s="1005">
        <v>0.75060000000000004</v>
      </c>
      <c r="AH29" s="1024">
        <f t="shared" si="41"/>
        <v>0.34549903501516399</v>
      </c>
      <c r="AI29" s="1005">
        <v>802</v>
      </c>
      <c r="AJ29" s="1005">
        <f t="shared" si="10"/>
        <v>1393</v>
      </c>
      <c r="AK29" s="1005">
        <f t="shared" si="11"/>
        <v>0</v>
      </c>
      <c r="AL29" s="1005">
        <v>113</v>
      </c>
      <c r="AM29" s="1005">
        <v>3.18</v>
      </c>
      <c r="AN29" s="1005">
        <v>90.4</v>
      </c>
      <c r="AO29" s="1005">
        <v>0.79600000000000004</v>
      </c>
      <c r="AP29" s="1024">
        <f t="shared" si="43"/>
        <v>0.2984040035166024</v>
      </c>
      <c r="AQ29" s="1005">
        <v>706</v>
      </c>
      <c r="AR29" s="1005">
        <f t="shared" si="13"/>
        <v>1420</v>
      </c>
      <c r="AS29" s="1005">
        <f t="shared" si="14"/>
        <v>0</v>
      </c>
      <c r="AT29" s="1005">
        <v>113</v>
      </c>
      <c r="AU29" s="1005">
        <v>4.32</v>
      </c>
      <c r="AV29" s="1005">
        <v>90.4</v>
      </c>
      <c r="AW29" s="1005">
        <v>0.78480000000000005</v>
      </c>
      <c r="AX29" s="1024">
        <f t="shared" si="44"/>
        <v>0.22119341563786007</v>
      </c>
      <c r="AY29" s="1005">
        <v>688</v>
      </c>
      <c r="AZ29" s="1005">
        <f t="shared" si="16"/>
        <v>1866</v>
      </c>
      <c r="BA29" s="1005">
        <f t="shared" si="17"/>
        <v>0</v>
      </c>
      <c r="BB29" s="1005">
        <v>113</v>
      </c>
      <c r="BC29" s="1005">
        <v>0</v>
      </c>
      <c r="BD29" s="1005">
        <v>90.4</v>
      </c>
      <c r="BE29" s="1005">
        <v>0.65800000000000003</v>
      </c>
      <c r="BF29" s="1024">
        <v>0</v>
      </c>
      <c r="BG29" s="1005">
        <v>462</v>
      </c>
      <c r="BH29" s="1005">
        <f t="shared" si="19"/>
        <v>0</v>
      </c>
      <c r="BI29" s="1005">
        <f t="shared" si="20"/>
        <v>462</v>
      </c>
      <c r="BJ29" s="1005"/>
      <c r="BK29" s="1005"/>
      <c r="BL29" s="1005"/>
      <c r="BM29" s="1005"/>
      <c r="BN29" s="1024">
        <v>0</v>
      </c>
      <c r="BO29" s="1005"/>
      <c r="BP29" s="1005">
        <f t="shared" si="22"/>
        <v>0</v>
      </c>
      <c r="BQ29" s="1005">
        <f t="shared" si="23"/>
        <v>0</v>
      </c>
      <c r="BR29" s="1005"/>
      <c r="BS29" s="1005"/>
      <c r="BT29" s="1005"/>
      <c r="BU29" s="1005"/>
      <c r="BV29" s="1024">
        <v>0</v>
      </c>
      <c r="BW29" s="1005"/>
      <c r="BX29" s="1005">
        <f t="shared" si="25"/>
        <v>0</v>
      </c>
      <c r="BY29" s="1005">
        <f t="shared" si="26"/>
        <v>0</v>
      </c>
      <c r="BZ29" s="1005"/>
      <c r="CA29" s="1005"/>
      <c r="CB29" s="1005"/>
      <c r="CC29" s="1005"/>
      <c r="CD29" s="1024">
        <v>0</v>
      </c>
      <c r="CE29" s="1005"/>
      <c r="CF29" s="1005">
        <f t="shared" si="28"/>
        <v>0</v>
      </c>
      <c r="CG29" s="1005">
        <f t="shared" si="29"/>
        <v>0</v>
      </c>
      <c r="CH29" s="1005"/>
      <c r="CI29" s="1005"/>
      <c r="CJ29" s="1005"/>
      <c r="CK29" s="1005"/>
      <c r="CL29" s="1024">
        <v>0</v>
      </c>
      <c r="CM29" s="1005"/>
      <c r="CN29" s="1005">
        <f t="shared" si="31"/>
        <v>0</v>
      </c>
      <c r="CO29" s="1005">
        <f t="shared" si="32"/>
        <v>0</v>
      </c>
      <c r="CP29" s="1005"/>
      <c r="CQ29" s="1005"/>
      <c r="CR29" s="1005"/>
      <c r="CS29" s="1005"/>
      <c r="CT29" s="1024">
        <v>0</v>
      </c>
      <c r="CU29" s="1005"/>
      <c r="CV29" s="1005">
        <f t="shared" si="34"/>
        <v>0</v>
      </c>
      <c r="CW29" s="1005">
        <f t="shared" si="35"/>
        <v>0</v>
      </c>
    </row>
    <row r="30" spans="1:101">
      <c r="A30" s="1004">
        <v>24</v>
      </c>
      <c r="B30" s="1005" t="s">
        <v>995</v>
      </c>
      <c r="C30" s="1004" t="s">
        <v>1274</v>
      </c>
      <c r="D30" s="1005" t="s">
        <v>2011</v>
      </c>
      <c r="E30" s="1004" t="s">
        <v>55</v>
      </c>
      <c r="F30" s="1004">
        <v>114.5</v>
      </c>
      <c r="G30" s="1005">
        <v>22</v>
      </c>
      <c r="H30" s="1004">
        <v>91.6</v>
      </c>
      <c r="I30" s="1005">
        <v>0.91690000000000005</v>
      </c>
      <c r="J30" s="1024">
        <f t="shared" si="42"/>
        <v>0.16717171717171717</v>
      </c>
      <c r="K30" s="1005">
        <v>2648</v>
      </c>
      <c r="L30" s="1005">
        <f t="shared" si="1"/>
        <v>9504</v>
      </c>
      <c r="M30" s="1005">
        <f t="shared" si="2"/>
        <v>0</v>
      </c>
      <c r="N30" s="1005">
        <v>114.5</v>
      </c>
      <c r="O30" s="1005">
        <v>22</v>
      </c>
      <c r="P30" s="1005">
        <v>91.6</v>
      </c>
      <c r="Q30" s="1005">
        <v>0.89</v>
      </c>
      <c r="R30" s="1024">
        <f t="shared" si="39"/>
        <v>0.12341153470185728</v>
      </c>
      <c r="S30" s="1005">
        <v>2020</v>
      </c>
      <c r="T30" s="1005">
        <f t="shared" si="4"/>
        <v>9821</v>
      </c>
      <c r="U30" s="1005">
        <f t="shared" si="5"/>
        <v>0</v>
      </c>
      <c r="V30" s="1005">
        <v>114.5</v>
      </c>
      <c r="W30" s="1005">
        <v>18</v>
      </c>
      <c r="X30" s="1005">
        <v>91.6</v>
      </c>
      <c r="Y30" s="1005">
        <v>0.89939999999999998</v>
      </c>
      <c r="Z30" s="1024">
        <f t="shared" si="40"/>
        <v>0.13657407407407407</v>
      </c>
      <c r="AA30" s="1005">
        <v>1770</v>
      </c>
      <c r="AB30" s="1005">
        <f t="shared" si="7"/>
        <v>7776</v>
      </c>
      <c r="AC30" s="1005">
        <f t="shared" si="8"/>
        <v>0</v>
      </c>
      <c r="AD30" s="1005">
        <v>114.5</v>
      </c>
      <c r="AE30" s="1005">
        <v>17.84</v>
      </c>
      <c r="AF30" s="1005">
        <v>91.6</v>
      </c>
      <c r="AG30" s="1005">
        <v>0.91059999999999997</v>
      </c>
      <c r="AH30" s="1024">
        <f t="shared" si="41"/>
        <v>0.16695597666232703</v>
      </c>
      <c r="AI30" s="1005">
        <v>2216</v>
      </c>
      <c r="AJ30" s="1005">
        <f t="shared" si="10"/>
        <v>7964</v>
      </c>
      <c r="AK30" s="1005">
        <f t="shared" si="11"/>
        <v>0</v>
      </c>
      <c r="AL30" s="1005">
        <v>114.5</v>
      </c>
      <c r="AM30" s="1005">
        <v>18.239999999999998</v>
      </c>
      <c r="AN30" s="1005">
        <v>91.6</v>
      </c>
      <c r="AO30" s="1005">
        <v>0.89939999999999998</v>
      </c>
      <c r="AP30" s="1024">
        <f t="shared" si="43"/>
        <v>0.11436521411054519</v>
      </c>
      <c r="AQ30" s="1005">
        <v>1552</v>
      </c>
      <c r="AR30" s="1005">
        <f t="shared" si="13"/>
        <v>8142</v>
      </c>
      <c r="AS30" s="1005">
        <f t="shared" si="14"/>
        <v>0</v>
      </c>
      <c r="AT30" s="1005">
        <v>114.5</v>
      </c>
      <c r="AU30" s="1005">
        <v>6</v>
      </c>
      <c r="AV30" s="1005">
        <v>91.6</v>
      </c>
      <c r="AW30" s="1005">
        <v>0.99439999999999995</v>
      </c>
      <c r="AX30" s="1024">
        <f t="shared" si="44"/>
        <v>0.41944444444444445</v>
      </c>
      <c r="AY30" s="1005">
        <v>1812</v>
      </c>
      <c r="AZ30" s="1005">
        <f t="shared" si="16"/>
        <v>2592</v>
      </c>
      <c r="BA30" s="1005">
        <f t="shared" si="17"/>
        <v>0</v>
      </c>
      <c r="BB30" s="1005">
        <v>114.5</v>
      </c>
      <c r="BC30" s="1005">
        <v>19.28</v>
      </c>
      <c r="BD30" s="1005">
        <v>91.6</v>
      </c>
      <c r="BE30" s="1005">
        <v>0.75449999999999995</v>
      </c>
      <c r="BF30" s="1024">
        <f>+(BG30/(24*31*BC30))</f>
        <v>0.12269664926605094</v>
      </c>
      <c r="BG30" s="1005">
        <v>1760</v>
      </c>
      <c r="BH30" s="1005">
        <f t="shared" si="19"/>
        <v>8607</v>
      </c>
      <c r="BI30" s="1005">
        <f t="shared" si="20"/>
        <v>0</v>
      </c>
      <c r="BJ30" s="1005">
        <v>114.5</v>
      </c>
      <c r="BK30" s="1005">
        <v>21.6</v>
      </c>
      <c r="BL30" s="1005">
        <v>91.6</v>
      </c>
      <c r="BM30" s="1005">
        <v>0.98240000000000005</v>
      </c>
      <c r="BN30" s="1024">
        <f>+(BO30/(24*30*BK30))</f>
        <v>0.18351337448559668</v>
      </c>
      <c r="BO30" s="1005">
        <v>2854</v>
      </c>
      <c r="BP30" s="1005">
        <f t="shared" si="22"/>
        <v>9331</v>
      </c>
      <c r="BQ30" s="1005">
        <f t="shared" si="23"/>
        <v>0</v>
      </c>
      <c r="BR30" s="1005">
        <v>114.5</v>
      </c>
      <c r="BS30" s="1005">
        <v>20.16</v>
      </c>
      <c r="BT30" s="1005">
        <v>91.6</v>
      </c>
      <c r="BU30" s="1005">
        <v>0.80759999999999998</v>
      </c>
      <c r="BV30" s="1024">
        <f>+(BW30/(24*31*BS30))</f>
        <v>0.11920762928827444</v>
      </c>
      <c r="BW30" s="1005">
        <v>1788</v>
      </c>
      <c r="BX30" s="1005">
        <f t="shared" si="25"/>
        <v>8999</v>
      </c>
      <c r="BY30" s="1005">
        <f t="shared" si="26"/>
        <v>0</v>
      </c>
      <c r="BZ30" s="1005">
        <v>114.5</v>
      </c>
      <c r="CA30" s="1005">
        <v>19.84</v>
      </c>
      <c r="CB30" s="1005">
        <v>91.6</v>
      </c>
      <c r="CC30" s="1005">
        <v>0.80859999999999999</v>
      </c>
      <c r="CD30" s="1024">
        <f>+(CE30/(24*31*CA30))</f>
        <v>0.16286203607353453</v>
      </c>
      <c r="CE30" s="1005">
        <v>2404</v>
      </c>
      <c r="CF30" s="1005">
        <f t="shared" si="28"/>
        <v>8857</v>
      </c>
      <c r="CG30" s="1005">
        <f t="shared" si="29"/>
        <v>0</v>
      </c>
      <c r="CH30" s="1005">
        <v>114.5</v>
      </c>
      <c r="CI30" s="1005">
        <v>18.559999999999999</v>
      </c>
      <c r="CJ30" s="1005">
        <v>91.6</v>
      </c>
      <c r="CK30" s="1005">
        <v>0.87280000000000002</v>
      </c>
      <c r="CL30" s="1024">
        <f t="shared" ref="CL30:CL42" si="45">+(CM30/(24*28*CI30))</f>
        <v>0.10968288177339902</v>
      </c>
      <c r="CM30" s="1005">
        <v>1368</v>
      </c>
      <c r="CN30" s="1005">
        <f t="shared" si="31"/>
        <v>7483</v>
      </c>
      <c r="CO30" s="1005">
        <f t="shared" si="32"/>
        <v>0</v>
      </c>
      <c r="CP30" s="1005">
        <v>114.5</v>
      </c>
      <c r="CQ30" s="1005">
        <v>20.48</v>
      </c>
      <c r="CR30" s="1005">
        <v>91.6</v>
      </c>
      <c r="CS30" s="1005">
        <v>0.91720000000000002</v>
      </c>
      <c r="CT30" s="1024">
        <f t="shared" ref="CT30:CT42" si="46">+(CU30/(24*31*CQ30))</f>
        <v>0.14280913978494622</v>
      </c>
      <c r="CU30" s="1005">
        <v>2176</v>
      </c>
      <c r="CV30" s="1005">
        <f t="shared" si="34"/>
        <v>9142</v>
      </c>
      <c r="CW30" s="1005">
        <f t="shared" si="35"/>
        <v>0</v>
      </c>
    </row>
    <row r="31" spans="1:101">
      <c r="A31" s="1004">
        <v>25</v>
      </c>
      <c r="B31" s="1005" t="s">
        <v>968</v>
      </c>
      <c r="C31" s="1004" t="s">
        <v>1274</v>
      </c>
      <c r="D31" s="1005" t="s">
        <v>2011</v>
      </c>
      <c r="E31" s="1004" t="s">
        <v>55</v>
      </c>
      <c r="F31" s="1004">
        <v>115</v>
      </c>
      <c r="G31" s="1005">
        <v>15.2</v>
      </c>
      <c r="H31" s="1004">
        <v>92</v>
      </c>
      <c r="I31" s="1005">
        <v>0.74639999999999995</v>
      </c>
      <c r="J31" s="1024">
        <f t="shared" si="42"/>
        <v>0.1023391812865497</v>
      </c>
      <c r="K31" s="1005">
        <v>1120</v>
      </c>
      <c r="L31" s="1005">
        <f t="shared" si="1"/>
        <v>6566</v>
      </c>
      <c r="M31" s="1005">
        <f t="shared" si="2"/>
        <v>0</v>
      </c>
      <c r="N31" s="1005">
        <v>115</v>
      </c>
      <c r="O31" s="1005">
        <v>3.6</v>
      </c>
      <c r="P31" s="1005">
        <v>92</v>
      </c>
      <c r="Q31" s="1005">
        <v>0.5625</v>
      </c>
      <c r="R31" s="1024">
        <f t="shared" si="39"/>
        <v>0.29868578255675027</v>
      </c>
      <c r="S31" s="1005">
        <v>800</v>
      </c>
      <c r="T31" s="1005">
        <f t="shared" si="4"/>
        <v>1607</v>
      </c>
      <c r="U31" s="1005">
        <f t="shared" si="5"/>
        <v>0</v>
      </c>
      <c r="V31" s="1005">
        <v>115</v>
      </c>
      <c r="W31" s="1005">
        <v>1.6</v>
      </c>
      <c r="X31" s="1005">
        <v>92</v>
      </c>
      <c r="Y31" s="1005">
        <v>0.99539999999999995</v>
      </c>
      <c r="Z31" s="1024">
        <f t="shared" si="40"/>
        <v>0.38020833333333331</v>
      </c>
      <c r="AA31" s="1005">
        <v>438</v>
      </c>
      <c r="AB31" s="1005">
        <f t="shared" si="7"/>
        <v>691</v>
      </c>
      <c r="AC31" s="1005">
        <f t="shared" si="8"/>
        <v>0</v>
      </c>
      <c r="AD31" s="1005">
        <v>115</v>
      </c>
      <c r="AE31" s="1005">
        <v>1.6</v>
      </c>
      <c r="AF31" s="1005">
        <v>92</v>
      </c>
      <c r="AG31" s="1005">
        <v>1</v>
      </c>
      <c r="AH31" s="1024">
        <f t="shared" si="41"/>
        <v>0.37466397849462363</v>
      </c>
      <c r="AI31" s="1005">
        <v>446</v>
      </c>
      <c r="AJ31" s="1005">
        <f t="shared" si="10"/>
        <v>714</v>
      </c>
      <c r="AK31" s="1005">
        <f t="shared" si="11"/>
        <v>0</v>
      </c>
      <c r="AL31" s="1005">
        <v>115</v>
      </c>
      <c r="AM31" s="1005">
        <v>1.6</v>
      </c>
      <c r="AN31" s="1005">
        <v>92</v>
      </c>
      <c r="AO31" s="1005">
        <v>1.004</v>
      </c>
      <c r="AP31" s="1024">
        <f t="shared" si="43"/>
        <v>0.41498655913978494</v>
      </c>
      <c r="AQ31" s="1005">
        <v>494</v>
      </c>
      <c r="AR31" s="1005">
        <f t="shared" si="13"/>
        <v>714</v>
      </c>
      <c r="AS31" s="1005">
        <f t="shared" si="14"/>
        <v>0</v>
      </c>
      <c r="AT31" s="1005">
        <v>115</v>
      </c>
      <c r="AU31" s="1005">
        <v>1.6</v>
      </c>
      <c r="AV31" s="1005">
        <v>92</v>
      </c>
      <c r="AW31" s="1005">
        <v>0.98680000000000001</v>
      </c>
      <c r="AX31" s="1024">
        <f t="shared" si="44"/>
        <v>0.13194444444444445</v>
      </c>
      <c r="AY31" s="1005">
        <v>152</v>
      </c>
      <c r="AZ31" s="1005">
        <f t="shared" si="16"/>
        <v>691</v>
      </c>
      <c r="BA31" s="1005">
        <f t="shared" si="17"/>
        <v>0</v>
      </c>
      <c r="BB31" s="1005">
        <v>115</v>
      </c>
      <c r="BC31" s="1005">
        <v>0</v>
      </c>
      <c r="BD31" s="1005">
        <v>92</v>
      </c>
      <c r="BE31" s="1005">
        <v>0</v>
      </c>
      <c r="BF31" s="1024">
        <v>0</v>
      </c>
      <c r="BG31" s="1005">
        <v>0</v>
      </c>
      <c r="BH31" s="1005">
        <f t="shared" si="19"/>
        <v>0</v>
      </c>
      <c r="BI31" s="1005">
        <f t="shared" si="20"/>
        <v>0</v>
      </c>
      <c r="BJ31" s="1005">
        <v>115</v>
      </c>
      <c r="BK31" s="1005">
        <v>0</v>
      </c>
      <c r="BL31" s="1005">
        <v>92</v>
      </c>
      <c r="BM31" s="1005">
        <v>0</v>
      </c>
      <c r="BN31" s="1024">
        <v>0</v>
      </c>
      <c r="BO31" s="1005">
        <v>0</v>
      </c>
      <c r="BP31" s="1005">
        <f t="shared" si="22"/>
        <v>0</v>
      </c>
      <c r="BQ31" s="1005">
        <f t="shared" si="23"/>
        <v>0</v>
      </c>
      <c r="BR31" s="1005">
        <v>115</v>
      </c>
      <c r="BS31" s="1005">
        <v>0</v>
      </c>
      <c r="BT31" s="1005">
        <v>92</v>
      </c>
      <c r="BU31" s="1005">
        <v>0</v>
      </c>
      <c r="BV31" s="1024">
        <v>0</v>
      </c>
      <c r="BW31" s="1005">
        <v>0</v>
      </c>
      <c r="BX31" s="1005">
        <f t="shared" si="25"/>
        <v>0</v>
      </c>
      <c r="BY31" s="1005">
        <f t="shared" si="26"/>
        <v>0</v>
      </c>
      <c r="BZ31" s="1005">
        <v>115</v>
      </c>
      <c r="CA31" s="1005">
        <v>0</v>
      </c>
      <c r="CB31" s="1005">
        <v>92</v>
      </c>
      <c r="CC31" s="1005">
        <v>0</v>
      </c>
      <c r="CD31" s="1024">
        <v>0</v>
      </c>
      <c r="CE31" s="1005">
        <v>0</v>
      </c>
      <c r="CF31" s="1005">
        <f t="shared" si="28"/>
        <v>0</v>
      </c>
      <c r="CG31" s="1005">
        <f t="shared" si="29"/>
        <v>0</v>
      </c>
      <c r="CH31" s="1005">
        <v>115</v>
      </c>
      <c r="CI31" s="1005">
        <v>5.6</v>
      </c>
      <c r="CJ31" s="1005">
        <v>92</v>
      </c>
      <c r="CK31" s="1005">
        <v>0.26440000000000002</v>
      </c>
      <c r="CL31" s="1024">
        <f t="shared" si="45"/>
        <v>0.30346513605442177</v>
      </c>
      <c r="CM31" s="1005">
        <v>1142</v>
      </c>
      <c r="CN31" s="1005">
        <f t="shared" si="31"/>
        <v>2258</v>
      </c>
      <c r="CO31" s="1005">
        <f t="shared" si="32"/>
        <v>0</v>
      </c>
      <c r="CP31" s="1005">
        <v>115</v>
      </c>
      <c r="CQ31" s="1005">
        <v>92.8</v>
      </c>
      <c r="CR31" s="1005">
        <v>92.8</v>
      </c>
      <c r="CS31" s="1005">
        <v>0.50239999999999996</v>
      </c>
      <c r="CT31" s="1024">
        <f t="shared" si="46"/>
        <v>2.9459816462736373E-2</v>
      </c>
      <c r="CU31" s="1005">
        <v>2034</v>
      </c>
      <c r="CV31" s="1005">
        <f t="shared" si="34"/>
        <v>41426</v>
      </c>
      <c r="CW31" s="1005">
        <f t="shared" si="35"/>
        <v>0</v>
      </c>
    </row>
    <row r="32" spans="1:101">
      <c r="A32" s="1004">
        <v>26</v>
      </c>
      <c r="B32" s="1005" t="s">
        <v>608</v>
      </c>
      <c r="C32" s="1004" t="s">
        <v>1274</v>
      </c>
      <c r="D32" s="1005" t="s">
        <v>2011</v>
      </c>
      <c r="E32" s="1004" t="s">
        <v>55</v>
      </c>
      <c r="F32" s="1004">
        <v>116</v>
      </c>
      <c r="G32" s="1005">
        <v>112</v>
      </c>
      <c r="H32" s="1004">
        <v>112</v>
      </c>
      <c r="I32" s="1005">
        <v>0.92789999999999995</v>
      </c>
      <c r="J32" s="1024">
        <f t="shared" si="42"/>
        <v>0.33544146825396826</v>
      </c>
      <c r="K32" s="1005">
        <v>27050</v>
      </c>
      <c r="L32" s="1005">
        <f t="shared" si="1"/>
        <v>48384</v>
      </c>
      <c r="M32" s="1005">
        <f t="shared" si="2"/>
        <v>0</v>
      </c>
      <c r="N32" s="1005">
        <v>116</v>
      </c>
      <c r="O32" s="1005">
        <v>116</v>
      </c>
      <c r="P32" s="1005">
        <v>116</v>
      </c>
      <c r="Q32" s="1005">
        <v>0.92090000000000005</v>
      </c>
      <c r="R32" s="1024">
        <f t="shared" si="39"/>
        <v>0.34461902113459397</v>
      </c>
      <c r="S32" s="1005">
        <v>29742</v>
      </c>
      <c r="T32" s="1005">
        <f t="shared" si="4"/>
        <v>51782</v>
      </c>
      <c r="U32" s="1005">
        <f t="shared" si="5"/>
        <v>0</v>
      </c>
      <c r="V32" s="1005">
        <v>116</v>
      </c>
      <c r="W32" s="1005">
        <v>132</v>
      </c>
      <c r="X32" s="1005">
        <v>132</v>
      </c>
      <c r="Y32" s="1005">
        <v>0.7903</v>
      </c>
      <c r="Z32" s="1024">
        <f t="shared" si="40"/>
        <v>0.17643097643097644</v>
      </c>
      <c r="AA32" s="1005">
        <v>16768</v>
      </c>
      <c r="AB32" s="1005">
        <f t="shared" si="7"/>
        <v>57024</v>
      </c>
      <c r="AC32" s="1005">
        <f t="shared" si="8"/>
        <v>0</v>
      </c>
      <c r="AD32" s="1005">
        <v>116</v>
      </c>
      <c r="AE32" s="1005">
        <v>132</v>
      </c>
      <c r="AF32" s="1005">
        <v>132</v>
      </c>
      <c r="AG32" s="1005">
        <v>0.79649999999999999</v>
      </c>
      <c r="AH32" s="1024">
        <f t="shared" si="41"/>
        <v>0.33866894753991528</v>
      </c>
      <c r="AI32" s="1005">
        <v>33260</v>
      </c>
      <c r="AJ32" s="1005">
        <f t="shared" si="10"/>
        <v>58925</v>
      </c>
      <c r="AK32" s="1005">
        <f t="shared" si="11"/>
        <v>0</v>
      </c>
      <c r="AL32" s="1005">
        <v>116</v>
      </c>
      <c r="AM32" s="1005">
        <v>144</v>
      </c>
      <c r="AN32" s="1005">
        <v>144</v>
      </c>
      <c r="AO32" s="1005">
        <v>0.80530000000000002</v>
      </c>
      <c r="AP32" s="1024">
        <f t="shared" si="43"/>
        <v>0.26485961768219835</v>
      </c>
      <c r="AQ32" s="1005">
        <v>28376</v>
      </c>
      <c r="AR32" s="1005">
        <f t="shared" si="13"/>
        <v>64282</v>
      </c>
      <c r="AS32" s="1005">
        <f t="shared" si="14"/>
        <v>0</v>
      </c>
      <c r="AT32" s="1005">
        <v>116</v>
      </c>
      <c r="AU32" s="1005">
        <v>128</v>
      </c>
      <c r="AV32" s="1005">
        <v>128</v>
      </c>
      <c r="AW32" s="1005">
        <v>0.81679999999999997</v>
      </c>
      <c r="AX32" s="1024">
        <f t="shared" si="44"/>
        <v>0.27384982638888888</v>
      </c>
      <c r="AY32" s="1005">
        <v>25238</v>
      </c>
      <c r="AZ32" s="1005">
        <f t="shared" si="16"/>
        <v>55296</v>
      </c>
      <c r="BA32" s="1005">
        <f t="shared" si="17"/>
        <v>0</v>
      </c>
      <c r="BB32" s="1005">
        <v>116</v>
      </c>
      <c r="BC32" s="1005">
        <v>124</v>
      </c>
      <c r="BD32" s="1005">
        <v>124</v>
      </c>
      <c r="BE32" s="1005">
        <v>0.83509999999999995</v>
      </c>
      <c r="BF32" s="1024">
        <f t="shared" ref="BF32:BF42" si="47">+(BG32/(24*31*BC32))</f>
        <v>0.16272112382934442</v>
      </c>
      <c r="BG32" s="1005">
        <v>15012</v>
      </c>
      <c r="BH32" s="1005">
        <f t="shared" si="19"/>
        <v>55354</v>
      </c>
      <c r="BI32" s="1005">
        <f t="shared" si="20"/>
        <v>0</v>
      </c>
      <c r="BJ32" s="1005">
        <v>116</v>
      </c>
      <c r="BK32" s="1005">
        <v>9.6</v>
      </c>
      <c r="BL32" s="1005">
        <v>92.8</v>
      </c>
      <c r="BM32" s="1005">
        <v>1.0009999999999999</v>
      </c>
      <c r="BN32" s="1024">
        <f t="shared" ref="BN32:BN42" si="48">+(BO32/(24*30*BK32))</f>
        <v>0.26909722222222221</v>
      </c>
      <c r="BO32" s="1005">
        <v>1860</v>
      </c>
      <c r="BP32" s="1005">
        <f t="shared" si="22"/>
        <v>4147</v>
      </c>
      <c r="BQ32" s="1005">
        <f t="shared" si="23"/>
        <v>0</v>
      </c>
      <c r="BR32" s="1005">
        <v>116</v>
      </c>
      <c r="BS32" s="1005">
        <v>80</v>
      </c>
      <c r="BT32" s="1005">
        <v>92.8</v>
      </c>
      <c r="BU32" s="1005">
        <v>0.99880000000000002</v>
      </c>
      <c r="BV32" s="1024">
        <f t="shared" ref="BV32:BV42" si="49">+(BW32/(24*31*BS32))</f>
        <v>3.0443548387096776E-2</v>
      </c>
      <c r="BW32" s="1005">
        <v>1812</v>
      </c>
      <c r="BX32" s="1005">
        <f t="shared" si="25"/>
        <v>35712</v>
      </c>
      <c r="BY32" s="1005">
        <f t="shared" si="26"/>
        <v>0</v>
      </c>
      <c r="BZ32" s="1005">
        <v>116</v>
      </c>
      <c r="CA32" s="1005">
        <v>154</v>
      </c>
      <c r="CB32" s="1005">
        <v>154</v>
      </c>
      <c r="CC32" s="1005">
        <v>0.73809999999999998</v>
      </c>
      <c r="CD32" s="1024">
        <f t="shared" ref="CD32:CD42" si="50">+(CE32/(24*31*CA32))</f>
        <v>0.41332390727552015</v>
      </c>
      <c r="CE32" s="1005">
        <v>47357</v>
      </c>
      <c r="CF32" s="1005">
        <f t="shared" si="28"/>
        <v>68746</v>
      </c>
      <c r="CG32" s="1005">
        <f t="shared" si="29"/>
        <v>0</v>
      </c>
      <c r="CH32" s="1005">
        <v>116</v>
      </c>
      <c r="CI32" s="1005">
        <v>152.80000000000001</v>
      </c>
      <c r="CJ32" s="1005">
        <v>152.80000000000001</v>
      </c>
      <c r="CK32" s="1005">
        <v>0.73140000000000005</v>
      </c>
      <c r="CL32" s="1024">
        <f t="shared" si="45"/>
        <v>0.44225060770381447</v>
      </c>
      <c r="CM32" s="1005">
        <v>45411</v>
      </c>
      <c r="CN32" s="1005">
        <f t="shared" si="31"/>
        <v>61609</v>
      </c>
      <c r="CO32" s="1005">
        <f t="shared" si="32"/>
        <v>0</v>
      </c>
      <c r="CP32" s="1005">
        <v>116</v>
      </c>
      <c r="CQ32" s="1005">
        <v>158</v>
      </c>
      <c r="CR32" s="1005">
        <v>158</v>
      </c>
      <c r="CS32" s="1005">
        <v>0.71950000000000003</v>
      </c>
      <c r="CT32" s="1024">
        <f t="shared" si="46"/>
        <v>0.46336089560364774</v>
      </c>
      <c r="CU32" s="1005">
        <v>54469</v>
      </c>
      <c r="CV32" s="1005">
        <f t="shared" si="34"/>
        <v>70531</v>
      </c>
      <c r="CW32" s="1005">
        <f t="shared" si="35"/>
        <v>0</v>
      </c>
    </row>
    <row r="33" spans="1:101">
      <c r="A33" s="1004">
        <v>27</v>
      </c>
      <c r="B33" s="1005" t="s">
        <v>991</v>
      </c>
      <c r="C33" s="1004" t="s">
        <v>1274</v>
      </c>
      <c r="D33" s="1005" t="s">
        <v>2011</v>
      </c>
      <c r="E33" s="1004" t="s">
        <v>55</v>
      </c>
      <c r="F33" s="1004">
        <v>116</v>
      </c>
      <c r="G33" s="1005">
        <v>116.88</v>
      </c>
      <c r="H33" s="1004">
        <v>116.88</v>
      </c>
      <c r="I33" s="1005">
        <v>0.70089999999999997</v>
      </c>
      <c r="J33" s="1024">
        <f t="shared" si="42"/>
        <v>1.815727431743859E-2</v>
      </c>
      <c r="K33" s="1005">
        <v>1528</v>
      </c>
      <c r="L33" s="1005">
        <f t="shared" si="1"/>
        <v>50492</v>
      </c>
      <c r="M33" s="1005">
        <f t="shared" si="2"/>
        <v>0</v>
      </c>
      <c r="N33" s="1005">
        <v>116</v>
      </c>
      <c r="O33" s="1005">
        <v>134.80000000000001</v>
      </c>
      <c r="P33" s="1005">
        <v>134.80000000000001</v>
      </c>
      <c r="Q33" s="1005">
        <v>0.68969999999999998</v>
      </c>
      <c r="R33" s="1024">
        <f t="shared" si="39"/>
        <v>4.4859369515969492E-2</v>
      </c>
      <c r="S33" s="1005">
        <v>4499</v>
      </c>
      <c r="T33" s="1005">
        <f t="shared" si="4"/>
        <v>60175</v>
      </c>
      <c r="U33" s="1005">
        <f t="shared" si="5"/>
        <v>0</v>
      </c>
      <c r="V33" s="1005">
        <v>116</v>
      </c>
      <c r="W33" s="1005">
        <v>117.12</v>
      </c>
      <c r="X33" s="1005">
        <v>117.12</v>
      </c>
      <c r="Y33" s="1005">
        <v>0.71879999999999999</v>
      </c>
      <c r="Z33" s="1024">
        <f t="shared" si="40"/>
        <v>5.4490645871281114E-2</v>
      </c>
      <c r="AA33" s="1005">
        <v>4595</v>
      </c>
      <c r="AB33" s="1005">
        <f t="shared" si="7"/>
        <v>50596</v>
      </c>
      <c r="AC33" s="1005">
        <f t="shared" si="8"/>
        <v>0</v>
      </c>
      <c r="AD33" s="1005">
        <v>116</v>
      </c>
      <c r="AE33" s="1005">
        <v>109.76</v>
      </c>
      <c r="AF33" s="1005">
        <v>109.76</v>
      </c>
      <c r="AG33" s="1005">
        <v>0.6734</v>
      </c>
      <c r="AH33" s="1024">
        <f t="shared" si="41"/>
        <v>1.50744341515408E-2</v>
      </c>
      <c r="AI33" s="1005">
        <v>1231</v>
      </c>
      <c r="AJ33" s="1005">
        <f t="shared" si="10"/>
        <v>48997</v>
      </c>
      <c r="AK33" s="1005">
        <f t="shared" si="11"/>
        <v>0</v>
      </c>
      <c r="AL33" s="1005">
        <v>116</v>
      </c>
      <c r="AM33" s="1005">
        <v>4.4000000000000004</v>
      </c>
      <c r="AN33" s="1005">
        <v>92.8</v>
      </c>
      <c r="AO33" s="1005">
        <v>0.6452</v>
      </c>
      <c r="AP33" s="1024">
        <f t="shared" si="43"/>
        <v>0.20405669599217985</v>
      </c>
      <c r="AQ33" s="1005">
        <v>668</v>
      </c>
      <c r="AR33" s="1005">
        <f t="shared" si="13"/>
        <v>1964</v>
      </c>
      <c r="AS33" s="1005">
        <f t="shared" si="14"/>
        <v>0</v>
      </c>
      <c r="AT33" s="1005">
        <v>116</v>
      </c>
      <c r="AU33" s="1005">
        <v>6.96</v>
      </c>
      <c r="AV33" s="1005">
        <v>92.8</v>
      </c>
      <c r="AW33" s="1005">
        <v>0.60129999999999995</v>
      </c>
      <c r="AX33" s="1024">
        <f t="shared" si="44"/>
        <v>0.20973020434227332</v>
      </c>
      <c r="AY33" s="1005">
        <v>1051</v>
      </c>
      <c r="AZ33" s="1005">
        <f t="shared" si="16"/>
        <v>3007</v>
      </c>
      <c r="BA33" s="1005">
        <f t="shared" si="17"/>
        <v>0</v>
      </c>
      <c r="BB33" s="1005">
        <v>116</v>
      </c>
      <c r="BC33" s="1005">
        <v>8.8000000000000007</v>
      </c>
      <c r="BD33" s="1005">
        <v>92.8</v>
      </c>
      <c r="BE33" s="1005">
        <v>0.65590000000000004</v>
      </c>
      <c r="BF33" s="1024">
        <f t="shared" si="47"/>
        <v>0.14296187683284456</v>
      </c>
      <c r="BG33" s="1005">
        <v>936</v>
      </c>
      <c r="BH33" s="1005">
        <f t="shared" si="19"/>
        <v>3928</v>
      </c>
      <c r="BI33" s="1005">
        <f t="shared" si="20"/>
        <v>0</v>
      </c>
      <c r="BJ33" s="1005">
        <v>116</v>
      </c>
      <c r="BK33" s="1005">
        <v>3.04</v>
      </c>
      <c r="BL33" s="1005">
        <v>92.8</v>
      </c>
      <c r="BM33" s="1005">
        <v>0.58720000000000006</v>
      </c>
      <c r="BN33" s="1024">
        <f t="shared" si="48"/>
        <v>0.37966008771929821</v>
      </c>
      <c r="BO33" s="1005">
        <v>831</v>
      </c>
      <c r="BP33" s="1005">
        <f t="shared" si="22"/>
        <v>1313</v>
      </c>
      <c r="BQ33" s="1005">
        <f t="shared" si="23"/>
        <v>0</v>
      </c>
      <c r="BR33" s="1005">
        <v>116</v>
      </c>
      <c r="BS33" s="1005">
        <v>4.08</v>
      </c>
      <c r="BT33" s="1005">
        <v>92.8</v>
      </c>
      <c r="BU33" s="1005">
        <v>0.55600000000000005</v>
      </c>
      <c r="BV33" s="1024">
        <f t="shared" si="49"/>
        <v>0.30274878768711788</v>
      </c>
      <c r="BW33" s="1005">
        <v>919</v>
      </c>
      <c r="BX33" s="1005">
        <f t="shared" si="25"/>
        <v>1821</v>
      </c>
      <c r="BY33" s="1005">
        <f t="shared" si="26"/>
        <v>0</v>
      </c>
      <c r="BZ33" s="1005">
        <v>116</v>
      </c>
      <c r="CA33" s="1005">
        <v>124</v>
      </c>
      <c r="CB33" s="1005">
        <v>124</v>
      </c>
      <c r="CC33" s="1005">
        <v>0.68840000000000001</v>
      </c>
      <c r="CD33" s="1024">
        <f t="shared" si="50"/>
        <v>4.1850936524453694E-2</v>
      </c>
      <c r="CE33" s="1005">
        <v>3861</v>
      </c>
      <c r="CF33" s="1005">
        <f t="shared" si="28"/>
        <v>55354</v>
      </c>
      <c r="CG33" s="1005">
        <f t="shared" si="29"/>
        <v>0</v>
      </c>
      <c r="CH33" s="1005">
        <v>116</v>
      </c>
      <c r="CI33" s="1005">
        <v>143.19999999999999</v>
      </c>
      <c r="CJ33" s="1005">
        <v>143.19999999999999</v>
      </c>
      <c r="CK33" s="1005">
        <v>0.73829999999999996</v>
      </c>
      <c r="CL33" s="1024">
        <f t="shared" si="45"/>
        <v>0.15348580074487897</v>
      </c>
      <c r="CM33" s="1005">
        <v>14770</v>
      </c>
      <c r="CN33" s="1005">
        <f t="shared" si="31"/>
        <v>57738</v>
      </c>
      <c r="CO33" s="1005">
        <f t="shared" si="32"/>
        <v>0</v>
      </c>
      <c r="CP33" s="1005">
        <v>116</v>
      </c>
      <c r="CQ33" s="1005">
        <v>132.72</v>
      </c>
      <c r="CR33" s="1005">
        <v>132.72</v>
      </c>
      <c r="CS33" s="1005">
        <v>0.72130000000000005</v>
      </c>
      <c r="CT33" s="1024">
        <f t="shared" si="46"/>
        <v>0.15949375190391932</v>
      </c>
      <c r="CU33" s="1005">
        <v>15749</v>
      </c>
      <c r="CV33" s="1005">
        <f t="shared" si="34"/>
        <v>59246</v>
      </c>
      <c r="CW33" s="1005">
        <f t="shared" si="35"/>
        <v>0</v>
      </c>
    </row>
    <row r="34" spans="1:101">
      <c r="A34" s="1004">
        <v>28</v>
      </c>
      <c r="B34" s="1005" t="s">
        <v>1376</v>
      </c>
      <c r="C34" s="1004" t="s">
        <v>1274</v>
      </c>
      <c r="D34" s="1005" t="s">
        <v>2011</v>
      </c>
      <c r="E34" s="1004" t="s">
        <v>55</v>
      </c>
      <c r="F34" s="1004">
        <v>116</v>
      </c>
      <c r="G34" s="1005">
        <v>32.799999999999997</v>
      </c>
      <c r="H34" s="1004">
        <v>92.8</v>
      </c>
      <c r="I34" s="1005">
        <v>0.93720000000000003</v>
      </c>
      <c r="J34" s="1024">
        <f t="shared" si="42"/>
        <v>0.49635840108401091</v>
      </c>
      <c r="K34" s="1005">
        <v>11722</v>
      </c>
      <c r="L34" s="1005">
        <f t="shared" si="1"/>
        <v>14170</v>
      </c>
      <c r="M34" s="1005">
        <f t="shared" si="2"/>
        <v>0</v>
      </c>
      <c r="N34" s="1005">
        <v>116</v>
      </c>
      <c r="O34" s="1005">
        <v>31.6</v>
      </c>
      <c r="P34" s="1005">
        <v>92.8</v>
      </c>
      <c r="Q34" s="1005">
        <v>0.92159999999999997</v>
      </c>
      <c r="R34" s="1024">
        <f t="shared" si="39"/>
        <v>0.28429971416904859</v>
      </c>
      <c r="S34" s="1005">
        <v>6684</v>
      </c>
      <c r="T34" s="1005">
        <f t="shared" si="4"/>
        <v>14106</v>
      </c>
      <c r="U34" s="1005">
        <f t="shared" si="5"/>
        <v>0</v>
      </c>
      <c r="V34" s="1005">
        <v>116</v>
      </c>
      <c r="W34" s="1005">
        <v>29.2</v>
      </c>
      <c r="X34" s="1005">
        <v>92.8</v>
      </c>
      <c r="Y34" s="1005">
        <v>0.93489999999999995</v>
      </c>
      <c r="Z34" s="1024">
        <f t="shared" si="40"/>
        <v>0.41390791476407912</v>
      </c>
      <c r="AA34" s="1005">
        <v>8702</v>
      </c>
      <c r="AB34" s="1005">
        <f t="shared" si="7"/>
        <v>12614</v>
      </c>
      <c r="AC34" s="1005">
        <f t="shared" si="8"/>
        <v>0</v>
      </c>
      <c r="AD34" s="1005">
        <v>116</v>
      </c>
      <c r="AE34" s="1005">
        <v>37.6</v>
      </c>
      <c r="AF34" s="1005">
        <v>92.8</v>
      </c>
      <c r="AG34" s="1005">
        <v>0.93269999999999997</v>
      </c>
      <c r="AH34" s="1024">
        <f t="shared" si="41"/>
        <v>0.35382349576755889</v>
      </c>
      <c r="AI34" s="1005">
        <v>9898</v>
      </c>
      <c r="AJ34" s="1005">
        <f t="shared" si="10"/>
        <v>16785</v>
      </c>
      <c r="AK34" s="1005">
        <f t="shared" si="11"/>
        <v>0</v>
      </c>
      <c r="AL34" s="1005">
        <v>116</v>
      </c>
      <c r="AM34" s="1005">
        <v>30.4</v>
      </c>
      <c r="AN34" s="1005">
        <v>92.8</v>
      </c>
      <c r="AO34" s="1005">
        <v>0.9425</v>
      </c>
      <c r="AP34" s="1024">
        <f t="shared" si="43"/>
        <v>0.3818265421618563</v>
      </c>
      <c r="AQ34" s="1005">
        <v>8636</v>
      </c>
      <c r="AR34" s="1005">
        <f t="shared" si="13"/>
        <v>13571</v>
      </c>
      <c r="AS34" s="1005">
        <f t="shared" si="14"/>
        <v>0</v>
      </c>
      <c r="AT34" s="1005">
        <v>116</v>
      </c>
      <c r="AU34" s="1005">
        <v>31.2</v>
      </c>
      <c r="AV34" s="1005">
        <v>92.8</v>
      </c>
      <c r="AW34" s="1005">
        <v>0.91849999999999998</v>
      </c>
      <c r="AX34" s="1024">
        <f t="shared" si="44"/>
        <v>0.41764601139601137</v>
      </c>
      <c r="AY34" s="1005">
        <v>9382</v>
      </c>
      <c r="AZ34" s="1005">
        <f t="shared" si="16"/>
        <v>13478</v>
      </c>
      <c r="BA34" s="1005">
        <f t="shared" si="17"/>
        <v>0</v>
      </c>
      <c r="BB34" s="1005">
        <v>116</v>
      </c>
      <c r="BC34" s="1005">
        <v>33.200000000000003</v>
      </c>
      <c r="BD34" s="1005">
        <v>92.8</v>
      </c>
      <c r="BE34" s="1005">
        <v>0.93300000000000005</v>
      </c>
      <c r="BF34" s="1024">
        <f t="shared" si="47"/>
        <v>0.28776395906205465</v>
      </c>
      <c r="BG34" s="1005">
        <v>7108</v>
      </c>
      <c r="BH34" s="1005">
        <f t="shared" si="19"/>
        <v>14820</v>
      </c>
      <c r="BI34" s="1005">
        <f t="shared" si="20"/>
        <v>0</v>
      </c>
      <c r="BJ34" s="1005">
        <v>116</v>
      </c>
      <c r="BK34" s="1005">
        <v>32</v>
      </c>
      <c r="BL34" s="1005">
        <v>92.8</v>
      </c>
      <c r="BM34" s="1005">
        <v>0.86760000000000004</v>
      </c>
      <c r="BN34" s="1024">
        <f t="shared" si="48"/>
        <v>0.42578125</v>
      </c>
      <c r="BO34" s="1005">
        <v>9810</v>
      </c>
      <c r="BP34" s="1005">
        <f t="shared" si="22"/>
        <v>13824</v>
      </c>
      <c r="BQ34" s="1005">
        <f t="shared" si="23"/>
        <v>0</v>
      </c>
      <c r="BR34" s="1005">
        <v>116</v>
      </c>
      <c r="BS34" s="1005">
        <v>28</v>
      </c>
      <c r="BT34" s="1005">
        <v>92.8</v>
      </c>
      <c r="BU34" s="1005">
        <v>0.80659999999999998</v>
      </c>
      <c r="BV34" s="1024">
        <f t="shared" si="49"/>
        <v>0.33707757296466972</v>
      </c>
      <c r="BW34" s="1005">
        <v>7022</v>
      </c>
      <c r="BX34" s="1005">
        <f t="shared" si="25"/>
        <v>12499</v>
      </c>
      <c r="BY34" s="1005">
        <f t="shared" si="26"/>
        <v>0</v>
      </c>
      <c r="BZ34" s="1005">
        <v>116</v>
      </c>
      <c r="CA34" s="1005">
        <v>24</v>
      </c>
      <c r="CB34" s="1005">
        <v>92.8</v>
      </c>
      <c r="CC34" s="1005">
        <v>0.84040000000000004</v>
      </c>
      <c r="CD34" s="1024">
        <f t="shared" si="50"/>
        <v>0.34318996415770608</v>
      </c>
      <c r="CE34" s="1005">
        <v>6128</v>
      </c>
      <c r="CF34" s="1005">
        <f t="shared" si="28"/>
        <v>10714</v>
      </c>
      <c r="CG34" s="1005">
        <f t="shared" si="29"/>
        <v>0</v>
      </c>
      <c r="CH34" s="1005">
        <v>116</v>
      </c>
      <c r="CI34" s="1005">
        <v>20.399999999999999</v>
      </c>
      <c r="CJ34" s="1005">
        <v>92.8</v>
      </c>
      <c r="CK34" s="1005">
        <v>0.86280000000000001</v>
      </c>
      <c r="CL34" s="1024">
        <f t="shared" si="45"/>
        <v>0.4083508403361345</v>
      </c>
      <c r="CM34" s="1005">
        <v>5598</v>
      </c>
      <c r="CN34" s="1005">
        <f t="shared" si="31"/>
        <v>8225</v>
      </c>
      <c r="CO34" s="1005">
        <f t="shared" si="32"/>
        <v>0</v>
      </c>
      <c r="CP34" s="1005">
        <v>116</v>
      </c>
      <c r="CQ34" s="1005">
        <v>27.2</v>
      </c>
      <c r="CR34" s="1005">
        <v>92.8</v>
      </c>
      <c r="CS34" s="1005">
        <v>0.94079999999999997</v>
      </c>
      <c r="CT34" s="1024">
        <f t="shared" si="46"/>
        <v>0.42427656546489567</v>
      </c>
      <c r="CU34" s="1005">
        <v>8586</v>
      </c>
      <c r="CV34" s="1005">
        <f t="shared" si="34"/>
        <v>12142</v>
      </c>
      <c r="CW34" s="1005">
        <f t="shared" si="35"/>
        <v>0</v>
      </c>
    </row>
    <row r="35" spans="1:101">
      <c r="A35" s="1004">
        <v>29</v>
      </c>
      <c r="B35" s="1005" t="s">
        <v>727</v>
      </c>
      <c r="C35" s="1004" t="s">
        <v>1274</v>
      </c>
      <c r="D35" s="1005" t="s">
        <v>2050</v>
      </c>
      <c r="E35" s="1004" t="s">
        <v>55</v>
      </c>
      <c r="F35" s="1004">
        <v>116.67</v>
      </c>
      <c r="G35" s="1005">
        <v>120</v>
      </c>
      <c r="H35" s="1004">
        <v>120</v>
      </c>
      <c r="I35" s="1005">
        <v>0.64049999999999996</v>
      </c>
      <c r="J35" s="1024">
        <f t="shared" si="42"/>
        <v>2.4826388888888887E-2</v>
      </c>
      <c r="K35" s="1005">
        <v>2145</v>
      </c>
      <c r="L35" s="1005">
        <f t="shared" si="1"/>
        <v>51840</v>
      </c>
      <c r="M35" s="1005">
        <f t="shared" si="2"/>
        <v>0</v>
      </c>
      <c r="N35" s="1005">
        <v>116.67</v>
      </c>
      <c r="O35" s="1005">
        <v>136.80000000000001</v>
      </c>
      <c r="P35" s="1005">
        <v>136.80000000000001</v>
      </c>
      <c r="Q35" s="1005">
        <v>0.79879999999999995</v>
      </c>
      <c r="R35" s="1024">
        <f t="shared" si="39"/>
        <v>4.4242831541218636E-2</v>
      </c>
      <c r="S35" s="1005">
        <v>4503</v>
      </c>
      <c r="T35" s="1005">
        <f t="shared" si="4"/>
        <v>61068</v>
      </c>
      <c r="U35" s="1005">
        <f t="shared" si="5"/>
        <v>0</v>
      </c>
      <c r="V35" s="1005">
        <v>116.67</v>
      </c>
      <c r="W35" s="1005">
        <v>136.19999999999999</v>
      </c>
      <c r="X35" s="1005">
        <v>136.19999999999999</v>
      </c>
      <c r="Y35" s="1005">
        <v>0.60460000000000003</v>
      </c>
      <c r="Z35" s="1024">
        <f t="shared" si="40"/>
        <v>2.7777777777777783E-2</v>
      </c>
      <c r="AA35" s="1005">
        <v>2724</v>
      </c>
      <c r="AB35" s="1005">
        <f t="shared" si="7"/>
        <v>58838</v>
      </c>
      <c r="AC35" s="1005">
        <f t="shared" si="8"/>
        <v>0</v>
      </c>
      <c r="AD35" s="1005">
        <v>116.67</v>
      </c>
      <c r="AE35" s="1005">
        <v>144.6</v>
      </c>
      <c r="AF35" s="1005">
        <v>144.6</v>
      </c>
      <c r="AG35" s="1005">
        <v>0.63859999999999995</v>
      </c>
      <c r="AH35" s="1024">
        <f t="shared" si="41"/>
        <v>2.0217061526792486E-2</v>
      </c>
      <c r="AI35" s="1005">
        <v>2175</v>
      </c>
      <c r="AJ35" s="1005">
        <f t="shared" si="10"/>
        <v>64549</v>
      </c>
      <c r="AK35" s="1005">
        <f t="shared" si="11"/>
        <v>0</v>
      </c>
      <c r="AL35" s="1005">
        <v>116.67</v>
      </c>
      <c r="AM35" s="1005">
        <v>172.2</v>
      </c>
      <c r="AN35" s="1005">
        <v>172.2</v>
      </c>
      <c r="AO35" s="1005">
        <v>0.84919999999999995</v>
      </c>
      <c r="AP35" s="1024">
        <f t="shared" si="43"/>
        <v>7.3924731182795703E-2</v>
      </c>
      <c r="AQ35" s="1005">
        <v>9471</v>
      </c>
      <c r="AR35" s="1005">
        <f t="shared" si="13"/>
        <v>76870</v>
      </c>
      <c r="AS35" s="1005">
        <f t="shared" si="14"/>
        <v>0</v>
      </c>
      <c r="AT35" s="1005">
        <v>116.67</v>
      </c>
      <c r="AU35" s="1005">
        <v>176.4</v>
      </c>
      <c r="AV35" s="1005">
        <v>176.4</v>
      </c>
      <c r="AW35" s="1005">
        <v>0.85950000000000004</v>
      </c>
      <c r="AX35" s="1024">
        <f t="shared" si="44"/>
        <v>0.57546768707482998</v>
      </c>
      <c r="AY35" s="1005">
        <v>73089</v>
      </c>
      <c r="AZ35" s="1005">
        <f t="shared" si="16"/>
        <v>76205</v>
      </c>
      <c r="BA35" s="1005">
        <f t="shared" si="17"/>
        <v>0</v>
      </c>
      <c r="BB35" s="1005">
        <v>116.67</v>
      </c>
      <c r="BC35" s="1005">
        <v>157.19999999999999</v>
      </c>
      <c r="BD35" s="1005">
        <v>157.19999999999999</v>
      </c>
      <c r="BE35" s="1005">
        <v>0.85970000000000002</v>
      </c>
      <c r="BF35" s="1024">
        <f t="shared" si="47"/>
        <v>0.46145243371911687</v>
      </c>
      <c r="BG35" s="1005">
        <v>53970</v>
      </c>
      <c r="BH35" s="1005">
        <f t="shared" si="19"/>
        <v>70174</v>
      </c>
      <c r="BI35" s="1005">
        <f t="shared" si="20"/>
        <v>0</v>
      </c>
      <c r="BJ35" s="1005">
        <v>116.67</v>
      </c>
      <c r="BK35" s="1005">
        <v>78</v>
      </c>
      <c r="BL35" s="1005">
        <v>116.67</v>
      </c>
      <c r="BM35" s="1005">
        <v>0.50649999999999995</v>
      </c>
      <c r="BN35" s="1024">
        <f t="shared" si="48"/>
        <v>0.44770299145299147</v>
      </c>
      <c r="BO35" s="1005">
        <v>25143</v>
      </c>
      <c r="BP35" s="1005">
        <f t="shared" si="22"/>
        <v>33696</v>
      </c>
      <c r="BQ35" s="1005">
        <f t="shared" si="23"/>
        <v>0</v>
      </c>
      <c r="BR35" s="1005">
        <v>116.67</v>
      </c>
      <c r="BS35" s="1005">
        <v>52.8</v>
      </c>
      <c r="BT35" s="1005">
        <v>116.67</v>
      </c>
      <c r="BU35" s="1005">
        <v>0.25130000000000002</v>
      </c>
      <c r="BV35" s="1024">
        <f t="shared" si="49"/>
        <v>0.53954362170087977</v>
      </c>
      <c r="BW35" s="1005">
        <v>21195</v>
      </c>
      <c r="BX35" s="1005">
        <f t="shared" si="25"/>
        <v>23570</v>
      </c>
      <c r="BY35" s="1005">
        <f t="shared" si="26"/>
        <v>0</v>
      </c>
      <c r="BZ35" s="1005">
        <v>116.67</v>
      </c>
      <c r="CA35" s="1005">
        <v>64.2</v>
      </c>
      <c r="CB35" s="1005">
        <v>116.67</v>
      </c>
      <c r="CC35" s="1005">
        <v>0.47689999999999999</v>
      </c>
      <c r="CD35" s="1024">
        <f t="shared" si="50"/>
        <v>0.52111596824439754</v>
      </c>
      <c r="CE35" s="1005">
        <v>24891</v>
      </c>
      <c r="CF35" s="1005">
        <f t="shared" si="28"/>
        <v>28659</v>
      </c>
      <c r="CG35" s="1005">
        <f t="shared" si="29"/>
        <v>0</v>
      </c>
      <c r="CH35" s="1005">
        <v>116.67</v>
      </c>
      <c r="CI35" s="1005">
        <v>77.400000000000006</v>
      </c>
      <c r="CJ35" s="1005">
        <v>116.67</v>
      </c>
      <c r="CK35" s="1005">
        <v>0.94220000000000004</v>
      </c>
      <c r="CL35" s="1024">
        <f t="shared" si="45"/>
        <v>0.62373108157991874</v>
      </c>
      <c r="CM35" s="1005">
        <v>32442</v>
      </c>
      <c r="CN35" s="1005">
        <f t="shared" si="31"/>
        <v>31208</v>
      </c>
      <c r="CO35" s="1005">
        <f t="shared" si="32"/>
        <v>1234</v>
      </c>
      <c r="CP35" s="1005">
        <v>116.67</v>
      </c>
      <c r="CQ35" s="1005">
        <v>118.2</v>
      </c>
      <c r="CR35" s="1005">
        <v>118.2</v>
      </c>
      <c r="CS35" s="1005">
        <v>0.98499999999999999</v>
      </c>
      <c r="CT35" s="1024">
        <f t="shared" si="46"/>
        <v>0.4351222640685552</v>
      </c>
      <c r="CU35" s="1005">
        <v>38265</v>
      </c>
      <c r="CV35" s="1005">
        <f t="shared" si="34"/>
        <v>52764</v>
      </c>
      <c r="CW35" s="1005">
        <f t="shared" si="35"/>
        <v>0</v>
      </c>
    </row>
    <row r="36" spans="1:101">
      <c r="A36" s="1004">
        <v>30</v>
      </c>
      <c r="B36" s="1005" t="s">
        <v>1749</v>
      </c>
      <c r="C36" s="1004" t="s">
        <v>1274</v>
      </c>
      <c r="D36" s="1005" t="s">
        <v>2011</v>
      </c>
      <c r="E36" s="1004" t="s">
        <v>55</v>
      </c>
      <c r="F36" s="1004">
        <v>117</v>
      </c>
      <c r="G36" s="1005">
        <v>128</v>
      </c>
      <c r="H36" s="1004">
        <v>128</v>
      </c>
      <c r="I36" s="1005">
        <v>0.82650000000000001</v>
      </c>
      <c r="J36" s="1024">
        <f t="shared" si="42"/>
        <v>0.20292968750000001</v>
      </c>
      <c r="K36" s="1005">
        <v>18702</v>
      </c>
      <c r="L36" s="1005">
        <f t="shared" si="1"/>
        <v>55296</v>
      </c>
      <c r="M36" s="1005">
        <f t="shared" si="2"/>
        <v>0</v>
      </c>
      <c r="N36" s="1005">
        <v>117</v>
      </c>
      <c r="O36" s="1005">
        <v>136</v>
      </c>
      <c r="P36" s="1005">
        <v>136</v>
      </c>
      <c r="Q36" s="1005">
        <v>0.81940000000000002</v>
      </c>
      <c r="R36" s="1024">
        <f t="shared" si="39"/>
        <v>0.51353969006957623</v>
      </c>
      <c r="S36" s="1005">
        <v>51962</v>
      </c>
      <c r="T36" s="1005">
        <f t="shared" si="4"/>
        <v>60710</v>
      </c>
      <c r="U36" s="1005">
        <f t="shared" si="5"/>
        <v>0</v>
      </c>
      <c r="V36" s="1005">
        <v>117</v>
      </c>
      <c r="W36" s="1005">
        <v>140.80000000000001</v>
      </c>
      <c r="X36" s="1005">
        <v>140.80000000000001</v>
      </c>
      <c r="Y36" s="1005">
        <v>0.82830000000000004</v>
      </c>
      <c r="Z36" s="1024">
        <f t="shared" si="40"/>
        <v>0.73140585542929282</v>
      </c>
      <c r="AA36" s="1005">
        <v>74147</v>
      </c>
      <c r="AB36" s="1005">
        <f t="shared" si="7"/>
        <v>60826</v>
      </c>
      <c r="AC36" s="1005">
        <f t="shared" si="8"/>
        <v>13321</v>
      </c>
      <c r="AD36" s="1005">
        <v>117</v>
      </c>
      <c r="AE36" s="1005">
        <v>132</v>
      </c>
      <c r="AF36" s="1005">
        <v>132</v>
      </c>
      <c r="AG36" s="1005">
        <v>0.83230000000000004</v>
      </c>
      <c r="AH36" s="1024">
        <f t="shared" si="41"/>
        <v>0.59922816878462037</v>
      </c>
      <c r="AI36" s="1005">
        <v>58849</v>
      </c>
      <c r="AJ36" s="1005">
        <f t="shared" si="10"/>
        <v>58925</v>
      </c>
      <c r="AK36" s="1005">
        <f t="shared" si="11"/>
        <v>0</v>
      </c>
      <c r="AL36" s="1005">
        <v>117</v>
      </c>
      <c r="AM36" s="1005">
        <v>132</v>
      </c>
      <c r="AN36" s="1005">
        <v>132</v>
      </c>
      <c r="AO36" s="1005">
        <v>0.81369999999999998</v>
      </c>
      <c r="AP36" s="1024">
        <f t="shared" si="43"/>
        <v>0.41340827631150212</v>
      </c>
      <c r="AQ36" s="1005">
        <v>40600</v>
      </c>
      <c r="AR36" s="1005">
        <f t="shared" si="13"/>
        <v>58925</v>
      </c>
      <c r="AS36" s="1005">
        <f t="shared" si="14"/>
        <v>0</v>
      </c>
      <c r="AT36" s="1005">
        <v>117</v>
      </c>
      <c r="AU36" s="1005">
        <v>129.44</v>
      </c>
      <c r="AV36" s="1005">
        <v>129.44</v>
      </c>
      <c r="AW36" s="1005">
        <v>0.77290000000000003</v>
      </c>
      <c r="AX36" s="1024">
        <f t="shared" si="44"/>
        <v>0.40331856887790135</v>
      </c>
      <c r="AY36" s="1005">
        <v>37588</v>
      </c>
      <c r="AZ36" s="1005">
        <f t="shared" si="16"/>
        <v>55918</v>
      </c>
      <c r="BA36" s="1005">
        <f t="shared" si="17"/>
        <v>0</v>
      </c>
      <c r="BB36" s="1005">
        <v>117</v>
      </c>
      <c r="BC36" s="1005">
        <v>131.84</v>
      </c>
      <c r="BD36" s="1005">
        <v>131.84</v>
      </c>
      <c r="BE36" s="1005">
        <v>0.90820000000000001</v>
      </c>
      <c r="BF36" s="1024">
        <f t="shared" si="47"/>
        <v>0.53506531214114206</v>
      </c>
      <c r="BG36" s="1005">
        <v>52484</v>
      </c>
      <c r="BH36" s="1005">
        <f t="shared" si="19"/>
        <v>58853</v>
      </c>
      <c r="BI36" s="1005">
        <f t="shared" si="20"/>
        <v>0</v>
      </c>
      <c r="BJ36" s="1005">
        <v>117</v>
      </c>
      <c r="BK36" s="1005">
        <v>111.04</v>
      </c>
      <c r="BL36" s="1005">
        <v>111.04</v>
      </c>
      <c r="BM36" s="1005">
        <v>0.95720000000000005</v>
      </c>
      <c r="BN36" s="1024">
        <f t="shared" si="48"/>
        <v>0.58414885526737115</v>
      </c>
      <c r="BO36" s="1005">
        <v>46702</v>
      </c>
      <c r="BP36" s="1005">
        <f t="shared" si="22"/>
        <v>47969</v>
      </c>
      <c r="BQ36" s="1005">
        <f t="shared" si="23"/>
        <v>0</v>
      </c>
      <c r="BR36" s="1005">
        <v>117</v>
      </c>
      <c r="BS36" s="1005">
        <v>111.76</v>
      </c>
      <c r="BT36" s="1005">
        <v>111.76</v>
      </c>
      <c r="BU36" s="1005">
        <v>0.90490000000000004</v>
      </c>
      <c r="BV36" s="1024">
        <f t="shared" si="49"/>
        <v>0.29442170626765496</v>
      </c>
      <c r="BW36" s="1005">
        <v>24481</v>
      </c>
      <c r="BX36" s="1005">
        <f t="shared" si="25"/>
        <v>49890</v>
      </c>
      <c r="BY36" s="1005">
        <f t="shared" si="26"/>
        <v>0</v>
      </c>
      <c r="BZ36" s="1005">
        <v>117</v>
      </c>
      <c r="CA36" s="1005">
        <v>99.68</v>
      </c>
      <c r="CB36" s="1005">
        <v>99.68</v>
      </c>
      <c r="CC36" s="1005">
        <v>0.81879999999999997</v>
      </c>
      <c r="CD36" s="1024">
        <f t="shared" si="50"/>
        <v>0.10731922798115259</v>
      </c>
      <c r="CE36" s="1005">
        <v>7959</v>
      </c>
      <c r="CF36" s="1005">
        <f t="shared" si="28"/>
        <v>44497</v>
      </c>
      <c r="CG36" s="1005">
        <f t="shared" si="29"/>
        <v>0</v>
      </c>
      <c r="CH36" s="1005">
        <v>117</v>
      </c>
      <c r="CI36" s="1005">
        <v>65.040000000000006</v>
      </c>
      <c r="CJ36" s="1005">
        <v>93.6</v>
      </c>
      <c r="CK36" s="1005">
        <v>0.85229999999999995</v>
      </c>
      <c r="CL36" s="1024">
        <f t="shared" si="45"/>
        <v>0.18640085954430971</v>
      </c>
      <c r="CM36" s="1005">
        <v>8147</v>
      </c>
      <c r="CN36" s="1005">
        <f t="shared" si="31"/>
        <v>26224</v>
      </c>
      <c r="CO36" s="1005">
        <f t="shared" si="32"/>
        <v>0</v>
      </c>
      <c r="CP36" s="1005">
        <v>117</v>
      </c>
      <c r="CQ36" s="1005">
        <v>113.6</v>
      </c>
      <c r="CR36" s="1005">
        <v>113.6</v>
      </c>
      <c r="CS36" s="1005">
        <v>0.95140000000000002</v>
      </c>
      <c r="CT36" s="1024">
        <f t="shared" si="46"/>
        <v>0.27026067696501593</v>
      </c>
      <c r="CU36" s="1005">
        <v>22842</v>
      </c>
      <c r="CV36" s="1005">
        <f t="shared" si="34"/>
        <v>50711</v>
      </c>
      <c r="CW36" s="1005">
        <f t="shared" si="35"/>
        <v>0</v>
      </c>
    </row>
    <row r="37" spans="1:101">
      <c r="A37" s="1004">
        <v>31</v>
      </c>
      <c r="B37" s="1005" t="s">
        <v>946</v>
      </c>
      <c r="C37" s="1004" t="s">
        <v>1274</v>
      </c>
      <c r="D37" s="1005" t="s">
        <v>2203</v>
      </c>
      <c r="E37" s="1004" t="s">
        <v>55</v>
      </c>
      <c r="F37" s="1004">
        <v>117.2</v>
      </c>
      <c r="G37" s="1005">
        <v>131.19999999999999</v>
      </c>
      <c r="H37" s="1004">
        <v>131.19999999999999</v>
      </c>
      <c r="I37" s="1005">
        <v>0.91410000000000002</v>
      </c>
      <c r="J37" s="1024">
        <f t="shared" si="42"/>
        <v>0.3373348577235773</v>
      </c>
      <c r="K37" s="1005">
        <v>31866</v>
      </c>
      <c r="L37" s="1005">
        <f t="shared" si="1"/>
        <v>56678</v>
      </c>
      <c r="M37" s="1005">
        <f t="shared" si="2"/>
        <v>0</v>
      </c>
      <c r="N37" s="1005">
        <v>117.2</v>
      </c>
      <c r="O37" s="1005">
        <v>88.4</v>
      </c>
      <c r="P37" s="1005">
        <v>93.76</v>
      </c>
      <c r="Q37" s="1005">
        <v>0.8901</v>
      </c>
      <c r="R37" s="1024">
        <f t="shared" si="39"/>
        <v>0.35584829465284867</v>
      </c>
      <c r="S37" s="1005">
        <v>23404</v>
      </c>
      <c r="T37" s="1005">
        <f t="shared" si="4"/>
        <v>39462</v>
      </c>
      <c r="U37" s="1005">
        <f t="shared" si="5"/>
        <v>0</v>
      </c>
      <c r="V37" s="1005">
        <v>117.2</v>
      </c>
      <c r="W37" s="1005">
        <v>76.400000000000006</v>
      </c>
      <c r="X37" s="1005">
        <v>93.76</v>
      </c>
      <c r="Y37" s="1005">
        <v>0.89710000000000001</v>
      </c>
      <c r="Z37" s="1024">
        <f t="shared" si="40"/>
        <v>0.37358202443280975</v>
      </c>
      <c r="AA37" s="1005">
        <v>20550</v>
      </c>
      <c r="AB37" s="1005">
        <f t="shared" si="7"/>
        <v>33005</v>
      </c>
      <c r="AC37" s="1005">
        <f t="shared" si="8"/>
        <v>0</v>
      </c>
      <c r="AD37" s="1005">
        <v>117.2</v>
      </c>
      <c r="AE37" s="1005">
        <v>157.19999999999999</v>
      </c>
      <c r="AF37" s="1005">
        <v>157.19999999999999</v>
      </c>
      <c r="AG37" s="1005">
        <v>0.89929999999999999</v>
      </c>
      <c r="AH37" s="1024">
        <f t="shared" si="41"/>
        <v>0.33774863881364747</v>
      </c>
      <c r="AI37" s="1005">
        <v>39502</v>
      </c>
      <c r="AJ37" s="1005">
        <f t="shared" si="10"/>
        <v>70174</v>
      </c>
      <c r="AK37" s="1005">
        <f t="shared" si="11"/>
        <v>0</v>
      </c>
      <c r="AL37" s="1005">
        <v>117.2</v>
      </c>
      <c r="AM37" s="1005">
        <v>119.6</v>
      </c>
      <c r="AN37" s="1005">
        <v>119.6</v>
      </c>
      <c r="AO37" s="1005">
        <v>0.90539999999999998</v>
      </c>
      <c r="AP37" s="1024">
        <f t="shared" si="43"/>
        <v>0.42122936670622507</v>
      </c>
      <c r="AQ37" s="1005">
        <v>37482</v>
      </c>
      <c r="AR37" s="1005">
        <f t="shared" si="13"/>
        <v>53389</v>
      </c>
      <c r="AS37" s="1005">
        <f t="shared" si="14"/>
        <v>0</v>
      </c>
      <c r="AT37" s="1005">
        <v>117.2</v>
      </c>
      <c r="AU37" s="1005">
        <v>125.6</v>
      </c>
      <c r="AV37" s="1005">
        <v>125.6</v>
      </c>
      <c r="AW37" s="1005">
        <v>0.87470000000000003</v>
      </c>
      <c r="AX37" s="1024">
        <f t="shared" si="44"/>
        <v>0.26537066525123848</v>
      </c>
      <c r="AY37" s="1005">
        <v>23998</v>
      </c>
      <c r="AZ37" s="1005">
        <f t="shared" si="16"/>
        <v>54259</v>
      </c>
      <c r="BA37" s="1005">
        <f t="shared" si="17"/>
        <v>0</v>
      </c>
      <c r="BB37" s="1005">
        <v>117.2</v>
      </c>
      <c r="BC37" s="1005">
        <v>128.4</v>
      </c>
      <c r="BD37" s="1005">
        <v>128.4</v>
      </c>
      <c r="BE37" s="1005">
        <v>0.87480000000000002</v>
      </c>
      <c r="BF37" s="1024">
        <f t="shared" si="47"/>
        <v>0.33826164874551967</v>
      </c>
      <c r="BG37" s="1005">
        <v>32314</v>
      </c>
      <c r="BH37" s="1005">
        <f t="shared" si="19"/>
        <v>57318</v>
      </c>
      <c r="BI37" s="1005">
        <f t="shared" si="20"/>
        <v>0</v>
      </c>
      <c r="BJ37" s="1005">
        <v>117.2</v>
      </c>
      <c r="BK37" s="1005">
        <v>91.6</v>
      </c>
      <c r="BL37" s="1005">
        <v>93.76</v>
      </c>
      <c r="BM37" s="1005">
        <v>0.84240000000000004</v>
      </c>
      <c r="BN37" s="1024">
        <f t="shared" si="48"/>
        <v>0.45987991266375544</v>
      </c>
      <c r="BO37" s="1005">
        <v>30330</v>
      </c>
      <c r="BP37" s="1005">
        <f t="shared" si="22"/>
        <v>39571</v>
      </c>
      <c r="BQ37" s="1005">
        <f t="shared" si="23"/>
        <v>0</v>
      </c>
      <c r="BR37" s="1005">
        <v>117.2</v>
      </c>
      <c r="BS37" s="1005">
        <v>104</v>
      </c>
      <c r="BT37" s="1005">
        <v>104</v>
      </c>
      <c r="BU37" s="1005">
        <v>0.85040000000000004</v>
      </c>
      <c r="BV37" s="1024">
        <f t="shared" si="49"/>
        <v>0.3497725392886683</v>
      </c>
      <c r="BW37" s="1005">
        <v>27064</v>
      </c>
      <c r="BX37" s="1005">
        <f t="shared" si="25"/>
        <v>46426</v>
      </c>
      <c r="BY37" s="1005">
        <f t="shared" si="26"/>
        <v>0</v>
      </c>
      <c r="BZ37" s="1005">
        <v>117.2</v>
      </c>
      <c r="CA37" s="1005">
        <v>48</v>
      </c>
      <c r="CB37" s="1005">
        <v>93.76</v>
      </c>
      <c r="CC37" s="1005">
        <v>0.80659999999999998</v>
      </c>
      <c r="CD37" s="1024">
        <f t="shared" si="50"/>
        <v>0.72608646953405021</v>
      </c>
      <c r="CE37" s="1005">
        <v>25930</v>
      </c>
      <c r="CF37" s="1005">
        <f t="shared" si="28"/>
        <v>21427</v>
      </c>
      <c r="CG37" s="1005">
        <f t="shared" si="29"/>
        <v>4503</v>
      </c>
      <c r="CH37" s="1005">
        <v>117.2</v>
      </c>
      <c r="CI37" s="1005">
        <v>136</v>
      </c>
      <c r="CJ37" s="1005">
        <v>136</v>
      </c>
      <c r="CK37" s="1005">
        <v>0.82689999999999997</v>
      </c>
      <c r="CL37" s="1024">
        <f t="shared" si="45"/>
        <v>0.22975752801120447</v>
      </c>
      <c r="CM37" s="1005">
        <v>20998</v>
      </c>
      <c r="CN37" s="1005">
        <f t="shared" si="31"/>
        <v>54835</v>
      </c>
      <c r="CO37" s="1005">
        <f t="shared" si="32"/>
        <v>0</v>
      </c>
      <c r="CP37" s="1005">
        <v>117.2</v>
      </c>
      <c r="CQ37" s="1005">
        <v>131.6</v>
      </c>
      <c r="CR37" s="1005">
        <v>131.6</v>
      </c>
      <c r="CS37" s="1005">
        <v>0.88690000000000002</v>
      </c>
      <c r="CT37" s="1024">
        <f t="shared" si="46"/>
        <v>0.39129653233977191</v>
      </c>
      <c r="CU37" s="1005">
        <v>38312</v>
      </c>
      <c r="CV37" s="1005">
        <f t="shared" si="34"/>
        <v>58746</v>
      </c>
      <c r="CW37" s="1005">
        <f t="shared" si="35"/>
        <v>0</v>
      </c>
    </row>
    <row r="38" spans="1:101">
      <c r="A38" s="1004">
        <v>32</v>
      </c>
      <c r="B38" s="1005" t="s">
        <v>493</v>
      </c>
      <c r="C38" s="1004" t="s">
        <v>1274</v>
      </c>
      <c r="D38" s="1005" t="s">
        <v>2050</v>
      </c>
      <c r="E38" s="1004" t="s">
        <v>55</v>
      </c>
      <c r="F38" s="1004">
        <v>117.78</v>
      </c>
      <c r="G38" s="1005">
        <v>53.45</v>
      </c>
      <c r="H38" s="1004">
        <v>117.78</v>
      </c>
      <c r="I38" s="1005">
        <v>0.97209999999999996</v>
      </c>
      <c r="J38" s="1024">
        <f t="shared" si="42"/>
        <v>0.54583723105706272</v>
      </c>
      <c r="K38" s="1005">
        <v>21006</v>
      </c>
      <c r="L38" s="1005">
        <f t="shared" si="1"/>
        <v>23090</v>
      </c>
      <c r="M38" s="1005">
        <f t="shared" si="2"/>
        <v>0</v>
      </c>
      <c r="N38" s="1005">
        <v>117.78</v>
      </c>
      <c r="O38" s="1005">
        <v>53.33</v>
      </c>
      <c r="P38" s="1005">
        <v>117.78</v>
      </c>
      <c r="Q38" s="1005">
        <v>0.97099999999999997</v>
      </c>
      <c r="R38" s="1024">
        <f t="shared" si="39"/>
        <v>0.33056501515215669</v>
      </c>
      <c r="S38" s="1005">
        <v>13116</v>
      </c>
      <c r="T38" s="1005">
        <f t="shared" si="4"/>
        <v>23807</v>
      </c>
      <c r="U38" s="1005">
        <f t="shared" si="5"/>
        <v>0</v>
      </c>
      <c r="V38" s="1005">
        <v>117.78</v>
      </c>
      <c r="W38" s="1005">
        <v>56.85</v>
      </c>
      <c r="X38" s="1005">
        <v>117.78</v>
      </c>
      <c r="Y38" s="1005">
        <v>0.98160000000000003</v>
      </c>
      <c r="Z38" s="1024">
        <f t="shared" si="40"/>
        <v>0.33010847258868364</v>
      </c>
      <c r="AA38" s="1005">
        <v>13512</v>
      </c>
      <c r="AB38" s="1005">
        <f t="shared" si="7"/>
        <v>24559</v>
      </c>
      <c r="AC38" s="1005">
        <f t="shared" si="8"/>
        <v>0</v>
      </c>
      <c r="AD38" s="1005">
        <v>117.78</v>
      </c>
      <c r="AE38" s="1005">
        <v>53.05</v>
      </c>
      <c r="AF38" s="1005">
        <v>117.78</v>
      </c>
      <c r="AG38" s="1005">
        <v>0.98240000000000005</v>
      </c>
      <c r="AH38" s="1024">
        <f t="shared" si="41"/>
        <v>0.31715869589452028</v>
      </c>
      <c r="AI38" s="1005">
        <v>12518</v>
      </c>
      <c r="AJ38" s="1005">
        <f t="shared" si="10"/>
        <v>23682</v>
      </c>
      <c r="AK38" s="1005">
        <f t="shared" si="11"/>
        <v>0</v>
      </c>
      <c r="AL38" s="1005">
        <v>117.78</v>
      </c>
      <c r="AM38" s="1005">
        <v>49.33</v>
      </c>
      <c r="AN38" s="1005">
        <v>117.78</v>
      </c>
      <c r="AO38" s="1005">
        <v>0.98250000000000004</v>
      </c>
      <c r="AP38" s="1024">
        <f t="shared" si="43"/>
        <v>0.35194727629809341</v>
      </c>
      <c r="AQ38" s="1005">
        <v>12917</v>
      </c>
      <c r="AR38" s="1005">
        <f t="shared" si="13"/>
        <v>22021</v>
      </c>
      <c r="AS38" s="1005">
        <f t="shared" si="14"/>
        <v>0</v>
      </c>
      <c r="AT38" s="1005">
        <v>117.78</v>
      </c>
      <c r="AU38" s="1005">
        <v>50.97</v>
      </c>
      <c r="AV38" s="1005">
        <v>117.78</v>
      </c>
      <c r="AW38" s="1005">
        <v>0.98209999999999997</v>
      </c>
      <c r="AX38" s="1024">
        <f t="shared" si="44"/>
        <v>0.35511084951932509</v>
      </c>
      <c r="AY38" s="1005">
        <v>13032</v>
      </c>
      <c r="AZ38" s="1005">
        <f t="shared" si="16"/>
        <v>22019</v>
      </c>
      <c r="BA38" s="1005">
        <f t="shared" si="17"/>
        <v>0</v>
      </c>
      <c r="BB38" s="1005">
        <v>117.78</v>
      </c>
      <c r="BC38" s="1005">
        <v>48.77</v>
      </c>
      <c r="BD38" s="1005">
        <v>117.78</v>
      </c>
      <c r="BE38" s="1005">
        <v>0.98150000000000004</v>
      </c>
      <c r="BF38" s="1024">
        <f t="shared" si="47"/>
        <v>0.41367092849693859</v>
      </c>
      <c r="BG38" s="1005">
        <v>15010</v>
      </c>
      <c r="BH38" s="1005">
        <f t="shared" si="19"/>
        <v>21771</v>
      </c>
      <c r="BI38" s="1005">
        <f t="shared" si="20"/>
        <v>0</v>
      </c>
      <c r="BJ38" s="1005">
        <v>117.78</v>
      </c>
      <c r="BK38" s="1005">
        <v>52.97</v>
      </c>
      <c r="BL38" s="1005">
        <v>117.78</v>
      </c>
      <c r="BM38" s="1005">
        <v>0.98199999999999998</v>
      </c>
      <c r="BN38" s="1024">
        <f t="shared" si="48"/>
        <v>0.32119858200658652</v>
      </c>
      <c r="BO38" s="1005">
        <v>12250</v>
      </c>
      <c r="BP38" s="1005">
        <f t="shared" si="22"/>
        <v>22883</v>
      </c>
      <c r="BQ38" s="1005">
        <f t="shared" si="23"/>
        <v>0</v>
      </c>
      <c r="BR38" s="1005">
        <v>117.78</v>
      </c>
      <c r="BS38" s="1005">
        <v>80.89</v>
      </c>
      <c r="BT38" s="1005">
        <v>117.78</v>
      </c>
      <c r="BU38" s="1005">
        <v>0.98709999999999998</v>
      </c>
      <c r="BV38" s="1024">
        <f t="shared" si="49"/>
        <v>0.34844212969424826</v>
      </c>
      <c r="BW38" s="1005">
        <v>20970</v>
      </c>
      <c r="BX38" s="1005">
        <f t="shared" si="25"/>
        <v>36109</v>
      </c>
      <c r="BY38" s="1005">
        <f t="shared" si="26"/>
        <v>0</v>
      </c>
      <c r="BZ38" s="1005">
        <v>117.78</v>
      </c>
      <c r="CA38" s="1005">
        <v>70.53</v>
      </c>
      <c r="CB38" s="1005">
        <v>117.78</v>
      </c>
      <c r="CC38" s="1005">
        <v>0.99019999999999997</v>
      </c>
      <c r="CD38" s="1024">
        <f t="shared" si="50"/>
        <v>0.40764701667406078</v>
      </c>
      <c r="CE38" s="1005">
        <v>21391</v>
      </c>
      <c r="CF38" s="1005">
        <f t="shared" si="28"/>
        <v>31485</v>
      </c>
      <c r="CG38" s="1005">
        <f t="shared" si="29"/>
        <v>0</v>
      </c>
      <c r="CH38" s="1005">
        <v>117.78</v>
      </c>
      <c r="CI38" s="1005">
        <v>69.81</v>
      </c>
      <c r="CJ38" s="1005">
        <v>117.78</v>
      </c>
      <c r="CK38" s="1005">
        <v>0.98880000000000001</v>
      </c>
      <c r="CL38" s="1024">
        <f t="shared" si="45"/>
        <v>0.31448029003894928</v>
      </c>
      <c r="CM38" s="1005">
        <v>14753</v>
      </c>
      <c r="CN38" s="1005">
        <f t="shared" si="31"/>
        <v>28147</v>
      </c>
      <c r="CO38" s="1005">
        <f t="shared" si="32"/>
        <v>0</v>
      </c>
      <c r="CP38" s="1005">
        <v>117.78</v>
      </c>
      <c r="CQ38" s="1005">
        <v>54.49</v>
      </c>
      <c r="CR38" s="1005">
        <v>117.78</v>
      </c>
      <c r="CS38" s="1005">
        <v>0.97599999999999998</v>
      </c>
      <c r="CT38" s="1024">
        <f t="shared" si="46"/>
        <v>0.36800182335912474</v>
      </c>
      <c r="CU38" s="1005">
        <v>14919</v>
      </c>
      <c r="CV38" s="1005">
        <f t="shared" si="34"/>
        <v>24324</v>
      </c>
      <c r="CW38" s="1005">
        <f t="shared" si="35"/>
        <v>0</v>
      </c>
    </row>
    <row r="39" spans="1:101">
      <c r="A39" s="1004">
        <v>33</v>
      </c>
      <c r="B39" s="1005" t="s">
        <v>957</v>
      </c>
      <c r="C39" s="1004" t="s">
        <v>1274</v>
      </c>
      <c r="D39" s="1005" t="s">
        <v>2011</v>
      </c>
      <c r="E39" s="1004" t="s">
        <v>55</v>
      </c>
      <c r="F39" s="1004">
        <v>118</v>
      </c>
      <c r="G39" s="1005">
        <v>82</v>
      </c>
      <c r="H39" s="1004">
        <v>94.4</v>
      </c>
      <c r="I39" s="1005">
        <v>0.99590000000000001</v>
      </c>
      <c r="J39" s="1024">
        <f t="shared" si="42"/>
        <v>0.1182249322493225</v>
      </c>
      <c r="K39" s="1005">
        <v>6980</v>
      </c>
      <c r="L39" s="1005">
        <f t="shared" si="1"/>
        <v>35424</v>
      </c>
      <c r="M39" s="1005">
        <f t="shared" si="2"/>
        <v>0</v>
      </c>
      <c r="N39" s="1005">
        <v>118</v>
      </c>
      <c r="O39" s="1005">
        <v>72</v>
      </c>
      <c r="P39" s="1005">
        <v>94.4</v>
      </c>
      <c r="Q39" s="1005">
        <v>0.98919999999999997</v>
      </c>
      <c r="R39" s="1024">
        <f t="shared" si="39"/>
        <v>0.13907556750298686</v>
      </c>
      <c r="S39" s="1005">
        <v>7450</v>
      </c>
      <c r="T39" s="1005">
        <f t="shared" si="4"/>
        <v>32141</v>
      </c>
      <c r="U39" s="1005">
        <f t="shared" si="5"/>
        <v>0</v>
      </c>
      <c r="V39" s="1005">
        <v>118</v>
      </c>
      <c r="W39" s="1005">
        <v>82.44</v>
      </c>
      <c r="X39" s="1005">
        <v>94.4</v>
      </c>
      <c r="Y39" s="1005">
        <v>0.99460000000000004</v>
      </c>
      <c r="Z39" s="1024">
        <f t="shared" si="40"/>
        <v>0.15101892285298399</v>
      </c>
      <c r="AA39" s="1005">
        <v>8964</v>
      </c>
      <c r="AB39" s="1005">
        <f t="shared" si="7"/>
        <v>35614</v>
      </c>
      <c r="AC39" s="1005">
        <f t="shared" si="8"/>
        <v>0</v>
      </c>
      <c r="AD39" s="1005">
        <v>118</v>
      </c>
      <c r="AE39" s="1005">
        <v>104</v>
      </c>
      <c r="AF39" s="1005">
        <v>104</v>
      </c>
      <c r="AG39" s="1005">
        <v>0.87490000000000001</v>
      </c>
      <c r="AH39" s="1024">
        <f t="shared" si="41"/>
        <v>0.10274503722084367</v>
      </c>
      <c r="AI39" s="1005">
        <v>7950</v>
      </c>
      <c r="AJ39" s="1005">
        <f t="shared" si="10"/>
        <v>46426</v>
      </c>
      <c r="AK39" s="1005">
        <f t="shared" si="11"/>
        <v>0</v>
      </c>
      <c r="AL39" s="1005">
        <v>118</v>
      </c>
      <c r="AM39" s="1005">
        <v>104</v>
      </c>
      <c r="AN39" s="1005">
        <v>104</v>
      </c>
      <c r="AO39" s="1005">
        <v>0.78979999999999995</v>
      </c>
      <c r="AP39" s="1024">
        <f t="shared" si="43"/>
        <v>0.1642886683209264</v>
      </c>
      <c r="AQ39" s="1005">
        <v>12712</v>
      </c>
      <c r="AR39" s="1005">
        <f t="shared" si="13"/>
        <v>46426</v>
      </c>
      <c r="AS39" s="1005">
        <f t="shared" si="14"/>
        <v>0</v>
      </c>
      <c r="AT39" s="1005">
        <v>118</v>
      </c>
      <c r="AU39" s="1005">
        <v>111.62</v>
      </c>
      <c r="AV39" s="1005">
        <v>111.62</v>
      </c>
      <c r="AW39" s="1005">
        <v>0.79510000000000003</v>
      </c>
      <c r="AX39" s="1024">
        <f t="shared" si="44"/>
        <v>0.17482430468454477</v>
      </c>
      <c r="AY39" s="1005">
        <v>14050</v>
      </c>
      <c r="AZ39" s="1005">
        <f t="shared" si="16"/>
        <v>48220</v>
      </c>
      <c r="BA39" s="1005">
        <f t="shared" si="17"/>
        <v>0</v>
      </c>
      <c r="BB39" s="1005">
        <v>118</v>
      </c>
      <c r="BC39" s="1005">
        <v>80</v>
      </c>
      <c r="BD39" s="1005">
        <v>94.4</v>
      </c>
      <c r="BE39" s="1005">
        <v>0.98650000000000004</v>
      </c>
      <c r="BF39" s="1024">
        <f t="shared" si="47"/>
        <v>0.14737903225806451</v>
      </c>
      <c r="BG39" s="1005">
        <v>8772</v>
      </c>
      <c r="BH39" s="1005">
        <f t="shared" si="19"/>
        <v>35712</v>
      </c>
      <c r="BI39" s="1005">
        <f t="shared" si="20"/>
        <v>0</v>
      </c>
      <c r="BJ39" s="1005">
        <v>118</v>
      </c>
      <c r="BK39" s="1005">
        <v>75.56</v>
      </c>
      <c r="BL39" s="1005">
        <v>94.4</v>
      </c>
      <c r="BM39" s="1005">
        <v>0.92979999999999996</v>
      </c>
      <c r="BN39" s="1024">
        <f t="shared" si="48"/>
        <v>0.17300452914534437</v>
      </c>
      <c r="BO39" s="1005">
        <v>9412</v>
      </c>
      <c r="BP39" s="1005">
        <f t="shared" si="22"/>
        <v>32642</v>
      </c>
      <c r="BQ39" s="1005">
        <f t="shared" si="23"/>
        <v>0</v>
      </c>
      <c r="BR39" s="1005">
        <v>118</v>
      </c>
      <c r="BS39" s="1005">
        <v>78.94</v>
      </c>
      <c r="BT39" s="1005">
        <v>94.4</v>
      </c>
      <c r="BU39" s="1005">
        <v>0.91790000000000005</v>
      </c>
      <c r="BV39" s="1024">
        <f t="shared" si="49"/>
        <v>0.18804264025215831</v>
      </c>
      <c r="BW39" s="1005">
        <v>11044</v>
      </c>
      <c r="BX39" s="1005">
        <f t="shared" si="25"/>
        <v>35239</v>
      </c>
      <c r="BY39" s="1005">
        <f t="shared" si="26"/>
        <v>0</v>
      </c>
      <c r="BZ39" s="1005">
        <v>118</v>
      </c>
      <c r="CA39" s="1005">
        <v>81.260000000000005</v>
      </c>
      <c r="CB39" s="1005">
        <v>94.4</v>
      </c>
      <c r="CC39" s="1005">
        <v>0.92279999999999995</v>
      </c>
      <c r="CD39" s="1024">
        <f t="shared" si="50"/>
        <v>0.16600107447487025</v>
      </c>
      <c r="CE39" s="1005">
        <v>10036</v>
      </c>
      <c r="CF39" s="1005">
        <f t="shared" si="28"/>
        <v>36274</v>
      </c>
      <c r="CG39" s="1005">
        <f t="shared" si="29"/>
        <v>0</v>
      </c>
      <c r="CH39" s="1005">
        <v>118</v>
      </c>
      <c r="CI39" s="1005">
        <v>85</v>
      </c>
      <c r="CJ39" s="1005">
        <v>94.4</v>
      </c>
      <c r="CK39" s="1005">
        <v>0.96199999999999997</v>
      </c>
      <c r="CL39" s="1024">
        <f t="shared" si="45"/>
        <v>0.13928571428571429</v>
      </c>
      <c r="CM39" s="1005">
        <v>7956</v>
      </c>
      <c r="CN39" s="1005">
        <f t="shared" si="31"/>
        <v>34272</v>
      </c>
      <c r="CO39" s="1005">
        <f t="shared" si="32"/>
        <v>0</v>
      </c>
      <c r="CP39" s="1005">
        <v>118</v>
      </c>
      <c r="CQ39" s="1005">
        <v>78</v>
      </c>
      <c r="CR39" s="1005">
        <v>94.4</v>
      </c>
      <c r="CS39" s="1005">
        <v>0.96930000000000005</v>
      </c>
      <c r="CT39" s="1024">
        <f t="shared" si="46"/>
        <v>0.12472429004687069</v>
      </c>
      <c r="CU39" s="1005">
        <v>7238</v>
      </c>
      <c r="CV39" s="1005">
        <f t="shared" si="34"/>
        <v>34819</v>
      </c>
      <c r="CW39" s="1005">
        <f t="shared" si="35"/>
        <v>0</v>
      </c>
    </row>
    <row r="40" spans="1:101">
      <c r="A40" s="1004">
        <v>34</v>
      </c>
      <c r="B40" s="1005" t="s">
        <v>815</v>
      </c>
      <c r="C40" s="1004" t="s">
        <v>1274</v>
      </c>
      <c r="D40" s="1005" t="s">
        <v>2203</v>
      </c>
      <c r="E40" s="1004" t="s">
        <v>55</v>
      </c>
      <c r="F40" s="1004">
        <v>118</v>
      </c>
      <c r="G40" s="1005">
        <v>11.95</v>
      </c>
      <c r="H40" s="1004">
        <v>94.4</v>
      </c>
      <c r="I40" s="1005">
        <v>0.99870000000000003</v>
      </c>
      <c r="J40" s="1024">
        <f t="shared" si="42"/>
        <v>0.35983263598326359</v>
      </c>
      <c r="K40" s="1005">
        <v>3096</v>
      </c>
      <c r="L40" s="1005">
        <f t="shared" si="1"/>
        <v>5162</v>
      </c>
      <c r="M40" s="1005">
        <f t="shared" si="2"/>
        <v>0</v>
      </c>
      <c r="N40" s="1005">
        <v>118</v>
      </c>
      <c r="O40" s="1005">
        <v>15.15</v>
      </c>
      <c r="P40" s="1005">
        <v>94.4</v>
      </c>
      <c r="Q40" s="1005">
        <v>0.99870000000000003</v>
      </c>
      <c r="R40" s="1024">
        <f t="shared" si="39"/>
        <v>0.28460910607189749</v>
      </c>
      <c r="S40" s="1005">
        <v>3208</v>
      </c>
      <c r="T40" s="1005">
        <f t="shared" si="4"/>
        <v>6763</v>
      </c>
      <c r="U40" s="1005">
        <f t="shared" si="5"/>
        <v>0</v>
      </c>
      <c r="V40" s="1005">
        <v>118</v>
      </c>
      <c r="W40" s="1005">
        <v>12.75</v>
      </c>
      <c r="X40" s="1005">
        <v>94.4</v>
      </c>
      <c r="Y40" s="1005">
        <v>0.99729999999999996</v>
      </c>
      <c r="Z40" s="1024">
        <f t="shared" si="40"/>
        <v>0.38954248366013072</v>
      </c>
      <c r="AA40" s="1005">
        <v>3576</v>
      </c>
      <c r="AB40" s="1005">
        <f t="shared" si="7"/>
        <v>5508</v>
      </c>
      <c r="AC40" s="1005">
        <f t="shared" si="8"/>
        <v>0</v>
      </c>
      <c r="AD40" s="1005">
        <v>118</v>
      </c>
      <c r="AE40" s="1005">
        <v>12.35</v>
      </c>
      <c r="AF40" s="1005">
        <v>94.4</v>
      </c>
      <c r="AG40" s="1005">
        <v>1</v>
      </c>
      <c r="AH40" s="1024">
        <f t="shared" si="41"/>
        <v>0.31300335205258806</v>
      </c>
      <c r="AI40" s="1005">
        <v>2876</v>
      </c>
      <c r="AJ40" s="1005">
        <f t="shared" si="10"/>
        <v>5513</v>
      </c>
      <c r="AK40" s="1005">
        <f t="shared" si="11"/>
        <v>0</v>
      </c>
      <c r="AL40" s="1005">
        <v>118</v>
      </c>
      <c r="AM40" s="1005">
        <v>11.15</v>
      </c>
      <c r="AN40" s="1005">
        <v>94.4</v>
      </c>
      <c r="AO40" s="1005">
        <v>0.99660000000000004</v>
      </c>
      <c r="AP40" s="1024">
        <f t="shared" si="43"/>
        <v>0.42817879357731808</v>
      </c>
      <c r="AQ40" s="1005">
        <v>3552</v>
      </c>
      <c r="AR40" s="1005">
        <f t="shared" si="13"/>
        <v>4977</v>
      </c>
      <c r="AS40" s="1005">
        <f t="shared" si="14"/>
        <v>0</v>
      </c>
      <c r="AT40" s="1005">
        <v>118</v>
      </c>
      <c r="AU40" s="1005">
        <v>13.95</v>
      </c>
      <c r="AV40" s="1005">
        <v>94.4</v>
      </c>
      <c r="AW40" s="1005">
        <v>0.99719999999999998</v>
      </c>
      <c r="AX40" s="1024">
        <f t="shared" si="44"/>
        <v>0.2947033054559936</v>
      </c>
      <c r="AY40" s="1005">
        <v>2960</v>
      </c>
      <c r="AZ40" s="1005">
        <f t="shared" si="16"/>
        <v>6026</v>
      </c>
      <c r="BA40" s="1005">
        <f t="shared" si="17"/>
        <v>0</v>
      </c>
      <c r="BB40" s="1005">
        <v>118</v>
      </c>
      <c r="BC40" s="1005">
        <v>11.15</v>
      </c>
      <c r="BD40" s="1005">
        <v>94.4</v>
      </c>
      <c r="BE40" s="1005">
        <v>0.99829999999999997</v>
      </c>
      <c r="BF40" s="1024">
        <f t="shared" si="47"/>
        <v>0.29268527894305413</v>
      </c>
      <c r="BG40" s="1005">
        <v>2428</v>
      </c>
      <c r="BH40" s="1005">
        <f t="shared" si="19"/>
        <v>4977</v>
      </c>
      <c r="BI40" s="1005">
        <f t="shared" si="20"/>
        <v>0</v>
      </c>
      <c r="BJ40" s="1005">
        <v>118</v>
      </c>
      <c r="BK40" s="1005">
        <v>10.99</v>
      </c>
      <c r="BL40" s="1005">
        <v>94.4</v>
      </c>
      <c r="BM40" s="1005">
        <v>0.99680000000000002</v>
      </c>
      <c r="BN40" s="1024">
        <f t="shared" si="48"/>
        <v>0.3235264381761197</v>
      </c>
      <c r="BO40" s="1005">
        <v>2560</v>
      </c>
      <c r="BP40" s="1005">
        <f t="shared" si="22"/>
        <v>4748</v>
      </c>
      <c r="BQ40" s="1005">
        <f t="shared" si="23"/>
        <v>0</v>
      </c>
      <c r="BR40" s="1005">
        <v>118</v>
      </c>
      <c r="BS40" s="1005">
        <v>12.59</v>
      </c>
      <c r="BT40" s="1005">
        <v>94.4</v>
      </c>
      <c r="BU40" s="1005">
        <v>0.99850000000000005</v>
      </c>
      <c r="BV40" s="1024">
        <f t="shared" si="49"/>
        <v>0.29209049681006433</v>
      </c>
      <c r="BW40" s="1005">
        <v>2736</v>
      </c>
      <c r="BX40" s="1005">
        <f t="shared" si="25"/>
        <v>5620</v>
      </c>
      <c r="BY40" s="1005">
        <f t="shared" si="26"/>
        <v>0</v>
      </c>
      <c r="BZ40" s="1005">
        <v>118</v>
      </c>
      <c r="CA40" s="1005">
        <v>9.07</v>
      </c>
      <c r="CB40" s="1005">
        <v>94.4</v>
      </c>
      <c r="CC40" s="1005">
        <v>0.99839999999999995</v>
      </c>
      <c r="CD40" s="1024">
        <f t="shared" si="50"/>
        <v>0.37758888454197342</v>
      </c>
      <c r="CE40" s="1005">
        <v>2548</v>
      </c>
      <c r="CF40" s="1005">
        <f t="shared" si="28"/>
        <v>4049</v>
      </c>
      <c r="CG40" s="1005">
        <f t="shared" si="29"/>
        <v>0</v>
      </c>
      <c r="CH40" s="1005">
        <v>118</v>
      </c>
      <c r="CI40" s="1005">
        <v>9.07</v>
      </c>
      <c r="CJ40" s="1005">
        <v>94.4</v>
      </c>
      <c r="CK40" s="1005">
        <v>0.99809999999999999</v>
      </c>
      <c r="CL40" s="1024">
        <f t="shared" si="45"/>
        <v>0.36291804483645718</v>
      </c>
      <c r="CM40" s="1005">
        <v>2212</v>
      </c>
      <c r="CN40" s="1005">
        <f t="shared" si="31"/>
        <v>3657</v>
      </c>
      <c r="CO40" s="1005">
        <f t="shared" si="32"/>
        <v>0</v>
      </c>
      <c r="CP40" s="1005">
        <v>118</v>
      </c>
      <c r="CQ40" s="1005">
        <v>10.67</v>
      </c>
      <c r="CR40" s="1005">
        <v>94.4</v>
      </c>
      <c r="CS40" s="1005">
        <v>0.99709999999999999</v>
      </c>
      <c r="CT40" s="1024">
        <f t="shared" si="46"/>
        <v>0.35372010762765671</v>
      </c>
      <c r="CU40" s="1005">
        <v>2808</v>
      </c>
      <c r="CV40" s="1005">
        <f t="shared" si="34"/>
        <v>4763</v>
      </c>
      <c r="CW40" s="1005">
        <f t="shared" si="35"/>
        <v>0</v>
      </c>
    </row>
    <row r="41" spans="1:101">
      <c r="A41" s="1004">
        <v>35</v>
      </c>
      <c r="B41" s="1005" t="s">
        <v>1847</v>
      </c>
      <c r="C41" s="1004" t="s">
        <v>1274</v>
      </c>
      <c r="D41" s="1005" t="s">
        <v>2203</v>
      </c>
      <c r="E41" s="1004" t="s">
        <v>55</v>
      </c>
      <c r="F41" s="1004">
        <v>118</v>
      </c>
      <c r="G41" s="1005">
        <v>56</v>
      </c>
      <c r="H41" s="1004">
        <v>94.4</v>
      </c>
      <c r="I41" s="1005">
        <v>0.95440000000000003</v>
      </c>
      <c r="J41" s="1024">
        <f t="shared" si="42"/>
        <v>0.70451388888888888</v>
      </c>
      <c r="K41" s="1005">
        <v>28406</v>
      </c>
      <c r="L41" s="1005">
        <f t="shared" si="1"/>
        <v>24192</v>
      </c>
      <c r="M41" s="1005">
        <f t="shared" si="2"/>
        <v>4214</v>
      </c>
      <c r="N41" s="1005">
        <v>118</v>
      </c>
      <c r="O41" s="1005">
        <v>54.2</v>
      </c>
      <c r="P41" s="1005">
        <v>94.4</v>
      </c>
      <c r="Q41" s="1005">
        <v>0.95860000000000001</v>
      </c>
      <c r="R41" s="1024">
        <f t="shared" si="39"/>
        <v>0.6500466214339562</v>
      </c>
      <c r="S41" s="1005">
        <v>26213</v>
      </c>
      <c r="T41" s="1005">
        <f t="shared" si="4"/>
        <v>24195</v>
      </c>
      <c r="U41" s="1005">
        <f t="shared" si="5"/>
        <v>2018</v>
      </c>
      <c r="V41" s="1005">
        <v>118</v>
      </c>
      <c r="W41" s="1005">
        <v>54.6</v>
      </c>
      <c r="X41" s="1005">
        <v>94.4</v>
      </c>
      <c r="Y41" s="1005">
        <v>0.96120000000000005</v>
      </c>
      <c r="Z41" s="1024">
        <f t="shared" si="40"/>
        <v>0.76780626780626782</v>
      </c>
      <c r="AA41" s="1005">
        <v>30184</v>
      </c>
      <c r="AB41" s="1005">
        <f t="shared" si="7"/>
        <v>23587</v>
      </c>
      <c r="AC41" s="1005">
        <f t="shared" si="8"/>
        <v>6597</v>
      </c>
      <c r="AD41" s="1005">
        <v>118</v>
      </c>
      <c r="AE41" s="1005">
        <v>56.8</v>
      </c>
      <c r="AF41" s="1005">
        <v>94.4</v>
      </c>
      <c r="AG41" s="1005">
        <v>0.96050000000000002</v>
      </c>
      <c r="AH41" s="1024">
        <f t="shared" si="41"/>
        <v>0.66108681659851587</v>
      </c>
      <c r="AI41" s="1005">
        <v>27937</v>
      </c>
      <c r="AJ41" s="1005">
        <f t="shared" si="10"/>
        <v>25356</v>
      </c>
      <c r="AK41" s="1005">
        <f t="shared" si="11"/>
        <v>2581</v>
      </c>
      <c r="AL41" s="1005">
        <v>118</v>
      </c>
      <c r="AM41" s="1005">
        <v>60</v>
      </c>
      <c r="AN41" s="1005">
        <v>94.4</v>
      </c>
      <c r="AO41" s="1005">
        <v>0.95540000000000003</v>
      </c>
      <c r="AP41" s="1024">
        <f t="shared" si="43"/>
        <v>0.67475358422939069</v>
      </c>
      <c r="AQ41" s="1005">
        <v>30121</v>
      </c>
      <c r="AR41" s="1005">
        <f t="shared" si="13"/>
        <v>26784</v>
      </c>
      <c r="AS41" s="1005">
        <f t="shared" si="14"/>
        <v>3337</v>
      </c>
      <c r="AT41" s="1005">
        <v>118</v>
      </c>
      <c r="AU41" s="1005">
        <v>58.08</v>
      </c>
      <c r="AV41" s="1005">
        <v>94.4</v>
      </c>
      <c r="AW41" s="1005">
        <v>0.95440000000000003</v>
      </c>
      <c r="AX41" s="1024">
        <f t="shared" si="44"/>
        <v>0.69045091062136521</v>
      </c>
      <c r="AY41" s="1005">
        <v>28873</v>
      </c>
      <c r="AZ41" s="1005">
        <f t="shared" si="16"/>
        <v>25091</v>
      </c>
      <c r="BA41" s="1005">
        <f t="shared" si="17"/>
        <v>3782</v>
      </c>
      <c r="BB41" s="1005">
        <v>118</v>
      </c>
      <c r="BC41" s="1005">
        <v>50.24</v>
      </c>
      <c r="BD41" s="1005">
        <v>94.4</v>
      </c>
      <c r="BE41" s="1005">
        <v>0.95950000000000002</v>
      </c>
      <c r="BF41" s="1024">
        <f t="shared" si="47"/>
        <v>0.72092129819875339</v>
      </c>
      <c r="BG41" s="1005">
        <v>26947</v>
      </c>
      <c r="BH41" s="1005">
        <f t="shared" si="19"/>
        <v>22427</v>
      </c>
      <c r="BI41" s="1005">
        <f t="shared" si="20"/>
        <v>4520</v>
      </c>
      <c r="BJ41" s="1005">
        <v>118</v>
      </c>
      <c r="BK41" s="1005">
        <v>51.28</v>
      </c>
      <c r="BL41" s="1005">
        <v>94.4</v>
      </c>
      <c r="BM41" s="1005">
        <v>0.96740000000000004</v>
      </c>
      <c r="BN41" s="1024">
        <f t="shared" si="48"/>
        <v>0.7080408216328653</v>
      </c>
      <c r="BO41" s="1005">
        <v>26142</v>
      </c>
      <c r="BP41" s="1005">
        <f t="shared" si="22"/>
        <v>22153</v>
      </c>
      <c r="BQ41" s="1005">
        <f t="shared" si="23"/>
        <v>3989</v>
      </c>
      <c r="BR41" s="1005">
        <v>118</v>
      </c>
      <c r="BS41" s="1005">
        <v>47.04</v>
      </c>
      <c r="BT41" s="1005">
        <v>94.4</v>
      </c>
      <c r="BU41" s="1005">
        <v>0.97099999999999997</v>
      </c>
      <c r="BV41" s="1024">
        <f t="shared" si="49"/>
        <v>0.90288635615536528</v>
      </c>
      <c r="BW41" s="1005">
        <v>31599</v>
      </c>
      <c r="BX41" s="1005">
        <f t="shared" si="25"/>
        <v>20999</v>
      </c>
      <c r="BY41" s="1005">
        <f t="shared" si="26"/>
        <v>10600</v>
      </c>
      <c r="BZ41" s="1005">
        <v>118</v>
      </c>
      <c r="CA41" s="1005">
        <v>48.88</v>
      </c>
      <c r="CB41" s="1005">
        <v>94.4</v>
      </c>
      <c r="CC41" s="1005">
        <v>0.97399999999999998</v>
      </c>
      <c r="CD41" s="1024">
        <f t="shared" si="50"/>
        <v>0.76039301867201659</v>
      </c>
      <c r="CE41" s="1005">
        <v>27653</v>
      </c>
      <c r="CF41" s="1005">
        <f t="shared" si="28"/>
        <v>21820</v>
      </c>
      <c r="CG41" s="1005">
        <f t="shared" si="29"/>
        <v>5833</v>
      </c>
      <c r="CH41" s="1005">
        <v>118</v>
      </c>
      <c r="CI41" s="1005">
        <v>47.68</v>
      </c>
      <c r="CJ41" s="1005">
        <v>94.4</v>
      </c>
      <c r="CK41" s="1005">
        <v>0.97370000000000001</v>
      </c>
      <c r="CL41" s="1024">
        <f t="shared" si="45"/>
        <v>0.74545207134867375</v>
      </c>
      <c r="CM41" s="1005">
        <v>23885</v>
      </c>
      <c r="CN41" s="1005">
        <f t="shared" si="31"/>
        <v>19225</v>
      </c>
      <c r="CO41" s="1005">
        <f t="shared" si="32"/>
        <v>4660</v>
      </c>
      <c r="CP41" s="1005">
        <v>118</v>
      </c>
      <c r="CQ41" s="1005">
        <v>68</v>
      </c>
      <c r="CR41" s="1005">
        <v>94.4</v>
      </c>
      <c r="CS41" s="1005">
        <v>0.96209999999999996</v>
      </c>
      <c r="CT41" s="1024">
        <f t="shared" si="46"/>
        <v>0.54876265022137882</v>
      </c>
      <c r="CU41" s="1005">
        <v>27763</v>
      </c>
      <c r="CV41" s="1005">
        <f t="shared" si="34"/>
        <v>30355</v>
      </c>
      <c r="CW41" s="1005">
        <f t="shared" si="35"/>
        <v>0</v>
      </c>
    </row>
    <row r="42" spans="1:101">
      <c r="A42" s="1004">
        <v>36</v>
      </c>
      <c r="B42" s="1005" t="s">
        <v>1701</v>
      </c>
      <c r="C42" s="1004" t="s">
        <v>1274</v>
      </c>
      <c r="D42" s="1005" t="s">
        <v>2011</v>
      </c>
      <c r="E42" s="1004" t="s">
        <v>55</v>
      </c>
      <c r="F42" s="1004">
        <v>119</v>
      </c>
      <c r="G42" s="1005">
        <v>151.6</v>
      </c>
      <c r="H42" s="1004">
        <v>151.6</v>
      </c>
      <c r="I42" s="1005">
        <v>0.999</v>
      </c>
      <c r="J42" s="1024">
        <f t="shared" si="42"/>
        <v>0.47304676048079741</v>
      </c>
      <c r="K42" s="1005">
        <v>51634</v>
      </c>
      <c r="L42" s="1005">
        <f t="shared" si="1"/>
        <v>65491</v>
      </c>
      <c r="M42" s="1005">
        <f t="shared" si="2"/>
        <v>0</v>
      </c>
      <c r="N42" s="1005">
        <v>119</v>
      </c>
      <c r="O42" s="1005">
        <v>144.4</v>
      </c>
      <c r="P42" s="1005">
        <v>144.4</v>
      </c>
      <c r="Q42" s="1005">
        <v>0.99870000000000003</v>
      </c>
      <c r="R42" s="1024">
        <f t="shared" si="39"/>
        <v>0.29056086736365533</v>
      </c>
      <c r="S42" s="1005">
        <v>31216</v>
      </c>
      <c r="T42" s="1005">
        <f t="shared" si="4"/>
        <v>64460</v>
      </c>
      <c r="U42" s="1005">
        <f t="shared" si="5"/>
        <v>0</v>
      </c>
      <c r="V42" s="1005">
        <v>119</v>
      </c>
      <c r="W42" s="1005">
        <v>168.4</v>
      </c>
      <c r="X42" s="1005">
        <v>168.4</v>
      </c>
      <c r="Y42" s="1005">
        <v>0.99850000000000005</v>
      </c>
      <c r="Z42" s="1024">
        <f t="shared" si="40"/>
        <v>0.33974993401953024</v>
      </c>
      <c r="AA42" s="1005">
        <v>41194</v>
      </c>
      <c r="AB42" s="1005">
        <f t="shared" si="7"/>
        <v>72749</v>
      </c>
      <c r="AC42" s="1005">
        <f t="shared" si="8"/>
        <v>0</v>
      </c>
      <c r="AD42" s="1005">
        <v>119</v>
      </c>
      <c r="AE42" s="1005">
        <v>164</v>
      </c>
      <c r="AF42" s="1005">
        <v>164</v>
      </c>
      <c r="AG42" s="1005">
        <v>0.99770000000000003</v>
      </c>
      <c r="AH42" s="1024">
        <f t="shared" si="41"/>
        <v>0.48205153422501967</v>
      </c>
      <c r="AI42" s="1005">
        <v>58818</v>
      </c>
      <c r="AJ42" s="1005">
        <f t="shared" si="10"/>
        <v>73210</v>
      </c>
      <c r="AK42" s="1005">
        <f t="shared" si="11"/>
        <v>0</v>
      </c>
      <c r="AL42" s="1005">
        <v>119</v>
      </c>
      <c r="AM42" s="1005">
        <v>164.4</v>
      </c>
      <c r="AN42" s="1005">
        <v>164.4</v>
      </c>
      <c r="AO42" s="1005">
        <v>0.99809999999999999</v>
      </c>
      <c r="AP42" s="1024">
        <f t="shared" si="43"/>
        <v>0.5160341940716322</v>
      </c>
      <c r="AQ42" s="1005">
        <v>63118</v>
      </c>
      <c r="AR42" s="1005">
        <f t="shared" si="13"/>
        <v>73388</v>
      </c>
      <c r="AS42" s="1005">
        <f t="shared" si="14"/>
        <v>0</v>
      </c>
      <c r="AT42" s="1005">
        <v>119</v>
      </c>
      <c r="AU42" s="1005">
        <v>151.6</v>
      </c>
      <c r="AV42" s="1005">
        <v>151.6</v>
      </c>
      <c r="AW42" s="1005">
        <v>0.99750000000000005</v>
      </c>
      <c r="AX42" s="1024">
        <f t="shared" si="44"/>
        <v>0.48633098798006452</v>
      </c>
      <c r="AY42" s="1005">
        <v>53084</v>
      </c>
      <c r="AZ42" s="1005">
        <f t="shared" si="16"/>
        <v>65491</v>
      </c>
      <c r="BA42" s="1005">
        <f t="shared" si="17"/>
        <v>0</v>
      </c>
      <c r="BB42" s="1005">
        <v>119</v>
      </c>
      <c r="BC42" s="1005">
        <v>149.6</v>
      </c>
      <c r="BD42" s="1005">
        <v>149.6</v>
      </c>
      <c r="BE42" s="1005">
        <v>0.99790000000000001</v>
      </c>
      <c r="BF42" s="1024">
        <f t="shared" si="47"/>
        <v>0.21404749583117705</v>
      </c>
      <c r="BG42" s="1005">
        <v>23824</v>
      </c>
      <c r="BH42" s="1005">
        <f t="shared" si="19"/>
        <v>66781</v>
      </c>
      <c r="BI42" s="1005">
        <f t="shared" si="20"/>
        <v>0</v>
      </c>
      <c r="BJ42" s="1005">
        <v>119</v>
      </c>
      <c r="BK42" s="1005">
        <v>25.2</v>
      </c>
      <c r="BL42" s="1005">
        <v>95.2</v>
      </c>
      <c r="BM42" s="1005">
        <v>0.99770000000000003</v>
      </c>
      <c r="BN42" s="1024">
        <f t="shared" si="48"/>
        <v>0.14759700176366844</v>
      </c>
      <c r="BO42" s="1005">
        <v>2678</v>
      </c>
      <c r="BP42" s="1005">
        <f t="shared" si="22"/>
        <v>10886</v>
      </c>
      <c r="BQ42" s="1005">
        <f t="shared" si="23"/>
        <v>0</v>
      </c>
      <c r="BR42" s="1005">
        <v>119</v>
      </c>
      <c r="BS42" s="1005">
        <v>28</v>
      </c>
      <c r="BT42" s="1005">
        <v>95.2</v>
      </c>
      <c r="BU42" s="1005">
        <v>0.99580000000000002</v>
      </c>
      <c r="BV42" s="1024">
        <f t="shared" si="49"/>
        <v>0.11539938556067589</v>
      </c>
      <c r="BW42" s="1005">
        <v>2404</v>
      </c>
      <c r="BX42" s="1005">
        <f t="shared" si="25"/>
        <v>12499</v>
      </c>
      <c r="BY42" s="1005">
        <f t="shared" si="26"/>
        <v>0</v>
      </c>
      <c r="BZ42" s="1005">
        <v>119</v>
      </c>
      <c r="CA42" s="1005">
        <v>172</v>
      </c>
      <c r="CB42" s="1005">
        <v>172</v>
      </c>
      <c r="CC42" s="1005">
        <v>0.98460000000000003</v>
      </c>
      <c r="CD42" s="1024">
        <f t="shared" si="50"/>
        <v>0.3262221805451363</v>
      </c>
      <c r="CE42" s="1005">
        <v>41746</v>
      </c>
      <c r="CF42" s="1005">
        <f t="shared" si="28"/>
        <v>76781</v>
      </c>
      <c r="CG42" s="1005">
        <f t="shared" si="29"/>
        <v>0</v>
      </c>
      <c r="CH42" s="1005">
        <v>119</v>
      </c>
      <c r="CI42" s="1005">
        <v>173.6</v>
      </c>
      <c r="CJ42" s="1005">
        <v>173.6</v>
      </c>
      <c r="CK42" s="1005">
        <v>0.98770000000000002</v>
      </c>
      <c r="CL42" s="1024">
        <f t="shared" si="45"/>
        <v>0.46622983870967744</v>
      </c>
      <c r="CM42" s="1005">
        <v>54390</v>
      </c>
      <c r="CN42" s="1005">
        <f t="shared" si="31"/>
        <v>69996</v>
      </c>
      <c r="CO42" s="1005">
        <f t="shared" si="32"/>
        <v>0</v>
      </c>
      <c r="CP42" s="1005">
        <v>119</v>
      </c>
      <c r="CQ42" s="1005">
        <v>179.2</v>
      </c>
      <c r="CR42" s="1005">
        <v>179.2</v>
      </c>
      <c r="CS42" s="1005">
        <v>0.99199999999999999</v>
      </c>
      <c r="CT42" s="1024">
        <f t="shared" si="46"/>
        <v>0.44426843317972353</v>
      </c>
      <c r="CU42" s="1005">
        <v>59232</v>
      </c>
      <c r="CV42" s="1005">
        <f t="shared" si="34"/>
        <v>79995</v>
      </c>
      <c r="CW42" s="1005">
        <f t="shared" si="35"/>
        <v>0</v>
      </c>
    </row>
    <row r="43" spans="1:101">
      <c r="A43" s="1004">
        <v>37</v>
      </c>
      <c r="B43" s="1005" t="s">
        <v>958</v>
      </c>
      <c r="C43" s="1004" t="s">
        <v>332</v>
      </c>
      <c r="D43" s="1005" t="s">
        <v>2011</v>
      </c>
      <c r="E43" s="1004" t="s">
        <v>55</v>
      </c>
      <c r="F43" s="1004">
        <v>119</v>
      </c>
      <c r="G43" s="1005">
        <v>10.16</v>
      </c>
      <c r="H43" s="1004">
        <v>95.2</v>
      </c>
      <c r="I43" s="1005">
        <v>0.83989999999999998</v>
      </c>
      <c r="J43" s="1024">
        <f t="shared" si="42"/>
        <v>6.5753499562554676E-2</v>
      </c>
      <c r="K43" s="1005">
        <v>481</v>
      </c>
      <c r="L43" s="1005">
        <f t="shared" si="1"/>
        <v>4389</v>
      </c>
      <c r="M43" s="1005">
        <f t="shared" si="2"/>
        <v>0</v>
      </c>
      <c r="N43" s="1005">
        <v>119</v>
      </c>
      <c r="O43" s="1005">
        <v>0</v>
      </c>
      <c r="P43" s="1005">
        <v>95.2</v>
      </c>
      <c r="Q43" s="1005">
        <v>0</v>
      </c>
      <c r="R43" s="1024">
        <v>0</v>
      </c>
      <c r="S43" s="1005">
        <v>0</v>
      </c>
      <c r="T43" s="1005">
        <f t="shared" si="4"/>
        <v>0</v>
      </c>
      <c r="U43" s="1005">
        <f t="shared" si="5"/>
        <v>0</v>
      </c>
      <c r="V43" s="1005">
        <v>119</v>
      </c>
      <c r="W43" s="1005">
        <v>0</v>
      </c>
      <c r="X43" s="1005">
        <v>95.2</v>
      </c>
      <c r="Y43" s="1005">
        <v>0</v>
      </c>
      <c r="Z43" s="1024">
        <v>0</v>
      </c>
      <c r="AA43" s="1005">
        <v>0</v>
      </c>
      <c r="AB43" s="1005">
        <f t="shared" si="7"/>
        <v>0</v>
      </c>
      <c r="AC43" s="1005">
        <f t="shared" si="8"/>
        <v>0</v>
      </c>
      <c r="AD43" s="1005">
        <v>119</v>
      </c>
      <c r="AE43" s="1005">
        <v>0</v>
      </c>
      <c r="AF43" s="1005">
        <v>95.2</v>
      </c>
      <c r="AG43" s="1005">
        <v>0</v>
      </c>
      <c r="AH43" s="1024">
        <v>0</v>
      </c>
      <c r="AI43" s="1005">
        <v>0</v>
      </c>
      <c r="AJ43" s="1005">
        <f t="shared" si="10"/>
        <v>0</v>
      </c>
      <c r="AK43" s="1005">
        <f t="shared" si="11"/>
        <v>0</v>
      </c>
      <c r="AL43" s="1005">
        <v>119</v>
      </c>
      <c r="AM43" s="1005">
        <v>0</v>
      </c>
      <c r="AN43" s="1005">
        <v>95.2</v>
      </c>
      <c r="AO43" s="1005">
        <v>0</v>
      </c>
      <c r="AP43" s="1024">
        <v>0</v>
      </c>
      <c r="AQ43" s="1005">
        <v>0</v>
      </c>
      <c r="AR43" s="1005">
        <f t="shared" si="13"/>
        <v>0</v>
      </c>
      <c r="AS43" s="1005">
        <f t="shared" si="14"/>
        <v>0</v>
      </c>
      <c r="AT43" s="1005">
        <v>119</v>
      </c>
      <c r="AU43" s="1005">
        <v>0</v>
      </c>
      <c r="AV43" s="1005">
        <v>95.2</v>
      </c>
      <c r="AW43" s="1005">
        <v>0</v>
      </c>
      <c r="AX43" s="1024">
        <v>0</v>
      </c>
      <c r="AY43" s="1005">
        <v>0</v>
      </c>
      <c r="AZ43" s="1005">
        <f t="shared" si="16"/>
        <v>0</v>
      </c>
      <c r="BA43" s="1005">
        <f t="shared" si="17"/>
        <v>0</v>
      </c>
      <c r="BB43" s="1005">
        <v>119</v>
      </c>
      <c r="BC43" s="1005">
        <v>0</v>
      </c>
      <c r="BD43" s="1005">
        <v>95.2</v>
      </c>
      <c r="BE43" s="1005">
        <v>0</v>
      </c>
      <c r="BF43" s="1024">
        <v>0</v>
      </c>
      <c r="BG43" s="1005">
        <v>0</v>
      </c>
      <c r="BH43" s="1005">
        <f t="shared" si="19"/>
        <v>0</v>
      </c>
      <c r="BI43" s="1005">
        <f t="shared" si="20"/>
        <v>0</v>
      </c>
      <c r="BJ43" s="1005">
        <v>119</v>
      </c>
      <c r="BK43" s="1005">
        <v>0</v>
      </c>
      <c r="BL43" s="1005">
        <v>95.2</v>
      </c>
      <c r="BM43" s="1005">
        <v>0</v>
      </c>
      <c r="BN43" s="1024">
        <v>0</v>
      </c>
      <c r="BO43" s="1005">
        <v>0</v>
      </c>
      <c r="BP43" s="1005">
        <f t="shared" si="22"/>
        <v>0</v>
      </c>
      <c r="BQ43" s="1005">
        <f t="shared" si="23"/>
        <v>0</v>
      </c>
      <c r="BR43" s="1005">
        <v>119</v>
      </c>
      <c r="BS43" s="1005">
        <v>0</v>
      </c>
      <c r="BT43" s="1005">
        <v>95.2</v>
      </c>
      <c r="BU43" s="1005">
        <v>0</v>
      </c>
      <c r="BV43" s="1024">
        <v>0</v>
      </c>
      <c r="BW43" s="1005">
        <v>0</v>
      </c>
      <c r="BX43" s="1005">
        <f t="shared" si="25"/>
        <v>0</v>
      </c>
      <c r="BY43" s="1005">
        <f t="shared" si="26"/>
        <v>0</v>
      </c>
      <c r="BZ43" s="1005">
        <v>119</v>
      </c>
      <c r="CA43" s="1005">
        <v>0</v>
      </c>
      <c r="CB43" s="1005">
        <v>95.2</v>
      </c>
      <c r="CC43" s="1005">
        <v>0</v>
      </c>
      <c r="CD43" s="1024">
        <v>0</v>
      </c>
      <c r="CE43" s="1005">
        <v>0</v>
      </c>
      <c r="CF43" s="1005">
        <f t="shared" si="28"/>
        <v>0</v>
      </c>
      <c r="CG43" s="1005">
        <f t="shared" si="29"/>
        <v>0</v>
      </c>
      <c r="CH43" s="1005">
        <v>119</v>
      </c>
      <c r="CI43" s="1005">
        <v>0</v>
      </c>
      <c r="CJ43" s="1005">
        <v>95.2</v>
      </c>
      <c r="CK43" s="1005">
        <v>0</v>
      </c>
      <c r="CL43" s="1024">
        <v>0</v>
      </c>
      <c r="CM43" s="1005">
        <v>0</v>
      </c>
      <c r="CN43" s="1005">
        <f t="shared" si="31"/>
        <v>0</v>
      </c>
      <c r="CO43" s="1005">
        <f t="shared" si="32"/>
        <v>0</v>
      </c>
      <c r="CP43" s="1005">
        <v>119</v>
      </c>
      <c r="CQ43" s="1005">
        <v>0</v>
      </c>
      <c r="CR43" s="1005">
        <v>95.2</v>
      </c>
      <c r="CS43" s="1005">
        <v>0</v>
      </c>
      <c r="CT43" s="1024">
        <v>0</v>
      </c>
      <c r="CU43" s="1005">
        <v>0</v>
      </c>
      <c r="CV43" s="1005">
        <f t="shared" si="34"/>
        <v>0</v>
      </c>
      <c r="CW43" s="1005">
        <f t="shared" si="35"/>
        <v>0</v>
      </c>
    </row>
    <row r="44" spans="1:101">
      <c r="A44" s="1004">
        <v>38</v>
      </c>
      <c r="B44" s="1005" t="s">
        <v>1667</v>
      </c>
      <c r="C44" s="1004" t="s">
        <v>1274</v>
      </c>
      <c r="D44" s="1005" t="s">
        <v>2213</v>
      </c>
      <c r="E44" s="1004" t="s">
        <v>55</v>
      </c>
      <c r="F44" s="1004">
        <v>119</v>
      </c>
      <c r="G44" s="1005">
        <v>101.28</v>
      </c>
      <c r="H44" s="1004">
        <v>101.28</v>
      </c>
      <c r="I44" s="1005">
        <v>0.82540000000000002</v>
      </c>
      <c r="J44" s="1024">
        <f t="shared" si="42"/>
        <v>0.47837677725118477</v>
      </c>
      <c r="K44" s="1005">
        <v>34884</v>
      </c>
      <c r="L44" s="1005">
        <f t="shared" si="1"/>
        <v>43753</v>
      </c>
      <c r="M44" s="1005">
        <f t="shared" si="2"/>
        <v>0</v>
      </c>
      <c r="N44" s="1005">
        <v>119</v>
      </c>
      <c r="O44" s="1005">
        <v>103.12</v>
      </c>
      <c r="P44" s="1005">
        <v>103.12</v>
      </c>
      <c r="Q44" s="1005">
        <v>0.81259999999999999</v>
      </c>
      <c r="R44" s="1024">
        <f t="shared" ref="R44:R55" si="51">+(S44/(24*31*O44))</f>
        <v>0.59561050076328237</v>
      </c>
      <c r="S44" s="1005">
        <v>45696</v>
      </c>
      <c r="T44" s="1005">
        <f t="shared" si="4"/>
        <v>46033</v>
      </c>
      <c r="U44" s="1005">
        <f t="shared" si="5"/>
        <v>0</v>
      </c>
      <c r="V44" s="1005">
        <v>119</v>
      </c>
      <c r="W44" s="1005">
        <v>90.56</v>
      </c>
      <c r="X44" s="1005">
        <v>95.2</v>
      </c>
      <c r="Y44" s="1005">
        <v>0.77400000000000002</v>
      </c>
      <c r="Z44" s="1024">
        <f t="shared" ref="Z44:Z55" si="52">+(AA44/(24*30*W44))</f>
        <v>0.61234724676089514</v>
      </c>
      <c r="AA44" s="1005">
        <v>39927</v>
      </c>
      <c r="AB44" s="1005">
        <f t="shared" si="7"/>
        <v>39122</v>
      </c>
      <c r="AC44" s="1005">
        <f t="shared" si="8"/>
        <v>805</v>
      </c>
      <c r="AD44" s="1005">
        <v>119</v>
      </c>
      <c r="AE44" s="1005">
        <v>86.48</v>
      </c>
      <c r="AF44" s="1005">
        <v>95.2</v>
      </c>
      <c r="AG44" s="1005">
        <v>0.78949999999999998</v>
      </c>
      <c r="AH44" s="1024">
        <f t="shared" ref="AH44:AH68" si="53">+(AI44/(24*31*AE44))</f>
        <v>0.46533227895317952</v>
      </c>
      <c r="AI44" s="1005">
        <v>29940</v>
      </c>
      <c r="AJ44" s="1005">
        <f t="shared" si="10"/>
        <v>38605</v>
      </c>
      <c r="AK44" s="1005">
        <f t="shared" si="11"/>
        <v>0</v>
      </c>
      <c r="AL44" s="1005">
        <v>119</v>
      </c>
      <c r="AM44" s="1005">
        <v>102</v>
      </c>
      <c r="AN44" s="1005">
        <v>102</v>
      </c>
      <c r="AO44" s="1005">
        <v>0.82889999999999997</v>
      </c>
      <c r="AP44" s="1024">
        <f t="shared" ref="AP44:AP100" si="54">+(AQ44/(24*31*AM44))</f>
        <v>0.24238351254480286</v>
      </c>
      <c r="AQ44" s="1005">
        <v>18394</v>
      </c>
      <c r="AR44" s="1005">
        <f t="shared" si="13"/>
        <v>45533</v>
      </c>
      <c r="AS44" s="1005">
        <f t="shared" si="14"/>
        <v>0</v>
      </c>
      <c r="AT44" s="1005">
        <v>119</v>
      </c>
      <c r="AU44" s="1005">
        <v>101.6</v>
      </c>
      <c r="AV44" s="1005">
        <v>101.6</v>
      </c>
      <c r="AW44" s="1005">
        <v>0.81130000000000002</v>
      </c>
      <c r="AX44" s="1024">
        <f t="shared" ref="AX44:AX100" si="55">+(AY44/(24*30*AU44))</f>
        <v>0.48885881452318458</v>
      </c>
      <c r="AY44" s="1005">
        <v>35761</v>
      </c>
      <c r="AZ44" s="1005">
        <f t="shared" si="16"/>
        <v>43891</v>
      </c>
      <c r="BA44" s="1005">
        <f t="shared" si="17"/>
        <v>0</v>
      </c>
      <c r="BB44" s="1005">
        <v>119</v>
      </c>
      <c r="BC44" s="1005">
        <v>101.92</v>
      </c>
      <c r="BD44" s="1005">
        <v>101.92</v>
      </c>
      <c r="BE44" s="1005">
        <v>0.80900000000000005</v>
      </c>
      <c r="BF44" s="1024">
        <f t="shared" ref="BF44:BF61" si="56">+(BG44/(24*31*BC44))</f>
        <v>0.47656236812342806</v>
      </c>
      <c r="BG44" s="1005">
        <v>36137</v>
      </c>
      <c r="BH44" s="1005">
        <f t="shared" si="19"/>
        <v>45497</v>
      </c>
      <c r="BI44" s="1005">
        <f t="shared" si="20"/>
        <v>0</v>
      </c>
      <c r="BJ44" s="1005">
        <v>119</v>
      </c>
      <c r="BK44" s="1005">
        <v>106.32</v>
      </c>
      <c r="BL44" s="1005">
        <v>106.32</v>
      </c>
      <c r="BM44" s="1005">
        <v>0.80520000000000003</v>
      </c>
      <c r="BN44" s="1024">
        <f t="shared" ref="BN44:BN61" si="57">+(BO44/(24*30*BK44))</f>
        <v>0.55209378396455155</v>
      </c>
      <c r="BO44" s="1005">
        <v>42263</v>
      </c>
      <c r="BP44" s="1005">
        <f t="shared" si="22"/>
        <v>45930</v>
      </c>
      <c r="BQ44" s="1005">
        <f t="shared" si="23"/>
        <v>0</v>
      </c>
      <c r="BR44" s="1005">
        <v>119</v>
      </c>
      <c r="BS44" s="1005">
        <v>106.32</v>
      </c>
      <c r="BT44" s="1005">
        <v>106.32</v>
      </c>
      <c r="BU44" s="1005">
        <v>0.79400000000000004</v>
      </c>
      <c r="BV44" s="1024">
        <f t="shared" ref="BV44:BV61" si="58">+(BW44/(24*31*BS44))</f>
        <v>0.58250048544867594</v>
      </c>
      <c r="BW44" s="1005">
        <v>46077</v>
      </c>
      <c r="BX44" s="1005">
        <f t="shared" si="25"/>
        <v>47461</v>
      </c>
      <c r="BY44" s="1005">
        <f t="shared" si="26"/>
        <v>0</v>
      </c>
      <c r="BZ44" s="1005">
        <v>119</v>
      </c>
      <c r="CA44" s="1005">
        <v>107.36</v>
      </c>
      <c r="CB44" s="1005">
        <v>107.36</v>
      </c>
      <c r="CC44" s="1005">
        <v>0.78849999999999998</v>
      </c>
      <c r="CD44" s="1024">
        <f t="shared" ref="CD44:CD61" si="59">+(CE44/(24*31*CA44))</f>
        <v>0.55837910436998228</v>
      </c>
      <c r="CE44" s="1005">
        <v>44601</v>
      </c>
      <c r="CF44" s="1005">
        <f t="shared" si="28"/>
        <v>47926</v>
      </c>
      <c r="CG44" s="1005">
        <f t="shared" si="29"/>
        <v>0</v>
      </c>
      <c r="CH44" s="1005">
        <v>119</v>
      </c>
      <c r="CI44" s="1005">
        <v>107.36</v>
      </c>
      <c r="CJ44" s="1005">
        <v>107.36</v>
      </c>
      <c r="CK44" s="1005">
        <v>0.7944</v>
      </c>
      <c r="CL44" s="1024">
        <f t="shared" ref="CL44:CL61" si="60">+(CM44/(24*28*CI44))</f>
        <v>0.59282631644311978</v>
      </c>
      <c r="CM44" s="1005">
        <v>42770</v>
      </c>
      <c r="CN44" s="1005">
        <f t="shared" si="31"/>
        <v>43288</v>
      </c>
      <c r="CO44" s="1005">
        <f t="shared" si="32"/>
        <v>0</v>
      </c>
      <c r="CP44" s="1005">
        <v>119</v>
      </c>
      <c r="CQ44" s="1005">
        <v>132.47999999999999</v>
      </c>
      <c r="CR44" s="1005">
        <v>132.47999999999999</v>
      </c>
      <c r="CS44" s="1005">
        <v>0.80730000000000002</v>
      </c>
      <c r="CT44" s="1024">
        <f t="shared" ref="CT44:CT79" si="61">+(CU44/(24*31*CQ44))</f>
        <v>0.47655803594618462</v>
      </c>
      <c r="CU44" s="1005">
        <v>46972</v>
      </c>
      <c r="CV44" s="1005">
        <f t="shared" si="34"/>
        <v>59139</v>
      </c>
      <c r="CW44" s="1005">
        <f t="shared" si="35"/>
        <v>0</v>
      </c>
    </row>
    <row r="45" spans="1:101">
      <c r="A45" s="1004">
        <v>39</v>
      </c>
      <c r="B45" s="1005" t="s">
        <v>1667</v>
      </c>
      <c r="C45" s="1004" t="s">
        <v>1274</v>
      </c>
      <c r="D45" s="1005" t="s">
        <v>2213</v>
      </c>
      <c r="E45" s="1004" t="s">
        <v>55</v>
      </c>
      <c r="F45" s="1004">
        <v>119</v>
      </c>
      <c r="G45" s="1005">
        <v>82.4</v>
      </c>
      <c r="H45" s="1004">
        <v>95.2</v>
      </c>
      <c r="I45" s="1005">
        <v>0.76570000000000005</v>
      </c>
      <c r="J45" s="1024">
        <f t="shared" si="42"/>
        <v>0.38934398597626746</v>
      </c>
      <c r="K45" s="1005">
        <v>23099</v>
      </c>
      <c r="L45" s="1005">
        <f t="shared" si="1"/>
        <v>35597</v>
      </c>
      <c r="M45" s="1005">
        <f t="shared" si="2"/>
        <v>0</v>
      </c>
      <c r="N45" s="1005">
        <v>119</v>
      </c>
      <c r="O45" s="1005">
        <v>85.28</v>
      </c>
      <c r="P45" s="1005">
        <v>95.2</v>
      </c>
      <c r="Q45" s="1005">
        <v>0.75549999999999995</v>
      </c>
      <c r="R45" s="1024">
        <f t="shared" si="51"/>
        <v>0.44020078072989166</v>
      </c>
      <c r="S45" s="1005">
        <v>27930</v>
      </c>
      <c r="T45" s="1005">
        <f t="shared" si="4"/>
        <v>38069</v>
      </c>
      <c r="U45" s="1005">
        <f t="shared" si="5"/>
        <v>0</v>
      </c>
      <c r="V45" s="1005">
        <v>119</v>
      </c>
      <c r="W45" s="1005">
        <v>84.48</v>
      </c>
      <c r="X45" s="1005">
        <v>95.2</v>
      </c>
      <c r="Y45" s="1005">
        <v>0.74399999999999999</v>
      </c>
      <c r="Z45" s="1024">
        <f t="shared" si="52"/>
        <v>0.36851259995791241</v>
      </c>
      <c r="AA45" s="1005">
        <v>22415</v>
      </c>
      <c r="AB45" s="1005">
        <f t="shared" si="7"/>
        <v>36495</v>
      </c>
      <c r="AC45" s="1005">
        <f t="shared" si="8"/>
        <v>0</v>
      </c>
      <c r="AD45" s="1005">
        <v>119</v>
      </c>
      <c r="AE45" s="1005">
        <v>82.72</v>
      </c>
      <c r="AF45" s="1005">
        <v>95.2</v>
      </c>
      <c r="AG45" s="1005">
        <v>0.73099999999999998</v>
      </c>
      <c r="AH45" s="1024">
        <f t="shared" si="53"/>
        <v>0.31116111353757203</v>
      </c>
      <c r="AI45" s="1005">
        <v>19150</v>
      </c>
      <c r="AJ45" s="1005">
        <f t="shared" si="10"/>
        <v>36926</v>
      </c>
      <c r="AK45" s="1005">
        <f t="shared" si="11"/>
        <v>0</v>
      </c>
      <c r="AL45" s="1005">
        <v>119</v>
      </c>
      <c r="AM45" s="1005">
        <v>113.2</v>
      </c>
      <c r="AN45" s="1005">
        <v>113.2</v>
      </c>
      <c r="AO45" s="1005">
        <v>0.72460000000000002</v>
      </c>
      <c r="AP45" s="1024">
        <f t="shared" si="54"/>
        <v>0.1794806033663893</v>
      </c>
      <c r="AQ45" s="1005">
        <v>15116</v>
      </c>
      <c r="AR45" s="1005">
        <f t="shared" si="13"/>
        <v>50532</v>
      </c>
      <c r="AS45" s="1005">
        <f t="shared" si="14"/>
        <v>0</v>
      </c>
      <c r="AT45" s="1005">
        <v>119</v>
      </c>
      <c r="AU45" s="1005">
        <v>132.08000000000001</v>
      </c>
      <c r="AV45" s="1005">
        <v>132.08000000000001</v>
      </c>
      <c r="AW45" s="1005">
        <v>0.74790000000000001</v>
      </c>
      <c r="AX45" s="1024">
        <f t="shared" si="55"/>
        <v>0.26906041792852814</v>
      </c>
      <c r="AY45" s="1005">
        <v>25587</v>
      </c>
      <c r="AZ45" s="1005">
        <f t="shared" si="16"/>
        <v>57059</v>
      </c>
      <c r="BA45" s="1005">
        <f t="shared" si="17"/>
        <v>0</v>
      </c>
      <c r="BB45" s="1005">
        <v>119</v>
      </c>
      <c r="BC45" s="1005">
        <v>117.36</v>
      </c>
      <c r="BD45" s="1005">
        <v>117.36</v>
      </c>
      <c r="BE45" s="1005">
        <v>0.74490000000000001</v>
      </c>
      <c r="BF45" s="1024">
        <f t="shared" si="56"/>
        <v>0.28032714339116477</v>
      </c>
      <c r="BG45" s="1005">
        <v>24477</v>
      </c>
      <c r="BH45" s="1005">
        <f t="shared" si="19"/>
        <v>52390</v>
      </c>
      <c r="BI45" s="1005">
        <f t="shared" si="20"/>
        <v>0</v>
      </c>
      <c r="BJ45" s="1005">
        <v>119</v>
      </c>
      <c r="BK45" s="1005">
        <v>116.72</v>
      </c>
      <c r="BL45" s="1005">
        <v>116.72</v>
      </c>
      <c r="BM45" s="1005">
        <v>0.72860000000000003</v>
      </c>
      <c r="BN45" s="1024">
        <f t="shared" si="57"/>
        <v>0.32756454192369205</v>
      </c>
      <c r="BO45" s="1005">
        <v>27528</v>
      </c>
      <c r="BP45" s="1005">
        <f t="shared" si="22"/>
        <v>50423</v>
      </c>
      <c r="BQ45" s="1005">
        <f t="shared" si="23"/>
        <v>0</v>
      </c>
      <c r="BR45" s="1005">
        <v>119</v>
      </c>
      <c r="BS45" s="1005">
        <v>85.36</v>
      </c>
      <c r="BT45" s="1005">
        <v>95.2</v>
      </c>
      <c r="BU45" s="1005">
        <v>0.72119999999999995</v>
      </c>
      <c r="BV45" s="1024">
        <f t="shared" si="58"/>
        <v>0.45010190867773175</v>
      </c>
      <c r="BW45" s="1005">
        <v>28585</v>
      </c>
      <c r="BX45" s="1005">
        <f t="shared" si="25"/>
        <v>38105</v>
      </c>
      <c r="BY45" s="1005">
        <f t="shared" si="26"/>
        <v>0</v>
      </c>
      <c r="BZ45" s="1005">
        <v>119</v>
      </c>
      <c r="CA45" s="1005">
        <v>93.36</v>
      </c>
      <c r="CB45" s="1005">
        <v>95.2</v>
      </c>
      <c r="CC45" s="1005">
        <v>0.71240000000000003</v>
      </c>
      <c r="CD45" s="1024">
        <f t="shared" si="59"/>
        <v>0.40702656383890318</v>
      </c>
      <c r="CE45" s="1005">
        <v>28272</v>
      </c>
      <c r="CF45" s="1005">
        <f t="shared" si="28"/>
        <v>41676</v>
      </c>
      <c r="CG45" s="1005">
        <f t="shared" si="29"/>
        <v>0</v>
      </c>
      <c r="CH45" s="1005">
        <v>119</v>
      </c>
      <c r="CI45" s="1005">
        <v>84.64</v>
      </c>
      <c r="CJ45" s="1005">
        <v>95.2</v>
      </c>
      <c r="CK45" s="1005">
        <v>0.72819999999999996</v>
      </c>
      <c r="CL45" s="1024">
        <f t="shared" si="60"/>
        <v>0.44284195247096947</v>
      </c>
      <c r="CM45" s="1005">
        <v>25188</v>
      </c>
      <c r="CN45" s="1005">
        <f t="shared" si="31"/>
        <v>34127</v>
      </c>
      <c r="CO45" s="1005">
        <f t="shared" si="32"/>
        <v>0</v>
      </c>
      <c r="CP45" s="1005">
        <v>119</v>
      </c>
      <c r="CQ45" s="1005">
        <v>107.92</v>
      </c>
      <c r="CR45" s="1005">
        <v>107.92</v>
      </c>
      <c r="CS45" s="1005">
        <v>0.7611</v>
      </c>
      <c r="CT45" s="1024">
        <f t="shared" si="61"/>
        <v>0.37746996979044617</v>
      </c>
      <c r="CU45" s="1005">
        <v>30308</v>
      </c>
      <c r="CV45" s="1005">
        <f t="shared" si="34"/>
        <v>48175</v>
      </c>
      <c r="CW45" s="1005">
        <f t="shared" si="35"/>
        <v>0</v>
      </c>
    </row>
    <row r="46" spans="1:101">
      <c r="A46" s="1004">
        <v>40</v>
      </c>
      <c r="B46" s="1005" t="s">
        <v>1886</v>
      </c>
      <c r="C46" s="1004" t="s">
        <v>1274</v>
      </c>
      <c r="D46" s="1005" t="s">
        <v>2011</v>
      </c>
      <c r="E46" s="1004" t="s">
        <v>55</v>
      </c>
      <c r="F46" s="1004">
        <v>120</v>
      </c>
      <c r="G46" s="1005">
        <v>0.3</v>
      </c>
      <c r="H46" s="1004">
        <v>96</v>
      </c>
      <c r="I46" s="1005">
        <v>0</v>
      </c>
      <c r="J46" s="1024">
        <f t="shared" si="42"/>
        <v>0</v>
      </c>
      <c r="K46" s="1005">
        <v>0</v>
      </c>
      <c r="L46" s="1005">
        <f t="shared" si="1"/>
        <v>130</v>
      </c>
      <c r="M46" s="1005">
        <f t="shared" si="2"/>
        <v>0</v>
      </c>
      <c r="N46" s="1005">
        <v>120</v>
      </c>
      <c r="O46" s="1005">
        <v>136.19999999999999</v>
      </c>
      <c r="P46" s="1005">
        <v>136.19999999999999</v>
      </c>
      <c r="Q46" s="1005">
        <v>0.88119999999999998</v>
      </c>
      <c r="R46" s="1024">
        <f t="shared" si="51"/>
        <v>0.39905144237601253</v>
      </c>
      <c r="S46" s="1005">
        <v>40437</v>
      </c>
      <c r="T46" s="1005">
        <f t="shared" si="4"/>
        <v>60800</v>
      </c>
      <c r="U46" s="1005">
        <f t="shared" si="5"/>
        <v>0</v>
      </c>
      <c r="V46" s="1005">
        <v>120</v>
      </c>
      <c r="W46" s="1005">
        <v>136.80000000000001</v>
      </c>
      <c r="X46" s="1005">
        <v>136.80000000000001</v>
      </c>
      <c r="Y46" s="1005">
        <v>0.8841</v>
      </c>
      <c r="Z46" s="1024">
        <f t="shared" si="52"/>
        <v>0.4187073586744639</v>
      </c>
      <c r="AA46" s="1005">
        <v>41241</v>
      </c>
      <c r="AB46" s="1005">
        <f t="shared" si="7"/>
        <v>59098</v>
      </c>
      <c r="AC46" s="1005">
        <f t="shared" si="8"/>
        <v>0</v>
      </c>
      <c r="AD46" s="1005">
        <v>120</v>
      </c>
      <c r="AE46" s="1005">
        <v>114</v>
      </c>
      <c r="AF46" s="1005">
        <v>114</v>
      </c>
      <c r="AG46" s="1005">
        <v>0.91020000000000001</v>
      </c>
      <c r="AH46" s="1024">
        <f t="shared" si="53"/>
        <v>0.43127475947934352</v>
      </c>
      <c r="AI46" s="1005">
        <v>36579</v>
      </c>
      <c r="AJ46" s="1005">
        <f t="shared" si="10"/>
        <v>50890</v>
      </c>
      <c r="AK46" s="1005">
        <f t="shared" si="11"/>
        <v>0</v>
      </c>
      <c r="AL46" s="1005">
        <v>120</v>
      </c>
      <c r="AM46" s="1005">
        <v>100.8</v>
      </c>
      <c r="AN46" s="1005">
        <v>100.8</v>
      </c>
      <c r="AO46" s="1005">
        <v>0.96050000000000002</v>
      </c>
      <c r="AP46" s="1024">
        <f t="shared" si="54"/>
        <v>0.26889720942140299</v>
      </c>
      <c r="AQ46" s="1005">
        <v>20166</v>
      </c>
      <c r="AR46" s="1005">
        <f t="shared" si="13"/>
        <v>44997</v>
      </c>
      <c r="AS46" s="1005">
        <f t="shared" si="14"/>
        <v>0</v>
      </c>
      <c r="AT46" s="1005">
        <v>120</v>
      </c>
      <c r="AU46" s="1005">
        <v>95.4</v>
      </c>
      <c r="AV46" s="1005">
        <v>96</v>
      </c>
      <c r="AW46" s="1005">
        <v>0.99429999999999996</v>
      </c>
      <c r="AX46" s="1024">
        <f t="shared" si="55"/>
        <v>0.49087176799440951</v>
      </c>
      <c r="AY46" s="1005">
        <v>33717</v>
      </c>
      <c r="AZ46" s="1005">
        <f t="shared" si="16"/>
        <v>41213</v>
      </c>
      <c r="BA46" s="1005">
        <f t="shared" si="17"/>
        <v>0</v>
      </c>
      <c r="BB46" s="1005">
        <v>120</v>
      </c>
      <c r="BC46" s="1005">
        <v>120.6</v>
      </c>
      <c r="BD46" s="1005">
        <v>120.6</v>
      </c>
      <c r="BE46" s="1005">
        <v>0.99099999999999999</v>
      </c>
      <c r="BF46" s="1024">
        <f t="shared" si="56"/>
        <v>0.51406275076231744</v>
      </c>
      <c r="BG46" s="1005">
        <v>46125</v>
      </c>
      <c r="BH46" s="1005">
        <f t="shared" si="19"/>
        <v>53836</v>
      </c>
      <c r="BI46" s="1005">
        <f t="shared" si="20"/>
        <v>0</v>
      </c>
      <c r="BJ46" s="1005">
        <v>120</v>
      </c>
      <c r="BK46" s="1005">
        <v>86.4</v>
      </c>
      <c r="BL46" s="1005">
        <v>96</v>
      </c>
      <c r="BM46" s="1005">
        <v>0.97899999999999998</v>
      </c>
      <c r="BN46" s="1024">
        <f t="shared" si="57"/>
        <v>0.51683063271604934</v>
      </c>
      <c r="BO46" s="1005">
        <v>32151</v>
      </c>
      <c r="BP46" s="1005">
        <f t="shared" si="22"/>
        <v>37325</v>
      </c>
      <c r="BQ46" s="1005">
        <f t="shared" si="23"/>
        <v>0</v>
      </c>
      <c r="BR46" s="1005">
        <v>120</v>
      </c>
      <c r="BS46" s="1005">
        <v>82.8</v>
      </c>
      <c r="BT46" s="1005">
        <v>96</v>
      </c>
      <c r="BU46" s="1005">
        <v>0.88929999999999998</v>
      </c>
      <c r="BV46" s="1024">
        <f t="shared" si="58"/>
        <v>0.36446158641109555</v>
      </c>
      <c r="BW46" s="1005">
        <v>22452</v>
      </c>
      <c r="BX46" s="1005">
        <f t="shared" si="25"/>
        <v>36962</v>
      </c>
      <c r="BY46" s="1005">
        <f t="shared" si="26"/>
        <v>0</v>
      </c>
      <c r="BZ46" s="1005">
        <v>120</v>
      </c>
      <c r="CA46" s="1005">
        <v>77.400000000000006</v>
      </c>
      <c r="CB46" s="1005">
        <v>96</v>
      </c>
      <c r="CC46" s="1005">
        <v>0.93289999999999995</v>
      </c>
      <c r="CD46" s="1024">
        <f t="shared" si="59"/>
        <v>0.26016920896890888</v>
      </c>
      <c r="CE46" s="1005">
        <v>14982</v>
      </c>
      <c r="CF46" s="1005">
        <f t="shared" si="28"/>
        <v>34551</v>
      </c>
      <c r="CG46" s="1005">
        <f t="shared" si="29"/>
        <v>0</v>
      </c>
      <c r="CH46" s="1005">
        <v>120</v>
      </c>
      <c r="CI46" s="1005">
        <v>81</v>
      </c>
      <c r="CJ46" s="1005">
        <v>96</v>
      </c>
      <c r="CK46" s="1005">
        <v>0.91410000000000002</v>
      </c>
      <c r="CL46" s="1024">
        <f t="shared" si="60"/>
        <v>0.18755511463844798</v>
      </c>
      <c r="CM46" s="1005">
        <v>10209</v>
      </c>
      <c r="CN46" s="1005">
        <f t="shared" si="31"/>
        <v>32659</v>
      </c>
      <c r="CO46" s="1005">
        <f t="shared" si="32"/>
        <v>0</v>
      </c>
      <c r="CP46" s="1005">
        <v>120</v>
      </c>
      <c r="CQ46" s="1005">
        <v>83.4</v>
      </c>
      <c r="CR46" s="1005">
        <v>96</v>
      </c>
      <c r="CS46" s="1005">
        <v>0.99690000000000001</v>
      </c>
      <c r="CT46" s="1024">
        <f t="shared" si="61"/>
        <v>0.30478842732265798</v>
      </c>
      <c r="CU46" s="1005">
        <v>18912</v>
      </c>
      <c r="CV46" s="1005">
        <f t="shared" si="34"/>
        <v>37230</v>
      </c>
      <c r="CW46" s="1005">
        <f t="shared" si="35"/>
        <v>0</v>
      </c>
    </row>
    <row r="47" spans="1:101">
      <c r="A47" s="1004">
        <v>41</v>
      </c>
      <c r="B47" s="1005" t="s">
        <v>984</v>
      </c>
      <c r="C47" s="1004" t="s">
        <v>1274</v>
      </c>
      <c r="D47" s="1005" t="s">
        <v>2011</v>
      </c>
      <c r="E47" s="1004" t="s">
        <v>55</v>
      </c>
      <c r="F47" s="1004">
        <v>120</v>
      </c>
      <c r="G47" s="1005">
        <v>10.56</v>
      </c>
      <c r="H47" s="1004">
        <v>96</v>
      </c>
      <c r="I47" s="1005">
        <v>0.92759999999999998</v>
      </c>
      <c r="J47" s="1024">
        <f t="shared" si="42"/>
        <v>0.38694234006734002</v>
      </c>
      <c r="K47" s="1005">
        <v>2942</v>
      </c>
      <c r="L47" s="1005">
        <f t="shared" si="1"/>
        <v>4562</v>
      </c>
      <c r="M47" s="1005">
        <f t="shared" si="2"/>
        <v>0</v>
      </c>
      <c r="N47" s="1005">
        <v>120</v>
      </c>
      <c r="O47" s="1005">
        <v>38</v>
      </c>
      <c r="P47" s="1005">
        <v>96</v>
      </c>
      <c r="Q47" s="1005">
        <v>0.96330000000000005</v>
      </c>
      <c r="R47" s="1024">
        <f t="shared" si="51"/>
        <v>0.20472552348613468</v>
      </c>
      <c r="S47" s="1005">
        <v>5788</v>
      </c>
      <c r="T47" s="1005">
        <f t="shared" si="4"/>
        <v>16963</v>
      </c>
      <c r="U47" s="1005">
        <f t="shared" si="5"/>
        <v>0</v>
      </c>
      <c r="V47" s="1005">
        <v>120</v>
      </c>
      <c r="W47" s="1005">
        <v>130.72</v>
      </c>
      <c r="X47" s="1005">
        <v>130.72</v>
      </c>
      <c r="Y47" s="1005">
        <v>0.9617</v>
      </c>
      <c r="Z47" s="1024">
        <f t="shared" si="52"/>
        <v>0.59794896640826878</v>
      </c>
      <c r="AA47" s="1005">
        <v>56278</v>
      </c>
      <c r="AB47" s="1005">
        <f t="shared" si="7"/>
        <v>56471</v>
      </c>
      <c r="AC47" s="1005">
        <f t="shared" si="8"/>
        <v>0</v>
      </c>
      <c r="AD47" s="1005">
        <v>120</v>
      </c>
      <c r="AE47" s="1005">
        <v>149.91999999999999</v>
      </c>
      <c r="AF47" s="1005">
        <v>149.91999999999999</v>
      </c>
      <c r="AG47" s="1005">
        <v>0.97340000000000004</v>
      </c>
      <c r="AH47" s="1024">
        <f t="shared" si="53"/>
        <v>0.50899906473416645</v>
      </c>
      <c r="AI47" s="1005">
        <v>56774</v>
      </c>
      <c r="AJ47" s="1005">
        <f t="shared" si="10"/>
        <v>66924</v>
      </c>
      <c r="AK47" s="1005">
        <f t="shared" si="11"/>
        <v>0</v>
      </c>
      <c r="AL47" s="1005">
        <v>120</v>
      </c>
      <c r="AM47" s="1005">
        <v>132.96</v>
      </c>
      <c r="AN47" s="1005">
        <v>132.96</v>
      </c>
      <c r="AO47" s="1005">
        <v>0.98529999999999995</v>
      </c>
      <c r="AP47" s="1024">
        <f t="shared" si="54"/>
        <v>0.46935855880335908</v>
      </c>
      <c r="AQ47" s="1005">
        <v>46430</v>
      </c>
      <c r="AR47" s="1005">
        <f t="shared" si="13"/>
        <v>59353</v>
      </c>
      <c r="AS47" s="1005">
        <f t="shared" si="14"/>
        <v>0</v>
      </c>
      <c r="AT47" s="1005">
        <v>120</v>
      </c>
      <c r="AU47" s="1005">
        <v>120.64</v>
      </c>
      <c r="AV47" s="1005">
        <v>120.64</v>
      </c>
      <c r="AW47" s="1005">
        <v>0.98629999999999995</v>
      </c>
      <c r="AX47" s="1024">
        <f t="shared" si="55"/>
        <v>0.47358532272325377</v>
      </c>
      <c r="AY47" s="1005">
        <v>41136</v>
      </c>
      <c r="AZ47" s="1005">
        <f t="shared" si="16"/>
        <v>52116</v>
      </c>
      <c r="BA47" s="1005">
        <f t="shared" si="17"/>
        <v>0</v>
      </c>
      <c r="BB47" s="1005">
        <v>120</v>
      </c>
      <c r="BC47" s="1005">
        <v>125.76</v>
      </c>
      <c r="BD47" s="1005">
        <v>125.76</v>
      </c>
      <c r="BE47" s="1005">
        <v>0.98819999999999997</v>
      </c>
      <c r="BF47" s="1024">
        <f t="shared" si="56"/>
        <v>0.4847943856193056</v>
      </c>
      <c r="BG47" s="1005">
        <v>45360</v>
      </c>
      <c r="BH47" s="1005">
        <f t="shared" si="19"/>
        <v>56139</v>
      </c>
      <c r="BI47" s="1005">
        <f t="shared" si="20"/>
        <v>0</v>
      </c>
      <c r="BJ47" s="1005">
        <v>120</v>
      </c>
      <c r="BK47" s="1005">
        <v>112.56</v>
      </c>
      <c r="BL47" s="1005">
        <v>112.56</v>
      </c>
      <c r="BM47" s="1005">
        <v>0.9909</v>
      </c>
      <c r="BN47" s="1024">
        <f t="shared" si="57"/>
        <v>0.47929992892679463</v>
      </c>
      <c r="BO47" s="1005">
        <v>38844</v>
      </c>
      <c r="BP47" s="1005">
        <f t="shared" si="22"/>
        <v>48626</v>
      </c>
      <c r="BQ47" s="1005">
        <f t="shared" si="23"/>
        <v>0</v>
      </c>
      <c r="BR47" s="1005">
        <v>120</v>
      </c>
      <c r="BS47" s="1005">
        <v>107.92</v>
      </c>
      <c r="BT47" s="1005">
        <v>107.92</v>
      </c>
      <c r="BU47" s="1005">
        <v>0.80310000000000004</v>
      </c>
      <c r="BV47" s="1024">
        <f t="shared" si="58"/>
        <v>0.20731704886933372</v>
      </c>
      <c r="BW47" s="1005">
        <v>16646</v>
      </c>
      <c r="BX47" s="1005">
        <f t="shared" si="25"/>
        <v>48175</v>
      </c>
      <c r="BY47" s="1005">
        <f t="shared" si="26"/>
        <v>0</v>
      </c>
      <c r="BZ47" s="1005">
        <v>120</v>
      </c>
      <c r="CA47" s="1005">
        <v>25.04</v>
      </c>
      <c r="CB47" s="1005">
        <v>96</v>
      </c>
      <c r="CC47" s="1005">
        <v>0.45129999999999998</v>
      </c>
      <c r="CD47" s="1024">
        <f t="shared" si="59"/>
        <v>0.38427762891202039</v>
      </c>
      <c r="CE47" s="1005">
        <v>7159</v>
      </c>
      <c r="CF47" s="1005">
        <f t="shared" si="28"/>
        <v>11178</v>
      </c>
      <c r="CG47" s="1005">
        <f t="shared" si="29"/>
        <v>0</v>
      </c>
      <c r="CH47" s="1005">
        <v>120</v>
      </c>
      <c r="CI47" s="1005">
        <v>23.76</v>
      </c>
      <c r="CJ47" s="1005">
        <v>96</v>
      </c>
      <c r="CK47" s="1005">
        <v>0.49059999999999998</v>
      </c>
      <c r="CL47" s="1024">
        <f t="shared" si="60"/>
        <v>0.39075026054192719</v>
      </c>
      <c r="CM47" s="1005">
        <v>6239</v>
      </c>
      <c r="CN47" s="1005">
        <f t="shared" si="31"/>
        <v>9580</v>
      </c>
      <c r="CO47" s="1005">
        <f t="shared" si="32"/>
        <v>0</v>
      </c>
      <c r="CP47" s="1005">
        <v>120</v>
      </c>
      <c r="CQ47" s="1005">
        <v>108.64</v>
      </c>
      <c r="CR47" s="1005">
        <v>108.64</v>
      </c>
      <c r="CS47" s="1005">
        <v>0.98519999999999996</v>
      </c>
      <c r="CT47" s="1024">
        <f t="shared" si="61"/>
        <v>0.13987699336468873</v>
      </c>
      <c r="CU47" s="1005">
        <v>11306</v>
      </c>
      <c r="CV47" s="1005">
        <f t="shared" si="34"/>
        <v>48497</v>
      </c>
      <c r="CW47" s="1005">
        <f t="shared" si="35"/>
        <v>0</v>
      </c>
    </row>
    <row r="48" spans="1:101">
      <c r="A48" s="1004">
        <v>42</v>
      </c>
      <c r="B48" s="1005" t="s">
        <v>1668</v>
      </c>
      <c r="C48" s="1004" t="s">
        <v>1274</v>
      </c>
      <c r="D48" s="1005" t="s">
        <v>2203</v>
      </c>
      <c r="E48" s="1004" t="s">
        <v>55</v>
      </c>
      <c r="F48" s="1004">
        <v>120</v>
      </c>
      <c r="G48" s="1005">
        <v>25.56</v>
      </c>
      <c r="H48" s="1004">
        <v>96</v>
      </c>
      <c r="I48" s="1005">
        <v>0.9819</v>
      </c>
      <c r="J48" s="1024">
        <f t="shared" si="42"/>
        <v>0.28837376108502866</v>
      </c>
      <c r="K48" s="1005">
        <v>5307</v>
      </c>
      <c r="L48" s="1005">
        <f t="shared" si="1"/>
        <v>11042</v>
      </c>
      <c r="M48" s="1005">
        <f t="shared" si="2"/>
        <v>0</v>
      </c>
      <c r="N48" s="1005">
        <v>120</v>
      </c>
      <c r="O48" s="1005">
        <v>78.72</v>
      </c>
      <c r="P48" s="1005">
        <v>96</v>
      </c>
      <c r="Q48" s="1005">
        <v>0.88560000000000005</v>
      </c>
      <c r="R48" s="1024">
        <f t="shared" si="51"/>
        <v>4.2719807238394962E-2</v>
      </c>
      <c r="S48" s="1005">
        <v>2502</v>
      </c>
      <c r="T48" s="1005">
        <f t="shared" si="4"/>
        <v>35141</v>
      </c>
      <c r="U48" s="1005">
        <f t="shared" si="5"/>
        <v>0</v>
      </c>
      <c r="V48" s="1005">
        <v>120</v>
      </c>
      <c r="W48" s="1005">
        <v>78.599999999999994</v>
      </c>
      <c r="X48" s="1005">
        <v>96</v>
      </c>
      <c r="Y48" s="1005">
        <v>0</v>
      </c>
      <c r="Z48" s="1024">
        <f t="shared" si="52"/>
        <v>0</v>
      </c>
      <c r="AA48" s="1005">
        <v>0</v>
      </c>
      <c r="AB48" s="1005">
        <f t="shared" si="7"/>
        <v>33955</v>
      </c>
      <c r="AC48" s="1005">
        <f t="shared" si="8"/>
        <v>0</v>
      </c>
      <c r="AD48" s="1005">
        <v>120</v>
      </c>
      <c r="AE48" s="1005">
        <v>9</v>
      </c>
      <c r="AF48" s="1005">
        <v>96</v>
      </c>
      <c r="AG48" s="1005">
        <v>0.95550000000000002</v>
      </c>
      <c r="AH48" s="1024">
        <f t="shared" si="53"/>
        <v>0.12096774193548387</v>
      </c>
      <c r="AI48" s="1005">
        <v>810</v>
      </c>
      <c r="AJ48" s="1005">
        <f t="shared" si="10"/>
        <v>4018</v>
      </c>
      <c r="AK48" s="1005">
        <f t="shared" si="11"/>
        <v>0</v>
      </c>
      <c r="AL48" s="1005">
        <v>120</v>
      </c>
      <c r="AM48" s="1005">
        <v>20.76</v>
      </c>
      <c r="AN48" s="1005">
        <v>96</v>
      </c>
      <c r="AO48" s="1005">
        <v>0.98839999999999995</v>
      </c>
      <c r="AP48" s="1024">
        <f t="shared" si="54"/>
        <v>0.3863276151407794</v>
      </c>
      <c r="AQ48" s="1005">
        <v>5967</v>
      </c>
      <c r="AR48" s="1005">
        <f t="shared" si="13"/>
        <v>9267</v>
      </c>
      <c r="AS48" s="1005">
        <f t="shared" si="14"/>
        <v>0</v>
      </c>
      <c r="AT48" s="1005">
        <v>120</v>
      </c>
      <c r="AU48" s="1005">
        <v>14.04</v>
      </c>
      <c r="AV48" s="1005">
        <v>96</v>
      </c>
      <c r="AW48" s="1005">
        <v>0.99280000000000002</v>
      </c>
      <c r="AX48" s="1024">
        <f t="shared" si="55"/>
        <v>0.65259971509971515</v>
      </c>
      <c r="AY48" s="1005">
        <v>6597</v>
      </c>
      <c r="AZ48" s="1005">
        <f t="shared" si="16"/>
        <v>6065</v>
      </c>
      <c r="BA48" s="1005">
        <f t="shared" si="17"/>
        <v>532</v>
      </c>
      <c r="BB48" s="1005">
        <v>120</v>
      </c>
      <c r="BC48" s="1005">
        <v>20.52</v>
      </c>
      <c r="BD48" s="1005">
        <v>96</v>
      </c>
      <c r="BE48" s="1005">
        <v>0.9919</v>
      </c>
      <c r="BF48" s="1024">
        <f t="shared" si="56"/>
        <v>0.32521379613909329</v>
      </c>
      <c r="BG48" s="1005">
        <v>4965</v>
      </c>
      <c r="BH48" s="1005">
        <f t="shared" si="19"/>
        <v>9160</v>
      </c>
      <c r="BI48" s="1005">
        <f t="shared" si="20"/>
        <v>0</v>
      </c>
      <c r="BJ48" s="1005">
        <v>120</v>
      </c>
      <c r="BK48" s="1005">
        <v>15.96</v>
      </c>
      <c r="BL48" s="1005">
        <v>96</v>
      </c>
      <c r="BM48" s="1005">
        <v>0.94310000000000005</v>
      </c>
      <c r="BN48" s="1024">
        <f t="shared" si="57"/>
        <v>0.46714007240323024</v>
      </c>
      <c r="BO48" s="1005">
        <v>5368</v>
      </c>
      <c r="BP48" s="1005">
        <f t="shared" si="22"/>
        <v>6895</v>
      </c>
      <c r="BQ48" s="1005">
        <f t="shared" si="23"/>
        <v>0</v>
      </c>
      <c r="BR48" s="1005">
        <v>120</v>
      </c>
      <c r="BS48" s="1005">
        <v>14.28</v>
      </c>
      <c r="BT48" s="1005">
        <v>96</v>
      </c>
      <c r="BU48" s="1005">
        <v>0.88680000000000003</v>
      </c>
      <c r="BV48" s="1024">
        <f t="shared" si="58"/>
        <v>0.42186229330441855</v>
      </c>
      <c r="BW48" s="1005">
        <v>4482</v>
      </c>
      <c r="BX48" s="1005">
        <f t="shared" si="25"/>
        <v>6375</v>
      </c>
      <c r="BY48" s="1005">
        <f t="shared" si="26"/>
        <v>0</v>
      </c>
      <c r="BZ48" s="1005">
        <v>120</v>
      </c>
      <c r="CA48" s="1005">
        <v>10.8</v>
      </c>
      <c r="CB48" s="1005">
        <v>96</v>
      </c>
      <c r="CC48" s="1005">
        <v>0.80589999999999995</v>
      </c>
      <c r="CD48" s="1024">
        <f t="shared" si="59"/>
        <v>0.39837216248506568</v>
      </c>
      <c r="CE48" s="1005">
        <v>3201</v>
      </c>
      <c r="CF48" s="1005">
        <f t="shared" si="28"/>
        <v>4821</v>
      </c>
      <c r="CG48" s="1005">
        <f t="shared" si="29"/>
        <v>0</v>
      </c>
      <c r="CH48" s="1005">
        <v>120</v>
      </c>
      <c r="CI48" s="1005">
        <v>16.2</v>
      </c>
      <c r="CJ48" s="1005">
        <v>96</v>
      </c>
      <c r="CK48" s="1005">
        <v>0.90400000000000003</v>
      </c>
      <c r="CL48" s="1024">
        <f t="shared" si="60"/>
        <v>0.3542034097589653</v>
      </c>
      <c r="CM48" s="1005">
        <v>3856</v>
      </c>
      <c r="CN48" s="1005">
        <f t="shared" si="31"/>
        <v>6532</v>
      </c>
      <c r="CO48" s="1005">
        <f t="shared" si="32"/>
        <v>0</v>
      </c>
      <c r="CP48" s="1005">
        <v>120</v>
      </c>
      <c r="CQ48" s="1005">
        <v>28.68</v>
      </c>
      <c r="CR48" s="1005">
        <v>96</v>
      </c>
      <c r="CS48" s="1005">
        <v>0.97709999999999997</v>
      </c>
      <c r="CT48" s="1024">
        <f t="shared" si="61"/>
        <v>0.46550929050254197</v>
      </c>
      <c r="CU48" s="1005">
        <v>9933</v>
      </c>
      <c r="CV48" s="1005">
        <f t="shared" si="34"/>
        <v>12803</v>
      </c>
      <c r="CW48" s="1005">
        <f t="shared" si="35"/>
        <v>0</v>
      </c>
    </row>
    <row r="49" spans="1:101">
      <c r="A49" s="1004">
        <v>43</v>
      </c>
      <c r="B49" s="1005" t="s">
        <v>1702</v>
      </c>
      <c r="C49" s="1004" t="s">
        <v>1274</v>
      </c>
      <c r="D49" s="1005" t="s">
        <v>2011</v>
      </c>
      <c r="E49" s="1004" t="s">
        <v>55</v>
      </c>
      <c r="F49" s="1004">
        <v>120</v>
      </c>
      <c r="G49" s="1005">
        <v>92</v>
      </c>
      <c r="H49" s="1004">
        <v>96</v>
      </c>
      <c r="I49" s="1005">
        <v>0.7651</v>
      </c>
      <c r="J49" s="1024">
        <f t="shared" si="42"/>
        <v>0.17460748792270531</v>
      </c>
      <c r="K49" s="1005">
        <v>11566</v>
      </c>
      <c r="L49" s="1005">
        <f t="shared" si="1"/>
        <v>39744</v>
      </c>
      <c r="M49" s="1005">
        <f t="shared" si="2"/>
        <v>0</v>
      </c>
      <c r="N49" s="1005">
        <v>120</v>
      </c>
      <c r="O49" s="1005">
        <v>127.52</v>
      </c>
      <c r="P49" s="1005">
        <v>127.52</v>
      </c>
      <c r="Q49" s="1005">
        <v>0.75870000000000004</v>
      </c>
      <c r="R49" s="1024">
        <f t="shared" si="51"/>
        <v>0.10340988046572497</v>
      </c>
      <c r="S49" s="1005">
        <v>9811</v>
      </c>
      <c r="T49" s="1005">
        <f t="shared" si="4"/>
        <v>56925</v>
      </c>
      <c r="U49" s="1005">
        <f t="shared" si="5"/>
        <v>0</v>
      </c>
      <c r="V49" s="1005">
        <v>120</v>
      </c>
      <c r="W49" s="1005">
        <v>80.88</v>
      </c>
      <c r="X49" s="1005">
        <v>96</v>
      </c>
      <c r="Y49" s="1005">
        <v>0.69479999999999997</v>
      </c>
      <c r="Z49" s="1024">
        <f t="shared" si="52"/>
        <v>5.9759314210352785E-2</v>
      </c>
      <c r="AA49" s="1005">
        <v>3480</v>
      </c>
      <c r="AB49" s="1005">
        <f t="shared" si="7"/>
        <v>34940</v>
      </c>
      <c r="AC49" s="1005">
        <f t="shared" si="8"/>
        <v>0</v>
      </c>
      <c r="AD49" s="1005">
        <v>120</v>
      </c>
      <c r="AE49" s="1005">
        <v>128.72</v>
      </c>
      <c r="AF49" s="1005">
        <v>128.72</v>
      </c>
      <c r="AG49" s="1005">
        <v>0.52500000000000002</v>
      </c>
      <c r="AH49" s="1024">
        <f t="shared" si="53"/>
        <v>0.13810504754840047</v>
      </c>
      <c r="AI49" s="1005">
        <v>13226</v>
      </c>
      <c r="AJ49" s="1005">
        <f t="shared" si="10"/>
        <v>57461</v>
      </c>
      <c r="AK49" s="1005">
        <f t="shared" si="11"/>
        <v>0</v>
      </c>
      <c r="AL49" s="1005">
        <v>120</v>
      </c>
      <c r="AM49" s="1005">
        <v>97.68</v>
      </c>
      <c r="AN49" s="1005">
        <v>97.68</v>
      </c>
      <c r="AO49" s="1005">
        <v>0.37040000000000001</v>
      </c>
      <c r="AP49" s="1024">
        <f t="shared" si="54"/>
        <v>0.29584202971299745</v>
      </c>
      <c r="AQ49" s="1005">
        <v>21500</v>
      </c>
      <c r="AR49" s="1005">
        <f t="shared" si="13"/>
        <v>43604</v>
      </c>
      <c r="AS49" s="1005">
        <f t="shared" si="14"/>
        <v>0</v>
      </c>
      <c r="AT49" s="1005">
        <v>120</v>
      </c>
      <c r="AU49" s="1005">
        <v>101.04</v>
      </c>
      <c r="AV49" s="1005">
        <v>101.04</v>
      </c>
      <c r="AW49" s="1005">
        <v>0.27350000000000002</v>
      </c>
      <c r="AX49" s="1024">
        <f t="shared" si="55"/>
        <v>0.19620942201108471</v>
      </c>
      <c r="AY49" s="1005">
        <v>14274</v>
      </c>
      <c r="AZ49" s="1005">
        <f t="shared" si="16"/>
        <v>43649</v>
      </c>
      <c r="BA49" s="1005">
        <f t="shared" si="17"/>
        <v>0</v>
      </c>
      <c r="BB49" s="1005">
        <v>120</v>
      </c>
      <c r="BC49" s="1005">
        <v>131.44</v>
      </c>
      <c r="BD49" s="1005">
        <v>131.44</v>
      </c>
      <c r="BE49" s="1005">
        <v>0.65839999999999999</v>
      </c>
      <c r="BF49" s="1024">
        <f t="shared" si="56"/>
        <v>0.13857052402175407</v>
      </c>
      <c r="BG49" s="1005">
        <v>13551</v>
      </c>
      <c r="BH49" s="1005">
        <f t="shared" si="19"/>
        <v>58675</v>
      </c>
      <c r="BI49" s="1005">
        <f t="shared" si="20"/>
        <v>0</v>
      </c>
      <c r="BJ49" s="1005">
        <v>120</v>
      </c>
      <c r="BK49" s="1005">
        <v>83.04</v>
      </c>
      <c r="BL49" s="1005">
        <v>96</v>
      </c>
      <c r="BM49" s="1005">
        <v>0.86380000000000001</v>
      </c>
      <c r="BN49" s="1024">
        <f t="shared" si="57"/>
        <v>0.1121614750588739</v>
      </c>
      <c r="BO49" s="1005">
        <v>6706</v>
      </c>
      <c r="BP49" s="1005">
        <f t="shared" si="22"/>
        <v>35873</v>
      </c>
      <c r="BQ49" s="1005">
        <f t="shared" si="23"/>
        <v>0</v>
      </c>
      <c r="BR49" s="1005">
        <v>120</v>
      </c>
      <c r="BS49" s="1005">
        <v>90.56</v>
      </c>
      <c r="BT49" s="1005">
        <v>96</v>
      </c>
      <c r="BU49" s="1005">
        <v>0.87050000000000005</v>
      </c>
      <c r="BV49" s="1024">
        <f t="shared" si="58"/>
        <v>0.10597144648352901</v>
      </c>
      <c r="BW49" s="1005">
        <v>7140</v>
      </c>
      <c r="BX49" s="1005">
        <f t="shared" si="25"/>
        <v>40426</v>
      </c>
      <c r="BY49" s="1005">
        <f t="shared" si="26"/>
        <v>0</v>
      </c>
      <c r="BZ49" s="1005">
        <v>120</v>
      </c>
      <c r="CA49" s="1005">
        <v>99.28</v>
      </c>
      <c r="CB49" s="1005">
        <v>99.28</v>
      </c>
      <c r="CC49" s="1005">
        <v>0.89449999999999996</v>
      </c>
      <c r="CD49" s="1024">
        <f t="shared" si="59"/>
        <v>0.10076583660419536</v>
      </c>
      <c r="CE49" s="1005">
        <v>7443</v>
      </c>
      <c r="CF49" s="1005">
        <f t="shared" si="28"/>
        <v>44319</v>
      </c>
      <c r="CG49" s="1005">
        <f t="shared" si="29"/>
        <v>0</v>
      </c>
      <c r="CH49" s="1005">
        <v>120</v>
      </c>
      <c r="CI49" s="1005">
        <v>108</v>
      </c>
      <c r="CJ49" s="1005">
        <v>108</v>
      </c>
      <c r="CK49" s="1005">
        <v>0.90839999999999999</v>
      </c>
      <c r="CL49" s="1024">
        <f t="shared" si="60"/>
        <v>0.103519069664903</v>
      </c>
      <c r="CM49" s="1005">
        <v>7513</v>
      </c>
      <c r="CN49" s="1005">
        <f t="shared" si="31"/>
        <v>43546</v>
      </c>
      <c r="CO49" s="1005">
        <f t="shared" si="32"/>
        <v>0</v>
      </c>
      <c r="CP49" s="1005">
        <v>120</v>
      </c>
      <c r="CQ49" s="1005">
        <v>94.56</v>
      </c>
      <c r="CR49" s="1005">
        <v>96</v>
      </c>
      <c r="CS49" s="1005">
        <v>0.91910000000000003</v>
      </c>
      <c r="CT49" s="1024">
        <f t="shared" si="61"/>
        <v>0.11234830704291979</v>
      </c>
      <c r="CU49" s="1005">
        <v>7904</v>
      </c>
      <c r="CV49" s="1005">
        <f t="shared" si="34"/>
        <v>42212</v>
      </c>
      <c r="CW49" s="1005">
        <f t="shared" si="35"/>
        <v>0</v>
      </c>
    </row>
    <row r="50" spans="1:101">
      <c r="A50" s="1004">
        <v>44</v>
      </c>
      <c r="B50" s="1005" t="s">
        <v>1703</v>
      </c>
      <c r="C50" s="1004" t="s">
        <v>1274</v>
      </c>
      <c r="D50" s="1005" t="s">
        <v>2203</v>
      </c>
      <c r="E50" s="1004" t="s">
        <v>55</v>
      </c>
      <c r="F50" s="1004">
        <v>120</v>
      </c>
      <c r="G50" s="1005">
        <v>23.12</v>
      </c>
      <c r="H50" s="1004">
        <v>96</v>
      </c>
      <c r="I50" s="1005">
        <v>0.99590000000000001</v>
      </c>
      <c r="J50" s="1024">
        <f t="shared" si="42"/>
        <v>0.26456170703575543</v>
      </c>
      <c r="K50" s="1005">
        <v>4404</v>
      </c>
      <c r="L50" s="1005">
        <f t="shared" si="1"/>
        <v>9988</v>
      </c>
      <c r="M50" s="1005">
        <f t="shared" si="2"/>
        <v>0</v>
      </c>
      <c r="N50" s="1005">
        <v>120</v>
      </c>
      <c r="O50" s="1005">
        <v>6.72</v>
      </c>
      <c r="P50" s="1005">
        <v>96</v>
      </c>
      <c r="Q50" s="1005">
        <v>0.98370000000000002</v>
      </c>
      <c r="R50" s="1024">
        <f t="shared" si="51"/>
        <v>0.3076196876600103</v>
      </c>
      <c r="S50" s="1005">
        <v>1538</v>
      </c>
      <c r="T50" s="1005">
        <f t="shared" si="4"/>
        <v>3000</v>
      </c>
      <c r="U50" s="1005">
        <f t="shared" si="5"/>
        <v>0</v>
      </c>
      <c r="V50" s="1005">
        <v>120</v>
      </c>
      <c r="W50" s="1005">
        <v>12.96</v>
      </c>
      <c r="X50" s="1005">
        <v>96</v>
      </c>
      <c r="Y50" s="1005">
        <v>0.98009999999999997</v>
      </c>
      <c r="Z50" s="1024">
        <f t="shared" si="52"/>
        <v>0.16771690672153633</v>
      </c>
      <c r="AA50" s="1005">
        <v>1565</v>
      </c>
      <c r="AB50" s="1005">
        <f t="shared" si="7"/>
        <v>5599</v>
      </c>
      <c r="AC50" s="1005">
        <f t="shared" si="8"/>
        <v>0</v>
      </c>
      <c r="AD50" s="1005">
        <v>120</v>
      </c>
      <c r="AE50" s="1005">
        <v>8.7200000000000006</v>
      </c>
      <c r="AF50" s="1005">
        <v>96</v>
      </c>
      <c r="AG50" s="1005">
        <v>0.99580000000000002</v>
      </c>
      <c r="AH50" s="1024">
        <f t="shared" si="53"/>
        <v>0.29733279076649893</v>
      </c>
      <c r="AI50" s="1005">
        <v>1929</v>
      </c>
      <c r="AJ50" s="1005">
        <f t="shared" si="10"/>
        <v>3893</v>
      </c>
      <c r="AK50" s="1005">
        <f t="shared" si="11"/>
        <v>0</v>
      </c>
      <c r="AL50" s="1005">
        <v>120</v>
      </c>
      <c r="AM50" s="1005">
        <v>17.920000000000002</v>
      </c>
      <c r="AN50" s="1005">
        <v>96</v>
      </c>
      <c r="AO50" s="1005">
        <v>0.99250000000000005</v>
      </c>
      <c r="AP50" s="1024">
        <f t="shared" si="54"/>
        <v>0.23273989535330258</v>
      </c>
      <c r="AQ50" s="1005">
        <v>3103</v>
      </c>
      <c r="AR50" s="1005">
        <f t="shared" si="13"/>
        <v>7999</v>
      </c>
      <c r="AS50" s="1005">
        <f t="shared" si="14"/>
        <v>0</v>
      </c>
      <c r="AT50" s="1005">
        <v>120</v>
      </c>
      <c r="AU50" s="1005">
        <v>18.32</v>
      </c>
      <c r="AV50" s="1005">
        <v>96</v>
      </c>
      <c r="AW50" s="1005">
        <v>0.99150000000000005</v>
      </c>
      <c r="AX50" s="1024">
        <f t="shared" si="55"/>
        <v>0.36685771470160117</v>
      </c>
      <c r="AY50" s="1005">
        <v>4839</v>
      </c>
      <c r="AZ50" s="1005">
        <f t="shared" si="16"/>
        <v>7914</v>
      </c>
      <c r="BA50" s="1005">
        <f t="shared" si="17"/>
        <v>0</v>
      </c>
      <c r="BB50" s="1005">
        <v>120</v>
      </c>
      <c r="BC50" s="1005">
        <v>18.239999999999998</v>
      </c>
      <c r="BD50" s="1005">
        <v>96</v>
      </c>
      <c r="BE50" s="1005">
        <v>0.96560000000000001</v>
      </c>
      <c r="BF50" s="1024">
        <f t="shared" si="56"/>
        <v>0.29136601584606681</v>
      </c>
      <c r="BG50" s="1005">
        <v>3954</v>
      </c>
      <c r="BH50" s="1005">
        <f t="shared" si="19"/>
        <v>8142</v>
      </c>
      <c r="BI50" s="1005">
        <f t="shared" si="20"/>
        <v>0</v>
      </c>
      <c r="BJ50" s="1005">
        <v>120</v>
      </c>
      <c r="BK50" s="1005">
        <v>17.12</v>
      </c>
      <c r="BL50" s="1005">
        <v>96</v>
      </c>
      <c r="BM50" s="1005">
        <v>0.98340000000000005</v>
      </c>
      <c r="BN50" s="1024">
        <f t="shared" si="57"/>
        <v>0.34276025441329178</v>
      </c>
      <c r="BO50" s="1005">
        <v>4225</v>
      </c>
      <c r="BP50" s="1005">
        <f t="shared" si="22"/>
        <v>7396</v>
      </c>
      <c r="BQ50" s="1005">
        <f t="shared" si="23"/>
        <v>0</v>
      </c>
      <c r="BR50" s="1005">
        <v>120</v>
      </c>
      <c r="BS50" s="1005">
        <v>19.920000000000002</v>
      </c>
      <c r="BT50" s="1005">
        <v>96</v>
      </c>
      <c r="BU50" s="1005">
        <v>0.98850000000000005</v>
      </c>
      <c r="BV50" s="1024">
        <f t="shared" si="58"/>
        <v>0.43136254696204168</v>
      </c>
      <c r="BW50" s="1005">
        <v>6393</v>
      </c>
      <c r="BX50" s="1005">
        <f t="shared" si="25"/>
        <v>8892</v>
      </c>
      <c r="BY50" s="1005">
        <f t="shared" si="26"/>
        <v>0</v>
      </c>
      <c r="BZ50" s="1005">
        <v>120</v>
      </c>
      <c r="CA50" s="1005">
        <v>9.76</v>
      </c>
      <c r="CB50" s="1005">
        <v>96</v>
      </c>
      <c r="CC50" s="1005">
        <v>1.0702</v>
      </c>
      <c r="CD50" s="1024">
        <f t="shared" si="59"/>
        <v>0.28823484047241321</v>
      </c>
      <c r="CE50" s="1005">
        <v>2093</v>
      </c>
      <c r="CF50" s="1005">
        <f t="shared" si="28"/>
        <v>4357</v>
      </c>
      <c r="CG50" s="1005">
        <f t="shared" si="29"/>
        <v>0</v>
      </c>
      <c r="CH50" s="1005">
        <v>120</v>
      </c>
      <c r="CI50" s="1005">
        <v>13.68</v>
      </c>
      <c r="CJ50" s="1005">
        <v>96</v>
      </c>
      <c r="CK50" s="1005">
        <v>0.92349999999999999</v>
      </c>
      <c r="CL50" s="1024">
        <f t="shared" si="60"/>
        <v>0.30719159008632696</v>
      </c>
      <c r="CM50" s="1005">
        <v>2824</v>
      </c>
      <c r="CN50" s="1005">
        <f t="shared" si="31"/>
        <v>5516</v>
      </c>
      <c r="CO50" s="1005">
        <f t="shared" si="32"/>
        <v>0</v>
      </c>
      <c r="CP50" s="1005">
        <v>120</v>
      </c>
      <c r="CQ50" s="1005">
        <v>25.84</v>
      </c>
      <c r="CR50" s="1005">
        <v>96</v>
      </c>
      <c r="CS50" s="1005">
        <v>0.99739999999999995</v>
      </c>
      <c r="CT50" s="1024">
        <f t="shared" si="61"/>
        <v>0.30528021904857022</v>
      </c>
      <c r="CU50" s="1005">
        <v>5869</v>
      </c>
      <c r="CV50" s="1005">
        <f t="shared" si="34"/>
        <v>11535</v>
      </c>
      <c r="CW50" s="1005">
        <f t="shared" si="35"/>
        <v>0</v>
      </c>
    </row>
    <row r="51" spans="1:101">
      <c r="A51" s="1004">
        <v>45</v>
      </c>
      <c r="B51" s="1005" t="s">
        <v>693</v>
      </c>
      <c r="C51" s="1004" t="s">
        <v>1274</v>
      </c>
      <c r="D51" s="1005" t="s">
        <v>2011</v>
      </c>
      <c r="E51" s="1004" t="s">
        <v>55</v>
      </c>
      <c r="F51" s="1004">
        <v>120</v>
      </c>
      <c r="G51" s="1005">
        <v>106.8</v>
      </c>
      <c r="H51" s="1004">
        <v>106.8</v>
      </c>
      <c r="I51" s="1005">
        <v>0.70620000000000005</v>
      </c>
      <c r="J51" s="1024">
        <f t="shared" si="42"/>
        <v>0.13732833957553059</v>
      </c>
      <c r="K51" s="1005">
        <v>10560</v>
      </c>
      <c r="L51" s="1005">
        <f t="shared" si="1"/>
        <v>46138</v>
      </c>
      <c r="M51" s="1005">
        <f t="shared" si="2"/>
        <v>0</v>
      </c>
      <c r="N51" s="1005">
        <v>120</v>
      </c>
      <c r="O51" s="1005">
        <v>114</v>
      </c>
      <c r="P51" s="1005">
        <v>114</v>
      </c>
      <c r="Q51" s="1005">
        <v>0.71260000000000001</v>
      </c>
      <c r="R51" s="1024">
        <f t="shared" si="51"/>
        <v>0.20387662705149973</v>
      </c>
      <c r="S51" s="1005">
        <v>17292</v>
      </c>
      <c r="T51" s="1005">
        <f t="shared" si="4"/>
        <v>50890</v>
      </c>
      <c r="U51" s="1005">
        <f t="shared" si="5"/>
        <v>0</v>
      </c>
      <c r="V51" s="1005">
        <v>120</v>
      </c>
      <c r="W51" s="1005">
        <v>109.2</v>
      </c>
      <c r="X51" s="1005">
        <v>109.2</v>
      </c>
      <c r="Y51" s="1005">
        <v>0.69699999999999995</v>
      </c>
      <c r="Z51" s="1024">
        <f t="shared" si="52"/>
        <v>0.23099816849816851</v>
      </c>
      <c r="AA51" s="1005">
        <v>18162</v>
      </c>
      <c r="AB51" s="1005">
        <f t="shared" si="7"/>
        <v>47174</v>
      </c>
      <c r="AC51" s="1005">
        <f t="shared" si="8"/>
        <v>0</v>
      </c>
      <c r="AD51" s="1005">
        <v>120</v>
      </c>
      <c r="AE51" s="1005">
        <v>122.4</v>
      </c>
      <c r="AF51" s="1005">
        <v>122.4</v>
      </c>
      <c r="AG51" s="1005">
        <v>0.68210000000000004</v>
      </c>
      <c r="AH51" s="1024">
        <f t="shared" si="53"/>
        <v>0.29167984398060298</v>
      </c>
      <c r="AI51" s="1005">
        <v>26562</v>
      </c>
      <c r="AJ51" s="1005">
        <f t="shared" si="10"/>
        <v>54639</v>
      </c>
      <c r="AK51" s="1005">
        <f t="shared" si="11"/>
        <v>0</v>
      </c>
      <c r="AL51" s="1005">
        <v>120</v>
      </c>
      <c r="AM51" s="1005">
        <v>136.80000000000001</v>
      </c>
      <c r="AN51" s="1005">
        <v>136.80000000000001</v>
      </c>
      <c r="AO51" s="1005">
        <v>0.70960000000000001</v>
      </c>
      <c r="AP51" s="1024">
        <f t="shared" si="54"/>
        <v>0.27671665723448402</v>
      </c>
      <c r="AQ51" s="1005">
        <v>28164</v>
      </c>
      <c r="AR51" s="1005">
        <f t="shared" si="13"/>
        <v>61068</v>
      </c>
      <c r="AS51" s="1005">
        <f t="shared" si="14"/>
        <v>0</v>
      </c>
      <c r="AT51" s="1005">
        <v>120</v>
      </c>
      <c r="AU51" s="1005">
        <v>121.2</v>
      </c>
      <c r="AV51" s="1005">
        <v>121.2</v>
      </c>
      <c r="AW51" s="1005">
        <v>0.66900000000000004</v>
      </c>
      <c r="AX51" s="1024">
        <f t="shared" si="55"/>
        <v>0.26423267326732675</v>
      </c>
      <c r="AY51" s="1005">
        <v>23058</v>
      </c>
      <c r="AZ51" s="1005">
        <f t="shared" si="16"/>
        <v>52358</v>
      </c>
      <c r="BA51" s="1005">
        <f t="shared" si="17"/>
        <v>0</v>
      </c>
      <c r="BB51" s="1005">
        <v>120</v>
      </c>
      <c r="BC51" s="1005">
        <v>132</v>
      </c>
      <c r="BD51" s="1005">
        <v>132</v>
      </c>
      <c r="BE51" s="1005">
        <v>0.72160000000000002</v>
      </c>
      <c r="BF51" s="1024">
        <f t="shared" si="56"/>
        <v>0.12842130987292277</v>
      </c>
      <c r="BG51" s="1005">
        <v>12612</v>
      </c>
      <c r="BH51" s="1005">
        <f t="shared" si="19"/>
        <v>58925</v>
      </c>
      <c r="BI51" s="1005">
        <f t="shared" si="20"/>
        <v>0</v>
      </c>
      <c r="BJ51" s="1005">
        <v>120</v>
      </c>
      <c r="BK51" s="1005">
        <v>116.4</v>
      </c>
      <c r="BL51" s="1005">
        <v>116.4</v>
      </c>
      <c r="BM51" s="1005">
        <v>0.71389999999999998</v>
      </c>
      <c r="BN51" s="1024">
        <f t="shared" si="57"/>
        <v>0.28508018327605955</v>
      </c>
      <c r="BO51" s="1005">
        <v>23892</v>
      </c>
      <c r="BP51" s="1005">
        <f t="shared" si="22"/>
        <v>50285</v>
      </c>
      <c r="BQ51" s="1005">
        <f t="shared" si="23"/>
        <v>0</v>
      </c>
      <c r="BR51" s="1005">
        <v>120</v>
      </c>
      <c r="BS51" s="1005">
        <v>127.2</v>
      </c>
      <c r="BT51" s="1005">
        <v>127.2</v>
      </c>
      <c r="BU51" s="1005">
        <v>0.69430000000000003</v>
      </c>
      <c r="BV51" s="1024">
        <f t="shared" si="58"/>
        <v>0.2837162710488943</v>
      </c>
      <c r="BW51" s="1005">
        <v>26850</v>
      </c>
      <c r="BX51" s="1005">
        <f t="shared" si="25"/>
        <v>56782</v>
      </c>
      <c r="BY51" s="1005">
        <f t="shared" si="26"/>
        <v>0</v>
      </c>
      <c r="BZ51" s="1005">
        <v>120</v>
      </c>
      <c r="CA51" s="1005">
        <v>120</v>
      </c>
      <c r="CB51" s="1005">
        <v>120</v>
      </c>
      <c r="CC51" s="1005">
        <v>0.7077</v>
      </c>
      <c r="CD51" s="1024">
        <f t="shared" si="59"/>
        <v>0.30766129032258066</v>
      </c>
      <c r="CE51" s="1005">
        <v>27468</v>
      </c>
      <c r="CF51" s="1005">
        <f t="shared" si="28"/>
        <v>53568</v>
      </c>
      <c r="CG51" s="1005">
        <f t="shared" si="29"/>
        <v>0</v>
      </c>
      <c r="CH51" s="1005">
        <v>120</v>
      </c>
      <c r="CI51" s="1005">
        <v>115.2</v>
      </c>
      <c r="CJ51" s="1005">
        <v>115.2</v>
      </c>
      <c r="CK51" s="1005">
        <v>0.68779999999999997</v>
      </c>
      <c r="CL51" s="1024">
        <f t="shared" si="60"/>
        <v>0.29622395833333331</v>
      </c>
      <c r="CM51" s="1005">
        <v>22932</v>
      </c>
      <c r="CN51" s="1005">
        <f t="shared" si="31"/>
        <v>46449</v>
      </c>
      <c r="CO51" s="1005">
        <f t="shared" si="32"/>
        <v>0</v>
      </c>
      <c r="CP51" s="1005">
        <v>120</v>
      </c>
      <c r="CQ51" s="1005">
        <v>93.36</v>
      </c>
      <c r="CR51" s="1005">
        <v>96</v>
      </c>
      <c r="CS51" s="1005">
        <v>0.77080000000000004</v>
      </c>
      <c r="CT51" s="1024">
        <f t="shared" si="61"/>
        <v>0.2746047212317218</v>
      </c>
      <c r="CU51" s="1005">
        <v>19074</v>
      </c>
      <c r="CV51" s="1005">
        <f t="shared" si="34"/>
        <v>41676</v>
      </c>
      <c r="CW51" s="1005">
        <f t="shared" si="35"/>
        <v>0</v>
      </c>
    </row>
    <row r="52" spans="1:101">
      <c r="A52" s="1004">
        <v>46</v>
      </c>
      <c r="B52" s="1005" t="s">
        <v>769</v>
      </c>
      <c r="C52" s="1004" t="s">
        <v>1274</v>
      </c>
      <c r="D52" s="1005" t="s">
        <v>2011</v>
      </c>
      <c r="E52" s="1004" t="s">
        <v>55</v>
      </c>
      <c r="F52" s="1004">
        <v>120</v>
      </c>
      <c r="G52" s="1005">
        <v>33.4</v>
      </c>
      <c r="H52" s="1004">
        <v>96</v>
      </c>
      <c r="I52" s="1005">
        <v>0.97619999999999996</v>
      </c>
      <c r="J52" s="1024">
        <f t="shared" si="42"/>
        <v>0.3855622089155023</v>
      </c>
      <c r="K52" s="1005">
        <v>9272</v>
      </c>
      <c r="L52" s="1005">
        <f t="shared" si="1"/>
        <v>14429</v>
      </c>
      <c r="M52" s="1005">
        <f t="shared" si="2"/>
        <v>0</v>
      </c>
      <c r="N52" s="1005">
        <v>120</v>
      </c>
      <c r="O52" s="1005">
        <v>43.4</v>
      </c>
      <c r="P52" s="1005">
        <v>96</v>
      </c>
      <c r="Q52" s="1005">
        <v>0.9667</v>
      </c>
      <c r="R52" s="1024">
        <f t="shared" si="51"/>
        <v>0.25494276795005205</v>
      </c>
      <c r="S52" s="1005">
        <v>8232</v>
      </c>
      <c r="T52" s="1005">
        <f t="shared" si="4"/>
        <v>19374</v>
      </c>
      <c r="U52" s="1005">
        <f t="shared" si="5"/>
        <v>0</v>
      </c>
      <c r="V52" s="1005">
        <v>120</v>
      </c>
      <c r="W52" s="1005">
        <v>35.4</v>
      </c>
      <c r="X52" s="1005">
        <v>96</v>
      </c>
      <c r="Y52" s="1005">
        <v>0.88800000000000001</v>
      </c>
      <c r="Z52" s="1024">
        <f t="shared" si="52"/>
        <v>0.21241368487131199</v>
      </c>
      <c r="AA52" s="1005">
        <v>5414</v>
      </c>
      <c r="AB52" s="1005">
        <f t="shared" si="7"/>
        <v>15293</v>
      </c>
      <c r="AC52" s="1005">
        <f t="shared" si="8"/>
        <v>0</v>
      </c>
      <c r="AD52" s="1005">
        <v>120</v>
      </c>
      <c r="AE52" s="1005">
        <v>46</v>
      </c>
      <c r="AF52" s="1005">
        <v>96</v>
      </c>
      <c r="AG52" s="1005">
        <v>0.98350000000000004</v>
      </c>
      <c r="AH52" s="1024">
        <f t="shared" si="53"/>
        <v>0.24883122954651707</v>
      </c>
      <c r="AI52" s="1005">
        <v>8516</v>
      </c>
      <c r="AJ52" s="1005">
        <f t="shared" si="10"/>
        <v>20534</v>
      </c>
      <c r="AK52" s="1005">
        <f t="shared" si="11"/>
        <v>0</v>
      </c>
      <c r="AL52" s="1005">
        <v>120</v>
      </c>
      <c r="AM52" s="1005">
        <v>89.4</v>
      </c>
      <c r="AN52" s="1005">
        <v>96</v>
      </c>
      <c r="AO52" s="1005">
        <v>0.9929</v>
      </c>
      <c r="AP52" s="1024">
        <f t="shared" si="54"/>
        <v>0.32122753842823121</v>
      </c>
      <c r="AQ52" s="1005">
        <v>21366</v>
      </c>
      <c r="AR52" s="1005">
        <f t="shared" si="13"/>
        <v>39908</v>
      </c>
      <c r="AS52" s="1005">
        <f t="shared" si="14"/>
        <v>0</v>
      </c>
      <c r="AT52" s="1005">
        <v>120</v>
      </c>
      <c r="AU52" s="1005">
        <v>73</v>
      </c>
      <c r="AV52" s="1005">
        <v>96</v>
      </c>
      <c r="AW52" s="1005">
        <v>0.98970000000000002</v>
      </c>
      <c r="AX52" s="1024">
        <f t="shared" si="55"/>
        <v>0.27488584474885847</v>
      </c>
      <c r="AY52" s="1005">
        <v>14448</v>
      </c>
      <c r="AZ52" s="1005">
        <f t="shared" si="16"/>
        <v>31536</v>
      </c>
      <c r="BA52" s="1005">
        <f t="shared" si="17"/>
        <v>0</v>
      </c>
      <c r="BB52" s="1005">
        <v>120</v>
      </c>
      <c r="BC52" s="1005">
        <v>74.599999999999994</v>
      </c>
      <c r="BD52" s="1005">
        <v>96</v>
      </c>
      <c r="BE52" s="1005">
        <v>0.98409999999999997</v>
      </c>
      <c r="BF52" s="1024">
        <f t="shared" si="56"/>
        <v>0.37742512035515585</v>
      </c>
      <c r="BG52" s="1005">
        <v>20948</v>
      </c>
      <c r="BH52" s="1005">
        <f t="shared" si="19"/>
        <v>33301</v>
      </c>
      <c r="BI52" s="1005">
        <f t="shared" si="20"/>
        <v>0</v>
      </c>
      <c r="BJ52" s="1005">
        <v>120</v>
      </c>
      <c r="BK52" s="1005">
        <v>75.760000000000005</v>
      </c>
      <c r="BL52" s="1005">
        <v>96</v>
      </c>
      <c r="BM52" s="1005">
        <v>0.98260000000000003</v>
      </c>
      <c r="BN52" s="1024">
        <f t="shared" si="57"/>
        <v>0.40214713129179863</v>
      </c>
      <c r="BO52" s="1005">
        <v>21936</v>
      </c>
      <c r="BP52" s="1005">
        <f t="shared" si="22"/>
        <v>32728</v>
      </c>
      <c r="BQ52" s="1005">
        <f t="shared" si="23"/>
        <v>0</v>
      </c>
      <c r="BR52" s="1005">
        <v>120</v>
      </c>
      <c r="BS52" s="1005">
        <v>72.680000000000007</v>
      </c>
      <c r="BT52" s="1005">
        <v>96</v>
      </c>
      <c r="BU52" s="1005">
        <v>0.98509999999999998</v>
      </c>
      <c r="BV52" s="1024">
        <f t="shared" si="58"/>
        <v>0.48770275948183517</v>
      </c>
      <c r="BW52" s="1005">
        <v>26372</v>
      </c>
      <c r="BX52" s="1005">
        <f t="shared" si="25"/>
        <v>32444</v>
      </c>
      <c r="BY52" s="1005">
        <f t="shared" si="26"/>
        <v>0</v>
      </c>
      <c r="BZ52" s="1005">
        <v>120</v>
      </c>
      <c r="CA52" s="1005">
        <v>76.239999999999995</v>
      </c>
      <c r="CB52" s="1005">
        <v>96</v>
      </c>
      <c r="CC52" s="1005">
        <v>0.98409999999999997</v>
      </c>
      <c r="CD52" s="1024">
        <f t="shared" si="59"/>
        <v>0.58837259813379372</v>
      </c>
      <c r="CE52" s="1005">
        <v>33374</v>
      </c>
      <c r="CF52" s="1005">
        <f t="shared" si="28"/>
        <v>34034</v>
      </c>
      <c r="CG52" s="1005">
        <f t="shared" si="29"/>
        <v>0</v>
      </c>
      <c r="CH52" s="1005">
        <v>120</v>
      </c>
      <c r="CI52" s="1005">
        <v>79.56</v>
      </c>
      <c r="CJ52" s="1005">
        <v>96</v>
      </c>
      <c r="CK52" s="1005">
        <v>0.98799999999999999</v>
      </c>
      <c r="CL52" s="1024">
        <f t="shared" si="60"/>
        <v>0.46490818549642077</v>
      </c>
      <c r="CM52" s="1005">
        <v>24856</v>
      </c>
      <c r="CN52" s="1005">
        <f t="shared" si="31"/>
        <v>32079</v>
      </c>
      <c r="CO52" s="1005">
        <f t="shared" si="32"/>
        <v>0</v>
      </c>
      <c r="CP52" s="1005">
        <v>120</v>
      </c>
      <c r="CQ52" s="1005">
        <v>94</v>
      </c>
      <c r="CR52" s="1005">
        <v>96</v>
      </c>
      <c r="CS52" s="1005">
        <v>0.99619999999999997</v>
      </c>
      <c r="CT52" s="1024">
        <f t="shared" si="61"/>
        <v>0.34791809654541295</v>
      </c>
      <c r="CU52" s="1005">
        <v>24332</v>
      </c>
      <c r="CV52" s="1005">
        <f t="shared" si="34"/>
        <v>41962</v>
      </c>
      <c r="CW52" s="1005">
        <f t="shared" si="35"/>
        <v>0</v>
      </c>
    </row>
    <row r="53" spans="1:101">
      <c r="A53" s="1004">
        <v>47</v>
      </c>
      <c r="B53" s="1005" t="s">
        <v>1375</v>
      </c>
      <c r="C53" s="1004" t="s">
        <v>1274</v>
      </c>
      <c r="D53" s="1005" t="s">
        <v>2011</v>
      </c>
      <c r="E53" s="1004" t="s">
        <v>55</v>
      </c>
      <c r="F53" s="1004">
        <v>121.4</v>
      </c>
      <c r="G53" s="1005">
        <v>78</v>
      </c>
      <c r="H53" s="1004">
        <v>97.12</v>
      </c>
      <c r="I53" s="1005">
        <v>0.96579999999999999</v>
      </c>
      <c r="J53" s="1024">
        <f t="shared" si="42"/>
        <v>0.21823361823361823</v>
      </c>
      <c r="K53" s="1005">
        <v>12256</v>
      </c>
      <c r="L53" s="1005">
        <f t="shared" si="1"/>
        <v>33696</v>
      </c>
      <c r="M53" s="1005">
        <f t="shared" si="2"/>
        <v>0</v>
      </c>
      <c r="N53" s="1005">
        <v>121.4</v>
      </c>
      <c r="O53" s="1005">
        <v>76</v>
      </c>
      <c r="P53" s="1005">
        <v>97.12</v>
      </c>
      <c r="Q53" s="1005">
        <v>1.0208999999999999</v>
      </c>
      <c r="R53" s="1024">
        <f t="shared" si="51"/>
        <v>0.23811544991511036</v>
      </c>
      <c r="S53" s="1005">
        <v>13464</v>
      </c>
      <c r="T53" s="1005">
        <f t="shared" si="4"/>
        <v>33926</v>
      </c>
      <c r="U53" s="1005">
        <f t="shared" si="5"/>
        <v>0</v>
      </c>
      <c r="V53" s="1005">
        <v>121.4</v>
      </c>
      <c r="W53" s="1005">
        <v>72</v>
      </c>
      <c r="X53" s="1005">
        <v>97.12</v>
      </c>
      <c r="Y53" s="1005">
        <v>0.94989999999999997</v>
      </c>
      <c r="Z53" s="1024">
        <f t="shared" si="52"/>
        <v>0.15297067901234568</v>
      </c>
      <c r="AA53" s="1005">
        <v>7930</v>
      </c>
      <c r="AB53" s="1005">
        <f t="shared" si="7"/>
        <v>31104</v>
      </c>
      <c r="AC53" s="1005">
        <f t="shared" si="8"/>
        <v>0</v>
      </c>
      <c r="AD53" s="1005">
        <v>121.4</v>
      </c>
      <c r="AE53" s="1005">
        <v>69.599999999999994</v>
      </c>
      <c r="AF53" s="1005">
        <v>97.12</v>
      </c>
      <c r="AG53" s="1005">
        <v>1.0261</v>
      </c>
      <c r="AH53" s="1024">
        <f t="shared" si="53"/>
        <v>0.25429489556297125</v>
      </c>
      <c r="AI53" s="1005">
        <v>13168</v>
      </c>
      <c r="AJ53" s="1005">
        <f t="shared" si="10"/>
        <v>31069</v>
      </c>
      <c r="AK53" s="1005">
        <f t="shared" si="11"/>
        <v>0</v>
      </c>
      <c r="AL53" s="1005">
        <v>121.4</v>
      </c>
      <c r="AM53" s="1005">
        <v>71.2</v>
      </c>
      <c r="AN53" s="1005">
        <v>97.12</v>
      </c>
      <c r="AO53" s="1005">
        <v>0.99619999999999997</v>
      </c>
      <c r="AP53" s="1024">
        <f t="shared" si="54"/>
        <v>0.31465204784342149</v>
      </c>
      <c r="AQ53" s="1005">
        <v>16668</v>
      </c>
      <c r="AR53" s="1005">
        <f t="shared" si="13"/>
        <v>31784</v>
      </c>
      <c r="AS53" s="1005">
        <f t="shared" si="14"/>
        <v>0</v>
      </c>
      <c r="AT53" s="1005">
        <v>121.4</v>
      </c>
      <c r="AU53" s="1005">
        <v>59.2</v>
      </c>
      <c r="AV53" s="1005">
        <v>97.12</v>
      </c>
      <c r="AW53" s="1005">
        <v>1</v>
      </c>
      <c r="AX53" s="1024">
        <f t="shared" si="55"/>
        <v>7.9626501501501495E-2</v>
      </c>
      <c r="AY53" s="1005">
        <v>3394</v>
      </c>
      <c r="AZ53" s="1005">
        <f t="shared" si="16"/>
        <v>25574</v>
      </c>
      <c r="BA53" s="1005">
        <f t="shared" si="17"/>
        <v>0</v>
      </c>
      <c r="BB53" s="1005">
        <v>121.4</v>
      </c>
      <c r="BC53" s="1005">
        <v>60.4</v>
      </c>
      <c r="BD53" s="1005">
        <v>97.12</v>
      </c>
      <c r="BE53" s="1005">
        <v>0.9496</v>
      </c>
      <c r="BF53" s="1024">
        <f t="shared" si="56"/>
        <v>0.2315210425122837</v>
      </c>
      <c r="BG53" s="1005">
        <v>10404</v>
      </c>
      <c r="BH53" s="1005">
        <f t="shared" si="19"/>
        <v>26963</v>
      </c>
      <c r="BI53" s="1005">
        <f t="shared" si="20"/>
        <v>0</v>
      </c>
      <c r="BJ53" s="1005">
        <v>121.4</v>
      </c>
      <c r="BK53" s="1005">
        <v>63.6</v>
      </c>
      <c r="BL53" s="1005">
        <v>97.12</v>
      </c>
      <c r="BM53" s="1005">
        <v>0.99390000000000001</v>
      </c>
      <c r="BN53" s="1024">
        <f t="shared" si="57"/>
        <v>0.42658106219426972</v>
      </c>
      <c r="BO53" s="1005">
        <v>19534</v>
      </c>
      <c r="BP53" s="1005">
        <f t="shared" si="22"/>
        <v>27475</v>
      </c>
      <c r="BQ53" s="1005">
        <f t="shared" si="23"/>
        <v>0</v>
      </c>
      <c r="BR53" s="1005">
        <v>121.4</v>
      </c>
      <c r="BS53" s="1005">
        <v>67.599999999999994</v>
      </c>
      <c r="BT53" s="1005">
        <v>97.12</v>
      </c>
      <c r="BU53" s="1005">
        <v>0.95250000000000001</v>
      </c>
      <c r="BV53" s="1024">
        <f t="shared" si="58"/>
        <v>0.4675669657059236</v>
      </c>
      <c r="BW53" s="1005">
        <v>23516</v>
      </c>
      <c r="BX53" s="1005">
        <f t="shared" si="25"/>
        <v>30177</v>
      </c>
      <c r="BY53" s="1005">
        <f t="shared" si="26"/>
        <v>0</v>
      </c>
      <c r="BZ53" s="1005">
        <v>121.4</v>
      </c>
      <c r="CA53" s="1005">
        <v>71.2</v>
      </c>
      <c r="CB53" s="1005">
        <v>97.12</v>
      </c>
      <c r="CC53" s="1005">
        <v>0.94740000000000002</v>
      </c>
      <c r="CD53" s="1024">
        <f t="shared" si="59"/>
        <v>0.39186148362933426</v>
      </c>
      <c r="CE53" s="1005">
        <v>20758</v>
      </c>
      <c r="CF53" s="1005">
        <f t="shared" si="28"/>
        <v>31784</v>
      </c>
      <c r="CG53" s="1005">
        <f t="shared" si="29"/>
        <v>0</v>
      </c>
      <c r="CH53" s="1005">
        <v>121.4</v>
      </c>
      <c r="CI53" s="1005">
        <v>80.400000000000006</v>
      </c>
      <c r="CJ53" s="1005">
        <v>97.12</v>
      </c>
      <c r="CK53" s="1005">
        <v>0.93269999999999997</v>
      </c>
      <c r="CL53" s="1024">
        <f t="shared" si="60"/>
        <v>0.27015221511490167</v>
      </c>
      <c r="CM53" s="1005">
        <v>14596</v>
      </c>
      <c r="CN53" s="1005">
        <f t="shared" si="31"/>
        <v>32417</v>
      </c>
      <c r="CO53" s="1005">
        <f t="shared" si="32"/>
        <v>0</v>
      </c>
      <c r="CP53" s="1005">
        <v>121.4</v>
      </c>
      <c r="CQ53" s="1005">
        <v>77.2</v>
      </c>
      <c r="CR53" s="1005">
        <v>97.12</v>
      </c>
      <c r="CS53" s="1005">
        <v>0.92290000000000005</v>
      </c>
      <c r="CT53" s="1024">
        <f t="shared" si="61"/>
        <v>0.21341718201571117</v>
      </c>
      <c r="CU53" s="1005">
        <v>12258</v>
      </c>
      <c r="CV53" s="1005">
        <f t="shared" si="34"/>
        <v>34462</v>
      </c>
      <c r="CW53" s="1005">
        <f t="shared" si="35"/>
        <v>0</v>
      </c>
    </row>
    <row r="54" spans="1:101">
      <c r="A54" s="1004">
        <v>48</v>
      </c>
      <c r="B54" s="1005" t="s">
        <v>614</v>
      </c>
      <c r="C54" s="1004" t="s">
        <v>1274</v>
      </c>
      <c r="D54" s="1005" t="s">
        <v>2203</v>
      </c>
      <c r="E54" s="1004" t="s">
        <v>55</v>
      </c>
      <c r="F54" s="1004">
        <v>122</v>
      </c>
      <c r="G54" s="1005">
        <v>130.13999999999999</v>
      </c>
      <c r="H54" s="1004">
        <v>130.13999999999999</v>
      </c>
      <c r="I54" s="1005">
        <v>0.99739999999999995</v>
      </c>
      <c r="J54" s="1024">
        <f t="shared" si="42"/>
        <v>0.20183392244249784</v>
      </c>
      <c r="K54" s="1005">
        <v>18912</v>
      </c>
      <c r="L54" s="1005">
        <f t="shared" si="1"/>
        <v>56220</v>
      </c>
      <c r="M54" s="1005">
        <f t="shared" si="2"/>
        <v>0</v>
      </c>
      <c r="N54" s="1005">
        <v>122</v>
      </c>
      <c r="O54" s="1005">
        <v>20.82</v>
      </c>
      <c r="P54" s="1005">
        <v>97.6</v>
      </c>
      <c r="Q54" s="1005">
        <v>0.9919</v>
      </c>
      <c r="R54" s="1024">
        <f t="shared" si="51"/>
        <v>0.35906851352607605</v>
      </c>
      <c r="S54" s="1005">
        <v>5562</v>
      </c>
      <c r="T54" s="1005">
        <f t="shared" si="4"/>
        <v>9294</v>
      </c>
      <c r="U54" s="1005">
        <f t="shared" si="5"/>
        <v>0</v>
      </c>
      <c r="V54" s="1005">
        <v>122</v>
      </c>
      <c r="W54" s="1005">
        <v>32.43</v>
      </c>
      <c r="X54" s="1005">
        <v>97.6</v>
      </c>
      <c r="Y54" s="1005">
        <v>0.99309999999999998</v>
      </c>
      <c r="Z54" s="1024">
        <f t="shared" si="52"/>
        <v>0.28291705211224177</v>
      </c>
      <c r="AA54" s="1005">
        <v>6606</v>
      </c>
      <c r="AB54" s="1005">
        <f t="shared" si="7"/>
        <v>14010</v>
      </c>
      <c r="AC54" s="1005">
        <f t="shared" si="8"/>
        <v>0</v>
      </c>
      <c r="AD54" s="1005">
        <v>122</v>
      </c>
      <c r="AE54" s="1005">
        <v>75.09</v>
      </c>
      <c r="AF54" s="1005">
        <v>97.6</v>
      </c>
      <c r="AG54" s="1005">
        <v>0.98899999999999999</v>
      </c>
      <c r="AH54" s="1024">
        <f t="shared" si="53"/>
        <v>0.20035097667744942</v>
      </c>
      <c r="AI54" s="1005">
        <v>11193</v>
      </c>
      <c r="AJ54" s="1005">
        <f t="shared" si="10"/>
        <v>33520</v>
      </c>
      <c r="AK54" s="1005">
        <f t="shared" si="11"/>
        <v>0</v>
      </c>
      <c r="AL54" s="1005">
        <v>122</v>
      </c>
      <c r="AM54" s="1005">
        <v>91.5</v>
      </c>
      <c r="AN54" s="1005">
        <v>97.6</v>
      </c>
      <c r="AO54" s="1005">
        <v>0.99629999999999996</v>
      </c>
      <c r="AP54" s="1024">
        <f t="shared" si="54"/>
        <v>0.27489864269346026</v>
      </c>
      <c r="AQ54" s="1005">
        <v>18714</v>
      </c>
      <c r="AR54" s="1005">
        <f t="shared" si="13"/>
        <v>40846</v>
      </c>
      <c r="AS54" s="1005">
        <f t="shared" si="14"/>
        <v>0</v>
      </c>
      <c r="AT54" s="1005">
        <v>122</v>
      </c>
      <c r="AU54" s="1005">
        <v>92.25</v>
      </c>
      <c r="AV54" s="1005">
        <v>97.6</v>
      </c>
      <c r="AW54" s="1005">
        <v>0.99519999999999997</v>
      </c>
      <c r="AX54" s="1024">
        <f t="shared" si="55"/>
        <v>0.33274616079494129</v>
      </c>
      <c r="AY54" s="1005">
        <v>22101</v>
      </c>
      <c r="AZ54" s="1005">
        <f t="shared" si="16"/>
        <v>39852</v>
      </c>
      <c r="BA54" s="1005">
        <f t="shared" si="17"/>
        <v>0</v>
      </c>
      <c r="BB54" s="1005">
        <v>122</v>
      </c>
      <c r="BC54" s="1005">
        <v>105.75</v>
      </c>
      <c r="BD54" s="1005">
        <v>105.75</v>
      </c>
      <c r="BE54" s="1005">
        <v>0.99409999999999998</v>
      </c>
      <c r="BF54" s="1024">
        <f t="shared" si="56"/>
        <v>0.2280179974071532</v>
      </c>
      <c r="BG54" s="1005">
        <v>17940</v>
      </c>
      <c r="BH54" s="1005">
        <f t="shared" si="19"/>
        <v>47207</v>
      </c>
      <c r="BI54" s="1005">
        <f t="shared" si="20"/>
        <v>0</v>
      </c>
      <c r="BJ54" s="1005">
        <v>122</v>
      </c>
      <c r="BK54" s="1005">
        <v>94.23</v>
      </c>
      <c r="BL54" s="1005">
        <v>97.6</v>
      </c>
      <c r="BM54" s="1005">
        <v>0.98619999999999997</v>
      </c>
      <c r="BN54" s="1024">
        <f t="shared" si="57"/>
        <v>0.20610032190738969</v>
      </c>
      <c r="BO54" s="1005">
        <v>13983</v>
      </c>
      <c r="BP54" s="1005">
        <f t="shared" si="22"/>
        <v>40707</v>
      </c>
      <c r="BQ54" s="1005">
        <f t="shared" si="23"/>
        <v>0</v>
      </c>
      <c r="BR54" s="1005">
        <v>122</v>
      </c>
      <c r="BS54" s="1005">
        <v>45</v>
      </c>
      <c r="BT54" s="1005">
        <v>97.6</v>
      </c>
      <c r="BU54" s="1005">
        <v>0.97840000000000005</v>
      </c>
      <c r="BV54" s="1024">
        <f t="shared" si="58"/>
        <v>0.39077060931899643</v>
      </c>
      <c r="BW54" s="1005">
        <v>13083</v>
      </c>
      <c r="BX54" s="1005">
        <f t="shared" si="25"/>
        <v>20088</v>
      </c>
      <c r="BY54" s="1005">
        <f t="shared" si="26"/>
        <v>0</v>
      </c>
      <c r="BZ54" s="1005">
        <v>122</v>
      </c>
      <c r="CA54" s="1005">
        <v>38.909999999999997</v>
      </c>
      <c r="CB54" s="1005">
        <v>97.6</v>
      </c>
      <c r="CC54" s="1005">
        <v>0.96460000000000001</v>
      </c>
      <c r="CD54" s="1024">
        <f t="shared" si="59"/>
        <v>0.2958647333383076</v>
      </c>
      <c r="CE54" s="1005">
        <v>8565</v>
      </c>
      <c r="CF54" s="1005">
        <f t="shared" si="28"/>
        <v>17369</v>
      </c>
      <c r="CG54" s="1005">
        <f t="shared" si="29"/>
        <v>0</v>
      </c>
      <c r="CH54" s="1005">
        <v>122</v>
      </c>
      <c r="CI54" s="1005">
        <v>54.75</v>
      </c>
      <c r="CJ54" s="1005">
        <v>97.6</v>
      </c>
      <c r="CK54" s="1005">
        <v>0.9879</v>
      </c>
      <c r="CL54" s="1024">
        <f t="shared" si="60"/>
        <v>0.33121330724070452</v>
      </c>
      <c r="CM54" s="1005">
        <v>12186</v>
      </c>
      <c r="CN54" s="1005">
        <f t="shared" si="31"/>
        <v>22075</v>
      </c>
      <c r="CO54" s="1005">
        <f t="shared" si="32"/>
        <v>0</v>
      </c>
      <c r="CP54" s="1005">
        <v>122</v>
      </c>
      <c r="CQ54" s="1005">
        <v>106.32</v>
      </c>
      <c r="CR54" s="1005">
        <v>106.32</v>
      </c>
      <c r="CS54" s="1005">
        <v>0.99680000000000002</v>
      </c>
      <c r="CT54" s="1024">
        <f t="shared" si="61"/>
        <v>0.34231716789242456</v>
      </c>
      <c r="CU54" s="1005">
        <v>27078</v>
      </c>
      <c r="CV54" s="1005">
        <f t="shared" si="34"/>
        <v>47461</v>
      </c>
      <c r="CW54" s="1005">
        <f t="shared" si="35"/>
        <v>0</v>
      </c>
    </row>
    <row r="55" spans="1:101">
      <c r="A55" s="1004">
        <v>49</v>
      </c>
      <c r="B55" s="1005" t="s">
        <v>1846</v>
      </c>
      <c r="C55" s="1004" t="s">
        <v>1274</v>
      </c>
      <c r="D55" s="1005" t="s">
        <v>2051</v>
      </c>
      <c r="E55" s="1004" t="s">
        <v>55</v>
      </c>
      <c r="F55" s="1004">
        <v>122</v>
      </c>
      <c r="G55" s="1005">
        <v>42.96</v>
      </c>
      <c r="H55" s="1004">
        <v>97.6</v>
      </c>
      <c r="I55" s="1005">
        <v>0.98470000000000002</v>
      </c>
      <c r="J55" s="1024">
        <f t="shared" si="42"/>
        <v>3.0696190254500308</v>
      </c>
      <c r="K55" s="1005">
        <v>94947</v>
      </c>
      <c r="L55" s="1005">
        <f t="shared" si="1"/>
        <v>18559</v>
      </c>
      <c r="M55" s="1005">
        <f t="shared" si="2"/>
        <v>76388</v>
      </c>
      <c r="N55" s="1005">
        <v>122</v>
      </c>
      <c r="O55" s="1005">
        <v>35.28</v>
      </c>
      <c r="P55" s="1005">
        <v>97.6</v>
      </c>
      <c r="Q55" s="1005">
        <v>0.96279999999999999</v>
      </c>
      <c r="R55" s="1024">
        <f t="shared" si="51"/>
        <v>9.6349023480359883E-2</v>
      </c>
      <c r="S55" s="1005">
        <v>2529</v>
      </c>
      <c r="T55" s="1005">
        <f t="shared" si="4"/>
        <v>15749</v>
      </c>
      <c r="U55" s="1005">
        <f t="shared" si="5"/>
        <v>0</v>
      </c>
      <c r="V55" s="1005">
        <v>122</v>
      </c>
      <c r="W55" s="1005">
        <v>41.36</v>
      </c>
      <c r="X55" s="1005">
        <v>97.6</v>
      </c>
      <c r="Y55" s="1005">
        <v>0.97350000000000003</v>
      </c>
      <c r="Z55" s="1024">
        <f t="shared" si="52"/>
        <v>0.10547630560928432</v>
      </c>
      <c r="AA55" s="1005">
        <v>3141</v>
      </c>
      <c r="AB55" s="1005">
        <f t="shared" si="7"/>
        <v>17868</v>
      </c>
      <c r="AC55" s="1005">
        <f t="shared" si="8"/>
        <v>0</v>
      </c>
      <c r="AD55" s="1005">
        <v>122</v>
      </c>
      <c r="AE55" s="1005">
        <v>66</v>
      </c>
      <c r="AF55" s="1005">
        <v>97.6</v>
      </c>
      <c r="AG55" s="1005">
        <v>0.99209999999999998</v>
      </c>
      <c r="AH55" s="1024">
        <f t="shared" si="53"/>
        <v>0.30510752688172044</v>
      </c>
      <c r="AI55" s="1005">
        <v>14982</v>
      </c>
      <c r="AJ55" s="1005">
        <f t="shared" si="10"/>
        <v>29462</v>
      </c>
      <c r="AK55" s="1005">
        <f t="shared" si="11"/>
        <v>0</v>
      </c>
      <c r="AL55" s="1005">
        <v>122</v>
      </c>
      <c r="AM55" s="1005">
        <v>68</v>
      </c>
      <c r="AN55" s="1005">
        <v>97.6</v>
      </c>
      <c r="AO55" s="1005">
        <v>0.99270000000000003</v>
      </c>
      <c r="AP55" s="1024">
        <f t="shared" si="54"/>
        <v>0.16259487666034156</v>
      </c>
      <c r="AQ55" s="1005">
        <v>8226</v>
      </c>
      <c r="AR55" s="1005">
        <f t="shared" si="13"/>
        <v>30355</v>
      </c>
      <c r="AS55" s="1005">
        <f t="shared" si="14"/>
        <v>0</v>
      </c>
      <c r="AT55" s="1005">
        <v>122</v>
      </c>
      <c r="AU55" s="1005">
        <v>64</v>
      </c>
      <c r="AV55" s="1005">
        <v>97.6</v>
      </c>
      <c r="AW55" s="1005">
        <v>0.99309999999999998</v>
      </c>
      <c r="AX55" s="1024">
        <f t="shared" si="55"/>
        <v>0.20368923611111112</v>
      </c>
      <c r="AY55" s="1005">
        <v>9386</v>
      </c>
      <c r="AZ55" s="1005">
        <f t="shared" si="16"/>
        <v>27648</v>
      </c>
      <c r="BA55" s="1005">
        <f t="shared" si="17"/>
        <v>0</v>
      </c>
      <c r="BB55" s="1005">
        <v>122</v>
      </c>
      <c r="BC55" s="1005">
        <v>62</v>
      </c>
      <c r="BD55" s="1005">
        <v>97.6</v>
      </c>
      <c r="BE55" s="1005">
        <v>0.98070000000000002</v>
      </c>
      <c r="BF55" s="1024">
        <f t="shared" si="56"/>
        <v>0.1193635102323968</v>
      </c>
      <c r="BG55" s="1005">
        <v>5506</v>
      </c>
      <c r="BH55" s="1005">
        <f t="shared" si="19"/>
        <v>27677</v>
      </c>
      <c r="BI55" s="1005">
        <f t="shared" si="20"/>
        <v>0</v>
      </c>
      <c r="BJ55" s="1005">
        <v>122</v>
      </c>
      <c r="BK55" s="1005">
        <v>30</v>
      </c>
      <c r="BL55" s="1005">
        <v>97.6</v>
      </c>
      <c r="BM55" s="1005">
        <v>0.96889999999999998</v>
      </c>
      <c r="BN55" s="1024">
        <f t="shared" si="57"/>
        <v>0.19990740740740739</v>
      </c>
      <c r="BO55" s="1005">
        <v>4318</v>
      </c>
      <c r="BP55" s="1005">
        <f t="shared" si="22"/>
        <v>12960</v>
      </c>
      <c r="BQ55" s="1005">
        <f t="shared" si="23"/>
        <v>0</v>
      </c>
      <c r="BR55" s="1005">
        <v>122</v>
      </c>
      <c r="BS55" s="1005">
        <v>15.84</v>
      </c>
      <c r="BT55" s="1005">
        <v>97.6</v>
      </c>
      <c r="BU55" s="1005">
        <v>0.95499999999999996</v>
      </c>
      <c r="BV55" s="1024">
        <f t="shared" si="58"/>
        <v>0.34730707613772133</v>
      </c>
      <c r="BW55" s="1005">
        <v>4093</v>
      </c>
      <c r="BX55" s="1005">
        <f t="shared" si="25"/>
        <v>7071</v>
      </c>
      <c r="BY55" s="1005">
        <f t="shared" si="26"/>
        <v>0</v>
      </c>
      <c r="BZ55" s="1005">
        <v>122</v>
      </c>
      <c r="CA55" s="1005">
        <v>16.96</v>
      </c>
      <c r="CB55" s="1005">
        <v>97.6</v>
      </c>
      <c r="CC55" s="1005">
        <v>0.9637</v>
      </c>
      <c r="CD55" s="1024">
        <f t="shared" si="59"/>
        <v>0.28894679448163929</v>
      </c>
      <c r="CE55" s="1005">
        <v>3646</v>
      </c>
      <c r="CF55" s="1005">
        <f t="shared" si="28"/>
        <v>7571</v>
      </c>
      <c r="CG55" s="1005">
        <f t="shared" si="29"/>
        <v>0</v>
      </c>
      <c r="CH55" s="1005">
        <v>122</v>
      </c>
      <c r="CI55" s="1005">
        <v>17.52</v>
      </c>
      <c r="CJ55" s="1005">
        <v>97.6</v>
      </c>
      <c r="CK55" s="1005">
        <v>0.97540000000000004</v>
      </c>
      <c r="CL55" s="1024">
        <f t="shared" si="60"/>
        <v>0.29388182213524677</v>
      </c>
      <c r="CM55" s="1005">
        <v>3460</v>
      </c>
      <c r="CN55" s="1005">
        <f t="shared" si="31"/>
        <v>7064</v>
      </c>
      <c r="CO55" s="1005">
        <f t="shared" si="32"/>
        <v>0</v>
      </c>
      <c r="CP55" s="1005">
        <v>122</v>
      </c>
      <c r="CQ55" s="1005">
        <v>60</v>
      </c>
      <c r="CR55" s="1005">
        <v>97.6</v>
      </c>
      <c r="CS55" s="1005">
        <v>0.98919999999999997</v>
      </c>
      <c r="CT55" s="1024">
        <f t="shared" si="61"/>
        <v>0.12242383512544804</v>
      </c>
      <c r="CU55" s="1005">
        <v>5465</v>
      </c>
      <c r="CV55" s="1005">
        <f t="shared" si="34"/>
        <v>26784</v>
      </c>
      <c r="CW55" s="1005">
        <f t="shared" si="35"/>
        <v>0</v>
      </c>
    </row>
    <row r="56" spans="1:101">
      <c r="A56" s="1004">
        <v>50</v>
      </c>
      <c r="B56" s="1005" t="s">
        <v>2088</v>
      </c>
      <c r="C56" s="1004" t="s">
        <v>1274</v>
      </c>
      <c r="D56" s="1005" t="s">
        <v>2203</v>
      </c>
      <c r="E56" s="1004" t="s">
        <v>55</v>
      </c>
      <c r="F56" s="1004">
        <v>0</v>
      </c>
      <c r="G56" s="1005"/>
      <c r="H56" s="1004"/>
      <c r="I56" s="1005"/>
      <c r="J56" s="1024">
        <v>0</v>
      </c>
      <c r="K56" s="1005"/>
      <c r="L56" s="1005">
        <f t="shared" si="1"/>
        <v>0</v>
      </c>
      <c r="M56" s="1005">
        <f t="shared" si="2"/>
        <v>0</v>
      </c>
      <c r="N56" s="1005"/>
      <c r="O56" s="1005"/>
      <c r="P56" s="1005"/>
      <c r="Q56" s="1005"/>
      <c r="R56" s="1024">
        <v>0</v>
      </c>
      <c r="S56" s="1005"/>
      <c r="T56" s="1005">
        <f t="shared" si="4"/>
        <v>0</v>
      </c>
      <c r="U56" s="1005">
        <f t="shared" si="5"/>
        <v>0</v>
      </c>
      <c r="V56" s="1005"/>
      <c r="W56" s="1005"/>
      <c r="X56" s="1005"/>
      <c r="Y56" s="1005"/>
      <c r="Z56" s="1024">
        <v>0</v>
      </c>
      <c r="AA56" s="1005"/>
      <c r="AB56" s="1005">
        <f t="shared" si="7"/>
        <v>0</v>
      </c>
      <c r="AC56" s="1005">
        <f t="shared" si="8"/>
        <v>0</v>
      </c>
      <c r="AD56" s="1005">
        <v>122</v>
      </c>
      <c r="AE56" s="1005">
        <v>38</v>
      </c>
      <c r="AF56" s="1005">
        <v>97.6</v>
      </c>
      <c r="AG56" s="1005">
        <v>0.98680000000000001</v>
      </c>
      <c r="AH56" s="1024">
        <f t="shared" si="53"/>
        <v>0.19956140350877194</v>
      </c>
      <c r="AI56" s="1005">
        <v>5642</v>
      </c>
      <c r="AJ56" s="1005">
        <f t="shared" si="10"/>
        <v>16963</v>
      </c>
      <c r="AK56" s="1005">
        <f t="shared" si="11"/>
        <v>0</v>
      </c>
      <c r="AL56" s="1005">
        <v>122</v>
      </c>
      <c r="AM56" s="1005">
        <v>38</v>
      </c>
      <c r="AN56" s="1005">
        <v>97.6</v>
      </c>
      <c r="AO56" s="1005">
        <v>0.98919999999999997</v>
      </c>
      <c r="AP56" s="1024">
        <f t="shared" si="54"/>
        <v>0.34252971137521221</v>
      </c>
      <c r="AQ56" s="1005">
        <v>9684</v>
      </c>
      <c r="AR56" s="1005">
        <f t="shared" si="13"/>
        <v>16963</v>
      </c>
      <c r="AS56" s="1005">
        <f t="shared" si="14"/>
        <v>0</v>
      </c>
      <c r="AT56" s="1005">
        <v>122</v>
      </c>
      <c r="AU56" s="1005">
        <v>38</v>
      </c>
      <c r="AV56" s="1005">
        <v>97.6</v>
      </c>
      <c r="AW56" s="1005">
        <v>0.98570000000000002</v>
      </c>
      <c r="AX56" s="1024">
        <f t="shared" si="55"/>
        <v>0.34473684210526317</v>
      </c>
      <c r="AY56" s="1005">
        <v>9432</v>
      </c>
      <c r="AZ56" s="1005">
        <f t="shared" si="16"/>
        <v>16416</v>
      </c>
      <c r="BA56" s="1005">
        <f t="shared" si="17"/>
        <v>0</v>
      </c>
      <c r="BB56" s="1005">
        <v>122</v>
      </c>
      <c r="BC56" s="1005">
        <v>38</v>
      </c>
      <c r="BD56" s="1005">
        <v>97.6</v>
      </c>
      <c r="BE56" s="1005">
        <v>0.98</v>
      </c>
      <c r="BF56" s="1024">
        <f t="shared" si="56"/>
        <v>0.30107526881720431</v>
      </c>
      <c r="BG56" s="1005">
        <v>8512</v>
      </c>
      <c r="BH56" s="1005">
        <f t="shared" si="19"/>
        <v>16963</v>
      </c>
      <c r="BI56" s="1005">
        <f t="shared" si="20"/>
        <v>0</v>
      </c>
      <c r="BJ56" s="1005">
        <v>122</v>
      </c>
      <c r="BK56" s="1005">
        <v>25.6</v>
      </c>
      <c r="BL56" s="1005">
        <v>97.6</v>
      </c>
      <c r="BM56" s="1005">
        <v>0.96040000000000003</v>
      </c>
      <c r="BN56" s="1024">
        <f t="shared" si="57"/>
        <v>0.47645399305555558</v>
      </c>
      <c r="BO56" s="1005">
        <v>8782</v>
      </c>
      <c r="BP56" s="1005">
        <f t="shared" si="22"/>
        <v>11059</v>
      </c>
      <c r="BQ56" s="1005">
        <f t="shared" si="23"/>
        <v>0</v>
      </c>
      <c r="BR56" s="1005">
        <v>122</v>
      </c>
      <c r="BS56" s="1005">
        <v>26.8</v>
      </c>
      <c r="BT56" s="1005">
        <v>97.6</v>
      </c>
      <c r="BU56" s="1005">
        <v>0.96740000000000004</v>
      </c>
      <c r="BV56" s="1024">
        <f t="shared" si="58"/>
        <v>0.38687610335419675</v>
      </c>
      <c r="BW56" s="1005">
        <v>7714</v>
      </c>
      <c r="BX56" s="1005">
        <f t="shared" si="25"/>
        <v>11964</v>
      </c>
      <c r="BY56" s="1005">
        <f t="shared" si="26"/>
        <v>0</v>
      </c>
      <c r="BZ56" s="1005">
        <v>122</v>
      </c>
      <c r="CA56" s="1005">
        <v>29.6</v>
      </c>
      <c r="CB56" s="1005">
        <v>97.6</v>
      </c>
      <c r="CC56" s="1005">
        <v>0.95199999999999996</v>
      </c>
      <c r="CD56" s="1024">
        <f t="shared" si="59"/>
        <v>0.32171788724208078</v>
      </c>
      <c r="CE56" s="1005">
        <v>7085</v>
      </c>
      <c r="CF56" s="1005">
        <f t="shared" si="28"/>
        <v>13213</v>
      </c>
      <c r="CG56" s="1005">
        <f t="shared" si="29"/>
        <v>0</v>
      </c>
      <c r="CH56" s="1005">
        <v>122</v>
      </c>
      <c r="CI56" s="1005">
        <v>21.2</v>
      </c>
      <c r="CJ56" s="1005">
        <v>97.6</v>
      </c>
      <c r="CK56" s="1005">
        <v>0.96789999999999998</v>
      </c>
      <c r="CL56" s="1024">
        <f t="shared" si="60"/>
        <v>0.31488656783468105</v>
      </c>
      <c r="CM56" s="1005">
        <v>4486</v>
      </c>
      <c r="CN56" s="1005">
        <f t="shared" si="31"/>
        <v>8548</v>
      </c>
      <c r="CO56" s="1005">
        <f t="shared" si="32"/>
        <v>0</v>
      </c>
      <c r="CP56" s="1005">
        <v>122</v>
      </c>
      <c r="CQ56" s="1005">
        <v>17.600000000000001</v>
      </c>
      <c r="CR56" s="1005">
        <v>97.6</v>
      </c>
      <c r="CS56" s="1005">
        <v>0.97589999999999999</v>
      </c>
      <c r="CT56" s="1024">
        <f t="shared" si="61"/>
        <v>0.35893206256109478</v>
      </c>
      <c r="CU56" s="1005">
        <v>4700</v>
      </c>
      <c r="CV56" s="1005">
        <f t="shared" si="34"/>
        <v>7857</v>
      </c>
      <c r="CW56" s="1005">
        <f t="shared" si="35"/>
        <v>0</v>
      </c>
    </row>
    <row r="57" spans="1:101">
      <c r="A57" s="1004">
        <v>51</v>
      </c>
      <c r="B57" s="1005" t="s">
        <v>760</v>
      </c>
      <c r="C57" s="1004" t="s">
        <v>1274</v>
      </c>
      <c r="D57" s="1005" t="s">
        <v>2011</v>
      </c>
      <c r="E57" s="1004" t="s">
        <v>55</v>
      </c>
      <c r="F57" s="1004">
        <v>122</v>
      </c>
      <c r="G57" s="1005">
        <v>76</v>
      </c>
      <c r="H57" s="1004">
        <v>97.6</v>
      </c>
      <c r="I57" s="1005">
        <v>0.71350000000000002</v>
      </c>
      <c r="J57" s="1024">
        <f t="shared" ref="J57:J68" si="62">+(K57/(24*30*G57))</f>
        <v>2.1052631578947368E-2</v>
      </c>
      <c r="K57" s="1005">
        <v>1152</v>
      </c>
      <c r="L57" s="1005">
        <f t="shared" si="1"/>
        <v>32832</v>
      </c>
      <c r="M57" s="1005">
        <f t="shared" si="2"/>
        <v>0</v>
      </c>
      <c r="N57" s="1005">
        <v>122</v>
      </c>
      <c r="O57" s="1005">
        <v>68</v>
      </c>
      <c r="P57" s="1005">
        <v>97.6</v>
      </c>
      <c r="Q57" s="1005">
        <v>0.87429999999999997</v>
      </c>
      <c r="R57" s="1024">
        <f t="shared" ref="R57:R68" si="63">+(S57/(24*31*O57))</f>
        <v>1.5733712839974698E-2</v>
      </c>
      <c r="S57" s="1005">
        <v>796</v>
      </c>
      <c r="T57" s="1005">
        <f t="shared" si="4"/>
        <v>30355</v>
      </c>
      <c r="U57" s="1005">
        <f t="shared" si="5"/>
        <v>0</v>
      </c>
      <c r="V57" s="1005">
        <v>122</v>
      </c>
      <c r="W57" s="1005">
        <v>70.680000000000007</v>
      </c>
      <c r="X57" s="1005">
        <v>97.6</v>
      </c>
      <c r="Y57" s="1005">
        <v>0.92359999999999998</v>
      </c>
      <c r="Z57" s="1024">
        <f t="shared" ref="Z57:Z68" si="64">+(AA57/(24*30*W57))</f>
        <v>4.889014651323649E-2</v>
      </c>
      <c r="AA57" s="1005">
        <v>2488</v>
      </c>
      <c r="AB57" s="1005">
        <f t="shared" si="7"/>
        <v>30534</v>
      </c>
      <c r="AC57" s="1005">
        <f t="shared" si="8"/>
        <v>0</v>
      </c>
      <c r="AD57" s="1005">
        <v>122</v>
      </c>
      <c r="AE57" s="1005">
        <v>56.26</v>
      </c>
      <c r="AF57" s="1005">
        <v>97.6</v>
      </c>
      <c r="AG57" s="1005">
        <v>0.72550000000000003</v>
      </c>
      <c r="AH57" s="1024">
        <f t="shared" si="53"/>
        <v>4.1951920614351955E-2</v>
      </c>
      <c r="AI57" s="1005">
        <v>1756</v>
      </c>
      <c r="AJ57" s="1005">
        <f t="shared" si="10"/>
        <v>25114</v>
      </c>
      <c r="AK57" s="1005">
        <f t="shared" si="11"/>
        <v>0</v>
      </c>
      <c r="AL57" s="1005">
        <v>122</v>
      </c>
      <c r="AM57" s="1005">
        <v>8.94</v>
      </c>
      <c r="AN57" s="1005">
        <v>97.6</v>
      </c>
      <c r="AO57" s="1005">
        <v>0.39960000000000001</v>
      </c>
      <c r="AP57" s="1024">
        <f t="shared" si="54"/>
        <v>0.15876452334560151</v>
      </c>
      <c r="AQ57" s="1005">
        <v>1056</v>
      </c>
      <c r="AR57" s="1005">
        <f t="shared" si="13"/>
        <v>3991</v>
      </c>
      <c r="AS57" s="1005">
        <f t="shared" si="14"/>
        <v>0</v>
      </c>
      <c r="AT57" s="1005">
        <v>122</v>
      </c>
      <c r="AU57" s="1005">
        <v>68.819999999999993</v>
      </c>
      <c r="AV57" s="1005">
        <v>97.6</v>
      </c>
      <c r="AW57" s="1005">
        <v>0.33019999999999999</v>
      </c>
      <c r="AX57" s="1024">
        <f t="shared" si="55"/>
        <v>2.2118893086635026E-2</v>
      </c>
      <c r="AY57" s="1005">
        <v>1096</v>
      </c>
      <c r="AZ57" s="1005">
        <f t="shared" si="16"/>
        <v>29730</v>
      </c>
      <c r="BA57" s="1005">
        <f t="shared" si="17"/>
        <v>0</v>
      </c>
      <c r="BB57" s="1005">
        <v>122</v>
      </c>
      <c r="BC57" s="1005">
        <v>8.82</v>
      </c>
      <c r="BD57" s="1005">
        <v>97.6</v>
      </c>
      <c r="BE57" s="1005">
        <v>0.35580000000000001</v>
      </c>
      <c r="BF57" s="1024">
        <f t="shared" si="56"/>
        <v>0.20298441957428132</v>
      </c>
      <c r="BG57" s="1005">
        <v>1332</v>
      </c>
      <c r="BH57" s="1005">
        <f t="shared" si="19"/>
        <v>3937</v>
      </c>
      <c r="BI57" s="1005">
        <f t="shared" si="20"/>
        <v>0</v>
      </c>
      <c r="BJ57" s="1005">
        <v>122</v>
      </c>
      <c r="BK57" s="1005">
        <v>98.06</v>
      </c>
      <c r="BL57" s="1005">
        <v>98.06</v>
      </c>
      <c r="BM57" s="1005">
        <v>0.59040000000000004</v>
      </c>
      <c r="BN57" s="1024">
        <f t="shared" si="57"/>
        <v>4.385070365082603E-2</v>
      </c>
      <c r="BO57" s="1005">
        <v>3096</v>
      </c>
      <c r="BP57" s="1005">
        <f t="shared" si="22"/>
        <v>42362</v>
      </c>
      <c r="BQ57" s="1005">
        <f t="shared" si="23"/>
        <v>0</v>
      </c>
      <c r="BR57" s="1005">
        <v>122</v>
      </c>
      <c r="BS57" s="1005">
        <v>94.5</v>
      </c>
      <c r="BT57" s="1005">
        <v>97.6</v>
      </c>
      <c r="BU57" s="1005">
        <v>0.28749999999999998</v>
      </c>
      <c r="BV57" s="1024">
        <f t="shared" si="58"/>
        <v>2.8986744040507481E-2</v>
      </c>
      <c r="BW57" s="1005">
        <v>2038</v>
      </c>
      <c r="BX57" s="1005">
        <f t="shared" si="25"/>
        <v>42185</v>
      </c>
      <c r="BY57" s="1005">
        <f t="shared" si="26"/>
        <v>0</v>
      </c>
      <c r="BZ57" s="1005">
        <v>122</v>
      </c>
      <c r="CA57" s="1005">
        <v>3.32</v>
      </c>
      <c r="CB57" s="1005">
        <v>97.6</v>
      </c>
      <c r="CC57" s="1005">
        <v>0.193</v>
      </c>
      <c r="CD57" s="1024">
        <f t="shared" si="59"/>
        <v>0.81778727814483743</v>
      </c>
      <c r="CE57" s="1005">
        <v>2020</v>
      </c>
      <c r="CF57" s="1005">
        <f t="shared" si="28"/>
        <v>1482</v>
      </c>
      <c r="CG57" s="1005">
        <f t="shared" si="29"/>
        <v>538</v>
      </c>
      <c r="CH57" s="1005">
        <v>122</v>
      </c>
      <c r="CI57" s="1005">
        <v>3.26</v>
      </c>
      <c r="CJ57" s="1005">
        <v>97.6</v>
      </c>
      <c r="CK57" s="1005">
        <v>0.20069999999999999</v>
      </c>
      <c r="CL57" s="1024">
        <f t="shared" si="60"/>
        <v>0.69566170026292729</v>
      </c>
      <c r="CM57" s="1005">
        <v>1524</v>
      </c>
      <c r="CN57" s="1005">
        <f t="shared" si="31"/>
        <v>1314</v>
      </c>
      <c r="CO57" s="1005">
        <f t="shared" si="32"/>
        <v>210</v>
      </c>
      <c r="CP57" s="1005">
        <v>122</v>
      </c>
      <c r="CQ57" s="1005">
        <v>2.56</v>
      </c>
      <c r="CR57" s="1005">
        <v>97.6</v>
      </c>
      <c r="CS57" s="1005">
        <v>0.23630000000000001</v>
      </c>
      <c r="CT57" s="1024">
        <f t="shared" si="61"/>
        <v>0.61743951612903225</v>
      </c>
      <c r="CU57" s="1005">
        <v>1176</v>
      </c>
      <c r="CV57" s="1005">
        <f t="shared" si="34"/>
        <v>1143</v>
      </c>
      <c r="CW57" s="1005">
        <f t="shared" si="35"/>
        <v>33</v>
      </c>
    </row>
    <row r="58" spans="1:101">
      <c r="A58" s="1004">
        <v>52</v>
      </c>
      <c r="B58" s="1005" t="s">
        <v>762</v>
      </c>
      <c r="C58" s="1004" t="s">
        <v>1274</v>
      </c>
      <c r="D58" s="1005" t="s">
        <v>2011</v>
      </c>
      <c r="E58" s="1004" t="s">
        <v>55</v>
      </c>
      <c r="F58" s="1004">
        <v>122</v>
      </c>
      <c r="G58" s="1005">
        <v>61.76</v>
      </c>
      <c r="H58" s="1004">
        <v>97.6</v>
      </c>
      <c r="I58" s="1005">
        <v>0.97909999999999997</v>
      </c>
      <c r="J58" s="1024">
        <f t="shared" si="62"/>
        <v>0.22657149539435811</v>
      </c>
      <c r="K58" s="1005">
        <v>10075</v>
      </c>
      <c r="L58" s="1005">
        <f t="shared" si="1"/>
        <v>26680</v>
      </c>
      <c r="M58" s="1005">
        <f t="shared" si="2"/>
        <v>0</v>
      </c>
      <c r="N58" s="1005">
        <v>122</v>
      </c>
      <c r="O58" s="1005">
        <v>41.44</v>
      </c>
      <c r="P58" s="1005">
        <v>97.6</v>
      </c>
      <c r="Q58" s="1005">
        <v>0.96889999999999998</v>
      </c>
      <c r="R58" s="1024">
        <f t="shared" si="63"/>
        <v>0.10534728276663761</v>
      </c>
      <c r="S58" s="1005">
        <v>3248</v>
      </c>
      <c r="T58" s="1005">
        <f t="shared" si="4"/>
        <v>18499</v>
      </c>
      <c r="U58" s="1005">
        <f t="shared" si="5"/>
        <v>0</v>
      </c>
      <c r="V58" s="1005">
        <v>122</v>
      </c>
      <c r="W58" s="1005">
        <v>52.4</v>
      </c>
      <c r="X58" s="1005">
        <v>97.6</v>
      </c>
      <c r="Y58" s="1005">
        <v>0.96779999999999999</v>
      </c>
      <c r="Z58" s="1024">
        <f t="shared" si="64"/>
        <v>0.12953244274809161</v>
      </c>
      <c r="AA58" s="1005">
        <v>4887</v>
      </c>
      <c r="AB58" s="1005">
        <f t="shared" si="7"/>
        <v>22637</v>
      </c>
      <c r="AC58" s="1005">
        <f t="shared" si="8"/>
        <v>0</v>
      </c>
      <c r="AD58" s="1005">
        <v>122</v>
      </c>
      <c r="AE58" s="1005">
        <v>56</v>
      </c>
      <c r="AF58" s="1005">
        <v>97.6</v>
      </c>
      <c r="AG58" s="1005">
        <v>0.97170000000000001</v>
      </c>
      <c r="AH58" s="1024">
        <f t="shared" si="53"/>
        <v>0.14801747311827956</v>
      </c>
      <c r="AI58" s="1005">
        <v>6167</v>
      </c>
      <c r="AJ58" s="1005">
        <f t="shared" si="10"/>
        <v>24998</v>
      </c>
      <c r="AK58" s="1005">
        <f t="shared" si="11"/>
        <v>0</v>
      </c>
      <c r="AL58" s="1005">
        <v>122</v>
      </c>
      <c r="AM58" s="1005">
        <v>56.64</v>
      </c>
      <c r="AN58" s="1005">
        <v>97.6</v>
      </c>
      <c r="AO58" s="1005">
        <v>0.97370000000000001</v>
      </c>
      <c r="AP58" s="1024">
        <f t="shared" si="54"/>
        <v>0.17809614391592246</v>
      </c>
      <c r="AQ58" s="1005">
        <v>7505</v>
      </c>
      <c r="AR58" s="1005">
        <f t="shared" si="13"/>
        <v>25284</v>
      </c>
      <c r="AS58" s="1005">
        <f t="shared" si="14"/>
        <v>0</v>
      </c>
      <c r="AT58" s="1005">
        <v>122</v>
      </c>
      <c r="AU58" s="1005">
        <v>50.8</v>
      </c>
      <c r="AV58" s="1005">
        <v>97.6</v>
      </c>
      <c r="AW58" s="1005">
        <v>0.95879999999999999</v>
      </c>
      <c r="AX58" s="1024">
        <f t="shared" si="55"/>
        <v>0.15879265091863518</v>
      </c>
      <c r="AY58" s="1005">
        <v>5808</v>
      </c>
      <c r="AZ58" s="1005">
        <f t="shared" si="16"/>
        <v>21946</v>
      </c>
      <c r="BA58" s="1005">
        <f t="shared" si="17"/>
        <v>0</v>
      </c>
      <c r="BB58" s="1005">
        <v>122</v>
      </c>
      <c r="BC58" s="1005">
        <v>47.52</v>
      </c>
      <c r="BD58" s="1005">
        <v>97.6</v>
      </c>
      <c r="BE58" s="1005">
        <v>0.96279999999999999</v>
      </c>
      <c r="BF58" s="1024">
        <f t="shared" si="56"/>
        <v>0.17358282647261139</v>
      </c>
      <c r="BG58" s="1005">
        <v>6137</v>
      </c>
      <c r="BH58" s="1005">
        <f t="shared" si="19"/>
        <v>21213</v>
      </c>
      <c r="BI58" s="1005">
        <f t="shared" si="20"/>
        <v>0</v>
      </c>
      <c r="BJ58" s="1005">
        <v>122</v>
      </c>
      <c r="BK58" s="1005">
        <v>38.159999999999997</v>
      </c>
      <c r="BL58" s="1005">
        <v>97.6</v>
      </c>
      <c r="BM58" s="1005">
        <v>0.93400000000000005</v>
      </c>
      <c r="BN58" s="1024">
        <f t="shared" si="57"/>
        <v>0.19876106452364317</v>
      </c>
      <c r="BO58" s="1005">
        <v>5461</v>
      </c>
      <c r="BP58" s="1005">
        <f t="shared" si="22"/>
        <v>16485</v>
      </c>
      <c r="BQ58" s="1005">
        <f t="shared" si="23"/>
        <v>0</v>
      </c>
      <c r="BR58" s="1005">
        <v>122</v>
      </c>
      <c r="BS58" s="1005">
        <v>32.479999999999997</v>
      </c>
      <c r="BT58" s="1005">
        <v>97.6</v>
      </c>
      <c r="BU58" s="1005">
        <v>0.91169999999999995</v>
      </c>
      <c r="BV58" s="1024">
        <f t="shared" si="58"/>
        <v>0.20914441972562106</v>
      </c>
      <c r="BW58" s="1005">
        <v>5054</v>
      </c>
      <c r="BX58" s="1005">
        <f t="shared" si="25"/>
        <v>14499</v>
      </c>
      <c r="BY58" s="1005">
        <f t="shared" si="26"/>
        <v>0</v>
      </c>
      <c r="BZ58" s="1005">
        <v>122</v>
      </c>
      <c r="CA58" s="1005">
        <v>30.16</v>
      </c>
      <c r="CB58" s="1005">
        <v>97.6</v>
      </c>
      <c r="CC58" s="1005">
        <v>0.90769999999999995</v>
      </c>
      <c r="CD58" s="1024">
        <f t="shared" si="59"/>
        <v>0.21939441259519124</v>
      </c>
      <c r="CE58" s="1005">
        <v>4923</v>
      </c>
      <c r="CF58" s="1005">
        <f t="shared" si="28"/>
        <v>13463</v>
      </c>
      <c r="CG58" s="1005">
        <f t="shared" si="29"/>
        <v>0</v>
      </c>
      <c r="CH58" s="1005">
        <v>122</v>
      </c>
      <c r="CI58" s="1005">
        <v>38.64</v>
      </c>
      <c r="CJ58" s="1005">
        <v>97.6</v>
      </c>
      <c r="CK58" s="1005">
        <v>0.92390000000000005</v>
      </c>
      <c r="CL58" s="1024">
        <f t="shared" si="60"/>
        <v>0.20245643547273981</v>
      </c>
      <c r="CM58" s="1005">
        <v>5257</v>
      </c>
      <c r="CN58" s="1005">
        <f t="shared" si="31"/>
        <v>15580</v>
      </c>
      <c r="CO58" s="1005">
        <f t="shared" si="32"/>
        <v>0</v>
      </c>
      <c r="CP58" s="1005">
        <v>122</v>
      </c>
      <c r="CQ58" s="1005">
        <v>57.44</v>
      </c>
      <c r="CR58" s="1005">
        <v>97.6</v>
      </c>
      <c r="CS58" s="1005">
        <v>0.96409999999999996</v>
      </c>
      <c r="CT58" s="1024">
        <f t="shared" si="61"/>
        <v>0.20325089106538471</v>
      </c>
      <c r="CU58" s="1005">
        <v>8686</v>
      </c>
      <c r="CV58" s="1005">
        <f t="shared" si="34"/>
        <v>25641</v>
      </c>
      <c r="CW58" s="1005">
        <f t="shared" si="35"/>
        <v>0</v>
      </c>
    </row>
    <row r="59" spans="1:101">
      <c r="A59" s="1004">
        <v>53</v>
      </c>
      <c r="B59" s="1005" t="s">
        <v>2048</v>
      </c>
      <c r="C59" s="1004" t="s">
        <v>1274</v>
      </c>
      <c r="D59" s="1005" t="s">
        <v>2011</v>
      </c>
      <c r="E59" s="1004" t="s">
        <v>55</v>
      </c>
      <c r="F59" s="1004">
        <v>122</v>
      </c>
      <c r="G59" s="1005">
        <v>43.2</v>
      </c>
      <c r="H59" s="1004">
        <v>97.6</v>
      </c>
      <c r="I59" s="1005">
        <v>0.92649999999999999</v>
      </c>
      <c r="J59" s="1024">
        <f t="shared" si="62"/>
        <v>0.22309027777777776</v>
      </c>
      <c r="K59" s="1005">
        <v>6939</v>
      </c>
      <c r="L59" s="1005">
        <f t="shared" si="1"/>
        <v>18662</v>
      </c>
      <c r="M59" s="1005">
        <f t="shared" si="2"/>
        <v>0</v>
      </c>
      <c r="N59" s="1005">
        <v>122</v>
      </c>
      <c r="O59" s="1005">
        <v>39.6</v>
      </c>
      <c r="P59" s="1005">
        <v>97.6</v>
      </c>
      <c r="Q59" s="1005">
        <v>0.88929999999999998</v>
      </c>
      <c r="R59" s="1024">
        <f t="shared" si="63"/>
        <v>0.17860052134245682</v>
      </c>
      <c r="S59" s="1005">
        <v>5262</v>
      </c>
      <c r="T59" s="1005">
        <f t="shared" si="4"/>
        <v>17677</v>
      </c>
      <c r="U59" s="1005">
        <f t="shared" si="5"/>
        <v>0</v>
      </c>
      <c r="V59" s="1005">
        <v>122</v>
      </c>
      <c r="W59" s="1005">
        <v>43.5</v>
      </c>
      <c r="X59" s="1005">
        <v>97.6</v>
      </c>
      <c r="Y59" s="1005">
        <v>0.87649999999999995</v>
      </c>
      <c r="Z59" s="1024">
        <f t="shared" si="64"/>
        <v>0.13113026819923371</v>
      </c>
      <c r="AA59" s="1005">
        <v>4107</v>
      </c>
      <c r="AB59" s="1005">
        <f t="shared" si="7"/>
        <v>18792</v>
      </c>
      <c r="AC59" s="1005">
        <f t="shared" si="8"/>
        <v>0</v>
      </c>
      <c r="AD59" s="1005">
        <v>122</v>
      </c>
      <c r="AE59" s="1005">
        <v>41.4</v>
      </c>
      <c r="AF59" s="1005">
        <v>97.6</v>
      </c>
      <c r="AG59" s="1005">
        <v>0.80330000000000001</v>
      </c>
      <c r="AH59" s="1024">
        <f t="shared" si="53"/>
        <v>9.7072879330943856E-2</v>
      </c>
      <c r="AI59" s="1005">
        <v>2990</v>
      </c>
      <c r="AJ59" s="1005">
        <f t="shared" si="10"/>
        <v>18481</v>
      </c>
      <c r="AK59" s="1005">
        <f t="shared" si="11"/>
        <v>0</v>
      </c>
      <c r="AL59" s="1005">
        <v>122</v>
      </c>
      <c r="AM59" s="1005">
        <v>3.24</v>
      </c>
      <c r="AN59" s="1005">
        <v>97.6</v>
      </c>
      <c r="AO59" s="1005">
        <v>0.55789999999999995</v>
      </c>
      <c r="AP59" s="1024">
        <f t="shared" si="54"/>
        <v>0.66913912120005314</v>
      </c>
      <c r="AQ59" s="1005">
        <v>1613</v>
      </c>
      <c r="AR59" s="1005">
        <f t="shared" si="13"/>
        <v>1446</v>
      </c>
      <c r="AS59" s="1005">
        <f t="shared" si="14"/>
        <v>167</v>
      </c>
      <c r="AT59" s="1005">
        <v>122</v>
      </c>
      <c r="AU59" s="1005">
        <v>4.8</v>
      </c>
      <c r="AV59" s="1005">
        <v>97.6</v>
      </c>
      <c r="AW59" s="1005">
        <v>0.63200000000000001</v>
      </c>
      <c r="AX59" s="1024">
        <f t="shared" si="55"/>
        <v>0.30902777777777779</v>
      </c>
      <c r="AY59" s="1005">
        <v>1068</v>
      </c>
      <c r="AZ59" s="1005">
        <f t="shared" si="16"/>
        <v>2074</v>
      </c>
      <c r="BA59" s="1005">
        <f t="shared" si="17"/>
        <v>0</v>
      </c>
      <c r="BB59" s="1005">
        <v>122</v>
      </c>
      <c r="BC59" s="1005">
        <v>3</v>
      </c>
      <c r="BD59" s="1005">
        <v>97.6</v>
      </c>
      <c r="BE59" s="1005">
        <v>0.5131</v>
      </c>
      <c r="BF59" s="1024">
        <f t="shared" si="56"/>
        <v>0.73342293906810041</v>
      </c>
      <c r="BG59" s="1005">
        <v>1637</v>
      </c>
      <c r="BH59" s="1005">
        <f t="shared" si="19"/>
        <v>1339</v>
      </c>
      <c r="BI59" s="1005">
        <f t="shared" si="20"/>
        <v>298</v>
      </c>
      <c r="BJ59" s="1005">
        <v>122</v>
      </c>
      <c r="BK59" s="1005">
        <v>45.24</v>
      </c>
      <c r="BL59" s="1005">
        <v>97.6</v>
      </c>
      <c r="BM59" s="1005">
        <v>0.75990000000000002</v>
      </c>
      <c r="BN59" s="1024">
        <f t="shared" si="57"/>
        <v>0.1364328519500933</v>
      </c>
      <c r="BO59" s="1005">
        <v>4444</v>
      </c>
      <c r="BP59" s="1005">
        <f t="shared" si="22"/>
        <v>19544</v>
      </c>
      <c r="BQ59" s="1005">
        <f t="shared" si="23"/>
        <v>0</v>
      </c>
      <c r="BR59" s="1005">
        <v>122</v>
      </c>
      <c r="BS59" s="1005">
        <v>44.04</v>
      </c>
      <c r="BT59" s="1005">
        <v>97.6</v>
      </c>
      <c r="BU59" s="1005">
        <v>0.4899</v>
      </c>
      <c r="BV59" s="1024">
        <f t="shared" si="58"/>
        <v>6.3664020001367283E-2</v>
      </c>
      <c r="BW59" s="1005">
        <v>2086</v>
      </c>
      <c r="BX59" s="1005">
        <f t="shared" si="25"/>
        <v>19659</v>
      </c>
      <c r="BY59" s="1005">
        <f t="shared" si="26"/>
        <v>0</v>
      </c>
      <c r="BZ59" s="1005">
        <v>122</v>
      </c>
      <c r="CA59" s="1005">
        <v>46.92</v>
      </c>
      <c r="CB59" s="1005">
        <v>97.6</v>
      </c>
      <c r="CC59" s="1005">
        <v>0.8952</v>
      </c>
      <c r="CD59" s="1024">
        <f t="shared" si="59"/>
        <v>0.23882449192860872</v>
      </c>
      <c r="CE59" s="1005">
        <v>8337</v>
      </c>
      <c r="CF59" s="1005">
        <f t="shared" si="28"/>
        <v>20945</v>
      </c>
      <c r="CG59" s="1005">
        <f t="shared" si="29"/>
        <v>0</v>
      </c>
      <c r="CH59" s="1005">
        <v>122</v>
      </c>
      <c r="CI59" s="1005">
        <v>46.32</v>
      </c>
      <c r="CJ59" s="1005">
        <v>97.6</v>
      </c>
      <c r="CK59" s="1005">
        <v>0.88119999999999998</v>
      </c>
      <c r="CL59" s="1024">
        <f t="shared" si="60"/>
        <v>0.20178597129698164</v>
      </c>
      <c r="CM59" s="1005">
        <v>6281</v>
      </c>
      <c r="CN59" s="1005">
        <f t="shared" si="31"/>
        <v>18676</v>
      </c>
      <c r="CO59" s="1005">
        <f t="shared" si="32"/>
        <v>0</v>
      </c>
      <c r="CP59" s="1005">
        <v>122</v>
      </c>
      <c r="CQ59" s="1005">
        <v>46.92</v>
      </c>
      <c r="CR59" s="1005">
        <v>97.6</v>
      </c>
      <c r="CS59" s="1005">
        <v>0.94120000000000004</v>
      </c>
      <c r="CT59" s="1024">
        <f t="shared" si="61"/>
        <v>0.25108512315632187</v>
      </c>
      <c r="CU59" s="1005">
        <v>8765</v>
      </c>
      <c r="CV59" s="1005">
        <f t="shared" si="34"/>
        <v>20945</v>
      </c>
      <c r="CW59" s="1005">
        <f t="shared" si="35"/>
        <v>0</v>
      </c>
    </row>
    <row r="60" spans="1:101">
      <c r="A60" s="1004">
        <v>54</v>
      </c>
      <c r="B60" s="1005" t="s">
        <v>623</v>
      </c>
      <c r="C60" s="1004" t="s">
        <v>1274</v>
      </c>
      <c r="D60" s="1005" t="s">
        <v>2051</v>
      </c>
      <c r="E60" s="1004" t="s">
        <v>55</v>
      </c>
      <c r="F60" s="1004">
        <v>122</v>
      </c>
      <c r="G60" s="1005">
        <v>21.84</v>
      </c>
      <c r="H60" s="1004">
        <v>97.6</v>
      </c>
      <c r="I60" s="1005">
        <v>0.90380000000000005</v>
      </c>
      <c r="J60" s="1024">
        <f t="shared" si="62"/>
        <v>0.27186355311355315</v>
      </c>
      <c r="K60" s="1005">
        <v>4275</v>
      </c>
      <c r="L60" s="1005">
        <f t="shared" si="1"/>
        <v>9435</v>
      </c>
      <c r="M60" s="1005">
        <f t="shared" si="2"/>
        <v>0</v>
      </c>
      <c r="N60" s="1005">
        <v>122</v>
      </c>
      <c r="O60" s="1005">
        <v>14.52</v>
      </c>
      <c r="P60" s="1005">
        <v>97.6</v>
      </c>
      <c r="Q60" s="1005">
        <v>0.83950000000000002</v>
      </c>
      <c r="R60" s="1024">
        <f t="shared" si="63"/>
        <v>0.26131920376788415</v>
      </c>
      <c r="S60" s="1005">
        <v>2823</v>
      </c>
      <c r="T60" s="1005">
        <f t="shared" si="4"/>
        <v>6482</v>
      </c>
      <c r="U60" s="1005">
        <f t="shared" si="5"/>
        <v>0</v>
      </c>
      <c r="V60" s="1005">
        <v>122</v>
      </c>
      <c r="W60" s="1005">
        <v>16.5</v>
      </c>
      <c r="X60" s="1005">
        <v>97.6</v>
      </c>
      <c r="Y60" s="1005">
        <v>0.88360000000000005</v>
      </c>
      <c r="Z60" s="1024">
        <f t="shared" si="64"/>
        <v>0.26262626262626265</v>
      </c>
      <c r="AA60" s="1005">
        <v>3120</v>
      </c>
      <c r="AB60" s="1005">
        <f t="shared" si="7"/>
        <v>7128</v>
      </c>
      <c r="AC60" s="1005">
        <f t="shared" si="8"/>
        <v>0</v>
      </c>
      <c r="AD60" s="1005">
        <v>122</v>
      </c>
      <c r="AE60" s="1005">
        <v>19.32</v>
      </c>
      <c r="AF60" s="1005">
        <v>97.6</v>
      </c>
      <c r="AG60" s="1005">
        <v>0.90949999999999998</v>
      </c>
      <c r="AH60" s="1024">
        <f t="shared" si="53"/>
        <v>0.27674814666399522</v>
      </c>
      <c r="AI60" s="1005">
        <v>3978</v>
      </c>
      <c r="AJ60" s="1005">
        <f t="shared" si="10"/>
        <v>8624</v>
      </c>
      <c r="AK60" s="1005">
        <f t="shared" si="11"/>
        <v>0</v>
      </c>
      <c r="AL60" s="1005">
        <v>122</v>
      </c>
      <c r="AM60" s="1005">
        <v>21.75</v>
      </c>
      <c r="AN60" s="1005">
        <v>97.6</v>
      </c>
      <c r="AO60" s="1005">
        <v>0.93530000000000002</v>
      </c>
      <c r="AP60" s="1024">
        <f t="shared" si="54"/>
        <v>0.27808676307007785</v>
      </c>
      <c r="AQ60" s="1005">
        <v>4500</v>
      </c>
      <c r="AR60" s="1005">
        <f t="shared" si="13"/>
        <v>9709</v>
      </c>
      <c r="AS60" s="1005">
        <f t="shared" si="14"/>
        <v>0</v>
      </c>
      <c r="AT60" s="1005">
        <v>122</v>
      </c>
      <c r="AU60" s="1005">
        <v>21.57</v>
      </c>
      <c r="AV60" s="1005">
        <v>97.6</v>
      </c>
      <c r="AW60" s="1005">
        <v>0.91879999999999995</v>
      </c>
      <c r="AX60" s="1024">
        <f t="shared" si="55"/>
        <v>0.26908514912687376</v>
      </c>
      <c r="AY60" s="1005">
        <v>4179</v>
      </c>
      <c r="AZ60" s="1005">
        <f t="shared" si="16"/>
        <v>9318</v>
      </c>
      <c r="BA60" s="1005">
        <f t="shared" si="17"/>
        <v>0</v>
      </c>
      <c r="BB60" s="1005">
        <v>122</v>
      </c>
      <c r="BC60" s="1005">
        <v>22.11</v>
      </c>
      <c r="BD60" s="1005">
        <v>97.6</v>
      </c>
      <c r="BE60" s="1005">
        <v>0.87609999999999999</v>
      </c>
      <c r="BF60" s="1024">
        <f t="shared" si="56"/>
        <v>0.21064034665382764</v>
      </c>
      <c r="BG60" s="1005">
        <v>3465</v>
      </c>
      <c r="BH60" s="1005">
        <f t="shared" si="19"/>
        <v>9870</v>
      </c>
      <c r="BI60" s="1005">
        <f t="shared" si="20"/>
        <v>0</v>
      </c>
      <c r="BJ60" s="1005">
        <v>122</v>
      </c>
      <c r="BK60" s="1005">
        <v>16.11</v>
      </c>
      <c r="BL60" s="1005">
        <v>97.6</v>
      </c>
      <c r="BM60" s="1005">
        <v>0.83489999999999998</v>
      </c>
      <c r="BN60" s="1024">
        <f t="shared" si="57"/>
        <v>0.24596523898199879</v>
      </c>
      <c r="BO60" s="1005">
        <v>2853</v>
      </c>
      <c r="BP60" s="1005">
        <f t="shared" si="22"/>
        <v>6960</v>
      </c>
      <c r="BQ60" s="1005">
        <f t="shared" si="23"/>
        <v>0</v>
      </c>
      <c r="BR60" s="1005">
        <v>122</v>
      </c>
      <c r="BS60" s="1005">
        <v>19.98</v>
      </c>
      <c r="BT60" s="1005">
        <v>97.6</v>
      </c>
      <c r="BU60" s="1005">
        <v>0.80349999999999999</v>
      </c>
      <c r="BV60" s="1024">
        <f t="shared" si="58"/>
        <v>0.18385320804675642</v>
      </c>
      <c r="BW60" s="1005">
        <v>2733</v>
      </c>
      <c r="BX60" s="1005">
        <f t="shared" si="25"/>
        <v>8919</v>
      </c>
      <c r="BY60" s="1005">
        <f t="shared" si="26"/>
        <v>0</v>
      </c>
      <c r="BZ60" s="1005">
        <v>122</v>
      </c>
      <c r="CA60" s="1005">
        <v>16.68</v>
      </c>
      <c r="CB60" s="1005">
        <v>97.6</v>
      </c>
      <c r="CC60" s="1005">
        <v>0.83069999999999999</v>
      </c>
      <c r="CD60" s="1024">
        <f t="shared" si="59"/>
        <v>0.23569853794383847</v>
      </c>
      <c r="CE60" s="1005">
        <v>2925</v>
      </c>
      <c r="CF60" s="1005">
        <f t="shared" si="28"/>
        <v>7446</v>
      </c>
      <c r="CG60" s="1005">
        <f t="shared" si="29"/>
        <v>0</v>
      </c>
      <c r="CH60" s="1005">
        <v>122</v>
      </c>
      <c r="CI60" s="1005">
        <v>18.18</v>
      </c>
      <c r="CJ60" s="1005">
        <v>97.6</v>
      </c>
      <c r="CK60" s="1005">
        <v>0.86</v>
      </c>
      <c r="CL60" s="1024">
        <f t="shared" si="60"/>
        <v>0.23328225679710829</v>
      </c>
      <c r="CM60" s="1005">
        <v>2850</v>
      </c>
      <c r="CN60" s="1005">
        <f t="shared" si="31"/>
        <v>7330</v>
      </c>
      <c r="CO60" s="1005">
        <f t="shared" si="32"/>
        <v>0</v>
      </c>
      <c r="CP60" s="1005">
        <v>122</v>
      </c>
      <c r="CQ60" s="1005">
        <v>19.77</v>
      </c>
      <c r="CR60" s="1005">
        <v>97.6</v>
      </c>
      <c r="CS60" s="1005">
        <v>0.90390000000000004</v>
      </c>
      <c r="CT60" s="1024">
        <f t="shared" si="61"/>
        <v>0.25902719989557332</v>
      </c>
      <c r="CU60" s="1005">
        <v>3810</v>
      </c>
      <c r="CV60" s="1005">
        <f t="shared" si="34"/>
        <v>8825</v>
      </c>
      <c r="CW60" s="1005">
        <f t="shared" si="35"/>
        <v>0</v>
      </c>
    </row>
    <row r="61" spans="1:101">
      <c r="A61" s="1004">
        <v>55</v>
      </c>
      <c r="B61" s="1005" t="s">
        <v>1809</v>
      </c>
      <c r="C61" s="1004" t="s">
        <v>1274</v>
      </c>
      <c r="D61" s="1005" t="s">
        <v>2054</v>
      </c>
      <c r="E61" s="1004" t="s">
        <v>55</v>
      </c>
      <c r="F61" s="1004">
        <v>122.5</v>
      </c>
      <c r="G61" s="1005">
        <v>114</v>
      </c>
      <c r="H61" s="1004">
        <v>122.5</v>
      </c>
      <c r="I61" s="1005">
        <v>0.98529999999999995</v>
      </c>
      <c r="J61" s="1024">
        <f t="shared" si="62"/>
        <v>0.60182748538011699</v>
      </c>
      <c r="K61" s="1005">
        <v>49398</v>
      </c>
      <c r="L61" s="1005">
        <f t="shared" si="1"/>
        <v>49248</v>
      </c>
      <c r="M61" s="1005">
        <f t="shared" si="2"/>
        <v>150</v>
      </c>
      <c r="N61" s="1005">
        <v>122.5</v>
      </c>
      <c r="O61" s="1005">
        <v>96</v>
      </c>
      <c r="P61" s="1005">
        <v>122.5</v>
      </c>
      <c r="Q61" s="1005">
        <v>0.98740000000000006</v>
      </c>
      <c r="R61" s="1024">
        <f t="shared" si="63"/>
        <v>0.38751680107526881</v>
      </c>
      <c r="S61" s="1005">
        <v>27678</v>
      </c>
      <c r="T61" s="1005">
        <f t="shared" si="4"/>
        <v>42854</v>
      </c>
      <c r="U61" s="1005">
        <f t="shared" si="5"/>
        <v>0</v>
      </c>
      <c r="V61" s="1005">
        <v>122.5</v>
      </c>
      <c r="W61" s="1005">
        <v>42</v>
      </c>
      <c r="X61" s="1005">
        <v>122.5</v>
      </c>
      <c r="Y61" s="1005">
        <v>0.99929999999999997</v>
      </c>
      <c r="Z61" s="1024">
        <f t="shared" si="64"/>
        <v>0.30277777777777776</v>
      </c>
      <c r="AA61" s="1005">
        <v>9156</v>
      </c>
      <c r="AB61" s="1005">
        <f t="shared" si="7"/>
        <v>18144</v>
      </c>
      <c r="AC61" s="1005">
        <f t="shared" si="8"/>
        <v>0</v>
      </c>
      <c r="AD61" s="1005">
        <v>122.5</v>
      </c>
      <c r="AE61" s="1005">
        <v>24</v>
      </c>
      <c r="AF61" s="1005">
        <v>122.5</v>
      </c>
      <c r="AG61" s="1005">
        <v>0.99890000000000001</v>
      </c>
      <c r="AH61" s="1024">
        <f t="shared" si="53"/>
        <v>0.31854838709677419</v>
      </c>
      <c r="AI61" s="1005">
        <v>5688</v>
      </c>
      <c r="AJ61" s="1005">
        <f t="shared" si="10"/>
        <v>10714</v>
      </c>
      <c r="AK61" s="1005">
        <f t="shared" si="11"/>
        <v>0</v>
      </c>
      <c r="AL61" s="1005">
        <v>122.5</v>
      </c>
      <c r="AM61" s="1005">
        <v>18</v>
      </c>
      <c r="AN61" s="1005">
        <v>122.5</v>
      </c>
      <c r="AO61" s="1005">
        <v>1.0024999999999999</v>
      </c>
      <c r="AP61" s="1024">
        <f t="shared" si="54"/>
        <v>0.3557347670250896</v>
      </c>
      <c r="AQ61" s="1005">
        <v>4764</v>
      </c>
      <c r="AR61" s="1005">
        <f t="shared" si="13"/>
        <v>8035</v>
      </c>
      <c r="AS61" s="1005">
        <f t="shared" si="14"/>
        <v>0</v>
      </c>
      <c r="AT61" s="1005">
        <v>122.5</v>
      </c>
      <c r="AU61" s="1005">
        <v>24</v>
      </c>
      <c r="AV61" s="1005">
        <v>122.5</v>
      </c>
      <c r="AW61" s="1005">
        <v>0.86929999999999996</v>
      </c>
      <c r="AX61" s="1024">
        <f t="shared" si="55"/>
        <v>0.34826388888888887</v>
      </c>
      <c r="AY61" s="1005">
        <v>6018</v>
      </c>
      <c r="AZ61" s="1005">
        <f t="shared" si="16"/>
        <v>10368</v>
      </c>
      <c r="BA61" s="1005">
        <f t="shared" si="17"/>
        <v>0</v>
      </c>
      <c r="BB61" s="1005">
        <v>122.5</v>
      </c>
      <c r="BC61" s="1005">
        <v>18</v>
      </c>
      <c r="BD61" s="1005">
        <v>122.5</v>
      </c>
      <c r="BE61" s="1005">
        <v>0.82889999999999997</v>
      </c>
      <c r="BF61" s="1024">
        <f t="shared" si="56"/>
        <v>0.30376344086021506</v>
      </c>
      <c r="BG61" s="1005">
        <v>4068</v>
      </c>
      <c r="BH61" s="1005">
        <f t="shared" si="19"/>
        <v>8035</v>
      </c>
      <c r="BI61" s="1005">
        <f t="shared" si="20"/>
        <v>0</v>
      </c>
      <c r="BJ61" s="1005">
        <v>122.5</v>
      </c>
      <c r="BK61" s="1005">
        <v>18.72</v>
      </c>
      <c r="BL61" s="1005">
        <v>122.5</v>
      </c>
      <c r="BM61" s="1005">
        <v>0.77929999999999999</v>
      </c>
      <c r="BN61" s="1024">
        <f t="shared" si="57"/>
        <v>0.38839921652421655</v>
      </c>
      <c r="BO61" s="1005">
        <v>5235</v>
      </c>
      <c r="BP61" s="1005">
        <f t="shared" si="22"/>
        <v>8087</v>
      </c>
      <c r="BQ61" s="1005">
        <f t="shared" si="23"/>
        <v>0</v>
      </c>
      <c r="BR61" s="1005">
        <v>122.5</v>
      </c>
      <c r="BS61" s="1005">
        <v>38.64</v>
      </c>
      <c r="BT61" s="1005">
        <v>122.5</v>
      </c>
      <c r="BU61" s="1005">
        <v>0.88619999999999999</v>
      </c>
      <c r="BV61" s="1024">
        <f t="shared" si="58"/>
        <v>0.30450644493421491</v>
      </c>
      <c r="BW61" s="1005">
        <v>8754</v>
      </c>
      <c r="BX61" s="1005">
        <f t="shared" si="25"/>
        <v>17249</v>
      </c>
      <c r="BY61" s="1005">
        <f t="shared" si="26"/>
        <v>0</v>
      </c>
      <c r="BZ61" s="1005">
        <v>122.5</v>
      </c>
      <c r="CA61" s="1005">
        <v>46.08</v>
      </c>
      <c r="CB61" s="1005">
        <v>122.5</v>
      </c>
      <c r="CC61" s="1005">
        <v>0.95540000000000003</v>
      </c>
      <c r="CD61" s="1024">
        <f t="shared" si="59"/>
        <v>0.41827676971326166</v>
      </c>
      <c r="CE61" s="1005">
        <v>14340</v>
      </c>
      <c r="CF61" s="1005">
        <f t="shared" si="28"/>
        <v>20570</v>
      </c>
      <c r="CG61" s="1005">
        <f t="shared" si="29"/>
        <v>0</v>
      </c>
      <c r="CH61" s="1005">
        <v>122.5</v>
      </c>
      <c r="CI61" s="1005">
        <v>56.4</v>
      </c>
      <c r="CJ61" s="1005">
        <v>122.5</v>
      </c>
      <c r="CK61" s="1005">
        <v>0.93279999999999996</v>
      </c>
      <c r="CL61" s="1024">
        <f t="shared" si="60"/>
        <v>0.36529571935157046</v>
      </c>
      <c r="CM61" s="1005">
        <v>13845</v>
      </c>
      <c r="CN61" s="1005">
        <f t="shared" si="31"/>
        <v>22740</v>
      </c>
      <c r="CO61" s="1005">
        <f t="shared" si="32"/>
        <v>0</v>
      </c>
      <c r="CP61" s="1005">
        <v>122.5</v>
      </c>
      <c r="CQ61" s="1005">
        <v>130.80000000000001</v>
      </c>
      <c r="CR61" s="1005">
        <v>130.80000000000001</v>
      </c>
      <c r="CS61" s="1005">
        <v>0.90329999999999999</v>
      </c>
      <c r="CT61" s="1024">
        <f t="shared" si="61"/>
        <v>0.40655519384433259</v>
      </c>
      <c r="CU61" s="1005">
        <v>39564</v>
      </c>
      <c r="CV61" s="1005">
        <f t="shared" si="34"/>
        <v>58389</v>
      </c>
      <c r="CW61" s="1005">
        <f t="shared" si="35"/>
        <v>0</v>
      </c>
    </row>
    <row r="62" spans="1:101">
      <c r="A62" s="1004">
        <v>56</v>
      </c>
      <c r="B62" s="1005" t="s">
        <v>1750</v>
      </c>
      <c r="C62" s="1004" t="s">
        <v>1274</v>
      </c>
      <c r="D62" s="1005" t="s">
        <v>2011</v>
      </c>
      <c r="E62" s="1004" t="s">
        <v>55</v>
      </c>
      <c r="F62" s="1004">
        <v>123</v>
      </c>
      <c r="G62" s="1005">
        <v>7.68</v>
      </c>
      <c r="H62" s="1004">
        <v>98.4</v>
      </c>
      <c r="I62" s="1005">
        <v>0.41189999999999999</v>
      </c>
      <c r="J62" s="1024">
        <f t="shared" si="62"/>
        <v>0.52282262731481488</v>
      </c>
      <c r="K62" s="1005">
        <v>2891</v>
      </c>
      <c r="L62" s="1005">
        <f t="shared" si="1"/>
        <v>3318</v>
      </c>
      <c r="M62" s="1005">
        <f t="shared" si="2"/>
        <v>0</v>
      </c>
      <c r="N62" s="1005">
        <v>123</v>
      </c>
      <c r="O62" s="1005">
        <v>7.68</v>
      </c>
      <c r="P62" s="1005">
        <v>98.4</v>
      </c>
      <c r="Q62" s="1005">
        <v>0.36919999999999997</v>
      </c>
      <c r="R62" s="1024">
        <f t="shared" si="63"/>
        <v>0.39150005600358423</v>
      </c>
      <c r="S62" s="1005">
        <v>2237</v>
      </c>
      <c r="T62" s="1005">
        <f t="shared" si="4"/>
        <v>3428</v>
      </c>
      <c r="U62" s="1005">
        <f t="shared" si="5"/>
        <v>0</v>
      </c>
      <c r="V62" s="1005">
        <v>123</v>
      </c>
      <c r="W62" s="1005">
        <v>7.2</v>
      </c>
      <c r="X62" s="1005">
        <v>98.4</v>
      </c>
      <c r="Y62" s="1005">
        <v>0.36980000000000002</v>
      </c>
      <c r="Z62" s="1024">
        <f t="shared" si="64"/>
        <v>0.56751543209876543</v>
      </c>
      <c r="AA62" s="1005">
        <v>2942</v>
      </c>
      <c r="AB62" s="1005">
        <f t="shared" si="7"/>
        <v>3110</v>
      </c>
      <c r="AC62" s="1005">
        <f t="shared" si="8"/>
        <v>0</v>
      </c>
      <c r="AD62" s="1005">
        <v>123</v>
      </c>
      <c r="AE62" s="1005">
        <v>8.48</v>
      </c>
      <c r="AF62" s="1005">
        <v>98.4</v>
      </c>
      <c r="AG62" s="1005">
        <v>0.41849999999999998</v>
      </c>
      <c r="AH62" s="1024">
        <f t="shared" si="53"/>
        <v>0.49642422398052344</v>
      </c>
      <c r="AI62" s="1005">
        <v>3132</v>
      </c>
      <c r="AJ62" s="1005">
        <f t="shared" si="10"/>
        <v>3785</v>
      </c>
      <c r="AK62" s="1005">
        <f t="shared" si="11"/>
        <v>0</v>
      </c>
      <c r="AL62" s="1005">
        <v>123</v>
      </c>
      <c r="AM62" s="1005">
        <v>8.4</v>
      </c>
      <c r="AN62" s="1005">
        <v>98.4</v>
      </c>
      <c r="AO62" s="1005">
        <v>0</v>
      </c>
      <c r="AP62" s="1024">
        <f t="shared" si="54"/>
        <v>0</v>
      </c>
      <c r="AQ62" s="1005">
        <v>0</v>
      </c>
      <c r="AR62" s="1005">
        <f t="shared" si="13"/>
        <v>3750</v>
      </c>
      <c r="AS62" s="1005">
        <f t="shared" si="14"/>
        <v>0</v>
      </c>
      <c r="AT62" s="1005">
        <v>123</v>
      </c>
      <c r="AU62" s="1005">
        <v>8.4</v>
      </c>
      <c r="AV62" s="1005">
        <v>98.4</v>
      </c>
      <c r="AW62" s="1005">
        <v>0</v>
      </c>
      <c r="AX62" s="1024">
        <f t="shared" si="55"/>
        <v>0</v>
      </c>
      <c r="AY62" s="1005">
        <v>0</v>
      </c>
      <c r="AZ62" s="1005">
        <f t="shared" si="16"/>
        <v>3629</v>
      </c>
      <c r="BA62" s="1005">
        <f t="shared" si="17"/>
        <v>0</v>
      </c>
      <c r="BB62" s="1005">
        <v>123</v>
      </c>
      <c r="BC62" s="1005">
        <v>0</v>
      </c>
      <c r="BD62" s="1005">
        <v>98.4</v>
      </c>
      <c r="BE62" s="1005">
        <v>0</v>
      </c>
      <c r="BF62" s="1024">
        <v>0</v>
      </c>
      <c r="BG62" s="1005">
        <v>0</v>
      </c>
      <c r="BH62" s="1005">
        <f t="shared" si="19"/>
        <v>0</v>
      </c>
      <c r="BI62" s="1005">
        <f t="shared" si="20"/>
        <v>0</v>
      </c>
      <c r="BJ62" s="1005">
        <v>123</v>
      </c>
      <c r="BK62" s="1005">
        <v>0</v>
      </c>
      <c r="BL62" s="1005">
        <v>98.4</v>
      </c>
      <c r="BM62" s="1005">
        <v>0</v>
      </c>
      <c r="BN62" s="1024">
        <v>0</v>
      </c>
      <c r="BO62" s="1005">
        <v>0</v>
      </c>
      <c r="BP62" s="1005">
        <f t="shared" si="22"/>
        <v>0</v>
      </c>
      <c r="BQ62" s="1005">
        <f t="shared" si="23"/>
        <v>0</v>
      </c>
      <c r="BR62" s="1005">
        <v>123</v>
      </c>
      <c r="BS62" s="1005">
        <v>0</v>
      </c>
      <c r="BT62" s="1005">
        <v>98.4</v>
      </c>
      <c r="BU62" s="1005">
        <v>0</v>
      </c>
      <c r="BV62" s="1024">
        <v>0</v>
      </c>
      <c r="BW62" s="1005">
        <v>0</v>
      </c>
      <c r="BX62" s="1005">
        <f t="shared" si="25"/>
        <v>0</v>
      </c>
      <c r="BY62" s="1005">
        <f t="shared" si="26"/>
        <v>0</v>
      </c>
      <c r="BZ62" s="1005">
        <v>123</v>
      </c>
      <c r="CA62" s="1005">
        <v>0</v>
      </c>
      <c r="CB62" s="1005">
        <v>98.4</v>
      </c>
      <c r="CC62" s="1005">
        <v>0</v>
      </c>
      <c r="CD62" s="1024">
        <v>0</v>
      </c>
      <c r="CE62" s="1005">
        <v>0</v>
      </c>
      <c r="CF62" s="1005">
        <f t="shared" si="28"/>
        <v>0</v>
      </c>
      <c r="CG62" s="1005">
        <f t="shared" si="29"/>
        <v>0</v>
      </c>
      <c r="CH62" s="1005">
        <v>123</v>
      </c>
      <c r="CI62" s="1005">
        <v>0</v>
      </c>
      <c r="CJ62" s="1005">
        <v>98.4</v>
      </c>
      <c r="CK62" s="1005">
        <v>0</v>
      </c>
      <c r="CL62" s="1024">
        <v>0</v>
      </c>
      <c r="CM62" s="1005">
        <v>0</v>
      </c>
      <c r="CN62" s="1005">
        <f t="shared" si="31"/>
        <v>0</v>
      </c>
      <c r="CO62" s="1005">
        <f t="shared" si="32"/>
        <v>0</v>
      </c>
      <c r="CP62" s="1005">
        <v>123</v>
      </c>
      <c r="CQ62" s="1005">
        <v>302.48</v>
      </c>
      <c r="CR62" s="1005">
        <v>302.48</v>
      </c>
      <c r="CS62" s="1005">
        <v>0.81089999999999995</v>
      </c>
      <c r="CT62" s="1024">
        <f t="shared" si="61"/>
        <v>6.8013027787494337E-2</v>
      </c>
      <c r="CU62" s="1005">
        <v>15306</v>
      </c>
      <c r="CV62" s="1005">
        <f t="shared" si="34"/>
        <v>135027</v>
      </c>
      <c r="CW62" s="1005">
        <f t="shared" si="35"/>
        <v>0</v>
      </c>
    </row>
    <row r="63" spans="1:101">
      <c r="A63" s="1004">
        <v>57</v>
      </c>
      <c r="B63" s="1005" t="s">
        <v>1751</v>
      </c>
      <c r="C63" s="1004" t="s">
        <v>1274</v>
      </c>
      <c r="D63" s="1005" t="s">
        <v>2011</v>
      </c>
      <c r="E63" s="1004" t="s">
        <v>55</v>
      </c>
      <c r="F63" s="1004">
        <v>123</v>
      </c>
      <c r="G63" s="1005">
        <v>114.72</v>
      </c>
      <c r="H63" s="1004">
        <v>114.72</v>
      </c>
      <c r="I63" s="1005">
        <v>0.99180000000000001</v>
      </c>
      <c r="J63" s="1024">
        <f t="shared" si="62"/>
        <v>0.33884433596776697</v>
      </c>
      <c r="K63" s="1005">
        <v>27988</v>
      </c>
      <c r="L63" s="1005">
        <f t="shared" si="1"/>
        <v>49559</v>
      </c>
      <c r="M63" s="1005">
        <f t="shared" si="2"/>
        <v>0</v>
      </c>
      <c r="N63" s="1005">
        <v>123</v>
      </c>
      <c r="O63" s="1005">
        <v>114.08</v>
      </c>
      <c r="P63" s="1005">
        <v>114.08</v>
      </c>
      <c r="Q63" s="1005">
        <v>0.94389999999999996</v>
      </c>
      <c r="R63" s="1024">
        <f t="shared" si="63"/>
        <v>0.1791093592121733</v>
      </c>
      <c r="S63" s="1005">
        <v>15202</v>
      </c>
      <c r="T63" s="1005">
        <f t="shared" si="4"/>
        <v>50925</v>
      </c>
      <c r="U63" s="1005">
        <f t="shared" si="5"/>
        <v>0</v>
      </c>
      <c r="V63" s="1005">
        <v>123</v>
      </c>
      <c r="W63" s="1005">
        <v>111.68</v>
      </c>
      <c r="X63" s="1005">
        <v>111.68</v>
      </c>
      <c r="Y63" s="1005">
        <v>0.9456</v>
      </c>
      <c r="Z63" s="1024">
        <f t="shared" si="64"/>
        <v>0.21868035657433937</v>
      </c>
      <c r="AA63" s="1005">
        <v>17584</v>
      </c>
      <c r="AB63" s="1005">
        <f t="shared" si="7"/>
        <v>48246</v>
      </c>
      <c r="AC63" s="1005">
        <f t="shared" si="8"/>
        <v>0</v>
      </c>
      <c r="AD63" s="1005">
        <v>123</v>
      </c>
      <c r="AE63" s="1005">
        <v>122.16</v>
      </c>
      <c r="AF63" s="1005">
        <v>122.16</v>
      </c>
      <c r="AG63" s="1005">
        <v>0.94120000000000004</v>
      </c>
      <c r="AH63" s="1024">
        <f t="shared" si="53"/>
        <v>0.17506346339368078</v>
      </c>
      <c r="AI63" s="1005">
        <v>15911</v>
      </c>
      <c r="AJ63" s="1005">
        <f t="shared" si="10"/>
        <v>54532</v>
      </c>
      <c r="AK63" s="1005">
        <f t="shared" si="11"/>
        <v>0</v>
      </c>
      <c r="AL63" s="1005">
        <v>123</v>
      </c>
      <c r="AM63" s="1005">
        <v>110.72</v>
      </c>
      <c r="AN63" s="1005">
        <v>110.72</v>
      </c>
      <c r="AO63" s="1005">
        <v>0.98480000000000001</v>
      </c>
      <c r="AP63" s="1024">
        <f t="shared" si="54"/>
        <v>0.34090158648766239</v>
      </c>
      <c r="AQ63" s="1005">
        <v>28082</v>
      </c>
      <c r="AR63" s="1005">
        <f t="shared" si="13"/>
        <v>49425</v>
      </c>
      <c r="AS63" s="1005">
        <f t="shared" si="14"/>
        <v>0</v>
      </c>
      <c r="AT63" s="1005">
        <v>123</v>
      </c>
      <c r="AU63" s="1005">
        <v>97.92</v>
      </c>
      <c r="AV63" s="1005">
        <v>98.4</v>
      </c>
      <c r="AW63" s="1005">
        <v>0.91849999999999998</v>
      </c>
      <c r="AX63" s="1024">
        <f t="shared" si="55"/>
        <v>0.24549518881626728</v>
      </c>
      <c r="AY63" s="1005">
        <v>17308</v>
      </c>
      <c r="AZ63" s="1005">
        <f t="shared" si="16"/>
        <v>42301</v>
      </c>
      <c r="BA63" s="1005">
        <f t="shared" si="17"/>
        <v>0</v>
      </c>
      <c r="BB63" s="1005">
        <v>123</v>
      </c>
      <c r="BC63" s="1005">
        <v>85.52</v>
      </c>
      <c r="BD63" s="1005">
        <v>98.4</v>
      </c>
      <c r="BE63" s="1005">
        <v>0.95579999999999998</v>
      </c>
      <c r="BF63" s="1024">
        <f t="shared" ref="BF63:BF100" si="65">+(BG63/(24*31*BC63))</f>
        <v>0.33416694327931845</v>
      </c>
      <c r="BG63" s="1005">
        <v>21262</v>
      </c>
      <c r="BH63" s="1005">
        <f t="shared" si="19"/>
        <v>38176</v>
      </c>
      <c r="BI63" s="1005">
        <f t="shared" si="20"/>
        <v>0</v>
      </c>
      <c r="BJ63" s="1005">
        <v>123</v>
      </c>
      <c r="BK63" s="1005">
        <v>111.76</v>
      </c>
      <c r="BL63" s="1005">
        <v>111.76</v>
      </c>
      <c r="BM63" s="1005">
        <v>0.9415</v>
      </c>
      <c r="BN63" s="1024">
        <f t="shared" ref="BN63:BN100" si="66">+(BO63/(24*30*BK63))</f>
        <v>0.28216465839497334</v>
      </c>
      <c r="BO63" s="1005">
        <v>22705</v>
      </c>
      <c r="BP63" s="1005">
        <f t="shared" si="22"/>
        <v>48280</v>
      </c>
      <c r="BQ63" s="1005">
        <f t="shared" si="23"/>
        <v>0</v>
      </c>
      <c r="BR63" s="1005">
        <v>123</v>
      </c>
      <c r="BS63" s="1005">
        <v>105.68</v>
      </c>
      <c r="BT63" s="1005">
        <v>105.68</v>
      </c>
      <c r="BU63" s="1005">
        <v>0.89970000000000006</v>
      </c>
      <c r="BV63" s="1024">
        <f t="shared" ref="BV63:BV79" si="67">+(BW63/(24*31*BS63))</f>
        <v>0.25879506401960067</v>
      </c>
      <c r="BW63" s="1005">
        <v>20348</v>
      </c>
      <c r="BX63" s="1005">
        <f t="shared" si="25"/>
        <v>47176</v>
      </c>
      <c r="BY63" s="1005">
        <f t="shared" si="26"/>
        <v>0</v>
      </c>
      <c r="BZ63" s="1005">
        <v>123</v>
      </c>
      <c r="CA63" s="1005">
        <v>113.92</v>
      </c>
      <c r="CB63" s="1005">
        <v>113.92</v>
      </c>
      <c r="CC63" s="1005">
        <v>0.96650000000000003</v>
      </c>
      <c r="CD63" s="1024">
        <f t="shared" ref="CD63:CD79" si="68">+(CE63/(24*31*CA63))</f>
        <v>0.37103947686359795</v>
      </c>
      <c r="CE63" s="1005">
        <v>31448</v>
      </c>
      <c r="CF63" s="1005">
        <f t="shared" si="28"/>
        <v>50854</v>
      </c>
      <c r="CG63" s="1005">
        <f t="shared" si="29"/>
        <v>0</v>
      </c>
      <c r="CH63" s="1005">
        <v>123</v>
      </c>
      <c r="CI63" s="1005">
        <v>143.28</v>
      </c>
      <c r="CJ63" s="1005">
        <v>143.28</v>
      </c>
      <c r="CK63" s="1005">
        <v>0.91869999999999996</v>
      </c>
      <c r="CL63" s="1024">
        <f t="shared" ref="CL63:CL79" si="69">+(CM63/(24*28*CI63))</f>
        <v>0.19396752279918109</v>
      </c>
      <c r="CM63" s="1005">
        <v>18676</v>
      </c>
      <c r="CN63" s="1005">
        <f t="shared" si="31"/>
        <v>57770</v>
      </c>
      <c r="CO63" s="1005">
        <f t="shared" si="32"/>
        <v>0</v>
      </c>
      <c r="CP63" s="1005">
        <v>123</v>
      </c>
      <c r="CQ63" s="1005">
        <v>125.68</v>
      </c>
      <c r="CR63" s="1005">
        <v>125.68</v>
      </c>
      <c r="CS63" s="1005">
        <v>0.97989999999999999</v>
      </c>
      <c r="CT63" s="1024">
        <f t="shared" si="61"/>
        <v>0.33756151482173535</v>
      </c>
      <c r="CU63" s="1005">
        <v>31564</v>
      </c>
      <c r="CV63" s="1005">
        <f t="shared" si="34"/>
        <v>56104</v>
      </c>
      <c r="CW63" s="1005">
        <f t="shared" si="35"/>
        <v>0</v>
      </c>
    </row>
    <row r="64" spans="1:101">
      <c r="A64" s="1004">
        <v>58</v>
      </c>
      <c r="B64" s="1005" t="s">
        <v>1752</v>
      </c>
      <c r="C64" s="1004" t="s">
        <v>1274</v>
      </c>
      <c r="D64" s="1005" t="s">
        <v>2203</v>
      </c>
      <c r="E64" s="1004" t="s">
        <v>55</v>
      </c>
      <c r="F64" s="1004">
        <v>123</v>
      </c>
      <c r="G64" s="1005">
        <v>22.56</v>
      </c>
      <c r="H64" s="1004">
        <v>98.4</v>
      </c>
      <c r="I64" s="1005">
        <v>0.99380000000000002</v>
      </c>
      <c r="J64" s="1024">
        <f t="shared" si="62"/>
        <v>0.69148936170212771</v>
      </c>
      <c r="K64" s="1005">
        <v>11232</v>
      </c>
      <c r="L64" s="1005">
        <f t="shared" si="1"/>
        <v>9746</v>
      </c>
      <c r="M64" s="1005">
        <f t="shared" si="2"/>
        <v>1486</v>
      </c>
      <c r="N64" s="1005">
        <v>123</v>
      </c>
      <c r="O64" s="1005">
        <v>20.64</v>
      </c>
      <c r="P64" s="1005">
        <v>98.4</v>
      </c>
      <c r="Q64" s="1005">
        <v>0.96689999999999998</v>
      </c>
      <c r="R64" s="1024">
        <f t="shared" si="63"/>
        <v>0.5026647286821706</v>
      </c>
      <c r="S64" s="1005">
        <v>7719</v>
      </c>
      <c r="T64" s="1005">
        <f t="shared" si="4"/>
        <v>9214</v>
      </c>
      <c r="U64" s="1005">
        <f t="shared" si="5"/>
        <v>0</v>
      </c>
      <c r="V64" s="1005">
        <v>123</v>
      </c>
      <c r="W64" s="1005">
        <v>24.24</v>
      </c>
      <c r="X64" s="1005">
        <v>98.4</v>
      </c>
      <c r="Y64" s="1005">
        <v>0.98529999999999995</v>
      </c>
      <c r="Z64" s="1024">
        <f t="shared" si="64"/>
        <v>0.67966171617161719</v>
      </c>
      <c r="AA64" s="1005">
        <v>11862</v>
      </c>
      <c r="AB64" s="1005">
        <f t="shared" si="7"/>
        <v>10472</v>
      </c>
      <c r="AC64" s="1005">
        <f t="shared" si="8"/>
        <v>1390</v>
      </c>
      <c r="AD64" s="1005">
        <v>123</v>
      </c>
      <c r="AE64" s="1005">
        <v>24</v>
      </c>
      <c r="AF64" s="1005">
        <v>98.4</v>
      </c>
      <c r="AG64" s="1005">
        <v>0.98799999999999999</v>
      </c>
      <c r="AH64" s="1024">
        <f t="shared" si="53"/>
        <v>0.67993951612903225</v>
      </c>
      <c r="AI64" s="1005">
        <v>12141</v>
      </c>
      <c r="AJ64" s="1005">
        <f t="shared" si="10"/>
        <v>10714</v>
      </c>
      <c r="AK64" s="1005">
        <f t="shared" si="11"/>
        <v>1427</v>
      </c>
      <c r="AL64" s="1005">
        <v>123</v>
      </c>
      <c r="AM64" s="1005">
        <v>22.32</v>
      </c>
      <c r="AN64" s="1005">
        <v>98.4</v>
      </c>
      <c r="AO64" s="1005">
        <v>0.98029999999999995</v>
      </c>
      <c r="AP64" s="1024">
        <f t="shared" si="54"/>
        <v>0.66553936871314601</v>
      </c>
      <c r="AQ64" s="1005">
        <v>11052</v>
      </c>
      <c r="AR64" s="1005">
        <f t="shared" si="13"/>
        <v>9964</v>
      </c>
      <c r="AS64" s="1005">
        <f t="shared" si="14"/>
        <v>1088</v>
      </c>
      <c r="AT64" s="1005">
        <v>123</v>
      </c>
      <c r="AU64" s="1005">
        <v>23.04</v>
      </c>
      <c r="AV64" s="1005">
        <v>98.4</v>
      </c>
      <c r="AW64" s="1005">
        <v>0.95699999999999996</v>
      </c>
      <c r="AX64" s="1024">
        <f t="shared" si="55"/>
        <v>0.63169126157407407</v>
      </c>
      <c r="AY64" s="1005">
        <v>10479</v>
      </c>
      <c r="AZ64" s="1005">
        <f t="shared" si="16"/>
        <v>9953</v>
      </c>
      <c r="BA64" s="1005">
        <f t="shared" si="17"/>
        <v>526</v>
      </c>
      <c r="BB64" s="1005">
        <v>123</v>
      </c>
      <c r="BC64" s="1005">
        <v>22.8</v>
      </c>
      <c r="BD64" s="1005">
        <v>98.4</v>
      </c>
      <c r="BE64" s="1005">
        <v>1</v>
      </c>
      <c r="BF64" s="1024">
        <f t="shared" si="65"/>
        <v>0.73482597623089985</v>
      </c>
      <c r="BG64" s="1005">
        <v>12465</v>
      </c>
      <c r="BH64" s="1005">
        <f t="shared" si="19"/>
        <v>10178</v>
      </c>
      <c r="BI64" s="1005">
        <f t="shared" si="20"/>
        <v>2287</v>
      </c>
      <c r="BJ64" s="1005">
        <v>123</v>
      </c>
      <c r="BK64" s="1005">
        <v>32.4</v>
      </c>
      <c r="BL64" s="1005">
        <v>98.4</v>
      </c>
      <c r="BM64" s="1005">
        <v>0.99460000000000004</v>
      </c>
      <c r="BN64" s="1024">
        <f t="shared" si="66"/>
        <v>0.45730452674897121</v>
      </c>
      <c r="BO64" s="1005">
        <v>10668</v>
      </c>
      <c r="BP64" s="1005">
        <f t="shared" si="22"/>
        <v>13997</v>
      </c>
      <c r="BQ64" s="1005">
        <f t="shared" si="23"/>
        <v>0</v>
      </c>
      <c r="BR64" s="1005">
        <v>123</v>
      </c>
      <c r="BS64" s="1005">
        <v>24.72</v>
      </c>
      <c r="BT64" s="1005">
        <v>98.4</v>
      </c>
      <c r="BU64" s="1005">
        <v>1</v>
      </c>
      <c r="BV64" s="1024">
        <f t="shared" si="67"/>
        <v>0.58869010335108052</v>
      </c>
      <c r="BW64" s="1005">
        <v>10827</v>
      </c>
      <c r="BX64" s="1005">
        <f t="shared" si="25"/>
        <v>11035</v>
      </c>
      <c r="BY64" s="1005">
        <f t="shared" si="26"/>
        <v>0</v>
      </c>
      <c r="BZ64" s="1005">
        <v>123</v>
      </c>
      <c r="CA64" s="1005">
        <v>24.72</v>
      </c>
      <c r="CB64" s="1005">
        <v>98.4</v>
      </c>
      <c r="CC64" s="1005">
        <v>0.99960000000000004</v>
      </c>
      <c r="CD64" s="1024">
        <f t="shared" si="68"/>
        <v>0.51023071301806033</v>
      </c>
      <c r="CE64" s="1005">
        <v>9384</v>
      </c>
      <c r="CF64" s="1005">
        <f t="shared" si="28"/>
        <v>11035</v>
      </c>
      <c r="CG64" s="1005">
        <f t="shared" si="29"/>
        <v>0</v>
      </c>
      <c r="CH64" s="1005">
        <v>123</v>
      </c>
      <c r="CI64" s="1005">
        <v>21.36</v>
      </c>
      <c r="CJ64" s="1005">
        <v>98.4</v>
      </c>
      <c r="CK64" s="1005">
        <v>1</v>
      </c>
      <c r="CL64" s="1024">
        <f t="shared" si="69"/>
        <v>0.59523809523809523</v>
      </c>
      <c r="CM64" s="1005">
        <v>8544</v>
      </c>
      <c r="CN64" s="1005">
        <f t="shared" si="31"/>
        <v>8612</v>
      </c>
      <c r="CO64" s="1005">
        <f t="shared" si="32"/>
        <v>0</v>
      </c>
      <c r="CP64" s="1005">
        <v>123</v>
      </c>
      <c r="CQ64" s="1005">
        <v>25.44</v>
      </c>
      <c r="CR64" s="1005">
        <v>98.4</v>
      </c>
      <c r="CS64" s="1005">
        <v>1</v>
      </c>
      <c r="CT64" s="1024">
        <f t="shared" si="61"/>
        <v>0.65508343477378772</v>
      </c>
      <c r="CU64" s="1005">
        <v>12399</v>
      </c>
      <c r="CV64" s="1005">
        <f t="shared" si="34"/>
        <v>11356</v>
      </c>
      <c r="CW64" s="1005">
        <f t="shared" si="35"/>
        <v>1043</v>
      </c>
    </row>
    <row r="65" spans="1:101">
      <c r="A65" s="1004">
        <v>59</v>
      </c>
      <c r="B65" s="1005" t="s">
        <v>945</v>
      </c>
      <c r="C65" s="1004" t="s">
        <v>1274</v>
      </c>
      <c r="D65" s="1005" t="s">
        <v>2050</v>
      </c>
      <c r="E65" s="1004" t="s">
        <v>55</v>
      </c>
      <c r="F65" s="1004">
        <v>123</v>
      </c>
      <c r="G65" s="1005">
        <v>38</v>
      </c>
      <c r="H65" s="1004">
        <v>123</v>
      </c>
      <c r="I65" s="1005">
        <v>0.97640000000000005</v>
      </c>
      <c r="J65" s="1024">
        <f t="shared" si="62"/>
        <v>0.47785087719298247</v>
      </c>
      <c r="K65" s="1005">
        <v>13074</v>
      </c>
      <c r="L65" s="1005">
        <f t="shared" si="1"/>
        <v>16416</v>
      </c>
      <c r="M65" s="1005">
        <f t="shared" si="2"/>
        <v>0</v>
      </c>
      <c r="N65" s="1005">
        <v>123</v>
      </c>
      <c r="O65" s="1005">
        <v>49</v>
      </c>
      <c r="P65" s="1005">
        <v>123</v>
      </c>
      <c r="Q65" s="1005">
        <v>0.97330000000000005</v>
      </c>
      <c r="R65" s="1024">
        <f t="shared" si="63"/>
        <v>0.37656352863726134</v>
      </c>
      <c r="S65" s="1005">
        <v>13728</v>
      </c>
      <c r="T65" s="1005">
        <f t="shared" si="4"/>
        <v>21874</v>
      </c>
      <c r="U65" s="1005">
        <f t="shared" si="5"/>
        <v>0</v>
      </c>
      <c r="V65" s="1005">
        <v>123</v>
      </c>
      <c r="W65" s="1005">
        <v>54</v>
      </c>
      <c r="X65" s="1005">
        <v>123</v>
      </c>
      <c r="Y65" s="1005">
        <v>0.97850000000000004</v>
      </c>
      <c r="Z65" s="1024">
        <f t="shared" si="64"/>
        <v>0.32165637860082302</v>
      </c>
      <c r="AA65" s="1005">
        <v>12506</v>
      </c>
      <c r="AB65" s="1005">
        <f t="shared" si="7"/>
        <v>23328</v>
      </c>
      <c r="AC65" s="1005">
        <f t="shared" si="8"/>
        <v>0</v>
      </c>
      <c r="AD65" s="1005">
        <v>123</v>
      </c>
      <c r="AE65" s="1005">
        <v>42</v>
      </c>
      <c r="AF65" s="1005">
        <v>123</v>
      </c>
      <c r="AG65" s="1005">
        <v>0.97750000000000004</v>
      </c>
      <c r="AH65" s="1024">
        <f t="shared" si="53"/>
        <v>0.35893497183819767</v>
      </c>
      <c r="AI65" s="1005">
        <v>11216</v>
      </c>
      <c r="AJ65" s="1005">
        <f t="shared" si="10"/>
        <v>18749</v>
      </c>
      <c r="AK65" s="1005">
        <f t="shared" si="11"/>
        <v>0</v>
      </c>
      <c r="AL65" s="1005">
        <v>123</v>
      </c>
      <c r="AM65" s="1005">
        <v>37.44</v>
      </c>
      <c r="AN65" s="1005">
        <v>123</v>
      </c>
      <c r="AO65" s="1005">
        <v>0.96819999999999995</v>
      </c>
      <c r="AP65" s="1024">
        <f t="shared" si="54"/>
        <v>0.44723887969855719</v>
      </c>
      <c r="AQ65" s="1005">
        <v>12458</v>
      </c>
      <c r="AR65" s="1005">
        <f t="shared" si="13"/>
        <v>16713</v>
      </c>
      <c r="AS65" s="1005">
        <f t="shared" si="14"/>
        <v>0</v>
      </c>
      <c r="AT65" s="1005">
        <v>123</v>
      </c>
      <c r="AU65" s="1005">
        <v>53.82</v>
      </c>
      <c r="AV65" s="1005">
        <v>123</v>
      </c>
      <c r="AW65" s="1005">
        <v>0.96499999999999997</v>
      </c>
      <c r="AX65" s="1024">
        <f t="shared" si="55"/>
        <v>0.24526198439241917</v>
      </c>
      <c r="AY65" s="1005">
        <v>9504</v>
      </c>
      <c r="AZ65" s="1005">
        <f t="shared" si="16"/>
        <v>23250</v>
      </c>
      <c r="BA65" s="1005">
        <f t="shared" si="17"/>
        <v>0</v>
      </c>
      <c r="BB65" s="1005">
        <v>123</v>
      </c>
      <c r="BC65" s="1005">
        <v>37.200000000000003</v>
      </c>
      <c r="BD65" s="1005">
        <v>123</v>
      </c>
      <c r="BE65" s="1005">
        <v>0.9647</v>
      </c>
      <c r="BF65" s="1024">
        <f t="shared" si="65"/>
        <v>0.37735576367210077</v>
      </c>
      <c r="BG65" s="1005">
        <v>10444</v>
      </c>
      <c r="BH65" s="1005">
        <f t="shared" si="19"/>
        <v>16606</v>
      </c>
      <c r="BI65" s="1005">
        <f t="shared" si="20"/>
        <v>0</v>
      </c>
      <c r="BJ65" s="1005">
        <v>123</v>
      </c>
      <c r="BK65" s="1005">
        <v>39.619999999999997</v>
      </c>
      <c r="BL65" s="1005">
        <v>123</v>
      </c>
      <c r="BM65" s="1005">
        <v>0.96930000000000005</v>
      </c>
      <c r="BN65" s="1024">
        <f t="shared" si="66"/>
        <v>0.31311346682371421</v>
      </c>
      <c r="BO65" s="1005">
        <v>8932</v>
      </c>
      <c r="BP65" s="1005">
        <f t="shared" si="22"/>
        <v>17116</v>
      </c>
      <c r="BQ65" s="1005">
        <f t="shared" si="23"/>
        <v>0</v>
      </c>
      <c r="BR65" s="1005">
        <v>123</v>
      </c>
      <c r="BS65" s="1005">
        <v>46.18</v>
      </c>
      <c r="BT65" s="1005">
        <v>123</v>
      </c>
      <c r="BU65" s="1005">
        <v>0.97119999999999995</v>
      </c>
      <c r="BV65" s="1024">
        <f t="shared" si="67"/>
        <v>0.31026325225741258</v>
      </c>
      <c r="BW65" s="1005">
        <v>10660</v>
      </c>
      <c r="BX65" s="1005">
        <f t="shared" si="25"/>
        <v>20615</v>
      </c>
      <c r="BY65" s="1005">
        <f t="shared" si="26"/>
        <v>0</v>
      </c>
      <c r="BZ65" s="1005">
        <v>123</v>
      </c>
      <c r="CA65" s="1005">
        <v>48.24</v>
      </c>
      <c r="CB65" s="1005">
        <v>123</v>
      </c>
      <c r="CC65" s="1005">
        <v>0.97450000000000003</v>
      </c>
      <c r="CD65" s="1024">
        <f t="shared" si="68"/>
        <v>0.30403537866224428</v>
      </c>
      <c r="CE65" s="1005">
        <v>10912</v>
      </c>
      <c r="CF65" s="1005">
        <f t="shared" si="28"/>
        <v>21534</v>
      </c>
      <c r="CG65" s="1005">
        <f t="shared" si="29"/>
        <v>0</v>
      </c>
      <c r="CH65" s="1005">
        <v>123</v>
      </c>
      <c r="CI65" s="1005">
        <v>49.74</v>
      </c>
      <c r="CJ65" s="1005">
        <v>123</v>
      </c>
      <c r="CK65" s="1005">
        <v>0.97160000000000002</v>
      </c>
      <c r="CL65" s="1024">
        <f t="shared" si="69"/>
        <v>0.22599661094836004</v>
      </c>
      <c r="CM65" s="1005">
        <v>7554</v>
      </c>
      <c r="CN65" s="1005">
        <f t="shared" si="31"/>
        <v>20055</v>
      </c>
      <c r="CO65" s="1005">
        <f t="shared" si="32"/>
        <v>0</v>
      </c>
      <c r="CP65" s="1005">
        <v>123</v>
      </c>
      <c r="CQ65" s="1005">
        <v>33.82</v>
      </c>
      <c r="CR65" s="1005">
        <v>123</v>
      </c>
      <c r="CS65" s="1005">
        <v>0.96540000000000004</v>
      </c>
      <c r="CT65" s="1024">
        <f t="shared" si="61"/>
        <v>0.47364923726496377</v>
      </c>
      <c r="CU65" s="1005">
        <v>11918</v>
      </c>
      <c r="CV65" s="1005">
        <f t="shared" si="34"/>
        <v>15097</v>
      </c>
      <c r="CW65" s="1005">
        <f t="shared" si="35"/>
        <v>0</v>
      </c>
    </row>
    <row r="66" spans="1:101">
      <c r="A66" s="1004">
        <v>60</v>
      </c>
      <c r="B66" s="1005" t="s">
        <v>955</v>
      </c>
      <c r="C66" s="1004" t="s">
        <v>1274</v>
      </c>
      <c r="D66" s="1005" t="s">
        <v>2011</v>
      </c>
      <c r="E66" s="1004" t="s">
        <v>55</v>
      </c>
      <c r="F66" s="1004">
        <v>123.6</v>
      </c>
      <c r="G66" s="1005">
        <v>124.8</v>
      </c>
      <c r="H66" s="1004">
        <v>124.8</v>
      </c>
      <c r="I66" s="1005">
        <v>0.58450000000000002</v>
      </c>
      <c r="J66" s="1024">
        <f t="shared" si="62"/>
        <v>0.15629451566951566</v>
      </c>
      <c r="K66" s="1005">
        <v>14044</v>
      </c>
      <c r="L66" s="1005">
        <f t="shared" si="1"/>
        <v>53914</v>
      </c>
      <c r="M66" s="1005">
        <f t="shared" si="2"/>
        <v>0</v>
      </c>
      <c r="N66" s="1005">
        <v>123.6</v>
      </c>
      <c r="O66" s="1005">
        <v>118</v>
      </c>
      <c r="P66" s="1005">
        <v>118</v>
      </c>
      <c r="Q66" s="1005">
        <v>0.56820000000000004</v>
      </c>
      <c r="R66" s="1024">
        <f t="shared" si="63"/>
        <v>8.2946054310187714E-2</v>
      </c>
      <c r="S66" s="1005">
        <v>7282</v>
      </c>
      <c r="T66" s="1005">
        <f t="shared" si="4"/>
        <v>52675</v>
      </c>
      <c r="U66" s="1005">
        <f t="shared" si="5"/>
        <v>0</v>
      </c>
      <c r="V66" s="1005">
        <v>123.6</v>
      </c>
      <c r="W66" s="1005">
        <v>118.4</v>
      </c>
      <c r="X66" s="1005">
        <v>118.4</v>
      </c>
      <c r="Y66" s="1005">
        <v>0.5544</v>
      </c>
      <c r="Z66" s="1024">
        <f t="shared" si="64"/>
        <v>0.10053021771771772</v>
      </c>
      <c r="AA66" s="1005">
        <v>8570</v>
      </c>
      <c r="AB66" s="1005">
        <f t="shared" si="7"/>
        <v>51149</v>
      </c>
      <c r="AC66" s="1005">
        <f t="shared" si="8"/>
        <v>0</v>
      </c>
      <c r="AD66" s="1005">
        <v>123.6</v>
      </c>
      <c r="AE66" s="1005">
        <v>100.8</v>
      </c>
      <c r="AF66" s="1005">
        <v>100.8</v>
      </c>
      <c r="AG66" s="1005">
        <v>0.50090000000000001</v>
      </c>
      <c r="AH66" s="1024">
        <f t="shared" si="53"/>
        <v>0.11419397508107186</v>
      </c>
      <c r="AI66" s="1005">
        <v>8564</v>
      </c>
      <c r="AJ66" s="1005">
        <f t="shared" si="10"/>
        <v>44997</v>
      </c>
      <c r="AK66" s="1005">
        <f t="shared" si="11"/>
        <v>0</v>
      </c>
      <c r="AL66" s="1005">
        <v>123.6</v>
      </c>
      <c r="AM66" s="1005">
        <v>137.6</v>
      </c>
      <c r="AN66" s="1005">
        <v>137.6</v>
      </c>
      <c r="AO66" s="1005">
        <v>0.45579999999999998</v>
      </c>
      <c r="AP66" s="1024">
        <f t="shared" si="54"/>
        <v>5.2024724931232814E-2</v>
      </c>
      <c r="AQ66" s="1005">
        <v>5326</v>
      </c>
      <c r="AR66" s="1005">
        <f t="shared" si="13"/>
        <v>61425</v>
      </c>
      <c r="AS66" s="1005">
        <f t="shared" si="14"/>
        <v>0</v>
      </c>
      <c r="AT66" s="1005">
        <v>123.6</v>
      </c>
      <c r="AU66" s="1005">
        <v>104.8</v>
      </c>
      <c r="AV66" s="1005">
        <v>104.8</v>
      </c>
      <c r="AW66" s="1005">
        <v>0.50629999999999997</v>
      </c>
      <c r="AX66" s="1024">
        <f t="shared" si="55"/>
        <v>6.0724130619168787E-2</v>
      </c>
      <c r="AY66" s="1005">
        <v>4582</v>
      </c>
      <c r="AZ66" s="1005">
        <f t="shared" si="16"/>
        <v>45274</v>
      </c>
      <c r="BA66" s="1005">
        <f t="shared" si="17"/>
        <v>0</v>
      </c>
      <c r="BB66" s="1005">
        <v>123.6</v>
      </c>
      <c r="BC66" s="1005">
        <v>123.2</v>
      </c>
      <c r="BD66" s="1005">
        <v>123.2</v>
      </c>
      <c r="BE66" s="1005">
        <v>0.53300000000000003</v>
      </c>
      <c r="BF66" s="1024">
        <f t="shared" si="65"/>
        <v>7.6870374249406501E-2</v>
      </c>
      <c r="BG66" s="1005">
        <v>7046</v>
      </c>
      <c r="BH66" s="1005">
        <f t="shared" si="19"/>
        <v>54996</v>
      </c>
      <c r="BI66" s="1005">
        <f t="shared" si="20"/>
        <v>0</v>
      </c>
      <c r="BJ66" s="1005">
        <v>123.6</v>
      </c>
      <c r="BK66" s="1005">
        <v>105.6</v>
      </c>
      <c r="BL66" s="1005">
        <v>105.6</v>
      </c>
      <c r="BM66" s="1005">
        <v>0.5282</v>
      </c>
      <c r="BN66" s="1024">
        <f t="shared" si="66"/>
        <v>8.5648148148148154E-2</v>
      </c>
      <c r="BO66" s="1005">
        <v>6512</v>
      </c>
      <c r="BP66" s="1005">
        <f t="shared" si="22"/>
        <v>45619</v>
      </c>
      <c r="BQ66" s="1005">
        <f t="shared" si="23"/>
        <v>0</v>
      </c>
      <c r="BR66" s="1005">
        <v>123.6</v>
      </c>
      <c r="BS66" s="1005">
        <v>93.6</v>
      </c>
      <c r="BT66" s="1005">
        <v>98.88</v>
      </c>
      <c r="BU66" s="1005">
        <v>0.49880000000000002</v>
      </c>
      <c r="BV66" s="1024">
        <f t="shared" si="67"/>
        <v>6.1833700946604175E-2</v>
      </c>
      <c r="BW66" s="1005">
        <v>4306</v>
      </c>
      <c r="BX66" s="1005">
        <f t="shared" si="25"/>
        <v>41783</v>
      </c>
      <c r="BY66" s="1005">
        <f t="shared" si="26"/>
        <v>0</v>
      </c>
      <c r="BZ66" s="1005">
        <v>123.6</v>
      </c>
      <c r="CA66" s="1005">
        <v>89.6</v>
      </c>
      <c r="CB66" s="1005">
        <v>98.88</v>
      </c>
      <c r="CC66" s="1005">
        <v>0.47449999999999998</v>
      </c>
      <c r="CD66" s="1024">
        <f t="shared" si="68"/>
        <v>8.7875624039938566E-2</v>
      </c>
      <c r="CE66" s="1005">
        <v>5858</v>
      </c>
      <c r="CF66" s="1005">
        <f t="shared" si="28"/>
        <v>39997</v>
      </c>
      <c r="CG66" s="1005">
        <f t="shared" si="29"/>
        <v>0</v>
      </c>
      <c r="CH66" s="1005">
        <v>123.6</v>
      </c>
      <c r="CI66" s="1005">
        <v>118.8</v>
      </c>
      <c r="CJ66" s="1005">
        <v>118.8</v>
      </c>
      <c r="CK66" s="1005">
        <v>0.51580000000000004</v>
      </c>
      <c r="CL66" s="1024">
        <f t="shared" si="69"/>
        <v>9.8104056437389786E-2</v>
      </c>
      <c r="CM66" s="1005">
        <v>7832</v>
      </c>
      <c r="CN66" s="1005">
        <f t="shared" si="31"/>
        <v>47900</v>
      </c>
      <c r="CO66" s="1005">
        <f t="shared" si="32"/>
        <v>0</v>
      </c>
      <c r="CP66" s="1005">
        <v>123.6</v>
      </c>
      <c r="CQ66" s="1005">
        <v>124.8</v>
      </c>
      <c r="CR66" s="1005">
        <v>124.8</v>
      </c>
      <c r="CS66" s="1005">
        <v>0.52370000000000005</v>
      </c>
      <c r="CT66" s="1024">
        <f t="shared" si="61"/>
        <v>0.10606217259443067</v>
      </c>
      <c r="CU66" s="1005">
        <v>9848</v>
      </c>
      <c r="CV66" s="1005">
        <f t="shared" si="34"/>
        <v>55711</v>
      </c>
      <c r="CW66" s="1005">
        <f t="shared" si="35"/>
        <v>0</v>
      </c>
    </row>
    <row r="67" spans="1:101">
      <c r="A67" s="1004">
        <v>61</v>
      </c>
      <c r="B67" s="1005" t="s">
        <v>661</v>
      </c>
      <c r="C67" s="1004" t="s">
        <v>1274</v>
      </c>
      <c r="D67" s="1005" t="s">
        <v>2011</v>
      </c>
      <c r="E67" s="1004" t="s">
        <v>55</v>
      </c>
      <c r="F67" s="1004">
        <v>124</v>
      </c>
      <c r="G67" s="1005">
        <v>156</v>
      </c>
      <c r="H67" s="1004">
        <v>156</v>
      </c>
      <c r="I67" s="1005">
        <v>0.98629999999999995</v>
      </c>
      <c r="J67" s="1024">
        <f t="shared" si="62"/>
        <v>0.35201210826210827</v>
      </c>
      <c r="K67" s="1005">
        <v>39538</v>
      </c>
      <c r="L67" s="1005">
        <f t="shared" si="1"/>
        <v>67392</v>
      </c>
      <c r="M67" s="1005">
        <f t="shared" si="2"/>
        <v>0</v>
      </c>
      <c r="N67" s="1005">
        <v>124</v>
      </c>
      <c r="O67" s="1005">
        <v>184</v>
      </c>
      <c r="P67" s="1005">
        <v>184</v>
      </c>
      <c r="Q67" s="1005">
        <v>0.99209999999999998</v>
      </c>
      <c r="R67" s="1024">
        <f t="shared" si="63"/>
        <v>0.35312938288920054</v>
      </c>
      <c r="S67" s="1005">
        <v>48342</v>
      </c>
      <c r="T67" s="1005">
        <f t="shared" si="4"/>
        <v>82138</v>
      </c>
      <c r="U67" s="1005">
        <f t="shared" si="5"/>
        <v>0</v>
      </c>
      <c r="V67" s="1005">
        <v>124</v>
      </c>
      <c r="W67" s="1005">
        <v>186</v>
      </c>
      <c r="X67" s="1005">
        <v>186</v>
      </c>
      <c r="Y67" s="1005">
        <v>0.98429999999999995</v>
      </c>
      <c r="Z67" s="1024">
        <f t="shared" si="64"/>
        <v>0.56563620071684584</v>
      </c>
      <c r="AA67" s="1005">
        <v>75750</v>
      </c>
      <c r="AB67" s="1005">
        <f t="shared" si="7"/>
        <v>80352</v>
      </c>
      <c r="AC67" s="1005">
        <f t="shared" si="8"/>
        <v>0</v>
      </c>
      <c r="AD67" s="1005">
        <v>124</v>
      </c>
      <c r="AE67" s="1005">
        <v>184</v>
      </c>
      <c r="AF67" s="1005">
        <v>184</v>
      </c>
      <c r="AG67" s="1005">
        <v>0.98599999999999999</v>
      </c>
      <c r="AH67" s="1024">
        <f t="shared" si="53"/>
        <v>0.49785238429172513</v>
      </c>
      <c r="AI67" s="1005">
        <v>68154</v>
      </c>
      <c r="AJ67" s="1005">
        <f t="shared" si="10"/>
        <v>82138</v>
      </c>
      <c r="AK67" s="1005">
        <f t="shared" si="11"/>
        <v>0</v>
      </c>
      <c r="AL67" s="1005">
        <v>124</v>
      </c>
      <c r="AM67" s="1005">
        <v>189.6</v>
      </c>
      <c r="AN67" s="1005">
        <v>189.6</v>
      </c>
      <c r="AO67" s="1005">
        <v>0.96830000000000005</v>
      </c>
      <c r="AP67" s="1024">
        <f t="shared" si="54"/>
        <v>0.65450467310920557</v>
      </c>
      <c r="AQ67" s="1005">
        <v>92326</v>
      </c>
      <c r="AR67" s="1005">
        <f t="shared" si="13"/>
        <v>84637</v>
      </c>
      <c r="AS67" s="1005">
        <f t="shared" si="14"/>
        <v>7689</v>
      </c>
      <c r="AT67" s="1005">
        <v>124</v>
      </c>
      <c r="AU67" s="1005">
        <v>182</v>
      </c>
      <c r="AV67" s="1005">
        <v>182</v>
      </c>
      <c r="AW67" s="1005">
        <v>0.9899</v>
      </c>
      <c r="AX67" s="1024">
        <f t="shared" si="55"/>
        <v>0.55183150183150187</v>
      </c>
      <c r="AY67" s="1005">
        <v>72312</v>
      </c>
      <c r="AZ67" s="1005">
        <f t="shared" si="16"/>
        <v>78624</v>
      </c>
      <c r="BA67" s="1005">
        <f t="shared" si="17"/>
        <v>0</v>
      </c>
      <c r="BB67" s="1005">
        <v>124</v>
      </c>
      <c r="BC67" s="1005">
        <v>186.4</v>
      </c>
      <c r="BD67" s="1005">
        <v>186.4</v>
      </c>
      <c r="BE67" s="1005">
        <v>0.9889</v>
      </c>
      <c r="BF67" s="1024">
        <f t="shared" si="65"/>
        <v>0.78194944390604082</v>
      </c>
      <c r="BG67" s="1005">
        <v>108442</v>
      </c>
      <c r="BH67" s="1005">
        <f t="shared" si="19"/>
        <v>83209</v>
      </c>
      <c r="BI67" s="1005">
        <f t="shared" si="20"/>
        <v>25233</v>
      </c>
      <c r="BJ67" s="1005">
        <v>124</v>
      </c>
      <c r="BK67" s="1005">
        <v>179</v>
      </c>
      <c r="BL67" s="1005">
        <v>179</v>
      </c>
      <c r="BM67" s="1005">
        <v>0.97330000000000005</v>
      </c>
      <c r="BN67" s="1024">
        <f t="shared" si="66"/>
        <v>0.52847610180012417</v>
      </c>
      <c r="BO67" s="1005">
        <v>68110</v>
      </c>
      <c r="BP67" s="1005">
        <f t="shared" si="22"/>
        <v>77328</v>
      </c>
      <c r="BQ67" s="1005">
        <f t="shared" si="23"/>
        <v>0</v>
      </c>
      <c r="BR67" s="1005">
        <v>124</v>
      </c>
      <c r="BS67" s="1005">
        <v>156.4</v>
      </c>
      <c r="BT67" s="1005">
        <v>156.4</v>
      </c>
      <c r="BU67" s="1005">
        <v>0.93969999999999998</v>
      </c>
      <c r="BV67" s="1024">
        <f t="shared" si="67"/>
        <v>0.61004661331573296</v>
      </c>
      <c r="BW67" s="1005">
        <v>70986</v>
      </c>
      <c r="BX67" s="1005">
        <f t="shared" si="25"/>
        <v>69817</v>
      </c>
      <c r="BY67" s="1005">
        <f t="shared" si="26"/>
        <v>1169</v>
      </c>
      <c r="BZ67" s="1005">
        <v>124</v>
      </c>
      <c r="CA67" s="1005">
        <v>147.80000000000001</v>
      </c>
      <c r="CB67" s="1005">
        <v>147.80000000000001</v>
      </c>
      <c r="CC67" s="1005">
        <v>0.95599999999999996</v>
      </c>
      <c r="CD67" s="1024">
        <f t="shared" si="68"/>
        <v>0.47514986831958322</v>
      </c>
      <c r="CE67" s="1005">
        <v>52249</v>
      </c>
      <c r="CF67" s="1005">
        <f t="shared" si="28"/>
        <v>65978</v>
      </c>
      <c r="CG67" s="1005">
        <f t="shared" si="29"/>
        <v>0</v>
      </c>
      <c r="CH67" s="1005">
        <v>124</v>
      </c>
      <c r="CI67" s="1005">
        <v>141.84</v>
      </c>
      <c r="CJ67" s="1005">
        <v>141.84</v>
      </c>
      <c r="CK67" s="1005">
        <v>0.97399999999999998</v>
      </c>
      <c r="CL67" s="1024">
        <f t="shared" si="69"/>
        <v>0.41103070528831953</v>
      </c>
      <c r="CM67" s="1005">
        <v>39178</v>
      </c>
      <c r="CN67" s="1005">
        <f t="shared" si="31"/>
        <v>57190</v>
      </c>
      <c r="CO67" s="1005">
        <f t="shared" si="32"/>
        <v>0</v>
      </c>
      <c r="CP67" s="1005">
        <v>124</v>
      </c>
      <c r="CQ67" s="1005">
        <v>149.12</v>
      </c>
      <c r="CR67" s="1005">
        <v>149.12</v>
      </c>
      <c r="CS67" s="1005">
        <v>0.98399999999999999</v>
      </c>
      <c r="CT67" s="1024">
        <f t="shared" si="61"/>
        <v>0.56627014686879873</v>
      </c>
      <c r="CU67" s="1005">
        <v>62825</v>
      </c>
      <c r="CV67" s="1005">
        <f t="shared" si="34"/>
        <v>66567</v>
      </c>
      <c r="CW67" s="1005">
        <f t="shared" si="35"/>
        <v>0</v>
      </c>
    </row>
    <row r="68" spans="1:101">
      <c r="A68" s="1004">
        <v>62</v>
      </c>
      <c r="B68" s="1005" t="s">
        <v>2265</v>
      </c>
      <c r="C68" s="1004" t="s">
        <v>1274</v>
      </c>
      <c r="D68" s="1005" t="s">
        <v>2054</v>
      </c>
      <c r="E68" s="1004" t="s">
        <v>55</v>
      </c>
      <c r="F68" s="1004">
        <v>125</v>
      </c>
      <c r="G68" s="1005">
        <v>33.200000000000003</v>
      </c>
      <c r="H68" s="1004">
        <v>125</v>
      </c>
      <c r="I68" s="1005">
        <v>0.88070000000000004</v>
      </c>
      <c r="J68" s="1024">
        <f t="shared" si="62"/>
        <v>0.16633199464524764</v>
      </c>
      <c r="K68" s="1005">
        <v>3976</v>
      </c>
      <c r="L68" s="1005">
        <f t="shared" si="1"/>
        <v>14342</v>
      </c>
      <c r="M68" s="1005">
        <f t="shared" si="2"/>
        <v>0</v>
      </c>
      <c r="N68" s="1005">
        <v>125</v>
      </c>
      <c r="O68" s="1005">
        <v>39.28</v>
      </c>
      <c r="P68" s="1005">
        <v>125</v>
      </c>
      <c r="Q68" s="1005">
        <v>0.85799999999999998</v>
      </c>
      <c r="R68" s="1024">
        <f t="shared" si="63"/>
        <v>0.23158793771762695</v>
      </c>
      <c r="S68" s="1005">
        <v>6768</v>
      </c>
      <c r="T68" s="1005">
        <f t="shared" si="4"/>
        <v>17535</v>
      </c>
      <c r="U68" s="1005">
        <f t="shared" si="5"/>
        <v>0</v>
      </c>
      <c r="V68" s="1005">
        <v>125</v>
      </c>
      <c r="W68" s="1005">
        <v>99.04</v>
      </c>
      <c r="X68" s="1005">
        <v>125</v>
      </c>
      <c r="Y68" s="1005">
        <v>0.84009999999999996</v>
      </c>
      <c r="Z68" s="1024">
        <f t="shared" si="64"/>
        <v>0.28188666756417158</v>
      </c>
      <c r="AA68" s="1005">
        <v>20101</v>
      </c>
      <c r="AB68" s="1005">
        <f t="shared" si="7"/>
        <v>42785</v>
      </c>
      <c r="AC68" s="1005">
        <f t="shared" si="8"/>
        <v>0</v>
      </c>
      <c r="AD68" s="1005">
        <v>125</v>
      </c>
      <c r="AE68" s="1005">
        <v>89.92</v>
      </c>
      <c r="AF68" s="1005">
        <v>125</v>
      </c>
      <c r="AG68" s="1005">
        <v>0.84599999999999997</v>
      </c>
      <c r="AH68" s="1024">
        <f t="shared" si="53"/>
        <v>0.33141765201086748</v>
      </c>
      <c r="AI68" s="1005">
        <v>22172</v>
      </c>
      <c r="AJ68" s="1005">
        <f t="shared" si="10"/>
        <v>40140</v>
      </c>
      <c r="AK68" s="1005">
        <f t="shared" si="11"/>
        <v>0</v>
      </c>
      <c r="AL68" s="1005">
        <v>125</v>
      </c>
      <c r="AM68" s="1005">
        <v>85.28</v>
      </c>
      <c r="AN68" s="1005">
        <v>125</v>
      </c>
      <c r="AO68" s="1005">
        <v>0.85129999999999995</v>
      </c>
      <c r="AP68" s="1024">
        <f t="shared" si="54"/>
        <v>0.312789999798261</v>
      </c>
      <c r="AQ68" s="1005">
        <v>19846</v>
      </c>
      <c r="AR68" s="1005">
        <f t="shared" si="13"/>
        <v>38069</v>
      </c>
      <c r="AS68" s="1005">
        <f t="shared" si="14"/>
        <v>0</v>
      </c>
      <c r="AT68" s="1005">
        <v>125</v>
      </c>
      <c r="AU68" s="1005">
        <v>130</v>
      </c>
      <c r="AV68" s="1005">
        <v>130</v>
      </c>
      <c r="AW68" s="1005">
        <v>0.83640000000000003</v>
      </c>
      <c r="AX68" s="1024">
        <f t="shared" si="55"/>
        <v>0.32131410256410259</v>
      </c>
      <c r="AY68" s="1005">
        <v>30075</v>
      </c>
      <c r="AZ68" s="1005">
        <f t="shared" si="16"/>
        <v>56160</v>
      </c>
      <c r="BA68" s="1005">
        <f t="shared" si="17"/>
        <v>0</v>
      </c>
      <c r="BB68" s="1005">
        <v>125</v>
      </c>
      <c r="BC68" s="1005">
        <v>114.48</v>
      </c>
      <c r="BD68" s="1005">
        <v>125</v>
      </c>
      <c r="BE68" s="1005">
        <v>0.8619</v>
      </c>
      <c r="BF68" s="1024">
        <f t="shared" si="65"/>
        <v>0.33571624474951717</v>
      </c>
      <c r="BG68" s="1005">
        <v>28594</v>
      </c>
      <c r="BH68" s="1005">
        <f t="shared" si="19"/>
        <v>51104</v>
      </c>
      <c r="BI68" s="1005">
        <f t="shared" si="20"/>
        <v>0</v>
      </c>
      <c r="BJ68" s="1005">
        <v>125</v>
      </c>
      <c r="BK68" s="1005">
        <v>111.04</v>
      </c>
      <c r="BL68" s="1005">
        <v>125</v>
      </c>
      <c r="BM68" s="1005">
        <v>0.81410000000000005</v>
      </c>
      <c r="BN68" s="1024">
        <f t="shared" si="66"/>
        <v>0.2844570525136087</v>
      </c>
      <c r="BO68" s="1005">
        <v>22742</v>
      </c>
      <c r="BP68" s="1005">
        <f t="shared" si="22"/>
        <v>47969</v>
      </c>
      <c r="BQ68" s="1005">
        <f t="shared" si="23"/>
        <v>0</v>
      </c>
      <c r="BR68" s="1005">
        <v>125</v>
      </c>
      <c r="BS68" s="1005">
        <v>23.68</v>
      </c>
      <c r="BT68" s="1005">
        <v>125</v>
      </c>
      <c r="BU68" s="1005">
        <v>0.74509999999999998</v>
      </c>
      <c r="BV68" s="1024">
        <f t="shared" si="67"/>
        <v>0.12226187881429817</v>
      </c>
      <c r="BW68" s="1005">
        <v>2154</v>
      </c>
      <c r="BX68" s="1005">
        <f t="shared" si="25"/>
        <v>10571</v>
      </c>
      <c r="BY68" s="1005">
        <f t="shared" si="26"/>
        <v>0</v>
      </c>
      <c r="BZ68" s="1005">
        <v>125</v>
      </c>
      <c r="CA68" s="1005">
        <v>5.04</v>
      </c>
      <c r="CB68" s="1005">
        <v>125</v>
      </c>
      <c r="CC68" s="1005">
        <v>0.66990000000000005</v>
      </c>
      <c r="CD68" s="1024">
        <f t="shared" si="68"/>
        <v>0.18827871650452294</v>
      </c>
      <c r="CE68" s="1005">
        <v>706</v>
      </c>
      <c r="CF68" s="1005">
        <f t="shared" si="28"/>
        <v>2250</v>
      </c>
      <c r="CG68" s="1005">
        <f t="shared" si="29"/>
        <v>0</v>
      </c>
      <c r="CH68" s="1005">
        <v>125</v>
      </c>
      <c r="CI68" s="1005">
        <v>24.48</v>
      </c>
      <c r="CJ68" s="1005">
        <v>125</v>
      </c>
      <c r="CK68" s="1005">
        <v>0.78029999999999999</v>
      </c>
      <c r="CL68" s="1024">
        <f t="shared" si="69"/>
        <v>0.14029917522564581</v>
      </c>
      <c r="CM68" s="1005">
        <v>2308</v>
      </c>
      <c r="CN68" s="1005">
        <f t="shared" si="31"/>
        <v>9870</v>
      </c>
      <c r="CO68" s="1005">
        <f t="shared" si="32"/>
        <v>0</v>
      </c>
      <c r="CP68" s="1005">
        <v>125</v>
      </c>
      <c r="CQ68" s="1005">
        <v>41.36</v>
      </c>
      <c r="CR68" s="1005">
        <v>125</v>
      </c>
      <c r="CS68" s="1005">
        <v>0.85160000000000002</v>
      </c>
      <c r="CT68" s="1024">
        <f t="shared" si="61"/>
        <v>0.29312514298787462</v>
      </c>
      <c r="CU68" s="1005">
        <v>9020</v>
      </c>
      <c r="CV68" s="1005">
        <f t="shared" si="34"/>
        <v>18463</v>
      </c>
      <c r="CW68" s="1005">
        <f t="shared" si="35"/>
        <v>0</v>
      </c>
    </row>
    <row r="69" spans="1:101">
      <c r="A69" s="1004">
        <v>63</v>
      </c>
      <c r="B69" s="1005" t="s">
        <v>2087</v>
      </c>
      <c r="C69" s="1004" t="s">
        <v>1274</v>
      </c>
      <c r="D69" s="1005" t="s">
        <v>2011</v>
      </c>
      <c r="E69" s="1004" t="s">
        <v>55</v>
      </c>
      <c r="F69" s="1004">
        <v>0</v>
      </c>
      <c r="G69" s="1005"/>
      <c r="H69" s="1004"/>
      <c r="I69" s="1005"/>
      <c r="J69" s="1024">
        <v>0</v>
      </c>
      <c r="K69" s="1005"/>
      <c r="L69" s="1005">
        <f t="shared" si="1"/>
        <v>0</v>
      </c>
      <c r="M69" s="1005">
        <f t="shared" si="2"/>
        <v>0</v>
      </c>
      <c r="N69" s="1005"/>
      <c r="O69" s="1005"/>
      <c r="P69" s="1005"/>
      <c r="Q69" s="1005"/>
      <c r="R69" s="1024">
        <v>0</v>
      </c>
      <c r="S69" s="1005"/>
      <c r="T69" s="1005">
        <f t="shared" si="4"/>
        <v>0</v>
      </c>
      <c r="U69" s="1005">
        <f t="shared" si="5"/>
        <v>0</v>
      </c>
      <c r="V69" s="1005"/>
      <c r="W69" s="1005"/>
      <c r="X69" s="1005"/>
      <c r="Y69" s="1005"/>
      <c r="Z69" s="1024">
        <v>0</v>
      </c>
      <c r="AA69" s="1005"/>
      <c r="AB69" s="1005">
        <f t="shared" si="7"/>
        <v>0</v>
      </c>
      <c r="AC69" s="1005">
        <f t="shared" si="8"/>
        <v>0</v>
      </c>
      <c r="AD69" s="1005"/>
      <c r="AE69" s="1005"/>
      <c r="AF69" s="1005"/>
      <c r="AG69" s="1005"/>
      <c r="AH69" s="1024">
        <v>0</v>
      </c>
      <c r="AI69" s="1005"/>
      <c r="AJ69" s="1005">
        <f t="shared" si="10"/>
        <v>0</v>
      </c>
      <c r="AK69" s="1005">
        <f t="shared" si="11"/>
        <v>0</v>
      </c>
      <c r="AL69" s="1005">
        <v>125</v>
      </c>
      <c r="AM69" s="1005">
        <v>89.2</v>
      </c>
      <c r="AN69" s="1005">
        <v>100</v>
      </c>
      <c r="AO69" s="1005">
        <v>0.5333</v>
      </c>
      <c r="AP69" s="1024">
        <f t="shared" si="54"/>
        <v>2.9383046434254302E-3</v>
      </c>
      <c r="AQ69" s="1005">
        <v>195</v>
      </c>
      <c r="AR69" s="1005">
        <f t="shared" si="13"/>
        <v>39819</v>
      </c>
      <c r="AS69" s="1005">
        <f t="shared" si="14"/>
        <v>0</v>
      </c>
      <c r="AT69" s="1005">
        <v>125</v>
      </c>
      <c r="AU69" s="1005">
        <v>97.2</v>
      </c>
      <c r="AV69" s="1005">
        <v>100</v>
      </c>
      <c r="AW69" s="1005">
        <v>0.50549999999999995</v>
      </c>
      <c r="AX69" s="1024">
        <f t="shared" si="55"/>
        <v>9.1963877457704624E-2</v>
      </c>
      <c r="AY69" s="1005">
        <v>6436</v>
      </c>
      <c r="AZ69" s="1005">
        <f t="shared" si="16"/>
        <v>41990</v>
      </c>
      <c r="BA69" s="1005">
        <f t="shared" si="17"/>
        <v>0</v>
      </c>
      <c r="BB69" s="1005">
        <v>125</v>
      </c>
      <c r="BC69" s="1005">
        <v>120.4</v>
      </c>
      <c r="BD69" s="1005">
        <v>120.4</v>
      </c>
      <c r="BE69" s="1005">
        <v>0.5615</v>
      </c>
      <c r="BF69" s="1024">
        <f t="shared" si="65"/>
        <v>0.11077546172257349</v>
      </c>
      <c r="BG69" s="1005">
        <v>9923</v>
      </c>
      <c r="BH69" s="1005">
        <f t="shared" si="19"/>
        <v>53747</v>
      </c>
      <c r="BI69" s="1005">
        <f t="shared" si="20"/>
        <v>0</v>
      </c>
      <c r="BJ69" s="1005">
        <v>125</v>
      </c>
      <c r="BK69" s="1005">
        <v>134.80000000000001</v>
      </c>
      <c r="BL69" s="1005">
        <v>134.80000000000001</v>
      </c>
      <c r="BM69" s="1005">
        <v>0.61760000000000004</v>
      </c>
      <c r="BN69" s="1024">
        <f t="shared" si="66"/>
        <v>0.13629244971974941</v>
      </c>
      <c r="BO69" s="1005">
        <v>13228</v>
      </c>
      <c r="BP69" s="1005">
        <f t="shared" si="22"/>
        <v>58234</v>
      </c>
      <c r="BQ69" s="1005">
        <f t="shared" si="23"/>
        <v>0</v>
      </c>
      <c r="BR69" s="1005">
        <v>125</v>
      </c>
      <c r="BS69" s="1005">
        <v>136.4</v>
      </c>
      <c r="BT69" s="1005">
        <v>136.4</v>
      </c>
      <c r="BU69" s="1005">
        <v>0.61519999999999997</v>
      </c>
      <c r="BV69" s="1024">
        <f t="shared" si="67"/>
        <v>0.12459401507268313</v>
      </c>
      <c r="BW69" s="1005">
        <v>12644</v>
      </c>
      <c r="BX69" s="1005">
        <f t="shared" si="25"/>
        <v>60889</v>
      </c>
      <c r="BY69" s="1005">
        <f t="shared" si="26"/>
        <v>0</v>
      </c>
      <c r="BZ69" s="1005">
        <v>125</v>
      </c>
      <c r="CA69" s="1005">
        <v>134</v>
      </c>
      <c r="CB69" s="1005">
        <v>134</v>
      </c>
      <c r="CC69" s="1005">
        <v>0.61629999999999996</v>
      </c>
      <c r="CD69" s="1024">
        <f t="shared" si="68"/>
        <v>0.16292529289038676</v>
      </c>
      <c r="CE69" s="1005">
        <v>16243</v>
      </c>
      <c r="CF69" s="1005">
        <f t="shared" si="28"/>
        <v>59818</v>
      </c>
      <c r="CG69" s="1005">
        <f t="shared" si="29"/>
        <v>0</v>
      </c>
      <c r="CH69" s="1005">
        <v>125</v>
      </c>
      <c r="CI69" s="1005">
        <v>123.2</v>
      </c>
      <c r="CJ69" s="1005">
        <v>123.2</v>
      </c>
      <c r="CK69" s="1005">
        <v>0.62570000000000003</v>
      </c>
      <c r="CL69" s="1024">
        <f t="shared" si="69"/>
        <v>0.12370999536178107</v>
      </c>
      <c r="CM69" s="1005">
        <v>10242</v>
      </c>
      <c r="CN69" s="1005">
        <f t="shared" si="31"/>
        <v>49674</v>
      </c>
      <c r="CO69" s="1005">
        <f t="shared" si="32"/>
        <v>0</v>
      </c>
      <c r="CP69" s="1005">
        <v>125</v>
      </c>
      <c r="CQ69" s="1005">
        <v>138.80000000000001</v>
      </c>
      <c r="CR69" s="1005">
        <v>138.80000000000001</v>
      </c>
      <c r="CS69" s="1005">
        <v>0.67449999999999999</v>
      </c>
      <c r="CT69" s="1024">
        <f t="shared" si="61"/>
        <v>0.1750604257692665</v>
      </c>
      <c r="CU69" s="1005">
        <v>18078</v>
      </c>
      <c r="CV69" s="1005">
        <f t="shared" si="34"/>
        <v>61960</v>
      </c>
      <c r="CW69" s="1005">
        <f t="shared" si="35"/>
        <v>0</v>
      </c>
    </row>
    <row r="70" spans="1:101">
      <c r="A70" s="1004">
        <v>64</v>
      </c>
      <c r="B70" s="1005" t="s">
        <v>1887</v>
      </c>
      <c r="C70" s="1004" t="s">
        <v>1274</v>
      </c>
      <c r="D70" s="1005" t="s">
        <v>2011</v>
      </c>
      <c r="E70" s="1004" t="s">
        <v>55</v>
      </c>
      <c r="F70" s="1004">
        <v>126</v>
      </c>
      <c r="G70" s="1005">
        <v>127</v>
      </c>
      <c r="H70" s="1004">
        <v>127</v>
      </c>
      <c r="I70" s="1005">
        <v>0.96340000000000003</v>
      </c>
      <c r="J70" s="1024">
        <f t="shared" ref="J70:J82" si="70">+(K70/(24*30*G70))</f>
        <v>0.12038495188101488</v>
      </c>
      <c r="K70" s="1005">
        <v>11008</v>
      </c>
      <c r="L70" s="1005">
        <f t="shared" si="1"/>
        <v>54864</v>
      </c>
      <c r="M70" s="1005">
        <f t="shared" si="2"/>
        <v>0</v>
      </c>
      <c r="N70" s="1005">
        <v>126</v>
      </c>
      <c r="O70" s="1005">
        <v>42.2</v>
      </c>
      <c r="P70" s="1005">
        <v>100.8</v>
      </c>
      <c r="Q70" s="1005">
        <v>0.54179999999999995</v>
      </c>
      <c r="R70" s="1024">
        <f t="shared" ref="R70:R82" si="71">+(S70/(24*31*O70))</f>
        <v>4.6788207715435966E-2</v>
      </c>
      <c r="S70" s="1005">
        <v>1469</v>
      </c>
      <c r="T70" s="1005">
        <f t="shared" si="4"/>
        <v>18838</v>
      </c>
      <c r="U70" s="1005">
        <f t="shared" si="5"/>
        <v>0</v>
      </c>
      <c r="V70" s="1005">
        <v>126</v>
      </c>
      <c r="W70" s="1005">
        <v>94</v>
      </c>
      <c r="X70" s="1005">
        <v>100.8</v>
      </c>
      <c r="Y70" s="1005">
        <v>0.7843</v>
      </c>
      <c r="Z70" s="1024">
        <f t="shared" ref="Z70:Z83" si="72">+(AA70/(24*30*W70))</f>
        <v>3.987884160756501E-2</v>
      </c>
      <c r="AA70" s="1005">
        <v>2699</v>
      </c>
      <c r="AB70" s="1005">
        <f t="shared" si="7"/>
        <v>40608</v>
      </c>
      <c r="AC70" s="1005">
        <f t="shared" si="8"/>
        <v>0</v>
      </c>
      <c r="AD70" s="1005">
        <v>126</v>
      </c>
      <c r="AE70" s="1005">
        <v>102.4</v>
      </c>
      <c r="AF70" s="1005">
        <v>102.4</v>
      </c>
      <c r="AG70" s="1005">
        <v>0.91439999999999999</v>
      </c>
      <c r="AH70" s="1024">
        <f t="shared" ref="AH70:AH83" si="73">+(AI70/(24*31*AE70))</f>
        <v>0.10683121219758064</v>
      </c>
      <c r="AI70" s="1005">
        <v>8139</v>
      </c>
      <c r="AJ70" s="1005">
        <f t="shared" si="10"/>
        <v>45711</v>
      </c>
      <c r="AK70" s="1005">
        <f t="shared" si="11"/>
        <v>0</v>
      </c>
      <c r="AL70" s="1005">
        <v>126</v>
      </c>
      <c r="AM70" s="1005">
        <v>107.76</v>
      </c>
      <c r="AN70" s="1005">
        <v>107.76</v>
      </c>
      <c r="AO70" s="1005">
        <v>0.83379999999999999</v>
      </c>
      <c r="AP70" s="1024">
        <f t="shared" si="54"/>
        <v>4.8569700888473788E-2</v>
      </c>
      <c r="AQ70" s="1005">
        <v>3894</v>
      </c>
      <c r="AR70" s="1005">
        <f t="shared" si="13"/>
        <v>48104</v>
      </c>
      <c r="AS70" s="1005">
        <f t="shared" si="14"/>
        <v>0</v>
      </c>
      <c r="AT70" s="1005">
        <v>126</v>
      </c>
      <c r="AU70" s="1005">
        <v>97.52</v>
      </c>
      <c r="AV70" s="1005">
        <v>100.8</v>
      </c>
      <c r="AW70" s="1005">
        <v>0.7903</v>
      </c>
      <c r="AX70" s="1024">
        <f t="shared" si="55"/>
        <v>5.2567564488196161E-2</v>
      </c>
      <c r="AY70" s="1005">
        <v>3691</v>
      </c>
      <c r="AZ70" s="1005">
        <f t="shared" si="16"/>
        <v>42129</v>
      </c>
      <c r="BA70" s="1005">
        <f t="shared" si="17"/>
        <v>0</v>
      </c>
      <c r="BB70" s="1005">
        <v>126</v>
      </c>
      <c r="BC70" s="1005">
        <v>103.52</v>
      </c>
      <c r="BD70" s="1005">
        <v>103.52</v>
      </c>
      <c r="BE70" s="1005">
        <v>0.73709999999999998</v>
      </c>
      <c r="BF70" s="1024">
        <f t="shared" si="65"/>
        <v>4.5988723803825772E-2</v>
      </c>
      <c r="BG70" s="1005">
        <v>3542</v>
      </c>
      <c r="BH70" s="1005">
        <f t="shared" si="19"/>
        <v>46211</v>
      </c>
      <c r="BI70" s="1005">
        <f t="shared" si="20"/>
        <v>0</v>
      </c>
      <c r="BJ70" s="1005">
        <v>126</v>
      </c>
      <c r="BK70" s="1005">
        <v>103.76</v>
      </c>
      <c r="BL70" s="1005">
        <v>103.76</v>
      </c>
      <c r="BM70" s="1005">
        <v>0.88</v>
      </c>
      <c r="BN70" s="1024">
        <f t="shared" si="66"/>
        <v>0.12365608669579371</v>
      </c>
      <c r="BO70" s="1005">
        <v>9238</v>
      </c>
      <c r="BP70" s="1005">
        <f t="shared" si="22"/>
        <v>44824</v>
      </c>
      <c r="BQ70" s="1005">
        <f t="shared" si="23"/>
        <v>0</v>
      </c>
      <c r="BR70" s="1005">
        <v>126</v>
      </c>
      <c r="BS70" s="1005">
        <v>109.92</v>
      </c>
      <c r="BT70" s="1005">
        <v>109.92</v>
      </c>
      <c r="BU70" s="1005">
        <v>0.88880000000000003</v>
      </c>
      <c r="BV70" s="1024">
        <f t="shared" si="67"/>
        <v>0.13707427493700208</v>
      </c>
      <c r="BW70" s="1005">
        <v>11210</v>
      </c>
      <c r="BX70" s="1005">
        <f t="shared" si="25"/>
        <v>49068</v>
      </c>
      <c r="BY70" s="1005">
        <f t="shared" si="26"/>
        <v>0</v>
      </c>
      <c r="BZ70" s="1005">
        <v>126</v>
      </c>
      <c r="CA70" s="1005">
        <v>131.84</v>
      </c>
      <c r="CB70" s="1005">
        <v>131.84</v>
      </c>
      <c r="CC70" s="1005">
        <v>0.89390000000000003</v>
      </c>
      <c r="CD70" s="1024">
        <f t="shared" si="68"/>
        <v>0.11545641833698715</v>
      </c>
      <c r="CE70" s="1005">
        <v>11325</v>
      </c>
      <c r="CF70" s="1005">
        <f t="shared" si="28"/>
        <v>58853</v>
      </c>
      <c r="CG70" s="1005">
        <f t="shared" si="29"/>
        <v>0</v>
      </c>
      <c r="CH70" s="1005">
        <v>126</v>
      </c>
      <c r="CI70" s="1005">
        <v>139.91999999999999</v>
      </c>
      <c r="CJ70" s="1005">
        <v>139.91999999999999</v>
      </c>
      <c r="CK70" s="1005">
        <v>0.91910000000000003</v>
      </c>
      <c r="CL70" s="1024">
        <f t="shared" si="69"/>
        <v>0.12273169702414986</v>
      </c>
      <c r="CM70" s="1005">
        <v>11540</v>
      </c>
      <c r="CN70" s="1005">
        <f t="shared" si="31"/>
        <v>56416</v>
      </c>
      <c r="CO70" s="1005">
        <f t="shared" si="32"/>
        <v>0</v>
      </c>
      <c r="CP70" s="1005">
        <v>126</v>
      </c>
      <c r="CQ70" s="1005">
        <v>114.32</v>
      </c>
      <c r="CR70" s="1005">
        <v>114.32</v>
      </c>
      <c r="CS70" s="1005">
        <v>0.96479999999999999</v>
      </c>
      <c r="CT70" s="1024">
        <f t="shared" si="61"/>
        <v>0.16034504164879568</v>
      </c>
      <c r="CU70" s="1005">
        <v>13638</v>
      </c>
      <c r="CV70" s="1005">
        <f t="shared" si="34"/>
        <v>51032</v>
      </c>
      <c r="CW70" s="1005">
        <f t="shared" si="35"/>
        <v>0</v>
      </c>
    </row>
    <row r="71" spans="1:101">
      <c r="A71" s="1004">
        <v>65</v>
      </c>
      <c r="B71" s="1005" t="s">
        <v>125</v>
      </c>
      <c r="C71" s="1004" t="s">
        <v>1274</v>
      </c>
      <c r="D71" s="1005" t="s">
        <v>2011</v>
      </c>
      <c r="E71" s="1004" t="s">
        <v>55</v>
      </c>
      <c r="F71" s="1004">
        <v>127</v>
      </c>
      <c r="G71" s="1005">
        <v>138</v>
      </c>
      <c r="H71" s="1004">
        <v>138</v>
      </c>
      <c r="I71" s="1005">
        <v>0.97809999999999997</v>
      </c>
      <c r="J71" s="1024">
        <f t="shared" si="70"/>
        <v>0.32161835748792272</v>
      </c>
      <c r="K71" s="1005">
        <v>31956</v>
      </c>
      <c r="L71" s="1005">
        <f t="shared" ref="L71:L134" si="74">+ROUND(24*30*G71*0.6,0)</f>
        <v>59616</v>
      </c>
      <c r="M71" s="1005">
        <f t="shared" ref="M71:M134" si="75">+MAX((K71-L71),0)</f>
        <v>0</v>
      </c>
      <c r="N71" s="1005">
        <v>127</v>
      </c>
      <c r="O71" s="1005">
        <v>138</v>
      </c>
      <c r="P71" s="1005">
        <v>138</v>
      </c>
      <c r="Q71" s="1005">
        <v>0.99470000000000003</v>
      </c>
      <c r="R71" s="1024">
        <f t="shared" si="71"/>
        <v>0.30802945301542778</v>
      </c>
      <c r="S71" s="1005">
        <v>31626</v>
      </c>
      <c r="T71" s="1005">
        <f t="shared" ref="T71:T134" si="76">+ROUND(24*31*O71*0.6,0)</f>
        <v>61603</v>
      </c>
      <c r="U71" s="1005">
        <f t="shared" ref="U71:U134" si="77">+MAX((S71-T71),0)</f>
        <v>0</v>
      </c>
      <c r="V71" s="1005">
        <v>127</v>
      </c>
      <c r="W71" s="1005">
        <v>149.04</v>
      </c>
      <c r="X71" s="1005">
        <v>149.04</v>
      </c>
      <c r="Y71" s="1005">
        <v>0.99560000000000004</v>
      </c>
      <c r="Z71" s="1024">
        <f t="shared" si="72"/>
        <v>0.23852657004830921</v>
      </c>
      <c r="AA71" s="1005">
        <v>25596</v>
      </c>
      <c r="AB71" s="1005">
        <f t="shared" ref="AB71:AB134" si="78">+ROUND(24*30*W71*0.6,0)</f>
        <v>64385</v>
      </c>
      <c r="AC71" s="1005">
        <f t="shared" ref="AC71:AC134" si="79">+MAX((AA71-AB71),0)</f>
        <v>0</v>
      </c>
      <c r="AD71" s="1005">
        <v>127</v>
      </c>
      <c r="AE71" s="1005">
        <v>142.08000000000001</v>
      </c>
      <c r="AF71" s="1005">
        <v>142.08000000000001</v>
      </c>
      <c r="AG71" s="1005">
        <v>0.99170000000000003</v>
      </c>
      <c r="AH71" s="1024">
        <f t="shared" si="73"/>
        <v>0.25440952545287221</v>
      </c>
      <c r="AI71" s="1005">
        <v>26893</v>
      </c>
      <c r="AJ71" s="1005">
        <f t="shared" ref="AJ71:AJ134" si="80">+ROUND(24*31*AE71*0.6,0)</f>
        <v>63425</v>
      </c>
      <c r="AK71" s="1005">
        <f t="shared" ref="AK71:AK134" si="81">+MAX((AI71-AJ71),0)</f>
        <v>0</v>
      </c>
      <c r="AL71" s="1005">
        <v>127</v>
      </c>
      <c r="AM71" s="1005">
        <v>143.76</v>
      </c>
      <c r="AN71" s="1005">
        <v>143.76</v>
      </c>
      <c r="AO71" s="1005">
        <v>0.98609999999999998</v>
      </c>
      <c r="AP71" s="1024">
        <f t="shared" si="54"/>
        <v>0.26563836980391459</v>
      </c>
      <c r="AQ71" s="1005">
        <v>28412</v>
      </c>
      <c r="AR71" s="1005">
        <f t="shared" ref="AR71:AR134" si="82">+ROUND(24*31*AM71*0.6,0)</f>
        <v>64174</v>
      </c>
      <c r="AS71" s="1005">
        <f t="shared" ref="AS71:AS134" si="83">+MAX((AQ71-AR71),0)</f>
        <v>0</v>
      </c>
      <c r="AT71" s="1005">
        <v>127</v>
      </c>
      <c r="AU71" s="1005">
        <v>150</v>
      </c>
      <c r="AV71" s="1005">
        <v>150</v>
      </c>
      <c r="AW71" s="1005">
        <v>0.9899</v>
      </c>
      <c r="AX71" s="1024">
        <f t="shared" si="55"/>
        <v>7.4592592592592599E-2</v>
      </c>
      <c r="AY71" s="1005">
        <v>8056</v>
      </c>
      <c r="AZ71" s="1005">
        <f t="shared" ref="AZ71:AZ134" si="84">+ROUND(24*30*AU71*0.6,0)</f>
        <v>64800</v>
      </c>
      <c r="BA71" s="1005">
        <f t="shared" ref="BA71:BA134" si="85">+MAX((AY71-AZ71),0)</f>
        <v>0</v>
      </c>
      <c r="BB71" s="1005">
        <v>127</v>
      </c>
      <c r="BC71" s="1005">
        <v>26.08</v>
      </c>
      <c r="BD71" s="1005">
        <v>101.6</v>
      </c>
      <c r="BE71" s="1005">
        <v>0.98909999999999998</v>
      </c>
      <c r="BF71" s="1024">
        <f t="shared" si="65"/>
        <v>8.0913153901972429E-2</v>
      </c>
      <c r="BG71" s="1005">
        <v>1570</v>
      </c>
      <c r="BH71" s="1005">
        <f t="shared" ref="BH71:BH134" si="86">+ROUND(24*31*BC71*0.6,0)</f>
        <v>11642</v>
      </c>
      <c r="BI71" s="1005">
        <f t="shared" ref="BI71:BI134" si="87">+MAX((BG71-BH71),0)</f>
        <v>0</v>
      </c>
      <c r="BJ71" s="1005">
        <v>127</v>
      </c>
      <c r="BK71" s="1005">
        <v>24.16</v>
      </c>
      <c r="BL71" s="1005">
        <v>101.6</v>
      </c>
      <c r="BM71" s="1005">
        <v>0.99590000000000001</v>
      </c>
      <c r="BN71" s="1024">
        <f t="shared" si="66"/>
        <v>5.7314661515820452E-2</v>
      </c>
      <c r="BO71" s="1005">
        <v>997</v>
      </c>
      <c r="BP71" s="1005">
        <f t="shared" ref="BP71:BP134" si="88">+ROUND(24*30*BK71*0.6,0)</f>
        <v>10437</v>
      </c>
      <c r="BQ71" s="1005">
        <f t="shared" ref="BQ71:BQ134" si="89">+MAX((BO71-BP71),0)</f>
        <v>0</v>
      </c>
      <c r="BR71" s="1005">
        <v>127</v>
      </c>
      <c r="BS71" s="1005">
        <v>7.04</v>
      </c>
      <c r="BT71" s="1005">
        <v>101.6</v>
      </c>
      <c r="BU71" s="1005">
        <v>0.99770000000000003</v>
      </c>
      <c r="BV71" s="1024">
        <f t="shared" si="67"/>
        <v>0.17125641495601171</v>
      </c>
      <c r="BW71" s="1005">
        <v>897</v>
      </c>
      <c r="BX71" s="1005">
        <f t="shared" ref="BX71:BX134" si="90">+ROUND(24*31*BS71*0.6,0)</f>
        <v>3143</v>
      </c>
      <c r="BY71" s="1005">
        <f t="shared" ref="BY71:BY134" si="91">+MAX((BW71-BX71),0)</f>
        <v>0</v>
      </c>
      <c r="BZ71" s="1005">
        <v>127</v>
      </c>
      <c r="CA71" s="1005">
        <v>106.88</v>
      </c>
      <c r="CB71" s="1005">
        <v>106.88</v>
      </c>
      <c r="CC71" s="1005">
        <v>0.98560000000000003</v>
      </c>
      <c r="CD71" s="1024">
        <f t="shared" si="68"/>
        <v>0.13240907298306612</v>
      </c>
      <c r="CE71" s="1005">
        <v>10529</v>
      </c>
      <c r="CF71" s="1005">
        <f t="shared" ref="CF71:CF134" si="92">+ROUND(24*31*CA71*0.6,0)</f>
        <v>47711</v>
      </c>
      <c r="CG71" s="1005">
        <f t="shared" ref="CG71:CG134" si="93">+MAX((CE71-CF71),0)</f>
        <v>0</v>
      </c>
      <c r="CH71" s="1005">
        <v>127</v>
      </c>
      <c r="CI71" s="1005">
        <v>156</v>
      </c>
      <c r="CJ71" s="1005">
        <v>156</v>
      </c>
      <c r="CK71" s="1005">
        <v>0.99439999999999995</v>
      </c>
      <c r="CL71" s="1024">
        <f t="shared" si="69"/>
        <v>0.39324824481074483</v>
      </c>
      <c r="CM71" s="1005">
        <v>41225</v>
      </c>
      <c r="CN71" s="1005">
        <f t="shared" ref="CN71:CN134" si="94">+ROUND(24*28*CI71*0.6,0)</f>
        <v>62899</v>
      </c>
      <c r="CO71" s="1005">
        <f t="shared" ref="CO71:CO134" si="95">+MAX((CM71-CN71),0)</f>
        <v>0</v>
      </c>
      <c r="CP71" s="1005">
        <v>127</v>
      </c>
      <c r="CQ71" s="1005">
        <v>155.44</v>
      </c>
      <c r="CR71" s="1005">
        <v>155.44</v>
      </c>
      <c r="CS71" s="1005">
        <v>0.995</v>
      </c>
      <c r="CT71" s="1024">
        <f t="shared" si="61"/>
        <v>0.46122107759312447</v>
      </c>
      <c r="CU71" s="1005">
        <v>53339</v>
      </c>
      <c r="CV71" s="1005">
        <f t="shared" ref="CV71:CV134" si="96">+ROUND(24*31*CQ71*0.6,0)</f>
        <v>69388</v>
      </c>
      <c r="CW71" s="1005">
        <f t="shared" ref="CW71:CW134" si="97">+MAX((CU71-CV71),0)</f>
        <v>0</v>
      </c>
    </row>
    <row r="72" spans="1:101">
      <c r="A72" s="1004">
        <v>66</v>
      </c>
      <c r="B72" s="1005" t="s">
        <v>764</v>
      </c>
      <c r="C72" s="1004" t="s">
        <v>1274</v>
      </c>
      <c r="D72" s="1005" t="s">
        <v>2011</v>
      </c>
      <c r="E72" s="1004" t="s">
        <v>55</v>
      </c>
      <c r="F72" s="1004">
        <v>127.8</v>
      </c>
      <c r="G72" s="1005">
        <v>155.6</v>
      </c>
      <c r="H72" s="1004">
        <v>155.6</v>
      </c>
      <c r="I72" s="1005">
        <v>0.84379999999999999</v>
      </c>
      <c r="J72" s="1024">
        <f t="shared" si="70"/>
        <v>4.7450728363324764E-2</v>
      </c>
      <c r="K72" s="1005">
        <v>5316</v>
      </c>
      <c r="L72" s="1005">
        <f t="shared" si="74"/>
        <v>67219</v>
      </c>
      <c r="M72" s="1005">
        <f t="shared" si="75"/>
        <v>0</v>
      </c>
      <c r="N72" s="1005">
        <v>127.8</v>
      </c>
      <c r="O72" s="1005">
        <v>105</v>
      </c>
      <c r="P72" s="1005">
        <v>105</v>
      </c>
      <c r="Q72" s="1005">
        <v>0.57340000000000002</v>
      </c>
      <c r="R72" s="1024">
        <f t="shared" si="71"/>
        <v>1.7255504352278545E-2</v>
      </c>
      <c r="S72" s="1005">
        <v>1348</v>
      </c>
      <c r="T72" s="1005">
        <f t="shared" si="76"/>
        <v>46872</v>
      </c>
      <c r="U72" s="1005">
        <f t="shared" si="77"/>
        <v>0</v>
      </c>
      <c r="V72" s="1005">
        <v>127.8</v>
      </c>
      <c r="W72" s="1005">
        <v>98</v>
      </c>
      <c r="X72" s="1005">
        <v>102.24</v>
      </c>
      <c r="Y72" s="1005">
        <v>0.45569999999999999</v>
      </c>
      <c r="Z72" s="1024">
        <f t="shared" si="72"/>
        <v>2.528344671201814E-2</v>
      </c>
      <c r="AA72" s="1005">
        <v>1784</v>
      </c>
      <c r="AB72" s="1005">
        <f t="shared" si="78"/>
        <v>42336</v>
      </c>
      <c r="AC72" s="1005">
        <f t="shared" si="79"/>
        <v>0</v>
      </c>
      <c r="AD72" s="1005">
        <v>127.8</v>
      </c>
      <c r="AE72" s="1005">
        <v>89.2</v>
      </c>
      <c r="AF72" s="1005">
        <v>102.24</v>
      </c>
      <c r="AG72" s="1005">
        <v>0.56379999999999997</v>
      </c>
      <c r="AH72" s="1024">
        <f t="shared" si="73"/>
        <v>2.7981701142774481E-2</v>
      </c>
      <c r="AI72" s="1005">
        <v>1857</v>
      </c>
      <c r="AJ72" s="1005">
        <f t="shared" si="80"/>
        <v>39819</v>
      </c>
      <c r="AK72" s="1005">
        <f t="shared" si="81"/>
        <v>0</v>
      </c>
      <c r="AL72" s="1005">
        <v>127.8</v>
      </c>
      <c r="AM72" s="1005">
        <v>72.2</v>
      </c>
      <c r="AN72" s="1005">
        <v>102.24</v>
      </c>
      <c r="AO72" s="1005">
        <v>0.4531</v>
      </c>
      <c r="AP72" s="1024">
        <f t="shared" si="54"/>
        <v>2.5020105441872931E-2</v>
      </c>
      <c r="AQ72" s="1005">
        <v>1344</v>
      </c>
      <c r="AR72" s="1005">
        <f t="shared" si="82"/>
        <v>32230</v>
      </c>
      <c r="AS72" s="1005">
        <f t="shared" si="83"/>
        <v>0</v>
      </c>
      <c r="AT72" s="1005">
        <v>127.8</v>
      </c>
      <c r="AU72" s="1005">
        <v>13.6</v>
      </c>
      <c r="AV72" s="1005">
        <v>102.24</v>
      </c>
      <c r="AW72" s="1005">
        <v>0.38200000000000001</v>
      </c>
      <c r="AX72" s="1024">
        <f t="shared" si="55"/>
        <v>0.14031862745098039</v>
      </c>
      <c r="AY72" s="1005">
        <v>1374</v>
      </c>
      <c r="AZ72" s="1005">
        <f t="shared" si="84"/>
        <v>5875</v>
      </c>
      <c r="BA72" s="1005">
        <f t="shared" si="85"/>
        <v>0</v>
      </c>
      <c r="BB72" s="1005">
        <v>127.8</v>
      </c>
      <c r="BC72" s="1005">
        <v>121.8</v>
      </c>
      <c r="BD72" s="1005">
        <v>121.8</v>
      </c>
      <c r="BE72" s="1005">
        <v>0.46200000000000002</v>
      </c>
      <c r="BF72" s="1024">
        <f t="shared" si="65"/>
        <v>1.1631089217296114E-2</v>
      </c>
      <c r="BG72" s="1005">
        <v>1054</v>
      </c>
      <c r="BH72" s="1005">
        <f t="shared" si="86"/>
        <v>54372</v>
      </c>
      <c r="BI72" s="1005">
        <f t="shared" si="87"/>
        <v>0</v>
      </c>
      <c r="BJ72" s="1005">
        <v>127.8</v>
      </c>
      <c r="BK72" s="1005">
        <v>125.2</v>
      </c>
      <c r="BL72" s="1005">
        <v>125.2</v>
      </c>
      <c r="BM72" s="1005">
        <v>0.68389999999999995</v>
      </c>
      <c r="BN72" s="1024">
        <f t="shared" si="66"/>
        <v>4.7634895278665247E-2</v>
      </c>
      <c r="BO72" s="1005">
        <v>4294</v>
      </c>
      <c r="BP72" s="1005">
        <f t="shared" si="88"/>
        <v>54086</v>
      </c>
      <c r="BQ72" s="1005">
        <f t="shared" si="89"/>
        <v>0</v>
      </c>
      <c r="BR72" s="1005">
        <v>127.8</v>
      </c>
      <c r="BS72" s="1005">
        <v>113</v>
      </c>
      <c r="BT72" s="1005">
        <v>113</v>
      </c>
      <c r="BU72" s="1005">
        <v>0.49469999999999997</v>
      </c>
      <c r="BV72" s="1024">
        <f t="shared" si="67"/>
        <v>2.7048244361975449E-2</v>
      </c>
      <c r="BW72" s="1005">
        <v>2274</v>
      </c>
      <c r="BX72" s="1005">
        <f t="shared" si="90"/>
        <v>50443</v>
      </c>
      <c r="BY72" s="1005">
        <f t="shared" si="91"/>
        <v>0</v>
      </c>
      <c r="BZ72" s="1005">
        <v>127.8</v>
      </c>
      <c r="CA72" s="1005">
        <v>135.4</v>
      </c>
      <c r="CB72" s="1005">
        <v>135.4</v>
      </c>
      <c r="CC72" s="1005">
        <v>0.79200000000000004</v>
      </c>
      <c r="CD72" s="1024">
        <f t="shared" si="68"/>
        <v>4.6536744969107854E-2</v>
      </c>
      <c r="CE72" s="1005">
        <v>4688</v>
      </c>
      <c r="CF72" s="1005">
        <f t="shared" si="92"/>
        <v>60443</v>
      </c>
      <c r="CG72" s="1005">
        <f t="shared" si="93"/>
        <v>0</v>
      </c>
      <c r="CH72" s="1005">
        <v>127.8</v>
      </c>
      <c r="CI72" s="1005">
        <v>119.4</v>
      </c>
      <c r="CJ72" s="1005">
        <v>119.4</v>
      </c>
      <c r="CK72" s="1005">
        <v>0.78820000000000001</v>
      </c>
      <c r="CL72" s="1024">
        <f t="shared" si="69"/>
        <v>5.1273231235542789E-2</v>
      </c>
      <c r="CM72" s="1005">
        <v>4114</v>
      </c>
      <c r="CN72" s="1005">
        <f t="shared" si="94"/>
        <v>48142</v>
      </c>
      <c r="CO72" s="1005">
        <f t="shared" si="95"/>
        <v>0</v>
      </c>
      <c r="CP72" s="1005">
        <v>127.8</v>
      </c>
      <c r="CQ72" s="1005">
        <v>88.8</v>
      </c>
      <c r="CR72" s="1005">
        <v>102.24</v>
      </c>
      <c r="CS72" s="1005">
        <v>0.49209999999999998</v>
      </c>
      <c r="CT72" s="1024">
        <f t="shared" si="61"/>
        <v>1.9162307468759084E-2</v>
      </c>
      <c r="CU72" s="1005">
        <v>1266</v>
      </c>
      <c r="CV72" s="1005">
        <f t="shared" si="96"/>
        <v>39640</v>
      </c>
      <c r="CW72" s="1005">
        <f t="shared" si="97"/>
        <v>0</v>
      </c>
    </row>
    <row r="73" spans="1:101">
      <c r="A73" s="1004">
        <v>67</v>
      </c>
      <c r="B73" s="1005" t="s">
        <v>965</v>
      </c>
      <c r="C73" s="1004" t="s">
        <v>1274</v>
      </c>
      <c r="D73" s="1005" t="s">
        <v>2011</v>
      </c>
      <c r="E73" s="1004" t="s">
        <v>55</v>
      </c>
      <c r="F73" s="1004">
        <v>128.80000000000001</v>
      </c>
      <c r="G73" s="1005">
        <v>112.72</v>
      </c>
      <c r="H73" s="1004">
        <v>112.72</v>
      </c>
      <c r="I73" s="1005">
        <v>0.97889999999999999</v>
      </c>
      <c r="J73" s="1024">
        <f t="shared" si="70"/>
        <v>0.47031484110085958</v>
      </c>
      <c r="K73" s="1005">
        <v>38170</v>
      </c>
      <c r="L73" s="1005">
        <f t="shared" si="74"/>
        <v>48695</v>
      </c>
      <c r="M73" s="1005">
        <f t="shared" si="75"/>
        <v>0</v>
      </c>
      <c r="N73" s="1005">
        <v>128.80000000000001</v>
      </c>
      <c r="O73" s="1005">
        <v>99.6</v>
      </c>
      <c r="P73" s="1005">
        <v>103.04</v>
      </c>
      <c r="Q73" s="1005">
        <v>0.96809999999999996</v>
      </c>
      <c r="R73" s="1024">
        <f t="shared" si="71"/>
        <v>0.30206848900980265</v>
      </c>
      <c r="S73" s="1005">
        <v>22384</v>
      </c>
      <c r="T73" s="1005">
        <f t="shared" si="76"/>
        <v>44461</v>
      </c>
      <c r="U73" s="1005">
        <f t="shared" si="77"/>
        <v>0</v>
      </c>
      <c r="V73" s="1005">
        <v>128.80000000000001</v>
      </c>
      <c r="W73" s="1005">
        <v>100.8</v>
      </c>
      <c r="X73" s="1005">
        <v>103.04</v>
      </c>
      <c r="Y73" s="1005">
        <v>0.9274</v>
      </c>
      <c r="Z73" s="1024">
        <f t="shared" si="72"/>
        <v>0.15000826719576721</v>
      </c>
      <c r="AA73" s="1005">
        <v>10887</v>
      </c>
      <c r="AB73" s="1005">
        <f t="shared" si="78"/>
        <v>43546</v>
      </c>
      <c r="AC73" s="1005">
        <f t="shared" si="79"/>
        <v>0</v>
      </c>
      <c r="AD73" s="1005">
        <v>128.80000000000001</v>
      </c>
      <c r="AE73" s="1005">
        <v>121.76</v>
      </c>
      <c r="AF73" s="1005">
        <v>121.76</v>
      </c>
      <c r="AG73" s="1005">
        <v>0.98080000000000001</v>
      </c>
      <c r="AH73" s="1024">
        <f t="shared" si="73"/>
        <v>0.52032554787842822</v>
      </c>
      <c r="AI73" s="1005">
        <v>47136</v>
      </c>
      <c r="AJ73" s="1005">
        <f t="shared" si="80"/>
        <v>54354</v>
      </c>
      <c r="AK73" s="1005">
        <f t="shared" si="81"/>
        <v>0</v>
      </c>
      <c r="AL73" s="1005">
        <v>128.80000000000001</v>
      </c>
      <c r="AM73" s="1005">
        <v>115.84</v>
      </c>
      <c r="AN73" s="1005">
        <v>115.84</v>
      </c>
      <c r="AO73" s="1005">
        <v>0.97809999999999997</v>
      </c>
      <c r="AP73" s="1024">
        <f t="shared" si="54"/>
        <v>0.48973742054298103</v>
      </c>
      <c r="AQ73" s="1005">
        <v>42208</v>
      </c>
      <c r="AR73" s="1005">
        <f t="shared" si="82"/>
        <v>51711</v>
      </c>
      <c r="AS73" s="1005">
        <f t="shared" si="83"/>
        <v>0</v>
      </c>
      <c r="AT73" s="1005">
        <v>128.80000000000001</v>
      </c>
      <c r="AU73" s="1005">
        <v>108.8</v>
      </c>
      <c r="AV73" s="1005">
        <v>108.8</v>
      </c>
      <c r="AW73" s="1005">
        <v>0.94020000000000004</v>
      </c>
      <c r="AX73" s="1024">
        <f t="shared" si="55"/>
        <v>0.44149560866013071</v>
      </c>
      <c r="AY73" s="1005">
        <v>34585</v>
      </c>
      <c r="AZ73" s="1005">
        <f t="shared" si="84"/>
        <v>47002</v>
      </c>
      <c r="BA73" s="1005">
        <f t="shared" si="85"/>
        <v>0</v>
      </c>
      <c r="BB73" s="1005">
        <v>128.80000000000001</v>
      </c>
      <c r="BC73" s="1005">
        <v>90.72</v>
      </c>
      <c r="BD73" s="1005">
        <v>103.04</v>
      </c>
      <c r="BE73" s="1005">
        <v>0.47139999999999999</v>
      </c>
      <c r="BF73" s="1024">
        <f t="shared" si="65"/>
        <v>0.20281298003072198</v>
      </c>
      <c r="BG73" s="1005">
        <v>13689</v>
      </c>
      <c r="BH73" s="1005">
        <f t="shared" si="86"/>
        <v>40497</v>
      </c>
      <c r="BI73" s="1005">
        <f t="shared" si="87"/>
        <v>0</v>
      </c>
      <c r="BJ73" s="1005">
        <v>128.80000000000001</v>
      </c>
      <c r="BK73" s="1005">
        <v>16.16</v>
      </c>
      <c r="BL73" s="1005">
        <v>103.04</v>
      </c>
      <c r="BM73" s="1005">
        <v>0.1628</v>
      </c>
      <c r="BN73" s="1024">
        <f t="shared" si="66"/>
        <v>0.80514301430143009</v>
      </c>
      <c r="BO73" s="1005">
        <v>9368</v>
      </c>
      <c r="BP73" s="1005">
        <f t="shared" si="88"/>
        <v>6981</v>
      </c>
      <c r="BQ73" s="1005">
        <f t="shared" si="89"/>
        <v>2387</v>
      </c>
      <c r="BR73" s="1005">
        <v>128.80000000000001</v>
      </c>
      <c r="BS73" s="1005">
        <v>15.76</v>
      </c>
      <c r="BT73" s="1005">
        <v>103.04</v>
      </c>
      <c r="BU73" s="1005">
        <v>0.19209999999999999</v>
      </c>
      <c r="BV73" s="1024">
        <f t="shared" si="67"/>
        <v>0.84866751269035534</v>
      </c>
      <c r="BW73" s="1005">
        <v>9951</v>
      </c>
      <c r="BX73" s="1005">
        <f t="shared" si="90"/>
        <v>7035</v>
      </c>
      <c r="BY73" s="1005">
        <f t="shared" si="91"/>
        <v>2916</v>
      </c>
      <c r="BZ73" s="1005">
        <v>128.80000000000001</v>
      </c>
      <c r="CA73" s="1005">
        <v>102.16</v>
      </c>
      <c r="CB73" s="1005">
        <v>103.04</v>
      </c>
      <c r="CC73" s="1005">
        <v>0.73250000000000004</v>
      </c>
      <c r="CD73" s="1024">
        <f t="shared" si="68"/>
        <v>0.26604114566229659</v>
      </c>
      <c r="CE73" s="1005">
        <v>20221</v>
      </c>
      <c r="CF73" s="1005">
        <f t="shared" si="92"/>
        <v>45604</v>
      </c>
      <c r="CG73" s="1005">
        <f t="shared" si="93"/>
        <v>0</v>
      </c>
      <c r="CH73" s="1005">
        <v>128.80000000000001</v>
      </c>
      <c r="CI73" s="1005">
        <v>121.36</v>
      </c>
      <c r="CJ73" s="1005">
        <v>121.36</v>
      </c>
      <c r="CK73" s="1005">
        <v>0.98070000000000002</v>
      </c>
      <c r="CL73" s="1024">
        <f t="shared" si="69"/>
        <v>0.43615316100072199</v>
      </c>
      <c r="CM73" s="1005">
        <v>35570</v>
      </c>
      <c r="CN73" s="1005">
        <f t="shared" si="94"/>
        <v>48932</v>
      </c>
      <c r="CO73" s="1005">
        <f t="shared" si="95"/>
        <v>0</v>
      </c>
      <c r="CP73" s="1005">
        <v>128.80000000000001</v>
      </c>
      <c r="CQ73" s="1005">
        <v>137.28</v>
      </c>
      <c r="CR73" s="1005">
        <v>137.28</v>
      </c>
      <c r="CS73" s="1005">
        <v>0.94930000000000003</v>
      </c>
      <c r="CT73" s="1024">
        <f t="shared" si="61"/>
        <v>0.49863750720605554</v>
      </c>
      <c r="CU73" s="1005">
        <v>50929</v>
      </c>
      <c r="CV73" s="1005">
        <f t="shared" si="96"/>
        <v>61282</v>
      </c>
      <c r="CW73" s="1005">
        <f t="shared" si="97"/>
        <v>0</v>
      </c>
    </row>
    <row r="74" spans="1:101">
      <c r="A74" s="1004">
        <v>68</v>
      </c>
      <c r="B74" s="1005" t="s">
        <v>766</v>
      </c>
      <c r="C74" s="1004" t="s">
        <v>1274</v>
      </c>
      <c r="D74" s="1005" t="s">
        <v>2011</v>
      </c>
      <c r="E74" s="1004" t="s">
        <v>55</v>
      </c>
      <c r="F74" s="1004">
        <v>129</v>
      </c>
      <c r="G74" s="1005">
        <v>50</v>
      </c>
      <c r="H74" s="1004">
        <v>103.2</v>
      </c>
      <c r="I74" s="1005">
        <v>0.96819999999999995</v>
      </c>
      <c r="J74" s="1024">
        <f t="shared" si="70"/>
        <v>0.18361111111111111</v>
      </c>
      <c r="K74" s="1005">
        <v>6610</v>
      </c>
      <c r="L74" s="1005">
        <f t="shared" si="74"/>
        <v>21600</v>
      </c>
      <c r="M74" s="1005">
        <f t="shared" si="75"/>
        <v>0</v>
      </c>
      <c r="N74" s="1005">
        <v>129</v>
      </c>
      <c r="O74" s="1005">
        <v>50</v>
      </c>
      <c r="P74" s="1005">
        <v>103.2</v>
      </c>
      <c r="Q74" s="1005">
        <v>1.2534000000000001</v>
      </c>
      <c r="R74" s="1024">
        <f t="shared" si="71"/>
        <v>0.135752688172043</v>
      </c>
      <c r="S74" s="1005">
        <v>5050</v>
      </c>
      <c r="T74" s="1005">
        <f t="shared" si="76"/>
        <v>22320</v>
      </c>
      <c r="U74" s="1005">
        <f t="shared" si="77"/>
        <v>0</v>
      </c>
      <c r="V74" s="1005">
        <v>129</v>
      </c>
      <c r="W74" s="1005">
        <v>40</v>
      </c>
      <c r="X74" s="1005">
        <v>103.2</v>
      </c>
      <c r="Y74" s="1005">
        <v>0.76949999999999996</v>
      </c>
      <c r="Z74" s="1024">
        <f t="shared" si="72"/>
        <v>0.18680555555555556</v>
      </c>
      <c r="AA74" s="1005">
        <v>5380</v>
      </c>
      <c r="AB74" s="1005">
        <f t="shared" si="78"/>
        <v>17280</v>
      </c>
      <c r="AC74" s="1005">
        <f t="shared" si="79"/>
        <v>0</v>
      </c>
      <c r="AD74" s="1005">
        <v>129</v>
      </c>
      <c r="AE74" s="1005">
        <v>40</v>
      </c>
      <c r="AF74" s="1005">
        <v>103.2</v>
      </c>
      <c r="AG74" s="1005">
        <v>0.84419999999999995</v>
      </c>
      <c r="AH74" s="1024">
        <f t="shared" si="73"/>
        <v>9.7110215053763438E-2</v>
      </c>
      <c r="AI74" s="1005">
        <v>2890</v>
      </c>
      <c r="AJ74" s="1005">
        <f t="shared" si="80"/>
        <v>17856</v>
      </c>
      <c r="AK74" s="1005">
        <f t="shared" si="81"/>
        <v>0</v>
      </c>
      <c r="AL74" s="1005">
        <v>129</v>
      </c>
      <c r="AM74" s="1005">
        <v>40</v>
      </c>
      <c r="AN74" s="1005">
        <v>103.2</v>
      </c>
      <c r="AO74" s="1005">
        <v>0.80169999999999997</v>
      </c>
      <c r="AP74" s="1024">
        <f t="shared" si="54"/>
        <v>0.15591397849462366</v>
      </c>
      <c r="AQ74" s="1005">
        <v>4640</v>
      </c>
      <c r="AR74" s="1005">
        <f t="shared" si="82"/>
        <v>17856</v>
      </c>
      <c r="AS74" s="1005">
        <f t="shared" si="83"/>
        <v>0</v>
      </c>
      <c r="AT74" s="1005">
        <v>129</v>
      </c>
      <c r="AU74" s="1005">
        <v>50</v>
      </c>
      <c r="AV74" s="1005">
        <v>103.2</v>
      </c>
      <c r="AW74" s="1005">
        <v>0.76239999999999997</v>
      </c>
      <c r="AX74" s="1024">
        <f t="shared" si="55"/>
        <v>0.11694444444444445</v>
      </c>
      <c r="AY74" s="1005">
        <v>4210</v>
      </c>
      <c r="AZ74" s="1005">
        <f t="shared" si="84"/>
        <v>21600</v>
      </c>
      <c r="BA74" s="1005">
        <f t="shared" si="85"/>
        <v>0</v>
      </c>
      <c r="BB74" s="1005">
        <v>129</v>
      </c>
      <c r="BC74" s="1005">
        <v>8</v>
      </c>
      <c r="BD74" s="1005">
        <v>103.2</v>
      </c>
      <c r="BE74" s="1005">
        <v>0.95679999999999998</v>
      </c>
      <c r="BF74" s="1024">
        <f t="shared" si="65"/>
        <v>0.19489247311827956</v>
      </c>
      <c r="BG74" s="1005">
        <v>1160</v>
      </c>
      <c r="BH74" s="1005">
        <f t="shared" si="86"/>
        <v>3571</v>
      </c>
      <c r="BI74" s="1005">
        <f t="shared" si="87"/>
        <v>0</v>
      </c>
      <c r="BJ74" s="1005">
        <v>129</v>
      </c>
      <c r="BK74" s="1005">
        <v>40</v>
      </c>
      <c r="BL74" s="1005">
        <v>103.2</v>
      </c>
      <c r="BM74" s="1005">
        <v>0.76370000000000005</v>
      </c>
      <c r="BN74" s="1024">
        <f t="shared" si="66"/>
        <v>0.15729166666666666</v>
      </c>
      <c r="BO74" s="1005">
        <v>4530</v>
      </c>
      <c r="BP74" s="1005">
        <f t="shared" si="88"/>
        <v>17280</v>
      </c>
      <c r="BQ74" s="1005">
        <f t="shared" si="89"/>
        <v>0</v>
      </c>
      <c r="BR74" s="1005">
        <v>129</v>
      </c>
      <c r="BS74" s="1005">
        <v>50</v>
      </c>
      <c r="BT74" s="1005">
        <v>103.2</v>
      </c>
      <c r="BU74" s="1005">
        <v>0.7198</v>
      </c>
      <c r="BV74" s="1024">
        <f t="shared" si="67"/>
        <v>0.16693548387096774</v>
      </c>
      <c r="BW74" s="1005">
        <v>6210</v>
      </c>
      <c r="BX74" s="1005">
        <f t="shared" si="90"/>
        <v>22320</v>
      </c>
      <c r="BY74" s="1005">
        <f t="shared" si="91"/>
        <v>0</v>
      </c>
      <c r="BZ74" s="1005">
        <v>129</v>
      </c>
      <c r="CA74" s="1005">
        <v>50</v>
      </c>
      <c r="CB74" s="1005">
        <v>103.2</v>
      </c>
      <c r="CC74" s="1005">
        <v>0.78010000000000002</v>
      </c>
      <c r="CD74" s="1024">
        <f t="shared" si="68"/>
        <v>0.10026881720430107</v>
      </c>
      <c r="CE74" s="1005">
        <v>3730</v>
      </c>
      <c r="CF74" s="1005">
        <f t="shared" si="92"/>
        <v>22320</v>
      </c>
      <c r="CG74" s="1005">
        <f t="shared" si="93"/>
        <v>0</v>
      </c>
      <c r="CH74" s="1005">
        <v>129</v>
      </c>
      <c r="CI74" s="1005">
        <v>7.2</v>
      </c>
      <c r="CJ74" s="1005">
        <v>103.2</v>
      </c>
      <c r="CK74" s="1005">
        <v>0.95740000000000003</v>
      </c>
      <c r="CL74" s="1024">
        <f t="shared" si="69"/>
        <v>0.1942791005291005</v>
      </c>
      <c r="CM74" s="1005">
        <v>940</v>
      </c>
      <c r="CN74" s="1005">
        <f t="shared" si="94"/>
        <v>2903</v>
      </c>
      <c r="CO74" s="1005">
        <f t="shared" si="95"/>
        <v>0</v>
      </c>
      <c r="CP74" s="1005">
        <v>129</v>
      </c>
      <c r="CQ74" s="1005">
        <v>51</v>
      </c>
      <c r="CR74" s="1005">
        <v>103.2</v>
      </c>
      <c r="CS74" s="1005">
        <v>0.8347</v>
      </c>
      <c r="CT74" s="1024">
        <f t="shared" si="61"/>
        <v>0.12755639890364748</v>
      </c>
      <c r="CU74" s="1005">
        <v>4840</v>
      </c>
      <c r="CV74" s="1005">
        <f t="shared" si="96"/>
        <v>22766</v>
      </c>
      <c r="CW74" s="1005">
        <f t="shared" si="97"/>
        <v>0</v>
      </c>
    </row>
    <row r="75" spans="1:101">
      <c r="A75" s="1004">
        <v>69</v>
      </c>
      <c r="B75" s="1005" t="s">
        <v>1374</v>
      </c>
      <c r="C75" s="1004" t="s">
        <v>1274</v>
      </c>
      <c r="D75" s="1005" t="s">
        <v>2011</v>
      </c>
      <c r="E75" s="1004" t="s">
        <v>55</v>
      </c>
      <c r="F75" s="1004">
        <v>130</v>
      </c>
      <c r="G75" s="1005">
        <v>180</v>
      </c>
      <c r="H75" s="1004">
        <v>180</v>
      </c>
      <c r="I75" s="1005">
        <v>0.90090000000000003</v>
      </c>
      <c r="J75" s="1024">
        <f t="shared" si="70"/>
        <v>0.35876543209876544</v>
      </c>
      <c r="K75" s="1005">
        <v>46496</v>
      </c>
      <c r="L75" s="1005">
        <f t="shared" si="74"/>
        <v>77760</v>
      </c>
      <c r="M75" s="1005">
        <f t="shared" si="75"/>
        <v>0</v>
      </c>
      <c r="N75" s="1005">
        <v>130</v>
      </c>
      <c r="O75" s="1005">
        <v>156</v>
      </c>
      <c r="P75" s="1005">
        <v>156</v>
      </c>
      <c r="Q75" s="1005">
        <v>0.9516</v>
      </c>
      <c r="R75" s="1024">
        <f t="shared" si="71"/>
        <v>0.26376826578439483</v>
      </c>
      <c r="S75" s="1005">
        <v>30614</v>
      </c>
      <c r="T75" s="1005">
        <f t="shared" si="76"/>
        <v>69638</v>
      </c>
      <c r="U75" s="1005">
        <f t="shared" si="77"/>
        <v>0</v>
      </c>
      <c r="V75" s="1005">
        <v>130</v>
      </c>
      <c r="W75" s="1005">
        <v>148</v>
      </c>
      <c r="X75" s="1005">
        <v>148</v>
      </c>
      <c r="Y75" s="1005">
        <v>0.87560000000000004</v>
      </c>
      <c r="Z75" s="1024">
        <f t="shared" si="72"/>
        <v>0.17004504504504506</v>
      </c>
      <c r="AA75" s="1005">
        <v>18120</v>
      </c>
      <c r="AB75" s="1005">
        <f t="shared" si="78"/>
        <v>63936</v>
      </c>
      <c r="AC75" s="1005">
        <f t="shared" si="79"/>
        <v>0</v>
      </c>
      <c r="AD75" s="1005">
        <v>130</v>
      </c>
      <c r="AE75" s="1005">
        <v>124</v>
      </c>
      <c r="AF75" s="1005">
        <v>124</v>
      </c>
      <c r="AG75" s="1005">
        <v>0.9425</v>
      </c>
      <c r="AH75" s="1024">
        <f t="shared" si="73"/>
        <v>0.28919528269164063</v>
      </c>
      <c r="AI75" s="1005">
        <v>26680</v>
      </c>
      <c r="AJ75" s="1005">
        <f t="shared" si="80"/>
        <v>55354</v>
      </c>
      <c r="AK75" s="1005">
        <f t="shared" si="81"/>
        <v>0</v>
      </c>
      <c r="AL75" s="1005">
        <v>130</v>
      </c>
      <c r="AM75" s="1005">
        <v>94</v>
      </c>
      <c r="AN75" s="1005">
        <v>104</v>
      </c>
      <c r="AO75" s="1005">
        <v>0.78280000000000005</v>
      </c>
      <c r="AP75" s="1024">
        <f t="shared" si="54"/>
        <v>9.0625714939373145E-2</v>
      </c>
      <c r="AQ75" s="1005">
        <v>6338</v>
      </c>
      <c r="AR75" s="1005">
        <f t="shared" si="82"/>
        <v>41962</v>
      </c>
      <c r="AS75" s="1005">
        <f t="shared" si="83"/>
        <v>0</v>
      </c>
      <c r="AT75" s="1005">
        <v>130</v>
      </c>
      <c r="AU75" s="1005">
        <v>78</v>
      </c>
      <c r="AV75" s="1005">
        <v>104</v>
      </c>
      <c r="AW75" s="1005">
        <v>0.56459999999999999</v>
      </c>
      <c r="AX75" s="1024">
        <f t="shared" si="55"/>
        <v>8.2300569800569795E-2</v>
      </c>
      <c r="AY75" s="1005">
        <v>4622</v>
      </c>
      <c r="AZ75" s="1005">
        <f t="shared" si="84"/>
        <v>33696</v>
      </c>
      <c r="BA75" s="1005">
        <f t="shared" si="85"/>
        <v>0</v>
      </c>
      <c r="BB75" s="1005">
        <v>130</v>
      </c>
      <c r="BC75" s="1005">
        <v>10</v>
      </c>
      <c r="BD75" s="1005">
        <v>104</v>
      </c>
      <c r="BE75" s="1005">
        <v>0.47089999999999999</v>
      </c>
      <c r="BF75" s="1024">
        <f t="shared" si="65"/>
        <v>0.31505376344086022</v>
      </c>
      <c r="BG75" s="1005">
        <v>2344</v>
      </c>
      <c r="BH75" s="1005">
        <f t="shared" si="86"/>
        <v>4464</v>
      </c>
      <c r="BI75" s="1005">
        <f t="shared" si="87"/>
        <v>0</v>
      </c>
      <c r="BJ75" s="1005">
        <v>130</v>
      </c>
      <c r="BK75" s="1005">
        <v>10</v>
      </c>
      <c r="BL75" s="1005">
        <v>104</v>
      </c>
      <c r="BM75" s="1005">
        <v>0.51970000000000005</v>
      </c>
      <c r="BN75" s="1024">
        <f t="shared" si="66"/>
        <v>0.38583333333333331</v>
      </c>
      <c r="BO75" s="1005">
        <v>2778</v>
      </c>
      <c r="BP75" s="1005">
        <f t="shared" si="88"/>
        <v>4320</v>
      </c>
      <c r="BQ75" s="1005">
        <f t="shared" si="89"/>
        <v>0</v>
      </c>
      <c r="BR75" s="1005">
        <v>130</v>
      </c>
      <c r="BS75" s="1005">
        <v>11</v>
      </c>
      <c r="BT75" s="1005">
        <v>104</v>
      </c>
      <c r="BU75" s="1005">
        <v>0.55869999999999997</v>
      </c>
      <c r="BV75" s="1024">
        <f t="shared" si="67"/>
        <v>0.4087243401759531</v>
      </c>
      <c r="BW75" s="1005">
        <v>3345</v>
      </c>
      <c r="BX75" s="1005">
        <f t="shared" si="90"/>
        <v>4910</v>
      </c>
      <c r="BY75" s="1005">
        <f t="shared" si="91"/>
        <v>0</v>
      </c>
      <c r="BZ75" s="1005">
        <v>130</v>
      </c>
      <c r="CA75" s="1005">
        <v>133.6</v>
      </c>
      <c r="CB75" s="1005">
        <v>133.6</v>
      </c>
      <c r="CC75" s="1005">
        <v>0.84370000000000001</v>
      </c>
      <c r="CD75" s="1024">
        <f t="shared" si="68"/>
        <v>0.1029493432489859</v>
      </c>
      <c r="CE75" s="1005">
        <v>10233</v>
      </c>
      <c r="CF75" s="1005">
        <f t="shared" si="92"/>
        <v>59639</v>
      </c>
      <c r="CG75" s="1005">
        <f t="shared" si="93"/>
        <v>0</v>
      </c>
      <c r="CH75" s="1005">
        <v>130</v>
      </c>
      <c r="CI75" s="1005">
        <v>120.6</v>
      </c>
      <c r="CJ75" s="1005">
        <v>120.6</v>
      </c>
      <c r="CK75" s="1005">
        <v>0.81510000000000005</v>
      </c>
      <c r="CL75" s="1024">
        <f t="shared" si="69"/>
        <v>0.10889254126194425</v>
      </c>
      <c r="CM75" s="1005">
        <v>8825</v>
      </c>
      <c r="CN75" s="1005">
        <f t="shared" si="94"/>
        <v>48626</v>
      </c>
      <c r="CO75" s="1005">
        <f t="shared" si="95"/>
        <v>0</v>
      </c>
      <c r="CP75" s="1005">
        <v>130</v>
      </c>
      <c r="CQ75" s="1005">
        <v>160.80000000000001</v>
      </c>
      <c r="CR75" s="1005">
        <v>160.80000000000001</v>
      </c>
      <c r="CS75" s="1005">
        <v>0.84060000000000001</v>
      </c>
      <c r="CT75" s="1024">
        <f t="shared" si="61"/>
        <v>0.32340816080885892</v>
      </c>
      <c r="CU75" s="1005">
        <v>38691</v>
      </c>
      <c r="CV75" s="1005">
        <f t="shared" si="96"/>
        <v>71781</v>
      </c>
      <c r="CW75" s="1005">
        <f t="shared" si="97"/>
        <v>0</v>
      </c>
    </row>
    <row r="76" spans="1:101">
      <c r="A76" s="1004">
        <v>70</v>
      </c>
      <c r="B76" s="1005" t="s">
        <v>1655</v>
      </c>
      <c r="C76" s="1004" t="s">
        <v>1274</v>
      </c>
      <c r="D76" s="1005" t="s">
        <v>2203</v>
      </c>
      <c r="E76" s="1004" t="s">
        <v>55</v>
      </c>
      <c r="F76" s="1004">
        <v>130</v>
      </c>
      <c r="G76" s="1005">
        <v>42.56</v>
      </c>
      <c r="H76" s="1004">
        <v>104</v>
      </c>
      <c r="I76" s="1005">
        <v>0.90869999999999995</v>
      </c>
      <c r="J76" s="1024">
        <f t="shared" si="70"/>
        <v>0.44469898705096073</v>
      </c>
      <c r="K76" s="1005">
        <v>13627</v>
      </c>
      <c r="L76" s="1005">
        <f t="shared" si="74"/>
        <v>18386</v>
      </c>
      <c r="M76" s="1005">
        <f t="shared" si="75"/>
        <v>0</v>
      </c>
      <c r="N76" s="1005">
        <v>130</v>
      </c>
      <c r="O76" s="1005">
        <v>40.159999999999997</v>
      </c>
      <c r="P76" s="1005">
        <v>104</v>
      </c>
      <c r="Q76" s="1005">
        <v>0.91549999999999998</v>
      </c>
      <c r="R76" s="1024">
        <f t="shared" si="71"/>
        <v>0.39867412072141545</v>
      </c>
      <c r="S76" s="1005">
        <v>11912</v>
      </c>
      <c r="T76" s="1005">
        <f t="shared" si="76"/>
        <v>17927</v>
      </c>
      <c r="U76" s="1005">
        <f t="shared" si="77"/>
        <v>0</v>
      </c>
      <c r="V76" s="1005">
        <v>130</v>
      </c>
      <c r="W76" s="1005">
        <v>40.24</v>
      </c>
      <c r="X76" s="1005">
        <v>104</v>
      </c>
      <c r="Y76" s="1005">
        <v>0.91020000000000001</v>
      </c>
      <c r="Z76" s="1024">
        <f t="shared" si="72"/>
        <v>0.44396813563066045</v>
      </c>
      <c r="AA76" s="1005">
        <v>12863</v>
      </c>
      <c r="AB76" s="1005">
        <f t="shared" si="78"/>
        <v>17384</v>
      </c>
      <c r="AC76" s="1005">
        <f t="shared" si="79"/>
        <v>0</v>
      </c>
      <c r="AD76" s="1005">
        <v>130</v>
      </c>
      <c r="AE76" s="1005">
        <v>35.68</v>
      </c>
      <c r="AF76" s="1005">
        <v>104</v>
      </c>
      <c r="AG76" s="1005">
        <v>0.90459999999999996</v>
      </c>
      <c r="AH76" s="1024">
        <f t="shared" si="73"/>
        <v>0.50681988041853521</v>
      </c>
      <c r="AI76" s="1005">
        <v>13454</v>
      </c>
      <c r="AJ76" s="1005">
        <f t="shared" si="80"/>
        <v>15928</v>
      </c>
      <c r="AK76" s="1005">
        <f t="shared" si="81"/>
        <v>0</v>
      </c>
      <c r="AL76" s="1005">
        <v>130</v>
      </c>
      <c r="AM76" s="1005">
        <v>38.799999999999997</v>
      </c>
      <c r="AN76" s="1005">
        <v>104</v>
      </c>
      <c r="AO76" s="1005">
        <v>0.91120000000000001</v>
      </c>
      <c r="AP76" s="1024">
        <f t="shared" si="54"/>
        <v>0.4760766544728966</v>
      </c>
      <c r="AQ76" s="1005">
        <v>13743</v>
      </c>
      <c r="AR76" s="1005">
        <f t="shared" si="82"/>
        <v>17320</v>
      </c>
      <c r="AS76" s="1005">
        <f t="shared" si="83"/>
        <v>0</v>
      </c>
      <c r="AT76" s="1005">
        <v>130</v>
      </c>
      <c r="AU76" s="1005">
        <v>29.2</v>
      </c>
      <c r="AV76" s="1005">
        <v>104</v>
      </c>
      <c r="AW76" s="1005">
        <v>0.92490000000000006</v>
      </c>
      <c r="AX76" s="1024">
        <f t="shared" si="55"/>
        <v>0.56045471841704719</v>
      </c>
      <c r="AY76" s="1005">
        <v>11783</v>
      </c>
      <c r="AZ76" s="1005">
        <f t="shared" si="84"/>
        <v>12614</v>
      </c>
      <c r="BA76" s="1005">
        <f t="shared" si="85"/>
        <v>0</v>
      </c>
      <c r="BB76" s="1005">
        <v>130</v>
      </c>
      <c r="BC76" s="1005">
        <v>34.64</v>
      </c>
      <c r="BD76" s="1005">
        <v>104</v>
      </c>
      <c r="BE76" s="1005">
        <v>0.91620000000000001</v>
      </c>
      <c r="BF76" s="1024">
        <f t="shared" si="65"/>
        <v>0.49413786038888474</v>
      </c>
      <c r="BG76" s="1005">
        <v>12735</v>
      </c>
      <c r="BH76" s="1005">
        <f t="shared" si="86"/>
        <v>15463</v>
      </c>
      <c r="BI76" s="1005">
        <f t="shared" si="87"/>
        <v>0</v>
      </c>
      <c r="BJ76" s="1005">
        <v>130</v>
      </c>
      <c r="BK76" s="1005">
        <v>32.08</v>
      </c>
      <c r="BL76" s="1005">
        <v>104</v>
      </c>
      <c r="BM76" s="1005">
        <v>0.90600000000000003</v>
      </c>
      <c r="BN76" s="1024">
        <f t="shared" si="66"/>
        <v>0.4644205458575783</v>
      </c>
      <c r="BO76" s="1005">
        <v>10727</v>
      </c>
      <c r="BP76" s="1005">
        <f t="shared" si="88"/>
        <v>13859</v>
      </c>
      <c r="BQ76" s="1005">
        <f t="shared" si="89"/>
        <v>0</v>
      </c>
      <c r="BR76" s="1005">
        <v>130</v>
      </c>
      <c r="BS76" s="1005">
        <v>26.64</v>
      </c>
      <c r="BT76" s="1005">
        <v>104</v>
      </c>
      <c r="BU76" s="1005">
        <v>0.91979999999999995</v>
      </c>
      <c r="BV76" s="1024">
        <f t="shared" si="67"/>
        <v>0.46821014562950047</v>
      </c>
      <c r="BW76" s="1005">
        <v>9280</v>
      </c>
      <c r="BX76" s="1005">
        <f t="shared" si="90"/>
        <v>11892</v>
      </c>
      <c r="BY76" s="1005">
        <f t="shared" si="91"/>
        <v>0</v>
      </c>
      <c r="BZ76" s="1005">
        <v>130</v>
      </c>
      <c r="CA76" s="1005">
        <v>23.52</v>
      </c>
      <c r="CB76" s="1005">
        <v>104</v>
      </c>
      <c r="CC76" s="1005">
        <v>0.9274</v>
      </c>
      <c r="CD76" s="1024">
        <f t="shared" si="68"/>
        <v>0.53752011557311097</v>
      </c>
      <c r="CE76" s="1005">
        <v>9406</v>
      </c>
      <c r="CF76" s="1005">
        <f t="shared" si="92"/>
        <v>10499</v>
      </c>
      <c r="CG76" s="1005">
        <f t="shared" si="93"/>
        <v>0</v>
      </c>
      <c r="CH76" s="1005">
        <v>130</v>
      </c>
      <c r="CI76" s="1005">
        <v>30.56</v>
      </c>
      <c r="CJ76" s="1005">
        <v>104</v>
      </c>
      <c r="CK76" s="1005">
        <v>0.9254</v>
      </c>
      <c r="CL76" s="1024">
        <f t="shared" si="69"/>
        <v>0.47111653889304411</v>
      </c>
      <c r="CM76" s="1005">
        <v>9675</v>
      </c>
      <c r="CN76" s="1005">
        <f t="shared" si="94"/>
        <v>12322</v>
      </c>
      <c r="CO76" s="1005">
        <f t="shared" si="95"/>
        <v>0</v>
      </c>
      <c r="CP76" s="1005">
        <v>130</v>
      </c>
      <c r="CQ76" s="1005">
        <v>38.96</v>
      </c>
      <c r="CR76" s="1005">
        <v>104</v>
      </c>
      <c r="CS76" s="1005">
        <v>0.92759999999999998</v>
      </c>
      <c r="CT76" s="1024">
        <f t="shared" si="61"/>
        <v>0.46194332207281796</v>
      </c>
      <c r="CU76" s="1005">
        <v>13390</v>
      </c>
      <c r="CV76" s="1005">
        <f t="shared" si="96"/>
        <v>17392</v>
      </c>
      <c r="CW76" s="1005">
        <f t="shared" si="97"/>
        <v>0</v>
      </c>
    </row>
    <row r="77" spans="1:101">
      <c r="A77" s="1004">
        <v>71</v>
      </c>
      <c r="B77" s="1005" t="s">
        <v>1373</v>
      </c>
      <c r="C77" s="1004" t="s">
        <v>1274</v>
      </c>
      <c r="D77" s="1005" t="s">
        <v>2011</v>
      </c>
      <c r="E77" s="1004" t="s">
        <v>55</v>
      </c>
      <c r="F77" s="1004">
        <v>131</v>
      </c>
      <c r="G77" s="1005">
        <v>120</v>
      </c>
      <c r="H77" s="1004">
        <v>120</v>
      </c>
      <c r="I77" s="1005">
        <v>0.87239999999999995</v>
      </c>
      <c r="J77" s="1024">
        <f t="shared" si="70"/>
        <v>0.35944444444444446</v>
      </c>
      <c r="K77" s="1005">
        <v>31056</v>
      </c>
      <c r="L77" s="1005">
        <f t="shared" si="74"/>
        <v>51840</v>
      </c>
      <c r="M77" s="1005">
        <f t="shared" si="75"/>
        <v>0</v>
      </c>
      <c r="N77" s="1005">
        <v>131</v>
      </c>
      <c r="O77" s="1005">
        <v>117</v>
      </c>
      <c r="P77" s="1005">
        <v>117</v>
      </c>
      <c r="Q77" s="1005">
        <v>0.84540000000000004</v>
      </c>
      <c r="R77" s="1024">
        <f t="shared" si="71"/>
        <v>0.27988006617038874</v>
      </c>
      <c r="S77" s="1005">
        <v>24363</v>
      </c>
      <c r="T77" s="1005">
        <f t="shared" si="76"/>
        <v>52229</v>
      </c>
      <c r="U77" s="1005">
        <f t="shared" si="77"/>
        <v>0</v>
      </c>
      <c r="V77" s="1005">
        <v>131</v>
      </c>
      <c r="W77" s="1005">
        <v>99</v>
      </c>
      <c r="X77" s="1005">
        <v>104.8</v>
      </c>
      <c r="Y77" s="1005">
        <v>0.82850000000000001</v>
      </c>
      <c r="Z77" s="1024">
        <f t="shared" si="72"/>
        <v>0.33943602693602692</v>
      </c>
      <c r="AA77" s="1005">
        <v>24195</v>
      </c>
      <c r="AB77" s="1005">
        <f t="shared" si="78"/>
        <v>42768</v>
      </c>
      <c r="AC77" s="1005">
        <f t="shared" si="79"/>
        <v>0</v>
      </c>
      <c r="AD77" s="1005">
        <v>131</v>
      </c>
      <c r="AE77" s="1005">
        <v>97.8</v>
      </c>
      <c r="AF77" s="1005">
        <v>104.8</v>
      </c>
      <c r="AG77" s="1005">
        <v>0.82179999999999997</v>
      </c>
      <c r="AH77" s="1024">
        <f t="shared" si="73"/>
        <v>0.35523451415000989</v>
      </c>
      <c r="AI77" s="1005">
        <v>25848</v>
      </c>
      <c r="AJ77" s="1005">
        <f t="shared" si="80"/>
        <v>43658</v>
      </c>
      <c r="AK77" s="1005">
        <f t="shared" si="81"/>
        <v>0</v>
      </c>
      <c r="AL77" s="1005">
        <v>131</v>
      </c>
      <c r="AM77" s="1005">
        <v>101.76</v>
      </c>
      <c r="AN77" s="1005">
        <v>104.8</v>
      </c>
      <c r="AO77" s="1005">
        <v>0.78749999999999998</v>
      </c>
      <c r="AP77" s="1024">
        <f t="shared" si="54"/>
        <v>0.34221624146209506</v>
      </c>
      <c r="AQ77" s="1005">
        <v>25909</v>
      </c>
      <c r="AR77" s="1005">
        <f t="shared" si="82"/>
        <v>45426</v>
      </c>
      <c r="AS77" s="1005">
        <f t="shared" si="83"/>
        <v>0</v>
      </c>
      <c r="AT77" s="1005">
        <v>131</v>
      </c>
      <c r="AU77" s="1005">
        <v>102</v>
      </c>
      <c r="AV77" s="1005">
        <v>104.8</v>
      </c>
      <c r="AW77" s="1005">
        <v>0.83020000000000005</v>
      </c>
      <c r="AX77" s="1024">
        <f t="shared" si="55"/>
        <v>0.2931372549019608</v>
      </c>
      <c r="AY77" s="1005">
        <v>21528</v>
      </c>
      <c r="AZ77" s="1005">
        <f t="shared" si="84"/>
        <v>44064</v>
      </c>
      <c r="BA77" s="1005">
        <f t="shared" si="85"/>
        <v>0</v>
      </c>
      <c r="BB77" s="1005">
        <v>131</v>
      </c>
      <c r="BC77" s="1005">
        <v>89.28</v>
      </c>
      <c r="BD77" s="1005">
        <v>104.8</v>
      </c>
      <c r="BE77" s="1005">
        <v>0.79469999999999996</v>
      </c>
      <c r="BF77" s="1024">
        <f t="shared" si="65"/>
        <v>0.31107582283115576</v>
      </c>
      <c r="BG77" s="1005">
        <v>20663</v>
      </c>
      <c r="BH77" s="1005">
        <f t="shared" si="86"/>
        <v>39855</v>
      </c>
      <c r="BI77" s="1005">
        <f t="shared" si="87"/>
        <v>0</v>
      </c>
      <c r="BJ77" s="1005">
        <v>131</v>
      </c>
      <c r="BK77" s="1005">
        <v>96</v>
      </c>
      <c r="BL77" s="1005">
        <v>104.8</v>
      </c>
      <c r="BM77" s="1005">
        <v>0.73640000000000005</v>
      </c>
      <c r="BN77" s="1024">
        <f t="shared" si="66"/>
        <v>0.32061631944444446</v>
      </c>
      <c r="BO77" s="1005">
        <v>22161</v>
      </c>
      <c r="BP77" s="1005">
        <f t="shared" si="88"/>
        <v>41472</v>
      </c>
      <c r="BQ77" s="1005">
        <f t="shared" si="89"/>
        <v>0</v>
      </c>
      <c r="BR77" s="1005">
        <v>131</v>
      </c>
      <c r="BS77" s="1005">
        <v>97.2</v>
      </c>
      <c r="BT77" s="1005">
        <v>104.8</v>
      </c>
      <c r="BU77" s="1005">
        <v>0.69259999999999999</v>
      </c>
      <c r="BV77" s="1024">
        <f t="shared" si="67"/>
        <v>0.29059637594583831</v>
      </c>
      <c r="BW77" s="1005">
        <v>21015</v>
      </c>
      <c r="BX77" s="1005">
        <f t="shared" si="90"/>
        <v>43390</v>
      </c>
      <c r="BY77" s="1005">
        <f t="shared" si="91"/>
        <v>0</v>
      </c>
      <c r="BZ77" s="1005">
        <v>131</v>
      </c>
      <c r="CA77" s="1005">
        <v>93.6</v>
      </c>
      <c r="CB77" s="1005">
        <v>104.8</v>
      </c>
      <c r="CC77" s="1005">
        <v>0.68730000000000002</v>
      </c>
      <c r="CD77" s="1024">
        <f t="shared" si="68"/>
        <v>0.32021126275158535</v>
      </c>
      <c r="CE77" s="1005">
        <v>22299</v>
      </c>
      <c r="CF77" s="1005">
        <f t="shared" si="92"/>
        <v>41783</v>
      </c>
      <c r="CG77" s="1005">
        <f t="shared" si="93"/>
        <v>0</v>
      </c>
      <c r="CH77" s="1005">
        <v>131</v>
      </c>
      <c r="CI77" s="1005">
        <v>92.4</v>
      </c>
      <c r="CJ77" s="1005">
        <v>104.8</v>
      </c>
      <c r="CK77" s="1005">
        <v>0.65149999999999997</v>
      </c>
      <c r="CL77" s="1024">
        <f t="shared" si="69"/>
        <v>0.31356292517006801</v>
      </c>
      <c r="CM77" s="1005">
        <v>19470</v>
      </c>
      <c r="CN77" s="1005">
        <f t="shared" si="94"/>
        <v>37256</v>
      </c>
      <c r="CO77" s="1005">
        <f t="shared" si="95"/>
        <v>0</v>
      </c>
      <c r="CP77" s="1005">
        <v>131</v>
      </c>
      <c r="CQ77" s="1005">
        <v>90</v>
      </c>
      <c r="CR77" s="1005">
        <v>104.8</v>
      </c>
      <c r="CS77" s="1005">
        <v>0.73929999999999996</v>
      </c>
      <c r="CT77" s="1024">
        <f t="shared" si="61"/>
        <v>0.31145459976105139</v>
      </c>
      <c r="CU77" s="1005">
        <v>20855</v>
      </c>
      <c r="CV77" s="1005">
        <f t="shared" si="96"/>
        <v>40176</v>
      </c>
      <c r="CW77" s="1005">
        <f t="shared" si="97"/>
        <v>0</v>
      </c>
    </row>
    <row r="78" spans="1:101">
      <c r="A78" s="1004">
        <v>72</v>
      </c>
      <c r="B78" s="1005" t="s">
        <v>748</v>
      </c>
      <c r="C78" s="1004" t="s">
        <v>1274</v>
      </c>
      <c r="D78" s="1005" t="s">
        <v>2011</v>
      </c>
      <c r="E78" s="1004" t="s">
        <v>120</v>
      </c>
      <c r="F78" s="1004">
        <v>132</v>
      </c>
      <c r="G78" s="1005">
        <v>143.36000000000001</v>
      </c>
      <c r="H78" s="1004">
        <v>143.36000000000001</v>
      </c>
      <c r="I78" s="1005">
        <v>0.75380000000000003</v>
      </c>
      <c r="J78" s="1024">
        <f t="shared" si="70"/>
        <v>0.1398189484126984</v>
      </c>
      <c r="K78" s="1005">
        <v>14432</v>
      </c>
      <c r="L78" s="1005">
        <f t="shared" si="74"/>
        <v>61932</v>
      </c>
      <c r="M78" s="1005">
        <f t="shared" si="75"/>
        <v>0</v>
      </c>
      <c r="N78" s="1005">
        <v>132</v>
      </c>
      <c r="O78" s="1005">
        <v>131.04</v>
      </c>
      <c r="P78" s="1005">
        <v>131.04</v>
      </c>
      <c r="Q78" s="1005">
        <v>0.7591</v>
      </c>
      <c r="R78" s="1024">
        <f t="shared" si="71"/>
        <v>0.11188408365827721</v>
      </c>
      <c r="S78" s="1005">
        <v>10908</v>
      </c>
      <c r="T78" s="1005">
        <f t="shared" si="76"/>
        <v>58496</v>
      </c>
      <c r="U78" s="1005">
        <f t="shared" si="77"/>
        <v>0</v>
      </c>
      <c r="V78" s="1005">
        <v>132</v>
      </c>
      <c r="W78" s="1005">
        <v>117.12</v>
      </c>
      <c r="X78" s="1005">
        <v>117.12</v>
      </c>
      <c r="Y78" s="1005">
        <v>0.78890000000000005</v>
      </c>
      <c r="Z78" s="1024">
        <f t="shared" si="72"/>
        <v>0.10056162720097145</v>
      </c>
      <c r="AA78" s="1005">
        <v>8480</v>
      </c>
      <c r="AB78" s="1005">
        <f t="shared" si="78"/>
        <v>50596</v>
      </c>
      <c r="AC78" s="1005">
        <f t="shared" si="79"/>
        <v>0</v>
      </c>
      <c r="AD78" s="1005">
        <v>132</v>
      </c>
      <c r="AE78" s="1005">
        <v>80.64</v>
      </c>
      <c r="AF78" s="1005">
        <v>105.6</v>
      </c>
      <c r="AG78" s="1005">
        <v>0.79900000000000004</v>
      </c>
      <c r="AH78" s="1024">
        <f t="shared" si="73"/>
        <v>6.6004224270353296E-2</v>
      </c>
      <c r="AI78" s="1005">
        <v>3960</v>
      </c>
      <c r="AJ78" s="1005">
        <f t="shared" si="80"/>
        <v>35998</v>
      </c>
      <c r="AK78" s="1005">
        <f t="shared" si="81"/>
        <v>0</v>
      </c>
      <c r="AL78" s="1005">
        <v>132</v>
      </c>
      <c r="AM78" s="1005">
        <v>112.16</v>
      </c>
      <c r="AN78" s="1005">
        <v>112.16</v>
      </c>
      <c r="AO78" s="1005">
        <v>0.77380000000000004</v>
      </c>
      <c r="AP78" s="1024">
        <f t="shared" si="54"/>
        <v>0.12501342168637739</v>
      </c>
      <c r="AQ78" s="1005">
        <v>10432</v>
      </c>
      <c r="AR78" s="1005">
        <f t="shared" si="82"/>
        <v>50068</v>
      </c>
      <c r="AS78" s="1005">
        <f t="shared" si="83"/>
        <v>0</v>
      </c>
      <c r="AT78" s="1005">
        <v>132</v>
      </c>
      <c r="AU78" s="1005">
        <v>89.44</v>
      </c>
      <c r="AV78" s="1005">
        <v>105.6</v>
      </c>
      <c r="AW78" s="1005">
        <v>0.77669999999999995</v>
      </c>
      <c r="AX78" s="1024">
        <f t="shared" si="55"/>
        <v>0.22324090638044128</v>
      </c>
      <c r="AY78" s="1005">
        <v>14376</v>
      </c>
      <c r="AZ78" s="1005">
        <f t="shared" si="84"/>
        <v>38638</v>
      </c>
      <c r="BA78" s="1005">
        <f t="shared" si="85"/>
        <v>0</v>
      </c>
      <c r="BB78" s="1005">
        <v>132</v>
      </c>
      <c r="BC78" s="1005">
        <v>89.28</v>
      </c>
      <c r="BD78" s="1005">
        <v>105.6</v>
      </c>
      <c r="BE78" s="1005">
        <v>0.77329999999999999</v>
      </c>
      <c r="BF78" s="1024">
        <f t="shared" si="65"/>
        <v>0.11200716845878135</v>
      </c>
      <c r="BG78" s="1005">
        <v>7440</v>
      </c>
      <c r="BH78" s="1005">
        <f t="shared" si="86"/>
        <v>39855</v>
      </c>
      <c r="BI78" s="1005">
        <f t="shared" si="87"/>
        <v>0</v>
      </c>
      <c r="BJ78" s="1005">
        <v>132</v>
      </c>
      <c r="BK78" s="1005">
        <v>13.92</v>
      </c>
      <c r="BL78" s="1005">
        <v>105.6</v>
      </c>
      <c r="BM78" s="1005">
        <v>0.77969999999999995</v>
      </c>
      <c r="BN78" s="1024">
        <f t="shared" si="66"/>
        <v>8.9000638569604093E-2</v>
      </c>
      <c r="BO78" s="1005">
        <v>892</v>
      </c>
      <c r="BP78" s="1005">
        <f t="shared" si="88"/>
        <v>6013</v>
      </c>
      <c r="BQ78" s="1005">
        <f t="shared" si="89"/>
        <v>0</v>
      </c>
      <c r="BR78" s="1005">
        <v>132</v>
      </c>
      <c r="BS78" s="1005">
        <v>11.84</v>
      </c>
      <c r="BT78" s="1005">
        <v>105.6</v>
      </c>
      <c r="BU78" s="1005">
        <v>0.66</v>
      </c>
      <c r="BV78" s="1024">
        <f t="shared" si="67"/>
        <v>0.10580136588201106</v>
      </c>
      <c r="BW78" s="1005">
        <v>932</v>
      </c>
      <c r="BX78" s="1005">
        <f t="shared" si="90"/>
        <v>5285</v>
      </c>
      <c r="BY78" s="1005">
        <f t="shared" si="91"/>
        <v>0</v>
      </c>
      <c r="BZ78" s="1005">
        <v>132</v>
      </c>
      <c r="CA78" s="1005">
        <v>104.64</v>
      </c>
      <c r="CB78" s="1005">
        <v>105.6</v>
      </c>
      <c r="CC78" s="1005">
        <v>0.76859999999999995</v>
      </c>
      <c r="CD78" s="1024">
        <f t="shared" si="68"/>
        <v>0.11827545953766729</v>
      </c>
      <c r="CE78" s="1005">
        <v>9208</v>
      </c>
      <c r="CF78" s="1005">
        <f t="shared" si="92"/>
        <v>46711</v>
      </c>
      <c r="CG78" s="1005">
        <f t="shared" si="93"/>
        <v>0</v>
      </c>
      <c r="CH78" s="1005">
        <v>132</v>
      </c>
      <c r="CI78" s="1005">
        <v>107.52</v>
      </c>
      <c r="CJ78" s="1005">
        <v>107.52</v>
      </c>
      <c r="CK78" s="1005">
        <v>0.7722</v>
      </c>
      <c r="CL78" s="1024">
        <f t="shared" si="69"/>
        <v>0.2829484658446712</v>
      </c>
      <c r="CM78" s="1005">
        <v>20444</v>
      </c>
      <c r="CN78" s="1005">
        <f t="shared" si="94"/>
        <v>43352</v>
      </c>
      <c r="CO78" s="1005">
        <f t="shared" si="95"/>
        <v>0</v>
      </c>
      <c r="CP78" s="1005">
        <v>132</v>
      </c>
      <c r="CQ78" s="1005">
        <v>107.52</v>
      </c>
      <c r="CR78" s="1005">
        <v>107.52</v>
      </c>
      <c r="CS78" s="1005">
        <v>0.77300000000000002</v>
      </c>
      <c r="CT78" s="1024">
        <f t="shared" si="61"/>
        <v>0.29681899641577064</v>
      </c>
      <c r="CU78" s="1005">
        <v>23744</v>
      </c>
      <c r="CV78" s="1005">
        <f t="shared" si="96"/>
        <v>47997</v>
      </c>
      <c r="CW78" s="1005">
        <f t="shared" si="97"/>
        <v>0</v>
      </c>
    </row>
    <row r="79" spans="1:101">
      <c r="A79" s="1004">
        <v>73</v>
      </c>
      <c r="B79" s="1005" t="s">
        <v>752</v>
      </c>
      <c r="C79" s="1004" t="s">
        <v>1274</v>
      </c>
      <c r="D79" s="1005" t="s">
        <v>2011</v>
      </c>
      <c r="E79" s="1004" t="s">
        <v>55</v>
      </c>
      <c r="F79" s="1004">
        <v>132</v>
      </c>
      <c r="G79" s="1005">
        <v>1.08</v>
      </c>
      <c r="H79" s="1004">
        <v>105.6</v>
      </c>
      <c r="I79" s="1005">
        <v>0</v>
      </c>
      <c r="J79" s="1024">
        <f t="shared" si="70"/>
        <v>0</v>
      </c>
      <c r="K79" s="1005">
        <v>0</v>
      </c>
      <c r="L79" s="1005">
        <f t="shared" si="74"/>
        <v>467</v>
      </c>
      <c r="M79" s="1005">
        <f t="shared" si="75"/>
        <v>0</v>
      </c>
      <c r="N79" s="1005">
        <v>132</v>
      </c>
      <c r="O79" s="1005">
        <v>69.48</v>
      </c>
      <c r="P79" s="1005">
        <v>105.6</v>
      </c>
      <c r="Q79" s="1005">
        <v>0.98780000000000001</v>
      </c>
      <c r="R79" s="1024">
        <f t="shared" si="71"/>
        <v>0.10709355519651358</v>
      </c>
      <c r="S79" s="1005">
        <v>5536</v>
      </c>
      <c r="T79" s="1005">
        <f t="shared" si="76"/>
        <v>31016</v>
      </c>
      <c r="U79" s="1005">
        <f t="shared" si="77"/>
        <v>0</v>
      </c>
      <c r="V79" s="1005">
        <v>132</v>
      </c>
      <c r="W79" s="1005">
        <v>147.12</v>
      </c>
      <c r="X79" s="1005">
        <v>147.12</v>
      </c>
      <c r="Y79" s="1005">
        <v>0.91269999999999996</v>
      </c>
      <c r="Z79" s="1024">
        <f t="shared" si="72"/>
        <v>0.27715470364328437</v>
      </c>
      <c r="AA79" s="1005">
        <v>29358</v>
      </c>
      <c r="AB79" s="1005">
        <f t="shared" si="78"/>
        <v>63556</v>
      </c>
      <c r="AC79" s="1005">
        <f t="shared" si="79"/>
        <v>0</v>
      </c>
      <c r="AD79" s="1005">
        <v>132</v>
      </c>
      <c r="AE79" s="1005">
        <v>102.12</v>
      </c>
      <c r="AF79" s="1005">
        <v>105.6</v>
      </c>
      <c r="AG79" s="1005">
        <v>0.92530000000000001</v>
      </c>
      <c r="AH79" s="1024">
        <f t="shared" si="73"/>
        <v>0.30698650965130631</v>
      </c>
      <c r="AI79" s="1005">
        <v>23324</v>
      </c>
      <c r="AJ79" s="1005">
        <f t="shared" si="80"/>
        <v>45586</v>
      </c>
      <c r="AK79" s="1005">
        <f t="shared" si="81"/>
        <v>0</v>
      </c>
      <c r="AL79" s="1005">
        <v>132</v>
      </c>
      <c r="AM79" s="1005">
        <v>85.08</v>
      </c>
      <c r="AN79" s="1005">
        <v>105.6</v>
      </c>
      <c r="AO79" s="1005">
        <v>0.95540000000000003</v>
      </c>
      <c r="AP79" s="1024">
        <f t="shared" si="54"/>
        <v>0.21300319496893499</v>
      </c>
      <c r="AQ79" s="1005">
        <v>13483</v>
      </c>
      <c r="AR79" s="1005">
        <f t="shared" si="82"/>
        <v>37980</v>
      </c>
      <c r="AS79" s="1005">
        <f t="shared" si="83"/>
        <v>0</v>
      </c>
      <c r="AT79" s="1005">
        <v>132</v>
      </c>
      <c r="AU79" s="1005">
        <v>82.56</v>
      </c>
      <c r="AV79" s="1005">
        <v>105.6</v>
      </c>
      <c r="AW79" s="1005">
        <v>0.95609999999999995</v>
      </c>
      <c r="AX79" s="1024">
        <f t="shared" si="55"/>
        <v>0.32515073212747631</v>
      </c>
      <c r="AY79" s="1005">
        <v>19328</v>
      </c>
      <c r="AZ79" s="1005">
        <f t="shared" si="84"/>
        <v>35666</v>
      </c>
      <c r="BA79" s="1005">
        <f t="shared" si="85"/>
        <v>0</v>
      </c>
      <c r="BB79" s="1005">
        <v>132</v>
      </c>
      <c r="BC79" s="1005">
        <v>83.28</v>
      </c>
      <c r="BD79" s="1005">
        <v>105.6</v>
      </c>
      <c r="BE79" s="1005">
        <v>0.93630000000000002</v>
      </c>
      <c r="BF79" s="1024">
        <f t="shared" si="65"/>
        <v>0.14326911158625391</v>
      </c>
      <c r="BG79" s="1005">
        <v>8877</v>
      </c>
      <c r="BH79" s="1005">
        <f t="shared" si="86"/>
        <v>37176</v>
      </c>
      <c r="BI79" s="1005">
        <f t="shared" si="87"/>
        <v>0</v>
      </c>
      <c r="BJ79" s="1005">
        <v>132</v>
      </c>
      <c r="BK79" s="1005">
        <v>4.8</v>
      </c>
      <c r="BL79" s="1005">
        <v>105.6</v>
      </c>
      <c r="BM79" s="1005">
        <v>0.96419999999999995</v>
      </c>
      <c r="BN79" s="1024">
        <f t="shared" si="66"/>
        <v>4.0509259259259259E-2</v>
      </c>
      <c r="BO79" s="1005">
        <v>140</v>
      </c>
      <c r="BP79" s="1005">
        <f t="shared" si="88"/>
        <v>2074</v>
      </c>
      <c r="BQ79" s="1005">
        <f t="shared" si="89"/>
        <v>0</v>
      </c>
      <c r="BR79" s="1005">
        <v>132</v>
      </c>
      <c r="BS79" s="1005">
        <v>61.44</v>
      </c>
      <c r="BT79" s="1005">
        <v>105.6</v>
      </c>
      <c r="BU79" s="1005">
        <v>0.99629999999999996</v>
      </c>
      <c r="BV79" s="1024">
        <f t="shared" si="67"/>
        <v>0.22843336973566308</v>
      </c>
      <c r="BW79" s="1005">
        <v>10442</v>
      </c>
      <c r="BX79" s="1005">
        <f t="shared" si="90"/>
        <v>27427</v>
      </c>
      <c r="BY79" s="1005">
        <f t="shared" si="91"/>
        <v>0</v>
      </c>
      <c r="BZ79" s="1005">
        <v>132</v>
      </c>
      <c r="CA79" s="1005">
        <v>60.96</v>
      </c>
      <c r="CB79" s="1005">
        <v>105.6</v>
      </c>
      <c r="CC79" s="1005">
        <v>0.99629999999999996</v>
      </c>
      <c r="CD79" s="1024">
        <f t="shared" si="68"/>
        <v>0.14488171337453787</v>
      </c>
      <c r="CE79" s="1005">
        <v>6571</v>
      </c>
      <c r="CF79" s="1005">
        <f t="shared" si="92"/>
        <v>27213</v>
      </c>
      <c r="CG79" s="1005">
        <f t="shared" si="93"/>
        <v>0</v>
      </c>
      <c r="CH79" s="1005">
        <v>132</v>
      </c>
      <c r="CI79" s="1005">
        <v>58.2</v>
      </c>
      <c r="CJ79" s="1005">
        <v>105.6</v>
      </c>
      <c r="CK79" s="1005">
        <v>0.99860000000000004</v>
      </c>
      <c r="CL79" s="1024">
        <f t="shared" si="69"/>
        <v>3.7918303060055635E-2</v>
      </c>
      <c r="CM79" s="1005">
        <v>1483</v>
      </c>
      <c r="CN79" s="1005">
        <f t="shared" si="94"/>
        <v>23466</v>
      </c>
      <c r="CO79" s="1005">
        <f t="shared" si="95"/>
        <v>0</v>
      </c>
      <c r="CP79" s="1005">
        <v>132</v>
      </c>
      <c r="CQ79" s="1005">
        <v>5.52</v>
      </c>
      <c r="CR79" s="1005">
        <v>105.6</v>
      </c>
      <c r="CS79" s="1005">
        <v>0.99760000000000004</v>
      </c>
      <c r="CT79" s="1024">
        <f t="shared" si="61"/>
        <v>0.10421536543556179</v>
      </c>
      <c r="CU79" s="1005">
        <v>428</v>
      </c>
      <c r="CV79" s="1005">
        <f t="shared" si="96"/>
        <v>2464</v>
      </c>
      <c r="CW79" s="1005">
        <f t="shared" si="97"/>
        <v>0</v>
      </c>
    </row>
    <row r="80" spans="1:101">
      <c r="A80" s="1004">
        <v>74</v>
      </c>
      <c r="B80" s="1005" t="s">
        <v>994</v>
      </c>
      <c r="C80" s="1004" t="s">
        <v>1274</v>
      </c>
      <c r="D80" s="1005" t="s">
        <v>2011</v>
      </c>
      <c r="E80" s="1004" t="s">
        <v>55</v>
      </c>
      <c r="F80" s="1004">
        <v>132</v>
      </c>
      <c r="G80" s="1005">
        <v>130</v>
      </c>
      <c r="H80" s="1004">
        <v>130</v>
      </c>
      <c r="I80" s="1005">
        <v>0.59889999999999999</v>
      </c>
      <c r="J80" s="1024">
        <f t="shared" si="70"/>
        <v>6.1217948717948716E-2</v>
      </c>
      <c r="K80" s="1005">
        <v>5730</v>
      </c>
      <c r="L80" s="1005">
        <f t="shared" si="74"/>
        <v>56160</v>
      </c>
      <c r="M80" s="1005">
        <f t="shared" si="75"/>
        <v>0</v>
      </c>
      <c r="N80" s="1005">
        <v>132</v>
      </c>
      <c r="O80" s="1005">
        <v>122</v>
      </c>
      <c r="P80" s="1005">
        <v>122</v>
      </c>
      <c r="Q80" s="1005">
        <v>0.54210000000000003</v>
      </c>
      <c r="R80" s="1024">
        <f t="shared" si="71"/>
        <v>5.3278688524590161E-2</v>
      </c>
      <c r="S80" s="1005">
        <v>4836</v>
      </c>
      <c r="T80" s="1005">
        <f t="shared" si="76"/>
        <v>54461</v>
      </c>
      <c r="U80" s="1005">
        <f t="shared" si="77"/>
        <v>0</v>
      </c>
      <c r="V80" s="1005">
        <v>132</v>
      </c>
      <c r="W80" s="1005">
        <v>106</v>
      </c>
      <c r="X80" s="1005">
        <v>106</v>
      </c>
      <c r="Y80" s="1005">
        <v>0.49659999999999999</v>
      </c>
      <c r="Z80" s="1024">
        <f t="shared" si="72"/>
        <v>4.2636268343815516E-2</v>
      </c>
      <c r="AA80" s="1005">
        <v>3254</v>
      </c>
      <c r="AB80" s="1005">
        <f t="shared" si="78"/>
        <v>45792</v>
      </c>
      <c r="AC80" s="1005">
        <f t="shared" si="79"/>
        <v>0</v>
      </c>
      <c r="AD80" s="1005">
        <v>132</v>
      </c>
      <c r="AE80" s="1005">
        <v>100</v>
      </c>
      <c r="AF80" s="1005">
        <v>105.6</v>
      </c>
      <c r="AG80" s="1005">
        <v>0.49490000000000001</v>
      </c>
      <c r="AH80" s="1024">
        <f t="shared" si="73"/>
        <v>4.0080645161290319E-2</v>
      </c>
      <c r="AI80" s="1005">
        <v>2982</v>
      </c>
      <c r="AJ80" s="1005">
        <f t="shared" si="80"/>
        <v>44640</v>
      </c>
      <c r="AK80" s="1005">
        <f t="shared" si="81"/>
        <v>0</v>
      </c>
      <c r="AL80" s="1005">
        <v>132</v>
      </c>
      <c r="AM80" s="1005">
        <v>7.84</v>
      </c>
      <c r="AN80" s="1005">
        <v>105.6</v>
      </c>
      <c r="AO80" s="1005">
        <v>0.40639999999999998</v>
      </c>
      <c r="AP80" s="1024">
        <f t="shared" si="54"/>
        <v>0.26744568795260037</v>
      </c>
      <c r="AQ80" s="1005">
        <v>1560</v>
      </c>
      <c r="AR80" s="1005">
        <f t="shared" si="82"/>
        <v>3500</v>
      </c>
      <c r="AS80" s="1005">
        <f t="shared" si="83"/>
        <v>0</v>
      </c>
      <c r="AT80" s="1005">
        <v>132</v>
      </c>
      <c r="AU80" s="1005">
        <v>10</v>
      </c>
      <c r="AV80" s="1005">
        <v>105.6</v>
      </c>
      <c r="AW80" s="1005">
        <v>0.47739999999999999</v>
      </c>
      <c r="AX80" s="1024">
        <f t="shared" si="55"/>
        <v>0.19666666666666666</v>
      </c>
      <c r="AY80" s="1005">
        <v>1416</v>
      </c>
      <c r="AZ80" s="1005">
        <f t="shared" si="84"/>
        <v>4320</v>
      </c>
      <c r="BA80" s="1005">
        <f t="shared" si="85"/>
        <v>0</v>
      </c>
      <c r="BB80" s="1005">
        <v>132</v>
      </c>
      <c r="BC80" s="1005">
        <v>7.92</v>
      </c>
      <c r="BD80" s="1005">
        <v>105.6</v>
      </c>
      <c r="BE80" s="1005">
        <v>0.35249999999999998</v>
      </c>
      <c r="BF80" s="1024">
        <f t="shared" si="65"/>
        <v>0.2849394482458999</v>
      </c>
      <c r="BG80" s="1005">
        <v>1679</v>
      </c>
      <c r="BH80" s="1005">
        <f t="shared" si="86"/>
        <v>3535</v>
      </c>
      <c r="BI80" s="1005">
        <f t="shared" si="87"/>
        <v>0</v>
      </c>
      <c r="BJ80" s="1005">
        <v>132</v>
      </c>
      <c r="BK80" s="1005">
        <v>8.64</v>
      </c>
      <c r="BL80" s="1005">
        <v>105.6</v>
      </c>
      <c r="BM80" s="1005">
        <v>0.25330000000000003</v>
      </c>
      <c r="BN80" s="1024">
        <f t="shared" si="66"/>
        <v>0.3698881172839506</v>
      </c>
      <c r="BO80" s="1005">
        <v>2301</v>
      </c>
      <c r="BP80" s="1005">
        <f t="shared" si="88"/>
        <v>3732</v>
      </c>
      <c r="BQ80" s="1005">
        <f t="shared" si="89"/>
        <v>0</v>
      </c>
      <c r="BR80" s="1005">
        <v>132</v>
      </c>
      <c r="BS80" s="1005">
        <v>0</v>
      </c>
      <c r="BT80" s="1005">
        <v>105.6</v>
      </c>
      <c r="BU80" s="1005">
        <v>0</v>
      </c>
      <c r="BV80" s="1024">
        <v>0</v>
      </c>
      <c r="BW80" s="1005">
        <v>0</v>
      </c>
      <c r="BX80" s="1005">
        <f t="shared" si="90"/>
        <v>0</v>
      </c>
      <c r="BY80" s="1005">
        <f t="shared" si="91"/>
        <v>0</v>
      </c>
      <c r="BZ80" s="1005">
        <v>132</v>
      </c>
      <c r="CA80" s="1005">
        <v>0</v>
      </c>
      <c r="CB80" s="1005">
        <v>105.6</v>
      </c>
      <c r="CC80" s="1005">
        <v>0</v>
      </c>
      <c r="CD80" s="1024">
        <v>0</v>
      </c>
      <c r="CE80" s="1005">
        <v>0</v>
      </c>
      <c r="CF80" s="1005">
        <f t="shared" si="92"/>
        <v>0</v>
      </c>
      <c r="CG80" s="1005">
        <f t="shared" si="93"/>
        <v>0</v>
      </c>
      <c r="CH80" s="1005">
        <v>132</v>
      </c>
      <c r="CI80" s="1005">
        <v>0</v>
      </c>
      <c r="CJ80" s="1005">
        <v>105.6</v>
      </c>
      <c r="CK80" s="1005">
        <v>0</v>
      </c>
      <c r="CL80" s="1024">
        <v>0</v>
      </c>
      <c r="CM80" s="1005">
        <v>0</v>
      </c>
      <c r="CN80" s="1005">
        <f t="shared" si="94"/>
        <v>0</v>
      </c>
      <c r="CO80" s="1005">
        <f t="shared" si="95"/>
        <v>0</v>
      </c>
      <c r="CP80" s="1005">
        <v>132</v>
      </c>
      <c r="CQ80" s="1005">
        <v>0</v>
      </c>
      <c r="CR80" s="1005">
        <v>105.6</v>
      </c>
      <c r="CS80" s="1005">
        <v>0</v>
      </c>
      <c r="CT80" s="1024">
        <v>0</v>
      </c>
      <c r="CU80" s="1005">
        <v>0</v>
      </c>
      <c r="CV80" s="1005">
        <f t="shared" si="96"/>
        <v>0</v>
      </c>
      <c r="CW80" s="1005">
        <f t="shared" si="97"/>
        <v>0</v>
      </c>
    </row>
    <row r="81" spans="1:101">
      <c r="A81" s="1004">
        <v>75</v>
      </c>
      <c r="B81" s="1005" t="s">
        <v>2047</v>
      </c>
      <c r="C81" s="1004" t="s">
        <v>1276</v>
      </c>
      <c r="D81" s="1005" t="s">
        <v>2011</v>
      </c>
      <c r="E81" s="1004" t="s">
        <v>55</v>
      </c>
      <c r="F81" s="1004">
        <v>132</v>
      </c>
      <c r="G81" s="1005">
        <v>88.4</v>
      </c>
      <c r="H81" s="1004">
        <v>105.6</v>
      </c>
      <c r="I81" s="1005">
        <v>0.49070000000000003</v>
      </c>
      <c r="J81" s="1024">
        <f t="shared" si="70"/>
        <v>0.15174082453494217</v>
      </c>
      <c r="K81" s="1005">
        <v>9658</v>
      </c>
      <c r="L81" s="1005">
        <f t="shared" si="74"/>
        <v>38189</v>
      </c>
      <c r="M81" s="1005">
        <f t="shared" si="75"/>
        <v>0</v>
      </c>
      <c r="N81" s="1005">
        <v>132</v>
      </c>
      <c r="O81" s="1005">
        <v>13.9</v>
      </c>
      <c r="P81" s="1005">
        <v>105.6</v>
      </c>
      <c r="Q81" s="1005">
        <v>0.39800000000000002</v>
      </c>
      <c r="R81" s="1024">
        <f t="shared" si="71"/>
        <v>0.2664964802351667</v>
      </c>
      <c r="S81" s="1005">
        <v>2756</v>
      </c>
      <c r="T81" s="1005">
        <f t="shared" si="76"/>
        <v>6205</v>
      </c>
      <c r="U81" s="1005">
        <f t="shared" si="77"/>
        <v>0</v>
      </c>
      <c r="V81" s="1005">
        <v>132</v>
      </c>
      <c r="W81" s="1005">
        <v>15.9</v>
      </c>
      <c r="X81" s="1005">
        <v>105.6</v>
      </c>
      <c r="Y81" s="1005">
        <v>0.28449999999999998</v>
      </c>
      <c r="Z81" s="1024">
        <f t="shared" si="72"/>
        <v>0.18570929419986024</v>
      </c>
      <c r="AA81" s="1005">
        <v>2126</v>
      </c>
      <c r="AB81" s="1005">
        <f t="shared" si="78"/>
        <v>6869</v>
      </c>
      <c r="AC81" s="1005">
        <f t="shared" si="79"/>
        <v>0</v>
      </c>
      <c r="AD81" s="1005">
        <v>132</v>
      </c>
      <c r="AE81" s="1005">
        <v>17.5</v>
      </c>
      <c r="AF81" s="1005">
        <v>105.6</v>
      </c>
      <c r="AG81" s="1005">
        <v>0.31380000000000002</v>
      </c>
      <c r="AH81" s="1024">
        <f t="shared" si="73"/>
        <v>0.22688172043010751</v>
      </c>
      <c r="AI81" s="1005">
        <v>2954</v>
      </c>
      <c r="AJ81" s="1005">
        <f t="shared" si="80"/>
        <v>7812</v>
      </c>
      <c r="AK81" s="1005">
        <f t="shared" si="81"/>
        <v>0</v>
      </c>
      <c r="AL81" s="1005">
        <v>132</v>
      </c>
      <c r="AM81" s="1005">
        <v>14</v>
      </c>
      <c r="AN81" s="1005">
        <v>105.6</v>
      </c>
      <c r="AO81" s="1005">
        <v>0.38419999999999999</v>
      </c>
      <c r="AP81" s="1024">
        <f t="shared" si="54"/>
        <v>0.16263440860215053</v>
      </c>
      <c r="AQ81" s="1005">
        <v>1694</v>
      </c>
      <c r="AR81" s="1005">
        <f t="shared" si="82"/>
        <v>6250</v>
      </c>
      <c r="AS81" s="1005">
        <f t="shared" si="83"/>
        <v>0</v>
      </c>
      <c r="AT81" s="1005">
        <v>132</v>
      </c>
      <c r="AU81" s="1005">
        <v>16.5</v>
      </c>
      <c r="AV81" s="1005">
        <v>105.6</v>
      </c>
      <c r="AW81" s="1005">
        <v>0.38840000000000002</v>
      </c>
      <c r="AX81" s="1024">
        <f t="shared" si="55"/>
        <v>0.16489898989898991</v>
      </c>
      <c r="AY81" s="1005">
        <v>1959</v>
      </c>
      <c r="AZ81" s="1005">
        <f t="shared" si="84"/>
        <v>7128</v>
      </c>
      <c r="BA81" s="1005">
        <f t="shared" si="85"/>
        <v>0</v>
      </c>
      <c r="BB81" s="1005">
        <v>132</v>
      </c>
      <c r="BC81" s="1005">
        <v>84.6</v>
      </c>
      <c r="BD81" s="1005">
        <v>105.6</v>
      </c>
      <c r="BE81" s="1005">
        <v>0.42599999999999999</v>
      </c>
      <c r="BF81" s="1024">
        <f t="shared" si="65"/>
        <v>5.5606395688756707E-2</v>
      </c>
      <c r="BG81" s="1005">
        <v>3500</v>
      </c>
      <c r="BH81" s="1005">
        <f t="shared" si="86"/>
        <v>37765</v>
      </c>
      <c r="BI81" s="1005">
        <f t="shared" si="87"/>
        <v>0</v>
      </c>
      <c r="BJ81" s="1005">
        <v>132</v>
      </c>
      <c r="BK81" s="1005">
        <v>62.7</v>
      </c>
      <c r="BL81" s="1005">
        <v>105.6</v>
      </c>
      <c r="BM81" s="1005">
        <v>0.34379999999999999</v>
      </c>
      <c r="BN81" s="1024">
        <f t="shared" si="66"/>
        <v>7.7573985468722309E-2</v>
      </c>
      <c r="BO81" s="1005">
        <v>3502</v>
      </c>
      <c r="BP81" s="1005">
        <f t="shared" si="88"/>
        <v>27086</v>
      </c>
      <c r="BQ81" s="1005">
        <f t="shared" si="89"/>
        <v>0</v>
      </c>
      <c r="BR81" s="1005"/>
      <c r="BS81" s="1005"/>
      <c r="BT81" s="1005"/>
      <c r="BU81" s="1005"/>
      <c r="BV81" s="1024">
        <v>0</v>
      </c>
      <c r="BW81" s="1005"/>
      <c r="BX81" s="1005">
        <f t="shared" si="90"/>
        <v>0</v>
      </c>
      <c r="BY81" s="1005">
        <f t="shared" si="91"/>
        <v>0</v>
      </c>
      <c r="BZ81" s="1005"/>
      <c r="CA81" s="1005"/>
      <c r="CB81" s="1005"/>
      <c r="CC81" s="1005"/>
      <c r="CD81" s="1024">
        <v>0</v>
      </c>
      <c r="CE81" s="1005"/>
      <c r="CF81" s="1005">
        <f t="shared" si="92"/>
        <v>0</v>
      </c>
      <c r="CG81" s="1005">
        <f t="shared" si="93"/>
        <v>0</v>
      </c>
      <c r="CH81" s="1005"/>
      <c r="CI81" s="1005"/>
      <c r="CJ81" s="1005"/>
      <c r="CK81" s="1005"/>
      <c r="CL81" s="1024">
        <v>0</v>
      </c>
      <c r="CM81" s="1005"/>
      <c r="CN81" s="1005">
        <f t="shared" si="94"/>
        <v>0</v>
      </c>
      <c r="CO81" s="1005">
        <f t="shared" si="95"/>
        <v>0</v>
      </c>
      <c r="CP81" s="1005"/>
      <c r="CQ81" s="1005"/>
      <c r="CR81" s="1005"/>
      <c r="CS81" s="1005"/>
      <c r="CT81" s="1024">
        <v>0</v>
      </c>
      <c r="CU81" s="1005"/>
      <c r="CV81" s="1005">
        <f t="shared" si="96"/>
        <v>0</v>
      </c>
      <c r="CW81" s="1005">
        <f t="shared" si="97"/>
        <v>0</v>
      </c>
    </row>
    <row r="82" spans="1:101">
      <c r="A82" s="1004">
        <v>76</v>
      </c>
      <c r="B82" s="1005" t="s">
        <v>743</v>
      </c>
      <c r="C82" s="1004" t="s">
        <v>1274</v>
      </c>
      <c r="D82" s="1005" t="s">
        <v>2203</v>
      </c>
      <c r="E82" s="1004" t="s">
        <v>55</v>
      </c>
      <c r="F82" s="1004">
        <v>133</v>
      </c>
      <c r="G82" s="1005">
        <v>83</v>
      </c>
      <c r="H82" s="1004">
        <v>106.4</v>
      </c>
      <c r="I82" s="1005">
        <v>0.99199999999999999</v>
      </c>
      <c r="J82" s="1024">
        <f t="shared" si="70"/>
        <v>0.38537483266398931</v>
      </c>
      <c r="K82" s="1005">
        <v>23030</v>
      </c>
      <c r="L82" s="1005">
        <f t="shared" si="74"/>
        <v>35856</v>
      </c>
      <c r="M82" s="1005">
        <f t="shared" si="75"/>
        <v>0</v>
      </c>
      <c r="N82" s="1005">
        <v>133</v>
      </c>
      <c r="O82" s="1005">
        <v>67.38</v>
      </c>
      <c r="P82" s="1005">
        <v>106.4</v>
      </c>
      <c r="Q82" s="1005">
        <v>0.98819999999999997</v>
      </c>
      <c r="R82" s="1024">
        <f t="shared" si="71"/>
        <v>0.32945866327074502</v>
      </c>
      <c r="S82" s="1005">
        <v>16516</v>
      </c>
      <c r="T82" s="1005">
        <f t="shared" si="76"/>
        <v>30078</v>
      </c>
      <c r="U82" s="1005">
        <f t="shared" si="77"/>
        <v>0</v>
      </c>
      <c r="V82" s="1005">
        <v>133</v>
      </c>
      <c r="W82" s="1005">
        <v>83.06</v>
      </c>
      <c r="X82" s="1005">
        <v>106.4</v>
      </c>
      <c r="Y82" s="1005">
        <v>0.99019999999999997</v>
      </c>
      <c r="Z82" s="1024">
        <f t="shared" si="72"/>
        <v>0.29155630467934823</v>
      </c>
      <c r="AA82" s="1005">
        <v>17436</v>
      </c>
      <c r="AB82" s="1005">
        <f t="shared" si="78"/>
        <v>35882</v>
      </c>
      <c r="AC82" s="1005">
        <f t="shared" si="79"/>
        <v>0</v>
      </c>
      <c r="AD82" s="1005">
        <v>133</v>
      </c>
      <c r="AE82" s="1005">
        <v>74.5</v>
      </c>
      <c r="AF82" s="1005">
        <v>106.4</v>
      </c>
      <c r="AG82" s="1005">
        <v>0.98880000000000001</v>
      </c>
      <c r="AH82" s="1024">
        <f t="shared" si="73"/>
        <v>0.3277765750162373</v>
      </c>
      <c r="AI82" s="1005">
        <v>18168</v>
      </c>
      <c r="AJ82" s="1005">
        <f t="shared" si="80"/>
        <v>33257</v>
      </c>
      <c r="AK82" s="1005">
        <f t="shared" si="81"/>
        <v>0</v>
      </c>
      <c r="AL82" s="1005">
        <v>133</v>
      </c>
      <c r="AM82" s="1005">
        <v>71.5</v>
      </c>
      <c r="AN82" s="1005">
        <v>106.4</v>
      </c>
      <c r="AO82" s="1005">
        <v>0.99009999999999998</v>
      </c>
      <c r="AP82" s="1024">
        <f t="shared" si="54"/>
        <v>0.36600496277915634</v>
      </c>
      <c r="AQ82" s="1005">
        <v>19470</v>
      </c>
      <c r="AR82" s="1005">
        <f t="shared" si="82"/>
        <v>31918</v>
      </c>
      <c r="AS82" s="1005">
        <f t="shared" si="83"/>
        <v>0</v>
      </c>
      <c r="AT82" s="1005">
        <v>133</v>
      </c>
      <c r="AU82" s="1005">
        <v>73.44</v>
      </c>
      <c r="AV82" s="1005">
        <v>106.4</v>
      </c>
      <c r="AW82" s="1005">
        <v>0.98939999999999995</v>
      </c>
      <c r="AX82" s="1024">
        <f t="shared" si="55"/>
        <v>0.30576736867586546</v>
      </c>
      <c r="AY82" s="1005">
        <v>16168</v>
      </c>
      <c r="AZ82" s="1005">
        <f t="shared" si="84"/>
        <v>31726</v>
      </c>
      <c r="BA82" s="1005">
        <f t="shared" si="85"/>
        <v>0</v>
      </c>
      <c r="BB82" s="1005">
        <v>133</v>
      </c>
      <c r="BC82" s="1005">
        <v>70.760000000000005</v>
      </c>
      <c r="BD82" s="1005">
        <v>106.4</v>
      </c>
      <c r="BE82" s="1005">
        <v>0.98980000000000001</v>
      </c>
      <c r="BF82" s="1024">
        <f t="shared" si="65"/>
        <v>0.24644109727262228</v>
      </c>
      <c r="BG82" s="1005">
        <v>12974</v>
      </c>
      <c r="BH82" s="1005">
        <f t="shared" si="86"/>
        <v>31587</v>
      </c>
      <c r="BI82" s="1005">
        <f t="shared" si="87"/>
        <v>0</v>
      </c>
      <c r="BJ82" s="1005">
        <v>133</v>
      </c>
      <c r="BK82" s="1005">
        <v>55.88</v>
      </c>
      <c r="BL82" s="1005">
        <v>106.4</v>
      </c>
      <c r="BM82" s="1005">
        <v>0.98760000000000003</v>
      </c>
      <c r="BN82" s="1024">
        <f t="shared" si="66"/>
        <v>0.38539926827328402</v>
      </c>
      <c r="BO82" s="1005">
        <v>15506</v>
      </c>
      <c r="BP82" s="1005">
        <f t="shared" si="88"/>
        <v>24140</v>
      </c>
      <c r="BQ82" s="1005">
        <f t="shared" si="89"/>
        <v>0</v>
      </c>
      <c r="BR82" s="1005">
        <v>133</v>
      </c>
      <c r="BS82" s="1005">
        <v>43.62</v>
      </c>
      <c r="BT82" s="1005">
        <v>106.4</v>
      </c>
      <c r="BU82" s="1005">
        <v>0.99709999999999999</v>
      </c>
      <c r="BV82" s="1024">
        <f t="shared" ref="BV82:BV100" si="98">+(BW82/(24*31*BS82))</f>
        <v>0.29969235775243674</v>
      </c>
      <c r="BW82" s="1005">
        <v>9726</v>
      </c>
      <c r="BX82" s="1005">
        <f t="shared" si="90"/>
        <v>19472</v>
      </c>
      <c r="BY82" s="1005">
        <f t="shared" si="91"/>
        <v>0</v>
      </c>
      <c r="BZ82" s="1005">
        <v>133</v>
      </c>
      <c r="CA82" s="1005">
        <v>29.12</v>
      </c>
      <c r="CB82" s="1005">
        <v>106.4</v>
      </c>
      <c r="CC82" s="1005">
        <v>0.999</v>
      </c>
      <c r="CD82" s="1024">
        <f t="shared" ref="CD82:CD97" si="99">+(CE82/(24*31*CA82))</f>
        <v>0.38716323998582058</v>
      </c>
      <c r="CE82" s="1005">
        <v>8388</v>
      </c>
      <c r="CF82" s="1005">
        <f t="shared" si="92"/>
        <v>12999</v>
      </c>
      <c r="CG82" s="1005">
        <f t="shared" si="93"/>
        <v>0</v>
      </c>
      <c r="CH82" s="1005">
        <v>133</v>
      </c>
      <c r="CI82" s="1005">
        <v>50.82</v>
      </c>
      <c r="CJ82" s="1005">
        <v>106.4</v>
      </c>
      <c r="CK82" s="1005">
        <v>0.99709999999999999</v>
      </c>
      <c r="CL82" s="1024">
        <f t="shared" ref="CL82:CL88" si="100">+(CM82/(24*28*CI82))</f>
        <v>0.28760471130601001</v>
      </c>
      <c r="CM82" s="1005">
        <v>9822</v>
      </c>
      <c r="CN82" s="1005">
        <f t="shared" si="94"/>
        <v>20491</v>
      </c>
      <c r="CO82" s="1005">
        <f t="shared" si="95"/>
        <v>0</v>
      </c>
      <c r="CP82" s="1005">
        <v>133</v>
      </c>
      <c r="CQ82" s="1005">
        <v>76.56</v>
      </c>
      <c r="CR82" s="1005">
        <v>106.4</v>
      </c>
      <c r="CS82" s="1005">
        <v>0.99460000000000004</v>
      </c>
      <c r="CT82" s="1024">
        <f t="shared" ref="CT82:CT88" si="101">+(CU82/(24*31*CQ82))</f>
        <v>0.29662588060808304</v>
      </c>
      <c r="CU82" s="1005">
        <v>16896</v>
      </c>
      <c r="CV82" s="1005">
        <f t="shared" si="96"/>
        <v>34176</v>
      </c>
      <c r="CW82" s="1005">
        <f t="shared" si="97"/>
        <v>0</v>
      </c>
    </row>
    <row r="83" spans="1:101">
      <c r="A83" s="1004">
        <v>77</v>
      </c>
      <c r="B83" s="1005" t="s">
        <v>2086</v>
      </c>
      <c r="C83" s="1004" t="s">
        <v>1274</v>
      </c>
      <c r="D83" s="1005" t="s">
        <v>2011</v>
      </c>
      <c r="E83" s="1004" t="s">
        <v>55</v>
      </c>
      <c r="F83" s="1004">
        <v>0</v>
      </c>
      <c r="G83" s="1005"/>
      <c r="H83" s="1004"/>
      <c r="I83" s="1005"/>
      <c r="J83" s="1024">
        <v>0</v>
      </c>
      <c r="K83" s="1005"/>
      <c r="L83" s="1005">
        <f t="shared" si="74"/>
        <v>0</v>
      </c>
      <c r="M83" s="1005">
        <f t="shared" si="75"/>
        <v>0</v>
      </c>
      <c r="N83" s="1005"/>
      <c r="O83" s="1005"/>
      <c r="P83" s="1005"/>
      <c r="Q83" s="1005"/>
      <c r="R83" s="1024">
        <v>0</v>
      </c>
      <c r="S83" s="1005"/>
      <c r="T83" s="1005">
        <f t="shared" si="76"/>
        <v>0</v>
      </c>
      <c r="U83" s="1005">
        <f t="shared" si="77"/>
        <v>0</v>
      </c>
      <c r="V83" s="1005">
        <v>133</v>
      </c>
      <c r="W83" s="1005">
        <v>137.19999999999999</v>
      </c>
      <c r="X83" s="1005">
        <v>137.19999999999999</v>
      </c>
      <c r="Y83" s="1005">
        <v>0.98309999999999997</v>
      </c>
      <c r="Z83" s="1024">
        <f t="shared" si="72"/>
        <v>0.58562115322319408</v>
      </c>
      <c r="AA83" s="1005">
        <v>57850</v>
      </c>
      <c r="AB83" s="1005">
        <f t="shared" si="78"/>
        <v>59270</v>
      </c>
      <c r="AC83" s="1005">
        <f t="shared" si="79"/>
        <v>0</v>
      </c>
      <c r="AD83" s="1005">
        <v>133</v>
      </c>
      <c r="AE83" s="1005">
        <v>137.6</v>
      </c>
      <c r="AF83" s="1005">
        <v>137.6</v>
      </c>
      <c r="AG83" s="1005">
        <v>0.98780000000000001</v>
      </c>
      <c r="AH83" s="1024">
        <f t="shared" si="73"/>
        <v>0.54666010252563146</v>
      </c>
      <c r="AI83" s="1005">
        <v>55964</v>
      </c>
      <c r="AJ83" s="1005">
        <f t="shared" si="80"/>
        <v>61425</v>
      </c>
      <c r="AK83" s="1005">
        <f t="shared" si="81"/>
        <v>0</v>
      </c>
      <c r="AL83" s="1005">
        <v>133</v>
      </c>
      <c r="AM83" s="1005">
        <v>68.8</v>
      </c>
      <c r="AN83" s="1005">
        <v>106.4</v>
      </c>
      <c r="AO83" s="1005">
        <v>0.99129999999999996</v>
      </c>
      <c r="AP83" s="1024">
        <f t="shared" si="54"/>
        <v>0.38869092273068268</v>
      </c>
      <c r="AQ83" s="1005">
        <v>19896</v>
      </c>
      <c r="AR83" s="1005">
        <f t="shared" si="82"/>
        <v>30712</v>
      </c>
      <c r="AS83" s="1005">
        <f t="shared" si="83"/>
        <v>0</v>
      </c>
      <c r="AT83" s="1005">
        <v>133</v>
      </c>
      <c r="AU83" s="1005">
        <v>84</v>
      </c>
      <c r="AV83" s="1005">
        <v>106.4</v>
      </c>
      <c r="AW83" s="1005">
        <v>0.98899999999999999</v>
      </c>
      <c r="AX83" s="1024">
        <f t="shared" si="55"/>
        <v>0.25152116402116403</v>
      </c>
      <c r="AY83" s="1005">
        <v>15212</v>
      </c>
      <c r="AZ83" s="1005">
        <f t="shared" si="84"/>
        <v>36288</v>
      </c>
      <c r="BA83" s="1005">
        <f t="shared" si="85"/>
        <v>0</v>
      </c>
      <c r="BB83" s="1005">
        <v>133</v>
      </c>
      <c r="BC83" s="1005">
        <v>82</v>
      </c>
      <c r="BD83" s="1005">
        <v>106.4</v>
      </c>
      <c r="BE83" s="1005">
        <v>0.99629999999999996</v>
      </c>
      <c r="BF83" s="1024">
        <f t="shared" si="65"/>
        <v>0.61598478888014685</v>
      </c>
      <c r="BG83" s="1005">
        <v>37580</v>
      </c>
      <c r="BH83" s="1005">
        <f t="shared" si="86"/>
        <v>36605</v>
      </c>
      <c r="BI83" s="1005">
        <f t="shared" si="87"/>
        <v>975</v>
      </c>
      <c r="BJ83" s="1005">
        <v>133</v>
      </c>
      <c r="BK83" s="1005">
        <v>70.400000000000006</v>
      </c>
      <c r="BL83" s="1005">
        <v>106.4</v>
      </c>
      <c r="BM83" s="1005">
        <v>0.98470000000000002</v>
      </c>
      <c r="BN83" s="1024">
        <f t="shared" si="66"/>
        <v>0.38695549242424238</v>
      </c>
      <c r="BO83" s="1005">
        <v>19614</v>
      </c>
      <c r="BP83" s="1005">
        <f t="shared" si="88"/>
        <v>30413</v>
      </c>
      <c r="BQ83" s="1005">
        <f t="shared" si="89"/>
        <v>0</v>
      </c>
      <c r="BR83" s="1005">
        <v>133</v>
      </c>
      <c r="BS83" s="1005">
        <v>8.8000000000000007</v>
      </c>
      <c r="BT83" s="1005">
        <v>106.4</v>
      </c>
      <c r="BU83" s="1005">
        <v>0.83499999999999996</v>
      </c>
      <c r="BV83" s="1024">
        <f t="shared" si="98"/>
        <v>0.48326001955034209</v>
      </c>
      <c r="BW83" s="1005">
        <v>3164</v>
      </c>
      <c r="BX83" s="1005">
        <f t="shared" si="90"/>
        <v>3928</v>
      </c>
      <c r="BY83" s="1005">
        <f t="shared" si="91"/>
        <v>0</v>
      </c>
      <c r="BZ83" s="1005">
        <v>133</v>
      </c>
      <c r="CA83" s="1005">
        <v>3.2</v>
      </c>
      <c r="CB83" s="1005">
        <v>106.4</v>
      </c>
      <c r="CC83" s="1005">
        <v>0.43230000000000002</v>
      </c>
      <c r="CD83" s="1024">
        <f t="shared" si="99"/>
        <v>0.47799059139784944</v>
      </c>
      <c r="CE83" s="1005">
        <v>1138</v>
      </c>
      <c r="CF83" s="1005">
        <f t="shared" si="92"/>
        <v>1428</v>
      </c>
      <c r="CG83" s="1005">
        <f t="shared" si="93"/>
        <v>0</v>
      </c>
      <c r="CH83" s="1005">
        <v>133</v>
      </c>
      <c r="CI83" s="1005">
        <v>3.6</v>
      </c>
      <c r="CJ83" s="1005">
        <v>106.4</v>
      </c>
      <c r="CK83" s="1005">
        <v>0.43259999999999998</v>
      </c>
      <c r="CL83" s="1024">
        <f t="shared" si="100"/>
        <v>0.34970238095238093</v>
      </c>
      <c r="CM83" s="1005">
        <v>846</v>
      </c>
      <c r="CN83" s="1005">
        <f t="shared" si="94"/>
        <v>1452</v>
      </c>
      <c r="CO83" s="1005">
        <f t="shared" si="95"/>
        <v>0</v>
      </c>
      <c r="CP83" s="1005">
        <v>133</v>
      </c>
      <c r="CQ83" s="1005">
        <v>13.2</v>
      </c>
      <c r="CR83" s="1005">
        <v>106.4</v>
      </c>
      <c r="CS83" s="1005">
        <v>0.58779999999999999</v>
      </c>
      <c r="CT83" s="1024">
        <f t="shared" si="101"/>
        <v>0.12402248289345065</v>
      </c>
      <c r="CU83" s="1005">
        <v>1218</v>
      </c>
      <c r="CV83" s="1005">
        <f t="shared" si="96"/>
        <v>5892</v>
      </c>
      <c r="CW83" s="1005">
        <f t="shared" si="97"/>
        <v>0</v>
      </c>
    </row>
    <row r="84" spans="1:101">
      <c r="A84" s="1004">
        <v>78</v>
      </c>
      <c r="B84" s="1005" t="s">
        <v>2085</v>
      </c>
      <c r="C84" s="1004" t="s">
        <v>1274</v>
      </c>
      <c r="D84" s="1005" t="s">
        <v>2054</v>
      </c>
      <c r="E84" s="1004" t="s">
        <v>55</v>
      </c>
      <c r="F84" s="1004">
        <v>0</v>
      </c>
      <c r="G84" s="1005"/>
      <c r="H84" s="1004"/>
      <c r="I84" s="1005"/>
      <c r="J84" s="1024">
        <v>0</v>
      </c>
      <c r="K84" s="1005"/>
      <c r="L84" s="1005">
        <f t="shared" si="74"/>
        <v>0</v>
      </c>
      <c r="M84" s="1005">
        <f t="shared" si="75"/>
        <v>0</v>
      </c>
      <c r="N84" s="1005"/>
      <c r="O84" s="1005"/>
      <c r="P84" s="1005"/>
      <c r="Q84" s="1005"/>
      <c r="R84" s="1024">
        <v>0</v>
      </c>
      <c r="S84" s="1005"/>
      <c r="T84" s="1005">
        <f t="shared" si="76"/>
        <v>0</v>
      </c>
      <c r="U84" s="1005">
        <f t="shared" si="77"/>
        <v>0</v>
      </c>
      <c r="V84" s="1005"/>
      <c r="W84" s="1005"/>
      <c r="X84" s="1005"/>
      <c r="Y84" s="1005"/>
      <c r="Z84" s="1024">
        <v>0</v>
      </c>
      <c r="AA84" s="1005"/>
      <c r="AB84" s="1005">
        <f t="shared" si="78"/>
        <v>0</v>
      </c>
      <c r="AC84" s="1005">
        <f t="shared" si="79"/>
        <v>0</v>
      </c>
      <c r="AD84" s="1005"/>
      <c r="AE84" s="1005"/>
      <c r="AF84" s="1005"/>
      <c r="AG84" s="1005"/>
      <c r="AH84" s="1024">
        <v>0</v>
      </c>
      <c r="AI84" s="1005"/>
      <c r="AJ84" s="1005">
        <f t="shared" si="80"/>
        <v>0</v>
      </c>
      <c r="AK84" s="1005">
        <f t="shared" si="81"/>
        <v>0</v>
      </c>
      <c r="AL84" s="1005">
        <v>133</v>
      </c>
      <c r="AM84" s="1005">
        <v>0.08</v>
      </c>
      <c r="AN84" s="1005">
        <v>133</v>
      </c>
      <c r="AO84" s="1005">
        <v>1</v>
      </c>
      <c r="AP84" s="1024">
        <f t="shared" si="54"/>
        <v>1.6801075268817203E-2</v>
      </c>
      <c r="AQ84" s="1005">
        <v>1</v>
      </c>
      <c r="AR84" s="1005">
        <f t="shared" si="82"/>
        <v>36</v>
      </c>
      <c r="AS84" s="1005">
        <f t="shared" si="83"/>
        <v>0</v>
      </c>
      <c r="AT84" s="1005">
        <v>133</v>
      </c>
      <c r="AU84" s="1005">
        <v>61.12</v>
      </c>
      <c r="AV84" s="1005">
        <v>133</v>
      </c>
      <c r="AW84" s="1005">
        <v>0.79620000000000002</v>
      </c>
      <c r="AX84" s="1024">
        <f t="shared" si="55"/>
        <v>0.14463805264688773</v>
      </c>
      <c r="AY84" s="1005">
        <v>6365</v>
      </c>
      <c r="AZ84" s="1005">
        <f t="shared" si="84"/>
        <v>26404</v>
      </c>
      <c r="BA84" s="1005">
        <f t="shared" si="85"/>
        <v>0</v>
      </c>
      <c r="BB84" s="1005">
        <v>133</v>
      </c>
      <c r="BC84" s="1005">
        <v>115.68</v>
      </c>
      <c r="BD84" s="1005">
        <v>133</v>
      </c>
      <c r="BE84" s="1005">
        <v>0.85060000000000002</v>
      </c>
      <c r="BF84" s="1024">
        <f t="shared" si="65"/>
        <v>0.3645229145287705</v>
      </c>
      <c r="BG84" s="1005">
        <v>31373</v>
      </c>
      <c r="BH84" s="1005">
        <f t="shared" si="86"/>
        <v>51640</v>
      </c>
      <c r="BI84" s="1005">
        <f t="shared" si="87"/>
        <v>0</v>
      </c>
      <c r="BJ84" s="1005">
        <v>133</v>
      </c>
      <c r="BK84" s="1005">
        <v>127.76</v>
      </c>
      <c r="BL84" s="1005">
        <v>133</v>
      </c>
      <c r="BM84" s="1005">
        <v>0.85319999999999996</v>
      </c>
      <c r="BN84" s="1024">
        <f t="shared" si="66"/>
        <v>0.48232797606623534</v>
      </c>
      <c r="BO84" s="1005">
        <v>44368</v>
      </c>
      <c r="BP84" s="1005">
        <f t="shared" si="88"/>
        <v>55192</v>
      </c>
      <c r="BQ84" s="1005">
        <f t="shared" si="89"/>
        <v>0</v>
      </c>
      <c r="BR84" s="1005">
        <v>133</v>
      </c>
      <c r="BS84" s="1005">
        <v>121.4</v>
      </c>
      <c r="BT84" s="1005">
        <v>133</v>
      </c>
      <c r="BU84" s="1005">
        <v>0.7802</v>
      </c>
      <c r="BV84" s="1024">
        <f t="shared" si="98"/>
        <v>0.25548705957378964</v>
      </c>
      <c r="BW84" s="1005">
        <v>23076</v>
      </c>
      <c r="BX84" s="1005">
        <f t="shared" si="90"/>
        <v>54193</v>
      </c>
      <c r="BY84" s="1005">
        <f t="shared" si="91"/>
        <v>0</v>
      </c>
      <c r="BZ84" s="1005">
        <v>133</v>
      </c>
      <c r="CA84" s="1005">
        <v>14.2</v>
      </c>
      <c r="CB84" s="1005">
        <v>133</v>
      </c>
      <c r="CC84" s="1005">
        <v>0.31090000000000001</v>
      </c>
      <c r="CD84" s="1024">
        <f t="shared" si="99"/>
        <v>0.28490837498106925</v>
      </c>
      <c r="CE84" s="1005">
        <v>3010</v>
      </c>
      <c r="CF84" s="1005">
        <f t="shared" si="92"/>
        <v>6339</v>
      </c>
      <c r="CG84" s="1005">
        <f t="shared" si="93"/>
        <v>0</v>
      </c>
      <c r="CH84" s="1005">
        <v>133</v>
      </c>
      <c r="CI84" s="1005">
        <v>22.8</v>
      </c>
      <c r="CJ84" s="1005">
        <v>133</v>
      </c>
      <c r="CK84" s="1005">
        <v>0.31309999999999999</v>
      </c>
      <c r="CL84" s="1024">
        <f t="shared" si="100"/>
        <v>0.19279970760233917</v>
      </c>
      <c r="CM84" s="1005">
        <v>2954</v>
      </c>
      <c r="CN84" s="1005">
        <f t="shared" si="94"/>
        <v>9193</v>
      </c>
      <c r="CO84" s="1005">
        <f t="shared" si="95"/>
        <v>0</v>
      </c>
      <c r="CP84" s="1005">
        <v>133</v>
      </c>
      <c r="CQ84" s="1005">
        <v>29.6</v>
      </c>
      <c r="CR84" s="1005">
        <v>133</v>
      </c>
      <c r="CS84" s="1005">
        <v>0.61539999999999995</v>
      </c>
      <c r="CT84" s="1024">
        <f t="shared" si="101"/>
        <v>0.32416993606509731</v>
      </c>
      <c r="CU84" s="1005">
        <v>7139</v>
      </c>
      <c r="CV84" s="1005">
        <f t="shared" si="96"/>
        <v>13213</v>
      </c>
      <c r="CW84" s="1005">
        <f t="shared" si="97"/>
        <v>0</v>
      </c>
    </row>
    <row r="85" spans="1:101">
      <c r="A85" s="1004">
        <v>79</v>
      </c>
      <c r="B85" s="1005" t="s">
        <v>587</v>
      </c>
      <c r="C85" s="1004" t="s">
        <v>1274</v>
      </c>
      <c r="D85" s="1005" t="s">
        <v>2051</v>
      </c>
      <c r="E85" s="1004" t="s">
        <v>55</v>
      </c>
      <c r="F85" s="1004">
        <v>133</v>
      </c>
      <c r="G85" s="1005">
        <v>130.96</v>
      </c>
      <c r="H85" s="1004">
        <v>130.96</v>
      </c>
      <c r="I85" s="1005">
        <v>0.99770000000000003</v>
      </c>
      <c r="J85" s="1024">
        <f t="shared" ref="J85:J100" si="102">+(K85/(24*30*G85))</f>
        <v>0.39818137853797592</v>
      </c>
      <c r="K85" s="1005">
        <v>37545</v>
      </c>
      <c r="L85" s="1005">
        <f t="shared" si="74"/>
        <v>56575</v>
      </c>
      <c r="M85" s="1005">
        <f t="shared" si="75"/>
        <v>0</v>
      </c>
      <c r="N85" s="1005">
        <v>133</v>
      </c>
      <c r="O85" s="1005">
        <v>130.96</v>
      </c>
      <c r="P85" s="1005">
        <v>130.96</v>
      </c>
      <c r="Q85" s="1005">
        <v>0.99609999999999999</v>
      </c>
      <c r="R85" s="1024">
        <f t="shared" ref="R85:R100" si="103">+(S85/(24*31*O85))</f>
        <v>0.34074263831687912</v>
      </c>
      <c r="S85" s="1005">
        <v>33200</v>
      </c>
      <c r="T85" s="1005">
        <f t="shared" si="76"/>
        <v>58461</v>
      </c>
      <c r="U85" s="1005">
        <f t="shared" si="77"/>
        <v>0</v>
      </c>
      <c r="V85" s="1005">
        <v>133</v>
      </c>
      <c r="W85" s="1005">
        <v>116.32</v>
      </c>
      <c r="X85" s="1005">
        <v>116.32</v>
      </c>
      <c r="Y85" s="1005">
        <v>0.99670000000000003</v>
      </c>
      <c r="Z85" s="1024">
        <f t="shared" ref="Z85:Z100" si="104">+(AA85/(24*30*W85))</f>
        <v>0.40656522237505732</v>
      </c>
      <c r="AA85" s="1005">
        <v>34050</v>
      </c>
      <c r="AB85" s="1005">
        <f t="shared" si="78"/>
        <v>50250</v>
      </c>
      <c r="AC85" s="1005">
        <f t="shared" si="79"/>
        <v>0</v>
      </c>
      <c r="AD85" s="1005">
        <v>133</v>
      </c>
      <c r="AE85" s="1005">
        <v>114.24</v>
      </c>
      <c r="AF85" s="1005">
        <v>114.24</v>
      </c>
      <c r="AG85" s="1005">
        <v>0.99690000000000001</v>
      </c>
      <c r="AH85" s="1024">
        <f t="shared" ref="AH85:AH100" si="105">+(AI85/(24*31*AE85))</f>
        <v>0.4526642646305834</v>
      </c>
      <c r="AI85" s="1005">
        <v>38474</v>
      </c>
      <c r="AJ85" s="1005">
        <f t="shared" si="80"/>
        <v>50997</v>
      </c>
      <c r="AK85" s="1005">
        <f t="shared" si="81"/>
        <v>0</v>
      </c>
      <c r="AL85" s="1005">
        <v>133</v>
      </c>
      <c r="AM85" s="1005">
        <v>127.44</v>
      </c>
      <c r="AN85" s="1005">
        <v>127.44</v>
      </c>
      <c r="AO85" s="1005">
        <v>0.99719999999999998</v>
      </c>
      <c r="AP85" s="1024">
        <f t="shared" si="54"/>
        <v>0.43023619801686142</v>
      </c>
      <c r="AQ85" s="1005">
        <v>40793</v>
      </c>
      <c r="AR85" s="1005">
        <f t="shared" si="82"/>
        <v>56889</v>
      </c>
      <c r="AS85" s="1005">
        <f t="shared" si="83"/>
        <v>0</v>
      </c>
      <c r="AT85" s="1005">
        <v>133</v>
      </c>
      <c r="AU85" s="1005">
        <v>132.4</v>
      </c>
      <c r="AV85" s="1005">
        <v>132.4</v>
      </c>
      <c r="AW85" s="1005">
        <v>0.99639999999999995</v>
      </c>
      <c r="AX85" s="1024">
        <f t="shared" si="55"/>
        <v>0.42215298757972475</v>
      </c>
      <c r="AY85" s="1005">
        <v>40243</v>
      </c>
      <c r="AZ85" s="1005">
        <f t="shared" si="84"/>
        <v>57197</v>
      </c>
      <c r="BA85" s="1005">
        <f t="shared" si="85"/>
        <v>0</v>
      </c>
      <c r="BB85" s="1005">
        <v>133</v>
      </c>
      <c r="BC85" s="1005">
        <v>116</v>
      </c>
      <c r="BD85" s="1005">
        <v>116</v>
      </c>
      <c r="BE85" s="1005">
        <v>0.99639999999999995</v>
      </c>
      <c r="BF85" s="1024">
        <f t="shared" si="65"/>
        <v>0.3810020393029292</v>
      </c>
      <c r="BG85" s="1005">
        <v>32882</v>
      </c>
      <c r="BH85" s="1005">
        <f t="shared" si="86"/>
        <v>51782</v>
      </c>
      <c r="BI85" s="1005">
        <f t="shared" si="87"/>
        <v>0</v>
      </c>
      <c r="BJ85" s="1005">
        <v>133</v>
      </c>
      <c r="BK85" s="1005">
        <v>72.64</v>
      </c>
      <c r="BL85" s="1005">
        <v>106.4</v>
      </c>
      <c r="BM85" s="1005">
        <v>0.99580000000000002</v>
      </c>
      <c r="BN85" s="1024">
        <f t="shared" si="66"/>
        <v>0.56492443710230056</v>
      </c>
      <c r="BO85" s="1005">
        <v>29546</v>
      </c>
      <c r="BP85" s="1005">
        <f t="shared" si="88"/>
        <v>31380</v>
      </c>
      <c r="BQ85" s="1005">
        <f t="shared" si="89"/>
        <v>0</v>
      </c>
      <c r="BR85" s="1005">
        <v>133</v>
      </c>
      <c r="BS85" s="1005">
        <v>39.520000000000003</v>
      </c>
      <c r="BT85" s="1005">
        <v>106.4</v>
      </c>
      <c r="BU85" s="1005">
        <v>0.98119999999999996</v>
      </c>
      <c r="BV85" s="1024">
        <f t="shared" si="98"/>
        <v>0.59892092203212743</v>
      </c>
      <c r="BW85" s="1005">
        <v>17610</v>
      </c>
      <c r="BX85" s="1005">
        <f t="shared" si="90"/>
        <v>17642</v>
      </c>
      <c r="BY85" s="1005">
        <f t="shared" si="91"/>
        <v>0</v>
      </c>
      <c r="BZ85" s="1005">
        <v>133</v>
      </c>
      <c r="CA85" s="1005">
        <v>36.799999999999997</v>
      </c>
      <c r="CB85" s="1005">
        <v>106.4</v>
      </c>
      <c r="CC85" s="1005">
        <v>0.98070000000000002</v>
      </c>
      <c r="CD85" s="1024">
        <f t="shared" si="99"/>
        <v>0.63453278401122026</v>
      </c>
      <c r="CE85" s="1005">
        <v>17373</v>
      </c>
      <c r="CF85" s="1005">
        <f t="shared" si="92"/>
        <v>16428</v>
      </c>
      <c r="CG85" s="1005">
        <f t="shared" si="93"/>
        <v>945</v>
      </c>
      <c r="CH85" s="1005">
        <v>133</v>
      </c>
      <c r="CI85" s="1005">
        <v>49.28</v>
      </c>
      <c r="CJ85" s="1005">
        <v>106.4</v>
      </c>
      <c r="CK85" s="1005">
        <v>0.98699999999999999</v>
      </c>
      <c r="CL85" s="1024">
        <f t="shared" si="100"/>
        <v>0.49018364448051943</v>
      </c>
      <c r="CM85" s="1005">
        <v>16233</v>
      </c>
      <c r="CN85" s="1005">
        <f t="shared" si="94"/>
        <v>19870</v>
      </c>
      <c r="CO85" s="1005">
        <f t="shared" si="95"/>
        <v>0</v>
      </c>
      <c r="CP85" s="1005">
        <v>133</v>
      </c>
      <c r="CQ85" s="1005">
        <v>131.36000000000001</v>
      </c>
      <c r="CR85" s="1005">
        <v>131.36000000000001</v>
      </c>
      <c r="CS85" s="1005">
        <v>0.99729999999999996</v>
      </c>
      <c r="CT85" s="1024">
        <f t="shared" si="101"/>
        <v>0.36184727515618242</v>
      </c>
      <c r="CU85" s="1005">
        <v>35364</v>
      </c>
      <c r="CV85" s="1005">
        <f t="shared" si="96"/>
        <v>58639</v>
      </c>
      <c r="CW85" s="1005">
        <f t="shared" si="97"/>
        <v>0</v>
      </c>
    </row>
    <row r="86" spans="1:101">
      <c r="A86" s="1004">
        <v>80</v>
      </c>
      <c r="B86" s="1005" t="s">
        <v>2084</v>
      </c>
      <c r="C86" s="1004" t="s">
        <v>1274</v>
      </c>
      <c r="D86" s="1005" t="s">
        <v>2213</v>
      </c>
      <c r="E86" s="1004" t="s">
        <v>55</v>
      </c>
      <c r="F86" s="1004">
        <v>133</v>
      </c>
      <c r="G86" s="1005">
        <v>125.1</v>
      </c>
      <c r="H86" s="1004">
        <v>125.1</v>
      </c>
      <c r="I86" s="1005">
        <v>0.77580000000000005</v>
      </c>
      <c r="J86" s="1024">
        <f t="shared" si="102"/>
        <v>4.5763389288569142E-2</v>
      </c>
      <c r="K86" s="1005">
        <v>4122</v>
      </c>
      <c r="L86" s="1005">
        <f t="shared" si="74"/>
        <v>54043</v>
      </c>
      <c r="M86" s="1005">
        <f t="shared" si="75"/>
        <v>0</v>
      </c>
      <c r="N86" s="1005">
        <v>133</v>
      </c>
      <c r="O86" s="1005">
        <v>120.9</v>
      </c>
      <c r="P86" s="1005">
        <v>120.9</v>
      </c>
      <c r="Q86" s="1005">
        <v>0.80959999999999999</v>
      </c>
      <c r="R86" s="1024">
        <f t="shared" si="103"/>
        <v>0.10199044798420448</v>
      </c>
      <c r="S86" s="1005">
        <v>9174</v>
      </c>
      <c r="T86" s="1005">
        <f t="shared" si="76"/>
        <v>53970</v>
      </c>
      <c r="U86" s="1005">
        <f t="shared" si="77"/>
        <v>0</v>
      </c>
      <c r="V86" s="1005">
        <v>133</v>
      </c>
      <c r="W86" s="1005">
        <v>114</v>
      </c>
      <c r="X86" s="1005">
        <v>114</v>
      </c>
      <c r="Y86" s="1005">
        <v>0.78159999999999996</v>
      </c>
      <c r="Z86" s="1024">
        <f t="shared" si="104"/>
        <v>8.6038011695906427E-2</v>
      </c>
      <c r="AA86" s="1005">
        <v>7062</v>
      </c>
      <c r="AB86" s="1005">
        <f t="shared" si="78"/>
        <v>49248</v>
      </c>
      <c r="AC86" s="1005">
        <f t="shared" si="79"/>
        <v>0</v>
      </c>
      <c r="AD86" s="1005">
        <v>133</v>
      </c>
      <c r="AE86" s="1005">
        <v>112.56</v>
      </c>
      <c r="AF86" s="1005">
        <v>112.56</v>
      </c>
      <c r="AG86" s="1005">
        <v>0.83620000000000005</v>
      </c>
      <c r="AH86" s="1024">
        <f t="shared" si="105"/>
        <v>0.10093780330299348</v>
      </c>
      <c r="AI86" s="1005">
        <v>8453</v>
      </c>
      <c r="AJ86" s="1005">
        <f t="shared" si="80"/>
        <v>50247</v>
      </c>
      <c r="AK86" s="1005">
        <f t="shared" si="81"/>
        <v>0</v>
      </c>
      <c r="AL86" s="1005">
        <v>133</v>
      </c>
      <c r="AM86" s="1005">
        <v>118.32</v>
      </c>
      <c r="AN86" s="1005">
        <v>118.32</v>
      </c>
      <c r="AO86" s="1005">
        <v>0.85660000000000003</v>
      </c>
      <c r="AP86" s="1024">
        <f t="shared" si="54"/>
        <v>9.8352744879931953E-2</v>
      </c>
      <c r="AQ86" s="1005">
        <v>8658</v>
      </c>
      <c r="AR86" s="1005">
        <f t="shared" si="82"/>
        <v>52818</v>
      </c>
      <c r="AS86" s="1005">
        <f t="shared" si="83"/>
        <v>0</v>
      </c>
      <c r="AT86" s="1005">
        <v>133</v>
      </c>
      <c r="AU86" s="1005">
        <v>126.9</v>
      </c>
      <c r="AV86" s="1005">
        <v>126.9</v>
      </c>
      <c r="AW86" s="1005">
        <v>0.81589999999999996</v>
      </c>
      <c r="AX86" s="1024">
        <f t="shared" si="55"/>
        <v>0.17247832939322302</v>
      </c>
      <c r="AY86" s="1005">
        <v>15759</v>
      </c>
      <c r="AZ86" s="1005">
        <f t="shared" si="84"/>
        <v>54821</v>
      </c>
      <c r="BA86" s="1005">
        <f t="shared" si="85"/>
        <v>0</v>
      </c>
      <c r="BB86" s="1005">
        <v>133</v>
      </c>
      <c r="BC86" s="1005">
        <v>123</v>
      </c>
      <c r="BD86" s="1005">
        <v>123</v>
      </c>
      <c r="BE86" s="1005">
        <v>0.90610000000000002</v>
      </c>
      <c r="BF86" s="1024">
        <f t="shared" si="65"/>
        <v>0.15014424337791765</v>
      </c>
      <c r="BG86" s="1005">
        <v>13740</v>
      </c>
      <c r="BH86" s="1005">
        <f t="shared" si="86"/>
        <v>54907</v>
      </c>
      <c r="BI86" s="1005">
        <f t="shared" si="87"/>
        <v>0</v>
      </c>
      <c r="BJ86" s="1005">
        <v>133</v>
      </c>
      <c r="BK86" s="1005">
        <v>124.2</v>
      </c>
      <c r="BL86" s="1005">
        <v>124.2</v>
      </c>
      <c r="BM86" s="1005">
        <v>0.91290000000000004</v>
      </c>
      <c r="BN86" s="1024">
        <f t="shared" si="66"/>
        <v>0.19245392735730901</v>
      </c>
      <c r="BO86" s="1005">
        <v>17210</v>
      </c>
      <c r="BP86" s="1005">
        <f t="shared" si="88"/>
        <v>53654</v>
      </c>
      <c r="BQ86" s="1005">
        <f t="shared" si="89"/>
        <v>0</v>
      </c>
      <c r="BR86" s="1005">
        <v>133</v>
      </c>
      <c r="BS86" s="1005">
        <v>125.28</v>
      </c>
      <c r="BT86" s="1005">
        <v>125.28</v>
      </c>
      <c r="BU86" s="1005">
        <v>0.94399999999999995</v>
      </c>
      <c r="BV86" s="1024">
        <f t="shared" si="98"/>
        <v>0.23292985003913813</v>
      </c>
      <c r="BW86" s="1005">
        <v>21711</v>
      </c>
      <c r="BX86" s="1005">
        <f t="shared" si="90"/>
        <v>55925</v>
      </c>
      <c r="BY86" s="1005">
        <f t="shared" si="91"/>
        <v>0</v>
      </c>
      <c r="BZ86" s="1005">
        <v>133</v>
      </c>
      <c r="CA86" s="1005">
        <v>128.52000000000001</v>
      </c>
      <c r="CB86" s="1005">
        <v>128.52000000000001</v>
      </c>
      <c r="CC86" s="1005">
        <v>0.91239999999999999</v>
      </c>
      <c r="CD86" s="1024">
        <f t="shared" si="99"/>
        <v>0.25416528618615902</v>
      </c>
      <c r="CE86" s="1005">
        <v>24303</v>
      </c>
      <c r="CF86" s="1005">
        <f t="shared" si="92"/>
        <v>57371</v>
      </c>
      <c r="CG86" s="1005">
        <f t="shared" si="93"/>
        <v>0</v>
      </c>
      <c r="CH86" s="1005">
        <v>133</v>
      </c>
      <c r="CI86" s="1005">
        <v>107.04</v>
      </c>
      <c r="CJ86" s="1005">
        <v>107.04</v>
      </c>
      <c r="CK86" s="1005">
        <v>0.94869999999999999</v>
      </c>
      <c r="CL86" s="1024">
        <f t="shared" si="100"/>
        <v>0.30434772937575627</v>
      </c>
      <c r="CM86" s="1005">
        <v>21892</v>
      </c>
      <c r="CN86" s="1005">
        <f t="shared" si="94"/>
        <v>43159</v>
      </c>
      <c r="CO86" s="1005">
        <f t="shared" si="95"/>
        <v>0</v>
      </c>
      <c r="CP86" s="1005">
        <v>133</v>
      </c>
      <c r="CQ86" s="1005">
        <v>110.64</v>
      </c>
      <c r="CR86" s="1005">
        <v>110.64</v>
      </c>
      <c r="CS86" s="1005">
        <v>0.93410000000000004</v>
      </c>
      <c r="CT86" s="1024">
        <f t="shared" si="101"/>
        <v>0.32450493317472534</v>
      </c>
      <c r="CU86" s="1005">
        <v>26712</v>
      </c>
      <c r="CV86" s="1005">
        <f t="shared" si="96"/>
        <v>49390</v>
      </c>
      <c r="CW86" s="1005">
        <f t="shared" si="97"/>
        <v>0</v>
      </c>
    </row>
    <row r="87" spans="1:101">
      <c r="A87" s="1004">
        <v>81</v>
      </c>
      <c r="B87" s="1005" t="s">
        <v>691</v>
      </c>
      <c r="C87" s="1004" t="s">
        <v>1274</v>
      </c>
      <c r="D87" s="1005" t="s">
        <v>2011</v>
      </c>
      <c r="E87" s="1004" t="s">
        <v>55</v>
      </c>
      <c r="F87" s="1004">
        <v>133</v>
      </c>
      <c r="G87" s="1005">
        <v>108</v>
      </c>
      <c r="H87" s="1004">
        <v>108</v>
      </c>
      <c r="I87" s="1005">
        <v>0.85940000000000005</v>
      </c>
      <c r="J87" s="1024">
        <f t="shared" si="102"/>
        <v>0.32662037037037039</v>
      </c>
      <c r="K87" s="1005">
        <v>25398</v>
      </c>
      <c r="L87" s="1005">
        <f t="shared" si="74"/>
        <v>46656</v>
      </c>
      <c r="M87" s="1005">
        <f t="shared" si="75"/>
        <v>0</v>
      </c>
      <c r="N87" s="1005">
        <v>133</v>
      </c>
      <c r="O87" s="1005">
        <v>127.2</v>
      </c>
      <c r="P87" s="1005">
        <v>127.2</v>
      </c>
      <c r="Q87" s="1005">
        <v>0.81879999999999997</v>
      </c>
      <c r="R87" s="1024">
        <f t="shared" si="103"/>
        <v>0.28168746195982958</v>
      </c>
      <c r="S87" s="1005">
        <v>26658</v>
      </c>
      <c r="T87" s="1005">
        <f t="shared" si="76"/>
        <v>56782</v>
      </c>
      <c r="U87" s="1005">
        <f t="shared" si="77"/>
        <v>0</v>
      </c>
      <c r="V87" s="1005">
        <v>133</v>
      </c>
      <c r="W87" s="1005">
        <v>144</v>
      </c>
      <c r="X87" s="1005">
        <v>144</v>
      </c>
      <c r="Y87" s="1005">
        <v>0.85429999999999995</v>
      </c>
      <c r="Z87" s="1024">
        <f t="shared" si="104"/>
        <v>0.18472222222222223</v>
      </c>
      <c r="AA87" s="1005">
        <v>19152</v>
      </c>
      <c r="AB87" s="1005">
        <f t="shared" si="78"/>
        <v>62208</v>
      </c>
      <c r="AC87" s="1005">
        <f t="shared" si="79"/>
        <v>0</v>
      </c>
      <c r="AD87" s="1005">
        <v>133</v>
      </c>
      <c r="AE87" s="1005">
        <v>105.36</v>
      </c>
      <c r="AF87" s="1005">
        <v>106.4</v>
      </c>
      <c r="AG87" s="1005">
        <v>0.8196</v>
      </c>
      <c r="AH87" s="1024">
        <f t="shared" si="105"/>
        <v>0.29377005413084478</v>
      </c>
      <c r="AI87" s="1005">
        <v>23028</v>
      </c>
      <c r="AJ87" s="1005">
        <f t="shared" si="80"/>
        <v>47033</v>
      </c>
      <c r="AK87" s="1005">
        <f t="shared" si="81"/>
        <v>0</v>
      </c>
      <c r="AL87" s="1005">
        <v>133</v>
      </c>
      <c r="AM87" s="1005">
        <v>102.48</v>
      </c>
      <c r="AN87" s="1005">
        <v>106.4</v>
      </c>
      <c r="AO87" s="1005">
        <v>0.77859999999999996</v>
      </c>
      <c r="AP87" s="1024">
        <f t="shared" si="54"/>
        <v>0.41251164664702472</v>
      </c>
      <c r="AQ87" s="1005">
        <v>31452</v>
      </c>
      <c r="AR87" s="1005">
        <f t="shared" si="82"/>
        <v>45747</v>
      </c>
      <c r="AS87" s="1005">
        <f t="shared" si="83"/>
        <v>0</v>
      </c>
      <c r="AT87" s="1005">
        <v>133</v>
      </c>
      <c r="AU87" s="1005">
        <v>115.68</v>
      </c>
      <c r="AV87" s="1005">
        <v>115.68</v>
      </c>
      <c r="AW87" s="1005">
        <v>0.78869999999999996</v>
      </c>
      <c r="AX87" s="1024">
        <f t="shared" si="55"/>
        <v>0.29042041263254953</v>
      </c>
      <c r="AY87" s="1005">
        <v>24189</v>
      </c>
      <c r="AZ87" s="1005">
        <f t="shared" si="84"/>
        <v>49974</v>
      </c>
      <c r="BA87" s="1005">
        <f t="shared" si="85"/>
        <v>0</v>
      </c>
      <c r="BB87" s="1005">
        <v>133</v>
      </c>
      <c r="BC87" s="1005">
        <v>125.52</v>
      </c>
      <c r="BD87" s="1005">
        <v>125.52</v>
      </c>
      <c r="BE87" s="1005">
        <v>0.7944</v>
      </c>
      <c r="BF87" s="1024">
        <f t="shared" si="65"/>
        <v>0.27244726454080059</v>
      </c>
      <c r="BG87" s="1005">
        <v>25443</v>
      </c>
      <c r="BH87" s="1005">
        <f t="shared" si="86"/>
        <v>56032</v>
      </c>
      <c r="BI87" s="1005">
        <f t="shared" si="87"/>
        <v>0</v>
      </c>
      <c r="BJ87" s="1005">
        <v>133</v>
      </c>
      <c r="BK87" s="1005">
        <v>117.6</v>
      </c>
      <c r="BL87" s="1005">
        <v>117.6</v>
      </c>
      <c r="BM87" s="1005">
        <v>0.76470000000000005</v>
      </c>
      <c r="BN87" s="1024">
        <f t="shared" si="66"/>
        <v>0.37485827664399091</v>
      </c>
      <c r="BO87" s="1005">
        <v>31740</v>
      </c>
      <c r="BP87" s="1005">
        <f t="shared" si="88"/>
        <v>50803</v>
      </c>
      <c r="BQ87" s="1005">
        <f t="shared" si="89"/>
        <v>0</v>
      </c>
      <c r="BR87" s="1005">
        <v>133</v>
      </c>
      <c r="BS87" s="1005">
        <v>129.36000000000001</v>
      </c>
      <c r="BT87" s="1005">
        <v>129.36000000000001</v>
      </c>
      <c r="BU87" s="1005">
        <v>0.8014</v>
      </c>
      <c r="BV87" s="1024">
        <f t="shared" si="98"/>
        <v>0.33549160133261513</v>
      </c>
      <c r="BW87" s="1005">
        <v>32289</v>
      </c>
      <c r="BX87" s="1005">
        <f t="shared" si="90"/>
        <v>57746</v>
      </c>
      <c r="BY87" s="1005">
        <f t="shared" si="91"/>
        <v>0</v>
      </c>
      <c r="BZ87" s="1005">
        <v>133</v>
      </c>
      <c r="CA87" s="1005">
        <v>107.76</v>
      </c>
      <c r="CB87" s="1005">
        <v>107.76</v>
      </c>
      <c r="CC87" s="1005">
        <v>0.86470000000000002</v>
      </c>
      <c r="CD87" s="1024">
        <f t="shared" si="99"/>
        <v>0.21253921498191919</v>
      </c>
      <c r="CE87" s="1005">
        <v>17040</v>
      </c>
      <c r="CF87" s="1005">
        <f t="shared" si="92"/>
        <v>48104</v>
      </c>
      <c r="CG87" s="1005">
        <f t="shared" si="93"/>
        <v>0</v>
      </c>
      <c r="CH87" s="1005">
        <v>133</v>
      </c>
      <c r="CI87" s="1005">
        <v>126</v>
      </c>
      <c r="CJ87" s="1005">
        <v>126</v>
      </c>
      <c r="CK87" s="1005">
        <v>0.8145</v>
      </c>
      <c r="CL87" s="1024">
        <f t="shared" si="100"/>
        <v>0.26417233560090703</v>
      </c>
      <c r="CM87" s="1005">
        <v>22368</v>
      </c>
      <c r="CN87" s="1005">
        <f t="shared" si="94"/>
        <v>50803</v>
      </c>
      <c r="CO87" s="1005">
        <f t="shared" si="95"/>
        <v>0</v>
      </c>
      <c r="CP87" s="1005">
        <v>133</v>
      </c>
      <c r="CQ87" s="1005">
        <v>109.44</v>
      </c>
      <c r="CR87" s="1005">
        <v>109.44</v>
      </c>
      <c r="CS87" s="1005">
        <v>0.87360000000000004</v>
      </c>
      <c r="CT87" s="1024">
        <f t="shared" si="101"/>
        <v>0.26852244859460478</v>
      </c>
      <c r="CU87" s="1005">
        <v>21864</v>
      </c>
      <c r="CV87" s="1005">
        <f t="shared" si="96"/>
        <v>48854</v>
      </c>
      <c r="CW87" s="1005">
        <f t="shared" si="97"/>
        <v>0</v>
      </c>
    </row>
    <row r="88" spans="1:101">
      <c r="A88" s="1004">
        <v>82</v>
      </c>
      <c r="B88" s="1005" t="s">
        <v>543</v>
      </c>
      <c r="C88" s="1004" t="s">
        <v>1274</v>
      </c>
      <c r="D88" s="1005" t="s">
        <v>2203</v>
      </c>
      <c r="E88" s="1004" t="s">
        <v>55</v>
      </c>
      <c r="F88" s="1004">
        <v>133</v>
      </c>
      <c r="G88" s="1005">
        <v>103</v>
      </c>
      <c r="H88" s="1004">
        <v>106.4</v>
      </c>
      <c r="I88" s="1005">
        <v>0.9889</v>
      </c>
      <c r="J88" s="1024">
        <f t="shared" si="102"/>
        <v>0.56283710895361383</v>
      </c>
      <c r="K88" s="1005">
        <v>41740</v>
      </c>
      <c r="L88" s="1005">
        <f t="shared" si="74"/>
        <v>44496</v>
      </c>
      <c r="M88" s="1005">
        <f t="shared" si="75"/>
        <v>0</v>
      </c>
      <c r="N88" s="1005">
        <v>133</v>
      </c>
      <c r="O88" s="1005">
        <v>108</v>
      </c>
      <c r="P88" s="1005">
        <v>108</v>
      </c>
      <c r="Q88" s="1005">
        <v>0.98819999999999997</v>
      </c>
      <c r="R88" s="1024">
        <f t="shared" si="103"/>
        <v>0.48872461170848269</v>
      </c>
      <c r="S88" s="1005">
        <v>39270</v>
      </c>
      <c r="T88" s="1005">
        <f t="shared" si="76"/>
        <v>48211</v>
      </c>
      <c r="U88" s="1005">
        <f t="shared" si="77"/>
        <v>0</v>
      </c>
      <c r="V88" s="1005">
        <v>133</v>
      </c>
      <c r="W88" s="1005">
        <v>105</v>
      </c>
      <c r="X88" s="1005">
        <v>106.4</v>
      </c>
      <c r="Y88" s="1005">
        <v>0.9889</v>
      </c>
      <c r="Z88" s="1024">
        <f t="shared" si="104"/>
        <v>0.49292328042328043</v>
      </c>
      <c r="AA88" s="1005">
        <v>37265</v>
      </c>
      <c r="AB88" s="1005">
        <f t="shared" si="78"/>
        <v>45360</v>
      </c>
      <c r="AC88" s="1005">
        <f t="shared" si="79"/>
        <v>0</v>
      </c>
      <c r="AD88" s="1005">
        <v>133</v>
      </c>
      <c r="AE88" s="1005">
        <v>105</v>
      </c>
      <c r="AF88" s="1005">
        <v>106.4</v>
      </c>
      <c r="AG88" s="1005">
        <v>0.98929999999999996</v>
      </c>
      <c r="AH88" s="1024">
        <f t="shared" si="105"/>
        <v>0.5006400409626216</v>
      </c>
      <c r="AI88" s="1005">
        <v>39110</v>
      </c>
      <c r="AJ88" s="1005">
        <f t="shared" si="80"/>
        <v>46872</v>
      </c>
      <c r="AK88" s="1005">
        <f t="shared" si="81"/>
        <v>0</v>
      </c>
      <c r="AL88" s="1005">
        <v>133</v>
      </c>
      <c r="AM88" s="1005">
        <v>111</v>
      </c>
      <c r="AN88" s="1005">
        <v>111</v>
      </c>
      <c r="AO88" s="1005">
        <v>0.98980000000000001</v>
      </c>
      <c r="AP88" s="1024">
        <f t="shared" si="54"/>
        <v>0.46473893248086795</v>
      </c>
      <c r="AQ88" s="1005">
        <v>38380</v>
      </c>
      <c r="AR88" s="1005">
        <f t="shared" si="82"/>
        <v>49550</v>
      </c>
      <c r="AS88" s="1005">
        <f t="shared" si="83"/>
        <v>0</v>
      </c>
      <c r="AT88" s="1005">
        <v>133</v>
      </c>
      <c r="AU88" s="1005">
        <v>108</v>
      </c>
      <c r="AV88" s="1005">
        <v>108</v>
      </c>
      <c r="AW88" s="1005">
        <v>0.99060000000000004</v>
      </c>
      <c r="AX88" s="1024">
        <f t="shared" si="55"/>
        <v>0.52481995884773658</v>
      </c>
      <c r="AY88" s="1005">
        <v>40810</v>
      </c>
      <c r="AZ88" s="1005">
        <f t="shared" si="84"/>
        <v>46656</v>
      </c>
      <c r="BA88" s="1005">
        <f t="shared" si="85"/>
        <v>0</v>
      </c>
      <c r="BB88" s="1005">
        <v>133</v>
      </c>
      <c r="BC88" s="1005">
        <v>103</v>
      </c>
      <c r="BD88" s="1005">
        <v>106.4</v>
      </c>
      <c r="BE88" s="1005">
        <v>0.99229999999999996</v>
      </c>
      <c r="BF88" s="1024">
        <f t="shared" si="65"/>
        <v>0.51003497233531681</v>
      </c>
      <c r="BG88" s="1005">
        <v>39085</v>
      </c>
      <c r="BH88" s="1005">
        <f t="shared" si="86"/>
        <v>45979</v>
      </c>
      <c r="BI88" s="1005">
        <f t="shared" si="87"/>
        <v>0</v>
      </c>
      <c r="BJ88" s="1005">
        <v>133</v>
      </c>
      <c r="BK88" s="1005">
        <v>111</v>
      </c>
      <c r="BL88" s="1005">
        <v>111</v>
      </c>
      <c r="BM88" s="1005">
        <v>0.99350000000000005</v>
      </c>
      <c r="BN88" s="1024">
        <f t="shared" si="66"/>
        <v>0.50506756756756754</v>
      </c>
      <c r="BO88" s="1005">
        <v>40365</v>
      </c>
      <c r="BP88" s="1005">
        <f t="shared" si="88"/>
        <v>47952</v>
      </c>
      <c r="BQ88" s="1005">
        <f t="shared" si="89"/>
        <v>0</v>
      </c>
      <c r="BR88" s="1005">
        <v>133</v>
      </c>
      <c r="BS88" s="1005">
        <v>129</v>
      </c>
      <c r="BT88" s="1005">
        <v>129</v>
      </c>
      <c r="BU88" s="1005">
        <v>0.99380000000000002</v>
      </c>
      <c r="BV88" s="1024">
        <f t="shared" si="98"/>
        <v>0.51966116529132278</v>
      </c>
      <c r="BW88" s="1005">
        <v>49875</v>
      </c>
      <c r="BX88" s="1005">
        <f t="shared" si="90"/>
        <v>57586</v>
      </c>
      <c r="BY88" s="1005">
        <f t="shared" si="91"/>
        <v>0</v>
      </c>
      <c r="BZ88" s="1005">
        <v>133</v>
      </c>
      <c r="CA88" s="1005">
        <v>126</v>
      </c>
      <c r="CB88" s="1005">
        <v>126</v>
      </c>
      <c r="CC88" s="1005">
        <v>0.99370000000000003</v>
      </c>
      <c r="CD88" s="1024">
        <f t="shared" si="99"/>
        <v>0.61054574159412867</v>
      </c>
      <c r="CE88" s="1005">
        <v>57235</v>
      </c>
      <c r="CF88" s="1005">
        <f t="shared" si="92"/>
        <v>56246</v>
      </c>
      <c r="CG88" s="1005">
        <f t="shared" si="93"/>
        <v>989</v>
      </c>
      <c r="CH88" s="1005">
        <v>133</v>
      </c>
      <c r="CI88" s="1005">
        <v>124</v>
      </c>
      <c r="CJ88" s="1005">
        <v>124</v>
      </c>
      <c r="CK88" s="1005">
        <v>0.99399999999999999</v>
      </c>
      <c r="CL88" s="1024">
        <f t="shared" si="100"/>
        <v>0.46364967357910908</v>
      </c>
      <c r="CM88" s="1005">
        <v>38635</v>
      </c>
      <c r="CN88" s="1005">
        <f t="shared" si="94"/>
        <v>49997</v>
      </c>
      <c r="CO88" s="1005">
        <f t="shared" si="95"/>
        <v>0</v>
      </c>
      <c r="CP88" s="1005">
        <v>133</v>
      </c>
      <c r="CQ88" s="1005">
        <v>111</v>
      </c>
      <c r="CR88" s="1005">
        <v>111</v>
      </c>
      <c r="CS88" s="1005">
        <v>0.99239999999999995</v>
      </c>
      <c r="CT88" s="1024">
        <f t="shared" si="101"/>
        <v>0.45038990603506734</v>
      </c>
      <c r="CU88" s="1005">
        <v>37195</v>
      </c>
      <c r="CV88" s="1005">
        <f t="shared" si="96"/>
        <v>49550</v>
      </c>
      <c r="CW88" s="1005">
        <f t="shared" si="97"/>
        <v>0</v>
      </c>
    </row>
    <row r="89" spans="1:101">
      <c r="A89" s="1004">
        <v>83</v>
      </c>
      <c r="B89" s="1005" t="s">
        <v>1845</v>
      </c>
      <c r="C89" s="1004" t="s">
        <v>1276</v>
      </c>
      <c r="D89" s="1005" t="s">
        <v>2050</v>
      </c>
      <c r="E89" s="1004" t="s">
        <v>55</v>
      </c>
      <c r="F89" s="1004">
        <v>133.33000000000001</v>
      </c>
      <c r="G89" s="1005">
        <v>85.84</v>
      </c>
      <c r="H89" s="1004">
        <v>133.33000000000001</v>
      </c>
      <c r="I89" s="1005">
        <v>0.9889</v>
      </c>
      <c r="J89" s="1024">
        <f t="shared" si="102"/>
        <v>0.40433752718235477</v>
      </c>
      <c r="K89" s="1005">
        <v>24990</v>
      </c>
      <c r="L89" s="1005">
        <f t="shared" si="74"/>
        <v>37083</v>
      </c>
      <c r="M89" s="1005">
        <f t="shared" si="75"/>
        <v>0</v>
      </c>
      <c r="N89" s="1005">
        <v>133.33000000000001</v>
      </c>
      <c r="O89" s="1005">
        <v>62.72</v>
      </c>
      <c r="P89" s="1005">
        <v>133.33000000000001</v>
      </c>
      <c r="Q89" s="1005">
        <v>0.94450000000000001</v>
      </c>
      <c r="R89" s="1024">
        <f t="shared" si="103"/>
        <v>0.40933334019091505</v>
      </c>
      <c r="S89" s="1005">
        <v>19101</v>
      </c>
      <c r="T89" s="1005">
        <f t="shared" si="76"/>
        <v>27998</v>
      </c>
      <c r="U89" s="1005">
        <f t="shared" si="77"/>
        <v>0</v>
      </c>
      <c r="V89" s="1005">
        <v>133.33000000000001</v>
      </c>
      <c r="W89" s="1005">
        <v>98.96</v>
      </c>
      <c r="X89" s="1005">
        <v>133.33000000000001</v>
      </c>
      <c r="Y89" s="1005">
        <v>0.97750000000000004</v>
      </c>
      <c r="Z89" s="1024">
        <f t="shared" si="104"/>
        <v>0.27172875684900749</v>
      </c>
      <c r="AA89" s="1005">
        <v>19361</v>
      </c>
      <c r="AB89" s="1005">
        <f t="shared" si="78"/>
        <v>42751</v>
      </c>
      <c r="AC89" s="1005">
        <f t="shared" si="79"/>
        <v>0</v>
      </c>
      <c r="AD89" s="1005">
        <v>133.33000000000001</v>
      </c>
      <c r="AE89" s="1005">
        <v>75.599999999999994</v>
      </c>
      <c r="AF89" s="1005">
        <v>133.33000000000001</v>
      </c>
      <c r="AG89" s="1005">
        <v>0.97360000000000002</v>
      </c>
      <c r="AH89" s="1024">
        <f t="shared" si="105"/>
        <v>0.38478907094498499</v>
      </c>
      <c r="AI89" s="1005">
        <v>21643</v>
      </c>
      <c r="AJ89" s="1005">
        <f t="shared" si="80"/>
        <v>33748</v>
      </c>
      <c r="AK89" s="1005">
        <f t="shared" si="81"/>
        <v>0</v>
      </c>
      <c r="AL89" s="1005">
        <v>133.33000000000001</v>
      </c>
      <c r="AM89" s="1005">
        <v>72.239999999999995</v>
      </c>
      <c r="AN89" s="1005">
        <v>133.33000000000001</v>
      </c>
      <c r="AO89" s="1005">
        <v>0.96889999999999998</v>
      </c>
      <c r="AP89" s="1024">
        <f t="shared" si="54"/>
        <v>0.37386578787554031</v>
      </c>
      <c r="AQ89" s="1005">
        <v>20094</v>
      </c>
      <c r="AR89" s="1005">
        <f t="shared" si="82"/>
        <v>32248</v>
      </c>
      <c r="AS89" s="1005">
        <f t="shared" si="83"/>
        <v>0</v>
      </c>
      <c r="AT89" s="1005">
        <v>133.33000000000001</v>
      </c>
      <c r="AU89" s="1005">
        <v>55.44</v>
      </c>
      <c r="AV89" s="1005">
        <v>133.33000000000001</v>
      </c>
      <c r="AW89" s="1005">
        <v>0.95699999999999996</v>
      </c>
      <c r="AX89" s="1024">
        <f t="shared" si="55"/>
        <v>0.41373556998557004</v>
      </c>
      <c r="AY89" s="1005">
        <v>16515</v>
      </c>
      <c r="AZ89" s="1005">
        <f t="shared" si="84"/>
        <v>23950</v>
      </c>
      <c r="BA89" s="1005">
        <f t="shared" si="85"/>
        <v>0</v>
      </c>
      <c r="BB89" s="1005">
        <v>133.33000000000001</v>
      </c>
      <c r="BC89" s="1005">
        <v>76</v>
      </c>
      <c r="BD89" s="1005">
        <v>133.33000000000001</v>
      </c>
      <c r="BE89" s="1005">
        <v>0.93799999999999994</v>
      </c>
      <c r="BF89" s="1024">
        <f t="shared" si="65"/>
        <v>0.37836021505376344</v>
      </c>
      <c r="BG89" s="1005">
        <v>21394</v>
      </c>
      <c r="BH89" s="1005">
        <f t="shared" si="86"/>
        <v>33926</v>
      </c>
      <c r="BI89" s="1005">
        <f t="shared" si="87"/>
        <v>0</v>
      </c>
      <c r="BJ89" s="1005">
        <v>133.33000000000001</v>
      </c>
      <c r="BK89" s="1005">
        <v>44</v>
      </c>
      <c r="BL89" s="1005">
        <v>133.33000000000001</v>
      </c>
      <c r="BM89" s="1005">
        <v>0.8952</v>
      </c>
      <c r="BN89" s="1024">
        <f t="shared" si="66"/>
        <v>0.4183080808080808</v>
      </c>
      <c r="BO89" s="1005">
        <v>13252</v>
      </c>
      <c r="BP89" s="1005">
        <f t="shared" si="88"/>
        <v>19008</v>
      </c>
      <c r="BQ89" s="1005">
        <f t="shared" si="89"/>
        <v>0</v>
      </c>
      <c r="BR89" s="1005">
        <v>133.33000000000001</v>
      </c>
      <c r="BS89" s="1005">
        <v>45.68</v>
      </c>
      <c r="BT89" s="1005">
        <v>133.33000000000001</v>
      </c>
      <c r="BU89" s="1005">
        <v>0.86629999999999996</v>
      </c>
      <c r="BV89" s="1024">
        <f t="shared" si="98"/>
        <v>0.3666518369960266</v>
      </c>
      <c r="BW89" s="1005">
        <v>12461</v>
      </c>
      <c r="BX89" s="1005">
        <f t="shared" si="90"/>
        <v>20392</v>
      </c>
      <c r="BY89" s="1005">
        <f t="shared" si="91"/>
        <v>0</v>
      </c>
      <c r="BZ89" s="1005">
        <v>133.33000000000001</v>
      </c>
      <c r="CA89" s="1005">
        <v>48</v>
      </c>
      <c r="CB89" s="1005">
        <v>133.33000000000001</v>
      </c>
      <c r="CC89" s="1005">
        <v>0.87009999999999998</v>
      </c>
      <c r="CD89" s="1024">
        <f t="shared" si="99"/>
        <v>0.29231070788530467</v>
      </c>
      <c r="CE89" s="1005">
        <v>10439</v>
      </c>
      <c r="CF89" s="1005">
        <f t="shared" si="92"/>
        <v>21427</v>
      </c>
      <c r="CG89" s="1005">
        <f t="shared" si="93"/>
        <v>0</v>
      </c>
      <c r="CH89" s="1005"/>
      <c r="CI89" s="1005"/>
      <c r="CJ89" s="1005"/>
      <c r="CK89" s="1005"/>
      <c r="CL89" s="1024">
        <v>0</v>
      </c>
      <c r="CM89" s="1005"/>
      <c r="CN89" s="1005">
        <f t="shared" si="94"/>
        <v>0</v>
      </c>
      <c r="CO89" s="1005">
        <f t="shared" si="95"/>
        <v>0</v>
      </c>
      <c r="CP89" s="1005"/>
      <c r="CQ89" s="1005"/>
      <c r="CR89" s="1005"/>
      <c r="CS89" s="1005"/>
      <c r="CT89" s="1024">
        <v>0</v>
      </c>
      <c r="CU89" s="1005"/>
      <c r="CV89" s="1005">
        <f t="shared" si="96"/>
        <v>0</v>
      </c>
      <c r="CW89" s="1005">
        <f t="shared" si="97"/>
        <v>0</v>
      </c>
    </row>
    <row r="90" spans="1:101">
      <c r="A90" s="1004">
        <v>84</v>
      </c>
      <c r="B90" s="1005" t="s">
        <v>944</v>
      </c>
      <c r="C90" s="1004" t="s">
        <v>1274</v>
      </c>
      <c r="D90" s="1005" t="s">
        <v>2050</v>
      </c>
      <c r="E90" s="1004" t="s">
        <v>55</v>
      </c>
      <c r="F90" s="1004">
        <v>133.33000000000001</v>
      </c>
      <c r="G90" s="1005">
        <v>55.2</v>
      </c>
      <c r="H90" s="1004">
        <v>133.33000000000001</v>
      </c>
      <c r="I90" s="1005">
        <v>0.93989999999999996</v>
      </c>
      <c r="J90" s="1024">
        <f t="shared" si="102"/>
        <v>0.18176328502415459</v>
      </c>
      <c r="K90" s="1005">
        <v>7224</v>
      </c>
      <c r="L90" s="1005">
        <f t="shared" si="74"/>
        <v>23846</v>
      </c>
      <c r="M90" s="1005">
        <f t="shared" si="75"/>
        <v>0</v>
      </c>
      <c r="N90" s="1005">
        <v>133.33000000000001</v>
      </c>
      <c r="O90" s="1005">
        <v>76.400000000000006</v>
      </c>
      <c r="P90" s="1005">
        <v>133.33000000000001</v>
      </c>
      <c r="Q90" s="1005">
        <v>0.92449999999999999</v>
      </c>
      <c r="R90" s="1024">
        <f t="shared" si="103"/>
        <v>0.14091791927039349</v>
      </c>
      <c r="S90" s="1005">
        <v>8010</v>
      </c>
      <c r="T90" s="1005">
        <f t="shared" si="76"/>
        <v>34105</v>
      </c>
      <c r="U90" s="1005">
        <f t="shared" si="77"/>
        <v>0</v>
      </c>
      <c r="V90" s="1005">
        <v>133.33000000000001</v>
      </c>
      <c r="W90" s="1005">
        <v>80</v>
      </c>
      <c r="X90" s="1005">
        <v>133.33000000000001</v>
      </c>
      <c r="Y90" s="1005">
        <v>0.9284</v>
      </c>
      <c r="Z90" s="1024">
        <f t="shared" si="104"/>
        <v>0.14357638888888888</v>
      </c>
      <c r="AA90" s="1005">
        <v>8270</v>
      </c>
      <c r="AB90" s="1005">
        <f t="shared" si="78"/>
        <v>34560</v>
      </c>
      <c r="AC90" s="1005">
        <f t="shared" si="79"/>
        <v>0</v>
      </c>
      <c r="AD90" s="1005">
        <v>133.33000000000001</v>
      </c>
      <c r="AE90" s="1005">
        <v>60</v>
      </c>
      <c r="AF90" s="1005">
        <v>133.33000000000001</v>
      </c>
      <c r="AG90" s="1005">
        <v>0.9304</v>
      </c>
      <c r="AH90" s="1024">
        <f t="shared" si="105"/>
        <v>0.16491935483870968</v>
      </c>
      <c r="AI90" s="1005">
        <v>7362</v>
      </c>
      <c r="AJ90" s="1005">
        <f t="shared" si="80"/>
        <v>26784</v>
      </c>
      <c r="AK90" s="1005">
        <f t="shared" si="81"/>
        <v>0</v>
      </c>
      <c r="AL90" s="1005">
        <v>133.33000000000001</v>
      </c>
      <c r="AM90" s="1005">
        <v>110</v>
      </c>
      <c r="AN90" s="1005">
        <v>133.33000000000001</v>
      </c>
      <c r="AO90" s="1005">
        <v>0.93169999999999997</v>
      </c>
      <c r="AP90" s="1024">
        <f t="shared" si="54"/>
        <v>8.5899315738025409E-2</v>
      </c>
      <c r="AQ90" s="1005">
        <v>7030</v>
      </c>
      <c r="AR90" s="1005">
        <f t="shared" si="82"/>
        <v>49104</v>
      </c>
      <c r="AS90" s="1005">
        <f t="shared" si="83"/>
        <v>0</v>
      </c>
      <c r="AT90" s="1005">
        <v>133.33000000000001</v>
      </c>
      <c r="AU90" s="1005">
        <v>52.4</v>
      </c>
      <c r="AV90" s="1005">
        <v>133.33000000000001</v>
      </c>
      <c r="AW90" s="1005">
        <v>0.93569999999999998</v>
      </c>
      <c r="AX90" s="1024">
        <f t="shared" si="55"/>
        <v>0.20202502120441052</v>
      </c>
      <c r="AY90" s="1005">
        <v>7622</v>
      </c>
      <c r="AZ90" s="1005">
        <f t="shared" si="84"/>
        <v>22637</v>
      </c>
      <c r="BA90" s="1005">
        <f t="shared" si="85"/>
        <v>0</v>
      </c>
      <c r="BB90" s="1005">
        <v>133.33000000000001</v>
      </c>
      <c r="BC90" s="1005">
        <v>51.6</v>
      </c>
      <c r="BD90" s="1005">
        <v>133.33000000000001</v>
      </c>
      <c r="BE90" s="1005">
        <v>0.94189999999999996</v>
      </c>
      <c r="BF90" s="1024">
        <f t="shared" si="65"/>
        <v>0.16957364341085271</v>
      </c>
      <c r="BG90" s="1005">
        <v>6510</v>
      </c>
      <c r="BH90" s="1005">
        <f t="shared" si="86"/>
        <v>23034</v>
      </c>
      <c r="BI90" s="1005">
        <f t="shared" si="87"/>
        <v>0</v>
      </c>
      <c r="BJ90" s="1005">
        <v>133.33000000000001</v>
      </c>
      <c r="BK90" s="1005">
        <v>51.2</v>
      </c>
      <c r="BL90" s="1005">
        <v>133.33000000000001</v>
      </c>
      <c r="BM90" s="1005">
        <v>0.89839999999999998</v>
      </c>
      <c r="BN90" s="1024">
        <f t="shared" si="66"/>
        <v>0.13617621527777779</v>
      </c>
      <c r="BO90" s="1005">
        <v>5020</v>
      </c>
      <c r="BP90" s="1005">
        <f t="shared" si="88"/>
        <v>22118</v>
      </c>
      <c r="BQ90" s="1005">
        <f t="shared" si="89"/>
        <v>0</v>
      </c>
      <c r="BR90" s="1005">
        <v>133.33000000000001</v>
      </c>
      <c r="BS90" s="1005">
        <v>16</v>
      </c>
      <c r="BT90" s="1005">
        <v>133.33000000000001</v>
      </c>
      <c r="BU90" s="1005">
        <v>0.81659999999999999</v>
      </c>
      <c r="BV90" s="1024">
        <f t="shared" si="98"/>
        <v>0.42069892473118281</v>
      </c>
      <c r="BW90" s="1005">
        <v>5008</v>
      </c>
      <c r="BX90" s="1005">
        <f t="shared" si="90"/>
        <v>7142</v>
      </c>
      <c r="BY90" s="1005">
        <f t="shared" si="91"/>
        <v>0</v>
      </c>
      <c r="BZ90" s="1005">
        <v>133.33000000000001</v>
      </c>
      <c r="CA90" s="1005">
        <v>14</v>
      </c>
      <c r="CB90" s="1005">
        <v>133.33000000000001</v>
      </c>
      <c r="CC90" s="1005">
        <v>0.81369999999999998</v>
      </c>
      <c r="CD90" s="1024">
        <f t="shared" si="99"/>
        <v>0.41551459293394777</v>
      </c>
      <c r="CE90" s="1005">
        <v>4328</v>
      </c>
      <c r="CF90" s="1005">
        <f t="shared" si="92"/>
        <v>6250</v>
      </c>
      <c r="CG90" s="1005">
        <f t="shared" si="93"/>
        <v>0</v>
      </c>
      <c r="CH90" s="1005">
        <v>133.33000000000001</v>
      </c>
      <c r="CI90" s="1005">
        <v>16</v>
      </c>
      <c r="CJ90" s="1005">
        <v>133.33000000000001</v>
      </c>
      <c r="CK90" s="1005">
        <v>0.85929999999999995</v>
      </c>
      <c r="CL90" s="1024">
        <f t="shared" ref="CL90:CL131" si="106">+(CM90/(24*28*CI90))</f>
        <v>0.35974702380952384</v>
      </c>
      <c r="CM90" s="1005">
        <v>3868</v>
      </c>
      <c r="CN90" s="1005">
        <f t="shared" si="94"/>
        <v>6451</v>
      </c>
      <c r="CO90" s="1005">
        <f t="shared" si="95"/>
        <v>0</v>
      </c>
      <c r="CP90" s="1005">
        <v>133.33000000000001</v>
      </c>
      <c r="CQ90" s="1005">
        <v>54</v>
      </c>
      <c r="CR90" s="1005">
        <v>133.33000000000001</v>
      </c>
      <c r="CS90" s="1005">
        <v>0.95199999999999996</v>
      </c>
      <c r="CT90" s="1024">
        <f t="shared" ref="CT90:CT131" si="107">+(CU90/(24*31*CQ90))</f>
        <v>0.14650537634408603</v>
      </c>
      <c r="CU90" s="1005">
        <v>5886</v>
      </c>
      <c r="CV90" s="1005">
        <f t="shared" si="96"/>
        <v>24106</v>
      </c>
      <c r="CW90" s="1005">
        <f t="shared" si="97"/>
        <v>0</v>
      </c>
    </row>
    <row r="91" spans="1:101">
      <c r="A91" s="1004">
        <v>85</v>
      </c>
      <c r="B91" s="1005" t="s">
        <v>18</v>
      </c>
      <c r="C91" s="1004" t="s">
        <v>1274</v>
      </c>
      <c r="D91" s="1005" t="s">
        <v>2050</v>
      </c>
      <c r="E91" s="1004" t="s">
        <v>55</v>
      </c>
      <c r="F91" s="1004">
        <v>133.33000000000001</v>
      </c>
      <c r="G91" s="1005">
        <v>99.2</v>
      </c>
      <c r="H91" s="1004">
        <v>133.33000000000001</v>
      </c>
      <c r="I91" s="1005">
        <v>0.98870000000000002</v>
      </c>
      <c r="J91" s="1024">
        <f t="shared" si="102"/>
        <v>0.55342741935483875</v>
      </c>
      <c r="K91" s="1005">
        <v>39528</v>
      </c>
      <c r="L91" s="1005">
        <f t="shared" si="74"/>
        <v>42854</v>
      </c>
      <c r="M91" s="1005">
        <f t="shared" si="75"/>
        <v>0</v>
      </c>
      <c r="N91" s="1005">
        <v>133.33000000000001</v>
      </c>
      <c r="O91" s="1005">
        <v>98</v>
      </c>
      <c r="P91" s="1005">
        <v>133.33000000000001</v>
      </c>
      <c r="Q91" s="1005">
        <v>0.98860000000000003</v>
      </c>
      <c r="R91" s="1024">
        <f t="shared" si="103"/>
        <v>0.50902457757296471</v>
      </c>
      <c r="S91" s="1005">
        <v>37114</v>
      </c>
      <c r="T91" s="1005">
        <f t="shared" si="76"/>
        <v>43747</v>
      </c>
      <c r="U91" s="1005">
        <f t="shared" si="77"/>
        <v>0</v>
      </c>
      <c r="V91" s="1005">
        <v>133.33000000000001</v>
      </c>
      <c r="W91" s="1005">
        <v>106.4</v>
      </c>
      <c r="X91" s="1005">
        <v>133.33000000000001</v>
      </c>
      <c r="Y91" s="1005">
        <v>0.9899</v>
      </c>
      <c r="Z91" s="1024">
        <f t="shared" si="104"/>
        <v>0.5818191311612364</v>
      </c>
      <c r="AA91" s="1005">
        <v>44572</v>
      </c>
      <c r="AB91" s="1005">
        <f t="shared" si="78"/>
        <v>45965</v>
      </c>
      <c r="AC91" s="1005">
        <f t="shared" si="79"/>
        <v>0</v>
      </c>
      <c r="AD91" s="1005">
        <v>133.33000000000001</v>
      </c>
      <c r="AE91" s="1005">
        <v>106.8</v>
      </c>
      <c r="AF91" s="1005">
        <v>133.33000000000001</v>
      </c>
      <c r="AG91" s="1005">
        <v>0.9899</v>
      </c>
      <c r="AH91" s="1024">
        <f t="shared" si="105"/>
        <v>0.57214268454754136</v>
      </c>
      <c r="AI91" s="1005">
        <v>45462</v>
      </c>
      <c r="AJ91" s="1005">
        <f t="shared" si="80"/>
        <v>47676</v>
      </c>
      <c r="AK91" s="1005">
        <f t="shared" si="81"/>
        <v>0</v>
      </c>
      <c r="AL91" s="1005">
        <v>133.33000000000001</v>
      </c>
      <c r="AM91" s="1005">
        <v>104.4</v>
      </c>
      <c r="AN91" s="1005">
        <v>133.33000000000001</v>
      </c>
      <c r="AO91" s="1005">
        <v>0.98980000000000001</v>
      </c>
      <c r="AP91" s="1024">
        <f t="shared" si="54"/>
        <v>0.55725497466320595</v>
      </c>
      <c r="AQ91" s="1005">
        <v>43284</v>
      </c>
      <c r="AR91" s="1005">
        <f t="shared" si="82"/>
        <v>46604</v>
      </c>
      <c r="AS91" s="1005">
        <f t="shared" si="83"/>
        <v>0</v>
      </c>
      <c r="AT91" s="1005">
        <v>133.33000000000001</v>
      </c>
      <c r="AU91" s="1005">
        <v>108</v>
      </c>
      <c r="AV91" s="1005">
        <v>133.33000000000001</v>
      </c>
      <c r="AW91" s="1005">
        <v>0.99009999999999998</v>
      </c>
      <c r="AX91" s="1024">
        <f t="shared" si="55"/>
        <v>0.5253858024691358</v>
      </c>
      <c r="AY91" s="1005">
        <v>40854</v>
      </c>
      <c r="AZ91" s="1005">
        <f t="shared" si="84"/>
        <v>46656</v>
      </c>
      <c r="BA91" s="1005">
        <f t="shared" si="85"/>
        <v>0</v>
      </c>
      <c r="BB91" s="1005">
        <v>133.33000000000001</v>
      </c>
      <c r="BC91" s="1005">
        <v>98.4</v>
      </c>
      <c r="BD91" s="1005">
        <v>133.33000000000001</v>
      </c>
      <c r="BE91" s="1005">
        <v>0.98929999999999996</v>
      </c>
      <c r="BF91" s="1024">
        <f t="shared" si="65"/>
        <v>0.48255966430632047</v>
      </c>
      <c r="BG91" s="1005">
        <v>35328</v>
      </c>
      <c r="BH91" s="1005">
        <f t="shared" si="86"/>
        <v>43926</v>
      </c>
      <c r="BI91" s="1005">
        <f t="shared" si="87"/>
        <v>0</v>
      </c>
      <c r="BJ91" s="1005">
        <v>133.33000000000001</v>
      </c>
      <c r="BK91" s="1005">
        <v>100.4</v>
      </c>
      <c r="BL91" s="1005">
        <v>133.33000000000001</v>
      </c>
      <c r="BM91" s="1005">
        <v>0.99009999999999998</v>
      </c>
      <c r="BN91" s="1024">
        <f t="shared" si="66"/>
        <v>0.52155267817618411</v>
      </c>
      <c r="BO91" s="1005">
        <v>37702</v>
      </c>
      <c r="BP91" s="1005">
        <f t="shared" si="88"/>
        <v>43373</v>
      </c>
      <c r="BQ91" s="1005">
        <f t="shared" si="89"/>
        <v>0</v>
      </c>
      <c r="BR91" s="1005">
        <v>133.33000000000001</v>
      </c>
      <c r="BS91" s="1005">
        <v>122</v>
      </c>
      <c r="BT91" s="1005">
        <v>133.33000000000001</v>
      </c>
      <c r="BU91" s="1005">
        <v>0.99229999999999996</v>
      </c>
      <c r="BV91" s="1024">
        <f t="shared" si="98"/>
        <v>0.53428521064692402</v>
      </c>
      <c r="BW91" s="1005">
        <v>48496</v>
      </c>
      <c r="BX91" s="1005">
        <f t="shared" si="90"/>
        <v>54461</v>
      </c>
      <c r="BY91" s="1005">
        <f t="shared" si="91"/>
        <v>0</v>
      </c>
      <c r="BZ91" s="1005">
        <v>133.33000000000001</v>
      </c>
      <c r="CA91" s="1005">
        <v>132.4</v>
      </c>
      <c r="CB91" s="1005">
        <v>133.33000000000001</v>
      </c>
      <c r="CC91" s="1005">
        <v>0.99319999999999997</v>
      </c>
      <c r="CD91" s="1024">
        <f t="shared" si="99"/>
        <v>0.56311519345093064</v>
      </c>
      <c r="CE91" s="1005">
        <v>55470</v>
      </c>
      <c r="CF91" s="1005">
        <f t="shared" si="92"/>
        <v>59103</v>
      </c>
      <c r="CG91" s="1005">
        <f t="shared" si="93"/>
        <v>0</v>
      </c>
      <c r="CH91" s="1005">
        <v>133.33000000000001</v>
      </c>
      <c r="CI91" s="1005">
        <v>120.8</v>
      </c>
      <c r="CJ91" s="1005">
        <v>133.33000000000001</v>
      </c>
      <c r="CK91" s="1005">
        <v>0.99260000000000004</v>
      </c>
      <c r="CL91" s="1024">
        <f t="shared" si="106"/>
        <v>0.54613587984862821</v>
      </c>
      <c r="CM91" s="1005">
        <v>44334</v>
      </c>
      <c r="CN91" s="1005">
        <f t="shared" si="94"/>
        <v>48707</v>
      </c>
      <c r="CO91" s="1005">
        <f t="shared" si="95"/>
        <v>0</v>
      </c>
      <c r="CP91" s="1005">
        <v>133.33000000000001</v>
      </c>
      <c r="CQ91" s="1005">
        <v>99.2</v>
      </c>
      <c r="CR91" s="1005">
        <v>133.33000000000001</v>
      </c>
      <c r="CS91" s="1005">
        <v>0.98750000000000004</v>
      </c>
      <c r="CT91" s="1024">
        <f t="shared" si="107"/>
        <v>0.41238510232396808</v>
      </c>
      <c r="CU91" s="1005">
        <v>30436</v>
      </c>
      <c r="CV91" s="1005">
        <f t="shared" si="96"/>
        <v>44283</v>
      </c>
      <c r="CW91" s="1005">
        <f t="shared" si="97"/>
        <v>0</v>
      </c>
    </row>
    <row r="92" spans="1:101">
      <c r="A92" s="1004">
        <v>86</v>
      </c>
      <c r="B92" s="1005" t="s">
        <v>2083</v>
      </c>
      <c r="C92" s="1004" t="s">
        <v>1274</v>
      </c>
      <c r="D92" s="1005" t="s">
        <v>2203</v>
      </c>
      <c r="E92" s="1004" t="s">
        <v>55</v>
      </c>
      <c r="F92" s="1004">
        <v>134</v>
      </c>
      <c r="G92" s="1005">
        <v>60.52</v>
      </c>
      <c r="H92" s="1004">
        <v>107.2</v>
      </c>
      <c r="I92" s="1005">
        <v>0.98250000000000004</v>
      </c>
      <c r="J92" s="1024">
        <f t="shared" si="102"/>
        <v>0.31291308658294775</v>
      </c>
      <c r="K92" s="1005">
        <v>13635</v>
      </c>
      <c r="L92" s="1005">
        <f t="shared" si="74"/>
        <v>26145</v>
      </c>
      <c r="M92" s="1005">
        <f t="shared" si="75"/>
        <v>0</v>
      </c>
      <c r="N92" s="1005">
        <v>134</v>
      </c>
      <c r="O92" s="1005">
        <v>46.72</v>
      </c>
      <c r="P92" s="1005">
        <v>107.2</v>
      </c>
      <c r="Q92" s="1005">
        <v>0.79649999999999999</v>
      </c>
      <c r="R92" s="1024">
        <f t="shared" si="103"/>
        <v>0.11268803395198114</v>
      </c>
      <c r="S92" s="1005">
        <v>3917</v>
      </c>
      <c r="T92" s="1005">
        <f t="shared" si="76"/>
        <v>20856</v>
      </c>
      <c r="U92" s="1005">
        <f t="shared" si="77"/>
        <v>0</v>
      </c>
      <c r="V92" s="1005">
        <v>134</v>
      </c>
      <c r="W92" s="1005">
        <v>50.12</v>
      </c>
      <c r="X92" s="1005">
        <v>107.2</v>
      </c>
      <c r="Y92" s="1005">
        <v>0.89290000000000003</v>
      </c>
      <c r="Z92" s="1024">
        <f t="shared" si="104"/>
        <v>0.1234537110933759</v>
      </c>
      <c r="AA92" s="1005">
        <v>4455</v>
      </c>
      <c r="AB92" s="1005">
        <f t="shared" si="78"/>
        <v>21652</v>
      </c>
      <c r="AC92" s="1005">
        <f t="shared" si="79"/>
        <v>0</v>
      </c>
      <c r="AD92" s="1005">
        <v>134</v>
      </c>
      <c r="AE92" s="1005">
        <v>57.08</v>
      </c>
      <c r="AF92" s="1005">
        <v>107.2</v>
      </c>
      <c r="AG92" s="1005">
        <v>0.95579999999999998</v>
      </c>
      <c r="AH92" s="1024">
        <f t="shared" si="105"/>
        <v>0.19786886542939169</v>
      </c>
      <c r="AI92" s="1005">
        <v>8403</v>
      </c>
      <c r="AJ92" s="1005">
        <f t="shared" si="80"/>
        <v>25481</v>
      </c>
      <c r="AK92" s="1005">
        <f t="shared" si="81"/>
        <v>0</v>
      </c>
      <c r="AL92" s="1005">
        <v>134</v>
      </c>
      <c r="AM92" s="1005">
        <v>52.12</v>
      </c>
      <c r="AN92" s="1005">
        <v>107.2</v>
      </c>
      <c r="AO92" s="1005">
        <v>0.98309999999999997</v>
      </c>
      <c r="AP92" s="1024">
        <f t="shared" si="54"/>
        <v>0.3564974129180799</v>
      </c>
      <c r="AQ92" s="1005">
        <v>13824</v>
      </c>
      <c r="AR92" s="1005">
        <f t="shared" si="82"/>
        <v>23266</v>
      </c>
      <c r="AS92" s="1005">
        <f t="shared" si="83"/>
        <v>0</v>
      </c>
      <c r="AT92" s="1005">
        <v>134</v>
      </c>
      <c r="AU92" s="1005">
        <v>59.88</v>
      </c>
      <c r="AV92" s="1005">
        <v>107.2</v>
      </c>
      <c r="AW92" s="1005">
        <v>0.97599999999999998</v>
      </c>
      <c r="AX92" s="1024">
        <f t="shared" si="55"/>
        <v>0.31226805462777407</v>
      </c>
      <c r="AY92" s="1005">
        <v>13463</v>
      </c>
      <c r="AZ92" s="1005">
        <f t="shared" si="84"/>
        <v>25868</v>
      </c>
      <c r="BA92" s="1005">
        <f t="shared" si="85"/>
        <v>0</v>
      </c>
      <c r="BB92" s="1005">
        <v>134</v>
      </c>
      <c r="BC92" s="1005">
        <v>63.64</v>
      </c>
      <c r="BD92" s="1005">
        <v>107.2</v>
      </c>
      <c r="BE92" s="1005">
        <v>0.97789999999999999</v>
      </c>
      <c r="BF92" s="1024">
        <f t="shared" si="65"/>
        <v>0.2588062556179585</v>
      </c>
      <c r="BG92" s="1005">
        <v>12254</v>
      </c>
      <c r="BH92" s="1005">
        <f t="shared" si="86"/>
        <v>28409</v>
      </c>
      <c r="BI92" s="1005">
        <f t="shared" si="87"/>
        <v>0</v>
      </c>
      <c r="BJ92" s="1005">
        <v>134</v>
      </c>
      <c r="BK92" s="1005">
        <v>49.52</v>
      </c>
      <c r="BL92" s="1005">
        <v>107.2</v>
      </c>
      <c r="BM92" s="1005">
        <v>0.96109999999999995</v>
      </c>
      <c r="BN92" s="1024">
        <f t="shared" si="66"/>
        <v>0.41189867169269428</v>
      </c>
      <c r="BO92" s="1005">
        <v>14686</v>
      </c>
      <c r="BP92" s="1005">
        <f t="shared" si="88"/>
        <v>21393</v>
      </c>
      <c r="BQ92" s="1005">
        <f t="shared" si="89"/>
        <v>0</v>
      </c>
      <c r="BR92" s="1005">
        <v>134</v>
      </c>
      <c r="BS92" s="1005">
        <v>39.119999999999997</v>
      </c>
      <c r="BT92" s="1005">
        <v>107.2</v>
      </c>
      <c r="BU92" s="1005">
        <v>0.90269999999999995</v>
      </c>
      <c r="BV92" s="1024">
        <f t="shared" si="98"/>
        <v>0.34038497482243774</v>
      </c>
      <c r="BW92" s="1005">
        <v>9907</v>
      </c>
      <c r="BX92" s="1005">
        <f t="shared" si="90"/>
        <v>17463</v>
      </c>
      <c r="BY92" s="1005">
        <f t="shared" si="91"/>
        <v>0</v>
      </c>
      <c r="BZ92" s="1005">
        <v>134</v>
      </c>
      <c r="CA92" s="1005">
        <v>35.92</v>
      </c>
      <c r="CB92" s="1005">
        <v>107.2</v>
      </c>
      <c r="CC92" s="1005">
        <v>0.96809999999999996</v>
      </c>
      <c r="CD92" s="1024">
        <f t="shared" si="99"/>
        <v>0.29040789568216108</v>
      </c>
      <c r="CE92" s="1005">
        <v>7761</v>
      </c>
      <c r="CF92" s="1005">
        <f t="shared" si="92"/>
        <v>16035</v>
      </c>
      <c r="CG92" s="1005">
        <f t="shared" si="93"/>
        <v>0</v>
      </c>
      <c r="CH92" s="1005">
        <v>134</v>
      </c>
      <c r="CI92" s="1005">
        <v>46.84</v>
      </c>
      <c r="CJ92" s="1005">
        <v>107.2</v>
      </c>
      <c r="CK92" s="1005">
        <v>0.96789999999999998</v>
      </c>
      <c r="CL92" s="1024">
        <f t="shared" si="106"/>
        <v>0.28729387784148669</v>
      </c>
      <c r="CM92" s="1005">
        <v>9043</v>
      </c>
      <c r="CN92" s="1005">
        <f t="shared" si="94"/>
        <v>18886</v>
      </c>
      <c r="CO92" s="1005">
        <f t="shared" si="95"/>
        <v>0</v>
      </c>
      <c r="CP92" s="1005">
        <v>134</v>
      </c>
      <c r="CQ92" s="1005">
        <v>58.48</v>
      </c>
      <c r="CR92" s="1005">
        <v>107.2</v>
      </c>
      <c r="CS92" s="1005">
        <v>0.98699999999999999</v>
      </c>
      <c r="CT92" s="1024">
        <f t="shared" si="107"/>
        <v>0.34144565553153</v>
      </c>
      <c r="CU92" s="1005">
        <v>14856</v>
      </c>
      <c r="CV92" s="1005">
        <f t="shared" si="96"/>
        <v>26105</v>
      </c>
      <c r="CW92" s="1005">
        <f t="shared" si="97"/>
        <v>0</v>
      </c>
    </row>
    <row r="93" spans="1:101">
      <c r="A93" s="1004">
        <v>87</v>
      </c>
      <c r="B93" s="1005" t="s">
        <v>1844</v>
      </c>
      <c r="C93" s="1004" t="s">
        <v>1274</v>
      </c>
      <c r="D93" s="1005" t="s">
        <v>2011</v>
      </c>
      <c r="E93" s="1004" t="s">
        <v>55</v>
      </c>
      <c r="F93" s="1004">
        <v>134</v>
      </c>
      <c r="G93" s="1005">
        <v>109.2</v>
      </c>
      <c r="H93" s="1004">
        <v>109.2</v>
      </c>
      <c r="I93" s="1005">
        <v>0.89529999999999998</v>
      </c>
      <c r="J93" s="1024">
        <f t="shared" si="102"/>
        <v>0.27317358567358568</v>
      </c>
      <c r="K93" s="1005">
        <v>21478</v>
      </c>
      <c r="L93" s="1005">
        <f t="shared" si="74"/>
        <v>47174</v>
      </c>
      <c r="M93" s="1005">
        <f t="shared" si="75"/>
        <v>0</v>
      </c>
      <c r="N93" s="1005">
        <v>134</v>
      </c>
      <c r="O93" s="1005">
        <v>120.72</v>
      </c>
      <c r="P93" s="1005">
        <v>120.72</v>
      </c>
      <c r="Q93" s="1005">
        <v>0.86839999999999995</v>
      </c>
      <c r="R93" s="1024">
        <f t="shared" si="103"/>
        <v>0.23356723458531964</v>
      </c>
      <c r="S93" s="1005">
        <v>20978</v>
      </c>
      <c r="T93" s="1005">
        <f t="shared" si="76"/>
        <v>53889</v>
      </c>
      <c r="U93" s="1005">
        <f t="shared" si="77"/>
        <v>0</v>
      </c>
      <c r="V93" s="1005">
        <v>134</v>
      </c>
      <c r="W93" s="1005">
        <v>101.2</v>
      </c>
      <c r="X93" s="1005">
        <v>107.2</v>
      </c>
      <c r="Y93" s="1005">
        <v>0.90329999999999999</v>
      </c>
      <c r="Z93" s="1024">
        <f t="shared" si="104"/>
        <v>0.14178469477382522</v>
      </c>
      <c r="AA93" s="1005">
        <v>10331</v>
      </c>
      <c r="AB93" s="1005">
        <f t="shared" si="78"/>
        <v>43718</v>
      </c>
      <c r="AC93" s="1005">
        <f t="shared" si="79"/>
        <v>0</v>
      </c>
      <c r="AD93" s="1005">
        <v>134</v>
      </c>
      <c r="AE93" s="1005">
        <v>102.64</v>
      </c>
      <c r="AF93" s="1005">
        <v>107.2</v>
      </c>
      <c r="AG93" s="1005">
        <v>0.90039999999999998</v>
      </c>
      <c r="AH93" s="1024">
        <f t="shared" si="105"/>
        <v>0.23348649418784936</v>
      </c>
      <c r="AI93" s="1005">
        <v>17830</v>
      </c>
      <c r="AJ93" s="1005">
        <f t="shared" si="80"/>
        <v>45818</v>
      </c>
      <c r="AK93" s="1005">
        <f t="shared" si="81"/>
        <v>0</v>
      </c>
      <c r="AL93" s="1005">
        <v>134</v>
      </c>
      <c r="AM93" s="1005">
        <v>87.36</v>
      </c>
      <c r="AN93" s="1005">
        <v>107.2</v>
      </c>
      <c r="AO93" s="1005">
        <v>0.91259999999999997</v>
      </c>
      <c r="AP93" s="1024">
        <f t="shared" si="54"/>
        <v>0.27618690673126156</v>
      </c>
      <c r="AQ93" s="1005">
        <v>17951</v>
      </c>
      <c r="AR93" s="1005">
        <f t="shared" si="82"/>
        <v>38998</v>
      </c>
      <c r="AS93" s="1005">
        <f t="shared" si="83"/>
        <v>0</v>
      </c>
      <c r="AT93" s="1005">
        <v>134</v>
      </c>
      <c r="AU93" s="1005">
        <v>110.72</v>
      </c>
      <c r="AV93" s="1005">
        <v>110.72</v>
      </c>
      <c r="AW93" s="1005">
        <v>0.87660000000000005</v>
      </c>
      <c r="AX93" s="1024">
        <f t="shared" si="55"/>
        <v>0.28195498153500326</v>
      </c>
      <c r="AY93" s="1005">
        <v>22477</v>
      </c>
      <c r="AZ93" s="1005">
        <f t="shared" si="84"/>
        <v>47831</v>
      </c>
      <c r="BA93" s="1005">
        <f t="shared" si="85"/>
        <v>0</v>
      </c>
      <c r="BB93" s="1005">
        <v>134</v>
      </c>
      <c r="BC93" s="1005">
        <v>58.88</v>
      </c>
      <c r="BD93" s="1005">
        <v>107.2</v>
      </c>
      <c r="BE93" s="1005">
        <v>0.82069999999999999</v>
      </c>
      <c r="BF93" s="1024">
        <f t="shared" si="65"/>
        <v>8.2384620441795231E-2</v>
      </c>
      <c r="BG93" s="1005">
        <v>3609</v>
      </c>
      <c r="BH93" s="1005">
        <f t="shared" si="86"/>
        <v>26284</v>
      </c>
      <c r="BI93" s="1005">
        <f t="shared" si="87"/>
        <v>0</v>
      </c>
      <c r="BJ93" s="1005">
        <v>134</v>
      </c>
      <c r="BK93" s="1005">
        <v>17.12</v>
      </c>
      <c r="BL93" s="1005">
        <v>107.2</v>
      </c>
      <c r="BM93" s="1005">
        <v>0.42949999999999999</v>
      </c>
      <c r="BN93" s="1024">
        <f t="shared" si="66"/>
        <v>0.27193665628245062</v>
      </c>
      <c r="BO93" s="1005">
        <v>3352</v>
      </c>
      <c r="BP93" s="1005">
        <f t="shared" si="88"/>
        <v>7396</v>
      </c>
      <c r="BQ93" s="1005">
        <f t="shared" si="89"/>
        <v>0</v>
      </c>
      <c r="BR93" s="1005">
        <v>134</v>
      </c>
      <c r="BS93" s="1005">
        <v>14.16</v>
      </c>
      <c r="BT93" s="1005">
        <v>107.2</v>
      </c>
      <c r="BU93" s="1005">
        <v>0.31769999999999998</v>
      </c>
      <c r="BV93" s="1024">
        <f t="shared" si="98"/>
        <v>0.48780071077091303</v>
      </c>
      <c r="BW93" s="1005">
        <v>5139</v>
      </c>
      <c r="BX93" s="1005">
        <f t="shared" si="90"/>
        <v>6321</v>
      </c>
      <c r="BY93" s="1005">
        <f t="shared" si="91"/>
        <v>0</v>
      </c>
      <c r="BZ93" s="1005">
        <v>134</v>
      </c>
      <c r="CA93" s="1005">
        <v>123.68</v>
      </c>
      <c r="CB93" s="1005">
        <v>123.68</v>
      </c>
      <c r="CC93" s="1005">
        <v>0.82520000000000004</v>
      </c>
      <c r="CD93" s="1024">
        <f t="shared" si="99"/>
        <v>0.20888322622376163</v>
      </c>
      <c r="CE93" s="1005">
        <v>19221</v>
      </c>
      <c r="CF93" s="1005">
        <f t="shared" si="92"/>
        <v>55211</v>
      </c>
      <c r="CG93" s="1005">
        <f t="shared" si="93"/>
        <v>0</v>
      </c>
      <c r="CH93" s="1005">
        <v>134</v>
      </c>
      <c r="CI93" s="1005">
        <v>128.96</v>
      </c>
      <c r="CJ93" s="1005">
        <v>128.96</v>
      </c>
      <c r="CK93" s="1005">
        <v>0.90029999999999999</v>
      </c>
      <c r="CL93" s="1024">
        <f t="shared" si="106"/>
        <v>0.53294949338296105</v>
      </c>
      <c r="CM93" s="1005">
        <v>46186</v>
      </c>
      <c r="CN93" s="1005">
        <f t="shared" si="94"/>
        <v>51997</v>
      </c>
      <c r="CO93" s="1005">
        <f t="shared" si="95"/>
        <v>0</v>
      </c>
      <c r="CP93" s="1005">
        <v>134</v>
      </c>
      <c r="CQ93" s="1005">
        <v>145.19999999999999</v>
      </c>
      <c r="CR93" s="1005">
        <v>145.19999999999999</v>
      </c>
      <c r="CS93" s="1005">
        <v>0.88449999999999995</v>
      </c>
      <c r="CT93" s="1024">
        <f t="shared" si="107"/>
        <v>0.45734100536153327</v>
      </c>
      <c r="CU93" s="1005">
        <v>49406</v>
      </c>
      <c r="CV93" s="1005">
        <f t="shared" si="96"/>
        <v>64817</v>
      </c>
      <c r="CW93" s="1005">
        <f t="shared" si="97"/>
        <v>0</v>
      </c>
    </row>
    <row r="94" spans="1:101">
      <c r="A94" s="1004">
        <v>88</v>
      </c>
      <c r="B94" s="1005" t="s">
        <v>2046</v>
      </c>
      <c r="C94" s="1004" t="s">
        <v>1274</v>
      </c>
      <c r="D94" s="1005" t="s">
        <v>2054</v>
      </c>
      <c r="E94" s="1004" t="s">
        <v>55</v>
      </c>
      <c r="F94" s="1004">
        <v>134</v>
      </c>
      <c r="G94" s="1005">
        <v>80.400000000000006</v>
      </c>
      <c r="H94" s="1004">
        <v>134</v>
      </c>
      <c r="I94" s="1005">
        <v>0.85570000000000002</v>
      </c>
      <c r="J94" s="1024">
        <f t="shared" si="102"/>
        <v>0.20662313432835819</v>
      </c>
      <c r="K94" s="1005">
        <v>11961</v>
      </c>
      <c r="L94" s="1005">
        <f t="shared" si="74"/>
        <v>34733</v>
      </c>
      <c r="M94" s="1005">
        <f t="shared" si="75"/>
        <v>0</v>
      </c>
      <c r="N94" s="1005">
        <v>134</v>
      </c>
      <c r="O94" s="1005">
        <v>103.92</v>
      </c>
      <c r="P94" s="1005">
        <v>134</v>
      </c>
      <c r="Q94" s="1005">
        <v>0.83109999999999995</v>
      </c>
      <c r="R94" s="1024">
        <f t="shared" si="103"/>
        <v>0.22931721671757432</v>
      </c>
      <c r="S94" s="1005">
        <v>17730</v>
      </c>
      <c r="T94" s="1005">
        <f t="shared" si="76"/>
        <v>46390</v>
      </c>
      <c r="U94" s="1005">
        <f t="shared" si="77"/>
        <v>0</v>
      </c>
      <c r="V94" s="1005">
        <v>134</v>
      </c>
      <c r="W94" s="1005">
        <v>97.2</v>
      </c>
      <c r="X94" s="1005">
        <v>134</v>
      </c>
      <c r="Y94" s="1005">
        <v>0.80059999999999998</v>
      </c>
      <c r="Z94" s="1024">
        <f t="shared" si="104"/>
        <v>0.22132201646090535</v>
      </c>
      <c r="AA94" s="1005">
        <v>15489</v>
      </c>
      <c r="AB94" s="1005">
        <f t="shared" si="78"/>
        <v>41990</v>
      </c>
      <c r="AC94" s="1005">
        <f t="shared" si="79"/>
        <v>0</v>
      </c>
      <c r="AD94" s="1005">
        <v>134</v>
      </c>
      <c r="AE94" s="1005">
        <v>31.44</v>
      </c>
      <c r="AF94" s="1005">
        <v>134</v>
      </c>
      <c r="AG94" s="1005">
        <v>0.81410000000000005</v>
      </c>
      <c r="AH94" s="1024">
        <f t="shared" si="105"/>
        <v>0.20905154723795452</v>
      </c>
      <c r="AI94" s="1005">
        <v>4890</v>
      </c>
      <c r="AJ94" s="1005">
        <f t="shared" si="80"/>
        <v>14035</v>
      </c>
      <c r="AK94" s="1005">
        <f t="shared" si="81"/>
        <v>0</v>
      </c>
      <c r="AL94" s="1005">
        <v>134</v>
      </c>
      <c r="AM94" s="1005">
        <v>0.96</v>
      </c>
      <c r="AN94" s="1005">
        <v>134</v>
      </c>
      <c r="AO94" s="1005">
        <v>0.91200000000000003</v>
      </c>
      <c r="AP94" s="1024">
        <f t="shared" si="54"/>
        <v>0.38222446236559138</v>
      </c>
      <c r="AQ94" s="1005">
        <v>273</v>
      </c>
      <c r="AR94" s="1005">
        <f t="shared" si="82"/>
        <v>429</v>
      </c>
      <c r="AS94" s="1005">
        <f t="shared" si="83"/>
        <v>0</v>
      </c>
      <c r="AT94" s="1005">
        <v>134</v>
      </c>
      <c r="AU94" s="1005">
        <v>1.92</v>
      </c>
      <c r="AV94" s="1005">
        <v>134</v>
      </c>
      <c r="AW94" s="1005">
        <v>0.93899999999999995</v>
      </c>
      <c r="AX94" s="1024">
        <f t="shared" si="55"/>
        <v>0.1779513888888889</v>
      </c>
      <c r="AY94" s="1005">
        <v>246</v>
      </c>
      <c r="AZ94" s="1005">
        <f t="shared" si="84"/>
        <v>829</v>
      </c>
      <c r="BA94" s="1005">
        <f t="shared" si="85"/>
        <v>0</v>
      </c>
      <c r="BB94" s="1005">
        <v>134</v>
      </c>
      <c r="BC94" s="1005">
        <v>0.96</v>
      </c>
      <c r="BD94" s="1005">
        <v>134</v>
      </c>
      <c r="BE94" s="1005">
        <v>0.91569999999999996</v>
      </c>
      <c r="BF94" s="1024">
        <f t="shared" si="65"/>
        <v>0.39902553763440862</v>
      </c>
      <c r="BG94" s="1005">
        <v>285</v>
      </c>
      <c r="BH94" s="1005">
        <f t="shared" si="86"/>
        <v>429</v>
      </c>
      <c r="BI94" s="1005">
        <f t="shared" si="87"/>
        <v>0</v>
      </c>
      <c r="BJ94" s="1005">
        <v>134</v>
      </c>
      <c r="BK94" s="1005">
        <v>2.4</v>
      </c>
      <c r="BL94" s="1005">
        <v>134</v>
      </c>
      <c r="BM94" s="1005">
        <v>0.75460000000000005</v>
      </c>
      <c r="BN94" s="1024">
        <f t="shared" si="66"/>
        <v>0.2829861111111111</v>
      </c>
      <c r="BO94" s="1005">
        <v>489</v>
      </c>
      <c r="BP94" s="1005">
        <f t="shared" si="88"/>
        <v>1037</v>
      </c>
      <c r="BQ94" s="1005">
        <f t="shared" si="89"/>
        <v>0</v>
      </c>
      <c r="BR94" s="1005">
        <v>134</v>
      </c>
      <c r="BS94" s="1005">
        <v>20.88</v>
      </c>
      <c r="BT94" s="1005">
        <v>134</v>
      </c>
      <c r="BU94" s="1005">
        <v>0.7389</v>
      </c>
      <c r="BV94" s="1024">
        <f t="shared" si="98"/>
        <v>0.13093251761216165</v>
      </c>
      <c r="BW94" s="1005">
        <v>2034</v>
      </c>
      <c r="BX94" s="1005">
        <f t="shared" si="90"/>
        <v>9321</v>
      </c>
      <c r="BY94" s="1005">
        <f t="shared" si="91"/>
        <v>0</v>
      </c>
      <c r="BZ94" s="1005">
        <v>134</v>
      </c>
      <c r="CA94" s="1005">
        <v>19.68</v>
      </c>
      <c r="CB94" s="1005">
        <v>134</v>
      </c>
      <c r="CC94" s="1005">
        <v>0.67830000000000001</v>
      </c>
      <c r="CD94" s="1024">
        <f t="shared" si="99"/>
        <v>0.2223069105691057</v>
      </c>
      <c r="CE94" s="1005">
        <v>3255</v>
      </c>
      <c r="CF94" s="1005">
        <f t="shared" si="92"/>
        <v>8785</v>
      </c>
      <c r="CG94" s="1005">
        <f t="shared" si="93"/>
        <v>0</v>
      </c>
      <c r="CH94" s="1005">
        <v>134</v>
      </c>
      <c r="CI94" s="1005">
        <v>14.88</v>
      </c>
      <c r="CJ94" s="1005">
        <v>134</v>
      </c>
      <c r="CK94" s="1005">
        <v>0.74819999999999998</v>
      </c>
      <c r="CL94" s="1024">
        <f t="shared" si="106"/>
        <v>8.3405337941628258E-2</v>
      </c>
      <c r="CM94" s="1005">
        <v>834</v>
      </c>
      <c r="CN94" s="1005">
        <f t="shared" si="94"/>
        <v>6000</v>
      </c>
      <c r="CO94" s="1005">
        <f t="shared" si="95"/>
        <v>0</v>
      </c>
      <c r="CP94" s="1005">
        <v>134</v>
      </c>
      <c r="CQ94" s="1005">
        <v>21.12</v>
      </c>
      <c r="CR94" s="1005">
        <v>134</v>
      </c>
      <c r="CS94" s="1005">
        <v>0.91779999999999995</v>
      </c>
      <c r="CT94" s="1024">
        <f t="shared" si="107"/>
        <v>9.0687622189638314E-2</v>
      </c>
      <c r="CU94" s="1005">
        <v>1425</v>
      </c>
      <c r="CV94" s="1005">
        <f t="shared" si="96"/>
        <v>9428</v>
      </c>
      <c r="CW94" s="1005">
        <f t="shared" si="97"/>
        <v>0</v>
      </c>
    </row>
    <row r="95" spans="1:101">
      <c r="A95" s="1004">
        <v>89</v>
      </c>
      <c r="B95" s="1005" t="s">
        <v>11</v>
      </c>
      <c r="C95" s="1004" t="s">
        <v>1274</v>
      </c>
      <c r="D95" s="1005" t="s">
        <v>2011</v>
      </c>
      <c r="E95" s="1004" t="s">
        <v>55</v>
      </c>
      <c r="F95" s="1004">
        <v>134</v>
      </c>
      <c r="G95" s="1005">
        <v>135</v>
      </c>
      <c r="H95" s="1004">
        <v>135</v>
      </c>
      <c r="I95" s="1005">
        <v>0.93620000000000003</v>
      </c>
      <c r="J95" s="1024">
        <f t="shared" si="102"/>
        <v>0.19290123456790123</v>
      </c>
      <c r="K95" s="1005">
        <v>18750</v>
      </c>
      <c r="L95" s="1005">
        <f t="shared" si="74"/>
        <v>58320</v>
      </c>
      <c r="M95" s="1005">
        <f t="shared" si="75"/>
        <v>0</v>
      </c>
      <c r="N95" s="1005">
        <v>134</v>
      </c>
      <c r="O95" s="1005">
        <v>140</v>
      </c>
      <c r="P95" s="1005">
        <v>140</v>
      </c>
      <c r="Q95" s="1005">
        <v>0.93210000000000004</v>
      </c>
      <c r="R95" s="1024">
        <f t="shared" si="103"/>
        <v>0.19388440860215053</v>
      </c>
      <c r="S95" s="1005">
        <v>20195</v>
      </c>
      <c r="T95" s="1005">
        <f t="shared" si="76"/>
        <v>62496</v>
      </c>
      <c r="U95" s="1005">
        <f t="shared" si="77"/>
        <v>0</v>
      </c>
      <c r="V95" s="1005">
        <v>134</v>
      </c>
      <c r="W95" s="1005">
        <v>145</v>
      </c>
      <c r="X95" s="1005">
        <v>145</v>
      </c>
      <c r="Y95" s="1005">
        <v>0.93430000000000002</v>
      </c>
      <c r="Z95" s="1024">
        <f t="shared" si="104"/>
        <v>0.23778735632183909</v>
      </c>
      <c r="AA95" s="1005">
        <v>24825</v>
      </c>
      <c r="AB95" s="1005">
        <f t="shared" si="78"/>
        <v>62640</v>
      </c>
      <c r="AC95" s="1005">
        <f t="shared" si="79"/>
        <v>0</v>
      </c>
      <c r="AD95" s="1005">
        <v>134</v>
      </c>
      <c r="AE95" s="1005">
        <v>140</v>
      </c>
      <c r="AF95" s="1005">
        <v>140</v>
      </c>
      <c r="AG95" s="1005">
        <v>0.94369999999999998</v>
      </c>
      <c r="AH95" s="1024">
        <f t="shared" si="105"/>
        <v>0.20663402457757296</v>
      </c>
      <c r="AI95" s="1005">
        <v>21523</v>
      </c>
      <c r="AJ95" s="1005">
        <f t="shared" si="80"/>
        <v>62496</v>
      </c>
      <c r="AK95" s="1005">
        <f t="shared" si="81"/>
        <v>0</v>
      </c>
      <c r="AL95" s="1005">
        <v>134</v>
      </c>
      <c r="AM95" s="1005">
        <v>132.19999999999999</v>
      </c>
      <c r="AN95" s="1005">
        <v>132.19999999999999</v>
      </c>
      <c r="AO95" s="1005">
        <v>0.92</v>
      </c>
      <c r="AP95" s="1024">
        <f t="shared" si="54"/>
        <v>0.25979901745481759</v>
      </c>
      <c r="AQ95" s="1005">
        <v>25553</v>
      </c>
      <c r="AR95" s="1005">
        <f t="shared" si="82"/>
        <v>59014</v>
      </c>
      <c r="AS95" s="1005">
        <f t="shared" si="83"/>
        <v>0</v>
      </c>
      <c r="AT95" s="1005">
        <v>134</v>
      </c>
      <c r="AU95" s="1005">
        <v>145</v>
      </c>
      <c r="AV95" s="1005">
        <v>145</v>
      </c>
      <c r="AW95" s="1005">
        <v>0.88759999999999994</v>
      </c>
      <c r="AX95" s="1024">
        <f t="shared" si="55"/>
        <v>0.18098659003831419</v>
      </c>
      <c r="AY95" s="1005">
        <v>18895</v>
      </c>
      <c r="AZ95" s="1005">
        <f t="shared" si="84"/>
        <v>62640</v>
      </c>
      <c r="BA95" s="1005">
        <f t="shared" si="85"/>
        <v>0</v>
      </c>
      <c r="BB95" s="1005">
        <v>134</v>
      </c>
      <c r="BC95" s="1005">
        <v>141</v>
      </c>
      <c r="BD95" s="1005">
        <v>141</v>
      </c>
      <c r="BE95" s="1005">
        <v>0.91990000000000005</v>
      </c>
      <c r="BF95" s="1024">
        <f t="shared" si="65"/>
        <v>0.19801914131015022</v>
      </c>
      <c r="BG95" s="1005">
        <v>20773</v>
      </c>
      <c r="BH95" s="1005">
        <f t="shared" si="86"/>
        <v>62942</v>
      </c>
      <c r="BI95" s="1005">
        <f t="shared" si="87"/>
        <v>0</v>
      </c>
      <c r="BJ95" s="1005">
        <v>134</v>
      </c>
      <c r="BK95" s="1005">
        <v>140.5</v>
      </c>
      <c r="BL95" s="1005">
        <v>140.5</v>
      </c>
      <c r="BM95" s="1005">
        <v>0.90659999999999996</v>
      </c>
      <c r="BN95" s="1024">
        <f t="shared" si="66"/>
        <v>0.23376828786081455</v>
      </c>
      <c r="BO95" s="1005">
        <v>23648</v>
      </c>
      <c r="BP95" s="1005">
        <f t="shared" si="88"/>
        <v>60696</v>
      </c>
      <c r="BQ95" s="1005">
        <f t="shared" si="89"/>
        <v>0</v>
      </c>
      <c r="BR95" s="1005">
        <v>134</v>
      </c>
      <c r="BS95" s="1005">
        <v>150</v>
      </c>
      <c r="BT95" s="1005">
        <v>150</v>
      </c>
      <c r="BU95" s="1005">
        <v>0.89039999999999997</v>
      </c>
      <c r="BV95" s="1024">
        <f t="shared" si="98"/>
        <v>0.24226702508960574</v>
      </c>
      <c r="BW95" s="1005">
        <v>27037</v>
      </c>
      <c r="BX95" s="1005">
        <f t="shared" si="90"/>
        <v>66960</v>
      </c>
      <c r="BY95" s="1005">
        <f t="shared" si="91"/>
        <v>0</v>
      </c>
      <c r="BZ95" s="1005">
        <v>134</v>
      </c>
      <c r="CA95" s="1005">
        <v>144.5</v>
      </c>
      <c r="CB95" s="1005">
        <v>144.5</v>
      </c>
      <c r="CC95" s="1005">
        <v>0.9</v>
      </c>
      <c r="CD95" s="1024">
        <f t="shared" si="99"/>
        <v>0.22108122186255907</v>
      </c>
      <c r="CE95" s="1005">
        <v>23768</v>
      </c>
      <c r="CF95" s="1005">
        <f t="shared" si="92"/>
        <v>64505</v>
      </c>
      <c r="CG95" s="1005">
        <f t="shared" si="93"/>
        <v>0</v>
      </c>
      <c r="CH95" s="1005">
        <v>134</v>
      </c>
      <c r="CI95" s="1005">
        <v>147.5</v>
      </c>
      <c r="CJ95" s="1005">
        <v>147.5</v>
      </c>
      <c r="CK95" s="1005">
        <v>0.90680000000000005</v>
      </c>
      <c r="CL95" s="1024">
        <f t="shared" si="106"/>
        <v>0.25443906376109765</v>
      </c>
      <c r="CM95" s="1005">
        <v>25220</v>
      </c>
      <c r="CN95" s="1005">
        <f t="shared" si="94"/>
        <v>59472</v>
      </c>
      <c r="CO95" s="1005">
        <f t="shared" si="95"/>
        <v>0</v>
      </c>
      <c r="CP95" s="1005">
        <v>134</v>
      </c>
      <c r="CQ95" s="1005">
        <v>141</v>
      </c>
      <c r="CR95" s="1005">
        <v>141</v>
      </c>
      <c r="CS95" s="1005">
        <v>0.89670000000000005</v>
      </c>
      <c r="CT95" s="1024">
        <f t="shared" si="107"/>
        <v>0.2009646915274918</v>
      </c>
      <c r="CU95" s="1005">
        <v>21082</v>
      </c>
      <c r="CV95" s="1005">
        <f t="shared" si="96"/>
        <v>62942</v>
      </c>
      <c r="CW95" s="1005">
        <f t="shared" si="97"/>
        <v>0</v>
      </c>
    </row>
    <row r="96" spans="1:101">
      <c r="A96" s="1004">
        <v>90</v>
      </c>
      <c r="B96" s="1005" t="s">
        <v>22</v>
      </c>
      <c r="C96" s="1004" t="s">
        <v>1274</v>
      </c>
      <c r="D96" s="1005" t="s">
        <v>2011</v>
      </c>
      <c r="E96" s="1004" t="s">
        <v>55</v>
      </c>
      <c r="F96" s="1004">
        <v>134</v>
      </c>
      <c r="G96" s="1005">
        <v>30.96</v>
      </c>
      <c r="H96" s="1004">
        <v>107.2</v>
      </c>
      <c r="I96" s="1005">
        <v>0.7651</v>
      </c>
      <c r="J96" s="1024">
        <f t="shared" si="102"/>
        <v>0.35623923341946595</v>
      </c>
      <c r="K96" s="1005">
        <v>7941</v>
      </c>
      <c r="L96" s="1005">
        <f t="shared" si="74"/>
        <v>13375</v>
      </c>
      <c r="M96" s="1005">
        <f t="shared" si="75"/>
        <v>0</v>
      </c>
      <c r="N96" s="1005">
        <v>134</v>
      </c>
      <c r="O96" s="1005">
        <v>108</v>
      </c>
      <c r="P96" s="1005">
        <v>108</v>
      </c>
      <c r="Q96" s="1005">
        <v>0.87529999999999997</v>
      </c>
      <c r="R96" s="1024">
        <f t="shared" si="103"/>
        <v>0.25721823974512148</v>
      </c>
      <c r="S96" s="1005">
        <v>20668</v>
      </c>
      <c r="T96" s="1005">
        <f t="shared" si="76"/>
        <v>48211</v>
      </c>
      <c r="U96" s="1005">
        <f t="shared" si="77"/>
        <v>0</v>
      </c>
      <c r="V96" s="1005">
        <v>134</v>
      </c>
      <c r="W96" s="1005">
        <v>144.47999999999999</v>
      </c>
      <c r="X96" s="1005">
        <v>144.47999999999999</v>
      </c>
      <c r="Y96" s="1005">
        <v>0.96430000000000005</v>
      </c>
      <c r="Z96" s="1024">
        <f t="shared" si="104"/>
        <v>0.59076804171280917</v>
      </c>
      <c r="AA96" s="1005">
        <v>61455</v>
      </c>
      <c r="AB96" s="1005">
        <f t="shared" si="78"/>
        <v>62415</v>
      </c>
      <c r="AC96" s="1005">
        <f t="shared" si="79"/>
        <v>0</v>
      </c>
      <c r="AD96" s="1005">
        <v>134</v>
      </c>
      <c r="AE96" s="1005">
        <v>161.04</v>
      </c>
      <c r="AF96" s="1005">
        <v>161.04</v>
      </c>
      <c r="AG96" s="1005">
        <v>0.97940000000000005</v>
      </c>
      <c r="AH96" s="1024">
        <f t="shared" si="105"/>
        <v>0.45179284916857632</v>
      </c>
      <c r="AI96" s="1005">
        <v>54131</v>
      </c>
      <c r="AJ96" s="1005">
        <f t="shared" si="80"/>
        <v>71888</v>
      </c>
      <c r="AK96" s="1005">
        <f t="shared" si="81"/>
        <v>0</v>
      </c>
      <c r="AL96" s="1005">
        <v>134</v>
      </c>
      <c r="AM96" s="1005">
        <v>120.24</v>
      </c>
      <c r="AN96" s="1005">
        <v>120.24</v>
      </c>
      <c r="AO96" s="1005">
        <v>0.99099999999999999</v>
      </c>
      <c r="AP96" s="1024">
        <f t="shared" si="54"/>
        <v>0.49681103742336119</v>
      </c>
      <c r="AQ96" s="1005">
        <v>44444</v>
      </c>
      <c r="AR96" s="1005">
        <f t="shared" si="82"/>
        <v>53675</v>
      </c>
      <c r="AS96" s="1005">
        <f t="shared" si="83"/>
        <v>0</v>
      </c>
      <c r="AT96" s="1005">
        <v>134</v>
      </c>
      <c r="AU96" s="1005">
        <v>112.8</v>
      </c>
      <c r="AV96" s="1005">
        <v>112.8</v>
      </c>
      <c r="AW96" s="1005">
        <v>0.99719999999999998</v>
      </c>
      <c r="AX96" s="1024">
        <f t="shared" si="55"/>
        <v>0.48387017336485422</v>
      </c>
      <c r="AY96" s="1005">
        <v>39298</v>
      </c>
      <c r="AZ96" s="1005">
        <f t="shared" si="84"/>
        <v>48730</v>
      </c>
      <c r="BA96" s="1005">
        <f t="shared" si="85"/>
        <v>0</v>
      </c>
      <c r="BB96" s="1005">
        <v>134</v>
      </c>
      <c r="BC96" s="1005">
        <v>152.56</v>
      </c>
      <c r="BD96" s="1005">
        <v>152.56</v>
      </c>
      <c r="BE96" s="1005">
        <v>0.98509999999999998</v>
      </c>
      <c r="BF96" s="1024">
        <f t="shared" si="65"/>
        <v>0.39164918720503411</v>
      </c>
      <c r="BG96" s="1005">
        <v>44454</v>
      </c>
      <c r="BH96" s="1005">
        <f t="shared" si="86"/>
        <v>68103</v>
      </c>
      <c r="BI96" s="1005">
        <f t="shared" si="87"/>
        <v>0</v>
      </c>
      <c r="BJ96" s="1005">
        <v>134</v>
      </c>
      <c r="BK96" s="1005">
        <v>143.28</v>
      </c>
      <c r="BL96" s="1005">
        <v>143.28</v>
      </c>
      <c r="BM96" s="1005">
        <v>0.97199999999999998</v>
      </c>
      <c r="BN96" s="1024">
        <f t="shared" si="66"/>
        <v>0.3383720299025994</v>
      </c>
      <c r="BO96" s="1005">
        <v>34907</v>
      </c>
      <c r="BP96" s="1005">
        <f t="shared" si="88"/>
        <v>61897</v>
      </c>
      <c r="BQ96" s="1005">
        <f t="shared" si="89"/>
        <v>0</v>
      </c>
      <c r="BR96" s="1005">
        <v>134</v>
      </c>
      <c r="BS96" s="1005">
        <v>129.76</v>
      </c>
      <c r="BT96" s="1005">
        <v>129.76</v>
      </c>
      <c r="BU96" s="1005">
        <v>0.90290000000000004</v>
      </c>
      <c r="BV96" s="1024">
        <f t="shared" si="98"/>
        <v>0.34295117205626935</v>
      </c>
      <c r="BW96" s="1005">
        <v>33109</v>
      </c>
      <c r="BX96" s="1005">
        <f t="shared" si="90"/>
        <v>57925</v>
      </c>
      <c r="BY96" s="1005">
        <f t="shared" si="91"/>
        <v>0</v>
      </c>
      <c r="BZ96" s="1005">
        <v>134</v>
      </c>
      <c r="CA96" s="1005">
        <v>139.6</v>
      </c>
      <c r="CB96" s="1005">
        <v>139.6</v>
      </c>
      <c r="CC96" s="1005">
        <v>0.91459999999999997</v>
      </c>
      <c r="CD96" s="1024">
        <f t="shared" si="99"/>
        <v>0.21372508241673599</v>
      </c>
      <c r="CE96" s="1005">
        <v>22198</v>
      </c>
      <c r="CF96" s="1005">
        <f t="shared" si="92"/>
        <v>62317</v>
      </c>
      <c r="CG96" s="1005">
        <f t="shared" si="93"/>
        <v>0</v>
      </c>
      <c r="CH96" s="1005">
        <v>134</v>
      </c>
      <c r="CI96" s="1005">
        <v>118.24</v>
      </c>
      <c r="CJ96" s="1005">
        <v>118.24</v>
      </c>
      <c r="CK96" s="1005">
        <v>0.95479999999999998</v>
      </c>
      <c r="CL96" s="1024">
        <f t="shared" si="106"/>
        <v>0.24595606595141439</v>
      </c>
      <c r="CM96" s="1005">
        <v>19543</v>
      </c>
      <c r="CN96" s="1005">
        <f t="shared" si="94"/>
        <v>47674</v>
      </c>
      <c r="CO96" s="1005">
        <f t="shared" si="95"/>
        <v>0</v>
      </c>
      <c r="CP96" s="1005">
        <v>134</v>
      </c>
      <c r="CQ96" s="1005">
        <v>108.24</v>
      </c>
      <c r="CR96" s="1005">
        <v>108.24</v>
      </c>
      <c r="CS96" s="1005">
        <v>0.99760000000000004</v>
      </c>
      <c r="CT96" s="1024">
        <f t="shared" si="107"/>
        <v>0.30137627256037958</v>
      </c>
      <c r="CU96" s="1005">
        <v>24270</v>
      </c>
      <c r="CV96" s="1005">
        <f t="shared" si="96"/>
        <v>48318</v>
      </c>
      <c r="CW96" s="1005">
        <f t="shared" si="97"/>
        <v>0</v>
      </c>
    </row>
    <row r="97" spans="1:101">
      <c r="A97" s="1004">
        <v>91</v>
      </c>
      <c r="B97" s="1005" t="s">
        <v>267</v>
      </c>
      <c r="C97" s="1004" t="s">
        <v>1274</v>
      </c>
      <c r="D97" s="1005" t="s">
        <v>2203</v>
      </c>
      <c r="E97" s="1004" t="s">
        <v>55</v>
      </c>
      <c r="F97" s="1004">
        <v>134</v>
      </c>
      <c r="G97" s="1005">
        <v>33.200000000000003</v>
      </c>
      <c r="H97" s="1004">
        <v>107.2</v>
      </c>
      <c r="I97" s="1005">
        <v>0.95620000000000005</v>
      </c>
      <c r="J97" s="1024">
        <f t="shared" si="102"/>
        <v>0.47397925033467198</v>
      </c>
      <c r="K97" s="1005">
        <v>11330</v>
      </c>
      <c r="L97" s="1005">
        <f t="shared" si="74"/>
        <v>14342</v>
      </c>
      <c r="M97" s="1005">
        <f t="shared" si="75"/>
        <v>0</v>
      </c>
      <c r="N97" s="1005">
        <v>134</v>
      </c>
      <c r="O97" s="1005">
        <v>34.4</v>
      </c>
      <c r="P97" s="1005">
        <v>107.2</v>
      </c>
      <c r="Q97" s="1005">
        <v>0.94469999999999998</v>
      </c>
      <c r="R97" s="1024">
        <f t="shared" si="103"/>
        <v>0.37196799199799951</v>
      </c>
      <c r="S97" s="1005">
        <v>9520</v>
      </c>
      <c r="T97" s="1005">
        <f t="shared" si="76"/>
        <v>15356</v>
      </c>
      <c r="U97" s="1005">
        <f t="shared" si="77"/>
        <v>0</v>
      </c>
      <c r="V97" s="1005">
        <v>134</v>
      </c>
      <c r="W97" s="1005">
        <v>32</v>
      </c>
      <c r="X97" s="1005">
        <v>107.2</v>
      </c>
      <c r="Y97" s="1005">
        <v>0.94310000000000005</v>
      </c>
      <c r="Z97" s="1024">
        <f t="shared" si="104"/>
        <v>0.37743055555555555</v>
      </c>
      <c r="AA97" s="1005">
        <v>8696</v>
      </c>
      <c r="AB97" s="1005">
        <f t="shared" si="78"/>
        <v>13824</v>
      </c>
      <c r="AC97" s="1005">
        <f t="shared" si="79"/>
        <v>0</v>
      </c>
      <c r="AD97" s="1005">
        <v>134</v>
      </c>
      <c r="AE97" s="1005">
        <v>33.200000000000003</v>
      </c>
      <c r="AF97" s="1005">
        <v>107.2</v>
      </c>
      <c r="AG97" s="1005">
        <v>0.94630000000000003</v>
      </c>
      <c r="AH97" s="1024">
        <f t="shared" si="105"/>
        <v>0.43634214276460676</v>
      </c>
      <c r="AI97" s="1005">
        <v>10778</v>
      </c>
      <c r="AJ97" s="1005">
        <f t="shared" si="80"/>
        <v>14820</v>
      </c>
      <c r="AK97" s="1005">
        <f t="shared" si="81"/>
        <v>0</v>
      </c>
      <c r="AL97" s="1005">
        <v>134</v>
      </c>
      <c r="AM97" s="1005">
        <v>33.6</v>
      </c>
      <c r="AN97" s="1005">
        <v>107.2</v>
      </c>
      <c r="AO97" s="1005">
        <v>0.94530000000000003</v>
      </c>
      <c r="AP97" s="1024">
        <f t="shared" si="54"/>
        <v>0.39354518689196105</v>
      </c>
      <c r="AQ97" s="1005">
        <v>9838</v>
      </c>
      <c r="AR97" s="1005">
        <f t="shared" si="82"/>
        <v>14999</v>
      </c>
      <c r="AS97" s="1005">
        <f t="shared" si="83"/>
        <v>0</v>
      </c>
      <c r="AT97" s="1005">
        <v>134</v>
      </c>
      <c r="AU97" s="1005">
        <v>34</v>
      </c>
      <c r="AV97" s="1005">
        <v>107.2</v>
      </c>
      <c r="AW97" s="1005">
        <v>0.9294</v>
      </c>
      <c r="AX97" s="1024">
        <f t="shared" si="55"/>
        <v>0.3645424836601307</v>
      </c>
      <c r="AY97" s="1005">
        <v>8924</v>
      </c>
      <c r="AZ97" s="1005">
        <f t="shared" si="84"/>
        <v>14688</v>
      </c>
      <c r="BA97" s="1005">
        <f t="shared" si="85"/>
        <v>0</v>
      </c>
      <c r="BB97" s="1005">
        <v>134</v>
      </c>
      <c r="BC97" s="1005">
        <v>34</v>
      </c>
      <c r="BD97" s="1005">
        <v>107.2</v>
      </c>
      <c r="BE97" s="1005">
        <v>0.92500000000000004</v>
      </c>
      <c r="BF97" s="1024">
        <f t="shared" si="65"/>
        <v>0.30044275774826057</v>
      </c>
      <c r="BG97" s="1005">
        <v>7600</v>
      </c>
      <c r="BH97" s="1005">
        <f t="shared" si="86"/>
        <v>15178</v>
      </c>
      <c r="BI97" s="1005">
        <f t="shared" si="87"/>
        <v>0</v>
      </c>
      <c r="BJ97" s="1005">
        <v>134</v>
      </c>
      <c r="BK97" s="1005">
        <v>32</v>
      </c>
      <c r="BL97" s="1005">
        <v>107.2</v>
      </c>
      <c r="BM97" s="1005">
        <v>0.92949999999999999</v>
      </c>
      <c r="BN97" s="1024">
        <f t="shared" si="66"/>
        <v>0.41258680555555555</v>
      </c>
      <c r="BO97" s="1005">
        <v>9506</v>
      </c>
      <c r="BP97" s="1005">
        <f t="shared" si="88"/>
        <v>13824</v>
      </c>
      <c r="BQ97" s="1005">
        <f t="shared" si="89"/>
        <v>0</v>
      </c>
      <c r="BR97" s="1005">
        <v>134</v>
      </c>
      <c r="BS97" s="1005">
        <v>34</v>
      </c>
      <c r="BT97" s="1005">
        <v>107.2</v>
      </c>
      <c r="BU97" s="1005">
        <v>0.99660000000000004</v>
      </c>
      <c r="BV97" s="1024">
        <f t="shared" si="98"/>
        <v>0.26233396584440227</v>
      </c>
      <c r="BW97" s="1005">
        <v>6636</v>
      </c>
      <c r="BX97" s="1005">
        <f t="shared" si="90"/>
        <v>15178</v>
      </c>
      <c r="BY97" s="1005">
        <f t="shared" si="91"/>
        <v>0</v>
      </c>
      <c r="BZ97" s="1005">
        <v>134</v>
      </c>
      <c r="CA97" s="1005">
        <v>28</v>
      </c>
      <c r="CB97" s="1005">
        <v>107.2</v>
      </c>
      <c r="CC97" s="1005">
        <v>0.9869</v>
      </c>
      <c r="CD97" s="1024">
        <f t="shared" si="99"/>
        <v>0.41177035330261136</v>
      </c>
      <c r="CE97" s="1005">
        <v>8578</v>
      </c>
      <c r="CF97" s="1005">
        <f t="shared" si="92"/>
        <v>12499</v>
      </c>
      <c r="CG97" s="1005">
        <f t="shared" si="93"/>
        <v>0</v>
      </c>
      <c r="CH97" s="1005">
        <v>134</v>
      </c>
      <c r="CI97" s="1005">
        <v>30</v>
      </c>
      <c r="CJ97" s="1005">
        <v>107.2</v>
      </c>
      <c r="CK97" s="1005">
        <v>0.98719999999999997</v>
      </c>
      <c r="CL97" s="1024">
        <f t="shared" si="106"/>
        <v>0.32658730158730159</v>
      </c>
      <c r="CM97" s="1005">
        <v>6584</v>
      </c>
      <c r="CN97" s="1005">
        <f t="shared" si="94"/>
        <v>12096</v>
      </c>
      <c r="CO97" s="1005">
        <f t="shared" si="95"/>
        <v>0</v>
      </c>
      <c r="CP97" s="1005">
        <v>134</v>
      </c>
      <c r="CQ97" s="1005">
        <v>29.6</v>
      </c>
      <c r="CR97" s="1005">
        <v>107.2</v>
      </c>
      <c r="CS97" s="1005">
        <v>0.99060000000000004</v>
      </c>
      <c r="CT97" s="1024">
        <f t="shared" si="107"/>
        <v>0.37761551874455096</v>
      </c>
      <c r="CU97" s="1005">
        <v>8316</v>
      </c>
      <c r="CV97" s="1005">
        <f t="shared" si="96"/>
        <v>13213</v>
      </c>
      <c r="CW97" s="1005">
        <f t="shared" si="97"/>
        <v>0</v>
      </c>
    </row>
    <row r="98" spans="1:101">
      <c r="A98" s="1004">
        <v>92</v>
      </c>
      <c r="B98" s="1005" t="s">
        <v>1372</v>
      </c>
      <c r="C98" s="1004" t="s">
        <v>1274</v>
      </c>
      <c r="D98" s="1005" t="s">
        <v>2051</v>
      </c>
      <c r="E98" s="1004" t="s">
        <v>55</v>
      </c>
      <c r="F98" s="1004">
        <v>134</v>
      </c>
      <c r="G98" s="1005">
        <v>30</v>
      </c>
      <c r="H98" s="1004">
        <v>107.2</v>
      </c>
      <c r="I98" s="1005">
        <v>0.97009999999999996</v>
      </c>
      <c r="J98" s="1024">
        <f t="shared" si="102"/>
        <v>0.52921296296296294</v>
      </c>
      <c r="K98" s="1005">
        <v>11431</v>
      </c>
      <c r="L98" s="1005">
        <f t="shared" si="74"/>
        <v>12960</v>
      </c>
      <c r="M98" s="1005">
        <f t="shared" si="75"/>
        <v>0</v>
      </c>
      <c r="N98" s="1005">
        <v>134</v>
      </c>
      <c r="O98" s="1005">
        <v>22</v>
      </c>
      <c r="P98" s="1005">
        <v>107.2</v>
      </c>
      <c r="Q98" s="1005">
        <v>0.95920000000000005</v>
      </c>
      <c r="R98" s="1024">
        <f t="shared" si="103"/>
        <v>0.25513196480938416</v>
      </c>
      <c r="S98" s="1005">
        <v>4176</v>
      </c>
      <c r="T98" s="1005">
        <f t="shared" si="76"/>
        <v>9821</v>
      </c>
      <c r="U98" s="1005">
        <f t="shared" si="77"/>
        <v>0</v>
      </c>
      <c r="V98" s="1005">
        <v>134</v>
      </c>
      <c r="W98" s="1005">
        <v>22</v>
      </c>
      <c r="X98" s="1005">
        <v>107.2</v>
      </c>
      <c r="Y98" s="1005">
        <v>0.95650000000000002</v>
      </c>
      <c r="Z98" s="1024">
        <f t="shared" si="104"/>
        <v>0.29318181818181815</v>
      </c>
      <c r="AA98" s="1005">
        <v>4644</v>
      </c>
      <c r="AB98" s="1005">
        <f t="shared" si="78"/>
        <v>9504</v>
      </c>
      <c r="AC98" s="1005">
        <f t="shared" si="79"/>
        <v>0</v>
      </c>
      <c r="AD98" s="1005">
        <v>134</v>
      </c>
      <c r="AE98" s="1005">
        <v>28</v>
      </c>
      <c r="AF98" s="1005">
        <v>107.2</v>
      </c>
      <c r="AG98" s="1005">
        <v>0.97270000000000001</v>
      </c>
      <c r="AH98" s="1024">
        <f t="shared" si="105"/>
        <v>0.28840245775729645</v>
      </c>
      <c r="AI98" s="1005">
        <v>6008</v>
      </c>
      <c r="AJ98" s="1005">
        <f t="shared" si="80"/>
        <v>12499</v>
      </c>
      <c r="AK98" s="1005">
        <f t="shared" si="81"/>
        <v>0</v>
      </c>
      <c r="AL98" s="1005">
        <v>134</v>
      </c>
      <c r="AM98" s="1005">
        <v>36</v>
      </c>
      <c r="AN98" s="1005">
        <v>107.2</v>
      </c>
      <c r="AO98" s="1005">
        <v>0.98019999999999996</v>
      </c>
      <c r="AP98" s="1024">
        <f t="shared" si="54"/>
        <v>0.30637694145758659</v>
      </c>
      <c r="AQ98" s="1005">
        <v>8206</v>
      </c>
      <c r="AR98" s="1005">
        <f t="shared" si="82"/>
        <v>16070</v>
      </c>
      <c r="AS98" s="1005">
        <f t="shared" si="83"/>
        <v>0</v>
      </c>
      <c r="AT98" s="1005">
        <v>134</v>
      </c>
      <c r="AU98" s="1005">
        <v>46</v>
      </c>
      <c r="AV98" s="1005">
        <v>107.2</v>
      </c>
      <c r="AW98" s="1005">
        <v>0.97829999999999995</v>
      </c>
      <c r="AX98" s="1024">
        <f t="shared" si="55"/>
        <v>0.35495169082125605</v>
      </c>
      <c r="AY98" s="1005">
        <v>11756</v>
      </c>
      <c r="AZ98" s="1005">
        <f t="shared" si="84"/>
        <v>19872</v>
      </c>
      <c r="BA98" s="1005">
        <f t="shared" si="85"/>
        <v>0</v>
      </c>
      <c r="BB98" s="1005">
        <v>134</v>
      </c>
      <c r="BC98" s="1005">
        <v>46</v>
      </c>
      <c r="BD98" s="1005">
        <v>107.2</v>
      </c>
      <c r="BE98" s="1005">
        <v>0.9748</v>
      </c>
      <c r="BF98" s="1024">
        <f t="shared" si="65"/>
        <v>0.19249649368863955</v>
      </c>
      <c r="BG98" s="1005">
        <v>6588</v>
      </c>
      <c r="BH98" s="1005">
        <f t="shared" si="86"/>
        <v>20534</v>
      </c>
      <c r="BI98" s="1005">
        <f t="shared" si="87"/>
        <v>0</v>
      </c>
      <c r="BJ98" s="1005">
        <v>134</v>
      </c>
      <c r="BK98" s="1005">
        <v>24.96</v>
      </c>
      <c r="BL98" s="1005">
        <v>107.2</v>
      </c>
      <c r="BM98" s="1005">
        <v>0.97789999999999999</v>
      </c>
      <c r="BN98" s="1024">
        <f t="shared" si="66"/>
        <v>0.49100783475783472</v>
      </c>
      <c r="BO98" s="1005">
        <v>8824</v>
      </c>
      <c r="BP98" s="1005">
        <f t="shared" si="88"/>
        <v>10783</v>
      </c>
      <c r="BQ98" s="1005">
        <f t="shared" si="89"/>
        <v>0</v>
      </c>
      <c r="BR98" s="1005">
        <v>134</v>
      </c>
      <c r="BS98" s="1005">
        <v>27.2</v>
      </c>
      <c r="BT98" s="1005">
        <v>107.2</v>
      </c>
      <c r="BU98" s="1005">
        <v>0.94979999999999998</v>
      </c>
      <c r="BV98" s="1024">
        <f t="shared" si="98"/>
        <v>0.33078352308665404</v>
      </c>
      <c r="BW98" s="1005">
        <v>6694</v>
      </c>
      <c r="BX98" s="1005">
        <f t="shared" si="90"/>
        <v>12142</v>
      </c>
      <c r="BY98" s="1005">
        <f t="shared" si="91"/>
        <v>0</v>
      </c>
      <c r="BZ98" s="1005">
        <v>134</v>
      </c>
      <c r="CA98" s="1005">
        <v>0</v>
      </c>
      <c r="CB98" s="1005">
        <v>107.2</v>
      </c>
      <c r="CC98" s="1005">
        <v>0</v>
      </c>
      <c r="CD98" s="1024">
        <v>0</v>
      </c>
      <c r="CE98" s="1005">
        <v>0</v>
      </c>
      <c r="CF98" s="1005">
        <f t="shared" si="92"/>
        <v>0</v>
      </c>
      <c r="CG98" s="1005">
        <f t="shared" si="93"/>
        <v>0</v>
      </c>
      <c r="CH98" s="1005">
        <v>134</v>
      </c>
      <c r="CI98" s="1005">
        <v>25.28</v>
      </c>
      <c r="CJ98" s="1005">
        <v>107.2</v>
      </c>
      <c r="CK98" s="1005">
        <v>0.97330000000000005</v>
      </c>
      <c r="CL98" s="1024">
        <f t="shared" si="106"/>
        <v>0.61542862793851716</v>
      </c>
      <c r="CM98" s="1005">
        <v>10455</v>
      </c>
      <c r="CN98" s="1005">
        <f t="shared" si="94"/>
        <v>10193</v>
      </c>
      <c r="CO98" s="1005">
        <f t="shared" si="95"/>
        <v>262</v>
      </c>
      <c r="CP98" s="1005">
        <v>134</v>
      </c>
      <c r="CQ98" s="1005">
        <v>40</v>
      </c>
      <c r="CR98" s="1005">
        <v>107.2</v>
      </c>
      <c r="CS98" s="1005">
        <v>0.98670000000000002</v>
      </c>
      <c r="CT98" s="1024">
        <f t="shared" si="107"/>
        <v>0.27355510752688172</v>
      </c>
      <c r="CU98" s="1005">
        <v>8141</v>
      </c>
      <c r="CV98" s="1005">
        <f t="shared" si="96"/>
        <v>17856</v>
      </c>
      <c r="CW98" s="1005">
        <f t="shared" si="97"/>
        <v>0</v>
      </c>
    </row>
    <row r="99" spans="1:101">
      <c r="A99" s="1004">
        <v>93</v>
      </c>
      <c r="B99" s="1005" t="s">
        <v>1371</v>
      </c>
      <c r="C99" s="1004" t="s">
        <v>1274</v>
      </c>
      <c r="D99" s="1005" t="s">
        <v>2011</v>
      </c>
      <c r="E99" s="1004" t="s">
        <v>55</v>
      </c>
      <c r="F99" s="1004">
        <v>134</v>
      </c>
      <c r="G99" s="1005">
        <v>82.8</v>
      </c>
      <c r="H99" s="1004">
        <v>107.2</v>
      </c>
      <c r="I99" s="1005">
        <v>0.89170000000000005</v>
      </c>
      <c r="J99" s="1024">
        <f t="shared" si="102"/>
        <v>8.1488191089640366E-2</v>
      </c>
      <c r="K99" s="1005">
        <v>4858</v>
      </c>
      <c r="L99" s="1005">
        <f t="shared" si="74"/>
        <v>35770</v>
      </c>
      <c r="M99" s="1005">
        <f t="shared" si="75"/>
        <v>0</v>
      </c>
      <c r="N99" s="1005">
        <v>134</v>
      </c>
      <c r="O99" s="1005">
        <v>84</v>
      </c>
      <c r="P99" s="1005">
        <v>107.2</v>
      </c>
      <c r="Q99" s="1005">
        <v>0.874</v>
      </c>
      <c r="R99" s="1024">
        <f t="shared" si="103"/>
        <v>5.0563236047107017E-2</v>
      </c>
      <c r="S99" s="1005">
        <v>3160</v>
      </c>
      <c r="T99" s="1005">
        <f t="shared" si="76"/>
        <v>37498</v>
      </c>
      <c r="U99" s="1005">
        <f t="shared" si="77"/>
        <v>0</v>
      </c>
      <c r="V99" s="1005">
        <v>134</v>
      </c>
      <c r="W99" s="1005">
        <v>87.2</v>
      </c>
      <c r="X99" s="1005">
        <v>107.2</v>
      </c>
      <c r="Y99" s="1005">
        <v>0.91610000000000003</v>
      </c>
      <c r="Z99" s="1024">
        <f t="shared" si="104"/>
        <v>3.8735983690112129E-2</v>
      </c>
      <c r="AA99" s="1005">
        <v>2432</v>
      </c>
      <c r="AB99" s="1005">
        <f t="shared" si="78"/>
        <v>37670</v>
      </c>
      <c r="AC99" s="1005">
        <f t="shared" si="79"/>
        <v>0</v>
      </c>
      <c r="AD99" s="1005">
        <v>134</v>
      </c>
      <c r="AE99" s="1005">
        <v>67.599999999999994</v>
      </c>
      <c r="AF99" s="1005">
        <v>107.2</v>
      </c>
      <c r="AG99" s="1005">
        <v>0.91210000000000002</v>
      </c>
      <c r="AH99" s="1024">
        <f t="shared" si="105"/>
        <v>4.0760005090029909E-2</v>
      </c>
      <c r="AI99" s="1005">
        <v>2050</v>
      </c>
      <c r="AJ99" s="1005">
        <f t="shared" si="80"/>
        <v>30177</v>
      </c>
      <c r="AK99" s="1005">
        <f t="shared" si="81"/>
        <v>0</v>
      </c>
      <c r="AL99" s="1005">
        <v>134</v>
      </c>
      <c r="AM99" s="1005">
        <v>71.599999999999994</v>
      </c>
      <c r="AN99" s="1005">
        <v>107.2</v>
      </c>
      <c r="AO99" s="1005">
        <v>0.92910000000000004</v>
      </c>
      <c r="AP99" s="1024">
        <f t="shared" si="54"/>
        <v>1.4829999399291164E-2</v>
      </c>
      <c r="AQ99" s="1005">
        <v>790</v>
      </c>
      <c r="AR99" s="1005">
        <f t="shared" si="82"/>
        <v>31962</v>
      </c>
      <c r="AS99" s="1005">
        <f t="shared" si="83"/>
        <v>0</v>
      </c>
      <c r="AT99" s="1005">
        <v>134</v>
      </c>
      <c r="AU99" s="1005">
        <v>73.599999999999994</v>
      </c>
      <c r="AV99" s="1005">
        <v>107.2</v>
      </c>
      <c r="AW99" s="1005">
        <v>0.93589999999999995</v>
      </c>
      <c r="AX99" s="1024">
        <f t="shared" si="55"/>
        <v>3.2986111111111119E-2</v>
      </c>
      <c r="AY99" s="1005">
        <v>1748</v>
      </c>
      <c r="AZ99" s="1005">
        <f t="shared" si="84"/>
        <v>31795</v>
      </c>
      <c r="BA99" s="1005">
        <f t="shared" si="85"/>
        <v>0</v>
      </c>
      <c r="BB99" s="1005">
        <v>134</v>
      </c>
      <c r="BC99" s="1005">
        <v>76.400000000000006</v>
      </c>
      <c r="BD99" s="1005">
        <v>107.2</v>
      </c>
      <c r="BE99" s="1005">
        <v>0.90410000000000001</v>
      </c>
      <c r="BF99" s="1024">
        <f t="shared" si="65"/>
        <v>2.8253954849969034E-2</v>
      </c>
      <c r="BG99" s="1005">
        <v>1606</v>
      </c>
      <c r="BH99" s="1005">
        <f t="shared" si="86"/>
        <v>34105</v>
      </c>
      <c r="BI99" s="1005">
        <f t="shared" si="87"/>
        <v>0</v>
      </c>
      <c r="BJ99" s="1005">
        <v>134</v>
      </c>
      <c r="BK99" s="1005">
        <v>73.2</v>
      </c>
      <c r="BL99" s="1005">
        <v>107.2</v>
      </c>
      <c r="BM99" s="1005">
        <v>0.8357</v>
      </c>
      <c r="BN99" s="1024">
        <f t="shared" si="66"/>
        <v>5.7301153612629024E-2</v>
      </c>
      <c r="BO99" s="1005">
        <v>3020</v>
      </c>
      <c r="BP99" s="1005">
        <f t="shared" si="88"/>
        <v>31622</v>
      </c>
      <c r="BQ99" s="1005">
        <f t="shared" si="89"/>
        <v>0</v>
      </c>
      <c r="BR99" s="1005">
        <v>134</v>
      </c>
      <c r="BS99" s="1005">
        <v>81.2</v>
      </c>
      <c r="BT99" s="1005">
        <v>107.2</v>
      </c>
      <c r="BU99" s="1005">
        <v>0.78669999999999995</v>
      </c>
      <c r="BV99" s="1024">
        <f t="shared" si="98"/>
        <v>6.4257905609407279E-2</v>
      </c>
      <c r="BW99" s="1005">
        <v>3882</v>
      </c>
      <c r="BX99" s="1005">
        <f t="shared" si="90"/>
        <v>36248</v>
      </c>
      <c r="BY99" s="1005">
        <f t="shared" si="91"/>
        <v>0</v>
      </c>
      <c r="BZ99" s="1005">
        <v>134</v>
      </c>
      <c r="CA99" s="1005">
        <v>73.599999999999994</v>
      </c>
      <c r="CB99" s="1005">
        <v>107.2</v>
      </c>
      <c r="CC99" s="1005">
        <v>0.76029999999999998</v>
      </c>
      <c r="CD99" s="1024">
        <f>+(CE99/(24*31*CA99))</f>
        <v>6.9030504908835916E-2</v>
      </c>
      <c r="CE99" s="1005">
        <v>3780</v>
      </c>
      <c r="CF99" s="1005">
        <f t="shared" si="92"/>
        <v>32855</v>
      </c>
      <c r="CG99" s="1005">
        <f t="shared" si="93"/>
        <v>0</v>
      </c>
      <c r="CH99" s="1005">
        <v>134</v>
      </c>
      <c r="CI99" s="1005">
        <v>71.2</v>
      </c>
      <c r="CJ99" s="1005">
        <v>107.2</v>
      </c>
      <c r="CK99" s="1005">
        <v>0.8488</v>
      </c>
      <c r="CL99" s="1024">
        <f t="shared" si="106"/>
        <v>3.5404962546816479E-2</v>
      </c>
      <c r="CM99" s="1005">
        <v>1694</v>
      </c>
      <c r="CN99" s="1005">
        <f t="shared" si="94"/>
        <v>28708</v>
      </c>
      <c r="CO99" s="1005">
        <f t="shared" si="95"/>
        <v>0</v>
      </c>
      <c r="CP99" s="1005">
        <v>134</v>
      </c>
      <c r="CQ99" s="1005">
        <v>64</v>
      </c>
      <c r="CR99" s="1005">
        <v>107.2</v>
      </c>
      <c r="CS99" s="1005">
        <v>0.88060000000000005</v>
      </c>
      <c r="CT99" s="1024">
        <f t="shared" si="107"/>
        <v>3.7298387096774195E-2</v>
      </c>
      <c r="CU99" s="1005">
        <v>1776</v>
      </c>
      <c r="CV99" s="1005">
        <f t="shared" si="96"/>
        <v>28570</v>
      </c>
      <c r="CW99" s="1005">
        <f t="shared" si="97"/>
        <v>0</v>
      </c>
    </row>
    <row r="100" spans="1:101">
      <c r="A100" s="1004">
        <v>94</v>
      </c>
      <c r="B100" s="1005" t="s">
        <v>1914</v>
      </c>
      <c r="C100" s="1004" t="s">
        <v>1274</v>
      </c>
      <c r="D100" s="1005" t="s">
        <v>2011</v>
      </c>
      <c r="E100" s="1004" t="s">
        <v>55</v>
      </c>
      <c r="F100" s="1004">
        <v>134</v>
      </c>
      <c r="G100" s="1005">
        <v>136</v>
      </c>
      <c r="H100" s="1004">
        <v>136</v>
      </c>
      <c r="I100" s="1005">
        <v>0.71009999999999995</v>
      </c>
      <c r="J100" s="1024">
        <f t="shared" si="102"/>
        <v>0.45018382352941178</v>
      </c>
      <c r="K100" s="1005">
        <v>44082</v>
      </c>
      <c r="L100" s="1005">
        <f t="shared" si="74"/>
        <v>58752</v>
      </c>
      <c r="M100" s="1005">
        <f t="shared" si="75"/>
        <v>0</v>
      </c>
      <c r="N100" s="1005">
        <v>134</v>
      </c>
      <c r="O100" s="1005">
        <v>136</v>
      </c>
      <c r="P100" s="1005">
        <v>136</v>
      </c>
      <c r="Q100" s="1005">
        <v>0.69420000000000004</v>
      </c>
      <c r="R100" s="1024">
        <f t="shared" si="103"/>
        <v>0.31649272612270712</v>
      </c>
      <c r="S100" s="1005">
        <v>32024</v>
      </c>
      <c r="T100" s="1005">
        <f t="shared" si="76"/>
        <v>60710</v>
      </c>
      <c r="U100" s="1005">
        <f t="shared" si="77"/>
        <v>0</v>
      </c>
      <c r="V100" s="1005">
        <v>134</v>
      </c>
      <c r="W100" s="1005">
        <v>136</v>
      </c>
      <c r="X100" s="1005">
        <v>136</v>
      </c>
      <c r="Y100" s="1005">
        <v>0.72209999999999996</v>
      </c>
      <c r="Z100" s="1024">
        <f t="shared" si="104"/>
        <v>0.2899918300653595</v>
      </c>
      <c r="AA100" s="1005">
        <v>28396</v>
      </c>
      <c r="AB100" s="1005">
        <f t="shared" si="78"/>
        <v>58752</v>
      </c>
      <c r="AC100" s="1005">
        <f t="shared" si="79"/>
        <v>0</v>
      </c>
      <c r="AD100" s="1005">
        <v>134</v>
      </c>
      <c r="AE100" s="1005">
        <v>136</v>
      </c>
      <c r="AF100" s="1005">
        <v>136</v>
      </c>
      <c r="AG100" s="1005">
        <v>0.72340000000000004</v>
      </c>
      <c r="AH100" s="1024">
        <f t="shared" si="105"/>
        <v>0.36847722960151802</v>
      </c>
      <c r="AI100" s="1005">
        <v>37284</v>
      </c>
      <c r="AJ100" s="1005">
        <f t="shared" si="80"/>
        <v>60710</v>
      </c>
      <c r="AK100" s="1005">
        <f t="shared" si="81"/>
        <v>0</v>
      </c>
      <c r="AL100" s="1005">
        <v>134</v>
      </c>
      <c r="AM100" s="1005">
        <v>136</v>
      </c>
      <c r="AN100" s="1005">
        <v>136</v>
      </c>
      <c r="AO100" s="1005">
        <v>0.7077</v>
      </c>
      <c r="AP100" s="1024">
        <f t="shared" si="54"/>
        <v>0.39296726755218214</v>
      </c>
      <c r="AQ100" s="1005">
        <v>39762</v>
      </c>
      <c r="AR100" s="1005">
        <f t="shared" si="82"/>
        <v>60710</v>
      </c>
      <c r="AS100" s="1005">
        <f t="shared" si="83"/>
        <v>0</v>
      </c>
      <c r="AT100" s="1005">
        <v>134</v>
      </c>
      <c r="AU100" s="1005">
        <v>136</v>
      </c>
      <c r="AV100" s="1005">
        <v>136</v>
      </c>
      <c r="AW100" s="1005">
        <v>0.74270000000000003</v>
      </c>
      <c r="AX100" s="1024">
        <f t="shared" si="55"/>
        <v>0.26866830065359476</v>
      </c>
      <c r="AY100" s="1005">
        <v>26308</v>
      </c>
      <c r="AZ100" s="1005">
        <f t="shared" si="84"/>
        <v>58752</v>
      </c>
      <c r="BA100" s="1005">
        <f t="shared" si="85"/>
        <v>0</v>
      </c>
      <c r="BB100" s="1005">
        <v>134</v>
      </c>
      <c r="BC100" s="1005">
        <v>136</v>
      </c>
      <c r="BD100" s="1005">
        <v>136</v>
      </c>
      <c r="BE100" s="1005">
        <v>0.72850000000000004</v>
      </c>
      <c r="BF100" s="1024">
        <f t="shared" si="65"/>
        <v>0.3209598355471221</v>
      </c>
      <c r="BG100" s="1005">
        <v>32476</v>
      </c>
      <c r="BH100" s="1005">
        <f t="shared" si="86"/>
        <v>60710</v>
      </c>
      <c r="BI100" s="1005">
        <f t="shared" si="87"/>
        <v>0</v>
      </c>
      <c r="BJ100" s="1005">
        <v>134</v>
      </c>
      <c r="BK100" s="1005">
        <v>136</v>
      </c>
      <c r="BL100" s="1005">
        <v>136</v>
      </c>
      <c r="BM100" s="1005">
        <v>0.7248</v>
      </c>
      <c r="BN100" s="1024">
        <f t="shared" si="66"/>
        <v>0.4105596405228758</v>
      </c>
      <c r="BO100" s="1005">
        <v>40202</v>
      </c>
      <c r="BP100" s="1005">
        <f t="shared" si="88"/>
        <v>58752</v>
      </c>
      <c r="BQ100" s="1005">
        <f t="shared" si="89"/>
        <v>0</v>
      </c>
      <c r="BR100" s="1005">
        <v>134</v>
      </c>
      <c r="BS100" s="1005">
        <v>99.52</v>
      </c>
      <c r="BT100" s="1005">
        <v>107.2</v>
      </c>
      <c r="BU100" s="1005">
        <v>0.72489999999999999</v>
      </c>
      <c r="BV100" s="1024">
        <f t="shared" si="98"/>
        <v>0.38042820592607962</v>
      </c>
      <c r="BW100" s="1005">
        <v>28168</v>
      </c>
      <c r="BX100" s="1005">
        <f t="shared" si="90"/>
        <v>44426</v>
      </c>
      <c r="BY100" s="1005">
        <f t="shared" si="91"/>
        <v>0</v>
      </c>
      <c r="BZ100" s="1005">
        <v>134</v>
      </c>
      <c r="CA100" s="1005">
        <v>101.92</v>
      </c>
      <c r="CB100" s="1005">
        <v>107.2</v>
      </c>
      <c r="CC100" s="1005">
        <v>0.72899999999999998</v>
      </c>
      <c r="CD100" s="1024">
        <f>+(CE100/(24*31*CA100))</f>
        <v>0.39433732550091999</v>
      </c>
      <c r="CE100" s="1005">
        <v>29902</v>
      </c>
      <c r="CF100" s="1005">
        <f t="shared" si="92"/>
        <v>45497</v>
      </c>
      <c r="CG100" s="1005">
        <f t="shared" si="93"/>
        <v>0</v>
      </c>
      <c r="CH100" s="1005">
        <v>134</v>
      </c>
      <c r="CI100" s="1005">
        <v>119.28</v>
      </c>
      <c r="CJ100" s="1005">
        <v>119.28</v>
      </c>
      <c r="CK100" s="1005">
        <v>0.72240000000000004</v>
      </c>
      <c r="CL100" s="1024">
        <f t="shared" si="106"/>
        <v>0.42554433745329118</v>
      </c>
      <c r="CM100" s="1005">
        <v>34110</v>
      </c>
      <c r="CN100" s="1005">
        <f t="shared" si="94"/>
        <v>48094</v>
      </c>
      <c r="CO100" s="1005">
        <f t="shared" si="95"/>
        <v>0</v>
      </c>
      <c r="CP100" s="1005">
        <v>134</v>
      </c>
      <c r="CQ100" s="1005">
        <v>107.36</v>
      </c>
      <c r="CR100" s="1005">
        <v>107.36</v>
      </c>
      <c r="CS100" s="1005">
        <v>0.72599999999999998</v>
      </c>
      <c r="CT100" s="1024">
        <f t="shared" si="107"/>
        <v>0.35443758713523388</v>
      </c>
      <c r="CU100" s="1005">
        <v>28311</v>
      </c>
      <c r="CV100" s="1005">
        <f t="shared" si="96"/>
        <v>47926</v>
      </c>
      <c r="CW100" s="1005">
        <f t="shared" si="97"/>
        <v>0</v>
      </c>
    </row>
    <row r="101" spans="1:101">
      <c r="A101" s="1004">
        <v>95</v>
      </c>
      <c r="B101" s="1005" t="s">
        <v>2266</v>
      </c>
      <c r="C101" s="1004" t="s">
        <v>1274</v>
      </c>
      <c r="D101" s="1005" t="s">
        <v>2011</v>
      </c>
      <c r="E101" s="1004" t="s">
        <v>55</v>
      </c>
      <c r="F101" s="1004">
        <v>0</v>
      </c>
      <c r="G101" s="1005"/>
      <c r="H101" s="1004"/>
      <c r="I101" s="1005"/>
      <c r="J101" s="1024">
        <v>0</v>
      </c>
      <c r="K101" s="1005"/>
      <c r="L101" s="1005">
        <f t="shared" si="74"/>
        <v>0</v>
      </c>
      <c r="M101" s="1005">
        <f t="shared" si="75"/>
        <v>0</v>
      </c>
      <c r="N101" s="1005"/>
      <c r="O101" s="1005"/>
      <c r="P101" s="1005"/>
      <c r="Q101" s="1005"/>
      <c r="R101" s="1024">
        <v>0</v>
      </c>
      <c r="S101" s="1005"/>
      <c r="T101" s="1005">
        <f t="shared" si="76"/>
        <v>0</v>
      </c>
      <c r="U101" s="1005">
        <f t="shared" si="77"/>
        <v>0</v>
      </c>
      <c r="V101" s="1005"/>
      <c r="W101" s="1005"/>
      <c r="X101" s="1005"/>
      <c r="Y101" s="1005"/>
      <c r="Z101" s="1024">
        <v>0</v>
      </c>
      <c r="AA101" s="1005"/>
      <c r="AB101" s="1005">
        <f t="shared" si="78"/>
        <v>0</v>
      </c>
      <c r="AC101" s="1005">
        <f t="shared" si="79"/>
        <v>0</v>
      </c>
      <c r="AD101" s="1005"/>
      <c r="AE101" s="1005"/>
      <c r="AF101" s="1005"/>
      <c r="AG101" s="1005"/>
      <c r="AH101" s="1024">
        <v>0</v>
      </c>
      <c r="AI101" s="1005"/>
      <c r="AJ101" s="1005">
        <f t="shared" si="80"/>
        <v>0</v>
      </c>
      <c r="AK101" s="1005">
        <f t="shared" si="81"/>
        <v>0</v>
      </c>
      <c r="AL101" s="1005"/>
      <c r="AM101" s="1005"/>
      <c r="AN101" s="1005"/>
      <c r="AO101" s="1005"/>
      <c r="AP101" s="1024">
        <v>0</v>
      </c>
      <c r="AQ101" s="1005"/>
      <c r="AR101" s="1005">
        <f t="shared" si="82"/>
        <v>0</v>
      </c>
      <c r="AS101" s="1005">
        <f t="shared" si="83"/>
        <v>0</v>
      </c>
      <c r="AT101" s="1005"/>
      <c r="AU101" s="1005"/>
      <c r="AV101" s="1005"/>
      <c r="AW101" s="1005"/>
      <c r="AX101" s="1024">
        <v>0</v>
      </c>
      <c r="AY101" s="1005"/>
      <c r="AZ101" s="1005">
        <f t="shared" si="84"/>
        <v>0</v>
      </c>
      <c r="BA101" s="1005">
        <f t="shared" si="85"/>
        <v>0</v>
      </c>
      <c r="BB101" s="1005"/>
      <c r="BC101" s="1005"/>
      <c r="BD101" s="1005"/>
      <c r="BE101" s="1005"/>
      <c r="BF101" s="1024">
        <v>0</v>
      </c>
      <c r="BG101" s="1005"/>
      <c r="BH101" s="1005">
        <f t="shared" si="86"/>
        <v>0</v>
      </c>
      <c r="BI101" s="1005">
        <f t="shared" si="87"/>
        <v>0</v>
      </c>
      <c r="BJ101" s="1005"/>
      <c r="BK101" s="1005"/>
      <c r="BL101" s="1005"/>
      <c r="BM101" s="1005"/>
      <c r="BN101" s="1024">
        <v>0</v>
      </c>
      <c r="BO101" s="1005"/>
      <c r="BP101" s="1005">
        <f t="shared" si="88"/>
        <v>0</v>
      </c>
      <c r="BQ101" s="1005">
        <f t="shared" si="89"/>
        <v>0</v>
      </c>
      <c r="BR101" s="1005"/>
      <c r="BS101" s="1005"/>
      <c r="BT101" s="1005"/>
      <c r="BU101" s="1005"/>
      <c r="BV101" s="1024">
        <v>0</v>
      </c>
      <c r="BW101" s="1005"/>
      <c r="BX101" s="1005">
        <f t="shared" si="90"/>
        <v>0</v>
      </c>
      <c r="BY101" s="1005">
        <f t="shared" si="91"/>
        <v>0</v>
      </c>
      <c r="BZ101" s="1005"/>
      <c r="CA101" s="1005"/>
      <c r="CB101" s="1005"/>
      <c r="CC101" s="1005"/>
      <c r="CD101" s="1024">
        <v>0</v>
      </c>
      <c r="CE101" s="1005"/>
      <c r="CF101" s="1005">
        <f t="shared" si="92"/>
        <v>0</v>
      </c>
      <c r="CG101" s="1005">
        <f t="shared" si="93"/>
        <v>0</v>
      </c>
      <c r="CH101" s="1005">
        <v>134</v>
      </c>
      <c r="CI101" s="1005">
        <v>120.48</v>
      </c>
      <c r="CJ101" s="1005">
        <v>120.48</v>
      </c>
      <c r="CK101" s="1005">
        <v>0.80640000000000001</v>
      </c>
      <c r="CL101" s="1024">
        <f t="shared" si="106"/>
        <v>0.20436606747612723</v>
      </c>
      <c r="CM101" s="1005">
        <v>16546</v>
      </c>
      <c r="CN101" s="1005">
        <f t="shared" si="94"/>
        <v>48578</v>
      </c>
      <c r="CO101" s="1005">
        <f t="shared" si="95"/>
        <v>0</v>
      </c>
      <c r="CP101" s="1005">
        <v>134</v>
      </c>
      <c r="CQ101" s="1005">
        <v>120.4</v>
      </c>
      <c r="CR101" s="1005">
        <v>120.4</v>
      </c>
      <c r="CS101" s="1005">
        <v>0.82640000000000002</v>
      </c>
      <c r="CT101" s="1024">
        <f t="shared" si="107"/>
        <v>0.42182420605151283</v>
      </c>
      <c r="CU101" s="1005">
        <v>37786</v>
      </c>
      <c r="CV101" s="1005">
        <f t="shared" si="96"/>
        <v>53747</v>
      </c>
      <c r="CW101" s="1005">
        <f t="shared" si="97"/>
        <v>0</v>
      </c>
    </row>
    <row r="102" spans="1:101">
      <c r="A102" s="1004">
        <v>96</v>
      </c>
      <c r="B102" s="1005" t="s">
        <v>1656</v>
      </c>
      <c r="C102" s="1004" t="s">
        <v>1274</v>
      </c>
      <c r="D102" s="1005" t="s">
        <v>2203</v>
      </c>
      <c r="E102" s="1004" t="s">
        <v>55</v>
      </c>
      <c r="F102" s="1004">
        <v>134</v>
      </c>
      <c r="G102" s="1005">
        <v>52</v>
      </c>
      <c r="H102" s="1004">
        <v>107.2</v>
      </c>
      <c r="I102" s="1005">
        <v>0.85589999999999999</v>
      </c>
      <c r="J102" s="1024">
        <f>+(K102/(24*30*G102))</f>
        <v>0.58605769230769234</v>
      </c>
      <c r="K102" s="1005">
        <v>21942</v>
      </c>
      <c r="L102" s="1005">
        <f t="shared" si="74"/>
        <v>22464</v>
      </c>
      <c r="M102" s="1005">
        <f t="shared" si="75"/>
        <v>0</v>
      </c>
      <c r="N102" s="1005">
        <v>134</v>
      </c>
      <c r="O102" s="1005">
        <v>47.2</v>
      </c>
      <c r="P102" s="1005">
        <v>107.2</v>
      </c>
      <c r="Q102" s="1005">
        <v>0.8075</v>
      </c>
      <c r="R102" s="1024">
        <f t="shared" ref="R102:R109" si="108">+(S102/(24*31*O102))</f>
        <v>0.52140286130854741</v>
      </c>
      <c r="S102" s="1005">
        <v>18310</v>
      </c>
      <c r="T102" s="1005">
        <f t="shared" si="76"/>
        <v>21070</v>
      </c>
      <c r="U102" s="1005">
        <f t="shared" si="77"/>
        <v>0</v>
      </c>
      <c r="V102" s="1005">
        <v>134</v>
      </c>
      <c r="W102" s="1005">
        <v>48.8</v>
      </c>
      <c r="X102" s="1005">
        <v>107.2</v>
      </c>
      <c r="Y102" s="1005">
        <v>0.79269999999999996</v>
      </c>
      <c r="Z102" s="1024">
        <f t="shared" ref="Z102:Z109" si="109">+(AA102/(24*30*W102))</f>
        <v>0.54542349726775952</v>
      </c>
      <c r="AA102" s="1005">
        <v>19164</v>
      </c>
      <c r="AB102" s="1005">
        <f t="shared" si="78"/>
        <v>21082</v>
      </c>
      <c r="AC102" s="1005">
        <f t="shared" si="79"/>
        <v>0</v>
      </c>
      <c r="AD102" s="1005">
        <v>134</v>
      </c>
      <c r="AE102" s="1005">
        <v>64</v>
      </c>
      <c r="AF102" s="1005">
        <v>107.2</v>
      </c>
      <c r="AG102" s="1005">
        <v>0.82720000000000005</v>
      </c>
      <c r="AH102" s="1024">
        <f t="shared" ref="AH102:AH109" si="110">+(AI102/(24*31*AE102))</f>
        <v>0.43638692876344087</v>
      </c>
      <c r="AI102" s="1005">
        <v>20779</v>
      </c>
      <c r="AJ102" s="1005">
        <f t="shared" si="80"/>
        <v>28570</v>
      </c>
      <c r="AK102" s="1005">
        <f t="shared" si="81"/>
        <v>0</v>
      </c>
      <c r="AL102" s="1005">
        <v>134</v>
      </c>
      <c r="AM102" s="1005">
        <v>51.6</v>
      </c>
      <c r="AN102" s="1005">
        <v>107.2</v>
      </c>
      <c r="AO102" s="1005">
        <v>0.81740000000000002</v>
      </c>
      <c r="AP102" s="1024">
        <f t="shared" ref="AP102:AP109" si="111">+(AQ102/(24*31*AM102))</f>
        <v>0.5690745603067433</v>
      </c>
      <c r="AQ102" s="1005">
        <v>21847</v>
      </c>
      <c r="AR102" s="1005">
        <f t="shared" si="82"/>
        <v>23034</v>
      </c>
      <c r="AS102" s="1005">
        <f t="shared" si="83"/>
        <v>0</v>
      </c>
      <c r="AT102" s="1005">
        <v>134</v>
      </c>
      <c r="AU102" s="1005">
        <v>54.4</v>
      </c>
      <c r="AV102" s="1005">
        <v>107.2</v>
      </c>
      <c r="AW102" s="1005">
        <v>0.76500000000000001</v>
      </c>
      <c r="AX102" s="1024">
        <f t="shared" ref="AX102:AX113" si="112">+(AY102/(24*30*AU102))</f>
        <v>0.43201082516339867</v>
      </c>
      <c r="AY102" s="1005">
        <v>16921</v>
      </c>
      <c r="AZ102" s="1005">
        <f t="shared" si="84"/>
        <v>23501</v>
      </c>
      <c r="BA102" s="1005">
        <f t="shared" si="85"/>
        <v>0</v>
      </c>
      <c r="BB102" s="1005">
        <v>134</v>
      </c>
      <c r="BC102" s="1005">
        <v>57.2</v>
      </c>
      <c r="BD102" s="1005">
        <v>107.2</v>
      </c>
      <c r="BE102" s="1005">
        <v>0.749</v>
      </c>
      <c r="BF102" s="1024">
        <f t="shared" ref="BF102:BF114" si="113">+(BG102/(24*31*BC102))</f>
        <v>0.41584423640875251</v>
      </c>
      <c r="BG102" s="1005">
        <v>17697</v>
      </c>
      <c r="BH102" s="1005">
        <f t="shared" si="86"/>
        <v>25534</v>
      </c>
      <c r="BI102" s="1005">
        <f t="shared" si="87"/>
        <v>0</v>
      </c>
      <c r="BJ102" s="1005">
        <v>134</v>
      </c>
      <c r="BK102" s="1005">
        <v>41.52</v>
      </c>
      <c r="BL102" s="1005">
        <v>107.2</v>
      </c>
      <c r="BM102" s="1005">
        <v>0.68500000000000005</v>
      </c>
      <c r="BN102" s="1024">
        <f t="shared" ref="BN102:BN114" si="114">+(BO102/(24*30*BK102))</f>
        <v>0.63874839434810526</v>
      </c>
      <c r="BO102" s="1005">
        <v>19095</v>
      </c>
      <c r="BP102" s="1005">
        <f t="shared" si="88"/>
        <v>17937</v>
      </c>
      <c r="BQ102" s="1005">
        <f t="shared" si="89"/>
        <v>1158</v>
      </c>
      <c r="BR102" s="1005">
        <v>134</v>
      </c>
      <c r="BS102" s="1005">
        <v>32.24</v>
      </c>
      <c r="BT102" s="1005">
        <v>107.2</v>
      </c>
      <c r="BU102" s="1005">
        <v>0.63349999999999995</v>
      </c>
      <c r="BV102" s="1024">
        <f t="shared" ref="BV102:BV109" si="115">+(BW102/(24*31*BS102))</f>
        <v>0.58566130366338476</v>
      </c>
      <c r="BW102" s="1005">
        <v>14048</v>
      </c>
      <c r="BX102" s="1005">
        <f t="shared" si="90"/>
        <v>14392</v>
      </c>
      <c r="BY102" s="1005">
        <f t="shared" si="91"/>
        <v>0</v>
      </c>
      <c r="BZ102" s="1005">
        <v>134</v>
      </c>
      <c r="CA102" s="1005">
        <v>30.64</v>
      </c>
      <c r="CB102" s="1005">
        <v>107.2</v>
      </c>
      <c r="CC102" s="1005">
        <v>0.65280000000000005</v>
      </c>
      <c r="CD102" s="1024">
        <f t="shared" ref="CD102:CD124" si="116">+(CE102/(24*31*CA102))</f>
        <v>0.62431567421881584</v>
      </c>
      <c r="CE102" s="1005">
        <v>14232</v>
      </c>
      <c r="CF102" s="1005">
        <f t="shared" si="92"/>
        <v>13678</v>
      </c>
      <c r="CG102" s="1005">
        <f t="shared" si="93"/>
        <v>554</v>
      </c>
      <c r="CH102" s="1005">
        <v>134</v>
      </c>
      <c r="CI102" s="1005">
        <v>32.799999999999997</v>
      </c>
      <c r="CJ102" s="1005">
        <v>107.2</v>
      </c>
      <c r="CK102" s="1005">
        <v>0.66679999999999995</v>
      </c>
      <c r="CL102" s="1024">
        <f t="shared" si="106"/>
        <v>0.58729856271777003</v>
      </c>
      <c r="CM102" s="1005">
        <v>12945</v>
      </c>
      <c r="CN102" s="1005">
        <f t="shared" si="94"/>
        <v>13225</v>
      </c>
      <c r="CO102" s="1005">
        <f t="shared" si="95"/>
        <v>0</v>
      </c>
      <c r="CP102" s="1005">
        <v>134</v>
      </c>
      <c r="CQ102" s="1005">
        <v>51.84</v>
      </c>
      <c r="CR102" s="1005">
        <v>107.2</v>
      </c>
      <c r="CS102" s="1005">
        <v>0.83589999999999998</v>
      </c>
      <c r="CT102" s="1024">
        <f t="shared" si="107"/>
        <v>0.52505952973582903</v>
      </c>
      <c r="CU102" s="1005">
        <v>20251</v>
      </c>
      <c r="CV102" s="1005">
        <f t="shared" si="96"/>
        <v>23141</v>
      </c>
      <c r="CW102" s="1005">
        <f t="shared" si="97"/>
        <v>0</v>
      </c>
    </row>
    <row r="103" spans="1:101">
      <c r="A103" s="1004">
        <v>97</v>
      </c>
      <c r="B103" s="1005" t="s">
        <v>1604</v>
      </c>
      <c r="C103" s="1004" t="s">
        <v>1274</v>
      </c>
      <c r="D103" s="1005" t="s">
        <v>2203</v>
      </c>
      <c r="E103" s="1004" t="s">
        <v>55</v>
      </c>
      <c r="F103" s="1004">
        <v>134</v>
      </c>
      <c r="G103" s="1005">
        <v>101.84</v>
      </c>
      <c r="H103" s="1004">
        <v>107.2</v>
      </c>
      <c r="I103" s="1005">
        <v>0.86170000000000002</v>
      </c>
      <c r="J103" s="1024">
        <f>+(K103/(24*30*G103))</f>
        <v>0.27258171859998254</v>
      </c>
      <c r="K103" s="1005">
        <v>19987</v>
      </c>
      <c r="L103" s="1005">
        <f t="shared" si="74"/>
        <v>43995</v>
      </c>
      <c r="M103" s="1005">
        <f t="shared" si="75"/>
        <v>0</v>
      </c>
      <c r="N103" s="1005">
        <v>134</v>
      </c>
      <c r="O103" s="1005">
        <v>76.72</v>
      </c>
      <c r="P103" s="1005">
        <v>107.2</v>
      </c>
      <c r="Q103" s="1005">
        <v>0.49630000000000002</v>
      </c>
      <c r="R103" s="1024">
        <f t="shared" si="108"/>
        <v>6.4453760077141292E-2</v>
      </c>
      <c r="S103" s="1005">
        <v>3679</v>
      </c>
      <c r="T103" s="1005">
        <f t="shared" si="76"/>
        <v>34248</v>
      </c>
      <c r="U103" s="1005">
        <f t="shared" si="77"/>
        <v>0</v>
      </c>
      <c r="V103" s="1005">
        <v>134</v>
      </c>
      <c r="W103" s="1005">
        <v>73.92</v>
      </c>
      <c r="X103" s="1005">
        <v>107.2</v>
      </c>
      <c r="Y103" s="1005">
        <v>0.29409999999999997</v>
      </c>
      <c r="Z103" s="1024">
        <f t="shared" si="109"/>
        <v>4.8550986050986053E-2</v>
      </c>
      <c r="AA103" s="1005">
        <v>2584</v>
      </c>
      <c r="AB103" s="1005">
        <f t="shared" si="78"/>
        <v>31933</v>
      </c>
      <c r="AC103" s="1005">
        <f t="shared" si="79"/>
        <v>0</v>
      </c>
      <c r="AD103" s="1005">
        <v>134</v>
      </c>
      <c r="AE103" s="1005">
        <v>97.76</v>
      </c>
      <c r="AF103" s="1005">
        <v>107.2</v>
      </c>
      <c r="AG103" s="1005">
        <v>0.69359999999999999</v>
      </c>
      <c r="AH103" s="1024">
        <f t="shared" si="110"/>
        <v>9.7740461608855564E-2</v>
      </c>
      <c r="AI103" s="1005">
        <v>7109</v>
      </c>
      <c r="AJ103" s="1005">
        <f t="shared" si="80"/>
        <v>43640</v>
      </c>
      <c r="AK103" s="1005">
        <f t="shared" si="81"/>
        <v>0</v>
      </c>
      <c r="AL103" s="1005">
        <v>134</v>
      </c>
      <c r="AM103" s="1005">
        <v>92.16</v>
      </c>
      <c r="AN103" s="1005">
        <v>107.2</v>
      </c>
      <c r="AO103" s="1005">
        <v>0.85340000000000005</v>
      </c>
      <c r="AP103" s="1024">
        <f t="shared" si="111"/>
        <v>0.27558430406212669</v>
      </c>
      <c r="AQ103" s="1005">
        <v>18896</v>
      </c>
      <c r="AR103" s="1005">
        <f t="shared" si="82"/>
        <v>41140</v>
      </c>
      <c r="AS103" s="1005">
        <f t="shared" si="83"/>
        <v>0</v>
      </c>
      <c r="AT103" s="1005">
        <v>134</v>
      </c>
      <c r="AU103" s="1005">
        <v>89.6</v>
      </c>
      <c r="AV103" s="1005">
        <v>107.2</v>
      </c>
      <c r="AW103" s="1005">
        <v>0.84440000000000004</v>
      </c>
      <c r="AX103" s="1024">
        <f t="shared" si="112"/>
        <v>0.27983940972222227</v>
      </c>
      <c r="AY103" s="1005">
        <v>18053</v>
      </c>
      <c r="AZ103" s="1005">
        <f t="shared" si="84"/>
        <v>38707</v>
      </c>
      <c r="BA103" s="1005">
        <f t="shared" si="85"/>
        <v>0</v>
      </c>
      <c r="BB103" s="1005">
        <v>134</v>
      </c>
      <c r="BC103" s="1005">
        <v>100</v>
      </c>
      <c r="BD103" s="1005">
        <v>107.2</v>
      </c>
      <c r="BE103" s="1005">
        <v>0.85170000000000001</v>
      </c>
      <c r="BF103" s="1024">
        <f t="shared" si="113"/>
        <v>0.27915322580645163</v>
      </c>
      <c r="BG103" s="1005">
        <v>20769</v>
      </c>
      <c r="BH103" s="1005">
        <f t="shared" si="86"/>
        <v>44640</v>
      </c>
      <c r="BI103" s="1005">
        <f t="shared" si="87"/>
        <v>0</v>
      </c>
      <c r="BJ103" s="1005">
        <v>134</v>
      </c>
      <c r="BK103" s="1005">
        <v>95.84</v>
      </c>
      <c r="BL103" s="1005">
        <v>107.2</v>
      </c>
      <c r="BM103" s="1005">
        <v>0.84079999999999999</v>
      </c>
      <c r="BN103" s="1024">
        <f t="shared" si="114"/>
        <v>0.24483804025227229</v>
      </c>
      <c r="BO103" s="1005">
        <v>16895</v>
      </c>
      <c r="BP103" s="1005">
        <f t="shared" si="88"/>
        <v>41403</v>
      </c>
      <c r="BQ103" s="1005">
        <f t="shared" si="89"/>
        <v>0</v>
      </c>
      <c r="BR103" s="1005">
        <v>134</v>
      </c>
      <c r="BS103" s="1005">
        <v>73.040000000000006</v>
      </c>
      <c r="BT103" s="1005">
        <v>107.2</v>
      </c>
      <c r="BU103" s="1005">
        <v>0.83579999999999999</v>
      </c>
      <c r="BV103" s="1024">
        <f t="shared" si="115"/>
        <v>0.19605548292878258</v>
      </c>
      <c r="BW103" s="1005">
        <v>10654</v>
      </c>
      <c r="BX103" s="1005">
        <f t="shared" si="90"/>
        <v>32605</v>
      </c>
      <c r="BY103" s="1005">
        <f t="shared" si="91"/>
        <v>0</v>
      </c>
      <c r="BZ103" s="1005">
        <v>134</v>
      </c>
      <c r="CA103" s="1005">
        <v>72.64</v>
      </c>
      <c r="CB103" s="1005">
        <v>107.2</v>
      </c>
      <c r="CC103" s="1005">
        <v>0.81640000000000001</v>
      </c>
      <c r="CD103" s="1024">
        <f t="shared" si="116"/>
        <v>0.1766333309648998</v>
      </c>
      <c r="CE103" s="1005">
        <v>9546</v>
      </c>
      <c r="CF103" s="1005">
        <f t="shared" si="92"/>
        <v>32426</v>
      </c>
      <c r="CG103" s="1005">
        <f t="shared" si="93"/>
        <v>0</v>
      </c>
      <c r="CH103" s="1005">
        <v>134</v>
      </c>
      <c r="CI103" s="1005">
        <v>71.44</v>
      </c>
      <c r="CJ103" s="1005">
        <v>107.2</v>
      </c>
      <c r="CK103" s="1005">
        <v>0.84419999999999995</v>
      </c>
      <c r="CL103" s="1024">
        <f t="shared" si="106"/>
        <v>0.24039903615421532</v>
      </c>
      <c r="CM103" s="1005">
        <v>11541</v>
      </c>
      <c r="CN103" s="1005">
        <f t="shared" si="94"/>
        <v>28805</v>
      </c>
      <c r="CO103" s="1005">
        <f t="shared" si="95"/>
        <v>0</v>
      </c>
      <c r="CP103" s="1005">
        <v>134</v>
      </c>
      <c r="CQ103" s="1005">
        <v>88.08</v>
      </c>
      <c r="CR103" s="1005">
        <v>107.2</v>
      </c>
      <c r="CS103" s="1005">
        <v>0.87009999999999998</v>
      </c>
      <c r="CT103" s="1024">
        <f t="shared" si="107"/>
        <v>0.28554198040881701</v>
      </c>
      <c r="CU103" s="1005">
        <v>18712</v>
      </c>
      <c r="CV103" s="1005">
        <f t="shared" si="96"/>
        <v>39319</v>
      </c>
      <c r="CW103" s="1005">
        <f t="shared" si="97"/>
        <v>0</v>
      </c>
    </row>
    <row r="104" spans="1:101">
      <c r="A104" s="1004">
        <v>98</v>
      </c>
      <c r="B104" s="1005" t="s">
        <v>306</v>
      </c>
      <c r="C104" s="1004" t="s">
        <v>1274</v>
      </c>
      <c r="D104" s="1005" t="s">
        <v>2011</v>
      </c>
      <c r="E104" s="1004" t="s">
        <v>55</v>
      </c>
      <c r="F104" s="1004">
        <v>134</v>
      </c>
      <c r="G104" s="1005">
        <v>187.8</v>
      </c>
      <c r="H104" s="1004">
        <v>187.8</v>
      </c>
      <c r="I104" s="1005">
        <v>0.93359999999999999</v>
      </c>
      <c r="J104" s="1024">
        <f>+(K104/(24*30*G104))</f>
        <v>0.14260146728197848</v>
      </c>
      <c r="K104" s="1005">
        <v>19282</v>
      </c>
      <c r="L104" s="1005">
        <f t="shared" si="74"/>
        <v>81130</v>
      </c>
      <c r="M104" s="1005">
        <f t="shared" si="75"/>
        <v>0</v>
      </c>
      <c r="N104" s="1005">
        <v>134</v>
      </c>
      <c r="O104" s="1005">
        <v>109.2</v>
      </c>
      <c r="P104" s="1005">
        <v>109.2</v>
      </c>
      <c r="Q104" s="1005">
        <v>0.84840000000000004</v>
      </c>
      <c r="R104" s="1024">
        <f t="shared" si="108"/>
        <v>7.1955374374729208E-2</v>
      </c>
      <c r="S104" s="1005">
        <v>5846</v>
      </c>
      <c r="T104" s="1005">
        <f t="shared" si="76"/>
        <v>48747</v>
      </c>
      <c r="U104" s="1005">
        <f t="shared" si="77"/>
        <v>0</v>
      </c>
      <c r="V104" s="1005">
        <v>134</v>
      </c>
      <c r="W104" s="1005">
        <v>115.68</v>
      </c>
      <c r="X104" s="1005">
        <v>115.68</v>
      </c>
      <c r="Y104" s="1005">
        <v>0.96430000000000005</v>
      </c>
      <c r="Z104" s="1024">
        <f t="shared" si="109"/>
        <v>0.1096535461810358</v>
      </c>
      <c r="AA104" s="1005">
        <v>9133</v>
      </c>
      <c r="AB104" s="1005">
        <f t="shared" si="78"/>
        <v>49974</v>
      </c>
      <c r="AC104" s="1005">
        <f t="shared" si="79"/>
        <v>0</v>
      </c>
      <c r="AD104" s="1005">
        <v>134</v>
      </c>
      <c r="AE104" s="1005">
        <v>101.28</v>
      </c>
      <c r="AF104" s="1005">
        <v>107.2</v>
      </c>
      <c r="AG104" s="1005">
        <v>0.93600000000000005</v>
      </c>
      <c r="AH104" s="1024">
        <f t="shared" si="110"/>
        <v>7.4317552531892844E-2</v>
      </c>
      <c r="AI104" s="1005">
        <v>5600</v>
      </c>
      <c r="AJ104" s="1005">
        <f t="shared" si="80"/>
        <v>45211</v>
      </c>
      <c r="AK104" s="1005">
        <f t="shared" si="81"/>
        <v>0</v>
      </c>
      <c r="AL104" s="1005">
        <v>134</v>
      </c>
      <c r="AM104" s="1005">
        <v>136.63999999999999</v>
      </c>
      <c r="AN104" s="1005">
        <v>136.63999999999999</v>
      </c>
      <c r="AO104" s="1005">
        <v>0.95860000000000001</v>
      </c>
      <c r="AP104" s="1024">
        <f t="shared" si="111"/>
        <v>8.7566259978343539E-2</v>
      </c>
      <c r="AQ104" s="1005">
        <v>8902</v>
      </c>
      <c r="AR104" s="1005">
        <f t="shared" si="82"/>
        <v>60996</v>
      </c>
      <c r="AS104" s="1005">
        <f t="shared" si="83"/>
        <v>0</v>
      </c>
      <c r="AT104" s="1005">
        <v>134</v>
      </c>
      <c r="AU104" s="1005">
        <v>124.8</v>
      </c>
      <c r="AV104" s="1005">
        <v>124.8</v>
      </c>
      <c r="AW104" s="1005">
        <v>0.97099999999999997</v>
      </c>
      <c r="AX104" s="1024">
        <f t="shared" si="112"/>
        <v>0.12907318376068377</v>
      </c>
      <c r="AY104" s="1005">
        <v>11598</v>
      </c>
      <c r="AZ104" s="1005">
        <f t="shared" si="84"/>
        <v>53914</v>
      </c>
      <c r="BA104" s="1005">
        <f t="shared" si="85"/>
        <v>0</v>
      </c>
      <c r="BB104" s="1005">
        <v>134</v>
      </c>
      <c r="BC104" s="1005">
        <v>144</v>
      </c>
      <c r="BD104" s="1005">
        <v>144</v>
      </c>
      <c r="BE104" s="1005">
        <v>0.65739999999999998</v>
      </c>
      <c r="BF104" s="1024">
        <f t="shared" si="113"/>
        <v>8.8989695340501787E-2</v>
      </c>
      <c r="BG104" s="1005">
        <v>9534</v>
      </c>
      <c r="BH104" s="1005">
        <f t="shared" si="86"/>
        <v>64282</v>
      </c>
      <c r="BI104" s="1005">
        <f t="shared" si="87"/>
        <v>0</v>
      </c>
      <c r="BJ104" s="1005">
        <v>134</v>
      </c>
      <c r="BK104" s="1005">
        <v>160.16</v>
      </c>
      <c r="BL104" s="1005">
        <v>160.16</v>
      </c>
      <c r="BM104" s="1005">
        <v>0.7419</v>
      </c>
      <c r="BN104" s="1024">
        <f t="shared" si="114"/>
        <v>0.14404865967365968</v>
      </c>
      <c r="BO104" s="1005">
        <v>16611</v>
      </c>
      <c r="BP104" s="1005">
        <f t="shared" si="88"/>
        <v>69189</v>
      </c>
      <c r="BQ104" s="1005">
        <f t="shared" si="89"/>
        <v>0</v>
      </c>
      <c r="BR104" s="1005">
        <v>134</v>
      </c>
      <c r="BS104" s="1005">
        <v>137.4</v>
      </c>
      <c r="BT104" s="1005">
        <v>137.4</v>
      </c>
      <c r="BU104" s="1005">
        <v>0.93410000000000004</v>
      </c>
      <c r="BV104" s="1024">
        <f t="shared" si="115"/>
        <v>8.8334037657886083E-2</v>
      </c>
      <c r="BW104" s="1005">
        <v>9030</v>
      </c>
      <c r="BX104" s="1005">
        <f t="shared" si="90"/>
        <v>61335</v>
      </c>
      <c r="BY104" s="1005">
        <f t="shared" si="91"/>
        <v>0</v>
      </c>
      <c r="BZ104" s="1005">
        <v>134</v>
      </c>
      <c r="CA104" s="1005">
        <v>162</v>
      </c>
      <c r="CB104" s="1005">
        <v>162</v>
      </c>
      <c r="CC104" s="1005">
        <v>0.94099999999999995</v>
      </c>
      <c r="CD104" s="1024">
        <f t="shared" si="116"/>
        <v>0.12367250763308112</v>
      </c>
      <c r="CE104" s="1005">
        <v>14906</v>
      </c>
      <c r="CF104" s="1005">
        <f t="shared" si="92"/>
        <v>72317</v>
      </c>
      <c r="CG104" s="1005">
        <f t="shared" si="93"/>
        <v>0</v>
      </c>
      <c r="CH104" s="1005">
        <v>134</v>
      </c>
      <c r="CI104" s="1005">
        <v>157.91999999999999</v>
      </c>
      <c r="CJ104" s="1005">
        <v>157.91999999999999</v>
      </c>
      <c r="CK104" s="1005">
        <v>0.93789999999999996</v>
      </c>
      <c r="CL104" s="1024">
        <f t="shared" si="106"/>
        <v>0.14083758503401361</v>
      </c>
      <c r="CM104" s="1005">
        <v>14946</v>
      </c>
      <c r="CN104" s="1005">
        <f t="shared" si="94"/>
        <v>63673</v>
      </c>
      <c r="CO104" s="1005">
        <f t="shared" si="95"/>
        <v>0</v>
      </c>
      <c r="CP104" s="1005">
        <v>134</v>
      </c>
      <c r="CQ104" s="1005">
        <v>160.6</v>
      </c>
      <c r="CR104" s="1005">
        <v>160.6</v>
      </c>
      <c r="CS104" s="1005">
        <v>0.9718</v>
      </c>
      <c r="CT104" s="1024">
        <f t="shared" si="107"/>
        <v>0.11402134468860055</v>
      </c>
      <c r="CU104" s="1005">
        <v>13624</v>
      </c>
      <c r="CV104" s="1005">
        <f t="shared" si="96"/>
        <v>71692</v>
      </c>
      <c r="CW104" s="1005">
        <f t="shared" si="97"/>
        <v>0</v>
      </c>
    </row>
    <row r="105" spans="1:101">
      <c r="A105" s="1004">
        <v>99</v>
      </c>
      <c r="B105" s="1005" t="s">
        <v>1669</v>
      </c>
      <c r="C105" s="1004" t="s">
        <v>1274</v>
      </c>
      <c r="D105" s="1005" t="s">
        <v>2203</v>
      </c>
      <c r="E105" s="1004" t="s">
        <v>55</v>
      </c>
      <c r="F105" s="1004">
        <v>134</v>
      </c>
      <c r="G105" s="1005">
        <v>38.880000000000003</v>
      </c>
      <c r="H105" s="1004">
        <v>107.2</v>
      </c>
      <c r="I105" s="1005">
        <v>0.74180000000000001</v>
      </c>
      <c r="J105" s="1024">
        <f>+(K105/(24*30*G105))</f>
        <v>0.22069330132601736</v>
      </c>
      <c r="K105" s="1005">
        <v>6178</v>
      </c>
      <c r="L105" s="1005">
        <f t="shared" si="74"/>
        <v>16796</v>
      </c>
      <c r="M105" s="1005">
        <f t="shared" si="75"/>
        <v>0</v>
      </c>
      <c r="N105" s="1005">
        <v>134</v>
      </c>
      <c r="O105" s="1005">
        <v>19.399999999999999</v>
      </c>
      <c r="P105" s="1005">
        <v>107.2</v>
      </c>
      <c r="Q105" s="1005">
        <v>0.98850000000000005</v>
      </c>
      <c r="R105" s="1024">
        <f t="shared" si="108"/>
        <v>0.30179580977718662</v>
      </c>
      <c r="S105" s="1005">
        <v>4356</v>
      </c>
      <c r="T105" s="1005">
        <f t="shared" si="76"/>
        <v>8660</v>
      </c>
      <c r="U105" s="1005">
        <f t="shared" si="77"/>
        <v>0</v>
      </c>
      <c r="V105" s="1005">
        <v>134</v>
      </c>
      <c r="W105" s="1005">
        <v>38.479999999999997</v>
      </c>
      <c r="X105" s="1005">
        <v>107.2</v>
      </c>
      <c r="Y105" s="1005">
        <v>0.96889999999999998</v>
      </c>
      <c r="Z105" s="1024">
        <f t="shared" si="109"/>
        <v>0.28579059829059833</v>
      </c>
      <c r="AA105" s="1005">
        <v>7918</v>
      </c>
      <c r="AB105" s="1005">
        <f t="shared" si="78"/>
        <v>16623</v>
      </c>
      <c r="AC105" s="1005">
        <f t="shared" si="79"/>
        <v>0</v>
      </c>
      <c r="AD105" s="1005">
        <v>134</v>
      </c>
      <c r="AE105" s="1005">
        <v>31.92</v>
      </c>
      <c r="AF105" s="1005">
        <v>107.2</v>
      </c>
      <c r="AG105" s="1005">
        <v>0.97360000000000002</v>
      </c>
      <c r="AH105" s="1024">
        <f t="shared" si="110"/>
        <v>0.33572674966987359</v>
      </c>
      <c r="AI105" s="1005">
        <v>7973</v>
      </c>
      <c r="AJ105" s="1005">
        <f t="shared" si="80"/>
        <v>14249</v>
      </c>
      <c r="AK105" s="1005">
        <f t="shared" si="81"/>
        <v>0</v>
      </c>
      <c r="AL105" s="1005">
        <v>134</v>
      </c>
      <c r="AM105" s="1005">
        <v>26.4</v>
      </c>
      <c r="AN105" s="1005">
        <v>107.2</v>
      </c>
      <c r="AO105" s="1005">
        <v>0.98799999999999999</v>
      </c>
      <c r="AP105" s="1024">
        <f t="shared" si="111"/>
        <v>0.39462161942000656</v>
      </c>
      <c r="AQ105" s="1005">
        <v>7751</v>
      </c>
      <c r="AR105" s="1005">
        <f t="shared" si="82"/>
        <v>11785</v>
      </c>
      <c r="AS105" s="1005">
        <f t="shared" si="83"/>
        <v>0</v>
      </c>
      <c r="AT105" s="1005">
        <v>134</v>
      </c>
      <c r="AU105" s="1005">
        <v>26</v>
      </c>
      <c r="AV105" s="1005">
        <v>107.2</v>
      </c>
      <c r="AW105" s="1005">
        <v>0.98150000000000004</v>
      </c>
      <c r="AX105" s="1024">
        <f t="shared" si="112"/>
        <v>0.35240384615384618</v>
      </c>
      <c r="AY105" s="1005">
        <v>6597</v>
      </c>
      <c r="AZ105" s="1005">
        <f t="shared" si="84"/>
        <v>11232</v>
      </c>
      <c r="BA105" s="1005">
        <f t="shared" si="85"/>
        <v>0</v>
      </c>
      <c r="BB105" s="1005">
        <v>134</v>
      </c>
      <c r="BC105" s="1005">
        <v>29.52</v>
      </c>
      <c r="BD105" s="1005">
        <v>107.2</v>
      </c>
      <c r="BE105" s="1005">
        <v>0.97009999999999996</v>
      </c>
      <c r="BF105" s="1024">
        <f t="shared" si="113"/>
        <v>0.41743159367077542</v>
      </c>
      <c r="BG105" s="1005">
        <v>9168</v>
      </c>
      <c r="BH105" s="1005">
        <f t="shared" si="86"/>
        <v>13178</v>
      </c>
      <c r="BI105" s="1005">
        <f t="shared" si="87"/>
        <v>0</v>
      </c>
      <c r="BJ105" s="1005">
        <v>134</v>
      </c>
      <c r="BK105" s="1005">
        <v>29.92</v>
      </c>
      <c r="BL105" s="1005">
        <v>107.2</v>
      </c>
      <c r="BM105" s="1005">
        <v>0.94520000000000004</v>
      </c>
      <c r="BN105" s="1024">
        <f t="shared" si="114"/>
        <v>0.49047459893048123</v>
      </c>
      <c r="BO105" s="1005">
        <v>10566</v>
      </c>
      <c r="BP105" s="1005">
        <f t="shared" si="88"/>
        <v>12925</v>
      </c>
      <c r="BQ105" s="1005">
        <f t="shared" si="89"/>
        <v>0</v>
      </c>
      <c r="BR105" s="1005">
        <v>134</v>
      </c>
      <c r="BS105" s="1005">
        <v>24.32</v>
      </c>
      <c r="BT105" s="1005">
        <v>107.2</v>
      </c>
      <c r="BU105" s="1005">
        <v>0.9577</v>
      </c>
      <c r="BV105" s="1024">
        <f t="shared" si="115"/>
        <v>0.50176632357102424</v>
      </c>
      <c r="BW105" s="1005">
        <v>9079</v>
      </c>
      <c r="BX105" s="1005">
        <f t="shared" si="90"/>
        <v>10856</v>
      </c>
      <c r="BY105" s="1005">
        <f t="shared" si="91"/>
        <v>0</v>
      </c>
      <c r="BZ105" s="1005">
        <v>134</v>
      </c>
      <c r="CA105" s="1005">
        <v>51.12</v>
      </c>
      <c r="CB105" s="1005">
        <v>107.2</v>
      </c>
      <c r="CC105" s="1005">
        <v>0.9637</v>
      </c>
      <c r="CD105" s="1024">
        <f t="shared" si="116"/>
        <v>0.22911513285207061</v>
      </c>
      <c r="CE105" s="1005">
        <v>8714</v>
      </c>
      <c r="CF105" s="1005">
        <f t="shared" si="92"/>
        <v>22820</v>
      </c>
      <c r="CG105" s="1005">
        <f t="shared" si="93"/>
        <v>0</v>
      </c>
      <c r="CH105" s="1005">
        <v>134</v>
      </c>
      <c r="CI105" s="1005">
        <v>40.24</v>
      </c>
      <c r="CJ105" s="1005">
        <v>107.2</v>
      </c>
      <c r="CK105" s="1005">
        <v>0.95860000000000001</v>
      </c>
      <c r="CL105" s="1024">
        <f t="shared" si="106"/>
        <v>0.29602888620657009</v>
      </c>
      <c r="CM105" s="1005">
        <v>8005</v>
      </c>
      <c r="CN105" s="1005">
        <f t="shared" si="94"/>
        <v>16225</v>
      </c>
      <c r="CO105" s="1005">
        <f t="shared" si="95"/>
        <v>0</v>
      </c>
      <c r="CP105" s="1005">
        <v>134</v>
      </c>
      <c r="CQ105" s="1005">
        <v>40.4</v>
      </c>
      <c r="CR105" s="1005">
        <v>107.2</v>
      </c>
      <c r="CS105" s="1005">
        <v>0.97419999999999995</v>
      </c>
      <c r="CT105" s="1024">
        <f t="shared" si="107"/>
        <v>0.35265623336527202</v>
      </c>
      <c r="CU105" s="1005">
        <v>10600</v>
      </c>
      <c r="CV105" s="1005">
        <f t="shared" si="96"/>
        <v>18035</v>
      </c>
      <c r="CW105" s="1005">
        <f t="shared" si="97"/>
        <v>0</v>
      </c>
    </row>
    <row r="106" spans="1:101">
      <c r="A106" s="1004">
        <v>100</v>
      </c>
      <c r="B106" s="1005" t="s">
        <v>1843</v>
      </c>
      <c r="C106" s="1004" t="s">
        <v>1274</v>
      </c>
      <c r="D106" s="1005" t="s">
        <v>2050</v>
      </c>
      <c r="E106" s="1004" t="s">
        <v>55</v>
      </c>
      <c r="F106" s="1004">
        <v>134</v>
      </c>
      <c r="G106" s="1005">
        <v>124</v>
      </c>
      <c r="H106" s="1004">
        <v>134</v>
      </c>
      <c r="I106" s="1005">
        <v>0.93889999999999996</v>
      </c>
      <c r="J106" s="1024">
        <f>+(K106/(24*30*G106))</f>
        <v>0.56839157706093191</v>
      </c>
      <c r="K106" s="1005">
        <v>50746</v>
      </c>
      <c r="L106" s="1005">
        <f t="shared" si="74"/>
        <v>53568</v>
      </c>
      <c r="M106" s="1005">
        <f t="shared" si="75"/>
        <v>0</v>
      </c>
      <c r="N106" s="1005">
        <v>134</v>
      </c>
      <c r="O106" s="1005">
        <v>132</v>
      </c>
      <c r="P106" s="1005">
        <v>134</v>
      </c>
      <c r="Q106" s="1005">
        <v>0.93879999999999997</v>
      </c>
      <c r="R106" s="1024">
        <f t="shared" si="108"/>
        <v>0.25863473444118606</v>
      </c>
      <c r="S106" s="1005">
        <v>25400</v>
      </c>
      <c r="T106" s="1005">
        <f t="shared" si="76"/>
        <v>58925</v>
      </c>
      <c r="U106" s="1005">
        <f t="shared" si="77"/>
        <v>0</v>
      </c>
      <c r="V106" s="1005">
        <v>134</v>
      </c>
      <c r="W106" s="1005">
        <v>117.6</v>
      </c>
      <c r="X106" s="1005">
        <v>134</v>
      </c>
      <c r="Y106" s="1005">
        <v>0.94440000000000002</v>
      </c>
      <c r="Z106" s="1024">
        <f t="shared" si="109"/>
        <v>0.39479402872260017</v>
      </c>
      <c r="AA106" s="1005">
        <v>33428</v>
      </c>
      <c r="AB106" s="1005">
        <f t="shared" si="78"/>
        <v>50803</v>
      </c>
      <c r="AC106" s="1005">
        <f t="shared" si="79"/>
        <v>0</v>
      </c>
      <c r="AD106" s="1005">
        <v>134</v>
      </c>
      <c r="AE106" s="1005">
        <v>111.6</v>
      </c>
      <c r="AF106" s="1005">
        <v>134</v>
      </c>
      <c r="AG106" s="1005">
        <v>0.94299999999999995</v>
      </c>
      <c r="AH106" s="1024">
        <f t="shared" si="110"/>
        <v>0.35384630207731149</v>
      </c>
      <c r="AI106" s="1005">
        <v>29380</v>
      </c>
      <c r="AJ106" s="1005">
        <f t="shared" si="80"/>
        <v>49818</v>
      </c>
      <c r="AK106" s="1005">
        <f t="shared" si="81"/>
        <v>0</v>
      </c>
      <c r="AL106" s="1005">
        <v>134</v>
      </c>
      <c r="AM106" s="1005">
        <v>116.4</v>
      </c>
      <c r="AN106" s="1005">
        <v>134</v>
      </c>
      <c r="AO106" s="1005">
        <v>0.9466</v>
      </c>
      <c r="AP106" s="1024">
        <f t="shared" si="111"/>
        <v>0.43130842848169082</v>
      </c>
      <c r="AQ106" s="1005">
        <v>37352</v>
      </c>
      <c r="AR106" s="1005">
        <f t="shared" si="82"/>
        <v>51961</v>
      </c>
      <c r="AS106" s="1005">
        <f t="shared" si="83"/>
        <v>0</v>
      </c>
      <c r="AT106" s="1005">
        <v>134</v>
      </c>
      <c r="AU106" s="1005">
        <v>120.4</v>
      </c>
      <c r="AV106" s="1005">
        <v>134</v>
      </c>
      <c r="AW106" s="1005">
        <v>0.93759999999999999</v>
      </c>
      <c r="AX106" s="1024">
        <f t="shared" si="112"/>
        <v>0.32601974898486524</v>
      </c>
      <c r="AY106" s="1005">
        <v>28262</v>
      </c>
      <c r="AZ106" s="1005">
        <f t="shared" si="84"/>
        <v>52013</v>
      </c>
      <c r="BA106" s="1005">
        <f t="shared" si="85"/>
        <v>0</v>
      </c>
      <c r="BB106" s="1005">
        <v>134</v>
      </c>
      <c r="BC106" s="1005">
        <v>120</v>
      </c>
      <c r="BD106" s="1005">
        <v>134</v>
      </c>
      <c r="BE106" s="1005">
        <v>0.94279999999999997</v>
      </c>
      <c r="BF106" s="1024">
        <f t="shared" si="113"/>
        <v>0.35467069892473119</v>
      </c>
      <c r="BG106" s="1005">
        <v>31665</v>
      </c>
      <c r="BH106" s="1005">
        <f t="shared" si="86"/>
        <v>53568</v>
      </c>
      <c r="BI106" s="1005">
        <f t="shared" si="87"/>
        <v>0</v>
      </c>
      <c r="BJ106" s="1005">
        <v>134</v>
      </c>
      <c r="BK106" s="1005">
        <v>93.6</v>
      </c>
      <c r="BL106" s="1005">
        <v>134</v>
      </c>
      <c r="BM106" s="1005">
        <v>0.9234</v>
      </c>
      <c r="BN106" s="1024">
        <f t="shared" si="114"/>
        <v>0.34941832858499527</v>
      </c>
      <c r="BO106" s="1005">
        <v>23548</v>
      </c>
      <c r="BP106" s="1005">
        <f t="shared" si="88"/>
        <v>40435</v>
      </c>
      <c r="BQ106" s="1005">
        <f t="shared" si="89"/>
        <v>0</v>
      </c>
      <c r="BR106" s="1005">
        <v>134</v>
      </c>
      <c r="BS106" s="1005">
        <v>105.6</v>
      </c>
      <c r="BT106" s="1005">
        <v>134</v>
      </c>
      <c r="BU106" s="1005">
        <v>0.94120000000000004</v>
      </c>
      <c r="BV106" s="1024">
        <f t="shared" si="115"/>
        <v>0.35827020202020204</v>
      </c>
      <c r="BW106" s="1005">
        <v>28148</v>
      </c>
      <c r="BX106" s="1005">
        <f t="shared" si="90"/>
        <v>47140</v>
      </c>
      <c r="BY106" s="1005">
        <f t="shared" si="91"/>
        <v>0</v>
      </c>
      <c r="BZ106" s="1005">
        <v>134</v>
      </c>
      <c r="CA106" s="1005">
        <v>108.16</v>
      </c>
      <c r="CB106" s="1005">
        <v>134</v>
      </c>
      <c r="CC106" s="1005">
        <v>0.9476</v>
      </c>
      <c r="CD106" s="1024">
        <f t="shared" si="116"/>
        <v>0.48668440223961318</v>
      </c>
      <c r="CE106" s="1005">
        <v>39164</v>
      </c>
      <c r="CF106" s="1005">
        <f t="shared" si="92"/>
        <v>48283</v>
      </c>
      <c r="CG106" s="1005">
        <f t="shared" si="93"/>
        <v>0</v>
      </c>
      <c r="CH106" s="1005">
        <v>134</v>
      </c>
      <c r="CI106" s="1005">
        <v>103.84</v>
      </c>
      <c r="CJ106" s="1005">
        <v>134</v>
      </c>
      <c r="CK106" s="1005">
        <v>0.96079999999999999</v>
      </c>
      <c r="CL106" s="1024">
        <f t="shared" si="106"/>
        <v>0.3565037099200235</v>
      </c>
      <c r="CM106" s="1005">
        <v>24877</v>
      </c>
      <c r="CN106" s="1005">
        <f t="shared" si="94"/>
        <v>41868</v>
      </c>
      <c r="CO106" s="1005">
        <f t="shared" si="95"/>
        <v>0</v>
      </c>
      <c r="CP106" s="1005">
        <v>134</v>
      </c>
      <c r="CQ106" s="1005">
        <v>92.08</v>
      </c>
      <c r="CR106" s="1005">
        <v>134</v>
      </c>
      <c r="CS106" s="1005">
        <v>0.95640000000000003</v>
      </c>
      <c r="CT106" s="1024">
        <f t="shared" si="107"/>
        <v>0.37083520174135626</v>
      </c>
      <c r="CU106" s="1005">
        <v>25405</v>
      </c>
      <c r="CV106" s="1005">
        <f t="shared" si="96"/>
        <v>41105</v>
      </c>
      <c r="CW106" s="1005">
        <f t="shared" si="97"/>
        <v>0</v>
      </c>
    </row>
    <row r="107" spans="1:101">
      <c r="A107" s="1004">
        <v>101</v>
      </c>
      <c r="B107" s="1005" t="s">
        <v>2082</v>
      </c>
      <c r="C107" s="1004" t="s">
        <v>1274</v>
      </c>
      <c r="D107" s="1005" t="s">
        <v>2051</v>
      </c>
      <c r="E107" s="1004" t="s">
        <v>55</v>
      </c>
      <c r="F107" s="1004"/>
      <c r="G107" s="1005"/>
      <c r="H107" s="1004"/>
      <c r="I107" s="1005"/>
      <c r="J107" s="1024">
        <v>0</v>
      </c>
      <c r="K107" s="1005"/>
      <c r="L107" s="1005">
        <f t="shared" si="74"/>
        <v>0</v>
      </c>
      <c r="M107" s="1005">
        <f t="shared" si="75"/>
        <v>0</v>
      </c>
      <c r="N107" s="1005">
        <v>134</v>
      </c>
      <c r="O107" s="1005">
        <v>33</v>
      </c>
      <c r="P107" s="1005">
        <v>107.2</v>
      </c>
      <c r="Q107" s="1005">
        <v>0.80759999999999998</v>
      </c>
      <c r="R107" s="1024">
        <f t="shared" si="108"/>
        <v>7.0951449983708045E-2</v>
      </c>
      <c r="S107" s="1005">
        <v>1742</v>
      </c>
      <c r="T107" s="1005">
        <f t="shared" si="76"/>
        <v>14731</v>
      </c>
      <c r="U107" s="1005">
        <f t="shared" si="77"/>
        <v>0</v>
      </c>
      <c r="V107" s="1005">
        <v>134</v>
      </c>
      <c r="W107" s="1005">
        <v>9</v>
      </c>
      <c r="X107" s="1005">
        <v>107.2</v>
      </c>
      <c r="Y107" s="1005">
        <v>0.81</v>
      </c>
      <c r="Z107" s="1024">
        <f t="shared" si="109"/>
        <v>0.41604938271604941</v>
      </c>
      <c r="AA107" s="1005">
        <v>2696</v>
      </c>
      <c r="AB107" s="1005">
        <f t="shared" si="78"/>
        <v>3888</v>
      </c>
      <c r="AC107" s="1005">
        <f t="shared" si="79"/>
        <v>0</v>
      </c>
      <c r="AD107" s="1005">
        <v>134</v>
      </c>
      <c r="AE107" s="1005">
        <v>9.1199999999999992</v>
      </c>
      <c r="AF107" s="1005">
        <v>107.2</v>
      </c>
      <c r="AG107" s="1005">
        <v>0.82269999999999999</v>
      </c>
      <c r="AH107" s="1024">
        <f t="shared" si="110"/>
        <v>0.37758205998868138</v>
      </c>
      <c r="AI107" s="1005">
        <v>2562</v>
      </c>
      <c r="AJ107" s="1005">
        <f t="shared" si="80"/>
        <v>4071</v>
      </c>
      <c r="AK107" s="1005">
        <f t="shared" si="81"/>
        <v>0</v>
      </c>
      <c r="AL107" s="1005">
        <v>134</v>
      </c>
      <c r="AM107" s="1005">
        <v>15.96</v>
      </c>
      <c r="AN107" s="1005">
        <v>107.2</v>
      </c>
      <c r="AO107" s="1005">
        <v>0.876</v>
      </c>
      <c r="AP107" s="1024">
        <f t="shared" si="111"/>
        <v>0.2650274880750263</v>
      </c>
      <c r="AQ107" s="1005">
        <v>3147</v>
      </c>
      <c r="AR107" s="1005">
        <f t="shared" si="82"/>
        <v>7125</v>
      </c>
      <c r="AS107" s="1005">
        <f t="shared" si="83"/>
        <v>0</v>
      </c>
      <c r="AT107" s="1005">
        <v>134</v>
      </c>
      <c r="AU107" s="1005">
        <v>15.3</v>
      </c>
      <c r="AV107" s="1005">
        <v>107.2</v>
      </c>
      <c r="AW107" s="1005">
        <v>0.85809999999999997</v>
      </c>
      <c r="AX107" s="1024">
        <f t="shared" si="112"/>
        <v>0.27705156136528686</v>
      </c>
      <c r="AY107" s="1005">
        <v>3052</v>
      </c>
      <c r="AZ107" s="1005">
        <f t="shared" si="84"/>
        <v>6610</v>
      </c>
      <c r="BA107" s="1005">
        <f t="shared" si="85"/>
        <v>0</v>
      </c>
      <c r="BB107" s="1005">
        <v>134</v>
      </c>
      <c r="BC107" s="1005">
        <v>19.8</v>
      </c>
      <c r="BD107" s="1005">
        <v>107.2</v>
      </c>
      <c r="BE107" s="1005">
        <v>0.84179999999999999</v>
      </c>
      <c r="BF107" s="1024">
        <f t="shared" si="113"/>
        <v>0.21376398392527424</v>
      </c>
      <c r="BG107" s="1005">
        <v>3149</v>
      </c>
      <c r="BH107" s="1005">
        <f t="shared" si="86"/>
        <v>8839</v>
      </c>
      <c r="BI107" s="1005">
        <f t="shared" si="87"/>
        <v>0</v>
      </c>
      <c r="BJ107" s="1005">
        <v>134</v>
      </c>
      <c r="BK107" s="1005">
        <v>4.2</v>
      </c>
      <c r="BL107" s="1005">
        <v>107.2</v>
      </c>
      <c r="BM107" s="1005">
        <v>0.74239999999999995</v>
      </c>
      <c r="BN107" s="1024">
        <f t="shared" si="114"/>
        <v>0.95767195767195767</v>
      </c>
      <c r="BO107" s="1005">
        <v>2896</v>
      </c>
      <c r="BP107" s="1005">
        <f t="shared" si="88"/>
        <v>1814</v>
      </c>
      <c r="BQ107" s="1005">
        <f t="shared" si="89"/>
        <v>1082</v>
      </c>
      <c r="BR107" s="1005">
        <v>134</v>
      </c>
      <c r="BS107" s="1005">
        <v>36</v>
      </c>
      <c r="BT107" s="1005">
        <v>107.2</v>
      </c>
      <c r="BU107" s="1005">
        <v>0.61019999999999996</v>
      </c>
      <c r="BV107" s="1024">
        <f t="shared" si="115"/>
        <v>8.5349462365591391E-2</v>
      </c>
      <c r="BW107" s="1005">
        <v>2286</v>
      </c>
      <c r="BX107" s="1005">
        <f t="shared" si="90"/>
        <v>16070</v>
      </c>
      <c r="BY107" s="1005">
        <f t="shared" si="91"/>
        <v>0</v>
      </c>
      <c r="BZ107" s="1005">
        <v>134</v>
      </c>
      <c r="CA107" s="1005">
        <v>27</v>
      </c>
      <c r="CB107" s="1005">
        <v>107.2</v>
      </c>
      <c r="CC107" s="1005">
        <v>0.9849</v>
      </c>
      <c r="CD107" s="1024">
        <f t="shared" si="116"/>
        <v>9.239346873755476E-2</v>
      </c>
      <c r="CE107" s="1005">
        <v>1856</v>
      </c>
      <c r="CF107" s="1005">
        <f t="shared" si="92"/>
        <v>12053</v>
      </c>
      <c r="CG107" s="1005">
        <f t="shared" si="93"/>
        <v>0</v>
      </c>
      <c r="CH107" s="1005">
        <v>134</v>
      </c>
      <c r="CI107" s="1005">
        <v>4.24</v>
      </c>
      <c r="CJ107" s="1005">
        <v>107.2</v>
      </c>
      <c r="CK107" s="1005">
        <v>0.99890000000000001</v>
      </c>
      <c r="CL107" s="1024">
        <f t="shared" si="106"/>
        <v>0.68087376460017968</v>
      </c>
      <c r="CM107" s="1005">
        <v>1940</v>
      </c>
      <c r="CN107" s="1005">
        <f t="shared" si="94"/>
        <v>1710</v>
      </c>
      <c r="CO107" s="1005">
        <f t="shared" si="95"/>
        <v>230</v>
      </c>
      <c r="CP107" s="1005">
        <v>134</v>
      </c>
      <c r="CQ107" s="1005">
        <v>8.1</v>
      </c>
      <c r="CR107" s="1005">
        <v>107.2</v>
      </c>
      <c r="CS107" s="1005">
        <v>1.0008999999999999</v>
      </c>
      <c r="CT107" s="1024">
        <f t="shared" si="107"/>
        <v>0.34780300013274928</v>
      </c>
      <c r="CU107" s="1005">
        <v>2096</v>
      </c>
      <c r="CV107" s="1005">
        <f t="shared" si="96"/>
        <v>3616</v>
      </c>
      <c r="CW107" s="1005">
        <f t="shared" si="97"/>
        <v>0</v>
      </c>
    </row>
    <row r="108" spans="1:101">
      <c r="A108" s="1004">
        <v>102</v>
      </c>
      <c r="B108" s="1005" t="s">
        <v>544</v>
      </c>
      <c r="C108" s="1004" t="s">
        <v>1274</v>
      </c>
      <c r="D108" s="1005" t="s">
        <v>2203</v>
      </c>
      <c r="E108" s="1004" t="s">
        <v>55</v>
      </c>
      <c r="F108" s="1004">
        <v>136</v>
      </c>
      <c r="G108" s="1005">
        <v>87.6</v>
      </c>
      <c r="H108" s="1004">
        <v>108.8</v>
      </c>
      <c r="I108" s="1005">
        <v>0.98519999999999996</v>
      </c>
      <c r="J108" s="1024">
        <f>+(K108/(24*30*G108))</f>
        <v>0.49340436326737702</v>
      </c>
      <c r="K108" s="1005">
        <v>31120</v>
      </c>
      <c r="L108" s="1005">
        <f t="shared" si="74"/>
        <v>37843</v>
      </c>
      <c r="M108" s="1005">
        <f t="shared" si="75"/>
        <v>0</v>
      </c>
      <c r="N108" s="1005">
        <v>136</v>
      </c>
      <c r="O108" s="1005">
        <v>95</v>
      </c>
      <c r="P108" s="1005">
        <v>108.8</v>
      </c>
      <c r="Q108" s="1005">
        <v>0.98460000000000003</v>
      </c>
      <c r="R108" s="1024">
        <f t="shared" si="108"/>
        <v>0.32166100735710246</v>
      </c>
      <c r="S108" s="1005">
        <v>22735</v>
      </c>
      <c r="T108" s="1005">
        <f t="shared" si="76"/>
        <v>42408</v>
      </c>
      <c r="U108" s="1005">
        <f t="shared" si="77"/>
        <v>0</v>
      </c>
      <c r="V108" s="1005">
        <v>136</v>
      </c>
      <c r="W108" s="1005">
        <v>90</v>
      </c>
      <c r="X108" s="1005">
        <v>108.8</v>
      </c>
      <c r="Y108" s="1005">
        <v>0.98550000000000004</v>
      </c>
      <c r="Z108" s="1024">
        <f t="shared" si="109"/>
        <v>0.45447530864197533</v>
      </c>
      <c r="AA108" s="1005">
        <v>29450</v>
      </c>
      <c r="AB108" s="1005">
        <f t="shared" si="78"/>
        <v>38880</v>
      </c>
      <c r="AC108" s="1005">
        <f t="shared" si="79"/>
        <v>0</v>
      </c>
      <c r="AD108" s="1005">
        <v>136</v>
      </c>
      <c r="AE108" s="1005">
        <v>87.6</v>
      </c>
      <c r="AF108" s="1005">
        <v>108.8</v>
      </c>
      <c r="AG108" s="1005">
        <v>0.98519999999999996</v>
      </c>
      <c r="AH108" s="1024">
        <f t="shared" si="110"/>
        <v>0.3966281239259587</v>
      </c>
      <c r="AI108" s="1005">
        <v>25850</v>
      </c>
      <c r="AJ108" s="1005">
        <f t="shared" si="80"/>
        <v>39105</v>
      </c>
      <c r="AK108" s="1005">
        <f t="shared" si="81"/>
        <v>0</v>
      </c>
      <c r="AL108" s="1005">
        <v>136</v>
      </c>
      <c r="AM108" s="1005">
        <v>84</v>
      </c>
      <c r="AN108" s="1005">
        <v>108.8</v>
      </c>
      <c r="AO108" s="1005">
        <v>0.98570000000000002</v>
      </c>
      <c r="AP108" s="1024">
        <f t="shared" si="111"/>
        <v>0.48435099846390167</v>
      </c>
      <c r="AQ108" s="1005">
        <v>30270</v>
      </c>
      <c r="AR108" s="1005">
        <f t="shared" si="82"/>
        <v>37498</v>
      </c>
      <c r="AS108" s="1005">
        <f t="shared" si="83"/>
        <v>0</v>
      </c>
      <c r="AT108" s="1005">
        <v>136</v>
      </c>
      <c r="AU108" s="1005">
        <v>88.4</v>
      </c>
      <c r="AV108" s="1005">
        <v>108.8</v>
      </c>
      <c r="AW108" s="1005">
        <v>0.98519999999999996</v>
      </c>
      <c r="AX108" s="1024">
        <f t="shared" si="112"/>
        <v>0.39471782302664649</v>
      </c>
      <c r="AY108" s="1005">
        <v>25123</v>
      </c>
      <c r="AZ108" s="1005">
        <f t="shared" si="84"/>
        <v>38189</v>
      </c>
      <c r="BA108" s="1005">
        <f t="shared" si="85"/>
        <v>0</v>
      </c>
      <c r="BB108" s="1005">
        <v>136</v>
      </c>
      <c r="BC108" s="1005">
        <v>91</v>
      </c>
      <c r="BD108" s="1005">
        <v>108.8</v>
      </c>
      <c r="BE108" s="1005">
        <v>0.98450000000000004</v>
      </c>
      <c r="BF108" s="1024">
        <f t="shared" si="113"/>
        <v>0.49155145929339478</v>
      </c>
      <c r="BG108" s="1005">
        <v>33280</v>
      </c>
      <c r="BH108" s="1005">
        <f t="shared" si="86"/>
        <v>40622</v>
      </c>
      <c r="BI108" s="1005">
        <f t="shared" si="87"/>
        <v>0</v>
      </c>
      <c r="BJ108" s="1005">
        <v>136</v>
      </c>
      <c r="BK108" s="1005">
        <v>100.2</v>
      </c>
      <c r="BL108" s="1005">
        <v>108.8</v>
      </c>
      <c r="BM108" s="1005">
        <v>0.98399999999999999</v>
      </c>
      <c r="BN108" s="1024">
        <f t="shared" si="114"/>
        <v>0.45928975382568199</v>
      </c>
      <c r="BO108" s="1005">
        <v>33135</v>
      </c>
      <c r="BP108" s="1005">
        <f t="shared" si="88"/>
        <v>43286</v>
      </c>
      <c r="BQ108" s="1005">
        <f t="shared" si="89"/>
        <v>0</v>
      </c>
      <c r="BR108" s="1005">
        <v>136</v>
      </c>
      <c r="BS108" s="1005">
        <v>82.2</v>
      </c>
      <c r="BT108" s="1005">
        <v>108.8</v>
      </c>
      <c r="BU108" s="1005">
        <v>0.98360000000000003</v>
      </c>
      <c r="BV108" s="1024">
        <f t="shared" si="115"/>
        <v>0.51899379954477665</v>
      </c>
      <c r="BW108" s="1005">
        <v>31740</v>
      </c>
      <c r="BX108" s="1005">
        <f t="shared" si="90"/>
        <v>36694</v>
      </c>
      <c r="BY108" s="1005">
        <f t="shared" si="91"/>
        <v>0</v>
      </c>
      <c r="BZ108" s="1005">
        <v>136</v>
      </c>
      <c r="CA108" s="1005">
        <v>95.2</v>
      </c>
      <c r="CB108" s="1005">
        <v>108.8</v>
      </c>
      <c r="CC108" s="1005">
        <v>0.98729999999999996</v>
      </c>
      <c r="CD108" s="1024">
        <f t="shared" si="116"/>
        <v>0.54777152796602513</v>
      </c>
      <c r="CE108" s="1005">
        <v>38798</v>
      </c>
      <c r="CF108" s="1005">
        <f t="shared" si="92"/>
        <v>42497</v>
      </c>
      <c r="CG108" s="1005">
        <f t="shared" si="93"/>
        <v>0</v>
      </c>
      <c r="CH108" s="1005">
        <v>136</v>
      </c>
      <c r="CI108" s="1005">
        <v>99</v>
      </c>
      <c r="CJ108" s="1005">
        <v>108.8</v>
      </c>
      <c r="CK108" s="1005">
        <v>0.98650000000000004</v>
      </c>
      <c r="CL108" s="1024">
        <f t="shared" si="106"/>
        <v>0.49610690235690236</v>
      </c>
      <c r="CM108" s="1005">
        <v>33005</v>
      </c>
      <c r="CN108" s="1005">
        <f t="shared" si="94"/>
        <v>39917</v>
      </c>
      <c r="CO108" s="1005">
        <f t="shared" si="95"/>
        <v>0</v>
      </c>
      <c r="CP108" s="1005">
        <v>136</v>
      </c>
      <c r="CQ108" s="1005">
        <v>85</v>
      </c>
      <c r="CR108" s="1005">
        <v>108.8</v>
      </c>
      <c r="CS108" s="1005">
        <v>0.98819999999999997</v>
      </c>
      <c r="CT108" s="1024">
        <f t="shared" si="107"/>
        <v>0.4321631878557875</v>
      </c>
      <c r="CU108" s="1005">
        <v>27330</v>
      </c>
      <c r="CV108" s="1005">
        <f t="shared" si="96"/>
        <v>37944</v>
      </c>
      <c r="CW108" s="1005">
        <f t="shared" si="97"/>
        <v>0</v>
      </c>
    </row>
    <row r="109" spans="1:101">
      <c r="A109" s="1004">
        <v>103</v>
      </c>
      <c r="B109" s="1005" t="s">
        <v>298</v>
      </c>
      <c r="C109" s="1004" t="s">
        <v>1274</v>
      </c>
      <c r="D109" s="1005" t="s">
        <v>2011</v>
      </c>
      <c r="E109" s="1004" t="s">
        <v>55</v>
      </c>
      <c r="F109" s="1004">
        <v>137</v>
      </c>
      <c r="G109" s="1005">
        <v>105.6</v>
      </c>
      <c r="H109" s="1004">
        <v>109.6</v>
      </c>
      <c r="I109" s="1005">
        <v>0.65290000000000004</v>
      </c>
      <c r="J109" s="1024">
        <f>+(K109/(24*30*G109))</f>
        <v>4.4034090909090912E-2</v>
      </c>
      <c r="K109" s="1005">
        <v>3348</v>
      </c>
      <c r="L109" s="1005">
        <f t="shared" si="74"/>
        <v>45619</v>
      </c>
      <c r="M109" s="1005">
        <f t="shared" si="75"/>
        <v>0</v>
      </c>
      <c r="N109" s="1005">
        <v>137</v>
      </c>
      <c r="O109" s="1005">
        <v>106.44</v>
      </c>
      <c r="P109" s="1005">
        <v>109.6</v>
      </c>
      <c r="Q109" s="1005">
        <v>0.54339999999999999</v>
      </c>
      <c r="R109" s="1024">
        <f t="shared" si="108"/>
        <v>2.5116376331963487E-2</v>
      </c>
      <c r="S109" s="1005">
        <v>1989</v>
      </c>
      <c r="T109" s="1005">
        <f t="shared" si="76"/>
        <v>47515</v>
      </c>
      <c r="U109" s="1005">
        <f t="shared" si="77"/>
        <v>0</v>
      </c>
      <c r="V109" s="1005">
        <v>137</v>
      </c>
      <c r="W109" s="1005">
        <v>92.4</v>
      </c>
      <c r="X109" s="1005">
        <v>109.6</v>
      </c>
      <c r="Y109" s="1005">
        <v>0.51259999999999994</v>
      </c>
      <c r="Z109" s="1024">
        <f t="shared" si="109"/>
        <v>2.6124338624338623E-2</v>
      </c>
      <c r="AA109" s="1005">
        <v>1738</v>
      </c>
      <c r="AB109" s="1005">
        <f t="shared" si="78"/>
        <v>39917</v>
      </c>
      <c r="AC109" s="1005">
        <f t="shared" si="79"/>
        <v>0</v>
      </c>
      <c r="AD109" s="1005">
        <v>137</v>
      </c>
      <c r="AE109" s="1005">
        <v>98.88</v>
      </c>
      <c r="AF109" s="1005">
        <v>109.6</v>
      </c>
      <c r="AG109" s="1005">
        <v>0.43890000000000001</v>
      </c>
      <c r="AH109" s="1024">
        <f t="shared" si="110"/>
        <v>1.4463061558269825E-2</v>
      </c>
      <c r="AI109" s="1005">
        <v>1064</v>
      </c>
      <c r="AJ109" s="1005">
        <f t="shared" si="80"/>
        <v>44140</v>
      </c>
      <c r="AK109" s="1005">
        <f t="shared" si="81"/>
        <v>0</v>
      </c>
      <c r="AL109" s="1005">
        <v>137</v>
      </c>
      <c r="AM109" s="1005">
        <v>4.8</v>
      </c>
      <c r="AN109" s="1005">
        <v>109.6</v>
      </c>
      <c r="AO109" s="1005">
        <v>0.43219999999999997</v>
      </c>
      <c r="AP109" s="1024">
        <f t="shared" si="111"/>
        <v>0.27469758064516131</v>
      </c>
      <c r="AQ109" s="1005">
        <v>981</v>
      </c>
      <c r="AR109" s="1005">
        <f t="shared" si="82"/>
        <v>2143</v>
      </c>
      <c r="AS109" s="1005">
        <f t="shared" si="83"/>
        <v>0</v>
      </c>
      <c r="AT109" s="1005">
        <v>137</v>
      </c>
      <c r="AU109" s="1005">
        <v>3</v>
      </c>
      <c r="AV109" s="1005">
        <v>109.6</v>
      </c>
      <c r="AW109" s="1005">
        <v>0.37480000000000002</v>
      </c>
      <c r="AX109" s="1024">
        <f t="shared" si="112"/>
        <v>0.51249999999999996</v>
      </c>
      <c r="AY109" s="1005">
        <v>1107</v>
      </c>
      <c r="AZ109" s="1005">
        <f t="shared" si="84"/>
        <v>1296</v>
      </c>
      <c r="BA109" s="1005">
        <f t="shared" si="85"/>
        <v>0</v>
      </c>
      <c r="BB109" s="1005">
        <v>137</v>
      </c>
      <c r="BC109" s="1005">
        <v>3.24</v>
      </c>
      <c r="BD109" s="1005">
        <v>109.6</v>
      </c>
      <c r="BE109" s="1005">
        <v>0.35360000000000003</v>
      </c>
      <c r="BF109" s="1024">
        <f t="shared" si="113"/>
        <v>0.51730718173370505</v>
      </c>
      <c r="BG109" s="1005">
        <v>1247</v>
      </c>
      <c r="BH109" s="1005">
        <f t="shared" si="86"/>
        <v>1446</v>
      </c>
      <c r="BI109" s="1005">
        <f t="shared" si="87"/>
        <v>0</v>
      </c>
      <c r="BJ109" s="1005">
        <v>137</v>
      </c>
      <c r="BK109" s="1005">
        <v>4.32</v>
      </c>
      <c r="BL109" s="1005">
        <v>109.6</v>
      </c>
      <c r="BM109" s="1005">
        <v>0.26979999999999998</v>
      </c>
      <c r="BN109" s="1024">
        <f t="shared" si="114"/>
        <v>0.59092078189300412</v>
      </c>
      <c r="BO109" s="1005">
        <v>1838</v>
      </c>
      <c r="BP109" s="1005">
        <f t="shared" si="88"/>
        <v>1866</v>
      </c>
      <c r="BQ109" s="1005">
        <f t="shared" si="89"/>
        <v>0</v>
      </c>
      <c r="BR109" s="1005">
        <v>137</v>
      </c>
      <c r="BS109" s="1005">
        <v>113.88</v>
      </c>
      <c r="BT109" s="1005">
        <v>113.88</v>
      </c>
      <c r="BU109" s="1005">
        <v>0.2928</v>
      </c>
      <c r="BV109" s="1024">
        <f t="shared" si="115"/>
        <v>2.5954031974800864E-2</v>
      </c>
      <c r="BW109" s="1005">
        <v>2199</v>
      </c>
      <c r="BX109" s="1005">
        <f t="shared" si="90"/>
        <v>50836</v>
      </c>
      <c r="BY109" s="1005">
        <f t="shared" si="91"/>
        <v>0</v>
      </c>
      <c r="BZ109" s="1005">
        <v>137</v>
      </c>
      <c r="CA109" s="1005">
        <v>98.28</v>
      </c>
      <c r="CB109" s="1005">
        <v>109.6</v>
      </c>
      <c r="CC109" s="1005">
        <v>0.29699999999999999</v>
      </c>
      <c r="CD109" s="1024">
        <f t="shared" si="116"/>
        <v>3.1496032840118857E-2</v>
      </c>
      <c r="CE109" s="1005">
        <v>2303</v>
      </c>
      <c r="CF109" s="1005">
        <f t="shared" si="92"/>
        <v>43872</v>
      </c>
      <c r="CG109" s="1005">
        <f t="shared" si="93"/>
        <v>0</v>
      </c>
      <c r="CH109" s="1005">
        <v>137</v>
      </c>
      <c r="CI109" s="1005">
        <v>3.84</v>
      </c>
      <c r="CJ109" s="1005">
        <v>109.6</v>
      </c>
      <c r="CK109" s="1005">
        <v>0.24979999999999999</v>
      </c>
      <c r="CL109" s="1024">
        <f t="shared" si="106"/>
        <v>0.64057849702380953</v>
      </c>
      <c r="CM109" s="1005">
        <v>1653</v>
      </c>
      <c r="CN109" s="1005">
        <f t="shared" si="94"/>
        <v>1548</v>
      </c>
      <c r="CO109" s="1005">
        <f t="shared" si="95"/>
        <v>105</v>
      </c>
      <c r="CP109" s="1005">
        <v>137</v>
      </c>
      <c r="CQ109" s="1005">
        <v>3.12</v>
      </c>
      <c r="CR109" s="1005">
        <v>109.6</v>
      </c>
      <c r="CS109" s="1005">
        <v>0.3579</v>
      </c>
      <c r="CT109" s="1024">
        <f t="shared" si="107"/>
        <v>0.54883512544802859</v>
      </c>
      <c r="CU109" s="1005">
        <v>1274</v>
      </c>
      <c r="CV109" s="1005">
        <f t="shared" si="96"/>
        <v>1393</v>
      </c>
      <c r="CW109" s="1005">
        <f t="shared" si="97"/>
        <v>0</v>
      </c>
    </row>
    <row r="110" spans="1:101">
      <c r="A110" s="1004">
        <v>104</v>
      </c>
      <c r="B110" s="1005" t="s">
        <v>2081</v>
      </c>
      <c r="C110" s="1004" t="s">
        <v>1274</v>
      </c>
      <c r="D110" s="1005" t="s">
        <v>2011</v>
      </c>
      <c r="E110" s="1004" t="s">
        <v>55</v>
      </c>
      <c r="F110" s="1004">
        <v>0</v>
      </c>
      <c r="G110" s="1005"/>
      <c r="H110" s="1004"/>
      <c r="I110" s="1005"/>
      <c r="J110" s="1024">
        <v>0</v>
      </c>
      <c r="K110" s="1005"/>
      <c r="L110" s="1005">
        <f t="shared" si="74"/>
        <v>0</v>
      </c>
      <c r="M110" s="1005">
        <f t="shared" si="75"/>
        <v>0</v>
      </c>
      <c r="N110" s="1005"/>
      <c r="O110" s="1005"/>
      <c r="P110" s="1005"/>
      <c r="Q110" s="1005"/>
      <c r="R110" s="1024">
        <v>0</v>
      </c>
      <c r="S110" s="1005"/>
      <c r="T110" s="1005">
        <f t="shared" si="76"/>
        <v>0</v>
      </c>
      <c r="U110" s="1005">
        <f t="shared" si="77"/>
        <v>0</v>
      </c>
      <c r="V110" s="1005"/>
      <c r="W110" s="1005"/>
      <c r="X110" s="1005"/>
      <c r="Y110" s="1005"/>
      <c r="Z110" s="1024">
        <v>0</v>
      </c>
      <c r="AA110" s="1005"/>
      <c r="AB110" s="1005">
        <f t="shared" si="78"/>
        <v>0</v>
      </c>
      <c r="AC110" s="1005">
        <f t="shared" si="79"/>
        <v>0</v>
      </c>
      <c r="AD110" s="1005"/>
      <c r="AE110" s="1005"/>
      <c r="AF110" s="1005"/>
      <c r="AG110" s="1005"/>
      <c r="AH110" s="1024">
        <v>0</v>
      </c>
      <c r="AI110" s="1005"/>
      <c r="AJ110" s="1005">
        <f t="shared" si="80"/>
        <v>0</v>
      </c>
      <c r="AK110" s="1005">
        <f t="shared" si="81"/>
        <v>0</v>
      </c>
      <c r="AL110" s="1005"/>
      <c r="AM110" s="1005"/>
      <c r="AN110" s="1005"/>
      <c r="AO110" s="1005"/>
      <c r="AP110" s="1024">
        <v>0</v>
      </c>
      <c r="AQ110" s="1005"/>
      <c r="AR110" s="1005">
        <f t="shared" si="82"/>
        <v>0</v>
      </c>
      <c r="AS110" s="1005">
        <f t="shared" si="83"/>
        <v>0</v>
      </c>
      <c r="AT110" s="1005">
        <v>137</v>
      </c>
      <c r="AU110" s="1005">
        <v>70</v>
      </c>
      <c r="AV110" s="1005">
        <v>109.6</v>
      </c>
      <c r="AW110" s="1005">
        <v>0.6643</v>
      </c>
      <c r="AX110" s="1024">
        <f t="shared" si="112"/>
        <v>0.30607142857142855</v>
      </c>
      <c r="AY110" s="1005">
        <v>15426</v>
      </c>
      <c r="AZ110" s="1005">
        <f t="shared" si="84"/>
        <v>30240</v>
      </c>
      <c r="BA110" s="1005">
        <f t="shared" si="85"/>
        <v>0</v>
      </c>
      <c r="BB110" s="1005">
        <v>137</v>
      </c>
      <c r="BC110" s="1005">
        <v>2.16</v>
      </c>
      <c r="BD110" s="1005">
        <v>109.6</v>
      </c>
      <c r="BE110" s="1005">
        <v>0.67659999999999998</v>
      </c>
      <c r="BF110" s="1024">
        <f t="shared" si="113"/>
        <v>0.29059637594583826</v>
      </c>
      <c r="BG110" s="1005">
        <v>467</v>
      </c>
      <c r="BH110" s="1005">
        <f t="shared" si="86"/>
        <v>964</v>
      </c>
      <c r="BI110" s="1005">
        <f t="shared" si="87"/>
        <v>0</v>
      </c>
      <c r="BJ110" s="1005">
        <v>137</v>
      </c>
      <c r="BK110" s="1005">
        <v>47.64</v>
      </c>
      <c r="BL110" s="1005">
        <v>109.6</v>
      </c>
      <c r="BM110" s="1005">
        <v>0.70169999999999999</v>
      </c>
      <c r="BN110" s="1024">
        <f t="shared" si="114"/>
        <v>4.2622912585129208E-2</v>
      </c>
      <c r="BO110" s="1005">
        <v>1462</v>
      </c>
      <c r="BP110" s="1005">
        <f t="shared" si="88"/>
        <v>20580</v>
      </c>
      <c r="BQ110" s="1005">
        <f t="shared" si="89"/>
        <v>0</v>
      </c>
      <c r="BR110" s="1005">
        <v>137</v>
      </c>
      <c r="BS110" s="1005">
        <v>0</v>
      </c>
      <c r="BT110" s="1005">
        <v>109.6</v>
      </c>
      <c r="BU110" s="1005">
        <v>0</v>
      </c>
      <c r="BV110" s="1024">
        <v>0</v>
      </c>
      <c r="BW110" s="1005">
        <v>0</v>
      </c>
      <c r="BX110" s="1005">
        <f t="shared" si="90"/>
        <v>0</v>
      </c>
      <c r="BY110" s="1005">
        <f t="shared" si="91"/>
        <v>0</v>
      </c>
      <c r="BZ110" s="1005">
        <v>137</v>
      </c>
      <c r="CA110" s="1005">
        <v>116.4</v>
      </c>
      <c r="CB110" s="1005">
        <v>116.4</v>
      </c>
      <c r="CC110" s="1005">
        <v>0.70040000000000002</v>
      </c>
      <c r="CD110" s="1024">
        <f t="shared" si="116"/>
        <v>0.33969349296086904</v>
      </c>
      <c r="CE110" s="1005">
        <v>29418</v>
      </c>
      <c r="CF110" s="1005">
        <f t="shared" si="92"/>
        <v>51961</v>
      </c>
      <c r="CG110" s="1005">
        <f t="shared" si="93"/>
        <v>0</v>
      </c>
      <c r="CH110" s="1005">
        <v>137</v>
      </c>
      <c r="CI110" s="1005">
        <v>119.32</v>
      </c>
      <c r="CJ110" s="1005">
        <v>119.32</v>
      </c>
      <c r="CK110" s="1005">
        <v>0.70089999999999997</v>
      </c>
      <c r="CL110" s="1024">
        <f t="shared" si="106"/>
        <v>0.23870384560126431</v>
      </c>
      <c r="CM110" s="1005">
        <v>19140</v>
      </c>
      <c r="CN110" s="1005">
        <f t="shared" si="94"/>
        <v>48110</v>
      </c>
      <c r="CO110" s="1005">
        <f t="shared" si="95"/>
        <v>0</v>
      </c>
      <c r="CP110" s="1005">
        <v>137</v>
      </c>
      <c r="CQ110" s="1005">
        <v>111.52</v>
      </c>
      <c r="CR110" s="1005">
        <v>111.52</v>
      </c>
      <c r="CS110" s="1005">
        <v>0.72370000000000001</v>
      </c>
      <c r="CT110" s="1024">
        <f t="shared" si="107"/>
        <v>0.14812425757084896</v>
      </c>
      <c r="CU110" s="1005">
        <v>12290</v>
      </c>
      <c r="CV110" s="1005">
        <f t="shared" si="96"/>
        <v>49783</v>
      </c>
      <c r="CW110" s="1005">
        <f t="shared" si="97"/>
        <v>0</v>
      </c>
    </row>
    <row r="111" spans="1:101">
      <c r="A111" s="1004">
        <v>105</v>
      </c>
      <c r="B111" s="1005" t="s">
        <v>1888</v>
      </c>
      <c r="C111" s="1004" t="s">
        <v>1274</v>
      </c>
      <c r="D111" s="1005" t="s">
        <v>2203</v>
      </c>
      <c r="E111" s="1004" t="s">
        <v>55</v>
      </c>
      <c r="F111" s="1004">
        <v>138</v>
      </c>
      <c r="G111" s="1005">
        <v>190</v>
      </c>
      <c r="H111" s="1004">
        <v>190</v>
      </c>
      <c r="I111" s="1005">
        <v>0.77659999999999996</v>
      </c>
      <c r="J111" s="1024">
        <f>+(K111/(24*30*G111))</f>
        <v>0.34286549707602337</v>
      </c>
      <c r="K111" s="1005">
        <v>46904</v>
      </c>
      <c r="L111" s="1005">
        <f t="shared" si="74"/>
        <v>82080</v>
      </c>
      <c r="M111" s="1005">
        <f t="shared" si="75"/>
        <v>0</v>
      </c>
      <c r="N111" s="1005">
        <v>138</v>
      </c>
      <c r="O111" s="1005">
        <v>208</v>
      </c>
      <c r="P111" s="1005">
        <v>208</v>
      </c>
      <c r="Q111" s="1005">
        <v>0.7762</v>
      </c>
      <c r="R111" s="1024">
        <f>+(S111/(24*31*O111))</f>
        <v>0.46977098842018195</v>
      </c>
      <c r="S111" s="1005">
        <v>72698</v>
      </c>
      <c r="T111" s="1005">
        <f t="shared" si="76"/>
        <v>92851</v>
      </c>
      <c r="U111" s="1005">
        <f t="shared" si="77"/>
        <v>0</v>
      </c>
      <c r="V111" s="1005">
        <v>138</v>
      </c>
      <c r="W111" s="1005">
        <v>204</v>
      </c>
      <c r="X111" s="1005">
        <v>204</v>
      </c>
      <c r="Y111" s="1005">
        <v>0.79259999999999997</v>
      </c>
      <c r="Z111" s="1024">
        <f>+(AA111/(24*30*W111))</f>
        <v>0.56721132897603488</v>
      </c>
      <c r="AA111" s="1005">
        <v>83312</v>
      </c>
      <c r="AB111" s="1005">
        <f t="shared" si="78"/>
        <v>88128</v>
      </c>
      <c r="AC111" s="1005">
        <f t="shared" si="79"/>
        <v>0</v>
      </c>
      <c r="AD111" s="1005">
        <v>138</v>
      </c>
      <c r="AE111" s="1005">
        <v>194.4</v>
      </c>
      <c r="AF111" s="1005">
        <v>194.4</v>
      </c>
      <c r="AG111" s="1005">
        <v>0.7964</v>
      </c>
      <c r="AH111" s="1024">
        <f>+(AI111/(24*31*AE111))</f>
        <v>0.35943238638877822</v>
      </c>
      <c r="AI111" s="1005">
        <v>51986</v>
      </c>
      <c r="AJ111" s="1005">
        <f t="shared" si="80"/>
        <v>86780</v>
      </c>
      <c r="AK111" s="1005">
        <f t="shared" si="81"/>
        <v>0</v>
      </c>
      <c r="AL111" s="1005">
        <v>138</v>
      </c>
      <c r="AM111" s="1005">
        <v>191.76</v>
      </c>
      <c r="AN111" s="1005">
        <v>191.76</v>
      </c>
      <c r="AO111" s="1005">
        <v>0.85729999999999995</v>
      </c>
      <c r="AP111" s="1024">
        <f>+(AQ111/(24*31*AM111))</f>
        <v>0.26631491649508121</v>
      </c>
      <c r="AQ111" s="1005">
        <v>37995</v>
      </c>
      <c r="AR111" s="1005">
        <f t="shared" si="82"/>
        <v>85602</v>
      </c>
      <c r="AS111" s="1005">
        <f t="shared" si="83"/>
        <v>0</v>
      </c>
      <c r="AT111" s="1005">
        <v>138</v>
      </c>
      <c r="AU111" s="1005">
        <v>192</v>
      </c>
      <c r="AV111" s="1005">
        <v>192</v>
      </c>
      <c r="AW111" s="1005">
        <v>0.84089999999999998</v>
      </c>
      <c r="AX111" s="1024">
        <f t="shared" si="112"/>
        <v>0.24178964120370369</v>
      </c>
      <c r="AY111" s="1005">
        <v>33425</v>
      </c>
      <c r="AZ111" s="1005">
        <f t="shared" si="84"/>
        <v>82944</v>
      </c>
      <c r="BA111" s="1005">
        <f t="shared" si="85"/>
        <v>0</v>
      </c>
      <c r="BB111" s="1005">
        <v>138</v>
      </c>
      <c r="BC111" s="1005">
        <v>197.2</v>
      </c>
      <c r="BD111" s="1005">
        <v>197.2</v>
      </c>
      <c r="BE111" s="1005">
        <v>0.86850000000000005</v>
      </c>
      <c r="BF111" s="1024">
        <f t="shared" si="113"/>
        <v>0.45390166633950579</v>
      </c>
      <c r="BG111" s="1005">
        <v>66595</v>
      </c>
      <c r="BH111" s="1005">
        <f t="shared" si="86"/>
        <v>88030</v>
      </c>
      <c r="BI111" s="1005">
        <f t="shared" si="87"/>
        <v>0</v>
      </c>
      <c r="BJ111" s="1005">
        <v>138</v>
      </c>
      <c r="BK111" s="1005">
        <v>166</v>
      </c>
      <c r="BL111" s="1005">
        <v>166</v>
      </c>
      <c r="BM111" s="1005">
        <v>0.94569999999999999</v>
      </c>
      <c r="BN111" s="1024">
        <f t="shared" si="114"/>
        <v>0.32673192771084336</v>
      </c>
      <c r="BO111" s="1005">
        <v>39051</v>
      </c>
      <c r="BP111" s="1005">
        <f t="shared" si="88"/>
        <v>71712</v>
      </c>
      <c r="BQ111" s="1005">
        <f t="shared" si="89"/>
        <v>0</v>
      </c>
      <c r="BR111" s="1005">
        <v>138</v>
      </c>
      <c r="BS111" s="1005">
        <v>145.12</v>
      </c>
      <c r="BT111" s="1005">
        <v>145.12</v>
      </c>
      <c r="BU111" s="1005">
        <v>0.90129999999999999</v>
      </c>
      <c r="BV111" s="1024">
        <f t="shared" ref="BV111:BV131" si="117">+(BW111/(24*31*BS111))</f>
        <v>0.2670111350191462</v>
      </c>
      <c r="BW111" s="1005">
        <v>28829</v>
      </c>
      <c r="BX111" s="1005">
        <f t="shared" si="90"/>
        <v>64782</v>
      </c>
      <c r="BY111" s="1005">
        <f t="shared" si="91"/>
        <v>0</v>
      </c>
      <c r="BZ111" s="1005">
        <v>138</v>
      </c>
      <c r="CA111" s="1005">
        <v>140.80000000000001</v>
      </c>
      <c r="CB111" s="1005">
        <v>140.80000000000001</v>
      </c>
      <c r="CC111" s="1005">
        <v>0.9</v>
      </c>
      <c r="CD111" s="1024">
        <f t="shared" si="116"/>
        <v>0.23284762952101659</v>
      </c>
      <c r="CE111" s="1005">
        <v>24392</v>
      </c>
      <c r="CF111" s="1005">
        <f t="shared" si="92"/>
        <v>62853</v>
      </c>
      <c r="CG111" s="1005">
        <f t="shared" si="93"/>
        <v>0</v>
      </c>
      <c r="CH111" s="1005">
        <v>138</v>
      </c>
      <c r="CI111" s="1005">
        <v>102.32</v>
      </c>
      <c r="CJ111" s="1005">
        <v>110.4</v>
      </c>
      <c r="CK111" s="1005">
        <v>0.89870000000000005</v>
      </c>
      <c r="CL111" s="1024">
        <f t="shared" si="106"/>
        <v>0.22657384396291749</v>
      </c>
      <c r="CM111" s="1005">
        <v>15579</v>
      </c>
      <c r="CN111" s="1005">
        <f t="shared" si="94"/>
        <v>41255</v>
      </c>
      <c r="CO111" s="1005">
        <f t="shared" si="95"/>
        <v>0</v>
      </c>
      <c r="CP111" s="1005">
        <v>138</v>
      </c>
      <c r="CQ111" s="1005">
        <v>188.72</v>
      </c>
      <c r="CR111" s="1005">
        <v>188.72</v>
      </c>
      <c r="CS111" s="1005">
        <v>0.86360000000000003</v>
      </c>
      <c r="CT111" s="1024">
        <f t="shared" si="107"/>
        <v>0.33743880676612564</v>
      </c>
      <c r="CU111" s="1005">
        <v>47379</v>
      </c>
      <c r="CV111" s="1005">
        <f t="shared" si="96"/>
        <v>84245</v>
      </c>
      <c r="CW111" s="1005">
        <f t="shared" si="97"/>
        <v>0</v>
      </c>
    </row>
    <row r="112" spans="1:101">
      <c r="A112" s="1004">
        <v>106</v>
      </c>
      <c r="B112" s="1005" t="s">
        <v>606</v>
      </c>
      <c r="C112" s="1004" t="s">
        <v>1274</v>
      </c>
      <c r="D112" s="1005" t="s">
        <v>2011</v>
      </c>
      <c r="E112" s="1004" t="s">
        <v>55</v>
      </c>
      <c r="F112" s="1004">
        <v>138</v>
      </c>
      <c r="G112" s="1005">
        <v>67.2</v>
      </c>
      <c r="H112" s="1004">
        <v>110.4</v>
      </c>
      <c r="I112" s="1005">
        <v>0.90739999999999998</v>
      </c>
      <c r="J112" s="1024">
        <f>+(K112/(24*30*G112))</f>
        <v>2.9017857142857144E-2</v>
      </c>
      <c r="K112" s="1005">
        <v>1404</v>
      </c>
      <c r="L112" s="1005">
        <f t="shared" si="74"/>
        <v>29030</v>
      </c>
      <c r="M112" s="1005">
        <f t="shared" si="75"/>
        <v>0</v>
      </c>
      <c r="N112" s="1005">
        <v>138</v>
      </c>
      <c r="O112" s="1005">
        <v>138</v>
      </c>
      <c r="P112" s="1005">
        <v>138</v>
      </c>
      <c r="Q112" s="1005">
        <v>0.92110000000000003</v>
      </c>
      <c r="R112" s="1024">
        <f>+(S112/(24*31*O112))</f>
        <v>1.2603241390057659E-2</v>
      </c>
      <c r="S112" s="1005">
        <v>1294</v>
      </c>
      <c r="T112" s="1005">
        <f t="shared" si="76"/>
        <v>61603</v>
      </c>
      <c r="U112" s="1005">
        <f t="shared" si="77"/>
        <v>0</v>
      </c>
      <c r="V112" s="1005">
        <v>138</v>
      </c>
      <c r="W112" s="1005">
        <v>66</v>
      </c>
      <c r="X112" s="1005">
        <v>110.4</v>
      </c>
      <c r="Y112" s="1005">
        <v>0.93789999999999996</v>
      </c>
      <c r="Z112" s="1024">
        <f>+(AA112/(24*30*W112))</f>
        <v>3.1186868686868686E-2</v>
      </c>
      <c r="AA112" s="1005">
        <v>1482</v>
      </c>
      <c r="AB112" s="1005">
        <f t="shared" si="78"/>
        <v>28512</v>
      </c>
      <c r="AC112" s="1005">
        <f t="shared" si="79"/>
        <v>0</v>
      </c>
      <c r="AD112" s="1005">
        <v>138</v>
      </c>
      <c r="AE112" s="1005">
        <v>62</v>
      </c>
      <c r="AF112" s="1005">
        <v>110.4</v>
      </c>
      <c r="AG112" s="1005">
        <v>0.91320000000000001</v>
      </c>
      <c r="AH112" s="1024">
        <f>+(AI112/(24*31*AE112))</f>
        <v>1.8990634755463059E-2</v>
      </c>
      <c r="AI112" s="1005">
        <v>876</v>
      </c>
      <c r="AJ112" s="1005">
        <f t="shared" si="80"/>
        <v>27677</v>
      </c>
      <c r="AK112" s="1005">
        <f t="shared" si="81"/>
        <v>0</v>
      </c>
      <c r="AL112" s="1005">
        <v>138</v>
      </c>
      <c r="AM112" s="1005">
        <v>62</v>
      </c>
      <c r="AN112" s="1005">
        <v>110.4</v>
      </c>
      <c r="AO112" s="1005">
        <v>0.91149999999999998</v>
      </c>
      <c r="AP112" s="1024">
        <f>+(AQ112/(24*31*AM112))</f>
        <v>4.3140825528962888E-2</v>
      </c>
      <c r="AQ112" s="1005">
        <v>1990</v>
      </c>
      <c r="AR112" s="1005">
        <f t="shared" si="82"/>
        <v>27677</v>
      </c>
      <c r="AS112" s="1005">
        <f t="shared" si="83"/>
        <v>0</v>
      </c>
      <c r="AT112" s="1005">
        <v>138</v>
      </c>
      <c r="AU112" s="1005">
        <v>62.4</v>
      </c>
      <c r="AV112" s="1005">
        <v>110.4</v>
      </c>
      <c r="AW112" s="1005">
        <v>0.9133</v>
      </c>
      <c r="AX112" s="1024">
        <f t="shared" si="112"/>
        <v>3.1339031339031341E-2</v>
      </c>
      <c r="AY112" s="1005">
        <v>1408</v>
      </c>
      <c r="AZ112" s="1005">
        <f t="shared" si="84"/>
        <v>26957</v>
      </c>
      <c r="BA112" s="1005">
        <f t="shared" si="85"/>
        <v>0</v>
      </c>
      <c r="BB112" s="1005">
        <v>138</v>
      </c>
      <c r="BC112" s="1005">
        <v>62.8</v>
      </c>
      <c r="BD112" s="1005">
        <v>110.4</v>
      </c>
      <c r="BE112" s="1005">
        <v>0.90990000000000004</v>
      </c>
      <c r="BF112" s="1024">
        <f t="shared" si="113"/>
        <v>3.7540236970070542E-2</v>
      </c>
      <c r="BG112" s="1005">
        <v>1754</v>
      </c>
      <c r="BH112" s="1005">
        <f t="shared" si="86"/>
        <v>28034</v>
      </c>
      <c r="BI112" s="1005">
        <f t="shared" si="87"/>
        <v>0</v>
      </c>
      <c r="BJ112" s="1005">
        <v>138</v>
      </c>
      <c r="BK112" s="1005">
        <v>10.8</v>
      </c>
      <c r="BL112" s="1005">
        <v>110.4</v>
      </c>
      <c r="BM112" s="1005">
        <v>0.99519999999999997</v>
      </c>
      <c r="BN112" s="1024">
        <f t="shared" si="114"/>
        <v>5.4012345679012343E-2</v>
      </c>
      <c r="BO112" s="1005">
        <v>420</v>
      </c>
      <c r="BP112" s="1005">
        <f t="shared" si="88"/>
        <v>4666</v>
      </c>
      <c r="BQ112" s="1005">
        <f t="shared" si="89"/>
        <v>0</v>
      </c>
      <c r="BR112" s="1005">
        <v>138</v>
      </c>
      <c r="BS112" s="1005">
        <v>69.599999999999994</v>
      </c>
      <c r="BT112" s="1005">
        <v>110.4</v>
      </c>
      <c r="BU112" s="1005">
        <v>0.88800000000000001</v>
      </c>
      <c r="BV112" s="1024">
        <f t="shared" si="117"/>
        <v>4.3489679891237185E-2</v>
      </c>
      <c r="BW112" s="1005">
        <v>2252</v>
      </c>
      <c r="BX112" s="1005">
        <f t="shared" si="90"/>
        <v>31069</v>
      </c>
      <c r="BY112" s="1005">
        <f t="shared" si="91"/>
        <v>0</v>
      </c>
      <c r="BZ112" s="1005">
        <v>138</v>
      </c>
      <c r="CA112" s="1005">
        <v>71.2</v>
      </c>
      <c r="CB112" s="1005">
        <v>110.4</v>
      </c>
      <c r="CC112" s="1005">
        <v>0.93069999999999997</v>
      </c>
      <c r="CD112" s="1024">
        <f t="shared" si="116"/>
        <v>2.8882747372236315E-2</v>
      </c>
      <c r="CE112" s="1005">
        <v>1530</v>
      </c>
      <c r="CF112" s="1005">
        <f t="shared" si="92"/>
        <v>31784</v>
      </c>
      <c r="CG112" s="1005">
        <f t="shared" si="93"/>
        <v>0</v>
      </c>
      <c r="CH112" s="1005">
        <v>138</v>
      </c>
      <c r="CI112" s="1005">
        <v>82.4</v>
      </c>
      <c r="CJ112" s="1005">
        <v>110.4</v>
      </c>
      <c r="CK112" s="1005">
        <v>0.89029999999999998</v>
      </c>
      <c r="CL112" s="1024">
        <f t="shared" si="106"/>
        <v>5.2697353213129912E-2</v>
      </c>
      <c r="CM112" s="1005">
        <v>2918</v>
      </c>
      <c r="CN112" s="1005">
        <f t="shared" si="94"/>
        <v>33224</v>
      </c>
      <c r="CO112" s="1005">
        <f t="shared" si="95"/>
        <v>0</v>
      </c>
      <c r="CP112" s="1005">
        <v>138</v>
      </c>
      <c r="CQ112" s="1005">
        <v>61.6</v>
      </c>
      <c r="CR112" s="1005">
        <v>110.4</v>
      </c>
      <c r="CS112" s="1005">
        <v>0.97150000000000003</v>
      </c>
      <c r="CT112" s="1024">
        <f t="shared" si="107"/>
        <v>1.6888353581901969E-2</v>
      </c>
      <c r="CU112" s="1005">
        <v>774</v>
      </c>
      <c r="CV112" s="1005">
        <f t="shared" si="96"/>
        <v>27498</v>
      </c>
      <c r="CW112" s="1005">
        <f t="shared" si="97"/>
        <v>0</v>
      </c>
    </row>
    <row r="113" spans="1:101">
      <c r="A113" s="1004">
        <v>107</v>
      </c>
      <c r="B113" s="1005" t="s">
        <v>816</v>
      </c>
      <c r="C113" s="1004" t="s">
        <v>1274</v>
      </c>
      <c r="D113" s="1005" t="s">
        <v>2203</v>
      </c>
      <c r="E113" s="1004" t="s">
        <v>55</v>
      </c>
      <c r="F113" s="1004">
        <v>139</v>
      </c>
      <c r="G113" s="1005">
        <v>28.2</v>
      </c>
      <c r="H113" s="1004">
        <v>111.2</v>
      </c>
      <c r="I113" s="1005">
        <v>0.99390000000000001</v>
      </c>
      <c r="J113" s="1024">
        <f>+(K113/(24*30*G113))</f>
        <v>0.70124113475177308</v>
      </c>
      <c r="K113" s="1005">
        <v>14238</v>
      </c>
      <c r="L113" s="1005">
        <f t="shared" si="74"/>
        <v>12182</v>
      </c>
      <c r="M113" s="1005">
        <f t="shared" si="75"/>
        <v>2056</v>
      </c>
      <c r="N113" s="1005">
        <v>139</v>
      </c>
      <c r="O113" s="1005">
        <v>26.2</v>
      </c>
      <c r="P113" s="1005">
        <v>111.2</v>
      </c>
      <c r="Q113" s="1005">
        <v>0.98709999999999998</v>
      </c>
      <c r="R113" s="1024">
        <f>+(S113/(24*31*O113))</f>
        <v>0.55179348272182549</v>
      </c>
      <c r="S113" s="1005">
        <v>10756</v>
      </c>
      <c r="T113" s="1005">
        <f t="shared" si="76"/>
        <v>11696</v>
      </c>
      <c r="U113" s="1005">
        <f t="shared" si="77"/>
        <v>0</v>
      </c>
      <c r="V113" s="1005">
        <v>139</v>
      </c>
      <c r="W113" s="1005">
        <v>27</v>
      </c>
      <c r="X113" s="1005">
        <v>111.2</v>
      </c>
      <c r="Y113" s="1005">
        <v>0.9919</v>
      </c>
      <c r="Z113" s="1024">
        <f>+(AA113/(24*30*W113))</f>
        <v>0.562037037037037</v>
      </c>
      <c r="AA113" s="1005">
        <v>10926</v>
      </c>
      <c r="AB113" s="1005">
        <f t="shared" si="78"/>
        <v>11664</v>
      </c>
      <c r="AC113" s="1005">
        <f t="shared" si="79"/>
        <v>0</v>
      </c>
      <c r="AD113" s="1005">
        <v>139</v>
      </c>
      <c r="AE113" s="1005">
        <v>27.6</v>
      </c>
      <c r="AF113" s="1005">
        <v>111.2</v>
      </c>
      <c r="AG113" s="1005">
        <v>0.99309999999999998</v>
      </c>
      <c r="AH113" s="1024">
        <f>+(AI113/(24*31*AE113))</f>
        <v>0.59607293127629735</v>
      </c>
      <c r="AI113" s="1005">
        <v>12240</v>
      </c>
      <c r="AJ113" s="1005">
        <f t="shared" si="80"/>
        <v>12321</v>
      </c>
      <c r="AK113" s="1005">
        <f t="shared" si="81"/>
        <v>0</v>
      </c>
      <c r="AL113" s="1005">
        <v>139</v>
      </c>
      <c r="AM113" s="1005">
        <v>29.4</v>
      </c>
      <c r="AN113" s="1005">
        <v>111.2</v>
      </c>
      <c r="AO113" s="1005">
        <v>0.99309999999999998</v>
      </c>
      <c r="AP113" s="1024">
        <f>+(AQ113/(24*31*AM113))</f>
        <v>0.55656133421110388</v>
      </c>
      <c r="AQ113" s="1005">
        <v>12174</v>
      </c>
      <c r="AR113" s="1005">
        <f t="shared" si="82"/>
        <v>13124</v>
      </c>
      <c r="AS113" s="1005">
        <f t="shared" si="83"/>
        <v>0</v>
      </c>
      <c r="AT113" s="1005">
        <v>139</v>
      </c>
      <c r="AU113" s="1005">
        <v>29.4</v>
      </c>
      <c r="AV113" s="1005">
        <v>111.2</v>
      </c>
      <c r="AW113" s="1005">
        <v>0.99060000000000004</v>
      </c>
      <c r="AX113" s="1024">
        <f t="shared" si="112"/>
        <v>0.54525699168556307</v>
      </c>
      <c r="AY113" s="1005">
        <v>11542</v>
      </c>
      <c r="AZ113" s="1005">
        <f t="shared" si="84"/>
        <v>12701</v>
      </c>
      <c r="BA113" s="1005">
        <f t="shared" si="85"/>
        <v>0</v>
      </c>
      <c r="BB113" s="1005">
        <v>139</v>
      </c>
      <c r="BC113" s="1005">
        <v>30.2</v>
      </c>
      <c r="BD113" s="1005">
        <v>111.2</v>
      </c>
      <c r="BE113" s="1005">
        <v>1.0249999999999999</v>
      </c>
      <c r="BF113" s="1024">
        <f t="shared" si="113"/>
        <v>0.51137577440717796</v>
      </c>
      <c r="BG113" s="1005">
        <v>11490</v>
      </c>
      <c r="BH113" s="1005">
        <f t="shared" si="86"/>
        <v>13481</v>
      </c>
      <c r="BI113" s="1005">
        <f t="shared" si="87"/>
        <v>0</v>
      </c>
      <c r="BJ113" s="1005">
        <v>139</v>
      </c>
      <c r="BK113" s="1005">
        <v>26.2</v>
      </c>
      <c r="BL113" s="1005">
        <v>111.2</v>
      </c>
      <c r="BM113" s="1005">
        <v>0.94569999999999999</v>
      </c>
      <c r="BN113" s="1024">
        <f t="shared" si="114"/>
        <v>0.513676844783715</v>
      </c>
      <c r="BO113" s="1005">
        <v>9690</v>
      </c>
      <c r="BP113" s="1005">
        <f t="shared" si="88"/>
        <v>11318</v>
      </c>
      <c r="BQ113" s="1005">
        <f t="shared" si="89"/>
        <v>0</v>
      </c>
      <c r="BR113" s="1005">
        <v>139</v>
      </c>
      <c r="BS113" s="1005">
        <v>24.8</v>
      </c>
      <c r="BT113" s="1005">
        <v>111.2</v>
      </c>
      <c r="BU113" s="1005">
        <v>0.98740000000000006</v>
      </c>
      <c r="BV113" s="1024">
        <f t="shared" si="117"/>
        <v>0.4668531044051335</v>
      </c>
      <c r="BW113" s="1005">
        <v>8614</v>
      </c>
      <c r="BX113" s="1005">
        <f t="shared" si="90"/>
        <v>11071</v>
      </c>
      <c r="BY113" s="1005">
        <f t="shared" si="91"/>
        <v>0</v>
      </c>
      <c r="BZ113" s="1005">
        <v>139</v>
      </c>
      <c r="CA113" s="1005">
        <v>22.8</v>
      </c>
      <c r="CB113" s="1005">
        <v>111.2</v>
      </c>
      <c r="CC113" s="1005">
        <v>0.9778</v>
      </c>
      <c r="CD113" s="1024">
        <f t="shared" si="116"/>
        <v>0.51181380871533666</v>
      </c>
      <c r="CE113" s="1005">
        <v>8682</v>
      </c>
      <c r="CF113" s="1005">
        <f t="shared" si="92"/>
        <v>10178</v>
      </c>
      <c r="CG113" s="1005">
        <f t="shared" si="93"/>
        <v>0</v>
      </c>
      <c r="CH113" s="1005">
        <v>139</v>
      </c>
      <c r="CI113" s="1005">
        <v>23.6</v>
      </c>
      <c r="CJ113" s="1005">
        <v>111.2</v>
      </c>
      <c r="CK113" s="1005">
        <v>1.0075000000000001</v>
      </c>
      <c r="CL113" s="1024">
        <f t="shared" si="106"/>
        <v>0.49788135593220334</v>
      </c>
      <c r="CM113" s="1005">
        <v>7896</v>
      </c>
      <c r="CN113" s="1005">
        <f t="shared" si="94"/>
        <v>9516</v>
      </c>
      <c r="CO113" s="1005">
        <f t="shared" si="95"/>
        <v>0</v>
      </c>
      <c r="CP113" s="1005">
        <v>139</v>
      </c>
      <c r="CQ113" s="1005">
        <v>30.8</v>
      </c>
      <c r="CR113" s="1005">
        <v>111.2</v>
      </c>
      <c r="CS113" s="1005">
        <v>0.99619999999999997</v>
      </c>
      <c r="CT113" s="1024">
        <f t="shared" si="107"/>
        <v>0.47095377740539029</v>
      </c>
      <c r="CU113" s="1005">
        <v>10792</v>
      </c>
      <c r="CV113" s="1005">
        <f t="shared" si="96"/>
        <v>13749</v>
      </c>
      <c r="CW113" s="1005">
        <f t="shared" si="97"/>
        <v>0</v>
      </c>
    </row>
    <row r="114" spans="1:101">
      <c r="A114" s="1004">
        <v>108</v>
      </c>
      <c r="B114" s="1005" t="s">
        <v>1753</v>
      </c>
      <c r="C114" s="1004" t="s">
        <v>1274</v>
      </c>
      <c r="D114" s="1005" t="s">
        <v>2203</v>
      </c>
      <c r="E114" s="1004" t="s">
        <v>55</v>
      </c>
      <c r="F114" s="1004">
        <v>0</v>
      </c>
      <c r="G114" s="1005"/>
      <c r="H114" s="1004"/>
      <c r="I114" s="1005"/>
      <c r="J114" s="1024">
        <v>0</v>
      </c>
      <c r="K114" s="1005"/>
      <c r="L114" s="1005">
        <f t="shared" si="74"/>
        <v>0</v>
      </c>
      <c r="M114" s="1005">
        <f t="shared" si="75"/>
        <v>0</v>
      </c>
      <c r="N114" s="1005"/>
      <c r="O114" s="1005"/>
      <c r="P114" s="1005"/>
      <c r="Q114" s="1005"/>
      <c r="R114" s="1024">
        <v>0</v>
      </c>
      <c r="S114" s="1005"/>
      <c r="T114" s="1005">
        <f t="shared" si="76"/>
        <v>0</v>
      </c>
      <c r="U114" s="1005">
        <f t="shared" si="77"/>
        <v>0</v>
      </c>
      <c r="V114" s="1005"/>
      <c r="W114" s="1005"/>
      <c r="X114" s="1005"/>
      <c r="Y114" s="1005"/>
      <c r="Z114" s="1024">
        <v>0</v>
      </c>
      <c r="AA114" s="1005"/>
      <c r="AB114" s="1005">
        <f t="shared" si="78"/>
        <v>0</v>
      </c>
      <c r="AC114" s="1005">
        <f t="shared" si="79"/>
        <v>0</v>
      </c>
      <c r="AD114" s="1005"/>
      <c r="AE114" s="1005"/>
      <c r="AF114" s="1005"/>
      <c r="AG114" s="1005"/>
      <c r="AH114" s="1024">
        <v>0</v>
      </c>
      <c r="AI114" s="1005"/>
      <c r="AJ114" s="1005">
        <f t="shared" si="80"/>
        <v>0</v>
      </c>
      <c r="AK114" s="1005">
        <f t="shared" si="81"/>
        <v>0</v>
      </c>
      <c r="AL114" s="1005"/>
      <c r="AM114" s="1005"/>
      <c r="AN114" s="1005"/>
      <c r="AO114" s="1005"/>
      <c r="AP114" s="1024">
        <v>0</v>
      </c>
      <c r="AQ114" s="1005"/>
      <c r="AR114" s="1005">
        <f t="shared" si="82"/>
        <v>0</v>
      </c>
      <c r="AS114" s="1005">
        <f t="shared" si="83"/>
        <v>0</v>
      </c>
      <c r="AT114" s="1005"/>
      <c r="AU114" s="1005"/>
      <c r="AV114" s="1005"/>
      <c r="AW114" s="1005"/>
      <c r="AX114" s="1024">
        <v>0</v>
      </c>
      <c r="AY114" s="1005"/>
      <c r="AZ114" s="1005">
        <f t="shared" si="84"/>
        <v>0</v>
      </c>
      <c r="BA114" s="1005">
        <f t="shared" si="85"/>
        <v>0</v>
      </c>
      <c r="BB114" s="1005">
        <v>139</v>
      </c>
      <c r="BC114" s="1005">
        <v>18.559999999999999</v>
      </c>
      <c r="BD114" s="1005">
        <v>111.2</v>
      </c>
      <c r="BE114" s="1005">
        <v>0.41689999999999999</v>
      </c>
      <c r="BF114" s="1024">
        <f t="shared" si="113"/>
        <v>0.12470453281423804</v>
      </c>
      <c r="BG114" s="1005">
        <v>1722</v>
      </c>
      <c r="BH114" s="1005">
        <f t="shared" si="86"/>
        <v>8285</v>
      </c>
      <c r="BI114" s="1005">
        <f t="shared" si="87"/>
        <v>0</v>
      </c>
      <c r="BJ114" s="1005">
        <v>139</v>
      </c>
      <c r="BK114" s="1005">
        <v>23.2</v>
      </c>
      <c r="BL114" s="1005">
        <v>111.2</v>
      </c>
      <c r="BM114" s="1005">
        <v>0.75949999999999995</v>
      </c>
      <c r="BN114" s="1024">
        <f t="shared" si="114"/>
        <v>0.25945881226053641</v>
      </c>
      <c r="BO114" s="1005">
        <v>4334</v>
      </c>
      <c r="BP114" s="1005">
        <f t="shared" si="88"/>
        <v>10022</v>
      </c>
      <c r="BQ114" s="1005">
        <f t="shared" si="89"/>
        <v>0</v>
      </c>
      <c r="BR114" s="1005">
        <v>139</v>
      </c>
      <c r="BS114" s="1005">
        <v>34.72</v>
      </c>
      <c r="BT114" s="1005">
        <v>111.2</v>
      </c>
      <c r="BU114" s="1005">
        <v>0.81259999999999999</v>
      </c>
      <c r="BV114" s="1024">
        <f t="shared" si="117"/>
        <v>0.22693065259402409</v>
      </c>
      <c r="BW114" s="1005">
        <v>5862</v>
      </c>
      <c r="BX114" s="1005">
        <f t="shared" si="90"/>
        <v>15499</v>
      </c>
      <c r="BY114" s="1005">
        <f t="shared" si="91"/>
        <v>0</v>
      </c>
      <c r="BZ114" s="1005">
        <v>139</v>
      </c>
      <c r="CA114" s="1005">
        <v>41.12</v>
      </c>
      <c r="CB114" s="1005">
        <v>111.2</v>
      </c>
      <c r="CC114" s="1005">
        <v>0.9496</v>
      </c>
      <c r="CD114" s="1024">
        <f t="shared" si="116"/>
        <v>0.32843814066357058</v>
      </c>
      <c r="CE114" s="1005">
        <v>10048</v>
      </c>
      <c r="CF114" s="1005">
        <f t="shared" si="92"/>
        <v>18356</v>
      </c>
      <c r="CG114" s="1005">
        <f t="shared" si="93"/>
        <v>0</v>
      </c>
      <c r="CH114" s="1005">
        <v>139</v>
      </c>
      <c r="CI114" s="1005">
        <v>42</v>
      </c>
      <c r="CJ114" s="1005">
        <v>111.2</v>
      </c>
      <c r="CK114" s="1005">
        <v>0.98260000000000003</v>
      </c>
      <c r="CL114" s="1024">
        <f t="shared" si="106"/>
        <v>0.55201247165532885</v>
      </c>
      <c r="CM114" s="1005">
        <v>15580</v>
      </c>
      <c r="CN114" s="1005">
        <f t="shared" si="94"/>
        <v>16934</v>
      </c>
      <c r="CO114" s="1005">
        <f t="shared" si="95"/>
        <v>0</v>
      </c>
      <c r="CP114" s="1005">
        <v>139</v>
      </c>
      <c r="CQ114" s="1005">
        <v>48</v>
      </c>
      <c r="CR114" s="1005">
        <v>111.2</v>
      </c>
      <c r="CS114" s="1005">
        <v>0.98899999999999999</v>
      </c>
      <c r="CT114" s="1024">
        <f t="shared" si="107"/>
        <v>0.51013664874551967</v>
      </c>
      <c r="CU114" s="1005">
        <v>18218</v>
      </c>
      <c r="CV114" s="1005">
        <f t="shared" si="96"/>
        <v>21427</v>
      </c>
      <c r="CW114" s="1005">
        <f t="shared" si="97"/>
        <v>0</v>
      </c>
    </row>
    <row r="115" spans="1:101">
      <c r="A115" s="1004">
        <v>109</v>
      </c>
      <c r="B115" s="1005" t="s">
        <v>1753</v>
      </c>
      <c r="C115" s="1004" t="s">
        <v>1274</v>
      </c>
      <c r="D115" s="1005" t="s">
        <v>2203</v>
      </c>
      <c r="E115" s="1004" t="s">
        <v>55</v>
      </c>
      <c r="F115" s="1004">
        <v>0</v>
      </c>
      <c r="G115" s="1005"/>
      <c r="H115" s="1004"/>
      <c r="I115" s="1005"/>
      <c r="J115" s="1024">
        <v>0</v>
      </c>
      <c r="K115" s="1005"/>
      <c r="L115" s="1005">
        <f t="shared" si="74"/>
        <v>0</v>
      </c>
      <c r="M115" s="1005">
        <f t="shared" si="75"/>
        <v>0</v>
      </c>
      <c r="N115" s="1005"/>
      <c r="O115" s="1005"/>
      <c r="P115" s="1005"/>
      <c r="Q115" s="1005"/>
      <c r="R115" s="1024">
        <v>0</v>
      </c>
      <c r="S115" s="1005"/>
      <c r="T115" s="1005">
        <f t="shared" si="76"/>
        <v>0</v>
      </c>
      <c r="U115" s="1005">
        <f t="shared" si="77"/>
        <v>0</v>
      </c>
      <c r="V115" s="1005"/>
      <c r="W115" s="1005"/>
      <c r="X115" s="1005"/>
      <c r="Y115" s="1005"/>
      <c r="Z115" s="1024">
        <v>0</v>
      </c>
      <c r="AA115" s="1005"/>
      <c r="AB115" s="1005">
        <f t="shared" si="78"/>
        <v>0</v>
      </c>
      <c r="AC115" s="1005">
        <f t="shared" si="79"/>
        <v>0</v>
      </c>
      <c r="AD115" s="1005"/>
      <c r="AE115" s="1005"/>
      <c r="AF115" s="1005"/>
      <c r="AG115" s="1005"/>
      <c r="AH115" s="1024">
        <v>0</v>
      </c>
      <c r="AI115" s="1005"/>
      <c r="AJ115" s="1005">
        <f t="shared" si="80"/>
        <v>0</v>
      </c>
      <c r="AK115" s="1005">
        <f t="shared" si="81"/>
        <v>0</v>
      </c>
      <c r="AL115" s="1005"/>
      <c r="AM115" s="1005"/>
      <c r="AN115" s="1005"/>
      <c r="AO115" s="1005"/>
      <c r="AP115" s="1024">
        <v>0</v>
      </c>
      <c r="AQ115" s="1005"/>
      <c r="AR115" s="1005">
        <f t="shared" si="82"/>
        <v>0</v>
      </c>
      <c r="AS115" s="1005">
        <f t="shared" si="83"/>
        <v>0</v>
      </c>
      <c r="AT115" s="1005"/>
      <c r="AU115" s="1005"/>
      <c r="AV115" s="1005"/>
      <c r="AW115" s="1005"/>
      <c r="AX115" s="1024">
        <v>0</v>
      </c>
      <c r="AY115" s="1005"/>
      <c r="AZ115" s="1005">
        <f t="shared" si="84"/>
        <v>0</v>
      </c>
      <c r="BA115" s="1005">
        <f t="shared" si="85"/>
        <v>0</v>
      </c>
      <c r="BB115" s="1005"/>
      <c r="BC115" s="1005"/>
      <c r="BD115" s="1005"/>
      <c r="BE115" s="1005"/>
      <c r="BF115" s="1024">
        <v>0</v>
      </c>
      <c r="BG115" s="1005"/>
      <c r="BH115" s="1005">
        <f t="shared" si="86"/>
        <v>0</v>
      </c>
      <c r="BI115" s="1005">
        <f t="shared" si="87"/>
        <v>0</v>
      </c>
      <c r="BJ115" s="1005"/>
      <c r="BK115" s="1005"/>
      <c r="BL115" s="1005"/>
      <c r="BM115" s="1005"/>
      <c r="BN115" s="1024">
        <v>0</v>
      </c>
      <c r="BO115" s="1005"/>
      <c r="BP115" s="1005">
        <f t="shared" si="88"/>
        <v>0</v>
      </c>
      <c r="BQ115" s="1005">
        <f t="shared" si="89"/>
        <v>0</v>
      </c>
      <c r="BR115" s="1005">
        <v>139</v>
      </c>
      <c r="BS115" s="1005">
        <v>12</v>
      </c>
      <c r="BT115" s="1005">
        <v>111.2</v>
      </c>
      <c r="BU115" s="1005">
        <v>0.35959999999999998</v>
      </c>
      <c r="BV115" s="1024">
        <f t="shared" si="117"/>
        <v>2.5537634408602152E-2</v>
      </c>
      <c r="BW115" s="1005">
        <v>228</v>
      </c>
      <c r="BX115" s="1005">
        <f t="shared" si="90"/>
        <v>5357</v>
      </c>
      <c r="BY115" s="1005">
        <f t="shared" si="91"/>
        <v>0</v>
      </c>
      <c r="BZ115" s="1005">
        <v>139</v>
      </c>
      <c r="CA115" s="1005">
        <v>32.479999999999997</v>
      </c>
      <c r="CB115" s="1005">
        <v>111.2</v>
      </c>
      <c r="CC115" s="1005">
        <v>0.86950000000000005</v>
      </c>
      <c r="CD115" s="1024">
        <f t="shared" si="116"/>
        <v>0.14400921658986177</v>
      </c>
      <c r="CE115" s="1005">
        <v>3480</v>
      </c>
      <c r="CF115" s="1005">
        <f t="shared" si="92"/>
        <v>14499</v>
      </c>
      <c r="CG115" s="1005">
        <f t="shared" si="93"/>
        <v>0</v>
      </c>
      <c r="CH115" s="1005">
        <v>139</v>
      </c>
      <c r="CI115" s="1005">
        <v>22.56</v>
      </c>
      <c r="CJ115" s="1005">
        <v>111.2</v>
      </c>
      <c r="CK115" s="1005">
        <v>0.97089999999999999</v>
      </c>
      <c r="CL115" s="1024">
        <f t="shared" si="106"/>
        <v>0.18587998142519419</v>
      </c>
      <c r="CM115" s="1005">
        <v>2818</v>
      </c>
      <c r="CN115" s="1005">
        <f t="shared" si="94"/>
        <v>9096</v>
      </c>
      <c r="CO115" s="1005">
        <f t="shared" si="95"/>
        <v>0</v>
      </c>
      <c r="CP115" s="1005">
        <v>139</v>
      </c>
      <c r="CQ115" s="1005">
        <v>28.32</v>
      </c>
      <c r="CR115" s="1005">
        <v>111.2</v>
      </c>
      <c r="CS115" s="1005">
        <v>0.98309999999999997</v>
      </c>
      <c r="CT115" s="1024">
        <f t="shared" si="107"/>
        <v>0.36592172407508655</v>
      </c>
      <c r="CU115" s="1005">
        <v>7710</v>
      </c>
      <c r="CV115" s="1005">
        <f t="shared" si="96"/>
        <v>12642</v>
      </c>
      <c r="CW115" s="1005">
        <f t="shared" si="97"/>
        <v>0</v>
      </c>
    </row>
    <row r="116" spans="1:101">
      <c r="A116" s="1004">
        <v>110</v>
      </c>
      <c r="B116" s="1005" t="s">
        <v>746</v>
      </c>
      <c r="C116" s="1004" t="s">
        <v>1274</v>
      </c>
      <c r="D116" s="1005" t="s">
        <v>2011</v>
      </c>
      <c r="E116" s="1004" t="s">
        <v>55</v>
      </c>
      <c r="F116" s="1004">
        <v>140</v>
      </c>
      <c r="G116" s="1005">
        <v>139.19999999999999</v>
      </c>
      <c r="H116" s="1004">
        <v>139.19999999999999</v>
      </c>
      <c r="I116" s="1005">
        <v>0.98099999999999998</v>
      </c>
      <c r="J116" s="1024">
        <f t="shared" ref="J116:J123" si="118">+(K116/(24*30*G116))</f>
        <v>0.23383620689655177</v>
      </c>
      <c r="K116" s="1005">
        <v>23436</v>
      </c>
      <c r="L116" s="1005">
        <f t="shared" si="74"/>
        <v>60134</v>
      </c>
      <c r="M116" s="1005">
        <f t="shared" si="75"/>
        <v>0</v>
      </c>
      <c r="N116" s="1005">
        <v>140</v>
      </c>
      <c r="O116" s="1005">
        <v>140.4</v>
      </c>
      <c r="P116" s="1005">
        <v>140.4</v>
      </c>
      <c r="Q116" s="1005">
        <v>0.9738</v>
      </c>
      <c r="R116" s="1024">
        <f t="shared" ref="R116:R131" si="119">+(S116/(24*31*O116))</f>
        <v>0.16378894403087951</v>
      </c>
      <c r="S116" s="1005">
        <v>17109</v>
      </c>
      <c r="T116" s="1005">
        <f t="shared" si="76"/>
        <v>62675</v>
      </c>
      <c r="U116" s="1005">
        <f t="shared" si="77"/>
        <v>0</v>
      </c>
      <c r="V116" s="1005">
        <v>140</v>
      </c>
      <c r="W116" s="1005">
        <v>114.6</v>
      </c>
      <c r="X116" s="1005">
        <v>114.6</v>
      </c>
      <c r="Y116" s="1005">
        <v>0.96919999999999995</v>
      </c>
      <c r="Z116" s="1024">
        <f t="shared" ref="Z116:Z131" si="120">+(AA116/(24*30*W116))</f>
        <v>9.6240546829552062E-2</v>
      </c>
      <c r="AA116" s="1005">
        <v>7941</v>
      </c>
      <c r="AB116" s="1005">
        <f t="shared" si="78"/>
        <v>49507</v>
      </c>
      <c r="AC116" s="1005">
        <f t="shared" si="79"/>
        <v>0</v>
      </c>
      <c r="AD116" s="1005">
        <v>140</v>
      </c>
      <c r="AE116" s="1005">
        <v>157.19999999999999</v>
      </c>
      <c r="AF116" s="1005">
        <v>157.19999999999999</v>
      </c>
      <c r="AG116" s="1005">
        <v>0.97230000000000005</v>
      </c>
      <c r="AH116" s="1024">
        <f t="shared" ref="AH116:AH131" si="121">+(AI116/(24*31*AE116))</f>
        <v>6.4587950422720183E-2</v>
      </c>
      <c r="AI116" s="1005">
        <v>7554</v>
      </c>
      <c r="AJ116" s="1005">
        <f t="shared" si="80"/>
        <v>70174</v>
      </c>
      <c r="AK116" s="1005">
        <f t="shared" si="81"/>
        <v>0</v>
      </c>
      <c r="AL116" s="1005">
        <v>140</v>
      </c>
      <c r="AM116" s="1005">
        <v>199.32</v>
      </c>
      <c r="AN116" s="1005">
        <v>199.32</v>
      </c>
      <c r="AO116" s="1005">
        <v>0.82879999999999998</v>
      </c>
      <c r="AP116" s="1024">
        <f t="shared" ref="AP116:AP131" si="122">+(AQ116/(24*31*AM116))</f>
        <v>0.20432373295009484</v>
      </c>
      <c r="AQ116" s="1005">
        <v>30300</v>
      </c>
      <c r="AR116" s="1005">
        <f t="shared" si="82"/>
        <v>88976</v>
      </c>
      <c r="AS116" s="1005">
        <f t="shared" si="83"/>
        <v>0</v>
      </c>
      <c r="AT116" s="1005">
        <v>140</v>
      </c>
      <c r="AU116" s="1005">
        <v>218.88</v>
      </c>
      <c r="AV116" s="1005">
        <v>218.88</v>
      </c>
      <c r="AW116" s="1005">
        <v>0.80189999999999995</v>
      </c>
      <c r="AX116" s="1024">
        <f t="shared" ref="AX116:AX131" si="123">+(AY116/(24*30*AU116))</f>
        <v>0.24541605750487328</v>
      </c>
      <c r="AY116" s="1005">
        <v>38676</v>
      </c>
      <c r="AZ116" s="1005">
        <f t="shared" si="84"/>
        <v>94556</v>
      </c>
      <c r="BA116" s="1005">
        <f t="shared" si="85"/>
        <v>0</v>
      </c>
      <c r="BB116" s="1005">
        <v>140</v>
      </c>
      <c r="BC116" s="1005">
        <v>164.04</v>
      </c>
      <c r="BD116" s="1005">
        <v>164.04</v>
      </c>
      <c r="BE116" s="1005">
        <v>0.96619999999999995</v>
      </c>
      <c r="BF116" s="1024">
        <f t="shared" ref="BF116:BF131" si="124">+(BG116/(24*31*BC116))</f>
        <v>0.22213799152055755</v>
      </c>
      <c r="BG116" s="1005">
        <v>27111</v>
      </c>
      <c r="BH116" s="1005">
        <f t="shared" si="86"/>
        <v>73227</v>
      </c>
      <c r="BI116" s="1005">
        <f t="shared" si="87"/>
        <v>0</v>
      </c>
      <c r="BJ116" s="1005">
        <v>140</v>
      </c>
      <c r="BK116" s="1005">
        <v>29.4</v>
      </c>
      <c r="BL116" s="1005">
        <v>112</v>
      </c>
      <c r="BM116" s="1005">
        <v>0.76619999999999999</v>
      </c>
      <c r="BN116" s="1024">
        <f t="shared" ref="BN116:BN131" si="125">+(BO116/(24*30*BK116))</f>
        <v>0.129724111866969</v>
      </c>
      <c r="BO116" s="1005">
        <v>2746</v>
      </c>
      <c r="BP116" s="1005">
        <f t="shared" si="88"/>
        <v>12701</v>
      </c>
      <c r="BQ116" s="1005">
        <f t="shared" si="89"/>
        <v>0</v>
      </c>
      <c r="BR116" s="1005">
        <v>140</v>
      </c>
      <c r="BS116" s="1005">
        <v>24.96</v>
      </c>
      <c r="BT116" s="1005">
        <v>112</v>
      </c>
      <c r="BU116" s="1005">
        <v>0.66390000000000005</v>
      </c>
      <c r="BV116" s="1024">
        <f t="shared" si="117"/>
        <v>0.18125775434243174</v>
      </c>
      <c r="BW116" s="1005">
        <v>3366</v>
      </c>
      <c r="BX116" s="1005">
        <f t="shared" si="90"/>
        <v>11142</v>
      </c>
      <c r="BY116" s="1005">
        <f t="shared" si="91"/>
        <v>0</v>
      </c>
      <c r="BZ116" s="1005">
        <v>140</v>
      </c>
      <c r="CA116" s="1005">
        <v>178.92</v>
      </c>
      <c r="CB116" s="1005">
        <v>178.92</v>
      </c>
      <c r="CC116" s="1005">
        <v>0.67349999999999999</v>
      </c>
      <c r="CD116" s="1024">
        <f t="shared" si="116"/>
        <v>6.5198538903672942E-2</v>
      </c>
      <c r="CE116" s="1005">
        <v>8679</v>
      </c>
      <c r="CF116" s="1005">
        <f t="shared" si="92"/>
        <v>79870</v>
      </c>
      <c r="CG116" s="1005">
        <f t="shared" si="93"/>
        <v>0</v>
      </c>
      <c r="CH116" s="1005">
        <v>140</v>
      </c>
      <c r="CI116" s="1005">
        <v>232.08</v>
      </c>
      <c r="CJ116" s="1005">
        <v>232.08</v>
      </c>
      <c r="CK116" s="1005">
        <v>0.69199999999999995</v>
      </c>
      <c r="CL116" s="1024">
        <f t="shared" si="106"/>
        <v>0.32104846850839608</v>
      </c>
      <c r="CM116" s="1005">
        <v>50070</v>
      </c>
      <c r="CN116" s="1005">
        <f t="shared" si="94"/>
        <v>93575</v>
      </c>
      <c r="CO116" s="1005">
        <f t="shared" si="95"/>
        <v>0</v>
      </c>
      <c r="CP116" s="1005">
        <v>140</v>
      </c>
      <c r="CQ116" s="1005">
        <v>229.8</v>
      </c>
      <c r="CR116" s="1005">
        <v>229.8</v>
      </c>
      <c r="CS116" s="1005">
        <v>0.71489999999999998</v>
      </c>
      <c r="CT116" s="1024">
        <f t="shared" si="107"/>
        <v>0.38994871650897928</v>
      </c>
      <c r="CU116" s="1005">
        <v>66670</v>
      </c>
      <c r="CV116" s="1005">
        <f t="shared" si="96"/>
        <v>102583</v>
      </c>
      <c r="CW116" s="1005">
        <f t="shared" si="97"/>
        <v>0</v>
      </c>
    </row>
    <row r="117" spans="1:101">
      <c r="A117" s="1004">
        <v>111</v>
      </c>
      <c r="B117" s="1005" t="s">
        <v>940</v>
      </c>
      <c r="C117" s="1004" t="s">
        <v>1274</v>
      </c>
      <c r="D117" s="1005" t="s">
        <v>2054</v>
      </c>
      <c r="E117" s="1004" t="s">
        <v>55</v>
      </c>
      <c r="F117" s="1004">
        <v>140</v>
      </c>
      <c r="G117" s="1005">
        <v>70.8</v>
      </c>
      <c r="H117" s="1004">
        <v>140</v>
      </c>
      <c r="I117" s="1005">
        <v>0.78380000000000005</v>
      </c>
      <c r="J117" s="1024">
        <f t="shared" si="118"/>
        <v>0.1454213747645951</v>
      </c>
      <c r="K117" s="1005">
        <v>7413</v>
      </c>
      <c r="L117" s="1005">
        <f t="shared" si="74"/>
        <v>30586</v>
      </c>
      <c r="M117" s="1005">
        <f t="shared" si="75"/>
        <v>0</v>
      </c>
      <c r="N117" s="1005">
        <v>140</v>
      </c>
      <c r="O117" s="1005">
        <v>69</v>
      </c>
      <c r="P117" s="1005">
        <v>140</v>
      </c>
      <c r="Q117" s="1005">
        <v>0.79169999999999996</v>
      </c>
      <c r="R117" s="1024">
        <f t="shared" si="119"/>
        <v>0.25935016362786351</v>
      </c>
      <c r="S117" s="1005">
        <v>13314</v>
      </c>
      <c r="T117" s="1005">
        <f t="shared" si="76"/>
        <v>30802</v>
      </c>
      <c r="U117" s="1005">
        <f t="shared" si="77"/>
        <v>0</v>
      </c>
      <c r="V117" s="1005">
        <v>140</v>
      </c>
      <c r="W117" s="1005">
        <v>75</v>
      </c>
      <c r="X117" s="1005">
        <v>140</v>
      </c>
      <c r="Y117" s="1005">
        <v>0.79600000000000004</v>
      </c>
      <c r="Z117" s="1024">
        <f t="shared" si="120"/>
        <v>0.3546111111111111</v>
      </c>
      <c r="AA117" s="1005">
        <v>19149</v>
      </c>
      <c r="AB117" s="1005">
        <f t="shared" si="78"/>
        <v>32400</v>
      </c>
      <c r="AC117" s="1005">
        <f t="shared" si="79"/>
        <v>0</v>
      </c>
      <c r="AD117" s="1005">
        <v>140</v>
      </c>
      <c r="AE117" s="1005">
        <v>28.8</v>
      </c>
      <c r="AF117" s="1005">
        <v>140</v>
      </c>
      <c r="AG117" s="1005">
        <v>0.76129999999999998</v>
      </c>
      <c r="AH117" s="1024">
        <f t="shared" si="121"/>
        <v>0.2000728046594982</v>
      </c>
      <c r="AI117" s="1005">
        <v>4287</v>
      </c>
      <c r="AJ117" s="1005">
        <f t="shared" si="80"/>
        <v>12856</v>
      </c>
      <c r="AK117" s="1005">
        <f t="shared" si="81"/>
        <v>0</v>
      </c>
      <c r="AL117" s="1005">
        <v>140</v>
      </c>
      <c r="AM117" s="1005">
        <v>22.8</v>
      </c>
      <c r="AN117" s="1005">
        <v>140</v>
      </c>
      <c r="AO117" s="1005">
        <v>0.75890000000000002</v>
      </c>
      <c r="AP117" s="1024">
        <f t="shared" si="122"/>
        <v>0.29569892473118281</v>
      </c>
      <c r="AQ117" s="1005">
        <v>5016</v>
      </c>
      <c r="AR117" s="1005">
        <f t="shared" si="82"/>
        <v>10178</v>
      </c>
      <c r="AS117" s="1005">
        <f t="shared" si="83"/>
        <v>0</v>
      </c>
      <c r="AT117" s="1005">
        <v>140</v>
      </c>
      <c r="AU117" s="1005">
        <v>24.6</v>
      </c>
      <c r="AV117" s="1005">
        <v>140</v>
      </c>
      <c r="AW117" s="1005">
        <v>0.73250000000000004</v>
      </c>
      <c r="AX117" s="1024">
        <f t="shared" si="123"/>
        <v>0.46358401084010842</v>
      </c>
      <c r="AY117" s="1005">
        <v>8211</v>
      </c>
      <c r="AZ117" s="1005">
        <f t="shared" si="84"/>
        <v>10627</v>
      </c>
      <c r="BA117" s="1005">
        <f t="shared" si="85"/>
        <v>0</v>
      </c>
      <c r="BB117" s="1005">
        <v>140</v>
      </c>
      <c r="BC117" s="1005">
        <v>37.799999999999997</v>
      </c>
      <c r="BD117" s="1005">
        <v>140</v>
      </c>
      <c r="BE117" s="1005">
        <v>0.72699999999999998</v>
      </c>
      <c r="BF117" s="1024">
        <f t="shared" si="124"/>
        <v>0.29975251749445303</v>
      </c>
      <c r="BG117" s="1005">
        <v>8430</v>
      </c>
      <c r="BH117" s="1005">
        <f t="shared" si="86"/>
        <v>16874</v>
      </c>
      <c r="BI117" s="1005">
        <f t="shared" si="87"/>
        <v>0</v>
      </c>
      <c r="BJ117" s="1005">
        <v>140</v>
      </c>
      <c r="BK117" s="1005">
        <v>34.799999999999997</v>
      </c>
      <c r="BL117" s="1005">
        <v>140</v>
      </c>
      <c r="BM117" s="1005">
        <v>0.59670000000000001</v>
      </c>
      <c r="BN117" s="1024">
        <f t="shared" si="125"/>
        <v>0.36434386973180083</v>
      </c>
      <c r="BO117" s="1005">
        <v>9129</v>
      </c>
      <c r="BP117" s="1005">
        <f t="shared" si="88"/>
        <v>15034</v>
      </c>
      <c r="BQ117" s="1005">
        <f t="shared" si="89"/>
        <v>0</v>
      </c>
      <c r="BR117" s="1005">
        <v>140</v>
      </c>
      <c r="BS117" s="1005">
        <v>18.600000000000001</v>
      </c>
      <c r="BT117" s="1005">
        <v>140</v>
      </c>
      <c r="BU117" s="1005">
        <v>0.3473</v>
      </c>
      <c r="BV117" s="1024">
        <f t="shared" si="117"/>
        <v>0.23651578217134928</v>
      </c>
      <c r="BW117" s="1005">
        <v>3273</v>
      </c>
      <c r="BX117" s="1005">
        <f t="shared" si="90"/>
        <v>8303</v>
      </c>
      <c r="BY117" s="1005">
        <f t="shared" si="91"/>
        <v>0</v>
      </c>
      <c r="BZ117" s="1005">
        <v>140</v>
      </c>
      <c r="CA117" s="1005">
        <v>7.8</v>
      </c>
      <c r="CB117" s="1005">
        <v>140</v>
      </c>
      <c r="CC117" s="1005">
        <v>0.33129999999999998</v>
      </c>
      <c r="CD117" s="1024">
        <f t="shared" si="116"/>
        <v>0.60535566583953682</v>
      </c>
      <c r="CE117" s="1005">
        <v>3513</v>
      </c>
      <c r="CF117" s="1005">
        <f t="shared" si="92"/>
        <v>3482</v>
      </c>
      <c r="CG117" s="1005">
        <f t="shared" si="93"/>
        <v>31</v>
      </c>
      <c r="CH117" s="1005">
        <v>140</v>
      </c>
      <c r="CI117" s="1005">
        <v>25.8</v>
      </c>
      <c r="CJ117" s="1005">
        <v>140</v>
      </c>
      <c r="CK117" s="1005">
        <v>0.49640000000000001</v>
      </c>
      <c r="CL117" s="1024">
        <f t="shared" si="106"/>
        <v>0.28896733111849388</v>
      </c>
      <c r="CM117" s="1005">
        <v>5010</v>
      </c>
      <c r="CN117" s="1005">
        <f t="shared" si="94"/>
        <v>10403</v>
      </c>
      <c r="CO117" s="1005">
        <f t="shared" si="95"/>
        <v>0</v>
      </c>
      <c r="CP117" s="1005">
        <v>140</v>
      </c>
      <c r="CQ117" s="1005">
        <v>93</v>
      </c>
      <c r="CR117" s="1005">
        <v>140</v>
      </c>
      <c r="CS117" s="1005">
        <v>0.66579999999999995</v>
      </c>
      <c r="CT117" s="1024">
        <f t="shared" si="107"/>
        <v>0.12638744363510232</v>
      </c>
      <c r="CU117" s="1005">
        <v>8745</v>
      </c>
      <c r="CV117" s="1005">
        <f t="shared" si="96"/>
        <v>41515</v>
      </c>
      <c r="CW117" s="1005">
        <f t="shared" si="97"/>
        <v>0</v>
      </c>
    </row>
    <row r="118" spans="1:101">
      <c r="A118" s="1004">
        <v>112</v>
      </c>
      <c r="B118" s="1005" t="s">
        <v>1889</v>
      </c>
      <c r="C118" s="1004" t="s">
        <v>1274</v>
      </c>
      <c r="D118" s="1005" t="s">
        <v>2011</v>
      </c>
      <c r="E118" s="1004" t="s">
        <v>55</v>
      </c>
      <c r="F118" s="1004">
        <v>140</v>
      </c>
      <c r="G118" s="1005">
        <v>76.8</v>
      </c>
      <c r="H118" s="1004">
        <v>112</v>
      </c>
      <c r="I118" s="1005">
        <v>0.86419999999999997</v>
      </c>
      <c r="J118" s="1024">
        <f t="shared" si="118"/>
        <v>0.21346932870370369</v>
      </c>
      <c r="K118" s="1005">
        <v>11804</v>
      </c>
      <c r="L118" s="1005">
        <f t="shared" si="74"/>
        <v>33178</v>
      </c>
      <c r="M118" s="1005">
        <f t="shared" si="75"/>
        <v>0</v>
      </c>
      <c r="N118" s="1005">
        <v>140</v>
      </c>
      <c r="O118" s="1005">
        <v>141.36000000000001</v>
      </c>
      <c r="P118" s="1005">
        <v>141.36000000000001</v>
      </c>
      <c r="Q118" s="1005">
        <v>0.85470000000000002</v>
      </c>
      <c r="R118" s="1024">
        <f t="shared" si="119"/>
        <v>0.48984595115954987</v>
      </c>
      <c r="S118" s="1005">
        <v>51518</v>
      </c>
      <c r="T118" s="1005">
        <f t="shared" si="76"/>
        <v>63103</v>
      </c>
      <c r="U118" s="1005">
        <f t="shared" si="77"/>
        <v>0</v>
      </c>
      <c r="V118" s="1005">
        <v>140</v>
      </c>
      <c r="W118" s="1005">
        <v>136</v>
      </c>
      <c r="X118" s="1005">
        <v>136</v>
      </c>
      <c r="Y118" s="1005">
        <v>0.85550000000000004</v>
      </c>
      <c r="Z118" s="1024">
        <f t="shared" si="120"/>
        <v>0.62094566993464051</v>
      </c>
      <c r="AA118" s="1005">
        <v>60803</v>
      </c>
      <c r="AB118" s="1005">
        <f t="shared" si="78"/>
        <v>58752</v>
      </c>
      <c r="AC118" s="1005">
        <f t="shared" si="79"/>
        <v>2051</v>
      </c>
      <c r="AD118" s="1005">
        <v>140</v>
      </c>
      <c r="AE118" s="1005">
        <v>134.56</v>
      </c>
      <c r="AF118" s="1005">
        <v>134.56</v>
      </c>
      <c r="AG118" s="1005">
        <v>0.85780000000000001</v>
      </c>
      <c r="AH118" s="1024">
        <f t="shared" si="121"/>
        <v>0.19646869765895694</v>
      </c>
      <c r="AI118" s="1005">
        <v>19669</v>
      </c>
      <c r="AJ118" s="1005">
        <f t="shared" si="80"/>
        <v>60068</v>
      </c>
      <c r="AK118" s="1005">
        <f t="shared" si="81"/>
        <v>0</v>
      </c>
      <c r="AL118" s="1005">
        <v>140</v>
      </c>
      <c r="AM118" s="1005">
        <v>77.760000000000005</v>
      </c>
      <c r="AN118" s="1005">
        <v>112</v>
      </c>
      <c r="AO118" s="1005">
        <v>0.86829999999999996</v>
      </c>
      <c r="AP118" s="1024">
        <f t="shared" si="122"/>
        <v>8.8067364706402931E-2</v>
      </c>
      <c r="AQ118" s="1005">
        <v>5095</v>
      </c>
      <c r="AR118" s="1005">
        <f t="shared" si="82"/>
        <v>34712</v>
      </c>
      <c r="AS118" s="1005">
        <f t="shared" si="83"/>
        <v>0</v>
      </c>
      <c r="AT118" s="1005">
        <v>140</v>
      </c>
      <c r="AU118" s="1005">
        <v>79.44</v>
      </c>
      <c r="AV118" s="1005">
        <v>112</v>
      </c>
      <c r="AW118" s="1005">
        <v>0.87309999999999999</v>
      </c>
      <c r="AX118" s="1024">
        <f t="shared" si="123"/>
        <v>0.11991929618440193</v>
      </c>
      <c r="AY118" s="1005">
        <v>6859</v>
      </c>
      <c r="AZ118" s="1005">
        <f t="shared" si="84"/>
        <v>34318</v>
      </c>
      <c r="BA118" s="1005">
        <f t="shared" si="85"/>
        <v>0</v>
      </c>
      <c r="BB118" s="1005">
        <v>140</v>
      </c>
      <c r="BC118" s="1005">
        <v>80.400000000000006</v>
      </c>
      <c r="BD118" s="1005">
        <v>112</v>
      </c>
      <c r="BE118" s="1005">
        <v>0.87819999999999998</v>
      </c>
      <c r="BF118" s="1024">
        <f t="shared" si="124"/>
        <v>0.16816121007863905</v>
      </c>
      <c r="BG118" s="1005">
        <v>10059</v>
      </c>
      <c r="BH118" s="1005">
        <f t="shared" si="86"/>
        <v>35891</v>
      </c>
      <c r="BI118" s="1005">
        <f t="shared" si="87"/>
        <v>0</v>
      </c>
      <c r="BJ118" s="1005">
        <v>140</v>
      </c>
      <c r="BK118" s="1005">
        <v>73.84</v>
      </c>
      <c r="BL118" s="1005">
        <v>112</v>
      </c>
      <c r="BM118" s="1005">
        <v>0.82169999999999999</v>
      </c>
      <c r="BN118" s="1024">
        <f t="shared" si="125"/>
        <v>0.11291305525460454</v>
      </c>
      <c r="BO118" s="1005">
        <v>6003</v>
      </c>
      <c r="BP118" s="1005">
        <f t="shared" si="88"/>
        <v>31899</v>
      </c>
      <c r="BQ118" s="1005">
        <f t="shared" si="89"/>
        <v>0</v>
      </c>
      <c r="BR118" s="1005">
        <v>140</v>
      </c>
      <c r="BS118" s="1005">
        <v>70.319999999999993</v>
      </c>
      <c r="BT118" s="1005">
        <v>112</v>
      </c>
      <c r="BU118" s="1005">
        <v>0.74629999999999996</v>
      </c>
      <c r="BV118" s="1024">
        <f t="shared" si="117"/>
        <v>8.8076626665198735E-2</v>
      </c>
      <c r="BW118" s="1005">
        <v>4608</v>
      </c>
      <c r="BX118" s="1005">
        <f t="shared" si="90"/>
        <v>31391</v>
      </c>
      <c r="BY118" s="1005">
        <f t="shared" si="91"/>
        <v>0</v>
      </c>
      <c r="BZ118" s="1005">
        <v>140</v>
      </c>
      <c r="CA118" s="1005">
        <v>68.64</v>
      </c>
      <c r="CB118" s="1005">
        <v>112</v>
      </c>
      <c r="CC118" s="1005">
        <v>0.79610000000000003</v>
      </c>
      <c r="CD118" s="1024">
        <f t="shared" si="116"/>
        <v>0.10395910093490737</v>
      </c>
      <c r="CE118" s="1005">
        <v>5309</v>
      </c>
      <c r="CF118" s="1005">
        <f t="shared" si="92"/>
        <v>30641</v>
      </c>
      <c r="CG118" s="1005">
        <f t="shared" si="93"/>
        <v>0</v>
      </c>
      <c r="CH118" s="1005">
        <v>140</v>
      </c>
      <c r="CI118" s="1005">
        <v>70.08</v>
      </c>
      <c r="CJ118" s="1005">
        <v>112</v>
      </c>
      <c r="CK118" s="1005">
        <v>0.77210000000000001</v>
      </c>
      <c r="CL118" s="1024">
        <f t="shared" si="106"/>
        <v>8.7612456512285275E-2</v>
      </c>
      <c r="CM118" s="1005">
        <v>4126</v>
      </c>
      <c r="CN118" s="1005">
        <f t="shared" si="94"/>
        <v>28256</v>
      </c>
      <c r="CO118" s="1005">
        <f t="shared" si="95"/>
        <v>0</v>
      </c>
      <c r="CP118" s="1005">
        <v>140</v>
      </c>
      <c r="CQ118" s="1005">
        <v>72.400000000000006</v>
      </c>
      <c r="CR118" s="1005">
        <v>112</v>
      </c>
      <c r="CS118" s="1005">
        <v>0.85740000000000005</v>
      </c>
      <c r="CT118" s="1024">
        <f t="shared" si="107"/>
        <v>0.18949013841858253</v>
      </c>
      <c r="CU118" s="1005">
        <v>10207</v>
      </c>
      <c r="CV118" s="1005">
        <f t="shared" si="96"/>
        <v>32319</v>
      </c>
      <c r="CW118" s="1005">
        <f t="shared" si="97"/>
        <v>0</v>
      </c>
    </row>
    <row r="119" spans="1:101">
      <c r="A119" s="1004">
        <v>113</v>
      </c>
      <c r="B119" s="1005" t="s">
        <v>1842</v>
      </c>
      <c r="C119" s="1004" t="s">
        <v>1274</v>
      </c>
      <c r="D119" s="1005" t="s">
        <v>2203</v>
      </c>
      <c r="E119" s="1004" t="s">
        <v>55</v>
      </c>
      <c r="F119" s="1004">
        <v>140</v>
      </c>
      <c r="G119" s="1005">
        <v>112</v>
      </c>
      <c r="H119" s="1004">
        <v>112</v>
      </c>
      <c r="I119" s="1005">
        <v>0.996</v>
      </c>
      <c r="J119" s="1024">
        <f t="shared" si="118"/>
        <v>0.53995535714285714</v>
      </c>
      <c r="K119" s="1005">
        <v>43542</v>
      </c>
      <c r="L119" s="1005">
        <f t="shared" si="74"/>
        <v>48384</v>
      </c>
      <c r="M119" s="1005">
        <f t="shared" si="75"/>
        <v>0</v>
      </c>
      <c r="N119" s="1005">
        <v>140</v>
      </c>
      <c r="O119" s="1005">
        <v>100</v>
      </c>
      <c r="P119" s="1005">
        <v>112</v>
      </c>
      <c r="Q119" s="1005">
        <v>0.99429999999999996</v>
      </c>
      <c r="R119" s="1024">
        <f t="shared" si="119"/>
        <v>0.41586021505376342</v>
      </c>
      <c r="S119" s="1005">
        <v>30940</v>
      </c>
      <c r="T119" s="1005">
        <f t="shared" si="76"/>
        <v>44640</v>
      </c>
      <c r="U119" s="1005">
        <f t="shared" si="77"/>
        <v>0</v>
      </c>
      <c r="V119" s="1005">
        <v>140</v>
      </c>
      <c r="W119" s="1005">
        <v>106</v>
      </c>
      <c r="X119" s="1005">
        <v>112</v>
      </c>
      <c r="Y119" s="1005">
        <v>0.99560000000000004</v>
      </c>
      <c r="Z119" s="1024">
        <f t="shared" si="120"/>
        <v>0.37510482180293503</v>
      </c>
      <c r="AA119" s="1005">
        <v>28628</v>
      </c>
      <c r="AB119" s="1005">
        <f t="shared" si="78"/>
        <v>45792</v>
      </c>
      <c r="AC119" s="1005">
        <f t="shared" si="79"/>
        <v>0</v>
      </c>
      <c r="AD119" s="1005">
        <v>140</v>
      </c>
      <c r="AE119" s="1005">
        <v>105.44</v>
      </c>
      <c r="AF119" s="1005">
        <v>112</v>
      </c>
      <c r="AG119" s="1005">
        <v>0.99750000000000005</v>
      </c>
      <c r="AH119" s="1024">
        <f t="shared" si="121"/>
        <v>0.40388867133323542</v>
      </c>
      <c r="AI119" s="1005">
        <v>31684</v>
      </c>
      <c r="AJ119" s="1005">
        <f t="shared" si="80"/>
        <v>47068</v>
      </c>
      <c r="AK119" s="1005">
        <f t="shared" si="81"/>
        <v>0</v>
      </c>
      <c r="AL119" s="1005">
        <v>140</v>
      </c>
      <c r="AM119" s="1005">
        <v>96.24</v>
      </c>
      <c r="AN119" s="1005">
        <v>112</v>
      </c>
      <c r="AO119" s="1005">
        <v>0.99760000000000004</v>
      </c>
      <c r="AP119" s="1024">
        <f t="shared" si="122"/>
        <v>0.52520468541906884</v>
      </c>
      <c r="AQ119" s="1005">
        <v>37606</v>
      </c>
      <c r="AR119" s="1005">
        <f t="shared" si="82"/>
        <v>42962</v>
      </c>
      <c r="AS119" s="1005">
        <f t="shared" si="83"/>
        <v>0</v>
      </c>
      <c r="AT119" s="1005">
        <v>140</v>
      </c>
      <c r="AU119" s="1005">
        <v>90</v>
      </c>
      <c r="AV119" s="1005">
        <v>112</v>
      </c>
      <c r="AW119" s="1005">
        <v>0.99890000000000001</v>
      </c>
      <c r="AX119" s="1024">
        <f t="shared" si="123"/>
        <v>0.6166666666666667</v>
      </c>
      <c r="AY119" s="1005">
        <v>39960</v>
      </c>
      <c r="AZ119" s="1005">
        <f t="shared" si="84"/>
        <v>38880</v>
      </c>
      <c r="BA119" s="1005">
        <f t="shared" si="85"/>
        <v>1080</v>
      </c>
      <c r="BB119" s="1005">
        <v>140</v>
      </c>
      <c r="BC119" s="1005">
        <v>96.48</v>
      </c>
      <c r="BD119" s="1005">
        <v>112</v>
      </c>
      <c r="BE119" s="1005">
        <v>0.99909999999999999</v>
      </c>
      <c r="BF119" s="1024">
        <f t="shared" si="124"/>
        <v>0.49448935876174677</v>
      </c>
      <c r="BG119" s="1005">
        <v>35495</v>
      </c>
      <c r="BH119" s="1005">
        <f t="shared" si="86"/>
        <v>43069</v>
      </c>
      <c r="BI119" s="1005">
        <f t="shared" si="87"/>
        <v>0</v>
      </c>
      <c r="BJ119" s="1005">
        <v>140</v>
      </c>
      <c r="BK119" s="1005">
        <v>100</v>
      </c>
      <c r="BL119" s="1005">
        <v>112</v>
      </c>
      <c r="BM119" s="1005">
        <v>0.99780000000000002</v>
      </c>
      <c r="BN119" s="1024">
        <f t="shared" si="125"/>
        <v>0.49525000000000002</v>
      </c>
      <c r="BO119" s="1005">
        <v>35658</v>
      </c>
      <c r="BP119" s="1005">
        <f t="shared" si="88"/>
        <v>43200</v>
      </c>
      <c r="BQ119" s="1005">
        <f t="shared" si="89"/>
        <v>0</v>
      </c>
      <c r="BR119" s="1005">
        <v>140</v>
      </c>
      <c r="BS119" s="1005">
        <v>78.599999999999994</v>
      </c>
      <c r="BT119" s="1005">
        <v>112</v>
      </c>
      <c r="BU119" s="1005">
        <v>0.99470000000000003</v>
      </c>
      <c r="BV119" s="1024">
        <f t="shared" si="117"/>
        <v>0.31839106405100004</v>
      </c>
      <c r="BW119" s="1005">
        <v>18619</v>
      </c>
      <c r="BX119" s="1005">
        <f t="shared" si="90"/>
        <v>35087</v>
      </c>
      <c r="BY119" s="1005">
        <f t="shared" si="91"/>
        <v>0</v>
      </c>
      <c r="BZ119" s="1005">
        <v>140</v>
      </c>
      <c r="CA119" s="1005">
        <v>58</v>
      </c>
      <c r="CB119" s="1005">
        <v>112</v>
      </c>
      <c r="CC119" s="1005">
        <v>0.99329999999999996</v>
      </c>
      <c r="CD119" s="1024">
        <f t="shared" si="116"/>
        <v>0.56071560993696701</v>
      </c>
      <c r="CE119" s="1005">
        <v>24196</v>
      </c>
      <c r="CF119" s="1005">
        <f t="shared" si="92"/>
        <v>25891</v>
      </c>
      <c r="CG119" s="1005">
        <f t="shared" si="93"/>
        <v>0</v>
      </c>
      <c r="CH119" s="1005">
        <v>140</v>
      </c>
      <c r="CI119" s="1005">
        <v>72</v>
      </c>
      <c r="CJ119" s="1005">
        <v>112</v>
      </c>
      <c r="CK119" s="1005">
        <v>0.99350000000000005</v>
      </c>
      <c r="CL119" s="1024">
        <f t="shared" si="106"/>
        <v>0.40500992063492064</v>
      </c>
      <c r="CM119" s="1005">
        <v>19596</v>
      </c>
      <c r="CN119" s="1005">
        <f t="shared" si="94"/>
        <v>29030</v>
      </c>
      <c r="CO119" s="1005">
        <f t="shared" si="95"/>
        <v>0</v>
      </c>
      <c r="CP119" s="1005">
        <v>140</v>
      </c>
      <c r="CQ119" s="1005">
        <v>105.2</v>
      </c>
      <c r="CR119" s="1005">
        <v>112</v>
      </c>
      <c r="CS119" s="1005">
        <v>0.99339999999999995</v>
      </c>
      <c r="CT119" s="1024">
        <f t="shared" si="107"/>
        <v>0.44091643157937771</v>
      </c>
      <c r="CU119" s="1005">
        <v>34510</v>
      </c>
      <c r="CV119" s="1005">
        <f t="shared" si="96"/>
        <v>46961</v>
      </c>
      <c r="CW119" s="1005">
        <f t="shared" si="97"/>
        <v>0</v>
      </c>
    </row>
    <row r="120" spans="1:101">
      <c r="A120" s="1004">
        <v>114</v>
      </c>
      <c r="B120" s="1005" t="s">
        <v>960</v>
      </c>
      <c r="C120" s="1004" t="s">
        <v>1274</v>
      </c>
      <c r="D120" s="1005" t="s">
        <v>2011</v>
      </c>
      <c r="E120" s="1004" t="s">
        <v>55</v>
      </c>
      <c r="F120" s="1004">
        <v>140</v>
      </c>
      <c r="G120" s="1005">
        <v>84.08</v>
      </c>
      <c r="H120" s="1004">
        <v>112</v>
      </c>
      <c r="I120" s="1005">
        <v>0.69699999999999995</v>
      </c>
      <c r="J120" s="1024">
        <f t="shared" si="118"/>
        <v>0.11320237340099376</v>
      </c>
      <c r="K120" s="1005">
        <v>6853</v>
      </c>
      <c r="L120" s="1005">
        <f t="shared" si="74"/>
        <v>36323</v>
      </c>
      <c r="M120" s="1005">
        <f t="shared" si="75"/>
        <v>0</v>
      </c>
      <c r="N120" s="1005">
        <v>140</v>
      </c>
      <c r="O120" s="1005">
        <v>63.44</v>
      </c>
      <c r="P120" s="1005">
        <v>112</v>
      </c>
      <c r="Q120" s="1005">
        <v>0.8962</v>
      </c>
      <c r="R120" s="1024">
        <f t="shared" si="119"/>
        <v>3.103855645500278E-2</v>
      </c>
      <c r="S120" s="1005">
        <v>1465</v>
      </c>
      <c r="T120" s="1005">
        <f t="shared" si="76"/>
        <v>28320</v>
      </c>
      <c r="U120" s="1005">
        <f t="shared" si="77"/>
        <v>0</v>
      </c>
      <c r="V120" s="1005">
        <v>140</v>
      </c>
      <c r="W120" s="1005">
        <v>78.08</v>
      </c>
      <c r="X120" s="1005">
        <v>112</v>
      </c>
      <c r="Y120" s="1005">
        <v>0.85040000000000004</v>
      </c>
      <c r="Z120" s="1024">
        <f t="shared" si="120"/>
        <v>3.2231898907103824E-2</v>
      </c>
      <c r="AA120" s="1005">
        <v>1812</v>
      </c>
      <c r="AB120" s="1005">
        <f t="shared" si="78"/>
        <v>33731</v>
      </c>
      <c r="AC120" s="1005">
        <f t="shared" si="79"/>
        <v>0</v>
      </c>
      <c r="AD120" s="1005">
        <v>140</v>
      </c>
      <c r="AE120" s="1005">
        <v>94.4</v>
      </c>
      <c r="AF120" s="1005">
        <v>112</v>
      </c>
      <c r="AG120" s="1005">
        <v>0.57320000000000004</v>
      </c>
      <c r="AH120" s="1024">
        <f t="shared" si="121"/>
        <v>0.1077689311098961</v>
      </c>
      <c r="AI120" s="1005">
        <v>7569</v>
      </c>
      <c r="AJ120" s="1005">
        <f t="shared" si="80"/>
        <v>42140</v>
      </c>
      <c r="AK120" s="1005">
        <f t="shared" si="81"/>
        <v>0</v>
      </c>
      <c r="AL120" s="1005">
        <v>140</v>
      </c>
      <c r="AM120" s="1005">
        <v>98.56</v>
      </c>
      <c r="AN120" s="1005">
        <v>112</v>
      </c>
      <c r="AO120" s="1005">
        <v>0.6139</v>
      </c>
      <c r="AP120" s="1024">
        <f t="shared" si="122"/>
        <v>8.3364426232369782E-2</v>
      </c>
      <c r="AQ120" s="1005">
        <v>6113</v>
      </c>
      <c r="AR120" s="1005">
        <f t="shared" si="82"/>
        <v>43997</v>
      </c>
      <c r="AS120" s="1005">
        <f t="shared" si="83"/>
        <v>0</v>
      </c>
      <c r="AT120" s="1005">
        <v>140</v>
      </c>
      <c r="AU120" s="1005">
        <v>100.32</v>
      </c>
      <c r="AV120" s="1005">
        <v>112</v>
      </c>
      <c r="AW120" s="1005">
        <v>0.58420000000000005</v>
      </c>
      <c r="AX120" s="1024">
        <f t="shared" si="123"/>
        <v>7.7529682792840698E-2</v>
      </c>
      <c r="AY120" s="1005">
        <v>5600</v>
      </c>
      <c r="AZ120" s="1005">
        <f t="shared" si="84"/>
        <v>43338</v>
      </c>
      <c r="BA120" s="1005">
        <f t="shared" si="85"/>
        <v>0</v>
      </c>
      <c r="BB120" s="1005">
        <v>140</v>
      </c>
      <c r="BC120" s="1005">
        <v>93.28</v>
      </c>
      <c r="BD120" s="1005">
        <v>112</v>
      </c>
      <c r="BE120" s="1005">
        <v>0.5675</v>
      </c>
      <c r="BF120" s="1024">
        <f t="shared" si="124"/>
        <v>0.12942303436064848</v>
      </c>
      <c r="BG120" s="1005">
        <v>8982</v>
      </c>
      <c r="BH120" s="1005">
        <f t="shared" si="86"/>
        <v>41640</v>
      </c>
      <c r="BI120" s="1005">
        <f t="shared" si="87"/>
        <v>0</v>
      </c>
      <c r="BJ120" s="1005">
        <v>140</v>
      </c>
      <c r="BK120" s="1005">
        <v>102.08</v>
      </c>
      <c r="BL120" s="1005">
        <v>112</v>
      </c>
      <c r="BM120" s="1005">
        <v>0.49509999999999998</v>
      </c>
      <c r="BN120" s="1024">
        <f t="shared" si="125"/>
        <v>9.2465604319052583E-2</v>
      </c>
      <c r="BO120" s="1005">
        <v>6796</v>
      </c>
      <c r="BP120" s="1005">
        <f t="shared" si="88"/>
        <v>44099</v>
      </c>
      <c r="BQ120" s="1005">
        <f t="shared" si="89"/>
        <v>0</v>
      </c>
      <c r="BR120" s="1005">
        <v>140</v>
      </c>
      <c r="BS120" s="1005">
        <v>102.56</v>
      </c>
      <c r="BT120" s="1005">
        <v>112</v>
      </c>
      <c r="BU120" s="1005">
        <v>0.54559999999999997</v>
      </c>
      <c r="BV120" s="1024">
        <f t="shared" si="117"/>
        <v>0.10991467884521833</v>
      </c>
      <c r="BW120" s="1005">
        <v>8387</v>
      </c>
      <c r="BX120" s="1005">
        <f t="shared" si="90"/>
        <v>45783</v>
      </c>
      <c r="BY120" s="1005">
        <f t="shared" si="91"/>
        <v>0</v>
      </c>
      <c r="BZ120" s="1005">
        <v>140</v>
      </c>
      <c r="CA120" s="1005">
        <v>118.16</v>
      </c>
      <c r="CB120" s="1005">
        <v>118.16</v>
      </c>
      <c r="CC120" s="1005">
        <v>0.54069999999999996</v>
      </c>
      <c r="CD120" s="1024">
        <f t="shared" si="116"/>
        <v>0.10697177510355924</v>
      </c>
      <c r="CE120" s="1005">
        <v>9404</v>
      </c>
      <c r="CF120" s="1005">
        <f t="shared" si="92"/>
        <v>52747</v>
      </c>
      <c r="CG120" s="1005">
        <f t="shared" si="93"/>
        <v>0</v>
      </c>
      <c r="CH120" s="1005">
        <v>140</v>
      </c>
      <c r="CI120" s="1005">
        <v>117.04</v>
      </c>
      <c r="CJ120" s="1005">
        <v>117.04</v>
      </c>
      <c r="CK120" s="1005">
        <v>0.52459999999999996</v>
      </c>
      <c r="CL120" s="1024">
        <f t="shared" si="106"/>
        <v>0.13796412703837516</v>
      </c>
      <c r="CM120" s="1005">
        <v>10851</v>
      </c>
      <c r="CN120" s="1005">
        <f t="shared" si="94"/>
        <v>47191</v>
      </c>
      <c r="CO120" s="1005">
        <f t="shared" si="95"/>
        <v>0</v>
      </c>
      <c r="CP120" s="1005">
        <v>140</v>
      </c>
      <c r="CQ120" s="1005">
        <v>107.92</v>
      </c>
      <c r="CR120" s="1005">
        <v>112</v>
      </c>
      <c r="CS120" s="1005">
        <v>0.57779999999999998</v>
      </c>
      <c r="CT120" s="1024">
        <f t="shared" si="107"/>
        <v>0.16605540145229045</v>
      </c>
      <c r="CU120" s="1005">
        <v>13333</v>
      </c>
      <c r="CV120" s="1005">
        <f t="shared" si="96"/>
        <v>48175</v>
      </c>
      <c r="CW120" s="1005">
        <f t="shared" si="97"/>
        <v>0</v>
      </c>
    </row>
    <row r="121" spans="1:101">
      <c r="A121" s="1004">
        <v>115</v>
      </c>
      <c r="B121" s="1005" t="s">
        <v>298</v>
      </c>
      <c r="C121" s="1004" t="s">
        <v>1274</v>
      </c>
      <c r="D121" s="1005" t="s">
        <v>2011</v>
      </c>
      <c r="E121" s="1004" t="s">
        <v>55</v>
      </c>
      <c r="F121" s="1004">
        <v>141</v>
      </c>
      <c r="G121" s="1005">
        <v>168</v>
      </c>
      <c r="H121" s="1004">
        <v>168</v>
      </c>
      <c r="I121" s="1005">
        <v>0.97829999999999995</v>
      </c>
      <c r="J121" s="1024">
        <f t="shared" si="118"/>
        <v>0.28643353174603176</v>
      </c>
      <c r="K121" s="1005">
        <v>34647</v>
      </c>
      <c r="L121" s="1005">
        <f t="shared" si="74"/>
        <v>72576</v>
      </c>
      <c r="M121" s="1005">
        <f t="shared" si="75"/>
        <v>0</v>
      </c>
      <c r="N121" s="1005">
        <v>141</v>
      </c>
      <c r="O121" s="1005">
        <v>168</v>
      </c>
      <c r="P121" s="1005">
        <v>168</v>
      </c>
      <c r="Q121" s="1005">
        <v>0.9677</v>
      </c>
      <c r="R121" s="1024">
        <f t="shared" si="119"/>
        <v>0.29473886328725041</v>
      </c>
      <c r="S121" s="1005">
        <v>36840</v>
      </c>
      <c r="T121" s="1005">
        <f t="shared" si="76"/>
        <v>74995</v>
      </c>
      <c r="U121" s="1005">
        <f t="shared" si="77"/>
        <v>0</v>
      </c>
      <c r="V121" s="1005">
        <v>141</v>
      </c>
      <c r="W121" s="1005">
        <v>199.92</v>
      </c>
      <c r="X121" s="1005">
        <v>199.92</v>
      </c>
      <c r="Y121" s="1005">
        <v>0.96740000000000004</v>
      </c>
      <c r="Z121" s="1024">
        <f t="shared" si="120"/>
        <v>0.25724873282646393</v>
      </c>
      <c r="AA121" s="1005">
        <v>37029</v>
      </c>
      <c r="AB121" s="1005">
        <f t="shared" si="78"/>
        <v>86365</v>
      </c>
      <c r="AC121" s="1005">
        <f t="shared" si="79"/>
        <v>0</v>
      </c>
      <c r="AD121" s="1005">
        <v>141</v>
      </c>
      <c r="AE121" s="1005">
        <v>188.76</v>
      </c>
      <c r="AF121" s="1005">
        <v>188.76</v>
      </c>
      <c r="AG121" s="1005">
        <v>0.96319999999999995</v>
      </c>
      <c r="AH121" s="1024">
        <f t="shared" si="121"/>
        <v>0.2963027523144825</v>
      </c>
      <c r="AI121" s="1005">
        <v>41612</v>
      </c>
      <c r="AJ121" s="1005">
        <f t="shared" si="80"/>
        <v>84262</v>
      </c>
      <c r="AK121" s="1005">
        <f t="shared" si="81"/>
        <v>0</v>
      </c>
      <c r="AL121" s="1005">
        <v>141</v>
      </c>
      <c r="AM121" s="1005">
        <v>201</v>
      </c>
      <c r="AN121" s="1005">
        <v>201</v>
      </c>
      <c r="AO121" s="1005">
        <v>0.97550000000000003</v>
      </c>
      <c r="AP121" s="1024">
        <f t="shared" si="122"/>
        <v>0.2175078906542556</v>
      </c>
      <c r="AQ121" s="1005">
        <v>32527</v>
      </c>
      <c r="AR121" s="1005">
        <f t="shared" si="82"/>
        <v>89726</v>
      </c>
      <c r="AS121" s="1005">
        <f t="shared" si="83"/>
        <v>0</v>
      </c>
      <c r="AT121" s="1005">
        <v>141</v>
      </c>
      <c r="AU121" s="1005">
        <v>15</v>
      </c>
      <c r="AV121" s="1005">
        <v>112.8</v>
      </c>
      <c r="AW121" s="1005">
        <v>0.98080000000000001</v>
      </c>
      <c r="AX121" s="1024">
        <f t="shared" si="123"/>
        <v>1.0330555555555556</v>
      </c>
      <c r="AY121" s="1005">
        <v>11157</v>
      </c>
      <c r="AZ121" s="1005">
        <f t="shared" si="84"/>
        <v>6480</v>
      </c>
      <c r="BA121" s="1005">
        <f t="shared" si="85"/>
        <v>4677</v>
      </c>
      <c r="BB121" s="1005">
        <v>141</v>
      </c>
      <c r="BC121" s="1005">
        <v>21.12</v>
      </c>
      <c r="BD121" s="1005">
        <v>112.8</v>
      </c>
      <c r="BE121" s="1005">
        <v>0.93289999999999995</v>
      </c>
      <c r="BF121" s="1024">
        <f t="shared" si="124"/>
        <v>0.29802816471163246</v>
      </c>
      <c r="BG121" s="1005">
        <v>4683</v>
      </c>
      <c r="BH121" s="1005">
        <f t="shared" si="86"/>
        <v>9428</v>
      </c>
      <c r="BI121" s="1005">
        <f t="shared" si="87"/>
        <v>0</v>
      </c>
      <c r="BJ121" s="1005">
        <v>141</v>
      </c>
      <c r="BK121" s="1005">
        <v>273</v>
      </c>
      <c r="BL121" s="1005">
        <v>273</v>
      </c>
      <c r="BM121" s="1005">
        <v>0.90480000000000005</v>
      </c>
      <c r="BN121" s="1024">
        <f t="shared" si="125"/>
        <v>0.11938339438339439</v>
      </c>
      <c r="BO121" s="1005">
        <v>23466</v>
      </c>
      <c r="BP121" s="1005">
        <f t="shared" si="88"/>
        <v>117936</v>
      </c>
      <c r="BQ121" s="1005">
        <f t="shared" si="89"/>
        <v>0</v>
      </c>
      <c r="BR121" s="1005">
        <v>141</v>
      </c>
      <c r="BS121" s="1005">
        <v>289.92</v>
      </c>
      <c r="BT121" s="1005">
        <v>289.92</v>
      </c>
      <c r="BU121" s="1005">
        <v>0.94679999999999997</v>
      </c>
      <c r="BV121" s="1024">
        <f t="shared" si="117"/>
        <v>0.25007825666405564</v>
      </c>
      <c r="BW121" s="1005">
        <v>53942</v>
      </c>
      <c r="BX121" s="1005">
        <f t="shared" si="90"/>
        <v>129420</v>
      </c>
      <c r="BY121" s="1005">
        <f t="shared" si="91"/>
        <v>0</v>
      </c>
      <c r="BZ121" s="1005">
        <v>141</v>
      </c>
      <c r="CA121" s="1005">
        <v>255.72</v>
      </c>
      <c r="CB121" s="1005">
        <v>255.72</v>
      </c>
      <c r="CC121" s="1005">
        <v>0.92930000000000001</v>
      </c>
      <c r="CD121" s="1024">
        <f t="shared" si="116"/>
        <v>0.21731808480041176</v>
      </c>
      <c r="CE121" s="1005">
        <v>41346</v>
      </c>
      <c r="CF121" s="1005">
        <f t="shared" si="92"/>
        <v>114153</v>
      </c>
      <c r="CG121" s="1005">
        <f t="shared" si="93"/>
        <v>0</v>
      </c>
      <c r="CH121" s="1005">
        <v>141</v>
      </c>
      <c r="CI121" s="1005">
        <v>292.08</v>
      </c>
      <c r="CJ121" s="1005">
        <v>292.08</v>
      </c>
      <c r="CK121" s="1005">
        <v>0.95269999999999999</v>
      </c>
      <c r="CL121" s="1024">
        <f t="shared" si="106"/>
        <v>0.23867197180159386</v>
      </c>
      <c r="CM121" s="1005">
        <v>46846</v>
      </c>
      <c r="CN121" s="1005">
        <f t="shared" si="94"/>
        <v>117767</v>
      </c>
      <c r="CO121" s="1005">
        <f t="shared" si="95"/>
        <v>0</v>
      </c>
      <c r="CP121" s="1005">
        <v>141</v>
      </c>
      <c r="CQ121" s="1005">
        <v>306.95999999999998</v>
      </c>
      <c r="CR121" s="1005">
        <v>306.95999999999998</v>
      </c>
      <c r="CS121" s="1005">
        <v>0.95330000000000004</v>
      </c>
      <c r="CT121" s="1024">
        <f t="shared" si="107"/>
        <v>0.2075372855137162</v>
      </c>
      <c r="CU121" s="1005">
        <v>47397</v>
      </c>
      <c r="CV121" s="1005">
        <f t="shared" si="96"/>
        <v>137027</v>
      </c>
      <c r="CW121" s="1005">
        <f t="shared" si="97"/>
        <v>0</v>
      </c>
    </row>
    <row r="122" spans="1:101">
      <c r="A122" s="1004">
        <v>116</v>
      </c>
      <c r="B122" s="1005" t="s">
        <v>1890</v>
      </c>
      <c r="C122" s="1004" t="s">
        <v>1274</v>
      </c>
      <c r="D122" s="1005" t="s">
        <v>2011</v>
      </c>
      <c r="E122" s="1004" t="s">
        <v>55</v>
      </c>
      <c r="F122" s="1004">
        <v>141</v>
      </c>
      <c r="G122" s="1005">
        <v>82</v>
      </c>
      <c r="H122" s="1004">
        <v>112.8</v>
      </c>
      <c r="I122" s="1005">
        <v>0.96440000000000003</v>
      </c>
      <c r="J122" s="1024">
        <f t="shared" si="118"/>
        <v>0.18604336043360434</v>
      </c>
      <c r="K122" s="1005">
        <v>10984</v>
      </c>
      <c r="L122" s="1005">
        <f t="shared" si="74"/>
        <v>35424</v>
      </c>
      <c r="M122" s="1005">
        <f t="shared" si="75"/>
        <v>0</v>
      </c>
      <c r="N122" s="1005">
        <v>141</v>
      </c>
      <c r="O122" s="1005">
        <v>76</v>
      </c>
      <c r="P122" s="1005">
        <v>112.8</v>
      </c>
      <c r="Q122" s="1005">
        <v>0.9365</v>
      </c>
      <c r="R122" s="1024">
        <f t="shared" si="119"/>
        <v>0.14178338992642897</v>
      </c>
      <c r="S122" s="1005">
        <v>8017</v>
      </c>
      <c r="T122" s="1005">
        <f t="shared" si="76"/>
        <v>33926</v>
      </c>
      <c r="U122" s="1005">
        <f t="shared" si="77"/>
        <v>0</v>
      </c>
      <c r="V122" s="1005">
        <v>141</v>
      </c>
      <c r="W122" s="1005">
        <v>68</v>
      </c>
      <c r="X122" s="1005">
        <v>112.8</v>
      </c>
      <c r="Y122" s="1005">
        <v>0.94110000000000005</v>
      </c>
      <c r="Z122" s="1024">
        <f t="shared" si="120"/>
        <v>8.2291666666666666E-2</v>
      </c>
      <c r="AA122" s="1005">
        <v>4029</v>
      </c>
      <c r="AB122" s="1005">
        <f t="shared" si="78"/>
        <v>29376</v>
      </c>
      <c r="AC122" s="1005">
        <f t="shared" si="79"/>
        <v>0</v>
      </c>
      <c r="AD122" s="1005">
        <v>141</v>
      </c>
      <c r="AE122" s="1005">
        <v>82</v>
      </c>
      <c r="AF122" s="1005">
        <v>112.8</v>
      </c>
      <c r="AG122" s="1005">
        <v>0.95860000000000001</v>
      </c>
      <c r="AH122" s="1024">
        <f t="shared" si="121"/>
        <v>0.12619656438499868</v>
      </c>
      <c r="AI122" s="1005">
        <v>7699</v>
      </c>
      <c r="AJ122" s="1005">
        <f t="shared" si="80"/>
        <v>36605</v>
      </c>
      <c r="AK122" s="1005">
        <f t="shared" si="81"/>
        <v>0</v>
      </c>
      <c r="AL122" s="1005">
        <v>141</v>
      </c>
      <c r="AM122" s="1005">
        <v>60</v>
      </c>
      <c r="AN122" s="1005">
        <v>112.8</v>
      </c>
      <c r="AO122" s="1005">
        <v>0.9446</v>
      </c>
      <c r="AP122" s="1024">
        <f t="shared" si="122"/>
        <v>7.5739247311827962E-2</v>
      </c>
      <c r="AQ122" s="1005">
        <v>3381</v>
      </c>
      <c r="AR122" s="1005">
        <f t="shared" si="82"/>
        <v>26784</v>
      </c>
      <c r="AS122" s="1005">
        <f t="shared" si="83"/>
        <v>0</v>
      </c>
      <c r="AT122" s="1005">
        <v>141</v>
      </c>
      <c r="AU122" s="1005">
        <v>61</v>
      </c>
      <c r="AV122" s="1005">
        <v>112.8</v>
      </c>
      <c r="AW122" s="1005">
        <v>0.93779999999999997</v>
      </c>
      <c r="AX122" s="1024">
        <f t="shared" si="123"/>
        <v>6.964936247723133E-2</v>
      </c>
      <c r="AY122" s="1005">
        <v>3059</v>
      </c>
      <c r="AZ122" s="1005">
        <f t="shared" si="84"/>
        <v>26352</v>
      </c>
      <c r="BA122" s="1005">
        <f t="shared" si="85"/>
        <v>0</v>
      </c>
      <c r="BB122" s="1005">
        <v>141</v>
      </c>
      <c r="BC122" s="1005">
        <v>96</v>
      </c>
      <c r="BD122" s="1005">
        <v>112.8</v>
      </c>
      <c r="BE122" s="1005">
        <v>0.89470000000000005</v>
      </c>
      <c r="BF122" s="1024">
        <f t="shared" si="124"/>
        <v>9.6816196236559141E-2</v>
      </c>
      <c r="BG122" s="1005">
        <v>6915</v>
      </c>
      <c r="BH122" s="1005">
        <f t="shared" si="86"/>
        <v>42854</v>
      </c>
      <c r="BI122" s="1005">
        <f t="shared" si="87"/>
        <v>0</v>
      </c>
      <c r="BJ122" s="1005">
        <v>141</v>
      </c>
      <c r="BK122" s="1005">
        <v>102.4</v>
      </c>
      <c r="BL122" s="1005">
        <v>112.8</v>
      </c>
      <c r="BM122" s="1005">
        <v>0.87419999999999998</v>
      </c>
      <c r="BN122" s="1024">
        <f t="shared" si="125"/>
        <v>0.16875542534722221</v>
      </c>
      <c r="BO122" s="1005">
        <v>12442</v>
      </c>
      <c r="BP122" s="1005">
        <f t="shared" si="88"/>
        <v>44237</v>
      </c>
      <c r="BQ122" s="1005">
        <f t="shared" si="89"/>
        <v>0</v>
      </c>
      <c r="BR122" s="1005">
        <v>141</v>
      </c>
      <c r="BS122" s="1005">
        <v>87.28</v>
      </c>
      <c r="BT122" s="1005">
        <v>112.8</v>
      </c>
      <c r="BU122" s="1005">
        <v>0.99550000000000005</v>
      </c>
      <c r="BV122" s="1024">
        <f t="shared" si="117"/>
        <v>0.16913493096005441</v>
      </c>
      <c r="BW122" s="1005">
        <v>10983</v>
      </c>
      <c r="BX122" s="1005">
        <f t="shared" si="90"/>
        <v>38962</v>
      </c>
      <c r="BY122" s="1005">
        <f t="shared" si="91"/>
        <v>0</v>
      </c>
      <c r="BZ122" s="1005">
        <v>141</v>
      </c>
      <c r="CA122" s="1005">
        <v>86.84</v>
      </c>
      <c r="CB122" s="1005">
        <v>112.8</v>
      </c>
      <c r="CC122" s="1005">
        <v>0.98029999999999995</v>
      </c>
      <c r="CD122" s="1024">
        <f t="shared" si="116"/>
        <v>0.1470693848035938</v>
      </c>
      <c r="CE122" s="1005">
        <v>9502</v>
      </c>
      <c r="CF122" s="1005">
        <f t="shared" si="92"/>
        <v>38765</v>
      </c>
      <c r="CG122" s="1005">
        <f t="shared" si="93"/>
        <v>0</v>
      </c>
      <c r="CH122" s="1005">
        <v>141</v>
      </c>
      <c r="CI122" s="1005">
        <v>98.04</v>
      </c>
      <c r="CJ122" s="1005">
        <v>112.8</v>
      </c>
      <c r="CK122" s="1005">
        <v>0.96930000000000005</v>
      </c>
      <c r="CL122" s="1024">
        <f t="shared" si="106"/>
        <v>0.1863610091119271</v>
      </c>
      <c r="CM122" s="1005">
        <v>12278</v>
      </c>
      <c r="CN122" s="1005">
        <f t="shared" si="94"/>
        <v>39530</v>
      </c>
      <c r="CO122" s="1005">
        <f t="shared" si="95"/>
        <v>0</v>
      </c>
      <c r="CP122" s="1005">
        <v>141</v>
      </c>
      <c r="CQ122" s="1005">
        <v>81.400000000000006</v>
      </c>
      <c r="CR122" s="1005">
        <v>112.8</v>
      </c>
      <c r="CS122" s="1005">
        <v>0.97899999999999998</v>
      </c>
      <c r="CT122" s="1024">
        <f t="shared" si="107"/>
        <v>0.25035666164698422</v>
      </c>
      <c r="CU122" s="1005">
        <v>15162</v>
      </c>
      <c r="CV122" s="1005">
        <f t="shared" si="96"/>
        <v>36337</v>
      </c>
      <c r="CW122" s="1005">
        <f t="shared" si="97"/>
        <v>0</v>
      </c>
    </row>
    <row r="123" spans="1:101">
      <c r="A123" s="1004">
        <v>117</v>
      </c>
      <c r="B123" s="1005" t="s">
        <v>745</v>
      </c>
      <c r="C123" s="1004" t="s">
        <v>1274</v>
      </c>
      <c r="D123" s="1005" t="s">
        <v>2203</v>
      </c>
      <c r="E123" s="1004" t="s">
        <v>55</v>
      </c>
      <c r="F123" s="1004">
        <v>141</v>
      </c>
      <c r="G123" s="1005">
        <v>97.2</v>
      </c>
      <c r="H123" s="1004">
        <v>112.8</v>
      </c>
      <c r="I123" s="1005">
        <v>0.99860000000000004</v>
      </c>
      <c r="J123" s="1024">
        <f t="shared" si="118"/>
        <v>0.6103252171925011</v>
      </c>
      <c r="K123" s="1005">
        <v>42713</v>
      </c>
      <c r="L123" s="1005">
        <f t="shared" si="74"/>
        <v>41990</v>
      </c>
      <c r="M123" s="1005">
        <f t="shared" si="75"/>
        <v>723</v>
      </c>
      <c r="N123" s="1005">
        <v>141</v>
      </c>
      <c r="O123" s="1005">
        <v>93.2</v>
      </c>
      <c r="P123" s="1005">
        <v>112.8</v>
      </c>
      <c r="Q123" s="1005">
        <v>0.99819999999999998</v>
      </c>
      <c r="R123" s="1024">
        <f t="shared" si="119"/>
        <v>0.59015759841247861</v>
      </c>
      <c r="S123" s="1005">
        <v>40922</v>
      </c>
      <c r="T123" s="1005">
        <f t="shared" si="76"/>
        <v>41604</v>
      </c>
      <c r="U123" s="1005">
        <f t="shared" si="77"/>
        <v>0</v>
      </c>
      <c r="V123" s="1005">
        <v>141</v>
      </c>
      <c r="W123" s="1005">
        <v>95.44</v>
      </c>
      <c r="X123" s="1005">
        <v>112.8</v>
      </c>
      <c r="Y123" s="1005">
        <v>0.998</v>
      </c>
      <c r="Z123" s="1024">
        <f t="shared" si="120"/>
        <v>0.61133521933500978</v>
      </c>
      <c r="AA123" s="1005">
        <v>42009</v>
      </c>
      <c r="AB123" s="1005">
        <f t="shared" si="78"/>
        <v>41230</v>
      </c>
      <c r="AC123" s="1005">
        <f t="shared" si="79"/>
        <v>779</v>
      </c>
      <c r="AD123" s="1005">
        <v>141</v>
      </c>
      <c r="AE123" s="1005">
        <v>93.84</v>
      </c>
      <c r="AF123" s="1005">
        <v>112.8</v>
      </c>
      <c r="AG123" s="1005">
        <v>0.99809999999999999</v>
      </c>
      <c r="AH123" s="1024">
        <f t="shared" si="121"/>
        <v>0.60429442931917965</v>
      </c>
      <c r="AI123" s="1005">
        <v>42190</v>
      </c>
      <c r="AJ123" s="1005">
        <f t="shared" si="80"/>
        <v>41890</v>
      </c>
      <c r="AK123" s="1005">
        <f t="shared" si="81"/>
        <v>300</v>
      </c>
      <c r="AL123" s="1005">
        <v>141</v>
      </c>
      <c r="AM123" s="1005">
        <v>82.32</v>
      </c>
      <c r="AN123" s="1005">
        <v>112.8</v>
      </c>
      <c r="AO123" s="1005">
        <v>0.99839999999999995</v>
      </c>
      <c r="AP123" s="1024">
        <f t="shared" si="122"/>
        <v>0.674786043449638</v>
      </c>
      <c r="AQ123" s="1005">
        <v>41328</v>
      </c>
      <c r="AR123" s="1005">
        <f t="shared" si="82"/>
        <v>36748</v>
      </c>
      <c r="AS123" s="1005">
        <f t="shared" si="83"/>
        <v>4580</v>
      </c>
      <c r="AT123" s="1005">
        <v>141</v>
      </c>
      <c r="AU123" s="1005">
        <v>80.959999999999994</v>
      </c>
      <c r="AV123" s="1005">
        <v>112.8</v>
      </c>
      <c r="AW123" s="1005">
        <v>0.99850000000000005</v>
      </c>
      <c r="AX123" s="1024">
        <f t="shared" si="123"/>
        <v>0.67646574440052709</v>
      </c>
      <c r="AY123" s="1005">
        <v>39432</v>
      </c>
      <c r="AZ123" s="1005">
        <f t="shared" si="84"/>
        <v>34975</v>
      </c>
      <c r="BA123" s="1005">
        <f t="shared" si="85"/>
        <v>4457</v>
      </c>
      <c r="BB123" s="1005">
        <v>141</v>
      </c>
      <c r="BC123" s="1005">
        <v>89.28</v>
      </c>
      <c r="BD123" s="1005">
        <v>112.8</v>
      </c>
      <c r="BE123" s="1005">
        <v>0.99780000000000002</v>
      </c>
      <c r="BF123" s="1024">
        <f t="shared" si="124"/>
        <v>0.62794771553551465</v>
      </c>
      <c r="BG123" s="1005">
        <v>41711</v>
      </c>
      <c r="BH123" s="1005">
        <f t="shared" si="86"/>
        <v>39855</v>
      </c>
      <c r="BI123" s="1005">
        <f t="shared" si="87"/>
        <v>1856</v>
      </c>
      <c r="BJ123" s="1005">
        <v>141</v>
      </c>
      <c r="BK123" s="1005">
        <v>82.48</v>
      </c>
      <c r="BL123" s="1005">
        <v>112.8</v>
      </c>
      <c r="BM123" s="1005">
        <v>0.99819999999999998</v>
      </c>
      <c r="BN123" s="1024">
        <f t="shared" si="125"/>
        <v>0.63754512878542935</v>
      </c>
      <c r="BO123" s="1005">
        <v>37861</v>
      </c>
      <c r="BP123" s="1005">
        <f t="shared" si="88"/>
        <v>35631</v>
      </c>
      <c r="BQ123" s="1005">
        <f t="shared" si="89"/>
        <v>2230</v>
      </c>
      <c r="BR123" s="1005">
        <v>141</v>
      </c>
      <c r="BS123" s="1005">
        <v>76.8</v>
      </c>
      <c r="BT123" s="1005">
        <v>112.8</v>
      </c>
      <c r="BU123" s="1005">
        <v>0.99750000000000005</v>
      </c>
      <c r="BV123" s="1024">
        <f t="shared" si="117"/>
        <v>0.62013468862007171</v>
      </c>
      <c r="BW123" s="1005">
        <v>35434</v>
      </c>
      <c r="BX123" s="1005">
        <f t="shared" si="90"/>
        <v>34284</v>
      </c>
      <c r="BY123" s="1005">
        <f t="shared" si="91"/>
        <v>1150</v>
      </c>
      <c r="BZ123" s="1005">
        <v>141</v>
      </c>
      <c r="CA123" s="1005">
        <v>71.599999999999994</v>
      </c>
      <c r="CB123" s="1005">
        <v>112.8</v>
      </c>
      <c r="CC123" s="1005">
        <v>0.99880000000000002</v>
      </c>
      <c r="CD123" s="1024">
        <f t="shared" si="116"/>
        <v>0.67658587132816728</v>
      </c>
      <c r="CE123" s="1005">
        <v>36042</v>
      </c>
      <c r="CF123" s="1005">
        <f t="shared" si="92"/>
        <v>31962</v>
      </c>
      <c r="CG123" s="1005">
        <f t="shared" si="93"/>
        <v>4080</v>
      </c>
      <c r="CH123" s="1005">
        <v>141</v>
      </c>
      <c r="CI123" s="1005">
        <v>75.599999999999994</v>
      </c>
      <c r="CJ123" s="1005">
        <v>112.8</v>
      </c>
      <c r="CK123" s="1005">
        <v>0.99909999999999999</v>
      </c>
      <c r="CL123" s="1024">
        <f t="shared" si="106"/>
        <v>0.68318531116150172</v>
      </c>
      <c r="CM123" s="1005">
        <v>34708</v>
      </c>
      <c r="CN123" s="1005">
        <f t="shared" si="94"/>
        <v>30482</v>
      </c>
      <c r="CO123" s="1005">
        <f t="shared" si="95"/>
        <v>4226</v>
      </c>
      <c r="CP123" s="1005">
        <v>141</v>
      </c>
      <c r="CQ123" s="1005">
        <v>78.64</v>
      </c>
      <c r="CR123" s="1005">
        <v>112.8</v>
      </c>
      <c r="CS123" s="1005">
        <v>0.99909999999999999</v>
      </c>
      <c r="CT123" s="1024">
        <f t="shared" si="107"/>
        <v>0.69304862774696718</v>
      </c>
      <c r="CU123" s="1005">
        <v>40549</v>
      </c>
      <c r="CV123" s="1005">
        <f t="shared" si="96"/>
        <v>35105</v>
      </c>
      <c r="CW123" s="1005">
        <f t="shared" si="97"/>
        <v>5444</v>
      </c>
    </row>
    <row r="124" spans="1:101">
      <c r="A124" s="1004">
        <v>118</v>
      </c>
      <c r="B124" s="1005" t="s">
        <v>2080</v>
      </c>
      <c r="C124" s="1004" t="s">
        <v>1274</v>
      </c>
      <c r="D124" s="1005" t="s">
        <v>2051</v>
      </c>
      <c r="E124" s="1004" t="s">
        <v>55</v>
      </c>
      <c r="F124" s="1004">
        <v>0</v>
      </c>
      <c r="G124" s="1005"/>
      <c r="H124" s="1004"/>
      <c r="I124" s="1005"/>
      <c r="J124" s="1024">
        <v>0</v>
      </c>
      <c r="K124" s="1005"/>
      <c r="L124" s="1005">
        <f t="shared" si="74"/>
        <v>0</v>
      </c>
      <c r="M124" s="1005">
        <f t="shared" si="75"/>
        <v>0</v>
      </c>
      <c r="N124" s="1005">
        <v>141</v>
      </c>
      <c r="O124" s="1005">
        <v>19.2</v>
      </c>
      <c r="P124" s="1005">
        <v>112.8</v>
      </c>
      <c r="Q124" s="1005">
        <v>0.1867</v>
      </c>
      <c r="R124" s="1024">
        <f t="shared" si="119"/>
        <v>9.7446236559139796E-2</v>
      </c>
      <c r="S124" s="1005">
        <v>1392</v>
      </c>
      <c r="T124" s="1005">
        <f t="shared" si="76"/>
        <v>8571</v>
      </c>
      <c r="U124" s="1005">
        <f t="shared" si="77"/>
        <v>0</v>
      </c>
      <c r="V124" s="1005">
        <v>141</v>
      </c>
      <c r="W124" s="1005">
        <v>17.600000000000001</v>
      </c>
      <c r="X124" s="1005">
        <v>112.8</v>
      </c>
      <c r="Y124" s="1005">
        <v>0.17419999999999999</v>
      </c>
      <c r="Z124" s="1024">
        <f t="shared" si="120"/>
        <v>0.43118686868686862</v>
      </c>
      <c r="AA124" s="1005">
        <v>5464</v>
      </c>
      <c r="AB124" s="1005">
        <f t="shared" si="78"/>
        <v>7603</v>
      </c>
      <c r="AC124" s="1005">
        <f t="shared" si="79"/>
        <v>0</v>
      </c>
      <c r="AD124" s="1005">
        <v>141</v>
      </c>
      <c r="AE124" s="1005">
        <v>35.6</v>
      </c>
      <c r="AF124" s="1005">
        <v>112.8</v>
      </c>
      <c r="AG124" s="1005">
        <v>0.24179999999999999</v>
      </c>
      <c r="AH124" s="1024">
        <f t="shared" si="121"/>
        <v>0.30725202368007731</v>
      </c>
      <c r="AI124" s="1005">
        <v>8138</v>
      </c>
      <c r="AJ124" s="1005">
        <f t="shared" si="80"/>
        <v>15892</v>
      </c>
      <c r="AK124" s="1005">
        <f t="shared" si="81"/>
        <v>0</v>
      </c>
      <c r="AL124" s="1005">
        <v>141</v>
      </c>
      <c r="AM124" s="1005">
        <v>16</v>
      </c>
      <c r="AN124" s="1005">
        <v>112.8</v>
      </c>
      <c r="AO124" s="1005">
        <v>0.20910000000000001</v>
      </c>
      <c r="AP124" s="1024">
        <f t="shared" si="122"/>
        <v>0.556619623655914</v>
      </c>
      <c r="AQ124" s="1005">
        <v>6626</v>
      </c>
      <c r="AR124" s="1005">
        <f t="shared" si="82"/>
        <v>7142</v>
      </c>
      <c r="AS124" s="1005">
        <f t="shared" si="83"/>
        <v>0</v>
      </c>
      <c r="AT124" s="1005">
        <v>141</v>
      </c>
      <c r="AU124" s="1005">
        <v>20</v>
      </c>
      <c r="AV124" s="1005">
        <v>112.8</v>
      </c>
      <c r="AW124" s="1005">
        <v>0.28100000000000003</v>
      </c>
      <c r="AX124" s="1024">
        <f t="shared" si="123"/>
        <v>0.41652777777777777</v>
      </c>
      <c r="AY124" s="1005">
        <v>5998</v>
      </c>
      <c r="AZ124" s="1005">
        <f t="shared" si="84"/>
        <v>8640</v>
      </c>
      <c r="BA124" s="1005">
        <f t="shared" si="85"/>
        <v>0</v>
      </c>
      <c r="BB124" s="1005">
        <v>141</v>
      </c>
      <c r="BC124" s="1005">
        <v>17.600000000000001</v>
      </c>
      <c r="BD124" s="1005">
        <v>112.8</v>
      </c>
      <c r="BE124" s="1005">
        <v>0.27979999999999999</v>
      </c>
      <c r="BF124" s="1024">
        <f t="shared" si="124"/>
        <v>0.51136363636363635</v>
      </c>
      <c r="BG124" s="1005">
        <v>6696</v>
      </c>
      <c r="BH124" s="1005">
        <f t="shared" si="86"/>
        <v>7857</v>
      </c>
      <c r="BI124" s="1005">
        <f t="shared" si="87"/>
        <v>0</v>
      </c>
      <c r="BJ124" s="1005">
        <v>141</v>
      </c>
      <c r="BK124" s="1005">
        <v>20.399999999999999</v>
      </c>
      <c r="BL124" s="1005">
        <v>112.8</v>
      </c>
      <c r="BM124" s="1005">
        <v>0.2452</v>
      </c>
      <c r="BN124" s="1024">
        <f t="shared" si="125"/>
        <v>0.57911220043572997</v>
      </c>
      <c r="BO124" s="1005">
        <v>8506</v>
      </c>
      <c r="BP124" s="1005">
        <f t="shared" si="88"/>
        <v>8813</v>
      </c>
      <c r="BQ124" s="1005">
        <f t="shared" si="89"/>
        <v>0</v>
      </c>
      <c r="BR124" s="1005">
        <v>141</v>
      </c>
      <c r="BS124" s="1005">
        <v>18.399999999999999</v>
      </c>
      <c r="BT124" s="1005">
        <v>112.8</v>
      </c>
      <c r="BU124" s="1005">
        <v>0.23730000000000001</v>
      </c>
      <c r="BV124" s="1024">
        <f t="shared" si="117"/>
        <v>0.59388148667601692</v>
      </c>
      <c r="BW124" s="1005">
        <v>8130</v>
      </c>
      <c r="BX124" s="1005">
        <f t="shared" si="90"/>
        <v>8214</v>
      </c>
      <c r="BY124" s="1005">
        <f t="shared" si="91"/>
        <v>0</v>
      </c>
      <c r="BZ124" s="1005">
        <v>141</v>
      </c>
      <c r="CA124" s="1005">
        <v>19.2</v>
      </c>
      <c r="CB124" s="1005">
        <v>112.8</v>
      </c>
      <c r="CC124" s="1005">
        <v>0.2329</v>
      </c>
      <c r="CD124" s="1024">
        <f t="shared" si="116"/>
        <v>0.501932123655914</v>
      </c>
      <c r="CE124" s="1005">
        <v>7170</v>
      </c>
      <c r="CF124" s="1005">
        <f t="shared" si="92"/>
        <v>8571</v>
      </c>
      <c r="CG124" s="1005">
        <f t="shared" si="93"/>
        <v>0</v>
      </c>
      <c r="CH124" s="1005">
        <v>141</v>
      </c>
      <c r="CI124" s="1005">
        <v>16</v>
      </c>
      <c r="CJ124" s="1005">
        <v>112.8</v>
      </c>
      <c r="CK124" s="1005">
        <v>0.28320000000000001</v>
      </c>
      <c r="CL124" s="1024">
        <f t="shared" si="106"/>
        <v>0.71130952380952384</v>
      </c>
      <c r="CM124" s="1005">
        <v>7648</v>
      </c>
      <c r="CN124" s="1005">
        <f t="shared" si="94"/>
        <v>6451</v>
      </c>
      <c r="CO124" s="1005">
        <f t="shared" si="95"/>
        <v>1197</v>
      </c>
      <c r="CP124" s="1005">
        <v>141</v>
      </c>
      <c r="CQ124" s="1005">
        <v>18.399999999999999</v>
      </c>
      <c r="CR124" s="1005">
        <v>112.8</v>
      </c>
      <c r="CS124" s="1005">
        <v>0.52549999999999997</v>
      </c>
      <c r="CT124" s="1024">
        <f t="shared" si="107"/>
        <v>0.5222942964001871</v>
      </c>
      <c r="CU124" s="1005">
        <v>7150</v>
      </c>
      <c r="CV124" s="1005">
        <f t="shared" si="96"/>
        <v>8214</v>
      </c>
      <c r="CW124" s="1005">
        <f t="shared" si="97"/>
        <v>0</v>
      </c>
    </row>
    <row r="125" spans="1:101">
      <c r="A125" s="1004">
        <v>119</v>
      </c>
      <c r="B125" s="1005" t="s">
        <v>659</v>
      </c>
      <c r="C125" s="1004" t="s">
        <v>1274</v>
      </c>
      <c r="D125" s="1005" t="s">
        <v>2011</v>
      </c>
      <c r="E125" s="1004" t="s">
        <v>55</v>
      </c>
      <c r="F125" s="1004">
        <v>142</v>
      </c>
      <c r="G125" s="1005">
        <v>100.96</v>
      </c>
      <c r="H125" s="1004">
        <v>113.6</v>
      </c>
      <c r="I125" s="1005">
        <v>0.90529999999999999</v>
      </c>
      <c r="J125" s="1024">
        <f t="shared" ref="J125:J131" si="126">+(K125/(24*30*G125))</f>
        <v>0.15517696777601692</v>
      </c>
      <c r="K125" s="1005">
        <v>11280</v>
      </c>
      <c r="L125" s="1005">
        <f t="shared" si="74"/>
        <v>43615</v>
      </c>
      <c r="M125" s="1005">
        <f t="shared" si="75"/>
        <v>0</v>
      </c>
      <c r="N125" s="1005">
        <v>142</v>
      </c>
      <c r="O125" s="1005">
        <v>66.88</v>
      </c>
      <c r="P125" s="1005">
        <v>113.6</v>
      </c>
      <c r="Q125" s="1005">
        <v>0.89549999999999996</v>
      </c>
      <c r="R125" s="1024">
        <f t="shared" si="119"/>
        <v>0.19445837835056853</v>
      </c>
      <c r="S125" s="1005">
        <v>9676</v>
      </c>
      <c r="T125" s="1005">
        <f t="shared" si="76"/>
        <v>29855</v>
      </c>
      <c r="U125" s="1005">
        <f t="shared" si="77"/>
        <v>0</v>
      </c>
      <c r="V125" s="1005">
        <v>142</v>
      </c>
      <c r="W125" s="1005">
        <v>131.84</v>
      </c>
      <c r="X125" s="1005">
        <v>131.84</v>
      </c>
      <c r="Y125" s="1005">
        <v>0.77839999999999998</v>
      </c>
      <c r="Z125" s="1024">
        <f t="shared" si="120"/>
        <v>0.10193331984897519</v>
      </c>
      <c r="AA125" s="1005">
        <v>9676</v>
      </c>
      <c r="AB125" s="1005">
        <f t="shared" si="78"/>
        <v>56955</v>
      </c>
      <c r="AC125" s="1005">
        <f t="shared" si="79"/>
        <v>0</v>
      </c>
      <c r="AD125" s="1005">
        <v>142</v>
      </c>
      <c r="AE125" s="1005">
        <v>119.12</v>
      </c>
      <c r="AF125" s="1005">
        <v>119.12</v>
      </c>
      <c r="AG125" s="1005">
        <v>0.84109999999999996</v>
      </c>
      <c r="AH125" s="1024">
        <f t="shared" si="121"/>
        <v>6.1077381081334807E-2</v>
      </c>
      <c r="AI125" s="1005">
        <v>5413</v>
      </c>
      <c r="AJ125" s="1005">
        <f t="shared" si="80"/>
        <v>53175</v>
      </c>
      <c r="AK125" s="1005">
        <f t="shared" si="81"/>
        <v>0</v>
      </c>
      <c r="AL125" s="1005">
        <v>142</v>
      </c>
      <c r="AM125" s="1005">
        <v>129.84</v>
      </c>
      <c r="AN125" s="1005">
        <v>129.84</v>
      </c>
      <c r="AO125" s="1005">
        <v>0.77659999999999996</v>
      </c>
      <c r="AP125" s="1024">
        <f t="shared" si="122"/>
        <v>0.12935689251949462</v>
      </c>
      <c r="AQ125" s="1005">
        <v>12496</v>
      </c>
      <c r="AR125" s="1005">
        <f t="shared" si="82"/>
        <v>57961</v>
      </c>
      <c r="AS125" s="1005">
        <f t="shared" si="83"/>
        <v>0</v>
      </c>
      <c r="AT125" s="1005">
        <v>142</v>
      </c>
      <c r="AU125" s="1005">
        <v>133.12</v>
      </c>
      <c r="AV125" s="1005">
        <v>133.12</v>
      </c>
      <c r="AW125" s="1005">
        <v>0.72960000000000003</v>
      </c>
      <c r="AX125" s="1024">
        <f t="shared" si="123"/>
        <v>0.2357209034455128</v>
      </c>
      <c r="AY125" s="1005">
        <v>22593</v>
      </c>
      <c r="AZ125" s="1005">
        <f t="shared" si="84"/>
        <v>57508</v>
      </c>
      <c r="BA125" s="1005">
        <f t="shared" si="85"/>
        <v>0</v>
      </c>
      <c r="BB125" s="1005">
        <v>142</v>
      </c>
      <c r="BC125" s="1005">
        <v>124.72</v>
      </c>
      <c r="BD125" s="1005">
        <v>124.72</v>
      </c>
      <c r="BE125" s="1005">
        <v>0.79630000000000001</v>
      </c>
      <c r="BF125" s="1024">
        <f t="shared" si="124"/>
        <v>5.9703628601184937E-2</v>
      </c>
      <c r="BG125" s="1005">
        <v>5540</v>
      </c>
      <c r="BH125" s="1005">
        <f t="shared" si="86"/>
        <v>55675</v>
      </c>
      <c r="BI125" s="1005">
        <f t="shared" si="87"/>
        <v>0</v>
      </c>
      <c r="BJ125" s="1005">
        <v>142</v>
      </c>
      <c r="BK125" s="1005">
        <v>9.2799999999999994</v>
      </c>
      <c r="BL125" s="1005">
        <v>113.6</v>
      </c>
      <c r="BM125" s="1005">
        <v>0.6</v>
      </c>
      <c r="BN125" s="1024">
        <f t="shared" si="125"/>
        <v>0.4474976053639847</v>
      </c>
      <c r="BO125" s="1005">
        <v>2990</v>
      </c>
      <c r="BP125" s="1005">
        <f t="shared" si="88"/>
        <v>4009</v>
      </c>
      <c r="BQ125" s="1005">
        <f t="shared" si="89"/>
        <v>0</v>
      </c>
      <c r="BR125" s="1005">
        <v>142</v>
      </c>
      <c r="BS125" s="1005">
        <v>22.88</v>
      </c>
      <c r="BT125" s="1005">
        <v>113.6</v>
      </c>
      <c r="BU125" s="1005">
        <v>0.51100000000000001</v>
      </c>
      <c r="BV125" s="1024">
        <f t="shared" si="117"/>
        <v>0.18046469659372888</v>
      </c>
      <c r="BW125" s="1005">
        <v>3072</v>
      </c>
      <c r="BX125" s="1005">
        <f t="shared" si="90"/>
        <v>10214</v>
      </c>
      <c r="BY125" s="1005">
        <f t="shared" si="91"/>
        <v>0</v>
      </c>
      <c r="BZ125" s="1005">
        <v>142</v>
      </c>
      <c r="CA125" s="1005">
        <v>0</v>
      </c>
      <c r="CB125" s="1005">
        <v>113.6</v>
      </c>
      <c r="CC125" s="1005">
        <v>0</v>
      </c>
      <c r="CD125" s="1024">
        <v>0</v>
      </c>
      <c r="CE125" s="1005">
        <v>0</v>
      </c>
      <c r="CF125" s="1005">
        <f t="shared" si="92"/>
        <v>0</v>
      </c>
      <c r="CG125" s="1005">
        <f t="shared" si="93"/>
        <v>0</v>
      </c>
      <c r="CH125" s="1005">
        <v>142</v>
      </c>
      <c r="CI125" s="1005">
        <v>37.119999999999997</v>
      </c>
      <c r="CJ125" s="1005">
        <v>113.6</v>
      </c>
      <c r="CK125" s="1005">
        <v>0.6401</v>
      </c>
      <c r="CL125" s="1024">
        <f t="shared" si="106"/>
        <v>5.7487299876847295E-2</v>
      </c>
      <c r="CM125" s="1005">
        <v>1434</v>
      </c>
      <c r="CN125" s="1005">
        <f t="shared" si="94"/>
        <v>14967</v>
      </c>
      <c r="CO125" s="1005">
        <f t="shared" si="95"/>
        <v>0</v>
      </c>
      <c r="CP125" s="1005">
        <v>142</v>
      </c>
      <c r="CQ125" s="1005">
        <v>130.96</v>
      </c>
      <c r="CR125" s="1005">
        <v>130.96</v>
      </c>
      <c r="CS125" s="1005">
        <v>0.72140000000000004</v>
      </c>
      <c r="CT125" s="1024">
        <f t="shared" si="107"/>
        <v>0.13187355902811987</v>
      </c>
      <c r="CU125" s="1005">
        <v>12849</v>
      </c>
      <c r="CV125" s="1005">
        <f t="shared" si="96"/>
        <v>58461</v>
      </c>
      <c r="CW125" s="1005">
        <f t="shared" si="97"/>
        <v>0</v>
      </c>
    </row>
    <row r="126" spans="1:101">
      <c r="A126" s="1004">
        <v>120</v>
      </c>
      <c r="B126" s="1005" t="s">
        <v>1369</v>
      </c>
      <c r="C126" s="1004" t="s">
        <v>1274</v>
      </c>
      <c r="D126" s="1005" t="s">
        <v>2054</v>
      </c>
      <c r="E126" s="1004" t="s">
        <v>55</v>
      </c>
      <c r="F126" s="1004">
        <v>142</v>
      </c>
      <c r="G126" s="1005">
        <v>87.44</v>
      </c>
      <c r="H126" s="1004">
        <v>142</v>
      </c>
      <c r="I126" s="1005">
        <v>0.85680000000000001</v>
      </c>
      <c r="J126" s="1024">
        <f t="shared" si="126"/>
        <v>0.20364758056317986</v>
      </c>
      <c r="K126" s="1005">
        <v>12821</v>
      </c>
      <c r="L126" s="1005">
        <f t="shared" si="74"/>
        <v>37774</v>
      </c>
      <c r="M126" s="1005">
        <f t="shared" si="75"/>
        <v>0</v>
      </c>
      <c r="N126" s="1005">
        <v>142</v>
      </c>
      <c r="O126" s="1005">
        <v>62</v>
      </c>
      <c r="P126" s="1005">
        <v>142</v>
      </c>
      <c r="Q126" s="1005">
        <v>0.85460000000000003</v>
      </c>
      <c r="R126" s="1024">
        <f t="shared" si="119"/>
        <v>7.0261012833853623E-2</v>
      </c>
      <c r="S126" s="1005">
        <v>3241</v>
      </c>
      <c r="T126" s="1005">
        <f t="shared" si="76"/>
        <v>27677</v>
      </c>
      <c r="U126" s="1005">
        <f t="shared" si="77"/>
        <v>0</v>
      </c>
      <c r="V126" s="1005">
        <v>142</v>
      </c>
      <c r="W126" s="1005">
        <v>58.72</v>
      </c>
      <c r="X126" s="1005">
        <v>142</v>
      </c>
      <c r="Y126" s="1005">
        <v>0.83279999999999998</v>
      </c>
      <c r="Z126" s="1024">
        <f t="shared" si="120"/>
        <v>0.22912409173478654</v>
      </c>
      <c r="AA126" s="1005">
        <v>9687</v>
      </c>
      <c r="AB126" s="1005">
        <f t="shared" si="78"/>
        <v>25367</v>
      </c>
      <c r="AC126" s="1005">
        <f t="shared" si="79"/>
        <v>0</v>
      </c>
      <c r="AD126" s="1005">
        <v>142</v>
      </c>
      <c r="AE126" s="1005">
        <v>100.88</v>
      </c>
      <c r="AF126" s="1005">
        <v>142</v>
      </c>
      <c r="AG126" s="1005">
        <v>0.83850000000000002</v>
      </c>
      <c r="AH126" s="1024">
        <f t="shared" si="121"/>
        <v>0.2009866934417982</v>
      </c>
      <c r="AI126" s="1005">
        <v>15085</v>
      </c>
      <c r="AJ126" s="1005">
        <f t="shared" si="80"/>
        <v>45033</v>
      </c>
      <c r="AK126" s="1005">
        <f t="shared" si="81"/>
        <v>0</v>
      </c>
      <c r="AL126" s="1005">
        <v>142</v>
      </c>
      <c r="AM126" s="1005">
        <v>110.08</v>
      </c>
      <c r="AN126" s="1005">
        <v>142</v>
      </c>
      <c r="AO126" s="1005">
        <v>0.83260000000000001</v>
      </c>
      <c r="AP126" s="1024">
        <f t="shared" si="122"/>
        <v>0.4070231425043761</v>
      </c>
      <c r="AQ126" s="1005">
        <v>33335</v>
      </c>
      <c r="AR126" s="1005">
        <f t="shared" si="82"/>
        <v>49140</v>
      </c>
      <c r="AS126" s="1005">
        <f t="shared" si="83"/>
        <v>0</v>
      </c>
      <c r="AT126" s="1005">
        <v>142</v>
      </c>
      <c r="AU126" s="1005">
        <v>132.16</v>
      </c>
      <c r="AV126" s="1005">
        <v>142</v>
      </c>
      <c r="AW126" s="1005">
        <v>0.83179999999999998</v>
      </c>
      <c r="AX126" s="1024">
        <f t="shared" si="123"/>
        <v>0.2984492702448211</v>
      </c>
      <c r="AY126" s="1005">
        <v>28399</v>
      </c>
      <c r="AZ126" s="1005">
        <f t="shared" si="84"/>
        <v>57093</v>
      </c>
      <c r="BA126" s="1005">
        <f t="shared" si="85"/>
        <v>0</v>
      </c>
      <c r="BB126" s="1005">
        <v>142</v>
      </c>
      <c r="BC126" s="1005">
        <v>104.96</v>
      </c>
      <c r="BD126" s="1005">
        <v>142</v>
      </c>
      <c r="BE126" s="1005">
        <v>0.82769999999999999</v>
      </c>
      <c r="BF126" s="1024">
        <f t="shared" si="124"/>
        <v>0.44825063926042491</v>
      </c>
      <c r="BG126" s="1005">
        <v>35004</v>
      </c>
      <c r="BH126" s="1005">
        <f t="shared" si="86"/>
        <v>46854</v>
      </c>
      <c r="BI126" s="1005">
        <f t="shared" si="87"/>
        <v>0</v>
      </c>
      <c r="BJ126" s="1005">
        <v>142</v>
      </c>
      <c r="BK126" s="1005">
        <v>127.92</v>
      </c>
      <c r="BL126" s="1005">
        <v>142</v>
      </c>
      <c r="BM126" s="1005">
        <v>0.79359999999999997</v>
      </c>
      <c r="BN126" s="1024">
        <f t="shared" si="125"/>
        <v>0.48009606698631091</v>
      </c>
      <c r="BO126" s="1005">
        <v>44218</v>
      </c>
      <c r="BP126" s="1005">
        <f t="shared" si="88"/>
        <v>55261</v>
      </c>
      <c r="BQ126" s="1005">
        <f t="shared" si="89"/>
        <v>0</v>
      </c>
      <c r="BR126" s="1005">
        <v>142</v>
      </c>
      <c r="BS126" s="1005">
        <v>97.44</v>
      </c>
      <c r="BT126" s="1005">
        <v>142</v>
      </c>
      <c r="BU126" s="1005">
        <v>0.81420000000000003</v>
      </c>
      <c r="BV126" s="1024">
        <f t="shared" si="117"/>
        <v>0.1795011432455815</v>
      </c>
      <c r="BW126" s="1005">
        <v>13013</v>
      </c>
      <c r="BX126" s="1005">
        <f t="shared" si="90"/>
        <v>43497</v>
      </c>
      <c r="BY126" s="1005">
        <f t="shared" si="91"/>
        <v>0</v>
      </c>
      <c r="BZ126" s="1005">
        <v>142</v>
      </c>
      <c r="CA126" s="1005">
        <v>10.16</v>
      </c>
      <c r="CB126" s="1005">
        <v>142</v>
      </c>
      <c r="CC126" s="1005">
        <v>0.72199999999999998</v>
      </c>
      <c r="CD126" s="1024">
        <f t="shared" ref="CD126:CD131" si="127">+(CE126/(24*31*CA126))</f>
        <v>0.15994094488188976</v>
      </c>
      <c r="CE126" s="1005">
        <v>1209</v>
      </c>
      <c r="CF126" s="1005">
        <f t="shared" si="92"/>
        <v>4535</v>
      </c>
      <c r="CG126" s="1005">
        <f t="shared" si="93"/>
        <v>0</v>
      </c>
      <c r="CH126" s="1005">
        <v>142</v>
      </c>
      <c r="CI126" s="1005">
        <v>8.4</v>
      </c>
      <c r="CJ126" s="1005">
        <v>142</v>
      </c>
      <c r="CK126" s="1005">
        <v>0.74980000000000002</v>
      </c>
      <c r="CL126" s="1024">
        <f t="shared" si="106"/>
        <v>0.23791808390022676</v>
      </c>
      <c r="CM126" s="1005">
        <v>1343</v>
      </c>
      <c r="CN126" s="1005">
        <f t="shared" si="94"/>
        <v>3387</v>
      </c>
      <c r="CO126" s="1005">
        <f t="shared" si="95"/>
        <v>0</v>
      </c>
      <c r="CP126" s="1005">
        <v>142</v>
      </c>
      <c r="CQ126" s="1005">
        <v>55.12</v>
      </c>
      <c r="CR126" s="1005">
        <v>142</v>
      </c>
      <c r="CS126" s="1005">
        <v>0.84060000000000001</v>
      </c>
      <c r="CT126" s="1024">
        <f t="shared" si="107"/>
        <v>0.1734241615556284</v>
      </c>
      <c r="CU126" s="1005">
        <v>7112</v>
      </c>
      <c r="CV126" s="1005">
        <f t="shared" si="96"/>
        <v>24606</v>
      </c>
      <c r="CW126" s="1005">
        <f t="shared" si="97"/>
        <v>0</v>
      </c>
    </row>
    <row r="127" spans="1:101">
      <c r="A127" s="1004">
        <v>121</v>
      </c>
      <c r="B127" s="1005" t="s">
        <v>988</v>
      </c>
      <c r="C127" s="1004" t="s">
        <v>1274</v>
      </c>
      <c r="D127" s="1005" t="s">
        <v>2011</v>
      </c>
      <c r="E127" s="1004" t="s">
        <v>55</v>
      </c>
      <c r="F127" s="1004">
        <v>142</v>
      </c>
      <c r="G127" s="1005">
        <v>140.80000000000001</v>
      </c>
      <c r="H127" s="1004">
        <v>140.80000000000001</v>
      </c>
      <c r="I127" s="1005">
        <v>0.59689999999999999</v>
      </c>
      <c r="J127" s="1024">
        <f t="shared" si="126"/>
        <v>0.14439315025252522</v>
      </c>
      <c r="K127" s="1005">
        <v>14638</v>
      </c>
      <c r="L127" s="1005">
        <f t="shared" si="74"/>
        <v>60826</v>
      </c>
      <c r="M127" s="1005">
        <f t="shared" si="75"/>
        <v>0</v>
      </c>
      <c r="N127" s="1005">
        <v>142</v>
      </c>
      <c r="O127" s="1005">
        <v>132.4</v>
      </c>
      <c r="P127" s="1005">
        <v>132.4</v>
      </c>
      <c r="Q127" s="1005">
        <v>0.52590000000000003</v>
      </c>
      <c r="R127" s="1024">
        <f t="shared" si="119"/>
        <v>5.9448396842413015E-2</v>
      </c>
      <c r="S127" s="1005">
        <v>5856</v>
      </c>
      <c r="T127" s="1005">
        <f t="shared" si="76"/>
        <v>59103</v>
      </c>
      <c r="U127" s="1005">
        <f t="shared" si="77"/>
        <v>0</v>
      </c>
      <c r="V127" s="1005">
        <v>142</v>
      </c>
      <c r="W127" s="1005">
        <v>149.19999999999999</v>
      </c>
      <c r="X127" s="1005">
        <v>149.19999999999999</v>
      </c>
      <c r="Y127" s="1005">
        <v>0.52490000000000003</v>
      </c>
      <c r="Z127" s="1024">
        <f t="shared" si="120"/>
        <v>7.8418230563002692E-2</v>
      </c>
      <c r="AA127" s="1005">
        <v>8424</v>
      </c>
      <c r="AB127" s="1005">
        <f t="shared" si="78"/>
        <v>64454</v>
      </c>
      <c r="AC127" s="1005">
        <f t="shared" si="79"/>
        <v>0</v>
      </c>
      <c r="AD127" s="1005">
        <v>142</v>
      </c>
      <c r="AE127" s="1005">
        <v>135.19999999999999</v>
      </c>
      <c r="AF127" s="1005">
        <v>135.19999999999999</v>
      </c>
      <c r="AG127" s="1005">
        <v>0.499</v>
      </c>
      <c r="AH127" s="1024">
        <f t="shared" si="121"/>
        <v>7.3507189667239306E-2</v>
      </c>
      <c r="AI127" s="1005">
        <v>7394</v>
      </c>
      <c r="AJ127" s="1005">
        <f t="shared" si="80"/>
        <v>60353</v>
      </c>
      <c r="AK127" s="1005">
        <f t="shared" si="81"/>
        <v>0</v>
      </c>
      <c r="AL127" s="1005">
        <v>142</v>
      </c>
      <c r="AM127" s="1005">
        <v>120</v>
      </c>
      <c r="AN127" s="1005">
        <v>120</v>
      </c>
      <c r="AO127" s="1005">
        <v>0.33779999999999999</v>
      </c>
      <c r="AP127" s="1024">
        <f t="shared" si="122"/>
        <v>3.9784946236559142E-2</v>
      </c>
      <c r="AQ127" s="1005">
        <v>3552</v>
      </c>
      <c r="AR127" s="1005">
        <f t="shared" si="82"/>
        <v>53568</v>
      </c>
      <c r="AS127" s="1005">
        <f t="shared" si="83"/>
        <v>0</v>
      </c>
      <c r="AT127" s="1005">
        <v>142</v>
      </c>
      <c r="AU127" s="1005">
        <v>10</v>
      </c>
      <c r="AV127" s="1005">
        <v>113.6</v>
      </c>
      <c r="AW127" s="1005">
        <v>0.28360000000000002</v>
      </c>
      <c r="AX127" s="1024">
        <f t="shared" si="123"/>
        <v>0.30555555555555558</v>
      </c>
      <c r="AY127" s="1005">
        <v>2200</v>
      </c>
      <c r="AZ127" s="1005">
        <f t="shared" si="84"/>
        <v>4320</v>
      </c>
      <c r="BA127" s="1005">
        <f t="shared" si="85"/>
        <v>0</v>
      </c>
      <c r="BB127" s="1005">
        <v>142</v>
      </c>
      <c r="BC127" s="1005">
        <v>127.6</v>
      </c>
      <c r="BD127" s="1005">
        <v>127.6</v>
      </c>
      <c r="BE127" s="1005">
        <v>0.4975</v>
      </c>
      <c r="BF127" s="1024">
        <f t="shared" si="124"/>
        <v>6.5413590858529685E-2</v>
      </c>
      <c r="BG127" s="1005">
        <v>6210</v>
      </c>
      <c r="BH127" s="1005">
        <f t="shared" si="86"/>
        <v>56961</v>
      </c>
      <c r="BI127" s="1005">
        <f t="shared" si="87"/>
        <v>0</v>
      </c>
      <c r="BJ127" s="1005">
        <v>142</v>
      </c>
      <c r="BK127" s="1005">
        <v>128.80000000000001</v>
      </c>
      <c r="BL127" s="1005">
        <v>128.80000000000001</v>
      </c>
      <c r="BM127" s="1005">
        <v>0.505</v>
      </c>
      <c r="BN127" s="1024">
        <f t="shared" si="125"/>
        <v>8.5576259489302961E-2</v>
      </c>
      <c r="BO127" s="1005">
        <v>7936</v>
      </c>
      <c r="BP127" s="1005">
        <f t="shared" si="88"/>
        <v>55642</v>
      </c>
      <c r="BQ127" s="1005">
        <f t="shared" si="89"/>
        <v>0</v>
      </c>
      <c r="BR127" s="1005">
        <v>142</v>
      </c>
      <c r="BS127" s="1005">
        <v>124.8</v>
      </c>
      <c r="BT127" s="1005">
        <v>124.8</v>
      </c>
      <c r="BU127" s="1005">
        <v>0.51900000000000002</v>
      </c>
      <c r="BV127" s="1024">
        <f t="shared" si="117"/>
        <v>7.013371932726771E-2</v>
      </c>
      <c r="BW127" s="1005">
        <v>6512</v>
      </c>
      <c r="BX127" s="1005">
        <f t="shared" si="90"/>
        <v>55711</v>
      </c>
      <c r="BY127" s="1005">
        <f t="shared" si="91"/>
        <v>0</v>
      </c>
      <c r="BZ127" s="1005">
        <v>142</v>
      </c>
      <c r="CA127" s="1005">
        <v>125.6</v>
      </c>
      <c r="CB127" s="1005">
        <v>125.6</v>
      </c>
      <c r="CC127" s="1005">
        <v>0.51280000000000003</v>
      </c>
      <c r="CD127" s="1024">
        <f t="shared" si="127"/>
        <v>8.0966200945140746E-2</v>
      </c>
      <c r="CE127" s="1005">
        <v>7566</v>
      </c>
      <c r="CF127" s="1005">
        <f t="shared" si="92"/>
        <v>56068</v>
      </c>
      <c r="CG127" s="1005">
        <f t="shared" si="93"/>
        <v>0</v>
      </c>
      <c r="CH127" s="1005">
        <v>142</v>
      </c>
      <c r="CI127" s="1005">
        <v>114.4</v>
      </c>
      <c r="CJ127" s="1005">
        <v>114.4</v>
      </c>
      <c r="CK127" s="1005">
        <v>0.49759999999999999</v>
      </c>
      <c r="CL127" s="1024">
        <f t="shared" si="106"/>
        <v>9.3734390609390608E-2</v>
      </c>
      <c r="CM127" s="1005">
        <v>7206</v>
      </c>
      <c r="CN127" s="1005">
        <f t="shared" si="94"/>
        <v>46126</v>
      </c>
      <c r="CO127" s="1005">
        <f t="shared" si="95"/>
        <v>0</v>
      </c>
      <c r="CP127" s="1005">
        <v>142</v>
      </c>
      <c r="CQ127" s="1005">
        <v>129.6</v>
      </c>
      <c r="CR127" s="1005">
        <v>129.6</v>
      </c>
      <c r="CS127" s="1005">
        <v>0.56569999999999998</v>
      </c>
      <c r="CT127" s="1024">
        <f t="shared" si="107"/>
        <v>0.10889585822381521</v>
      </c>
      <c r="CU127" s="1005">
        <v>10500</v>
      </c>
      <c r="CV127" s="1005">
        <f t="shared" si="96"/>
        <v>57853</v>
      </c>
      <c r="CW127" s="1005">
        <f t="shared" si="97"/>
        <v>0</v>
      </c>
    </row>
    <row r="128" spans="1:101">
      <c r="A128" s="1004">
        <v>122</v>
      </c>
      <c r="B128" s="1005" t="s">
        <v>1841</v>
      </c>
      <c r="C128" s="1004" t="s">
        <v>1274</v>
      </c>
      <c r="D128" s="1005" t="s">
        <v>2213</v>
      </c>
      <c r="E128" s="1004" t="s">
        <v>55</v>
      </c>
      <c r="F128" s="1004">
        <v>142</v>
      </c>
      <c r="G128" s="1005">
        <v>58.4</v>
      </c>
      <c r="H128" s="1004">
        <v>113.6</v>
      </c>
      <c r="I128" s="1005">
        <v>0.94359999999999999</v>
      </c>
      <c r="J128" s="1024">
        <f t="shared" si="126"/>
        <v>0.43778538812785389</v>
      </c>
      <c r="K128" s="1005">
        <v>18408</v>
      </c>
      <c r="L128" s="1005">
        <f t="shared" si="74"/>
        <v>25229</v>
      </c>
      <c r="M128" s="1005">
        <f t="shared" si="75"/>
        <v>0</v>
      </c>
      <c r="N128" s="1005">
        <v>142</v>
      </c>
      <c r="O128" s="1005">
        <v>60.4</v>
      </c>
      <c r="P128" s="1005">
        <v>113.6</v>
      </c>
      <c r="Q128" s="1005">
        <v>0.98599999999999999</v>
      </c>
      <c r="R128" s="1024">
        <f t="shared" si="119"/>
        <v>0.39194349497970521</v>
      </c>
      <c r="S128" s="1005">
        <v>17613</v>
      </c>
      <c r="T128" s="1005">
        <f t="shared" si="76"/>
        <v>26963</v>
      </c>
      <c r="U128" s="1005">
        <f t="shared" si="77"/>
        <v>0</v>
      </c>
      <c r="V128" s="1005">
        <v>142</v>
      </c>
      <c r="W128" s="1005">
        <v>73.52</v>
      </c>
      <c r="X128" s="1005">
        <v>113.6</v>
      </c>
      <c r="Y128" s="1005">
        <v>0.98939999999999995</v>
      </c>
      <c r="Z128" s="1024">
        <f t="shared" si="120"/>
        <v>0.35948268044976428</v>
      </c>
      <c r="AA128" s="1005">
        <v>19029</v>
      </c>
      <c r="AB128" s="1005">
        <f t="shared" si="78"/>
        <v>31761</v>
      </c>
      <c r="AC128" s="1005">
        <f t="shared" si="79"/>
        <v>0</v>
      </c>
      <c r="AD128" s="1005">
        <v>142</v>
      </c>
      <c r="AE128" s="1005">
        <v>57.68</v>
      </c>
      <c r="AF128" s="1005">
        <v>113.6</v>
      </c>
      <c r="AG128" s="1005">
        <v>0.99119999999999997</v>
      </c>
      <c r="AH128" s="1024">
        <f t="shared" si="121"/>
        <v>0.41049617466780014</v>
      </c>
      <c r="AI128" s="1005">
        <v>17616</v>
      </c>
      <c r="AJ128" s="1005">
        <f t="shared" si="80"/>
        <v>25748</v>
      </c>
      <c r="AK128" s="1005">
        <f t="shared" si="81"/>
        <v>0</v>
      </c>
      <c r="AL128" s="1005">
        <v>142</v>
      </c>
      <c r="AM128" s="1005">
        <v>39.840000000000003</v>
      </c>
      <c r="AN128" s="1005">
        <v>113.6</v>
      </c>
      <c r="AO128" s="1005">
        <v>0.99380000000000002</v>
      </c>
      <c r="AP128" s="1024">
        <f t="shared" si="122"/>
        <v>0.60659303882195448</v>
      </c>
      <c r="AQ128" s="1005">
        <v>17980</v>
      </c>
      <c r="AR128" s="1005">
        <f t="shared" si="82"/>
        <v>17785</v>
      </c>
      <c r="AS128" s="1005">
        <f t="shared" si="83"/>
        <v>195</v>
      </c>
      <c r="AT128" s="1005">
        <v>142</v>
      </c>
      <c r="AU128" s="1005">
        <v>65.44</v>
      </c>
      <c r="AV128" s="1005">
        <v>113.6</v>
      </c>
      <c r="AW128" s="1005">
        <v>0.99429999999999996</v>
      </c>
      <c r="AX128" s="1024">
        <f t="shared" si="123"/>
        <v>0.3435080480847596</v>
      </c>
      <c r="AY128" s="1005">
        <v>16185</v>
      </c>
      <c r="AZ128" s="1005">
        <f t="shared" si="84"/>
        <v>28270</v>
      </c>
      <c r="BA128" s="1005">
        <f t="shared" si="85"/>
        <v>0</v>
      </c>
      <c r="BB128" s="1005">
        <v>142</v>
      </c>
      <c r="BC128" s="1005">
        <v>64</v>
      </c>
      <c r="BD128" s="1005">
        <v>113.6</v>
      </c>
      <c r="BE128" s="1005">
        <v>0.86739999999999995</v>
      </c>
      <c r="BF128" s="1024">
        <f t="shared" si="124"/>
        <v>0.30538054435483869</v>
      </c>
      <c r="BG128" s="1005">
        <v>14541</v>
      </c>
      <c r="BH128" s="1005">
        <f t="shared" si="86"/>
        <v>28570</v>
      </c>
      <c r="BI128" s="1005">
        <f t="shared" si="87"/>
        <v>0</v>
      </c>
      <c r="BJ128" s="1005">
        <v>142</v>
      </c>
      <c r="BK128" s="1005">
        <v>56.88</v>
      </c>
      <c r="BL128" s="1005">
        <v>113.6</v>
      </c>
      <c r="BM128" s="1005">
        <v>0.83360000000000001</v>
      </c>
      <c r="BN128" s="1024">
        <f t="shared" si="125"/>
        <v>0.58436865135177374</v>
      </c>
      <c r="BO128" s="1005">
        <v>23932</v>
      </c>
      <c r="BP128" s="1005">
        <f t="shared" si="88"/>
        <v>24572</v>
      </c>
      <c r="BQ128" s="1005">
        <f t="shared" si="89"/>
        <v>0</v>
      </c>
      <c r="BR128" s="1005">
        <v>142</v>
      </c>
      <c r="BS128" s="1005">
        <v>59.76</v>
      </c>
      <c r="BT128" s="1005">
        <v>113.6</v>
      </c>
      <c r="BU128" s="1005">
        <v>0.83960000000000001</v>
      </c>
      <c r="BV128" s="1024">
        <f t="shared" si="117"/>
        <v>0.48491456866894106</v>
      </c>
      <c r="BW128" s="1005">
        <v>21560</v>
      </c>
      <c r="BX128" s="1005">
        <f t="shared" si="90"/>
        <v>26677</v>
      </c>
      <c r="BY128" s="1005">
        <f t="shared" si="91"/>
        <v>0</v>
      </c>
      <c r="BZ128" s="1005">
        <v>142</v>
      </c>
      <c r="CA128" s="1005">
        <v>75.599999999999994</v>
      </c>
      <c r="CB128" s="1005">
        <v>113.6</v>
      </c>
      <c r="CC128" s="1005">
        <v>0.84919999999999995</v>
      </c>
      <c r="CD128" s="1024">
        <f t="shared" si="127"/>
        <v>0.46626984126984133</v>
      </c>
      <c r="CE128" s="1005">
        <v>26226</v>
      </c>
      <c r="CF128" s="1005">
        <f t="shared" si="92"/>
        <v>33748</v>
      </c>
      <c r="CG128" s="1005">
        <f t="shared" si="93"/>
        <v>0</v>
      </c>
      <c r="CH128" s="1005">
        <v>142</v>
      </c>
      <c r="CI128" s="1005">
        <v>69.040000000000006</v>
      </c>
      <c r="CJ128" s="1005">
        <v>113.6</v>
      </c>
      <c r="CK128" s="1005">
        <v>0.84309999999999996</v>
      </c>
      <c r="CL128" s="1024">
        <f t="shared" si="106"/>
        <v>0.4312329291508028</v>
      </c>
      <c r="CM128" s="1005">
        <v>20007</v>
      </c>
      <c r="CN128" s="1005">
        <f t="shared" si="94"/>
        <v>27837</v>
      </c>
      <c r="CO128" s="1005">
        <f t="shared" si="95"/>
        <v>0</v>
      </c>
      <c r="CP128" s="1005">
        <v>142</v>
      </c>
      <c r="CQ128" s="1005">
        <v>59.36</v>
      </c>
      <c r="CR128" s="1005">
        <v>113.6</v>
      </c>
      <c r="CS128" s="1005">
        <v>0.8427</v>
      </c>
      <c r="CT128" s="1024">
        <f t="shared" si="107"/>
        <v>0.51336115700084051</v>
      </c>
      <c r="CU128" s="1005">
        <v>22672</v>
      </c>
      <c r="CV128" s="1005">
        <f t="shared" si="96"/>
        <v>26498</v>
      </c>
      <c r="CW128" s="1005">
        <f t="shared" si="97"/>
        <v>0</v>
      </c>
    </row>
    <row r="129" spans="1:101">
      <c r="A129" s="1004">
        <v>123</v>
      </c>
      <c r="B129" s="1005" t="s">
        <v>611</v>
      </c>
      <c r="C129" s="1004" t="s">
        <v>1274</v>
      </c>
      <c r="D129" s="1005" t="s">
        <v>2054</v>
      </c>
      <c r="E129" s="1004" t="s">
        <v>55</v>
      </c>
      <c r="F129" s="1004">
        <v>144</v>
      </c>
      <c r="G129" s="1005">
        <v>198.45</v>
      </c>
      <c r="H129" s="1004">
        <v>198.45</v>
      </c>
      <c r="I129" s="1005">
        <v>0.8367</v>
      </c>
      <c r="J129" s="1024">
        <f t="shared" si="126"/>
        <v>0.29255200022395789</v>
      </c>
      <c r="K129" s="1005">
        <v>41801</v>
      </c>
      <c r="L129" s="1005">
        <f t="shared" si="74"/>
        <v>85730</v>
      </c>
      <c r="M129" s="1005">
        <f t="shared" si="75"/>
        <v>0</v>
      </c>
      <c r="N129" s="1005">
        <v>144</v>
      </c>
      <c r="O129" s="1005">
        <v>182.45</v>
      </c>
      <c r="P129" s="1005">
        <v>182.45</v>
      </c>
      <c r="Q129" s="1005">
        <v>0.81369999999999998</v>
      </c>
      <c r="R129" s="1024">
        <f t="shared" si="119"/>
        <v>0.21569468141220016</v>
      </c>
      <c r="S129" s="1005">
        <v>29279</v>
      </c>
      <c r="T129" s="1005">
        <f t="shared" si="76"/>
        <v>81446</v>
      </c>
      <c r="U129" s="1005">
        <f t="shared" si="77"/>
        <v>0</v>
      </c>
      <c r="V129" s="1005">
        <v>144</v>
      </c>
      <c r="W129" s="1005">
        <v>202.45</v>
      </c>
      <c r="X129" s="1005">
        <v>202.45</v>
      </c>
      <c r="Y129" s="1005">
        <v>0.78420000000000001</v>
      </c>
      <c r="Z129" s="1024">
        <f t="shared" si="120"/>
        <v>0.27144562443401665</v>
      </c>
      <c r="AA129" s="1005">
        <v>39567</v>
      </c>
      <c r="AB129" s="1005">
        <f t="shared" si="78"/>
        <v>87458</v>
      </c>
      <c r="AC129" s="1005">
        <f t="shared" si="79"/>
        <v>0</v>
      </c>
      <c r="AD129" s="1005">
        <v>144</v>
      </c>
      <c r="AE129" s="1005">
        <v>197.65</v>
      </c>
      <c r="AF129" s="1005">
        <v>197.65</v>
      </c>
      <c r="AG129" s="1005">
        <v>0.78420000000000001</v>
      </c>
      <c r="AH129" s="1024">
        <f t="shared" si="121"/>
        <v>0.32996580792048502</v>
      </c>
      <c r="AI129" s="1005">
        <v>48522</v>
      </c>
      <c r="AJ129" s="1005">
        <f t="shared" si="80"/>
        <v>88231</v>
      </c>
      <c r="AK129" s="1005">
        <f t="shared" si="81"/>
        <v>0</v>
      </c>
      <c r="AL129" s="1005">
        <v>144</v>
      </c>
      <c r="AM129" s="1005">
        <v>205.65</v>
      </c>
      <c r="AN129" s="1005">
        <v>205.65</v>
      </c>
      <c r="AO129" s="1005">
        <v>0.78879999999999995</v>
      </c>
      <c r="AP129" s="1024">
        <f t="shared" si="122"/>
        <v>0.45804804592833109</v>
      </c>
      <c r="AQ129" s="1005">
        <v>70083</v>
      </c>
      <c r="AR129" s="1005">
        <f t="shared" si="82"/>
        <v>91802</v>
      </c>
      <c r="AS129" s="1005">
        <f t="shared" si="83"/>
        <v>0</v>
      </c>
      <c r="AT129" s="1005">
        <v>144</v>
      </c>
      <c r="AU129" s="1005">
        <v>210.05</v>
      </c>
      <c r="AV129" s="1005">
        <v>210.05</v>
      </c>
      <c r="AW129" s="1005">
        <v>0.77739999999999998</v>
      </c>
      <c r="AX129" s="1024">
        <f t="shared" si="123"/>
        <v>0.39316035864476712</v>
      </c>
      <c r="AY129" s="1005">
        <v>59460</v>
      </c>
      <c r="AZ129" s="1005">
        <f t="shared" si="84"/>
        <v>90742</v>
      </c>
      <c r="BA129" s="1005">
        <f t="shared" si="85"/>
        <v>0</v>
      </c>
      <c r="BB129" s="1005">
        <v>144</v>
      </c>
      <c r="BC129" s="1005">
        <v>172.45</v>
      </c>
      <c r="BD129" s="1005">
        <v>172.45</v>
      </c>
      <c r="BE129" s="1005">
        <v>0.74319999999999997</v>
      </c>
      <c r="BF129" s="1024">
        <f t="shared" si="124"/>
        <v>0.43969422335288089</v>
      </c>
      <c r="BG129" s="1005">
        <v>56414</v>
      </c>
      <c r="BH129" s="1005">
        <f t="shared" si="86"/>
        <v>76982</v>
      </c>
      <c r="BI129" s="1005">
        <f t="shared" si="87"/>
        <v>0</v>
      </c>
      <c r="BJ129" s="1005">
        <v>144</v>
      </c>
      <c r="BK129" s="1005">
        <v>161.65</v>
      </c>
      <c r="BL129" s="1005">
        <v>161.65</v>
      </c>
      <c r="BM129" s="1005">
        <v>0.66790000000000005</v>
      </c>
      <c r="BN129" s="1024">
        <f t="shared" si="125"/>
        <v>0.25967453689383785</v>
      </c>
      <c r="BO129" s="1005">
        <v>30223</v>
      </c>
      <c r="BP129" s="1005">
        <f t="shared" si="88"/>
        <v>69833</v>
      </c>
      <c r="BQ129" s="1005">
        <f t="shared" si="89"/>
        <v>0</v>
      </c>
      <c r="BR129" s="1005">
        <v>144</v>
      </c>
      <c r="BS129" s="1005">
        <v>102.45</v>
      </c>
      <c r="BT129" s="1005">
        <v>144</v>
      </c>
      <c r="BU129" s="1005">
        <v>0.66520000000000001</v>
      </c>
      <c r="BV129" s="1024">
        <f t="shared" si="117"/>
        <v>0.27465535246671596</v>
      </c>
      <c r="BW129" s="1005">
        <v>20935</v>
      </c>
      <c r="BX129" s="1005">
        <f t="shared" si="90"/>
        <v>45734</v>
      </c>
      <c r="BY129" s="1005">
        <f t="shared" si="91"/>
        <v>0</v>
      </c>
      <c r="BZ129" s="1005">
        <v>144</v>
      </c>
      <c r="CA129" s="1005">
        <v>51.25</v>
      </c>
      <c r="CB129" s="1005">
        <v>144</v>
      </c>
      <c r="CC129" s="1005">
        <v>0.7419</v>
      </c>
      <c r="CD129" s="1024">
        <f t="shared" si="127"/>
        <v>0.16690270128507737</v>
      </c>
      <c r="CE129" s="1005">
        <v>6364</v>
      </c>
      <c r="CF129" s="1005">
        <f t="shared" si="92"/>
        <v>22878</v>
      </c>
      <c r="CG129" s="1005">
        <f t="shared" si="93"/>
        <v>0</v>
      </c>
      <c r="CH129" s="1005">
        <v>144</v>
      </c>
      <c r="CI129" s="1005">
        <v>95.65</v>
      </c>
      <c r="CJ129" s="1005">
        <v>144</v>
      </c>
      <c r="CK129" s="1005">
        <v>0.81440000000000001</v>
      </c>
      <c r="CL129" s="1024">
        <f t="shared" si="106"/>
        <v>0.30297090085380729</v>
      </c>
      <c r="CM129" s="1005">
        <v>19474</v>
      </c>
      <c r="CN129" s="1005">
        <f t="shared" si="94"/>
        <v>38566</v>
      </c>
      <c r="CO129" s="1005">
        <f t="shared" si="95"/>
        <v>0</v>
      </c>
      <c r="CP129" s="1005">
        <v>144</v>
      </c>
      <c r="CQ129" s="1005">
        <v>153.25</v>
      </c>
      <c r="CR129" s="1005">
        <v>153.25</v>
      </c>
      <c r="CS129" s="1005">
        <v>0.79469999999999996</v>
      </c>
      <c r="CT129" s="1024">
        <f t="shared" si="107"/>
        <v>0.2127120279254153</v>
      </c>
      <c r="CU129" s="1005">
        <v>24253</v>
      </c>
      <c r="CV129" s="1005">
        <f t="shared" si="96"/>
        <v>68411</v>
      </c>
      <c r="CW129" s="1005">
        <f t="shared" si="97"/>
        <v>0</v>
      </c>
    </row>
    <row r="130" spans="1:101">
      <c r="A130" s="1004">
        <v>124</v>
      </c>
      <c r="B130" s="1005" t="s">
        <v>256</v>
      </c>
      <c r="C130" s="1004" t="s">
        <v>1274</v>
      </c>
      <c r="D130" s="1005" t="s">
        <v>2203</v>
      </c>
      <c r="E130" s="1004" t="s">
        <v>55</v>
      </c>
      <c r="F130" s="1004">
        <v>144</v>
      </c>
      <c r="G130" s="1005">
        <v>69.88</v>
      </c>
      <c r="H130" s="1004">
        <v>115.2</v>
      </c>
      <c r="I130" s="1005">
        <v>0.85729999999999995</v>
      </c>
      <c r="J130" s="1024">
        <f t="shared" si="126"/>
        <v>0.15693569929402787</v>
      </c>
      <c r="K130" s="1005">
        <v>7896</v>
      </c>
      <c r="L130" s="1005">
        <f t="shared" si="74"/>
        <v>30188</v>
      </c>
      <c r="M130" s="1005">
        <f t="shared" si="75"/>
        <v>0</v>
      </c>
      <c r="N130" s="1005">
        <v>144</v>
      </c>
      <c r="O130" s="1005">
        <v>56</v>
      </c>
      <c r="P130" s="1005">
        <v>115.2</v>
      </c>
      <c r="Q130" s="1005">
        <v>0.58940000000000003</v>
      </c>
      <c r="R130" s="1024">
        <f t="shared" si="119"/>
        <v>7.435675883256529E-2</v>
      </c>
      <c r="S130" s="1005">
        <v>3098</v>
      </c>
      <c r="T130" s="1005">
        <f t="shared" si="76"/>
        <v>24998</v>
      </c>
      <c r="U130" s="1005">
        <f t="shared" si="77"/>
        <v>0</v>
      </c>
      <c r="V130" s="1005">
        <v>144</v>
      </c>
      <c r="W130" s="1005">
        <v>12</v>
      </c>
      <c r="X130" s="1005">
        <v>115.2</v>
      </c>
      <c r="Y130" s="1005">
        <v>0.56710000000000005</v>
      </c>
      <c r="Z130" s="1024">
        <f t="shared" si="120"/>
        <v>0.36203703703703705</v>
      </c>
      <c r="AA130" s="1005">
        <v>3128</v>
      </c>
      <c r="AB130" s="1005">
        <f t="shared" si="78"/>
        <v>5184</v>
      </c>
      <c r="AC130" s="1005">
        <f t="shared" si="79"/>
        <v>0</v>
      </c>
      <c r="AD130" s="1005">
        <v>144</v>
      </c>
      <c r="AE130" s="1005">
        <v>59.18</v>
      </c>
      <c r="AF130" s="1005">
        <v>115.2</v>
      </c>
      <c r="AG130" s="1005">
        <v>0.66779999999999995</v>
      </c>
      <c r="AH130" s="1024">
        <f t="shared" si="121"/>
        <v>0.11446761656618955</v>
      </c>
      <c r="AI130" s="1005">
        <v>5040</v>
      </c>
      <c r="AJ130" s="1005">
        <f t="shared" si="80"/>
        <v>26418</v>
      </c>
      <c r="AK130" s="1005">
        <f t="shared" si="81"/>
        <v>0</v>
      </c>
      <c r="AL130" s="1005">
        <v>144</v>
      </c>
      <c r="AM130" s="1005">
        <v>70.760000000000005</v>
      </c>
      <c r="AN130" s="1005">
        <v>115.2</v>
      </c>
      <c r="AO130" s="1005">
        <v>0.8175</v>
      </c>
      <c r="AP130" s="1024">
        <f t="shared" si="122"/>
        <v>0.16533245804384958</v>
      </c>
      <c r="AQ130" s="1005">
        <v>8704</v>
      </c>
      <c r="AR130" s="1005">
        <f t="shared" si="82"/>
        <v>31587</v>
      </c>
      <c r="AS130" s="1005">
        <f t="shared" si="83"/>
        <v>0</v>
      </c>
      <c r="AT130" s="1005">
        <v>144</v>
      </c>
      <c r="AU130" s="1005">
        <v>67.44</v>
      </c>
      <c r="AV130" s="1005">
        <v>115.2</v>
      </c>
      <c r="AW130" s="1005">
        <v>0.80959999999999999</v>
      </c>
      <c r="AX130" s="1024">
        <f t="shared" si="123"/>
        <v>0.18329049690259655</v>
      </c>
      <c r="AY130" s="1005">
        <v>8900</v>
      </c>
      <c r="AZ130" s="1005">
        <f t="shared" si="84"/>
        <v>29134</v>
      </c>
      <c r="BA130" s="1005">
        <f t="shared" si="85"/>
        <v>0</v>
      </c>
      <c r="BB130" s="1005">
        <v>144</v>
      </c>
      <c r="BC130" s="1005">
        <v>71.5</v>
      </c>
      <c r="BD130" s="1005">
        <v>115.2</v>
      </c>
      <c r="BE130" s="1005">
        <v>0.8044</v>
      </c>
      <c r="BF130" s="1024">
        <f t="shared" si="124"/>
        <v>0.20283479960899314</v>
      </c>
      <c r="BG130" s="1005">
        <v>10790</v>
      </c>
      <c r="BH130" s="1005">
        <f t="shared" si="86"/>
        <v>31918</v>
      </c>
      <c r="BI130" s="1005">
        <f t="shared" si="87"/>
        <v>0</v>
      </c>
      <c r="BJ130" s="1005">
        <v>144</v>
      </c>
      <c r="BK130" s="1005">
        <v>64</v>
      </c>
      <c r="BL130" s="1005">
        <v>115.2</v>
      </c>
      <c r="BM130" s="1005">
        <v>0.7591</v>
      </c>
      <c r="BN130" s="1024">
        <f t="shared" si="125"/>
        <v>0.15894097222222223</v>
      </c>
      <c r="BO130" s="1005">
        <v>7324</v>
      </c>
      <c r="BP130" s="1005">
        <f t="shared" si="88"/>
        <v>27648</v>
      </c>
      <c r="BQ130" s="1005">
        <f t="shared" si="89"/>
        <v>0</v>
      </c>
      <c r="BR130" s="1005">
        <v>144</v>
      </c>
      <c r="BS130" s="1005">
        <v>16.559999999999999</v>
      </c>
      <c r="BT130" s="1005">
        <v>115.2</v>
      </c>
      <c r="BU130" s="1005">
        <v>0.80689999999999995</v>
      </c>
      <c r="BV130" s="1024">
        <f t="shared" si="117"/>
        <v>0.14041478364760274</v>
      </c>
      <c r="BW130" s="1005">
        <v>1730</v>
      </c>
      <c r="BX130" s="1005">
        <f t="shared" si="90"/>
        <v>7392</v>
      </c>
      <c r="BY130" s="1005">
        <f t="shared" si="91"/>
        <v>0</v>
      </c>
      <c r="BZ130" s="1005">
        <v>144</v>
      </c>
      <c r="CA130" s="1005">
        <v>10</v>
      </c>
      <c r="CB130" s="1005">
        <v>115.2</v>
      </c>
      <c r="CC130" s="1005">
        <v>0.81699999999999995</v>
      </c>
      <c r="CD130" s="1024">
        <f t="shared" si="127"/>
        <v>0.15725806451612903</v>
      </c>
      <c r="CE130" s="1005">
        <v>1170</v>
      </c>
      <c r="CF130" s="1005">
        <f t="shared" si="92"/>
        <v>4464</v>
      </c>
      <c r="CG130" s="1005">
        <f t="shared" si="93"/>
        <v>0</v>
      </c>
      <c r="CH130" s="1005">
        <v>144</v>
      </c>
      <c r="CI130" s="1005">
        <v>20.440000000000001</v>
      </c>
      <c r="CJ130" s="1005">
        <v>115.2</v>
      </c>
      <c r="CK130" s="1005">
        <v>0.73770000000000002</v>
      </c>
      <c r="CL130" s="1024">
        <f t="shared" si="106"/>
        <v>0.43579931972789115</v>
      </c>
      <c r="CM130" s="1005">
        <v>5986</v>
      </c>
      <c r="CN130" s="1005">
        <f t="shared" si="94"/>
        <v>8241</v>
      </c>
      <c r="CO130" s="1005">
        <f t="shared" si="95"/>
        <v>0</v>
      </c>
      <c r="CP130" s="1005">
        <v>144</v>
      </c>
      <c r="CQ130" s="1005">
        <v>67.06</v>
      </c>
      <c r="CR130" s="1005">
        <v>115.2</v>
      </c>
      <c r="CS130" s="1005">
        <v>0.82169999999999999</v>
      </c>
      <c r="CT130" s="1024">
        <f t="shared" si="107"/>
        <v>0.17245028525249415</v>
      </c>
      <c r="CU130" s="1005">
        <v>8604</v>
      </c>
      <c r="CV130" s="1005">
        <f t="shared" si="96"/>
        <v>29936</v>
      </c>
      <c r="CW130" s="1005">
        <f t="shared" si="97"/>
        <v>0</v>
      </c>
    </row>
    <row r="131" spans="1:101">
      <c r="A131" s="1004">
        <v>125</v>
      </c>
      <c r="B131" s="1005" t="s">
        <v>674</v>
      </c>
      <c r="C131" s="1004" t="s">
        <v>1274</v>
      </c>
      <c r="D131" s="1005" t="s">
        <v>2054</v>
      </c>
      <c r="E131" s="1004" t="s">
        <v>55</v>
      </c>
      <c r="F131" s="1004">
        <v>144.9</v>
      </c>
      <c r="G131" s="1005">
        <v>67.760000000000005</v>
      </c>
      <c r="H131" s="1004">
        <v>144.9</v>
      </c>
      <c r="I131" s="1005">
        <v>0.98429999999999995</v>
      </c>
      <c r="J131" s="1024">
        <f t="shared" si="126"/>
        <v>0.38344073855437488</v>
      </c>
      <c r="K131" s="1005">
        <v>18707</v>
      </c>
      <c r="L131" s="1005">
        <f t="shared" si="74"/>
        <v>29272</v>
      </c>
      <c r="M131" s="1005">
        <f t="shared" si="75"/>
        <v>0</v>
      </c>
      <c r="N131" s="1005">
        <v>144.9</v>
      </c>
      <c r="O131" s="1005">
        <v>66</v>
      </c>
      <c r="P131" s="1005">
        <v>144.9</v>
      </c>
      <c r="Q131" s="1005">
        <v>0.97789999999999999</v>
      </c>
      <c r="R131" s="1024">
        <f t="shared" si="119"/>
        <v>0.20957559465623982</v>
      </c>
      <c r="S131" s="1005">
        <v>10291</v>
      </c>
      <c r="T131" s="1005">
        <f t="shared" si="76"/>
        <v>29462</v>
      </c>
      <c r="U131" s="1005">
        <f t="shared" si="77"/>
        <v>0</v>
      </c>
      <c r="V131" s="1005">
        <v>144.9</v>
      </c>
      <c r="W131" s="1005">
        <v>44.96</v>
      </c>
      <c r="X131" s="1005">
        <v>144.9</v>
      </c>
      <c r="Y131" s="1005">
        <v>0.95589999999999997</v>
      </c>
      <c r="Z131" s="1024">
        <f t="shared" si="120"/>
        <v>0.26186857453538948</v>
      </c>
      <c r="AA131" s="1005">
        <v>8477</v>
      </c>
      <c r="AB131" s="1005">
        <f t="shared" si="78"/>
        <v>19423</v>
      </c>
      <c r="AC131" s="1005">
        <f t="shared" si="79"/>
        <v>0</v>
      </c>
      <c r="AD131" s="1005">
        <v>144.9</v>
      </c>
      <c r="AE131" s="1005">
        <v>35.92</v>
      </c>
      <c r="AF131" s="1005">
        <v>144.9</v>
      </c>
      <c r="AG131" s="1005">
        <v>0.94189999999999996</v>
      </c>
      <c r="AH131" s="1024">
        <f t="shared" si="121"/>
        <v>0.16875913020571401</v>
      </c>
      <c r="AI131" s="1005">
        <v>4510</v>
      </c>
      <c r="AJ131" s="1005">
        <f t="shared" si="80"/>
        <v>16035</v>
      </c>
      <c r="AK131" s="1005">
        <f t="shared" si="81"/>
        <v>0</v>
      </c>
      <c r="AL131" s="1005">
        <v>144.9</v>
      </c>
      <c r="AM131" s="1005">
        <v>60.56</v>
      </c>
      <c r="AN131" s="1005">
        <v>144.9</v>
      </c>
      <c r="AO131" s="1005">
        <v>0.96750000000000003</v>
      </c>
      <c r="AP131" s="1024">
        <f t="shared" si="122"/>
        <v>0.24933062030368888</v>
      </c>
      <c r="AQ131" s="1005">
        <v>11234</v>
      </c>
      <c r="AR131" s="1005">
        <f t="shared" si="82"/>
        <v>27034</v>
      </c>
      <c r="AS131" s="1005">
        <f t="shared" si="83"/>
        <v>0</v>
      </c>
      <c r="AT131" s="1005">
        <v>144.9</v>
      </c>
      <c r="AU131" s="1005">
        <v>58.24</v>
      </c>
      <c r="AV131" s="1005">
        <v>144.9</v>
      </c>
      <c r="AW131" s="1005">
        <v>0.96409999999999996</v>
      </c>
      <c r="AX131" s="1024">
        <f t="shared" si="123"/>
        <v>0.30963827838827834</v>
      </c>
      <c r="AY131" s="1005">
        <v>12984</v>
      </c>
      <c r="AZ131" s="1005">
        <f t="shared" si="84"/>
        <v>25160</v>
      </c>
      <c r="BA131" s="1005">
        <f t="shared" si="85"/>
        <v>0</v>
      </c>
      <c r="BB131" s="1005">
        <v>144.9</v>
      </c>
      <c r="BC131" s="1005">
        <v>29.92</v>
      </c>
      <c r="BD131" s="1005">
        <v>144.9</v>
      </c>
      <c r="BE131" s="1005">
        <v>0.97350000000000003</v>
      </c>
      <c r="BF131" s="1024">
        <f t="shared" si="124"/>
        <v>0.49585633373584037</v>
      </c>
      <c r="BG131" s="1005">
        <v>11038</v>
      </c>
      <c r="BH131" s="1005">
        <f t="shared" si="86"/>
        <v>13356</v>
      </c>
      <c r="BI131" s="1005">
        <f t="shared" si="87"/>
        <v>0</v>
      </c>
      <c r="BJ131" s="1005">
        <v>144.9</v>
      </c>
      <c r="BK131" s="1005">
        <v>5.92</v>
      </c>
      <c r="BL131" s="1005">
        <v>144.9</v>
      </c>
      <c r="BM131" s="1005">
        <v>0.66269999999999996</v>
      </c>
      <c r="BN131" s="1024">
        <f t="shared" si="125"/>
        <v>0.19965277777777779</v>
      </c>
      <c r="BO131" s="1005">
        <v>851</v>
      </c>
      <c r="BP131" s="1005">
        <f t="shared" si="88"/>
        <v>2557</v>
      </c>
      <c r="BQ131" s="1005">
        <f t="shared" si="89"/>
        <v>0</v>
      </c>
      <c r="BR131" s="1005">
        <v>144.9</v>
      </c>
      <c r="BS131" s="1005">
        <v>28.64</v>
      </c>
      <c r="BT131" s="1005">
        <v>144.9</v>
      </c>
      <c r="BU131" s="1005">
        <v>0.58320000000000005</v>
      </c>
      <c r="BV131" s="1024">
        <f t="shared" si="117"/>
        <v>5.3265978855048961E-2</v>
      </c>
      <c r="BW131" s="1005">
        <v>1135</v>
      </c>
      <c r="BX131" s="1005">
        <f t="shared" si="90"/>
        <v>12785</v>
      </c>
      <c r="BY131" s="1005">
        <f t="shared" si="91"/>
        <v>0</v>
      </c>
      <c r="BZ131" s="1005">
        <v>144.9</v>
      </c>
      <c r="CA131" s="1005">
        <v>5.6</v>
      </c>
      <c r="CB131" s="1005">
        <v>144.9</v>
      </c>
      <c r="CC131" s="1005">
        <v>0.72260000000000002</v>
      </c>
      <c r="CD131" s="1024">
        <f t="shared" si="127"/>
        <v>0.18001152073732721</v>
      </c>
      <c r="CE131" s="1005">
        <v>750</v>
      </c>
      <c r="CF131" s="1005">
        <f t="shared" si="92"/>
        <v>2500</v>
      </c>
      <c r="CG131" s="1005">
        <f t="shared" si="93"/>
        <v>0</v>
      </c>
      <c r="CH131" s="1005">
        <v>144.9</v>
      </c>
      <c r="CI131" s="1005">
        <v>39.44</v>
      </c>
      <c r="CJ131" s="1005">
        <v>144.9</v>
      </c>
      <c r="CK131" s="1005">
        <v>0.79039999999999999</v>
      </c>
      <c r="CL131" s="1024">
        <f t="shared" si="106"/>
        <v>3.7806070704143727E-2</v>
      </c>
      <c r="CM131" s="1005">
        <v>1002</v>
      </c>
      <c r="CN131" s="1005">
        <f t="shared" si="94"/>
        <v>15902</v>
      </c>
      <c r="CO131" s="1005">
        <f t="shared" si="95"/>
        <v>0</v>
      </c>
      <c r="CP131" s="1005">
        <v>144.9</v>
      </c>
      <c r="CQ131" s="1005">
        <v>69.760000000000005</v>
      </c>
      <c r="CR131" s="1005">
        <v>144.9</v>
      </c>
      <c r="CS131" s="1005">
        <v>0.97019999999999995</v>
      </c>
      <c r="CT131" s="1024">
        <f t="shared" si="107"/>
        <v>0.26536835972181116</v>
      </c>
      <c r="CU131" s="1005">
        <v>13773</v>
      </c>
      <c r="CV131" s="1005">
        <f t="shared" si="96"/>
        <v>31141</v>
      </c>
      <c r="CW131" s="1005">
        <f t="shared" si="97"/>
        <v>0</v>
      </c>
    </row>
    <row r="132" spans="1:101">
      <c r="A132" s="1004">
        <v>126</v>
      </c>
      <c r="B132" s="1005" t="s">
        <v>1704</v>
      </c>
      <c r="C132" s="1004" t="s">
        <v>332</v>
      </c>
      <c r="D132" s="1005" t="s">
        <v>2054</v>
      </c>
      <c r="E132" s="1004" t="s">
        <v>55</v>
      </c>
      <c r="F132" s="1004">
        <v>145</v>
      </c>
      <c r="G132" s="1005">
        <v>0</v>
      </c>
      <c r="H132" s="1004">
        <v>145</v>
      </c>
      <c r="I132" s="1005">
        <v>0</v>
      </c>
      <c r="J132" s="1024">
        <v>0</v>
      </c>
      <c r="K132" s="1005">
        <v>0</v>
      </c>
      <c r="L132" s="1005">
        <f t="shared" si="74"/>
        <v>0</v>
      </c>
      <c r="M132" s="1005">
        <f t="shared" si="75"/>
        <v>0</v>
      </c>
      <c r="N132" s="1005">
        <v>145</v>
      </c>
      <c r="O132" s="1005">
        <v>0</v>
      </c>
      <c r="P132" s="1005">
        <v>145</v>
      </c>
      <c r="Q132" s="1005">
        <v>0</v>
      </c>
      <c r="R132" s="1024">
        <v>0</v>
      </c>
      <c r="S132" s="1005">
        <v>0</v>
      </c>
      <c r="T132" s="1005">
        <f t="shared" si="76"/>
        <v>0</v>
      </c>
      <c r="U132" s="1005">
        <f t="shared" si="77"/>
        <v>0</v>
      </c>
      <c r="V132" s="1005">
        <v>145</v>
      </c>
      <c r="W132" s="1005">
        <v>0</v>
      </c>
      <c r="X132" s="1005">
        <v>145</v>
      </c>
      <c r="Y132" s="1005">
        <v>0</v>
      </c>
      <c r="Z132" s="1024">
        <v>0</v>
      </c>
      <c r="AA132" s="1005">
        <v>0</v>
      </c>
      <c r="AB132" s="1005">
        <f t="shared" si="78"/>
        <v>0</v>
      </c>
      <c r="AC132" s="1005">
        <f t="shared" si="79"/>
        <v>0</v>
      </c>
      <c r="AD132" s="1005">
        <v>145</v>
      </c>
      <c r="AE132" s="1005">
        <v>0</v>
      </c>
      <c r="AF132" s="1005">
        <v>145</v>
      </c>
      <c r="AG132" s="1005">
        <v>0</v>
      </c>
      <c r="AH132" s="1024">
        <v>0</v>
      </c>
      <c r="AI132" s="1005">
        <v>0</v>
      </c>
      <c r="AJ132" s="1005">
        <f t="shared" si="80"/>
        <v>0</v>
      </c>
      <c r="AK132" s="1005">
        <f t="shared" si="81"/>
        <v>0</v>
      </c>
      <c r="AL132" s="1005">
        <v>145</v>
      </c>
      <c r="AM132" s="1005">
        <v>0</v>
      </c>
      <c r="AN132" s="1005">
        <v>145</v>
      </c>
      <c r="AO132" s="1005">
        <v>0</v>
      </c>
      <c r="AP132" s="1024">
        <v>0</v>
      </c>
      <c r="AQ132" s="1005">
        <v>0</v>
      </c>
      <c r="AR132" s="1005">
        <f t="shared" si="82"/>
        <v>0</v>
      </c>
      <c r="AS132" s="1005">
        <f t="shared" si="83"/>
        <v>0</v>
      </c>
      <c r="AT132" s="1005">
        <v>145</v>
      </c>
      <c r="AU132" s="1005">
        <v>0</v>
      </c>
      <c r="AV132" s="1005">
        <v>145</v>
      </c>
      <c r="AW132" s="1005">
        <v>0</v>
      </c>
      <c r="AX132" s="1024">
        <v>0</v>
      </c>
      <c r="AY132" s="1005">
        <v>0</v>
      </c>
      <c r="AZ132" s="1005">
        <f t="shared" si="84"/>
        <v>0</v>
      </c>
      <c r="BA132" s="1005">
        <f t="shared" si="85"/>
        <v>0</v>
      </c>
      <c r="BB132" s="1005">
        <v>145</v>
      </c>
      <c r="BC132" s="1005">
        <v>0</v>
      </c>
      <c r="BD132" s="1005">
        <v>145</v>
      </c>
      <c r="BE132" s="1005">
        <v>0</v>
      </c>
      <c r="BF132" s="1024">
        <v>0</v>
      </c>
      <c r="BG132" s="1005">
        <v>0</v>
      </c>
      <c r="BH132" s="1005">
        <f t="shared" si="86"/>
        <v>0</v>
      </c>
      <c r="BI132" s="1005">
        <f t="shared" si="87"/>
        <v>0</v>
      </c>
      <c r="BJ132" s="1005">
        <v>145</v>
      </c>
      <c r="BK132" s="1005">
        <v>0</v>
      </c>
      <c r="BL132" s="1005">
        <v>145</v>
      </c>
      <c r="BM132" s="1005">
        <v>0</v>
      </c>
      <c r="BN132" s="1024">
        <v>0</v>
      </c>
      <c r="BO132" s="1005">
        <v>0</v>
      </c>
      <c r="BP132" s="1005">
        <f t="shared" si="88"/>
        <v>0</v>
      </c>
      <c r="BQ132" s="1005">
        <f t="shared" si="89"/>
        <v>0</v>
      </c>
      <c r="BR132" s="1005">
        <v>145</v>
      </c>
      <c r="BS132" s="1005">
        <v>0</v>
      </c>
      <c r="BT132" s="1005">
        <v>145</v>
      </c>
      <c r="BU132" s="1005">
        <v>0</v>
      </c>
      <c r="BV132" s="1024">
        <v>0</v>
      </c>
      <c r="BW132" s="1005">
        <v>0</v>
      </c>
      <c r="BX132" s="1005">
        <f t="shared" si="90"/>
        <v>0</v>
      </c>
      <c r="BY132" s="1005">
        <f t="shared" si="91"/>
        <v>0</v>
      </c>
      <c r="BZ132" s="1005">
        <v>145</v>
      </c>
      <c r="CA132" s="1005">
        <v>0</v>
      </c>
      <c r="CB132" s="1005">
        <v>145</v>
      </c>
      <c r="CC132" s="1005">
        <v>0</v>
      </c>
      <c r="CD132" s="1024">
        <v>0</v>
      </c>
      <c r="CE132" s="1005">
        <v>0</v>
      </c>
      <c r="CF132" s="1005">
        <f t="shared" si="92"/>
        <v>0</v>
      </c>
      <c r="CG132" s="1005">
        <f t="shared" si="93"/>
        <v>0</v>
      </c>
      <c r="CH132" s="1005">
        <v>145</v>
      </c>
      <c r="CI132" s="1005">
        <v>0</v>
      </c>
      <c r="CJ132" s="1005">
        <v>145</v>
      </c>
      <c r="CK132" s="1005">
        <v>0</v>
      </c>
      <c r="CL132" s="1024">
        <v>0</v>
      </c>
      <c r="CM132" s="1005">
        <v>0</v>
      </c>
      <c r="CN132" s="1005">
        <f t="shared" si="94"/>
        <v>0</v>
      </c>
      <c r="CO132" s="1005">
        <f t="shared" si="95"/>
        <v>0</v>
      </c>
      <c r="CP132" s="1005">
        <v>145</v>
      </c>
      <c r="CQ132" s="1005">
        <v>0</v>
      </c>
      <c r="CR132" s="1005">
        <v>145</v>
      </c>
      <c r="CS132" s="1005">
        <v>0</v>
      </c>
      <c r="CT132" s="1024">
        <v>0</v>
      </c>
      <c r="CU132" s="1005">
        <v>0</v>
      </c>
      <c r="CV132" s="1005">
        <f t="shared" si="96"/>
        <v>0</v>
      </c>
      <c r="CW132" s="1005">
        <f t="shared" si="97"/>
        <v>0</v>
      </c>
    </row>
    <row r="133" spans="1:101">
      <c r="A133" s="1004">
        <v>127</v>
      </c>
      <c r="B133" s="1005" t="s">
        <v>281</v>
      </c>
      <c r="C133" s="1004" t="s">
        <v>1274</v>
      </c>
      <c r="D133" s="1005" t="s">
        <v>2213</v>
      </c>
      <c r="E133" s="1004" t="s">
        <v>55</v>
      </c>
      <c r="F133" s="1004">
        <v>145</v>
      </c>
      <c r="G133" s="1005">
        <v>279</v>
      </c>
      <c r="H133" s="1004">
        <v>279</v>
      </c>
      <c r="I133" s="1005">
        <v>0.89139999999999997</v>
      </c>
      <c r="J133" s="1024">
        <f t="shared" ref="J133:J143" si="128">+(K133/(24*30*G133))</f>
        <v>0.77970927917164479</v>
      </c>
      <c r="K133" s="1005">
        <v>156628</v>
      </c>
      <c r="L133" s="1005">
        <f t="shared" si="74"/>
        <v>120528</v>
      </c>
      <c r="M133" s="1005">
        <f t="shared" si="75"/>
        <v>36100</v>
      </c>
      <c r="N133" s="1005">
        <v>145</v>
      </c>
      <c r="O133" s="1005">
        <v>286</v>
      </c>
      <c r="P133" s="1005">
        <v>286</v>
      </c>
      <c r="Q133" s="1005">
        <v>0.876</v>
      </c>
      <c r="R133" s="1024">
        <f t="shared" ref="R133:R143" si="129">+(S133/(24*31*O133))</f>
        <v>0.52889314986089175</v>
      </c>
      <c r="S133" s="1005">
        <v>112540</v>
      </c>
      <c r="T133" s="1005">
        <f t="shared" si="76"/>
        <v>127670</v>
      </c>
      <c r="U133" s="1005">
        <f t="shared" si="77"/>
        <v>0</v>
      </c>
      <c r="V133" s="1005">
        <v>145</v>
      </c>
      <c r="W133" s="1005">
        <v>284</v>
      </c>
      <c r="X133" s="1005">
        <v>284</v>
      </c>
      <c r="Y133" s="1005">
        <v>0.88</v>
      </c>
      <c r="Z133" s="1024">
        <f t="shared" ref="Z133:Z143" si="130">+(AA133/(24*30*W133))</f>
        <v>0.6419600938967136</v>
      </c>
      <c r="AA133" s="1005">
        <v>131268</v>
      </c>
      <c r="AB133" s="1005">
        <f t="shared" si="78"/>
        <v>122688</v>
      </c>
      <c r="AC133" s="1005">
        <f t="shared" si="79"/>
        <v>8580</v>
      </c>
      <c r="AD133" s="1005">
        <v>145</v>
      </c>
      <c r="AE133" s="1005">
        <v>280</v>
      </c>
      <c r="AF133" s="1005">
        <v>280</v>
      </c>
      <c r="AG133" s="1005">
        <v>0.88109999999999999</v>
      </c>
      <c r="AH133" s="1024">
        <f t="shared" ref="AH133:AH143" si="131">+(AI133/(24*31*AE133))</f>
        <v>0.57085253456221197</v>
      </c>
      <c r="AI133" s="1005">
        <v>118920</v>
      </c>
      <c r="AJ133" s="1005">
        <f t="shared" si="80"/>
        <v>124992</v>
      </c>
      <c r="AK133" s="1005">
        <f t="shared" si="81"/>
        <v>0</v>
      </c>
      <c r="AL133" s="1005">
        <v>145</v>
      </c>
      <c r="AM133" s="1005">
        <v>273.36</v>
      </c>
      <c r="AN133" s="1005">
        <v>273.36</v>
      </c>
      <c r="AO133" s="1005">
        <v>0.87360000000000004</v>
      </c>
      <c r="AP133" s="1024">
        <f t="shared" ref="AP133:AP143" si="132">+(AQ133/(24*31*AM133))</f>
        <v>0.68779678457805848</v>
      </c>
      <c r="AQ133" s="1005">
        <v>139884</v>
      </c>
      <c r="AR133" s="1005">
        <f t="shared" si="82"/>
        <v>122028</v>
      </c>
      <c r="AS133" s="1005">
        <f t="shared" si="83"/>
        <v>17856</v>
      </c>
      <c r="AT133" s="1005">
        <v>145</v>
      </c>
      <c r="AU133" s="1005">
        <v>279.24</v>
      </c>
      <c r="AV133" s="1005">
        <v>279.24</v>
      </c>
      <c r="AW133" s="1005">
        <v>0.87350000000000005</v>
      </c>
      <c r="AX133" s="1024">
        <f>+(AY133/(24*30*AU133))</f>
        <v>0.60873561571885593</v>
      </c>
      <c r="AY133" s="1005">
        <v>122388</v>
      </c>
      <c r="AZ133" s="1005">
        <f t="shared" si="84"/>
        <v>120632</v>
      </c>
      <c r="BA133" s="1005">
        <f t="shared" si="85"/>
        <v>1756</v>
      </c>
      <c r="BB133" s="1005">
        <v>145</v>
      </c>
      <c r="BC133" s="1005">
        <v>275.2</v>
      </c>
      <c r="BD133" s="1005">
        <v>275.2</v>
      </c>
      <c r="BE133" s="1005">
        <v>0.86580000000000001</v>
      </c>
      <c r="BF133" s="1024">
        <f>+(BG133/(24*31*BC133))</f>
        <v>0.64314906851712927</v>
      </c>
      <c r="BG133" s="1005">
        <v>131684</v>
      </c>
      <c r="BH133" s="1005">
        <f t="shared" si="86"/>
        <v>122849</v>
      </c>
      <c r="BI133" s="1005">
        <f t="shared" si="87"/>
        <v>8835</v>
      </c>
      <c r="BJ133" s="1005">
        <v>145</v>
      </c>
      <c r="BK133" s="1005">
        <v>277.76</v>
      </c>
      <c r="BL133" s="1005">
        <v>277.76</v>
      </c>
      <c r="BM133" s="1005">
        <v>0.86450000000000005</v>
      </c>
      <c r="BN133" s="1024">
        <f>+(BO133/(24*30*BK133))</f>
        <v>0.74696780593958023</v>
      </c>
      <c r="BO133" s="1005">
        <v>149384</v>
      </c>
      <c r="BP133" s="1005">
        <f t="shared" si="88"/>
        <v>119992</v>
      </c>
      <c r="BQ133" s="1005">
        <f t="shared" si="89"/>
        <v>29392</v>
      </c>
      <c r="BR133" s="1005">
        <v>145</v>
      </c>
      <c r="BS133" s="1005">
        <v>273</v>
      </c>
      <c r="BT133" s="1005">
        <v>273</v>
      </c>
      <c r="BU133" s="1005">
        <v>0.86839999999999995</v>
      </c>
      <c r="BV133" s="1024">
        <f>+(BW133/(24*31*BS133))</f>
        <v>0.71763362085942728</v>
      </c>
      <c r="BW133" s="1005">
        <v>145760</v>
      </c>
      <c r="BX133" s="1005">
        <f t="shared" si="90"/>
        <v>121867</v>
      </c>
      <c r="BY133" s="1005">
        <f t="shared" si="91"/>
        <v>23893</v>
      </c>
      <c r="BZ133" s="1005">
        <v>145</v>
      </c>
      <c r="CA133" s="1005">
        <v>284.88</v>
      </c>
      <c r="CB133" s="1005">
        <v>284.88</v>
      </c>
      <c r="CC133" s="1005">
        <v>0.87939999999999996</v>
      </c>
      <c r="CD133" s="1024">
        <f t="shared" ref="CD133:CD143" si="133">+(CE133/(24*31*CA133))</f>
        <v>0.70871191190103056</v>
      </c>
      <c r="CE133" s="1005">
        <v>150212</v>
      </c>
      <c r="CF133" s="1005">
        <f t="shared" si="92"/>
        <v>127170</v>
      </c>
      <c r="CG133" s="1005">
        <f t="shared" si="93"/>
        <v>23042</v>
      </c>
      <c r="CH133" s="1005">
        <v>145</v>
      </c>
      <c r="CI133" s="1005">
        <v>271</v>
      </c>
      <c r="CJ133" s="1005">
        <v>271</v>
      </c>
      <c r="CK133" s="1005">
        <v>0.88660000000000005</v>
      </c>
      <c r="CL133" s="1024">
        <f t="shared" ref="CL133:CL143" si="134">+(CM133/(24*28*CI133))</f>
        <v>0.75116411878404499</v>
      </c>
      <c r="CM133" s="1005">
        <v>136796</v>
      </c>
      <c r="CN133" s="1005">
        <f t="shared" si="94"/>
        <v>109267</v>
      </c>
      <c r="CO133" s="1005">
        <f t="shared" si="95"/>
        <v>27529</v>
      </c>
      <c r="CP133" s="1005">
        <v>145</v>
      </c>
      <c r="CQ133" s="1005">
        <v>264.76</v>
      </c>
      <c r="CR133" s="1005">
        <v>264.76</v>
      </c>
      <c r="CS133" s="1005">
        <v>0.87260000000000004</v>
      </c>
      <c r="CT133" s="1024">
        <f>+(CU133/(24*31*CQ133))</f>
        <v>0.76043712544694564</v>
      </c>
      <c r="CU133" s="1005">
        <v>149792</v>
      </c>
      <c r="CV133" s="1005">
        <f t="shared" si="96"/>
        <v>118189</v>
      </c>
      <c r="CW133" s="1005">
        <f t="shared" si="97"/>
        <v>31603</v>
      </c>
    </row>
    <row r="134" spans="1:101">
      <c r="A134" s="1004">
        <v>128</v>
      </c>
      <c r="B134" s="1005" t="s">
        <v>605</v>
      </c>
      <c r="C134" s="1004" t="s">
        <v>1274</v>
      </c>
      <c r="D134" s="1005" t="s">
        <v>2203</v>
      </c>
      <c r="E134" s="1004" t="s">
        <v>55</v>
      </c>
      <c r="F134" s="1004">
        <v>148</v>
      </c>
      <c r="G134" s="1005">
        <v>27</v>
      </c>
      <c r="H134" s="1004">
        <v>118.4</v>
      </c>
      <c r="I134" s="1005">
        <v>0.87350000000000005</v>
      </c>
      <c r="J134" s="1024">
        <f t="shared" si="128"/>
        <v>0.38631687242798352</v>
      </c>
      <c r="K134" s="1005">
        <v>7510</v>
      </c>
      <c r="L134" s="1005">
        <f t="shared" si="74"/>
        <v>11664</v>
      </c>
      <c r="M134" s="1005">
        <f t="shared" si="75"/>
        <v>0</v>
      </c>
      <c r="N134" s="1005">
        <v>148</v>
      </c>
      <c r="O134" s="1005">
        <v>23</v>
      </c>
      <c r="P134" s="1005">
        <v>118.4</v>
      </c>
      <c r="Q134" s="1005">
        <v>0.79010000000000002</v>
      </c>
      <c r="R134" s="1024">
        <f t="shared" si="129"/>
        <v>0.36757830762038335</v>
      </c>
      <c r="S134" s="1005">
        <v>6290</v>
      </c>
      <c r="T134" s="1005">
        <f t="shared" si="76"/>
        <v>10267</v>
      </c>
      <c r="U134" s="1005">
        <f t="shared" si="77"/>
        <v>0</v>
      </c>
      <c r="V134" s="1005">
        <v>148</v>
      </c>
      <c r="W134" s="1005">
        <v>27</v>
      </c>
      <c r="X134" s="1005">
        <v>118.4</v>
      </c>
      <c r="Y134" s="1005">
        <v>0.88060000000000005</v>
      </c>
      <c r="Z134" s="1024">
        <f t="shared" si="130"/>
        <v>0.35776748971193417</v>
      </c>
      <c r="AA134" s="1005">
        <v>6955</v>
      </c>
      <c r="AB134" s="1005">
        <f t="shared" si="78"/>
        <v>11664</v>
      </c>
      <c r="AC134" s="1005">
        <f t="shared" si="79"/>
        <v>0</v>
      </c>
      <c r="AD134" s="1005">
        <v>148</v>
      </c>
      <c r="AE134" s="1005">
        <v>40</v>
      </c>
      <c r="AF134" s="1005">
        <v>118.4</v>
      </c>
      <c r="AG134" s="1005">
        <v>0.94599999999999995</v>
      </c>
      <c r="AH134" s="1024">
        <f t="shared" si="131"/>
        <v>0.28024193548387094</v>
      </c>
      <c r="AI134" s="1005">
        <v>8340</v>
      </c>
      <c r="AJ134" s="1005">
        <f t="shared" si="80"/>
        <v>17856</v>
      </c>
      <c r="AK134" s="1005">
        <f t="shared" si="81"/>
        <v>0</v>
      </c>
      <c r="AL134" s="1005">
        <v>148</v>
      </c>
      <c r="AM134" s="1005">
        <v>34</v>
      </c>
      <c r="AN134" s="1005">
        <v>118.4</v>
      </c>
      <c r="AO134" s="1005">
        <v>0.96050000000000002</v>
      </c>
      <c r="AP134" s="1024">
        <f t="shared" si="132"/>
        <v>0.38622707147375079</v>
      </c>
      <c r="AQ134" s="1005">
        <v>9770</v>
      </c>
      <c r="AR134" s="1005">
        <f t="shared" si="82"/>
        <v>15178</v>
      </c>
      <c r="AS134" s="1005">
        <f t="shared" si="83"/>
        <v>0</v>
      </c>
      <c r="AT134" s="1005">
        <v>148</v>
      </c>
      <c r="AU134" s="1005">
        <v>37</v>
      </c>
      <c r="AV134" s="1005">
        <v>118.4</v>
      </c>
      <c r="AW134" s="1005">
        <v>0.91869999999999996</v>
      </c>
      <c r="AX134" s="1024">
        <f>+(AY134/(24*30*AU134))</f>
        <v>0.32094594594594594</v>
      </c>
      <c r="AY134" s="1005">
        <v>8550</v>
      </c>
      <c r="AZ134" s="1005">
        <f t="shared" si="84"/>
        <v>15984</v>
      </c>
      <c r="BA134" s="1005">
        <f t="shared" si="85"/>
        <v>0</v>
      </c>
      <c r="BB134" s="1005">
        <v>148</v>
      </c>
      <c r="BC134" s="1005">
        <v>30</v>
      </c>
      <c r="BD134" s="1005">
        <v>118.4</v>
      </c>
      <c r="BE134" s="1005">
        <v>0.87690000000000001</v>
      </c>
      <c r="BF134" s="1024">
        <f>+(BG134/(24*31*BC134))</f>
        <v>0.25672043010752688</v>
      </c>
      <c r="BG134" s="1005">
        <v>5730</v>
      </c>
      <c r="BH134" s="1005">
        <f t="shared" si="86"/>
        <v>13392</v>
      </c>
      <c r="BI134" s="1005">
        <f t="shared" si="87"/>
        <v>0</v>
      </c>
      <c r="BJ134" s="1005">
        <v>148</v>
      </c>
      <c r="BK134" s="1005">
        <v>32</v>
      </c>
      <c r="BL134" s="1005">
        <v>118.4</v>
      </c>
      <c r="BM134" s="1005">
        <v>0.85519999999999996</v>
      </c>
      <c r="BN134" s="1024">
        <f>+(BO134/(24*30*BK134))</f>
        <v>0.36436631944444442</v>
      </c>
      <c r="BO134" s="1005">
        <v>8395</v>
      </c>
      <c r="BP134" s="1005">
        <f t="shared" si="88"/>
        <v>13824</v>
      </c>
      <c r="BQ134" s="1005">
        <f t="shared" si="89"/>
        <v>0</v>
      </c>
      <c r="BR134" s="1005">
        <v>148</v>
      </c>
      <c r="BS134" s="1005">
        <v>26</v>
      </c>
      <c r="BT134" s="1005">
        <v>118.4</v>
      </c>
      <c r="BU134" s="1005">
        <v>0.86470000000000002</v>
      </c>
      <c r="BV134" s="1024">
        <f>+(BW134/(24*31*BS134))</f>
        <v>0.35747518610421836</v>
      </c>
      <c r="BW134" s="1005">
        <v>6915</v>
      </c>
      <c r="BX134" s="1005">
        <f t="shared" si="90"/>
        <v>11606</v>
      </c>
      <c r="BY134" s="1005">
        <f t="shared" si="91"/>
        <v>0</v>
      </c>
      <c r="BZ134" s="1005">
        <v>148</v>
      </c>
      <c r="CA134" s="1005">
        <v>28</v>
      </c>
      <c r="CB134" s="1005">
        <v>118.4</v>
      </c>
      <c r="CC134" s="1005">
        <v>0.875</v>
      </c>
      <c r="CD134" s="1024">
        <f t="shared" si="133"/>
        <v>0.34586213517665132</v>
      </c>
      <c r="CE134" s="1005">
        <v>7205</v>
      </c>
      <c r="CF134" s="1005">
        <f t="shared" si="92"/>
        <v>12499</v>
      </c>
      <c r="CG134" s="1005">
        <f t="shared" si="93"/>
        <v>0</v>
      </c>
      <c r="CH134" s="1005">
        <v>148</v>
      </c>
      <c r="CI134" s="1005">
        <v>33</v>
      </c>
      <c r="CJ134" s="1005">
        <v>118.4</v>
      </c>
      <c r="CK134" s="1005">
        <v>0.92500000000000004</v>
      </c>
      <c r="CL134" s="1024">
        <f t="shared" si="134"/>
        <v>0.32196969696969696</v>
      </c>
      <c r="CM134" s="1005">
        <v>7140</v>
      </c>
      <c r="CN134" s="1005">
        <f t="shared" si="94"/>
        <v>13306</v>
      </c>
      <c r="CO134" s="1005">
        <f t="shared" si="95"/>
        <v>0</v>
      </c>
      <c r="CP134" s="1005">
        <v>148</v>
      </c>
      <c r="CQ134" s="1005">
        <v>32</v>
      </c>
      <c r="CR134" s="1005">
        <v>118.4</v>
      </c>
      <c r="CS134" s="1005">
        <v>0.91010000000000002</v>
      </c>
      <c r="CT134" s="1024">
        <f>+(CU134/(24*31*CQ134))</f>
        <v>0.33875168010752688</v>
      </c>
      <c r="CU134" s="1005">
        <v>8065</v>
      </c>
      <c r="CV134" s="1005">
        <f t="shared" si="96"/>
        <v>14285</v>
      </c>
      <c r="CW134" s="1005">
        <f t="shared" si="97"/>
        <v>0</v>
      </c>
    </row>
    <row r="135" spans="1:101">
      <c r="A135" s="1004">
        <v>129</v>
      </c>
      <c r="B135" s="1005" t="s">
        <v>996</v>
      </c>
      <c r="C135" s="1004" t="s">
        <v>1274</v>
      </c>
      <c r="D135" s="1005" t="s">
        <v>2051</v>
      </c>
      <c r="E135" s="1004" t="s">
        <v>55</v>
      </c>
      <c r="F135" s="1004">
        <v>149</v>
      </c>
      <c r="G135" s="1005">
        <v>38.4</v>
      </c>
      <c r="H135" s="1004">
        <v>119.2</v>
      </c>
      <c r="I135" s="1005">
        <v>0.99560000000000004</v>
      </c>
      <c r="J135" s="1024">
        <f t="shared" si="128"/>
        <v>0.26685474537037035</v>
      </c>
      <c r="K135" s="1005">
        <v>7378</v>
      </c>
      <c r="L135" s="1005">
        <f t="shared" ref="L135:L198" si="135">+ROUND(24*30*G135*0.6,0)</f>
        <v>16589</v>
      </c>
      <c r="M135" s="1005">
        <f t="shared" ref="M135:M198" si="136">+MAX((K135-L135),0)</f>
        <v>0</v>
      </c>
      <c r="N135" s="1005">
        <v>149</v>
      </c>
      <c r="O135" s="1005">
        <v>38.4</v>
      </c>
      <c r="P135" s="1005">
        <v>119.2</v>
      </c>
      <c r="Q135" s="1005">
        <v>0.99209999999999998</v>
      </c>
      <c r="R135" s="1024">
        <f t="shared" si="129"/>
        <v>0.17851142473118281</v>
      </c>
      <c r="S135" s="1005">
        <v>5100</v>
      </c>
      <c r="T135" s="1005">
        <f t="shared" ref="T135:T198" si="137">+ROUND(24*31*O135*0.6,0)</f>
        <v>17142</v>
      </c>
      <c r="U135" s="1005">
        <f t="shared" ref="U135:U198" si="138">+MAX((S135-T135),0)</f>
        <v>0</v>
      </c>
      <c r="V135" s="1005">
        <v>149</v>
      </c>
      <c r="W135" s="1005">
        <v>42.8</v>
      </c>
      <c r="X135" s="1005">
        <v>119.2</v>
      </c>
      <c r="Y135" s="1005">
        <v>0.99850000000000005</v>
      </c>
      <c r="Z135" s="1024">
        <f t="shared" si="130"/>
        <v>0.17698598130841123</v>
      </c>
      <c r="AA135" s="1005">
        <v>5454</v>
      </c>
      <c r="AB135" s="1005">
        <f t="shared" ref="AB135:AB198" si="139">+ROUND(24*30*W135*0.6,0)</f>
        <v>18490</v>
      </c>
      <c r="AC135" s="1005">
        <f t="shared" ref="AC135:AC198" si="140">+MAX((AA135-AB135),0)</f>
        <v>0</v>
      </c>
      <c r="AD135" s="1005">
        <v>149</v>
      </c>
      <c r="AE135" s="1005">
        <v>42</v>
      </c>
      <c r="AF135" s="1005">
        <v>119.2</v>
      </c>
      <c r="AG135" s="1005">
        <v>0.999</v>
      </c>
      <c r="AH135" s="1024">
        <f t="shared" si="131"/>
        <v>0.19534050179211471</v>
      </c>
      <c r="AI135" s="1005">
        <v>6104</v>
      </c>
      <c r="AJ135" s="1005">
        <f t="shared" ref="AJ135:AJ198" si="141">+ROUND(24*31*AE135*0.6,0)</f>
        <v>18749</v>
      </c>
      <c r="AK135" s="1005">
        <f t="shared" ref="AK135:AK198" si="142">+MAX((AI135-AJ135),0)</f>
        <v>0</v>
      </c>
      <c r="AL135" s="1005">
        <v>149</v>
      </c>
      <c r="AM135" s="1005">
        <v>43.6</v>
      </c>
      <c r="AN135" s="1005">
        <v>119.2</v>
      </c>
      <c r="AO135" s="1005">
        <v>0.99760000000000004</v>
      </c>
      <c r="AP135" s="1024">
        <f t="shared" si="132"/>
        <v>0.23928430502120943</v>
      </c>
      <c r="AQ135" s="1005">
        <v>7762</v>
      </c>
      <c r="AR135" s="1005">
        <f t="shared" ref="AR135:AR198" si="143">+ROUND(24*31*AM135*0.6,0)</f>
        <v>19463</v>
      </c>
      <c r="AS135" s="1005">
        <f t="shared" ref="AS135:AS198" si="144">+MAX((AQ135-AR135),0)</f>
        <v>0</v>
      </c>
      <c r="AT135" s="1005">
        <v>149</v>
      </c>
      <c r="AU135" s="1005">
        <v>41.6</v>
      </c>
      <c r="AV135" s="1005">
        <v>119.2</v>
      </c>
      <c r="AW135" s="1005">
        <v>0.99670000000000003</v>
      </c>
      <c r="AX135" s="1024">
        <f>+(AY135/(24*30*AU135))</f>
        <v>0.22702991452991453</v>
      </c>
      <c r="AY135" s="1005">
        <v>6800</v>
      </c>
      <c r="AZ135" s="1005">
        <f t="shared" ref="AZ135:AZ198" si="145">+ROUND(24*30*AU135*0.6,0)</f>
        <v>17971</v>
      </c>
      <c r="BA135" s="1005">
        <f t="shared" ref="BA135:BA198" si="146">+MAX((AY135-AZ135),0)</f>
        <v>0</v>
      </c>
      <c r="BB135" s="1005">
        <v>149</v>
      </c>
      <c r="BC135" s="1005">
        <v>37.200000000000003</v>
      </c>
      <c r="BD135" s="1005">
        <v>119.2</v>
      </c>
      <c r="BE135" s="1005">
        <v>0.99490000000000001</v>
      </c>
      <c r="BF135" s="1024">
        <f>+(BG135/(24*31*BC135))</f>
        <v>0.21396982310093651</v>
      </c>
      <c r="BG135" s="1005">
        <v>5922</v>
      </c>
      <c r="BH135" s="1005">
        <f t="shared" ref="BH135:BH198" si="147">+ROUND(24*31*BC135*0.6,0)</f>
        <v>16606</v>
      </c>
      <c r="BI135" s="1005">
        <f t="shared" ref="BI135:BI198" si="148">+MAX((BG135-BH135),0)</f>
        <v>0</v>
      </c>
      <c r="BJ135" s="1005">
        <v>149</v>
      </c>
      <c r="BK135" s="1005">
        <v>22.8</v>
      </c>
      <c r="BL135" s="1005">
        <v>119.2</v>
      </c>
      <c r="BM135" s="1005">
        <v>0.97809999999999997</v>
      </c>
      <c r="BN135" s="1024">
        <f>+(BO135/(24*30*BK135))</f>
        <v>0.23952241715399611</v>
      </c>
      <c r="BO135" s="1005">
        <v>3932</v>
      </c>
      <c r="BP135" s="1005">
        <f t="shared" ref="BP135:BP198" si="149">+ROUND(24*30*BK135*0.6,0)</f>
        <v>9850</v>
      </c>
      <c r="BQ135" s="1005">
        <f t="shared" ref="BQ135:BQ198" si="150">+MAX((BO135-BP135),0)</f>
        <v>0</v>
      </c>
      <c r="BR135" s="1005">
        <v>149</v>
      </c>
      <c r="BS135" s="1005">
        <v>11.2</v>
      </c>
      <c r="BT135" s="1005">
        <v>119.2</v>
      </c>
      <c r="BU135" s="1005">
        <v>0.9194</v>
      </c>
      <c r="BV135" s="1024">
        <f>+(BW135/(24*31*BS135))</f>
        <v>0.33362135176651309</v>
      </c>
      <c r="BW135" s="1005">
        <v>2780</v>
      </c>
      <c r="BX135" s="1005">
        <f t="shared" ref="BX135:BX198" si="151">+ROUND(24*31*BS135*0.6,0)</f>
        <v>5000</v>
      </c>
      <c r="BY135" s="1005">
        <f t="shared" ref="BY135:BY198" si="152">+MAX((BW135-BX135),0)</f>
        <v>0</v>
      </c>
      <c r="BZ135" s="1005">
        <v>149</v>
      </c>
      <c r="CA135" s="1005">
        <v>10.8</v>
      </c>
      <c r="CB135" s="1005">
        <v>119.2</v>
      </c>
      <c r="CC135" s="1005">
        <v>0.88039999999999996</v>
      </c>
      <c r="CD135" s="1024">
        <f t="shared" si="133"/>
        <v>0.34348864994026279</v>
      </c>
      <c r="CE135" s="1005">
        <v>2760</v>
      </c>
      <c r="CF135" s="1005">
        <f t="shared" ref="CF135:CF198" si="153">+ROUND(24*31*CA135*0.6,0)</f>
        <v>4821</v>
      </c>
      <c r="CG135" s="1005">
        <f t="shared" ref="CG135:CG198" si="154">+MAX((CE135-CF135),0)</f>
        <v>0</v>
      </c>
      <c r="CH135" s="1005">
        <v>149</v>
      </c>
      <c r="CI135" s="1005">
        <v>7.6</v>
      </c>
      <c r="CJ135" s="1005">
        <v>119.2</v>
      </c>
      <c r="CK135" s="1005">
        <v>0.96240000000000003</v>
      </c>
      <c r="CL135" s="1024">
        <f t="shared" si="134"/>
        <v>0.30270989974937346</v>
      </c>
      <c r="CM135" s="1005">
        <v>1546</v>
      </c>
      <c r="CN135" s="1005">
        <f t="shared" ref="CN135:CN198" si="155">+ROUND(24*28*CI135*0.6,0)</f>
        <v>3064</v>
      </c>
      <c r="CO135" s="1005">
        <f t="shared" ref="CO135:CO198" si="156">+MAX((CM135-CN135),0)</f>
        <v>0</v>
      </c>
      <c r="CP135" s="1005">
        <v>149</v>
      </c>
      <c r="CQ135" s="1005">
        <v>22</v>
      </c>
      <c r="CR135" s="1005">
        <v>119.2</v>
      </c>
      <c r="CS135" s="1005">
        <v>0.99370000000000003</v>
      </c>
      <c r="CT135" s="1024">
        <f>+(CU135/(24*31*CQ135))</f>
        <v>0.21395405669599218</v>
      </c>
      <c r="CU135" s="1005">
        <v>3502</v>
      </c>
      <c r="CV135" s="1005">
        <f t="shared" ref="CV135:CV198" si="157">+ROUND(24*31*CQ135*0.6,0)</f>
        <v>9821</v>
      </c>
      <c r="CW135" s="1005">
        <f t="shared" ref="CW135:CW198" si="158">+MAX((CU135-CV135),0)</f>
        <v>0</v>
      </c>
    </row>
    <row r="136" spans="1:101">
      <c r="A136" s="1004">
        <v>130</v>
      </c>
      <c r="B136" s="1005" t="s">
        <v>1886</v>
      </c>
      <c r="C136" s="1004" t="s">
        <v>1274</v>
      </c>
      <c r="D136" s="1005" t="s">
        <v>2011</v>
      </c>
      <c r="E136" s="1004" t="s">
        <v>55</v>
      </c>
      <c r="F136" s="1004">
        <v>150</v>
      </c>
      <c r="G136" s="1005">
        <v>72.400000000000006</v>
      </c>
      <c r="H136" s="1004">
        <v>120</v>
      </c>
      <c r="I136" s="1005">
        <v>0.97260000000000002</v>
      </c>
      <c r="J136" s="1024">
        <f t="shared" si="128"/>
        <v>0.40045656844689986</v>
      </c>
      <c r="K136" s="1005">
        <v>20875</v>
      </c>
      <c r="L136" s="1005">
        <f t="shared" si="135"/>
        <v>31277</v>
      </c>
      <c r="M136" s="1005">
        <f t="shared" si="136"/>
        <v>0</v>
      </c>
      <c r="N136" s="1005">
        <v>150</v>
      </c>
      <c r="O136" s="1005">
        <v>112</v>
      </c>
      <c r="P136" s="1005">
        <v>120</v>
      </c>
      <c r="Q136" s="1005">
        <v>0.97230000000000005</v>
      </c>
      <c r="R136" s="1024">
        <f t="shared" si="129"/>
        <v>0.31784034178187404</v>
      </c>
      <c r="S136" s="1005">
        <v>26485</v>
      </c>
      <c r="T136" s="1005">
        <f t="shared" si="137"/>
        <v>49997</v>
      </c>
      <c r="U136" s="1005">
        <f t="shared" si="138"/>
        <v>0</v>
      </c>
      <c r="V136" s="1005">
        <v>150</v>
      </c>
      <c r="W136" s="1005">
        <v>104</v>
      </c>
      <c r="X136" s="1005">
        <v>120</v>
      </c>
      <c r="Y136" s="1005">
        <v>0.93620000000000003</v>
      </c>
      <c r="Z136" s="1024">
        <f t="shared" si="130"/>
        <v>0.46734775641025639</v>
      </c>
      <c r="AA136" s="1005">
        <v>34995</v>
      </c>
      <c r="AB136" s="1005">
        <f t="shared" si="139"/>
        <v>44928</v>
      </c>
      <c r="AC136" s="1005">
        <f t="shared" si="140"/>
        <v>0</v>
      </c>
      <c r="AD136" s="1005">
        <v>150</v>
      </c>
      <c r="AE136" s="1005">
        <v>180.8</v>
      </c>
      <c r="AF136" s="1005">
        <v>180.8</v>
      </c>
      <c r="AG136" s="1005">
        <v>0.87670000000000003</v>
      </c>
      <c r="AH136" s="1024">
        <f t="shared" si="131"/>
        <v>0.21173815301170423</v>
      </c>
      <c r="AI136" s="1005">
        <v>28482</v>
      </c>
      <c r="AJ136" s="1005">
        <f t="shared" si="141"/>
        <v>80709</v>
      </c>
      <c r="AK136" s="1005">
        <f t="shared" si="142"/>
        <v>0</v>
      </c>
      <c r="AL136" s="1005">
        <v>150</v>
      </c>
      <c r="AM136" s="1005">
        <v>9.6</v>
      </c>
      <c r="AN136" s="1005">
        <v>120</v>
      </c>
      <c r="AO136" s="1005">
        <v>0.30399999999999999</v>
      </c>
      <c r="AP136" s="1024">
        <f t="shared" si="132"/>
        <v>2.0721326164874553E-2</v>
      </c>
      <c r="AQ136" s="1005">
        <v>148</v>
      </c>
      <c r="AR136" s="1005">
        <f t="shared" si="143"/>
        <v>4285</v>
      </c>
      <c r="AS136" s="1005">
        <f t="shared" si="144"/>
        <v>0</v>
      </c>
      <c r="AT136" s="1005">
        <v>150</v>
      </c>
      <c r="AU136" s="1005">
        <v>0</v>
      </c>
      <c r="AV136" s="1005">
        <v>120</v>
      </c>
      <c r="AW136" s="1005">
        <v>0</v>
      </c>
      <c r="AX136" s="1024">
        <v>0</v>
      </c>
      <c r="AY136" s="1005">
        <v>0</v>
      </c>
      <c r="AZ136" s="1005">
        <f t="shared" si="145"/>
        <v>0</v>
      </c>
      <c r="BA136" s="1005">
        <f t="shared" si="146"/>
        <v>0</v>
      </c>
      <c r="BB136" s="1005">
        <v>150</v>
      </c>
      <c r="BC136" s="1005">
        <v>0</v>
      </c>
      <c r="BD136" s="1005">
        <v>120</v>
      </c>
      <c r="BE136" s="1005">
        <v>0</v>
      </c>
      <c r="BF136" s="1024">
        <v>0</v>
      </c>
      <c r="BG136" s="1005">
        <v>0</v>
      </c>
      <c r="BH136" s="1005">
        <f t="shared" si="147"/>
        <v>0</v>
      </c>
      <c r="BI136" s="1005">
        <f t="shared" si="148"/>
        <v>0</v>
      </c>
      <c r="BJ136" s="1005">
        <v>150</v>
      </c>
      <c r="BK136" s="1005">
        <v>0</v>
      </c>
      <c r="BL136" s="1005">
        <v>120</v>
      </c>
      <c r="BM136" s="1005">
        <v>0</v>
      </c>
      <c r="BN136" s="1024">
        <v>0</v>
      </c>
      <c r="BO136" s="1005">
        <v>0</v>
      </c>
      <c r="BP136" s="1005">
        <f t="shared" si="149"/>
        <v>0</v>
      </c>
      <c r="BQ136" s="1005">
        <f t="shared" si="150"/>
        <v>0</v>
      </c>
      <c r="BR136" s="1005">
        <v>150</v>
      </c>
      <c r="BS136" s="1005">
        <v>0</v>
      </c>
      <c r="BT136" s="1005">
        <v>120</v>
      </c>
      <c r="BU136" s="1005">
        <v>0</v>
      </c>
      <c r="BV136" s="1024">
        <v>0</v>
      </c>
      <c r="BW136" s="1005">
        <v>0</v>
      </c>
      <c r="BX136" s="1005">
        <f t="shared" si="151"/>
        <v>0</v>
      </c>
      <c r="BY136" s="1005">
        <f t="shared" si="152"/>
        <v>0</v>
      </c>
      <c r="BZ136" s="1005">
        <v>150</v>
      </c>
      <c r="CA136" s="1005">
        <v>7</v>
      </c>
      <c r="CB136" s="1005">
        <v>120</v>
      </c>
      <c r="CC136" s="1005">
        <v>0.3095</v>
      </c>
      <c r="CD136" s="1024">
        <f t="shared" si="133"/>
        <v>4.0322580645161289E-2</v>
      </c>
      <c r="CE136" s="1005">
        <v>210</v>
      </c>
      <c r="CF136" s="1005">
        <f t="shared" si="153"/>
        <v>3125</v>
      </c>
      <c r="CG136" s="1005">
        <f t="shared" si="154"/>
        <v>0</v>
      </c>
      <c r="CH136" s="1005">
        <v>150</v>
      </c>
      <c r="CI136" s="1005">
        <v>5.8</v>
      </c>
      <c r="CJ136" s="1005">
        <v>120</v>
      </c>
      <c r="CK136" s="1005">
        <v>0.3221</v>
      </c>
      <c r="CL136" s="1024">
        <f t="shared" si="134"/>
        <v>5.3366174055829232E-2</v>
      </c>
      <c r="CM136" s="1005">
        <v>208</v>
      </c>
      <c r="CN136" s="1005">
        <f t="shared" si="155"/>
        <v>2339</v>
      </c>
      <c r="CO136" s="1005">
        <f t="shared" si="156"/>
        <v>0</v>
      </c>
      <c r="CP136" s="1005">
        <v>150</v>
      </c>
      <c r="CQ136" s="1005">
        <v>0</v>
      </c>
      <c r="CR136" s="1005">
        <v>120</v>
      </c>
      <c r="CS136" s="1005">
        <v>0</v>
      </c>
      <c r="CT136" s="1024">
        <v>0</v>
      </c>
      <c r="CU136" s="1005">
        <v>0</v>
      </c>
      <c r="CV136" s="1005">
        <f t="shared" si="157"/>
        <v>0</v>
      </c>
      <c r="CW136" s="1005">
        <f t="shared" si="158"/>
        <v>0</v>
      </c>
    </row>
    <row r="137" spans="1:101">
      <c r="A137" s="1004">
        <v>131</v>
      </c>
      <c r="B137" s="1005" t="s">
        <v>1891</v>
      </c>
      <c r="C137" s="1004" t="s">
        <v>1274</v>
      </c>
      <c r="D137" s="1005" t="s">
        <v>2011</v>
      </c>
      <c r="E137" s="1004" t="s">
        <v>55</v>
      </c>
      <c r="F137" s="1004">
        <v>150</v>
      </c>
      <c r="G137" s="1005">
        <v>128</v>
      </c>
      <c r="H137" s="1004">
        <v>128</v>
      </c>
      <c r="I137" s="1005">
        <v>0.98770000000000002</v>
      </c>
      <c r="J137" s="1024">
        <f t="shared" si="128"/>
        <v>0.10702039930555556</v>
      </c>
      <c r="K137" s="1005">
        <v>9863</v>
      </c>
      <c r="L137" s="1005">
        <f t="shared" si="135"/>
        <v>55296</v>
      </c>
      <c r="M137" s="1005">
        <f t="shared" si="136"/>
        <v>0</v>
      </c>
      <c r="N137" s="1005">
        <v>150</v>
      </c>
      <c r="O137" s="1005">
        <v>112</v>
      </c>
      <c r="P137" s="1005">
        <v>120</v>
      </c>
      <c r="Q137" s="1005">
        <v>0.996</v>
      </c>
      <c r="R137" s="1024">
        <f t="shared" si="129"/>
        <v>0.50724846390168976</v>
      </c>
      <c r="S137" s="1005">
        <v>42268</v>
      </c>
      <c r="T137" s="1005">
        <f t="shared" si="137"/>
        <v>49997</v>
      </c>
      <c r="U137" s="1005">
        <f t="shared" si="138"/>
        <v>0</v>
      </c>
      <c r="V137" s="1005">
        <v>150</v>
      </c>
      <c r="W137" s="1005">
        <v>111.36</v>
      </c>
      <c r="X137" s="1005">
        <v>120</v>
      </c>
      <c r="Y137" s="1005">
        <v>0.99270000000000003</v>
      </c>
      <c r="Z137" s="1024">
        <f t="shared" si="130"/>
        <v>0.68018887691570884</v>
      </c>
      <c r="AA137" s="1005">
        <v>54537</v>
      </c>
      <c r="AB137" s="1005">
        <f t="shared" si="139"/>
        <v>48108</v>
      </c>
      <c r="AC137" s="1005">
        <f t="shared" si="140"/>
        <v>6429</v>
      </c>
      <c r="AD137" s="1005">
        <v>150</v>
      </c>
      <c r="AE137" s="1005">
        <v>112.8</v>
      </c>
      <c r="AF137" s="1005">
        <v>120</v>
      </c>
      <c r="AG137" s="1005">
        <v>0.99270000000000003</v>
      </c>
      <c r="AH137" s="1024">
        <f t="shared" si="131"/>
        <v>0.39558787081522157</v>
      </c>
      <c r="AI137" s="1005">
        <v>33199</v>
      </c>
      <c r="AJ137" s="1005">
        <f t="shared" si="141"/>
        <v>50354</v>
      </c>
      <c r="AK137" s="1005">
        <f t="shared" si="142"/>
        <v>0</v>
      </c>
      <c r="AL137" s="1005">
        <v>150</v>
      </c>
      <c r="AM137" s="1005">
        <v>107.2</v>
      </c>
      <c r="AN137" s="1005">
        <v>120</v>
      </c>
      <c r="AO137" s="1005">
        <v>0.98460000000000003</v>
      </c>
      <c r="AP137" s="1024">
        <f t="shared" si="132"/>
        <v>0.1162659484833895</v>
      </c>
      <c r="AQ137" s="1005">
        <v>9273</v>
      </c>
      <c r="AR137" s="1005">
        <f t="shared" si="143"/>
        <v>47854</v>
      </c>
      <c r="AS137" s="1005">
        <f t="shared" si="144"/>
        <v>0</v>
      </c>
      <c r="AT137" s="1005">
        <v>150</v>
      </c>
      <c r="AU137" s="1005">
        <v>3.92</v>
      </c>
      <c r="AV137" s="1005">
        <v>120</v>
      </c>
      <c r="AW137" s="1005">
        <v>0.9153</v>
      </c>
      <c r="AX137" s="1024">
        <f t="shared" ref="AX137:AX143" si="159">+(AY137/(24*30*AU137))</f>
        <v>0.19664115646258504</v>
      </c>
      <c r="AY137" s="1005">
        <v>555</v>
      </c>
      <c r="AZ137" s="1005">
        <f t="shared" si="145"/>
        <v>1693</v>
      </c>
      <c r="BA137" s="1005">
        <f t="shared" si="146"/>
        <v>0</v>
      </c>
      <c r="BB137" s="1005">
        <v>150</v>
      </c>
      <c r="BC137" s="1005">
        <v>24.32</v>
      </c>
      <c r="BD137" s="1005">
        <v>120</v>
      </c>
      <c r="BE137" s="1005">
        <v>0.94750000000000001</v>
      </c>
      <c r="BF137" s="1024">
        <f t="shared" ref="BF137:BF143" si="160">+(BG137/(24*31*BC137))</f>
        <v>2.5312146293152232E-2</v>
      </c>
      <c r="BG137" s="1005">
        <v>458</v>
      </c>
      <c r="BH137" s="1005">
        <f t="shared" si="147"/>
        <v>10856</v>
      </c>
      <c r="BI137" s="1005">
        <f t="shared" si="148"/>
        <v>0</v>
      </c>
      <c r="BJ137" s="1005">
        <v>150</v>
      </c>
      <c r="BK137" s="1005">
        <v>10.32</v>
      </c>
      <c r="BL137" s="1005">
        <v>120</v>
      </c>
      <c r="BM137" s="1005">
        <v>0.69599999999999995</v>
      </c>
      <c r="BN137" s="1024">
        <f t="shared" ref="BN137:BN143" si="161">+(BO137/(24*30*BK137))</f>
        <v>0.11775947459086993</v>
      </c>
      <c r="BO137" s="1005">
        <v>875</v>
      </c>
      <c r="BP137" s="1005">
        <f t="shared" si="149"/>
        <v>4458</v>
      </c>
      <c r="BQ137" s="1005">
        <f t="shared" si="150"/>
        <v>0</v>
      </c>
      <c r="BR137" s="1005">
        <v>150</v>
      </c>
      <c r="BS137" s="1005">
        <v>4.24</v>
      </c>
      <c r="BT137" s="1005">
        <v>120</v>
      </c>
      <c r="BU137" s="1005">
        <v>0.54520000000000002</v>
      </c>
      <c r="BV137" s="1024">
        <f t="shared" ref="BV137:BV143" si="162">+(BW137/(24*31*BS137))</f>
        <v>0.24535909920876445</v>
      </c>
      <c r="BW137" s="1005">
        <v>774</v>
      </c>
      <c r="BX137" s="1005">
        <f t="shared" si="151"/>
        <v>1893</v>
      </c>
      <c r="BY137" s="1005">
        <f t="shared" si="152"/>
        <v>0</v>
      </c>
      <c r="BZ137" s="1005">
        <v>150</v>
      </c>
      <c r="CA137" s="1005">
        <v>17.600000000000001</v>
      </c>
      <c r="CB137" s="1005">
        <v>120</v>
      </c>
      <c r="CC137" s="1005">
        <v>0.5897</v>
      </c>
      <c r="CD137" s="1024">
        <f t="shared" si="133"/>
        <v>5.5290811339198428E-2</v>
      </c>
      <c r="CE137" s="1005">
        <v>724</v>
      </c>
      <c r="CF137" s="1005">
        <f t="shared" si="153"/>
        <v>7857</v>
      </c>
      <c r="CG137" s="1005">
        <f t="shared" si="154"/>
        <v>0</v>
      </c>
      <c r="CH137" s="1005">
        <v>150</v>
      </c>
      <c r="CI137" s="1005">
        <v>1.84</v>
      </c>
      <c r="CJ137" s="1005">
        <v>120</v>
      </c>
      <c r="CK137" s="1005">
        <v>0.60770000000000002</v>
      </c>
      <c r="CL137" s="1024">
        <f t="shared" si="134"/>
        <v>0.46179477225672877</v>
      </c>
      <c r="CM137" s="1005">
        <v>571</v>
      </c>
      <c r="CN137" s="1005">
        <f t="shared" si="155"/>
        <v>742</v>
      </c>
      <c r="CO137" s="1005">
        <f t="shared" si="156"/>
        <v>0</v>
      </c>
      <c r="CP137" s="1005">
        <v>150</v>
      </c>
      <c r="CQ137" s="1005">
        <v>39.119999999999997</v>
      </c>
      <c r="CR137" s="1005">
        <v>120</v>
      </c>
      <c r="CS137" s="1005">
        <v>0.88019999999999998</v>
      </c>
      <c r="CT137" s="1024">
        <f t="shared" ref="CT137:CT143" si="163">+(CU137/(24*31*CQ137))</f>
        <v>1.8072322272797238E-2</v>
      </c>
      <c r="CU137" s="1005">
        <v>526</v>
      </c>
      <c r="CV137" s="1005">
        <f t="shared" si="157"/>
        <v>17463</v>
      </c>
      <c r="CW137" s="1005">
        <f t="shared" si="158"/>
        <v>0</v>
      </c>
    </row>
    <row r="138" spans="1:101">
      <c r="A138" s="1004">
        <v>132</v>
      </c>
      <c r="B138" s="1005" t="s">
        <v>1368</v>
      </c>
      <c r="C138" s="1004" t="s">
        <v>1274</v>
      </c>
      <c r="D138" s="1005" t="s">
        <v>2051</v>
      </c>
      <c r="E138" s="1004" t="s">
        <v>55</v>
      </c>
      <c r="F138" s="1004">
        <v>150</v>
      </c>
      <c r="G138" s="1005">
        <v>50</v>
      </c>
      <c r="H138" s="1004">
        <v>120</v>
      </c>
      <c r="I138" s="1005">
        <v>0.96909999999999996</v>
      </c>
      <c r="J138" s="1024">
        <f t="shared" si="128"/>
        <v>0.23794444444444443</v>
      </c>
      <c r="K138" s="1005">
        <v>8566</v>
      </c>
      <c r="L138" s="1005">
        <f t="shared" si="135"/>
        <v>21600</v>
      </c>
      <c r="M138" s="1005">
        <f t="shared" si="136"/>
        <v>0</v>
      </c>
      <c r="N138" s="1005">
        <v>150</v>
      </c>
      <c r="O138" s="1005">
        <v>18</v>
      </c>
      <c r="P138" s="1005">
        <v>120</v>
      </c>
      <c r="Q138" s="1005">
        <v>0.98089999999999999</v>
      </c>
      <c r="R138" s="1024">
        <f t="shared" si="129"/>
        <v>0.26627837514934288</v>
      </c>
      <c r="S138" s="1005">
        <v>3566</v>
      </c>
      <c r="T138" s="1005">
        <f t="shared" si="137"/>
        <v>8035</v>
      </c>
      <c r="U138" s="1005">
        <f t="shared" si="138"/>
        <v>0</v>
      </c>
      <c r="V138" s="1005">
        <v>150</v>
      </c>
      <c r="W138" s="1005">
        <v>18</v>
      </c>
      <c r="X138" s="1005">
        <v>120</v>
      </c>
      <c r="Y138" s="1005">
        <v>0.98440000000000005</v>
      </c>
      <c r="Z138" s="1024">
        <f t="shared" si="130"/>
        <v>0.26712962962962961</v>
      </c>
      <c r="AA138" s="1005">
        <v>3462</v>
      </c>
      <c r="AB138" s="1005">
        <f t="shared" si="139"/>
        <v>7776</v>
      </c>
      <c r="AC138" s="1005">
        <f t="shared" si="140"/>
        <v>0</v>
      </c>
      <c r="AD138" s="1005">
        <v>150</v>
      </c>
      <c r="AE138" s="1005">
        <v>24</v>
      </c>
      <c r="AF138" s="1005">
        <v>120</v>
      </c>
      <c r="AG138" s="1005">
        <v>0.9829</v>
      </c>
      <c r="AH138" s="1024">
        <f t="shared" si="131"/>
        <v>0.21314964157706093</v>
      </c>
      <c r="AI138" s="1005">
        <v>3806</v>
      </c>
      <c r="AJ138" s="1005">
        <f t="shared" si="141"/>
        <v>10714</v>
      </c>
      <c r="AK138" s="1005">
        <f t="shared" si="142"/>
        <v>0</v>
      </c>
      <c r="AL138" s="1005">
        <v>150</v>
      </c>
      <c r="AM138" s="1005">
        <v>44.32</v>
      </c>
      <c r="AN138" s="1005">
        <v>120</v>
      </c>
      <c r="AO138" s="1005">
        <v>0.96909999999999996</v>
      </c>
      <c r="AP138" s="1024">
        <f t="shared" si="132"/>
        <v>0.22820955125965606</v>
      </c>
      <c r="AQ138" s="1005">
        <v>7525</v>
      </c>
      <c r="AR138" s="1005">
        <f t="shared" si="143"/>
        <v>19784</v>
      </c>
      <c r="AS138" s="1005">
        <f t="shared" si="144"/>
        <v>0</v>
      </c>
      <c r="AT138" s="1005">
        <v>150</v>
      </c>
      <c r="AU138" s="1005">
        <v>46</v>
      </c>
      <c r="AV138" s="1005">
        <v>120</v>
      </c>
      <c r="AW138" s="1005">
        <v>0.94930000000000003</v>
      </c>
      <c r="AX138" s="1024">
        <f t="shared" si="159"/>
        <v>0.27454710144927535</v>
      </c>
      <c r="AY138" s="1005">
        <v>9093</v>
      </c>
      <c r="AZ138" s="1005">
        <f t="shared" si="145"/>
        <v>19872</v>
      </c>
      <c r="BA138" s="1005">
        <f t="shared" si="146"/>
        <v>0</v>
      </c>
      <c r="BB138" s="1005">
        <v>150</v>
      </c>
      <c r="BC138" s="1005">
        <v>53.84</v>
      </c>
      <c r="BD138" s="1005">
        <v>120</v>
      </c>
      <c r="BE138" s="1005">
        <v>0.96609999999999996</v>
      </c>
      <c r="BF138" s="1024">
        <f t="shared" si="160"/>
        <v>0.22802529198421448</v>
      </c>
      <c r="BG138" s="1005">
        <v>9134</v>
      </c>
      <c r="BH138" s="1005">
        <f t="shared" si="147"/>
        <v>24034</v>
      </c>
      <c r="BI138" s="1005">
        <f t="shared" si="148"/>
        <v>0</v>
      </c>
      <c r="BJ138" s="1005">
        <v>150</v>
      </c>
      <c r="BK138" s="1005">
        <v>37.6</v>
      </c>
      <c r="BL138" s="1005">
        <v>120</v>
      </c>
      <c r="BM138" s="1005">
        <v>0.94020000000000004</v>
      </c>
      <c r="BN138" s="1024">
        <f t="shared" si="161"/>
        <v>0.38789154846335699</v>
      </c>
      <c r="BO138" s="1005">
        <v>10501</v>
      </c>
      <c r="BP138" s="1005">
        <f t="shared" si="149"/>
        <v>16243</v>
      </c>
      <c r="BQ138" s="1005">
        <f t="shared" si="150"/>
        <v>0</v>
      </c>
      <c r="BR138" s="1005">
        <v>150</v>
      </c>
      <c r="BS138" s="1005">
        <v>33</v>
      </c>
      <c r="BT138" s="1005">
        <v>120</v>
      </c>
      <c r="BU138" s="1005">
        <v>0.90600000000000003</v>
      </c>
      <c r="BV138" s="1024">
        <f t="shared" si="162"/>
        <v>0.333822091886608</v>
      </c>
      <c r="BW138" s="1005">
        <v>8196</v>
      </c>
      <c r="BX138" s="1005">
        <f t="shared" si="151"/>
        <v>14731</v>
      </c>
      <c r="BY138" s="1005">
        <f t="shared" si="152"/>
        <v>0</v>
      </c>
      <c r="BZ138" s="1005">
        <v>150</v>
      </c>
      <c r="CA138" s="1005">
        <v>32.200000000000003</v>
      </c>
      <c r="CB138" s="1005">
        <v>120</v>
      </c>
      <c r="CC138" s="1005">
        <v>0.9194</v>
      </c>
      <c r="CD138" s="1024">
        <f t="shared" si="133"/>
        <v>0.24302077072063044</v>
      </c>
      <c r="CE138" s="1005">
        <v>5822</v>
      </c>
      <c r="CF138" s="1005">
        <f t="shared" si="153"/>
        <v>14374</v>
      </c>
      <c r="CG138" s="1005">
        <f t="shared" si="154"/>
        <v>0</v>
      </c>
      <c r="CH138" s="1005">
        <v>150</v>
      </c>
      <c r="CI138" s="1005">
        <v>34</v>
      </c>
      <c r="CJ138" s="1005">
        <v>120</v>
      </c>
      <c r="CK138" s="1005">
        <v>0.90510000000000002</v>
      </c>
      <c r="CL138" s="1024">
        <f t="shared" si="134"/>
        <v>0.31661414565826329</v>
      </c>
      <c r="CM138" s="1005">
        <v>7234</v>
      </c>
      <c r="CN138" s="1005">
        <f t="shared" si="155"/>
        <v>13709</v>
      </c>
      <c r="CO138" s="1005">
        <f t="shared" si="156"/>
        <v>0</v>
      </c>
      <c r="CP138" s="1005">
        <v>150</v>
      </c>
      <c r="CQ138" s="1005">
        <v>51.6</v>
      </c>
      <c r="CR138" s="1005">
        <v>120</v>
      </c>
      <c r="CS138" s="1005">
        <v>0.96</v>
      </c>
      <c r="CT138" s="1024">
        <f t="shared" si="163"/>
        <v>0.23302700675168792</v>
      </c>
      <c r="CU138" s="1005">
        <v>8946</v>
      </c>
      <c r="CV138" s="1005">
        <f t="shared" si="157"/>
        <v>23034</v>
      </c>
      <c r="CW138" s="1005">
        <f t="shared" si="158"/>
        <v>0</v>
      </c>
    </row>
    <row r="139" spans="1:101">
      <c r="A139" s="1004">
        <v>133</v>
      </c>
      <c r="B139" s="1005" t="s">
        <v>755</v>
      </c>
      <c r="C139" s="1004" t="s">
        <v>1274</v>
      </c>
      <c r="D139" s="1005" t="s">
        <v>2011</v>
      </c>
      <c r="E139" s="1004" t="s">
        <v>55</v>
      </c>
      <c r="F139" s="1004">
        <v>150</v>
      </c>
      <c r="G139" s="1005">
        <v>130.56</v>
      </c>
      <c r="H139" s="1004">
        <v>130.56</v>
      </c>
      <c r="I139" s="1005">
        <v>0.75480000000000003</v>
      </c>
      <c r="J139" s="1024">
        <f t="shared" si="128"/>
        <v>0.211216213916122</v>
      </c>
      <c r="K139" s="1005">
        <v>19855</v>
      </c>
      <c r="L139" s="1005">
        <f t="shared" si="135"/>
        <v>56402</v>
      </c>
      <c r="M139" s="1005">
        <f t="shared" si="136"/>
        <v>0</v>
      </c>
      <c r="N139" s="1005">
        <v>150</v>
      </c>
      <c r="O139" s="1005">
        <v>140.88</v>
      </c>
      <c r="P139" s="1005">
        <v>140.88</v>
      </c>
      <c r="Q139" s="1005">
        <v>0.77200000000000002</v>
      </c>
      <c r="R139" s="1024">
        <f t="shared" si="129"/>
        <v>0.32232113962618991</v>
      </c>
      <c r="S139" s="1005">
        <v>33784</v>
      </c>
      <c r="T139" s="1005">
        <f t="shared" si="137"/>
        <v>62889</v>
      </c>
      <c r="U139" s="1005">
        <f t="shared" si="138"/>
        <v>0</v>
      </c>
      <c r="V139" s="1005">
        <v>150</v>
      </c>
      <c r="W139" s="1005">
        <v>139.28</v>
      </c>
      <c r="X139" s="1005">
        <v>139.28</v>
      </c>
      <c r="Y139" s="1005">
        <v>0.79490000000000005</v>
      </c>
      <c r="Z139" s="1024">
        <f t="shared" si="130"/>
        <v>0.59172370604378066</v>
      </c>
      <c r="AA139" s="1005">
        <v>59339</v>
      </c>
      <c r="AB139" s="1005">
        <f t="shared" si="139"/>
        <v>60169</v>
      </c>
      <c r="AC139" s="1005">
        <f t="shared" si="140"/>
        <v>0</v>
      </c>
      <c r="AD139" s="1005">
        <v>150</v>
      </c>
      <c r="AE139" s="1005">
        <v>141.68</v>
      </c>
      <c r="AF139" s="1005">
        <v>141.68</v>
      </c>
      <c r="AG139" s="1005">
        <v>0.77880000000000005</v>
      </c>
      <c r="AH139" s="1024">
        <f t="shared" si="131"/>
        <v>0.5586476111546238</v>
      </c>
      <c r="AI139" s="1005">
        <v>58887</v>
      </c>
      <c r="AJ139" s="1005">
        <f t="shared" si="141"/>
        <v>63246</v>
      </c>
      <c r="AK139" s="1005">
        <f t="shared" si="142"/>
        <v>0</v>
      </c>
      <c r="AL139" s="1005">
        <v>150</v>
      </c>
      <c r="AM139" s="1005">
        <v>138.47999999999999</v>
      </c>
      <c r="AN139" s="1005">
        <v>138.47999999999999</v>
      </c>
      <c r="AO139" s="1005">
        <v>0.76900000000000002</v>
      </c>
      <c r="AP139" s="1024">
        <f t="shared" si="132"/>
        <v>0.62628895597671808</v>
      </c>
      <c r="AQ139" s="1005">
        <v>64526</v>
      </c>
      <c r="AR139" s="1005">
        <f t="shared" si="143"/>
        <v>61817</v>
      </c>
      <c r="AS139" s="1005">
        <f t="shared" si="144"/>
        <v>2709</v>
      </c>
      <c r="AT139" s="1005">
        <v>150</v>
      </c>
      <c r="AU139" s="1005">
        <v>132</v>
      </c>
      <c r="AV139" s="1005">
        <v>132</v>
      </c>
      <c r="AW139" s="1005">
        <v>0.76359999999999995</v>
      </c>
      <c r="AX139" s="1024">
        <f t="shared" si="159"/>
        <v>0.62346380471380469</v>
      </c>
      <c r="AY139" s="1005">
        <v>59254</v>
      </c>
      <c r="AZ139" s="1005">
        <f t="shared" si="145"/>
        <v>57024</v>
      </c>
      <c r="BA139" s="1005">
        <f t="shared" si="146"/>
        <v>2230</v>
      </c>
      <c r="BB139" s="1005">
        <v>150</v>
      </c>
      <c r="BC139" s="1005">
        <v>136.32</v>
      </c>
      <c r="BD139" s="1005">
        <v>136.32</v>
      </c>
      <c r="BE139" s="1005">
        <v>0.75860000000000005</v>
      </c>
      <c r="BF139" s="1024">
        <f t="shared" si="160"/>
        <v>0.54123323047604621</v>
      </c>
      <c r="BG139" s="1005">
        <v>54893</v>
      </c>
      <c r="BH139" s="1005">
        <f t="shared" si="147"/>
        <v>60853</v>
      </c>
      <c r="BI139" s="1005">
        <f t="shared" si="148"/>
        <v>0</v>
      </c>
      <c r="BJ139" s="1005">
        <v>150</v>
      </c>
      <c r="BK139" s="1005">
        <v>126.96</v>
      </c>
      <c r="BL139" s="1005">
        <v>126.96</v>
      </c>
      <c r="BM139" s="1005">
        <v>0.73519999999999996</v>
      </c>
      <c r="BN139" s="1024">
        <f t="shared" si="161"/>
        <v>0.61540598963803128</v>
      </c>
      <c r="BO139" s="1005">
        <v>56255</v>
      </c>
      <c r="BP139" s="1005">
        <f t="shared" si="149"/>
        <v>54847</v>
      </c>
      <c r="BQ139" s="1005">
        <f t="shared" si="150"/>
        <v>1408</v>
      </c>
      <c r="BR139" s="1005">
        <v>150</v>
      </c>
      <c r="BS139" s="1005">
        <v>125.84</v>
      </c>
      <c r="BT139" s="1005">
        <v>125.84</v>
      </c>
      <c r="BU139" s="1005">
        <v>0.68820000000000003</v>
      </c>
      <c r="BV139" s="1024">
        <f t="shared" si="162"/>
        <v>0.44492408861910326</v>
      </c>
      <c r="BW139" s="1005">
        <v>41656</v>
      </c>
      <c r="BX139" s="1005">
        <f t="shared" si="151"/>
        <v>56175</v>
      </c>
      <c r="BY139" s="1005">
        <f t="shared" si="152"/>
        <v>0</v>
      </c>
      <c r="BZ139" s="1005">
        <v>150</v>
      </c>
      <c r="CA139" s="1005">
        <v>125.28</v>
      </c>
      <c r="CB139" s="1005">
        <v>125.28</v>
      </c>
      <c r="CC139" s="1005">
        <v>0.6603</v>
      </c>
      <c r="CD139" s="1024">
        <f t="shared" si="133"/>
        <v>0.35156732789519218</v>
      </c>
      <c r="CE139" s="1005">
        <v>32769</v>
      </c>
      <c r="CF139" s="1005">
        <f t="shared" si="153"/>
        <v>55925</v>
      </c>
      <c r="CG139" s="1005">
        <f t="shared" si="154"/>
        <v>0</v>
      </c>
      <c r="CH139" s="1005">
        <v>150</v>
      </c>
      <c r="CI139" s="1005">
        <v>127.92</v>
      </c>
      <c r="CJ139" s="1005">
        <v>127.92</v>
      </c>
      <c r="CK139" s="1005">
        <v>0.71930000000000005</v>
      </c>
      <c r="CL139" s="1024">
        <f t="shared" si="134"/>
        <v>0.39813992748443966</v>
      </c>
      <c r="CM139" s="1005">
        <v>34225</v>
      </c>
      <c r="CN139" s="1005">
        <f t="shared" si="155"/>
        <v>51577</v>
      </c>
      <c r="CO139" s="1005">
        <f t="shared" si="156"/>
        <v>0</v>
      </c>
      <c r="CP139" s="1005">
        <v>150</v>
      </c>
      <c r="CQ139" s="1005">
        <v>127.84</v>
      </c>
      <c r="CR139" s="1005">
        <v>127.84</v>
      </c>
      <c r="CS139" s="1005">
        <v>0.75890000000000002</v>
      </c>
      <c r="CT139" s="1024">
        <f t="shared" si="163"/>
        <v>0.47678045137066494</v>
      </c>
      <c r="CU139" s="1005">
        <v>45348</v>
      </c>
      <c r="CV139" s="1005">
        <f t="shared" si="157"/>
        <v>57068</v>
      </c>
      <c r="CW139" s="1005">
        <f t="shared" si="158"/>
        <v>0</v>
      </c>
    </row>
    <row r="140" spans="1:101">
      <c r="A140" s="1004">
        <v>134</v>
      </c>
      <c r="B140" s="1005" t="s">
        <v>1670</v>
      </c>
      <c r="C140" s="1004" t="s">
        <v>1274</v>
      </c>
      <c r="D140" s="1005" t="s">
        <v>2054</v>
      </c>
      <c r="E140" s="1004" t="s">
        <v>55</v>
      </c>
      <c r="F140" s="1004">
        <v>150</v>
      </c>
      <c r="G140" s="1005">
        <v>189.2</v>
      </c>
      <c r="H140" s="1004">
        <v>189.2</v>
      </c>
      <c r="I140" s="1005">
        <v>0.75760000000000005</v>
      </c>
      <c r="J140" s="1024">
        <f t="shared" si="128"/>
        <v>0.29577754287056612</v>
      </c>
      <c r="K140" s="1005">
        <v>40292</v>
      </c>
      <c r="L140" s="1005">
        <f t="shared" si="135"/>
        <v>81734</v>
      </c>
      <c r="M140" s="1005">
        <f t="shared" si="136"/>
        <v>0</v>
      </c>
      <c r="N140" s="1005">
        <v>150</v>
      </c>
      <c r="O140" s="1005">
        <v>222</v>
      </c>
      <c r="P140" s="1005">
        <v>222</v>
      </c>
      <c r="Q140" s="1005">
        <v>0.74590000000000001</v>
      </c>
      <c r="R140" s="1024">
        <f t="shared" si="129"/>
        <v>0.18309842100164681</v>
      </c>
      <c r="S140" s="1005">
        <v>30242</v>
      </c>
      <c r="T140" s="1005">
        <f t="shared" si="137"/>
        <v>99101</v>
      </c>
      <c r="U140" s="1005">
        <f t="shared" si="138"/>
        <v>0</v>
      </c>
      <c r="V140" s="1005">
        <v>150</v>
      </c>
      <c r="W140" s="1005">
        <v>251.6</v>
      </c>
      <c r="X140" s="1005">
        <v>251.6</v>
      </c>
      <c r="Y140" s="1005">
        <v>0.42320000000000002</v>
      </c>
      <c r="Z140" s="1024">
        <f t="shared" si="130"/>
        <v>4.6977124183006536E-2</v>
      </c>
      <c r="AA140" s="1005">
        <v>8510</v>
      </c>
      <c r="AB140" s="1005">
        <f t="shared" si="139"/>
        <v>108691</v>
      </c>
      <c r="AC140" s="1005">
        <f t="shared" si="140"/>
        <v>0</v>
      </c>
      <c r="AD140" s="1005">
        <v>150</v>
      </c>
      <c r="AE140" s="1005">
        <v>274.8</v>
      </c>
      <c r="AF140" s="1005">
        <v>274.8</v>
      </c>
      <c r="AG140" s="1005">
        <v>0.4703</v>
      </c>
      <c r="AH140" s="1024">
        <f t="shared" si="131"/>
        <v>8.1594042979449374E-2</v>
      </c>
      <c r="AI140" s="1005">
        <v>16682</v>
      </c>
      <c r="AJ140" s="1005">
        <f t="shared" si="141"/>
        <v>122671</v>
      </c>
      <c r="AK140" s="1005">
        <f t="shared" si="142"/>
        <v>0</v>
      </c>
      <c r="AL140" s="1005">
        <v>150</v>
      </c>
      <c r="AM140" s="1005">
        <v>261.60000000000002</v>
      </c>
      <c r="AN140" s="1005">
        <v>261.60000000000002</v>
      </c>
      <c r="AO140" s="1005">
        <v>0.61450000000000005</v>
      </c>
      <c r="AP140" s="1024">
        <f t="shared" si="132"/>
        <v>0.16599667883331687</v>
      </c>
      <c r="AQ140" s="1005">
        <v>32308</v>
      </c>
      <c r="AR140" s="1005">
        <f t="shared" si="143"/>
        <v>116778</v>
      </c>
      <c r="AS140" s="1005">
        <f t="shared" si="144"/>
        <v>0</v>
      </c>
      <c r="AT140" s="1005">
        <v>150</v>
      </c>
      <c r="AU140" s="1005">
        <v>321.60000000000002</v>
      </c>
      <c r="AV140" s="1005">
        <v>321.60000000000002</v>
      </c>
      <c r="AW140" s="1005">
        <v>0.64400000000000002</v>
      </c>
      <c r="AX140" s="1024">
        <f t="shared" si="159"/>
        <v>0.18960751796572689</v>
      </c>
      <c r="AY140" s="1005">
        <v>43904</v>
      </c>
      <c r="AZ140" s="1005">
        <f t="shared" si="145"/>
        <v>138931</v>
      </c>
      <c r="BA140" s="1005">
        <f t="shared" si="146"/>
        <v>0</v>
      </c>
      <c r="BB140" s="1005">
        <v>150</v>
      </c>
      <c r="BC140" s="1005">
        <v>365.6</v>
      </c>
      <c r="BD140" s="1005">
        <v>365.6</v>
      </c>
      <c r="BE140" s="1005">
        <v>0.63919999999999999</v>
      </c>
      <c r="BF140" s="1024">
        <f t="shared" si="160"/>
        <v>0.11373261805604573</v>
      </c>
      <c r="BG140" s="1005">
        <v>30936</v>
      </c>
      <c r="BH140" s="1005">
        <f t="shared" si="147"/>
        <v>163204</v>
      </c>
      <c r="BI140" s="1005">
        <f t="shared" si="148"/>
        <v>0</v>
      </c>
      <c r="BJ140" s="1005">
        <v>150</v>
      </c>
      <c r="BK140" s="1005">
        <v>20.8</v>
      </c>
      <c r="BL140" s="1005">
        <v>150</v>
      </c>
      <c r="BM140" s="1005">
        <v>0.28960000000000002</v>
      </c>
      <c r="BN140" s="1024">
        <f t="shared" si="161"/>
        <v>0.37620192307692307</v>
      </c>
      <c r="BO140" s="1005">
        <v>5634</v>
      </c>
      <c r="BP140" s="1005">
        <f t="shared" si="149"/>
        <v>8986</v>
      </c>
      <c r="BQ140" s="1005">
        <f t="shared" si="150"/>
        <v>0</v>
      </c>
      <c r="BR140" s="1005">
        <v>150</v>
      </c>
      <c r="BS140" s="1005">
        <v>21.6</v>
      </c>
      <c r="BT140" s="1005">
        <v>150</v>
      </c>
      <c r="BU140" s="1005">
        <v>0.25209999999999999</v>
      </c>
      <c r="BV140" s="1024">
        <f t="shared" si="162"/>
        <v>0.41106630824372759</v>
      </c>
      <c r="BW140" s="1005">
        <v>6606</v>
      </c>
      <c r="BX140" s="1005">
        <f t="shared" si="151"/>
        <v>9642</v>
      </c>
      <c r="BY140" s="1005">
        <f t="shared" si="152"/>
        <v>0</v>
      </c>
      <c r="BZ140" s="1005">
        <v>150</v>
      </c>
      <c r="CA140" s="1005">
        <v>18</v>
      </c>
      <c r="CB140" s="1005">
        <v>150</v>
      </c>
      <c r="CC140" s="1005">
        <v>0.31319999999999998</v>
      </c>
      <c r="CD140" s="1024">
        <f t="shared" si="133"/>
        <v>0.43234767025089604</v>
      </c>
      <c r="CE140" s="1005">
        <v>5790</v>
      </c>
      <c r="CF140" s="1005">
        <f t="shared" si="153"/>
        <v>8035</v>
      </c>
      <c r="CG140" s="1005">
        <f t="shared" si="154"/>
        <v>0</v>
      </c>
      <c r="CH140" s="1005">
        <v>150</v>
      </c>
      <c r="CI140" s="1005">
        <v>37.6</v>
      </c>
      <c r="CJ140" s="1005">
        <v>150</v>
      </c>
      <c r="CK140" s="1005">
        <v>0.44119999999999998</v>
      </c>
      <c r="CL140" s="1024">
        <f t="shared" si="134"/>
        <v>0.25416350050658559</v>
      </c>
      <c r="CM140" s="1005">
        <v>6422</v>
      </c>
      <c r="CN140" s="1005">
        <f t="shared" si="155"/>
        <v>15160</v>
      </c>
      <c r="CO140" s="1005">
        <f t="shared" si="156"/>
        <v>0</v>
      </c>
      <c r="CP140" s="1005">
        <v>150</v>
      </c>
      <c r="CQ140" s="1005">
        <v>103.2</v>
      </c>
      <c r="CR140" s="1005">
        <v>150</v>
      </c>
      <c r="CS140" s="1005">
        <v>0.63190000000000002</v>
      </c>
      <c r="CT140" s="1024">
        <f t="shared" si="163"/>
        <v>0.23831478703009085</v>
      </c>
      <c r="CU140" s="1005">
        <v>18298</v>
      </c>
      <c r="CV140" s="1005">
        <f t="shared" si="157"/>
        <v>46068</v>
      </c>
      <c r="CW140" s="1005">
        <f t="shared" si="158"/>
        <v>0</v>
      </c>
    </row>
    <row r="141" spans="1:101">
      <c r="A141" s="1004">
        <v>135</v>
      </c>
      <c r="B141" s="1005" t="s">
        <v>699</v>
      </c>
      <c r="C141" s="1004" t="s">
        <v>1274</v>
      </c>
      <c r="D141" s="1005" t="s">
        <v>2011</v>
      </c>
      <c r="E141" s="1004" t="s">
        <v>55</v>
      </c>
      <c r="F141" s="1004">
        <v>150</v>
      </c>
      <c r="G141" s="1005">
        <v>70</v>
      </c>
      <c r="H141" s="1004">
        <v>120</v>
      </c>
      <c r="I141" s="1005">
        <v>0.96740000000000004</v>
      </c>
      <c r="J141" s="1024">
        <f t="shared" si="128"/>
        <v>0.62968253968253973</v>
      </c>
      <c r="K141" s="1005">
        <v>31736</v>
      </c>
      <c r="L141" s="1005">
        <f t="shared" si="135"/>
        <v>30240</v>
      </c>
      <c r="M141" s="1005">
        <f t="shared" si="136"/>
        <v>1496</v>
      </c>
      <c r="N141" s="1005">
        <v>150</v>
      </c>
      <c r="O141" s="1005">
        <v>72</v>
      </c>
      <c r="P141" s="1005">
        <v>120</v>
      </c>
      <c r="Q141" s="1005">
        <v>0.94940000000000002</v>
      </c>
      <c r="R141" s="1024">
        <f t="shared" si="129"/>
        <v>0.60524940262843485</v>
      </c>
      <c r="S141" s="1005">
        <v>32422</v>
      </c>
      <c r="T141" s="1005">
        <f t="shared" si="137"/>
        <v>32141</v>
      </c>
      <c r="U141" s="1005">
        <f t="shared" si="138"/>
        <v>281</v>
      </c>
      <c r="V141" s="1005">
        <v>150</v>
      </c>
      <c r="W141" s="1005">
        <v>97.38</v>
      </c>
      <c r="X141" s="1005">
        <v>120</v>
      </c>
      <c r="Y141" s="1005">
        <v>0.97399999999999998</v>
      </c>
      <c r="Z141" s="1024">
        <f t="shared" si="130"/>
        <v>0.34638073069989278</v>
      </c>
      <c r="AA141" s="1005">
        <v>24286</v>
      </c>
      <c r="AB141" s="1005">
        <f t="shared" si="139"/>
        <v>42068</v>
      </c>
      <c r="AC141" s="1005">
        <f t="shared" si="140"/>
        <v>0</v>
      </c>
      <c r="AD141" s="1005">
        <v>150</v>
      </c>
      <c r="AE141" s="1005">
        <v>99.6</v>
      </c>
      <c r="AF141" s="1005">
        <v>120</v>
      </c>
      <c r="AG141" s="1005">
        <v>0.97050000000000003</v>
      </c>
      <c r="AH141" s="1024">
        <f t="shared" si="131"/>
        <v>0.40843481452692493</v>
      </c>
      <c r="AI141" s="1005">
        <v>30266</v>
      </c>
      <c r="AJ141" s="1005">
        <f t="shared" si="141"/>
        <v>44461</v>
      </c>
      <c r="AK141" s="1005">
        <f t="shared" si="142"/>
        <v>0</v>
      </c>
      <c r="AL141" s="1005">
        <v>150</v>
      </c>
      <c r="AM141" s="1005">
        <v>108.2</v>
      </c>
      <c r="AN141" s="1005">
        <v>120</v>
      </c>
      <c r="AO141" s="1005">
        <v>0.95430000000000004</v>
      </c>
      <c r="AP141" s="1024">
        <f t="shared" si="132"/>
        <v>0.4593991612505714</v>
      </c>
      <c r="AQ141" s="1005">
        <v>36982</v>
      </c>
      <c r="AR141" s="1005">
        <f t="shared" si="143"/>
        <v>48300</v>
      </c>
      <c r="AS141" s="1005">
        <f t="shared" si="144"/>
        <v>0</v>
      </c>
      <c r="AT141" s="1005">
        <v>150</v>
      </c>
      <c r="AU141" s="1005">
        <v>104.8</v>
      </c>
      <c r="AV141" s="1005">
        <v>120</v>
      </c>
      <c r="AW141" s="1005">
        <v>0.9365</v>
      </c>
      <c r="AX141" s="1024">
        <f t="shared" si="159"/>
        <v>0.31788061916878713</v>
      </c>
      <c r="AY141" s="1005">
        <v>23986</v>
      </c>
      <c r="AZ141" s="1005">
        <f t="shared" si="145"/>
        <v>45274</v>
      </c>
      <c r="BA141" s="1005">
        <f t="shared" si="146"/>
        <v>0</v>
      </c>
      <c r="BB141" s="1005">
        <v>150</v>
      </c>
      <c r="BC141" s="1005">
        <v>12.4</v>
      </c>
      <c r="BD141" s="1005">
        <v>120</v>
      </c>
      <c r="BE141" s="1005">
        <v>1</v>
      </c>
      <c r="BF141" s="1024">
        <f t="shared" si="160"/>
        <v>0.29765001734304541</v>
      </c>
      <c r="BG141" s="1005">
        <v>2746</v>
      </c>
      <c r="BH141" s="1005">
        <f t="shared" si="147"/>
        <v>5535</v>
      </c>
      <c r="BI141" s="1005">
        <f t="shared" si="148"/>
        <v>0</v>
      </c>
      <c r="BJ141" s="1005">
        <v>150</v>
      </c>
      <c r="BK141" s="1005">
        <v>14</v>
      </c>
      <c r="BL141" s="1005">
        <v>120</v>
      </c>
      <c r="BM141" s="1005">
        <v>1.0004999999999999</v>
      </c>
      <c r="BN141" s="1024">
        <f t="shared" si="161"/>
        <v>0.33412698412698411</v>
      </c>
      <c r="BO141" s="1005">
        <v>3368</v>
      </c>
      <c r="BP141" s="1005">
        <f t="shared" si="149"/>
        <v>6048</v>
      </c>
      <c r="BQ141" s="1005">
        <f t="shared" si="150"/>
        <v>0</v>
      </c>
      <c r="BR141" s="1005">
        <v>150</v>
      </c>
      <c r="BS141" s="1005">
        <v>68.8</v>
      </c>
      <c r="BT141" s="1005">
        <v>120</v>
      </c>
      <c r="BU141" s="1005">
        <v>0.96419999999999995</v>
      </c>
      <c r="BV141" s="1024">
        <f t="shared" si="162"/>
        <v>0.13753438359589898</v>
      </c>
      <c r="BW141" s="1005">
        <v>7040</v>
      </c>
      <c r="BX141" s="1005">
        <f t="shared" si="151"/>
        <v>30712</v>
      </c>
      <c r="BY141" s="1005">
        <f t="shared" si="152"/>
        <v>0</v>
      </c>
      <c r="BZ141" s="1005">
        <v>150</v>
      </c>
      <c r="CA141" s="1005">
        <v>71.5</v>
      </c>
      <c r="CB141" s="1005">
        <v>120</v>
      </c>
      <c r="CC141" s="1005">
        <v>0.91590000000000005</v>
      </c>
      <c r="CD141" s="1024">
        <f t="shared" si="133"/>
        <v>0.61222648319422512</v>
      </c>
      <c r="CE141" s="1005">
        <v>32568</v>
      </c>
      <c r="CF141" s="1005">
        <f t="shared" si="153"/>
        <v>31918</v>
      </c>
      <c r="CG141" s="1005">
        <f t="shared" si="154"/>
        <v>650</v>
      </c>
      <c r="CH141" s="1005">
        <v>150</v>
      </c>
      <c r="CI141" s="1005">
        <v>77</v>
      </c>
      <c r="CJ141" s="1005">
        <v>120</v>
      </c>
      <c r="CK141" s="1005">
        <v>0.88670000000000004</v>
      </c>
      <c r="CL141" s="1024">
        <f t="shared" si="134"/>
        <v>0.61367501546072978</v>
      </c>
      <c r="CM141" s="1005">
        <v>31754</v>
      </c>
      <c r="CN141" s="1005">
        <f t="shared" si="155"/>
        <v>31046</v>
      </c>
      <c r="CO141" s="1005">
        <f t="shared" si="156"/>
        <v>708</v>
      </c>
      <c r="CP141" s="1005">
        <v>150</v>
      </c>
      <c r="CQ141" s="1005">
        <v>84.82</v>
      </c>
      <c r="CR141" s="1005">
        <v>120</v>
      </c>
      <c r="CS141" s="1005">
        <v>0.82389999999999997</v>
      </c>
      <c r="CT141" s="1024">
        <f t="shared" si="163"/>
        <v>0.59918156855884575</v>
      </c>
      <c r="CU141" s="1005">
        <v>37812</v>
      </c>
      <c r="CV141" s="1005">
        <f t="shared" si="157"/>
        <v>37864</v>
      </c>
      <c r="CW141" s="1005">
        <f t="shared" si="158"/>
        <v>0</v>
      </c>
    </row>
    <row r="142" spans="1:101">
      <c r="A142" s="1004">
        <v>136</v>
      </c>
      <c r="B142" s="1005" t="s">
        <v>963</v>
      </c>
      <c r="C142" s="1004" t="s">
        <v>1274</v>
      </c>
      <c r="D142" s="1005" t="s">
        <v>2011</v>
      </c>
      <c r="E142" s="1004" t="s">
        <v>55</v>
      </c>
      <c r="F142" s="1004">
        <v>150</v>
      </c>
      <c r="G142" s="1005">
        <v>90</v>
      </c>
      <c r="H142" s="1004">
        <v>120</v>
      </c>
      <c r="I142" s="1005">
        <v>0.96689999999999998</v>
      </c>
      <c r="J142" s="1024">
        <f t="shared" si="128"/>
        <v>0.13246913580246913</v>
      </c>
      <c r="K142" s="1005">
        <v>8584</v>
      </c>
      <c r="L142" s="1005">
        <f t="shared" si="135"/>
        <v>38880</v>
      </c>
      <c r="M142" s="1005">
        <f t="shared" si="136"/>
        <v>0</v>
      </c>
      <c r="N142" s="1005">
        <v>150</v>
      </c>
      <c r="O142" s="1005">
        <v>88.8</v>
      </c>
      <c r="P142" s="1005">
        <v>120</v>
      </c>
      <c r="Q142" s="1005">
        <v>0.96160000000000001</v>
      </c>
      <c r="R142" s="1024">
        <f t="shared" si="129"/>
        <v>0.35345829700668413</v>
      </c>
      <c r="S142" s="1005">
        <v>23352</v>
      </c>
      <c r="T142" s="1005">
        <f t="shared" si="137"/>
        <v>39640</v>
      </c>
      <c r="U142" s="1005">
        <f t="shared" si="138"/>
        <v>0</v>
      </c>
      <c r="V142" s="1005">
        <v>150</v>
      </c>
      <c r="W142" s="1005">
        <v>86.4</v>
      </c>
      <c r="X142" s="1005">
        <v>120</v>
      </c>
      <c r="Y142" s="1005">
        <v>0.95860000000000001</v>
      </c>
      <c r="Z142" s="1024">
        <f t="shared" si="130"/>
        <v>0.17119984567901234</v>
      </c>
      <c r="AA142" s="1005">
        <v>10650</v>
      </c>
      <c r="AB142" s="1005">
        <f t="shared" si="139"/>
        <v>37325</v>
      </c>
      <c r="AC142" s="1005">
        <f t="shared" si="140"/>
        <v>0</v>
      </c>
      <c r="AD142" s="1005">
        <v>150</v>
      </c>
      <c r="AE142" s="1005">
        <v>98.8</v>
      </c>
      <c r="AF142" s="1005">
        <v>120</v>
      </c>
      <c r="AG142" s="1005">
        <v>0.97199999999999998</v>
      </c>
      <c r="AH142" s="1024">
        <f t="shared" si="131"/>
        <v>0.43818836794218802</v>
      </c>
      <c r="AI142" s="1005">
        <v>32210</v>
      </c>
      <c r="AJ142" s="1005">
        <f t="shared" si="141"/>
        <v>44104</v>
      </c>
      <c r="AK142" s="1005">
        <f t="shared" si="142"/>
        <v>0</v>
      </c>
      <c r="AL142" s="1005">
        <v>150</v>
      </c>
      <c r="AM142" s="1005">
        <v>101.2</v>
      </c>
      <c r="AN142" s="1005">
        <v>120</v>
      </c>
      <c r="AO142" s="1005">
        <v>0.96599999999999997</v>
      </c>
      <c r="AP142" s="1024">
        <f t="shared" si="132"/>
        <v>0.36412512218963833</v>
      </c>
      <c r="AQ142" s="1005">
        <v>27416</v>
      </c>
      <c r="AR142" s="1005">
        <f t="shared" si="143"/>
        <v>45176</v>
      </c>
      <c r="AS142" s="1005">
        <f t="shared" si="144"/>
        <v>0</v>
      </c>
      <c r="AT142" s="1005">
        <v>150</v>
      </c>
      <c r="AU142" s="1005">
        <v>55.6</v>
      </c>
      <c r="AV142" s="1005">
        <v>120</v>
      </c>
      <c r="AW142" s="1005">
        <v>0.80930000000000002</v>
      </c>
      <c r="AX142" s="1024">
        <f t="shared" si="159"/>
        <v>6.1850519584332533E-2</v>
      </c>
      <c r="AY142" s="1005">
        <v>2476</v>
      </c>
      <c r="AZ142" s="1005">
        <f t="shared" si="145"/>
        <v>24019</v>
      </c>
      <c r="BA142" s="1005">
        <f t="shared" si="146"/>
        <v>0</v>
      </c>
      <c r="BB142" s="1005">
        <v>150</v>
      </c>
      <c r="BC142" s="1005">
        <v>14</v>
      </c>
      <c r="BD142" s="1005">
        <v>120</v>
      </c>
      <c r="BE142" s="1005">
        <v>0.81130000000000002</v>
      </c>
      <c r="BF142" s="1024">
        <f t="shared" si="160"/>
        <v>0.17300307219662059</v>
      </c>
      <c r="BG142" s="1005">
        <v>1802</v>
      </c>
      <c r="BH142" s="1005">
        <f t="shared" si="147"/>
        <v>6250</v>
      </c>
      <c r="BI142" s="1005">
        <f t="shared" si="148"/>
        <v>0</v>
      </c>
      <c r="BJ142" s="1005">
        <v>150</v>
      </c>
      <c r="BK142" s="1005">
        <v>10.8</v>
      </c>
      <c r="BL142" s="1005">
        <v>120</v>
      </c>
      <c r="BM142" s="1005">
        <v>0.76929999999999998</v>
      </c>
      <c r="BN142" s="1024">
        <f t="shared" si="161"/>
        <v>0.15946502057613166</v>
      </c>
      <c r="BO142" s="1005">
        <v>1240</v>
      </c>
      <c r="BP142" s="1005">
        <f t="shared" si="149"/>
        <v>4666</v>
      </c>
      <c r="BQ142" s="1005">
        <f t="shared" si="150"/>
        <v>0</v>
      </c>
      <c r="BR142" s="1005">
        <v>150</v>
      </c>
      <c r="BS142" s="1005">
        <v>11.2</v>
      </c>
      <c r="BT142" s="1005">
        <v>120</v>
      </c>
      <c r="BU142" s="1005">
        <v>0.70169999999999999</v>
      </c>
      <c r="BV142" s="1024">
        <f t="shared" si="162"/>
        <v>0.1963325652841782</v>
      </c>
      <c r="BW142" s="1005">
        <v>1636</v>
      </c>
      <c r="BX142" s="1005">
        <f t="shared" si="151"/>
        <v>5000</v>
      </c>
      <c r="BY142" s="1005">
        <f t="shared" si="152"/>
        <v>0</v>
      </c>
      <c r="BZ142" s="1005">
        <v>150</v>
      </c>
      <c r="CA142" s="1005">
        <v>122.4</v>
      </c>
      <c r="CB142" s="1005">
        <v>122.4</v>
      </c>
      <c r="CC142" s="1005">
        <v>0.95830000000000004</v>
      </c>
      <c r="CD142" s="1024">
        <f t="shared" si="133"/>
        <v>0.37904543537845242</v>
      </c>
      <c r="CE142" s="1005">
        <v>34518</v>
      </c>
      <c r="CF142" s="1005">
        <f t="shared" si="153"/>
        <v>54639</v>
      </c>
      <c r="CG142" s="1005">
        <f t="shared" si="154"/>
        <v>0</v>
      </c>
      <c r="CH142" s="1005">
        <v>150</v>
      </c>
      <c r="CI142" s="1005">
        <v>101.6</v>
      </c>
      <c r="CJ142" s="1005">
        <v>120</v>
      </c>
      <c r="CK142" s="1005">
        <v>0.94830000000000003</v>
      </c>
      <c r="CL142" s="1024">
        <f t="shared" si="134"/>
        <v>0.58527840269966258</v>
      </c>
      <c r="CM142" s="1005">
        <v>39960</v>
      </c>
      <c r="CN142" s="1005">
        <f t="shared" si="155"/>
        <v>40965</v>
      </c>
      <c r="CO142" s="1005">
        <f t="shared" si="156"/>
        <v>0</v>
      </c>
      <c r="CP142" s="1005">
        <v>150</v>
      </c>
      <c r="CQ142" s="1005">
        <v>96</v>
      </c>
      <c r="CR142" s="1005">
        <v>120</v>
      </c>
      <c r="CS142" s="1005">
        <v>0.95789999999999997</v>
      </c>
      <c r="CT142" s="1024">
        <f t="shared" si="163"/>
        <v>0.58190524193548387</v>
      </c>
      <c r="CU142" s="1005">
        <v>41562</v>
      </c>
      <c r="CV142" s="1005">
        <f t="shared" si="157"/>
        <v>42854</v>
      </c>
      <c r="CW142" s="1005">
        <f t="shared" si="158"/>
        <v>0</v>
      </c>
    </row>
    <row r="143" spans="1:101">
      <c r="A143" s="1004">
        <v>137</v>
      </c>
      <c r="B143" s="1005" t="s">
        <v>2045</v>
      </c>
      <c r="C143" s="1004" t="s">
        <v>1274</v>
      </c>
      <c r="D143" s="1005" t="s">
        <v>2054</v>
      </c>
      <c r="E143" s="1004" t="s">
        <v>55</v>
      </c>
      <c r="F143" s="1004">
        <v>150</v>
      </c>
      <c r="G143" s="1005">
        <v>25.25</v>
      </c>
      <c r="H143" s="1004">
        <v>150</v>
      </c>
      <c r="I143" s="1005">
        <v>0.8528</v>
      </c>
      <c r="J143" s="1024">
        <f t="shared" si="128"/>
        <v>0.17937293729372938</v>
      </c>
      <c r="K143" s="1005">
        <v>3261</v>
      </c>
      <c r="L143" s="1005">
        <f t="shared" si="135"/>
        <v>10908</v>
      </c>
      <c r="M143" s="1005">
        <f t="shared" si="136"/>
        <v>0</v>
      </c>
      <c r="N143" s="1005">
        <v>150</v>
      </c>
      <c r="O143" s="1005">
        <v>25.25</v>
      </c>
      <c r="P143" s="1005">
        <v>150</v>
      </c>
      <c r="Q143" s="1005">
        <v>0.8095</v>
      </c>
      <c r="R143" s="1024">
        <f t="shared" si="129"/>
        <v>0.28819333546257853</v>
      </c>
      <c r="S143" s="1005">
        <v>5414</v>
      </c>
      <c r="T143" s="1005">
        <f t="shared" si="137"/>
        <v>11272</v>
      </c>
      <c r="U143" s="1005">
        <f t="shared" si="138"/>
        <v>0</v>
      </c>
      <c r="V143" s="1005">
        <v>150</v>
      </c>
      <c r="W143" s="1005">
        <v>31.25</v>
      </c>
      <c r="X143" s="1005">
        <v>150</v>
      </c>
      <c r="Y143" s="1005">
        <v>0.74250000000000005</v>
      </c>
      <c r="Z143" s="1024">
        <f t="shared" si="130"/>
        <v>0.16520000000000001</v>
      </c>
      <c r="AA143" s="1005">
        <v>3717</v>
      </c>
      <c r="AB143" s="1005">
        <f t="shared" si="139"/>
        <v>13500</v>
      </c>
      <c r="AC143" s="1005">
        <f t="shared" si="140"/>
        <v>0</v>
      </c>
      <c r="AD143" s="1005">
        <v>150</v>
      </c>
      <c r="AE143" s="1005">
        <v>13.25</v>
      </c>
      <c r="AF143" s="1005">
        <v>150</v>
      </c>
      <c r="AG143" s="1005">
        <v>0.71960000000000002</v>
      </c>
      <c r="AH143" s="1024">
        <f t="shared" si="131"/>
        <v>0.28332318928788802</v>
      </c>
      <c r="AI143" s="1005">
        <v>2793</v>
      </c>
      <c r="AJ143" s="1005">
        <f t="shared" si="141"/>
        <v>5915</v>
      </c>
      <c r="AK143" s="1005">
        <f t="shared" si="142"/>
        <v>0</v>
      </c>
      <c r="AL143" s="1005">
        <v>150</v>
      </c>
      <c r="AM143" s="1005">
        <v>19.25</v>
      </c>
      <c r="AN143" s="1005">
        <v>150</v>
      </c>
      <c r="AO143" s="1005">
        <v>0.73580000000000001</v>
      </c>
      <c r="AP143" s="1024">
        <f t="shared" si="132"/>
        <v>0.25450356095517385</v>
      </c>
      <c r="AQ143" s="1005">
        <v>3645</v>
      </c>
      <c r="AR143" s="1005">
        <f t="shared" si="143"/>
        <v>8593</v>
      </c>
      <c r="AS143" s="1005">
        <f t="shared" si="144"/>
        <v>0</v>
      </c>
      <c r="AT143" s="1005">
        <v>150</v>
      </c>
      <c r="AU143" s="1005">
        <v>19.25</v>
      </c>
      <c r="AV143" s="1005">
        <v>150</v>
      </c>
      <c r="AW143" s="1005">
        <v>0.75770000000000004</v>
      </c>
      <c r="AX143" s="1024">
        <f t="shared" si="159"/>
        <v>0.25822510822510825</v>
      </c>
      <c r="AY143" s="1005">
        <v>3579</v>
      </c>
      <c r="AZ143" s="1005">
        <f t="shared" si="145"/>
        <v>8316</v>
      </c>
      <c r="BA143" s="1005">
        <f t="shared" si="146"/>
        <v>0</v>
      </c>
      <c r="BB143" s="1005">
        <v>150</v>
      </c>
      <c r="BC143" s="1005">
        <v>25.25</v>
      </c>
      <c r="BD143" s="1005">
        <v>150</v>
      </c>
      <c r="BE143" s="1005">
        <v>0.79069999999999996</v>
      </c>
      <c r="BF143" s="1024">
        <f t="shared" si="160"/>
        <v>0.31667198977962313</v>
      </c>
      <c r="BG143" s="1005">
        <v>5949</v>
      </c>
      <c r="BH143" s="1005">
        <f t="shared" si="147"/>
        <v>11272</v>
      </c>
      <c r="BI143" s="1005">
        <f t="shared" si="148"/>
        <v>0</v>
      </c>
      <c r="BJ143" s="1005">
        <v>150</v>
      </c>
      <c r="BK143" s="1005">
        <v>42.05</v>
      </c>
      <c r="BL143" s="1005">
        <v>150</v>
      </c>
      <c r="BM143" s="1005">
        <v>0.79</v>
      </c>
      <c r="BN143" s="1024">
        <f t="shared" si="161"/>
        <v>2.4183181397806846</v>
      </c>
      <c r="BO143" s="1005">
        <v>73217</v>
      </c>
      <c r="BP143" s="1005">
        <f t="shared" si="149"/>
        <v>18166</v>
      </c>
      <c r="BQ143" s="1005">
        <f t="shared" si="150"/>
        <v>55051</v>
      </c>
      <c r="BR143" s="1005">
        <v>150</v>
      </c>
      <c r="BS143" s="1005">
        <v>20.75</v>
      </c>
      <c r="BT143" s="1005">
        <v>150</v>
      </c>
      <c r="BU143" s="1005">
        <v>0.41920000000000002</v>
      </c>
      <c r="BV143" s="1024">
        <f t="shared" si="162"/>
        <v>0.18648788703199895</v>
      </c>
      <c r="BW143" s="1005">
        <v>2879</v>
      </c>
      <c r="BX143" s="1005">
        <f t="shared" si="151"/>
        <v>9263</v>
      </c>
      <c r="BY143" s="1005">
        <f t="shared" si="152"/>
        <v>0</v>
      </c>
      <c r="BZ143" s="1005">
        <v>150</v>
      </c>
      <c r="CA143" s="1005">
        <v>6.65</v>
      </c>
      <c r="CB143" s="1005">
        <v>150</v>
      </c>
      <c r="CC143" s="1005">
        <v>0.22509999999999999</v>
      </c>
      <c r="CD143" s="1024">
        <f t="shared" si="133"/>
        <v>0.2864014875899426</v>
      </c>
      <c r="CE143" s="1005">
        <v>1417</v>
      </c>
      <c r="CF143" s="1005">
        <f t="shared" si="153"/>
        <v>2969</v>
      </c>
      <c r="CG143" s="1005">
        <f t="shared" si="154"/>
        <v>0</v>
      </c>
      <c r="CH143" s="1005">
        <v>150</v>
      </c>
      <c r="CI143" s="1005">
        <v>9.0500000000000007</v>
      </c>
      <c r="CJ143" s="1005">
        <v>150</v>
      </c>
      <c r="CK143" s="1005">
        <v>0.31919999999999998</v>
      </c>
      <c r="CL143" s="1024">
        <f t="shared" si="134"/>
        <v>0.20553801631149696</v>
      </c>
      <c r="CM143" s="1005">
        <v>1250</v>
      </c>
      <c r="CN143" s="1005">
        <f t="shared" si="155"/>
        <v>3649</v>
      </c>
      <c r="CO143" s="1005">
        <f t="shared" si="156"/>
        <v>0</v>
      </c>
      <c r="CP143" s="1005">
        <v>150</v>
      </c>
      <c r="CQ143" s="1005">
        <v>26.45</v>
      </c>
      <c r="CR143" s="1005">
        <v>150</v>
      </c>
      <c r="CS143" s="1005">
        <v>0.67330000000000001</v>
      </c>
      <c r="CT143" s="1024">
        <f t="shared" si="163"/>
        <v>0.17440087810232333</v>
      </c>
      <c r="CU143" s="1005">
        <v>3432</v>
      </c>
      <c r="CV143" s="1005">
        <f t="shared" si="157"/>
        <v>11807</v>
      </c>
      <c r="CW143" s="1005">
        <f t="shared" si="158"/>
        <v>0</v>
      </c>
    </row>
    <row r="144" spans="1:101">
      <c r="A144" s="1004">
        <v>138</v>
      </c>
      <c r="B144" s="1005" t="s">
        <v>1808</v>
      </c>
      <c r="C144" s="1004" t="s">
        <v>332</v>
      </c>
      <c r="D144" s="1005" t="s">
        <v>2011</v>
      </c>
      <c r="E144" s="1004" t="s">
        <v>55</v>
      </c>
      <c r="F144" s="1004">
        <v>150</v>
      </c>
      <c r="G144" s="1005">
        <v>0</v>
      </c>
      <c r="H144" s="1004">
        <v>120</v>
      </c>
      <c r="I144" s="1005">
        <v>0</v>
      </c>
      <c r="J144" s="1024">
        <v>0</v>
      </c>
      <c r="K144" s="1005">
        <v>0</v>
      </c>
      <c r="L144" s="1005">
        <f t="shared" si="135"/>
        <v>0</v>
      </c>
      <c r="M144" s="1005">
        <f t="shared" si="136"/>
        <v>0</v>
      </c>
      <c r="N144" s="1005">
        <v>150</v>
      </c>
      <c r="O144" s="1005">
        <v>0</v>
      </c>
      <c r="P144" s="1005">
        <v>120</v>
      </c>
      <c r="Q144" s="1005">
        <v>0</v>
      </c>
      <c r="R144" s="1024">
        <v>0</v>
      </c>
      <c r="S144" s="1005">
        <v>0</v>
      </c>
      <c r="T144" s="1005">
        <f t="shared" si="137"/>
        <v>0</v>
      </c>
      <c r="U144" s="1005">
        <f t="shared" si="138"/>
        <v>0</v>
      </c>
      <c r="V144" s="1005">
        <v>150</v>
      </c>
      <c r="W144" s="1005">
        <v>0</v>
      </c>
      <c r="X144" s="1005">
        <v>120</v>
      </c>
      <c r="Y144" s="1005">
        <v>0</v>
      </c>
      <c r="Z144" s="1024">
        <v>0</v>
      </c>
      <c r="AA144" s="1005">
        <v>0</v>
      </c>
      <c r="AB144" s="1005">
        <f t="shared" si="139"/>
        <v>0</v>
      </c>
      <c r="AC144" s="1005">
        <f t="shared" si="140"/>
        <v>0</v>
      </c>
      <c r="AD144" s="1005">
        <v>150</v>
      </c>
      <c r="AE144" s="1005">
        <v>0</v>
      </c>
      <c r="AF144" s="1005">
        <v>120</v>
      </c>
      <c r="AG144" s="1005">
        <v>0</v>
      </c>
      <c r="AH144" s="1024">
        <v>0</v>
      </c>
      <c r="AI144" s="1005">
        <v>0</v>
      </c>
      <c r="AJ144" s="1005">
        <f t="shared" si="141"/>
        <v>0</v>
      </c>
      <c r="AK144" s="1005">
        <f t="shared" si="142"/>
        <v>0</v>
      </c>
      <c r="AL144" s="1005">
        <v>150</v>
      </c>
      <c r="AM144" s="1005">
        <v>0</v>
      </c>
      <c r="AN144" s="1005">
        <v>120</v>
      </c>
      <c r="AO144" s="1005">
        <v>0</v>
      </c>
      <c r="AP144" s="1024">
        <v>0</v>
      </c>
      <c r="AQ144" s="1005">
        <v>0</v>
      </c>
      <c r="AR144" s="1005">
        <f t="shared" si="143"/>
        <v>0</v>
      </c>
      <c r="AS144" s="1005">
        <f t="shared" si="144"/>
        <v>0</v>
      </c>
      <c r="AT144" s="1005">
        <v>150</v>
      </c>
      <c r="AU144" s="1005">
        <v>0</v>
      </c>
      <c r="AV144" s="1005">
        <v>120</v>
      </c>
      <c r="AW144" s="1005">
        <v>0</v>
      </c>
      <c r="AX144" s="1024">
        <v>0</v>
      </c>
      <c r="AY144" s="1005">
        <v>0</v>
      </c>
      <c r="AZ144" s="1005">
        <f t="shared" si="145"/>
        <v>0</v>
      </c>
      <c r="BA144" s="1005">
        <f t="shared" si="146"/>
        <v>0</v>
      </c>
      <c r="BB144" s="1005">
        <v>150</v>
      </c>
      <c r="BC144" s="1005">
        <v>0</v>
      </c>
      <c r="BD144" s="1005">
        <v>120</v>
      </c>
      <c r="BE144" s="1005">
        <v>0</v>
      </c>
      <c r="BF144" s="1024">
        <v>0</v>
      </c>
      <c r="BG144" s="1005">
        <v>0</v>
      </c>
      <c r="BH144" s="1005">
        <f t="shared" si="147"/>
        <v>0</v>
      </c>
      <c r="BI144" s="1005">
        <f t="shared" si="148"/>
        <v>0</v>
      </c>
      <c r="BJ144" s="1005">
        <v>150</v>
      </c>
      <c r="BK144" s="1005">
        <v>0</v>
      </c>
      <c r="BL144" s="1005">
        <v>120</v>
      </c>
      <c r="BM144" s="1005">
        <v>0</v>
      </c>
      <c r="BN144" s="1024">
        <v>0</v>
      </c>
      <c r="BO144" s="1005">
        <v>0</v>
      </c>
      <c r="BP144" s="1005">
        <f t="shared" si="149"/>
        <v>0</v>
      </c>
      <c r="BQ144" s="1005">
        <f t="shared" si="150"/>
        <v>0</v>
      </c>
      <c r="BR144" s="1005">
        <v>150</v>
      </c>
      <c r="BS144" s="1005">
        <v>0</v>
      </c>
      <c r="BT144" s="1005">
        <v>120</v>
      </c>
      <c r="BU144" s="1005">
        <v>0</v>
      </c>
      <c r="BV144" s="1024">
        <v>0</v>
      </c>
      <c r="BW144" s="1005">
        <v>0</v>
      </c>
      <c r="BX144" s="1005">
        <f t="shared" si="151"/>
        <v>0</v>
      </c>
      <c r="BY144" s="1005">
        <f t="shared" si="152"/>
        <v>0</v>
      </c>
      <c r="BZ144" s="1005">
        <v>150</v>
      </c>
      <c r="CA144" s="1005">
        <v>0</v>
      </c>
      <c r="CB144" s="1005">
        <v>120</v>
      </c>
      <c r="CC144" s="1005">
        <v>0</v>
      </c>
      <c r="CD144" s="1024">
        <v>0</v>
      </c>
      <c r="CE144" s="1005">
        <v>0</v>
      </c>
      <c r="CF144" s="1005">
        <f t="shared" si="153"/>
        <v>0</v>
      </c>
      <c r="CG144" s="1005">
        <f t="shared" si="154"/>
        <v>0</v>
      </c>
      <c r="CH144" s="1005">
        <v>150</v>
      </c>
      <c r="CI144" s="1005">
        <v>0</v>
      </c>
      <c r="CJ144" s="1005">
        <v>120</v>
      </c>
      <c r="CK144" s="1005">
        <v>0</v>
      </c>
      <c r="CL144" s="1024">
        <v>0</v>
      </c>
      <c r="CM144" s="1005">
        <v>0</v>
      </c>
      <c r="CN144" s="1005">
        <f t="shared" si="155"/>
        <v>0</v>
      </c>
      <c r="CO144" s="1005">
        <f t="shared" si="156"/>
        <v>0</v>
      </c>
      <c r="CP144" s="1005">
        <v>150</v>
      </c>
      <c r="CQ144" s="1005">
        <v>0</v>
      </c>
      <c r="CR144" s="1005">
        <v>120</v>
      </c>
      <c r="CS144" s="1005">
        <v>0</v>
      </c>
      <c r="CT144" s="1024">
        <v>0</v>
      </c>
      <c r="CU144" s="1005">
        <v>0</v>
      </c>
      <c r="CV144" s="1005">
        <f t="shared" si="157"/>
        <v>0</v>
      </c>
      <c r="CW144" s="1005">
        <f t="shared" si="158"/>
        <v>0</v>
      </c>
    </row>
    <row r="145" spans="1:101">
      <c r="A145" s="1004">
        <v>139</v>
      </c>
      <c r="B145" s="1005" t="s">
        <v>616</v>
      </c>
      <c r="C145" s="1004" t="s">
        <v>1274</v>
      </c>
      <c r="D145" s="1005" t="s">
        <v>2203</v>
      </c>
      <c r="E145" s="1004" t="s">
        <v>55</v>
      </c>
      <c r="F145" s="1004">
        <v>150</v>
      </c>
      <c r="G145" s="1005">
        <v>117.28</v>
      </c>
      <c r="H145" s="1004">
        <v>120</v>
      </c>
      <c r="I145" s="1005">
        <v>0.99229999999999996</v>
      </c>
      <c r="J145" s="1024">
        <f t="shared" ref="J145:J153" si="164">+(K145/(24*30*G145))</f>
        <v>0.58244988252235863</v>
      </c>
      <c r="K145" s="1005">
        <v>49183</v>
      </c>
      <c r="L145" s="1005">
        <f t="shared" si="135"/>
        <v>50665</v>
      </c>
      <c r="M145" s="1005">
        <f t="shared" si="136"/>
        <v>0</v>
      </c>
      <c r="N145" s="1005">
        <v>150</v>
      </c>
      <c r="O145" s="1005">
        <v>114.16</v>
      </c>
      <c r="P145" s="1005">
        <v>120</v>
      </c>
      <c r="Q145" s="1005">
        <v>0.99129999999999996</v>
      </c>
      <c r="R145" s="1024">
        <f t="shared" ref="R145:R153" si="165">+(S145/(24*31*O145))</f>
        <v>0.56432539503130863</v>
      </c>
      <c r="S145" s="1005">
        <v>47931</v>
      </c>
      <c r="T145" s="1005">
        <f t="shared" si="137"/>
        <v>50961</v>
      </c>
      <c r="U145" s="1005">
        <f t="shared" si="138"/>
        <v>0</v>
      </c>
      <c r="V145" s="1005">
        <v>150</v>
      </c>
      <c r="W145" s="1005">
        <v>117.76</v>
      </c>
      <c r="X145" s="1005">
        <v>120</v>
      </c>
      <c r="Y145" s="1005">
        <v>0.99339999999999995</v>
      </c>
      <c r="Z145" s="1024">
        <f t="shared" ref="Z145:Z164" si="166">+(AA145/(24*30*W145))</f>
        <v>0.55741904438405798</v>
      </c>
      <c r="AA145" s="1005">
        <v>47262</v>
      </c>
      <c r="AB145" s="1005">
        <f t="shared" si="139"/>
        <v>50872</v>
      </c>
      <c r="AC145" s="1005">
        <f t="shared" si="140"/>
        <v>0</v>
      </c>
      <c r="AD145" s="1005">
        <v>150</v>
      </c>
      <c r="AE145" s="1005">
        <v>124.56</v>
      </c>
      <c r="AF145" s="1005">
        <v>124.56</v>
      </c>
      <c r="AG145" s="1005">
        <v>0.96779999999999999</v>
      </c>
      <c r="AH145" s="1024">
        <f t="shared" ref="AH145:AH164" si="167">+(AI145/(24*31*AE145))</f>
        <v>0.54240388533228368</v>
      </c>
      <c r="AI145" s="1005">
        <v>50266</v>
      </c>
      <c r="AJ145" s="1005">
        <f t="shared" si="141"/>
        <v>55604</v>
      </c>
      <c r="AK145" s="1005">
        <f t="shared" si="142"/>
        <v>0</v>
      </c>
      <c r="AL145" s="1005">
        <v>150</v>
      </c>
      <c r="AM145" s="1005">
        <v>121.76</v>
      </c>
      <c r="AN145" s="1005">
        <v>121.76</v>
      </c>
      <c r="AO145" s="1005">
        <v>0.96519999999999995</v>
      </c>
      <c r="AP145" s="1024">
        <f t="shared" ref="AP145:AP164" si="168">+(AQ145/(24*31*AM145))</f>
        <v>0.57381964167125876</v>
      </c>
      <c r="AQ145" s="1005">
        <v>51982</v>
      </c>
      <c r="AR145" s="1005">
        <f t="shared" si="143"/>
        <v>54354</v>
      </c>
      <c r="AS145" s="1005">
        <f t="shared" si="144"/>
        <v>0</v>
      </c>
      <c r="AT145" s="1005">
        <v>150</v>
      </c>
      <c r="AU145" s="1005">
        <v>122.72</v>
      </c>
      <c r="AV145" s="1005">
        <v>122.72</v>
      </c>
      <c r="AW145" s="1005">
        <v>0.95950000000000002</v>
      </c>
      <c r="AX145" s="1024">
        <f t="shared" ref="AX145:AX164" si="169">+(AY145/(24*30*AU145))</f>
        <v>0.54486047732869769</v>
      </c>
      <c r="AY145" s="1005">
        <v>48143</v>
      </c>
      <c r="AZ145" s="1005">
        <f t="shared" si="145"/>
        <v>53015</v>
      </c>
      <c r="BA145" s="1005">
        <f t="shared" si="146"/>
        <v>0</v>
      </c>
      <c r="BB145" s="1005">
        <v>150</v>
      </c>
      <c r="BC145" s="1005">
        <v>129.68</v>
      </c>
      <c r="BD145" s="1005">
        <v>129.68</v>
      </c>
      <c r="BE145" s="1005">
        <v>0.95030000000000003</v>
      </c>
      <c r="BF145" s="1024">
        <f t="shared" ref="BF145:BF164" si="170">+(BG145/(24*31*BC145))</f>
        <v>0.52837878848182129</v>
      </c>
      <c r="BG145" s="1005">
        <v>50979</v>
      </c>
      <c r="BH145" s="1005">
        <f t="shared" si="147"/>
        <v>57889</v>
      </c>
      <c r="BI145" s="1005">
        <f t="shared" si="148"/>
        <v>0</v>
      </c>
      <c r="BJ145" s="1005">
        <v>150</v>
      </c>
      <c r="BK145" s="1005">
        <v>128.96</v>
      </c>
      <c r="BL145" s="1005">
        <v>128.96</v>
      </c>
      <c r="BM145" s="1005">
        <v>0.93940000000000001</v>
      </c>
      <c r="BN145" s="1024">
        <f t="shared" ref="BN145:BN164" si="171">+(BO145/(24*30*BK145))</f>
        <v>0.44503463606286181</v>
      </c>
      <c r="BO145" s="1005">
        <v>41322</v>
      </c>
      <c r="BP145" s="1005">
        <f t="shared" si="149"/>
        <v>55711</v>
      </c>
      <c r="BQ145" s="1005">
        <f t="shared" si="150"/>
        <v>0</v>
      </c>
      <c r="BR145" s="1005">
        <v>150</v>
      </c>
      <c r="BS145" s="1005">
        <v>99.44</v>
      </c>
      <c r="BT145" s="1005">
        <v>120</v>
      </c>
      <c r="BU145" s="1005">
        <v>0.92379999999999995</v>
      </c>
      <c r="BV145" s="1024">
        <f>+(BW145/(24*31*BS145))</f>
        <v>0.55608450332615333</v>
      </c>
      <c r="BW145" s="1005">
        <v>41141</v>
      </c>
      <c r="BX145" s="1005">
        <f t="shared" si="151"/>
        <v>44390</v>
      </c>
      <c r="BY145" s="1005">
        <f t="shared" si="152"/>
        <v>0</v>
      </c>
      <c r="BZ145" s="1005">
        <v>150</v>
      </c>
      <c r="CA145" s="1005">
        <v>117.68</v>
      </c>
      <c r="CB145" s="1005">
        <v>120</v>
      </c>
      <c r="CC145" s="1005">
        <v>0.91539999999999999</v>
      </c>
      <c r="CD145" s="1024">
        <f>+(CE145/(24*31*CA145))</f>
        <v>0.45384604138798129</v>
      </c>
      <c r="CE145" s="1005">
        <v>39736</v>
      </c>
      <c r="CF145" s="1005">
        <f t="shared" si="153"/>
        <v>52532</v>
      </c>
      <c r="CG145" s="1005">
        <f t="shared" si="154"/>
        <v>0</v>
      </c>
      <c r="CH145" s="1005">
        <v>150</v>
      </c>
      <c r="CI145" s="1005">
        <v>85.6</v>
      </c>
      <c r="CJ145" s="1005">
        <v>120</v>
      </c>
      <c r="CK145" s="1005">
        <v>0.92030000000000001</v>
      </c>
      <c r="CL145" s="1024">
        <f>+(CM145/(24*28*CI145))</f>
        <v>0.60625973520249221</v>
      </c>
      <c r="CM145" s="1005">
        <v>34874</v>
      </c>
      <c r="CN145" s="1005">
        <f t="shared" si="155"/>
        <v>34514</v>
      </c>
      <c r="CO145" s="1005">
        <f t="shared" si="156"/>
        <v>360</v>
      </c>
      <c r="CP145" s="1005">
        <v>150</v>
      </c>
      <c r="CQ145" s="1005">
        <v>118.24</v>
      </c>
      <c r="CR145" s="1005">
        <v>120</v>
      </c>
      <c r="CS145" s="1005">
        <v>0.9546</v>
      </c>
      <c r="CT145" s="1024">
        <f>+(CU145/(24*31*CQ145))</f>
        <v>0.58078520814236034</v>
      </c>
      <c r="CU145" s="1005">
        <v>51092</v>
      </c>
      <c r="CV145" s="1005">
        <f t="shared" si="157"/>
        <v>52782</v>
      </c>
      <c r="CW145" s="1005">
        <f t="shared" si="158"/>
        <v>0</v>
      </c>
    </row>
    <row r="146" spans="1:101">
      <c r="A146" s="1004">
        <v>140</v>
      </c>
      <c r="B146" s="1005" t="s">
        <v>1359</v>
      </c>
      <c r="C146" s="1004" t="s">
        <v>1274</v>
      </c>
      <c r="D146" s="1005" t="s">
        <v>2203</v>
      </c>
      <c r="E146" s="1004" t="s">
        <v>55</v>
      </c>
      <c r="F146" s="1004">
        <v>150</v>
      </c>
      <c r="G146" s="1005">
        <v>45.6</v>
      </c>
      <c r="H146" s="1004">
        <v>120</v>
      </c>
      <c r="I146" s="1005">
        <v>0.66810000000000003</v>
      </c>
      <c r="J146" s="1024">
        <f t="shared" si="164"/>
        <v>0.35964912280701755</v>
      </c>
      <c r="K146" s="1005">
        <v>11808</v>
      </c>
      <c r="L146" s="1005">
        <f t="shared" si="135"/>
        <v>19699</v>
      </c>
      <c r="M146" s="1005">
        <f t="shared" si="136"/>
        <v>0</v>
      </c>
      <c r="N146" s="1005">
        <v>150</v>
      </c>
      <c r="O146" s="1005">
        <v>64.08</v>
      </c>
      <c r="P146" s="1005">
        <v>120</v>
      </c>
      <c r="Q146" s="1005">
        <v>0.61929999999999996</v>
      </c>
      <c r="R146" s="1024">
        <f t="shared" si="165"/>
        <v>0.24849230800209418</v>
      </c>
      <c r="S146" s="1005">
        <v>11847</v>
      </c>
      <c r="T146" s="1005">
        <f t="shared" si="137"/>
        <v>28605</v>
      </c>
      <c r="U146" s="1005">
        <f t="shared" si="138"/>
        <v>0</v>
      </c>
      <c r="V146" s="1005">
        <v>150</v>
      </c>
      <c r="W146" s="1005">
        <v>32.880000000000003</v>
      </c>
      <c r="X146" s="1005">
        <v>120</v>
      </c>
      <c r="Y146" s="1005">
        <v>0.54920000000000002</v>
      </c>
      <c r="Z146" s="1024">
        <f t="shared" si="166"/>
        <v>0.49118004866180043</v>
      </c>
      <c r="AA146" s="1005">
        <v>11628</v>
      </c>
      <c r="AB146" s="1005">
        <f t="shared" si="139"/>
        <v>14204</v>
      </c>
      <c r="AC146" s="1005">
        <f t="shared" si="140"/>
        <v>0</v>
      </c>
      <c r="AD146" s="1005">
        <v>150</v>
      </c>
      <c r="AE146" s="1005">
        <v>42</v>
      </c>
      <c r="AF146" s="1005">
        <v>120</v>
      </c>
      <c r="AG146" s="1005">
        <v>0.53269999999999995</v>
      </c>
      <c r="AH146" s="1024">
        <f t="shared" si="167"/>
        <v>0.37032770097286227</v>
      </c>
      <c r="AI146" s="1005">
        <v>11572</v>
      </c>
      <c r="AJ146" s="1005">
        <f t="shared" si="141"/>
        <v>18749</v>
      </c>
      <c r="AK146" s="1005">
        <f t="shared" si="142"/>
        <v>0</v>
      </c>
      <c r="AL146" s="1005">
        <v>150</v>
      </c>
      <c r="AM146" s="1005">
        <v>66.48</v>
      </c>
      <c r="AN146" s="1005">
        <v>120</v>
      </c>
      <c r="AO146" s="1005">
        <v>0.88780000000000003</v>
      </c>
      <c r="AP146" s="1024">
        <f t="shared" si="168"/>
        <v>0.41541720041923835</v>
      </c>
      <c r="AQ146" s="1005">
        <v>20547</v>
      </c>
      <c r="AR146" s="1005">
        <f t="shared" si="143"/>
        <v>29677</v>
      </c>
      <c r="AS146" s="1005">
        <f t="shared" si="144"/>
        <v>0</v>
      </c>
      <c r="AT146" s="1005">
        <v>150</v>
      </c>
      <c r="AU146" s="1005">
        <v>58.8</v>
      </c>
      <c r="AV146" s="1005">
        <v>120</v>
      </c>
      <c r="AW146" s="1005">
        <v>0.75180000000000002</v>
      </c>
      <c r="AX146" s="1024">
        <f t="shared" si="169"/>
        <v>0.4026360544217687</v>
      </c>
      <c r="AY146" s="1005">
        <v>17046</v>
      </c>
      <c r="AZ146" s="1005">
        <f t="shared" si="145"/>
        <v>25402</v>
      </c>
      <c r="BA146" s="1005">
        <f t="shared" si="146"/>
        <v>0</v>
      </c>
      <c r="BB146" s="1005">
        <v>150</v>
      </c>
      <c r="BC146" s="1005">
        <v>71.52</v>
      </c>
      <c r="BD146" s="1005">
        <v>120</v>
      </c>
      <c r="BE146" s="1005">
        <v>0.63539999999999996</v>
      </c>
      <c r="BF146" s="1024">
        <f t="shared" si="170"/>
        <v>0.29272208991845278</v>
      </c>
      <c r="BG146" s="1005">
        <v>15576</v>
      </c>
      <c r="BH146" s="1005">
        <f t="shared" si="147"/>
        <v>31927</v>
      </c>
      <c r="BI146" s="1005">
        <f t="shared" si="148"/>
        <v>0</v>
      </c>
      <c r="BJ146" s="1005">
        <v>150</v>
      </c>
      <c r="BK146" s="1005">
        <v>52.8</v>
      </c>
      <c r="BL146" s="1005">
        <v>120</v>
      </c>
      <c r="BM146" s="1005">
        <v>0.50900000000000001</v>
      </c>
      <c r="BN146" s="1024">
        <f t="shared" si="171"/>
        <v>0.31068497474747475</v>
      </c>
      <c r="BO146" s="1005">
        <v>11811</v>
      </c>
      <c r="BP146" s="1005">
        <f t="shared" si="149"/>
        <v>22810</v>
      </c>
      <c r="BQ146" s="1005">
        <f t="shared" si="150"/>
        <v>0</v>
      </c>
      <c r="BR146" s="1005">
        <v>150</v>
      </c>
      <c r="BS146" s="1005">
        <v>51.6</v>
      </c>
      <c r="BT146" s="1005">
        <v>120</v>
      </c>
      <c r="BU146" s="1005">
        <v>0.50580000000000003</v>
      </c>
      <c r="BV146" s="1024">
        <f>+(BW146/(24*31*BS146))</f>
        <v>0.4864497374343586</v>
      </c>
      <c r="BW146" s="1005">
        <v>18675</v>
      </c>
      <c r="BX146" s="1005">
        <f t="shared" si="151"/>
        <v>23034</v>
      </c>
      <c r="BY146" s="1005">
        <f t="shared" si="152"/>
        <v>0</v>
      </c>
      <c r="BZ146" s="1005">
        <v>150</v>
      </c>
      <c r="CA146" s="1005">
        <v>34.32</v>
      </c>
      <c r="CB146" s="1005">
        <v>120</v>
      </c>
      <c r="CC146" s="1005">
        <v>0.46889999999999998</v>
      </c>
      <c r="CD146" s="1024">
        <f>+(CE146/(24*31*CA146))</f>
        <v>0.60824592074592065</v>
      </c>
      <c r="CE146" s="1005">
        <v>15531</v>
      </c>
      <c r="CF146" s="1005">
        <f t="shared" si="153"/>
        <v>15320</v>
      </c>
      <c r="CG146" s="1005">
        <f t="shared" si="154"/>
        <v>211</v>
      </c>
      <c r="CH146" s="1005">
        <v>150</v>
      </c>
      <c r="CI146" s="1005">
        <v>47.28</v>
      </c>
      <c r="CJ146" s="1005">
        <v>120</v>
      </c>
      <c r="CK146" s="1005">
        <v>0.55759999999999998</v>
      </c>
      <c r="CL146" s="1024">
        <f>+(CM146/(24*28*CI146))</f>
        <v>0.40403296470872613</v>
      </c>
      <c r="CM146" s="1005">
        <v>12837</v>
      </c>
      <c r="CN146" s="1005">
        <f t="shared" si="155"/>
        <v>19063</v>
      </c>
      <c r="CO146" s="1005">
        <f t="shared" si="156"/>
        <v>0</v>
      </c>
      <c r="CP146" s="1005">
        <v>150</v>
      </c>
      <c r="CQ146" s="1005">
        <v>51.12</v>
      </c>
      <c r="CR146" s="1005">
        <v>120</v>
      </c>
      <c r="CS146" s="1005">
        <v>0.82469999999999999</v>
      </c>
      <c r="CT146" s="1024">
        <f>+(CU146/(24*31*CQ146))</f>
        <v>0.3051012166187087</v>
      </c>
      <c r="CU146" s="1005">
        <v>11604</v>
      </c>
      <c r="CV146" s="1005">
        <f t="shared" si="157"/>
        <v>22820</v>
      </c>
      <c r="CW146" s="1005">
        <f t="shared" si="158"/>
        <v>0</v>
      </c>
    </row>
    <row r="147" spans="1:101">
      <c r="A147" s="1004">
        <v>141</v>
      </c>
      <c r="B147" s="1005" t="s">
        <v>1657</v>
      </c>
      <c r="C147" s="1004" t="s">
        <v>1274</v>
      </c>
      <c r="D147" s="1005" t="s">
        <v>2203</v>
      </c>
      <c r="E147" s="1004" t="s">
        <v>55</v>
      </c>
      <c r="F147" s="1004">
        <v>150</v>
      </c>
      <c r="G147" s="1005">
        <v>21.92</v>
      </c>
      <c r="H147" s="1004">
        <v>120</v>
      </c>
      <c r="I147" s="1005">
        <v>0.85609999999999997</v>
      </c>
      <c r="J147" s="1024">
        <f t="shared" si="164"/>
        <v>0.25021542984590428</v>
      </c>
      <c r="K147" s="1005">
        <v>3949</v>
      </c>
      <c r="L147" s="1005">
        <f t="shared" si="135"/>
        <v>9469</v>
      </c>
      <c r="M147" s="1005">
        <f t="shared" si="136"/>
        <v>0</v>
      </c>
      <c r="N147" s="1005">
        <v>150</v>
      </c>
      <c r="O147" s="1005">
        <v>13.28</v>
      </c>
      <c r="P147" s="1005">
        <v>120</v>
      </c>
      <c r="Q147" s="1005">
        <v>0.81969999999999998</v>
      </c>
      <c r="R147" s="1024">
        <f t="shared" si="165"/>
        <v>0.29371518331390079</v>
      </c>
      <c r="S147" s="1005">
        <v>2902</v>
      </c>
      <c r="T147" s="1005">
        <f t="shared" si="137"/>
        <v>5928</v>
      </c>
      <c r="U147" s="1005">
        <f t="shared" si="138"/>
        <v>0</v>
      </c>
      <c r="V147" s="1005">
        <v>150</v>
      </c>
      <c r="W147" s="1005">
        <v>11.76</v>
      </c>
      <c r="X147" s="1005">
        <v>120</v>
      </c>
      <c r="Y147" s="1005">
        <v>0.81510000000000005</v>
      </c>
      <c r="Z147" s="1024">
        <f t="shared" si="166"/>
        <v>0.33352229780801207</v>
      </c>
      <c r="AA147" s="1005">
        <v>2824</v>
      </c>
      <c r="AB147" s="1005">
        <f t="shared" si="139"/>
        <v>5080</v>
      </c>
      <c r="AC147" s="1005">
        <f t="shared" si="140"/>
        <v>0</v>
      </c>
      <c r="AD147" s="1005">
        <v>150</v>
      </c>
      <c r="AE147" s="1005">
        <v>12.4</v>
      </c>
      <c r="AF147" s="1005">
        <v>120</v>
      </c>
      <c r="AG147" s="1005">
        <v>0.86080000000000001</v>
      </c>
      <c r="AH147" s="1024">
        <f t="shared" si="167"/>
        <v>0.30686351023239677</v>
      </c>
      <c r="AI147" s="1005">
        <v>2831</v>
      </c>
      <c r="AJ147" s="1005">
        <f t="shared" si="141"/>
        <v>5535</v>
      </c>
      <c r="AK147" s="1005">
        <f t="shared" si="142"/>
        <v>0</v>
      </c>
      <c r="AL147" s="1005">
        <v>150</v>
      </c>
      <c r="AM147" s="1005">
        <v>22.88</v>
      </c>
      <c r="AN147" s="1005">
        <v>120</v>
      </c>
      <c r="AO147" s="1005">
        <v>0.8669</v>
      </c>
      <c r="AP147" s="1024">
        <f t="shared" si="168"/>
        <v>0.23674242424242428</v>
      </c>
      <c r="AQ147" s="1005">
        <v>4030</v>
      </c>
      <c r="AR147" s="1005">
        <f t="shared" si="143"/>
        <v>10214</v>
      </c>
      <c r="AS147" s="1005">
        <f t="shared" si="144"/>
        <v>0</v>
      </c>
      <c r="AT147" s="1005">
        <v>150</v>
      </c>
      <c r="AU147" s="1005">
        <v>20.72</v>
      </c>
      <c r="AV147" s="1005">
        <v>120</v>
      </c>
      <c r="AW147" s="1005">
        <v>0.82389999999999997</v>
      </c>
      <c r="AX147" s="1024">
        <f t="shared" si="169"/>
        <v>0.23762601887601889</v>
      </c>
      <c r="AY147" s="1005">
        <v>3545</v>
      </c>
      <c r="AZ147" s="1005">
        <f t="shared" si="145"/>
        <v>8951</v>
      </c>
      <c r="BA147" s="1005">
        <f t="shared" si="146"/>
        <v>0</v>
      </c>
      <c r="BB147" s="1005">
        <v>150</v>
      </c>
      <c r="BC147" s="1005">
        <v>25.68</v>
      </c>
      <c r="BD147" s="1005">
        <v>120</v>
      </c>
      <c r="BE147" s="1005">
        <v>0.84389999999999998</v>
      </c>
      <c r="BF147" s="1024">
        <f t="shared" si="170"/>
        <v>0.16701629651961278</v>
      </c>
      <c r="BG147" s="1005">
        <v>3191</v>
      </c>
      <c r="BH147" s="1005">
        <f t="shared" si="147"/>
        <v>11464</v>
      </c>
      <c r="BI147" s="1005">
        <f t="shared" si="148"/>
        <v>0</v>
      </c>
      <c r="BJ147" s="1005">
        <v>150</v>
      </c>
      <c r="BK147" s="1005">
        <v>18.399999999999999</v>
      </c>
      <c r="BL147" s="1005">
        <v>120</v>
      </c>
      <c r="BM147" s="1005">
        <v>0.83479999999999999</v>
      </c>
      <c r="BN147" s="1024">
        <f t="shared" si="171"/>
        <v>0.16085446859903385</v>
      </c>
      <c r="BO147" s="1005">
        <v>2131</v>
      </c>
      <c r="BP147" s="1005">
        <f t="shared" si="149"/>
        <v>7949</v>
      </c>
      <c r="BQ147" s="1005">
        <f t="shared" si="150"/>
        <v>0</v>
      </c>
      <c r="BR147" s="1005">
        <v>150</v>
      </c>
      <c r="BS147" s="1005">
        <v>10.08</v>
      </c>
      <c r="BT147" s="1005">
        <v>120</v>
      </c>
      <c r="BU147" s="1005">
        <v>0.84570000000000001</v>
      </c>
      <c r="BV147" s="1024">
        <f>+(BW147/(24*31*BS147))</f>
        <v>0.21868066222904931</v>
      </c>
      <c r="BW147" s="1005">
        <v>1640</v>
      </c>
      <c r="BX147" s="1005">
        <f t="shared" si="151"/>
        <v>4500</v>
      </c>
      <c r="BY147" s="1005">
        <f t="shared" si="152"/>
        <v>0</v>
      </c>
      <c r="BZ147" s="1005">
        <v>150</v>
      </c>
      <c r="CA147" s="1005">
        <v>6.08</v>
      </c>
      <c r="CB147" s="1005">
        <v>120</v>
      </c>
      <c r="CC147" s="1005">
        <v>0.86370000000000002</v>
      </c>
      <c r="CD147" s="1024">
        <f>+(CE147/(24*31*CA147))</f>
        <v>0.31811509620826256</v>
      </c>
      <c r="CE147" s="1005">
        <v>1439</v>
      </c>
      <c r="CF147" s="1005">
        <f t="shared" si="153"/>
        <v>2714</v>
      </c>
      <c r="CG147" s="1005">
        <f t="shared" si="154"/>
        <v>0</v>
      </c>
      <c r="CH147" s="1005">
        <v>150</v>
      </c>
      <c r="CI147" s="1005">
        <v>10.56</v>
      </c>
      <c r="CJ147" s="1005">
        <v>120</v>
      </c>
      <c r="CK147" s="1005">
        <v>0.84419999999999995</v>
      </c>
      <c r="CL147" s="1024">
        <f>+(CM147/(24*28*CI147))</f>
        <v>0.25238433441558439</v>
      </c>
      <c r="CM147" s="1005">
        <v>1791</v>
      </c>
      <c r="CN147" s="1005">
        <f t="shared" si="155"/>
        <v>4258</v>
      </c>
      <c r="CO147" s="1005">
        <f t="shared" si="156"/>
        <v>0</v>
      </c>
      <c r="CP147" s="1005">
        <v>150</v>
      </c>
      <c r="CQ147" s="1005">
        <v>12.8</v>
      </c>
      <c r="CR147" s="1005">
        <v>120</v>
      </c>
      <c r="CS147" s="1005">
        <v>0.86270000000000002</v>
      </c>
      <c r="CT147" s="1024">
        <f>+(CU147/(24*31*CQ147))</f>
        <v>0.31439012096774194</v>
      </c>
      <c r="CU147" s="1005">
        <v>2994</v>
      </c>
      <c r="CV147" s="1005">
        <f t="shared" si="157"/>
        <v>5714</v>
      </c>
      <c r="CW147" s="1005">
        <f t="shared" si="158"/>
        <v>0</v>
      </c>
    </row>
    <row r="148" spans="1:101">
      <c r="A148" s="1004">
        <v>142</v>
      </c>
      <c r="B148" s="1005" t="s">
        <v>1753</v>
      </c>
      <c r="C148" s="1004" t="s">
        <v>1274</v>
      </c>
      <c r="D148" s="1005" t="s">
        <v>2011</v>
      </c>
      <c r="E148" s="1004" t="s">
        <v>55</v>
      </c>
      <c r="F148" s="1004">
        <v>150</v>
      </c>
      <c r="G148" s="1005">
        <v>83.12</v>
      </c>
      <c r="H148" s="1004">
        <v>120</v>
      </c>
      <c r="I148" s="1005">
        <v>0.84470000000000001</v>
      </c>
      <c r="J148" s="1024">
        <f t="shared" si="164"/>
        <v>0.1443194578119987</v>
      </c>
      <c r="K148" s="1005">
        <v>8637</v>
      </c>
      <c r="L148" s="1005">
        <f t="shared" si="135"/>
        <v>35908</v>
      </c>
      <c r="M148" s="1005">
        <f t="shared" si="136"/>
        <v>0</v>
      </c>
      <c r="N148" s="1005">
        <v>150</v>
      </c>
      <c r="O148" s="1005">
        <v>92.8</v>
      </c>
      <c r="P148" s="1005">
        <v>120</v>
      </c>
      <c r="Q148" s="1005">
        <v>0.75429999999999997</v>
      </c>
      <c r="R148" s="1024">
        <f t="shared" si="165"/>
        <v>0.11694127734519838</v>
      </c>
      <c r="S148" s="1005">
        <v>8074</v>
      </c>
      <c r="T148" s="1005">
        <f t="shared" si="137"/>
        <v>41426</v>
      </c>
      <c r="U148" s="1005">
        <f t="shared" si="138"/>
        <v>0</v>
      </c>
      <c r="V148" s="1005">
        <v>150</v>
      </c>
      <c r="W148" s="1005">
        <v>96.48</v>
      </c>
      <c r="X148" s="1005">
        <v>120</v>
      </c>
      <c r="Y148" s="1005">
        <v>0.79079999999999995</v>
      </c>
      <c r="Z148" s="1024">
        <f t="shared" si="166"/>
        <v>0.14612988299244517</v>
      </c>
      <c r="AA148" s="1005">
        <v>10151</v>
      </c>
      <c r="AB148" s="1005">
        <f t="shared" si="139"/>
        <v>41679</v>
      </c>
      <c r="AC148" s="1005">
        <f t="shared" si="140"/>
        <v>0</v>
      </c>
      <c r="AD148" s="1005">
        <v>150</v>
      </c>
      <c r="AE148" s="1005">
        <v>94.64</v>
      </c>
      <c r="AF148" s="1005">
        <v>120</v>
      </c>
      <c r="AG148" s="1005">
        <v>0.78810000000000002</v>
      </c>
      <c r="AH148" s="1024">
        <f t="shared" si="167"/>
        <v>0.1352465256001236</v>
      </c>
      <c r="AI148" s="1005">
        <v>9523</v>
      </c>
      <c r="AJ148" s="1005">
        <f t="shared" si="141"/>
        <v>42247</v>
      </c>
      <c r="AK148" s="1005">
        <f t="shared" si="142"/>
        <v>0</v>
      </c>
      <c r="AL148" s="1005">
        <v>150</v>
      </c>
      <c r="AM148" s="1005">
        <v>19.04</v>
      </c>
      <c r="AN148" s="1005">
        <v>120</v>
      </c>
      <c r="AO148" s="1005">
        <v>0.77329999999999999</v>
      </c>
      <c r="AP148" s="1024">
        <f t="shared" si="168"/>
        <v>0.37844775006776904</v>
      </c>
      <c r="AQ148" s="1005">
        <v>5361</v>
      </c>
      <c r="AR148" s="1005">
        <f t="shared" si="143"/>
        <v>8499</v>
      </c>
      <c r="AS148" s="1005">
        <f t="shared" si="144"/>
        <v>0</v>
      </c>
      <c r="AT148" s="1005">
        <v>150</v>
      </c>
      <c r="AU148" s="1005">
        <v>17.440000000000001</v>
      </c>
      <c r="AV148" s="1005">
        <v>120</v>
      </c>
      <c r="AW148" s="1005">
        <v>0.7782</v>
      </c>
      <c r="AX148" s="1024">
        <f t="shared" si="169"/>
        <v>0.37629013761467889</v>
      </c>
      <c r="AY148" s="1005">
        <v>4725</v>
      </c>
      <c r="AZ148" s="1005">
        <f t="shared" si="145"/>
        <v>7534</v>
      </c>
      <c r="BA148" s="1005">
        <f t="shared" si="146"/>
        <v>0</v>
      </c>
      <c r="BB148" s="1005">
        <v>150</v>
      </c>
      <c r="BC148" s="1005">
        <v>14.4</v>
      </c>
      <c r="BD148" s="1005">
        <v>120</v>
      </c>
      <c r="BE148" s="1005">
        <v>0.71150000000000002</v>
      </c>
      <c r="BF148" s="1024">
        <f t="shared" si="170"/>
        <v>0.39482526881720431</v>
      </c>
      <c r="BG148" s="1005">
        <v>4230</v>
      </c>
      <c r="BH148" s="1005">
        <f t="shared" si="147"/>
        <v>6428</v>
      </c>
      <c r="BI148" s="1005">
        <f t="shared" si="148"/>
        <v>0</v>
      </c>
      <c r="BJ148" s="1005">
        <v>150</v>
      </c>
      <c r="BK148" s="1005">
        <v>13.68</v>
      </c>
      <c r="BL148" s="1005">
        <v>120</v>
      </c>
      <c r="BM148" s="1005">
        <v>0.70550000000000002</v>
      </c>
      <c r="BN148" s="1024">
        <f t="shared" si="171"/>
        <v>0.39473684210526316</v>
      </c>
      <c r="BO148" s="1005">
        <v>3888</v>
      </c>
      <c r="BP148" s="1005">
        <f t="shared" si="149"/>
        <v>5910</v>
      </c>
      <c r="BQ148" s="1005">
        <f t="shared" si="150"/>
        <v>0</v>
      </c>
      <c r="BR148" s="1005">
        <v>150</v>
      </c>
      <c r="BS148" s="1005">
        <v>13.92</v>
      </c>
      <c r="BT148" s="1005">
        <v>120</v>
      </c>
      <c r="BU148" s="1005">
        <v>0.72299999999999998</v>
      </c>
      <c r="BV148" s="1024">
        <f>+(BW148/(24*31*BS148))</f>
        <v>0.35600899147200593</v>
      </c>
      <c r="BW148" s="1005">
        <v>3687</v>
      </c>
      <c r="BX148" s="1005">
        <f t="shared" si="151"/>
        <v>6214</v>
      </c>
      <c r="BY148" s="1005">
        <f t="shared" si="152"/>
        <v>0</v>
      </c>
      <c r="BZ148" s="1005">
        <v>150</v>
      </c>
      <c r="CA148" s="1005">
        <v>13.2</v>
      </c>
      <c r="CB148" s="1005">
        <v>120</v>
      </c>
      <c r="CC148" s="1005">
        <v>0.73870000000000002</v>
      </c>
      <c r="CD148" s="1024">
        <f>+(CE148/(24*31*CA148))</f>
        <v>0.34762952101661782</v>
      </c>
      <c r="CE148" s="1005">
        <v>3414</v>
      </c>
      <c r="CF148" s="1005">
        <f t="shared" si="153"/>
        <v>5892</v>
      </c>
      <c r="CG148" s="1005">
        <f t="shared" si="154"/>
        <v>0</v>
      </c>
      <c r="CH148" s="1005">
        <v>150</v>
      </c>
      <c r="CI148" s="1005">
        <v>12.4</v>
      </c>
      <c r="CJ148" s="1005">
        <v>120</v>
      </c>
      <c r="CK148" s="1005">
        <v>0.71409999999999996</v>
      </c>
      <c r="CL148" s="1024">
        <f>+(CM148/(24*28*CI148))</f>
        <v>0.32750096006144391</v>
      </c>
      <c r="CM148" s="1005">
        <v>2729</v>
      </c>
      <c r="CN148" s="1005">
        <f t="shared" si="155"/>
        <v>5000</v>
      </c>
      <c r="CO148" s="1005">
        <f t="shared" si="156"/>
        <v>0</v>
      </c>
      <c r="CP148" s="1005">
        <v>150</v>
      </c>
      <c r="CQ148" s="1005">
        <v>10.4</v>
      </c>
      <c r="CR148" s="1005">
        <v>120</v>
      </c>
      <c r="CS148" s="1005">
        <v>0.71779999999999999</v>
      </c>
      <c r="CT148" s="1024">
        <f>+(CU148/(24*31*CQ148))</f>
        <v>0.37337158808933002</v>
      </c>
      <c r="CU148" s="1005">
        <v>2889</v>
      </c>
      <c r="CV148" s="1005">
        <f t="shared" si="157"/>
        <v>4643</v>
      </c>
      <c r="CW148" s="1005">
        <f t="shared" si="158"/>
        <v>0</v>
      </c>
    </row>
    <row r="149" spans="1:101">
      <c r="A149" s="1004">
        <v>143</v>
      </c>
      <c r="B149" s="1005" t="s">
        <v>744</v>
      </c>
      <c r="C149" s="1004" t="s">
        <v>1274</v>
      </c>
      <c r="D149" s="1005" t="s">
        <v>2203</v>
      </c>
      <c r="E149" s="1004" t="s">
        <v>55</v>
      </c>
      <c r="F149" s="1004">
        <v>151</v>
      </c>
      <c r="G149" s="1005">
        <v>158.4</v>
      </c>
      <c r="H149" s="1004">
        <v>158.4</v>
      </c>
      <c r="I149" s="1005">
        <v>0.96789999999999998</v>
      </c>
      <c r="J149" s="1024">
        <f t="shared" si="164"/>
        <v>0.13476781705948374</v>
      </c>
      <c r="K149" s="1005">
        <v>15370</v>
      </c>
      <c r="L149" s="1005">
        <f t="shared" si="135"/>
        <v>68429</v>
      </c>
      <c r="M149" s="1005">
        <f t="shared" si="136"/>
        <v>0</v>
      </c>
      <c r="N149" s="1005">
        <v>151</v>
      </c>
      <c r="O149" s="1005">
        <v>193.6</v>
      </c>
      <c r="P149" s="1005">
        <v>193.6</v>
      </c>
      <c r="Q149" s="1005">
        <v>0.96419999999999995</v>
      </c>
      <c r="R149" s="1024">
        <f t="shared" si="165"/>
        <v>7.2216853283568833E-2</v>
      </c>
      <c r="S149" s="1005">
        <v>10402</v>
      </c>
      <c r="T149" s="1005">
        <f t="shared" si="137"/>
        <v>86423</v>
      </c>
      <c r="U149" s="1005">
        <f t="shared" si="138"/>
        <v>0</v>
      </c>
      <c r="V149" s="1005">
        <v>151</v>
      </c>
      <c r="W149" s="1005">
        <v>142</v>
      </c>
      <c r="X149" s="1005">
        <v>142</v>
      </c>
      <c r="Y149" s="1005">
        <v>0.96289999999999998</v>
      </c>
      <c r="Z149" s="1024">
        <f t="shared" si="166"/>
        <v>7.2926447574334904E-2</v>
      </c>
      <c r="AA149" s="1005">
        <v>7456</v>
      </c>
      <c r="AB149" s="1005">
        <f t="shared" si="139"/>
        <v>61344</v>
      </c>
      <c r="AC149" s="1005">
        <f t="shared" si="140"/>
        <v>0</v>
      </c>
      <c r="AD149" s="1005">
        <v>151</v>
      </c>
      <c r="AE149" s="1005">
        <v>169.6</v>
      </c>
      <c r="AF149" s="1005">
        <v>169.6</v>
      </c>
      <c r="AG149" s="1005">
        <v>0.95220000000000005</v>
      </c>
      <c r="AH149" s="1024">
        <f t="shared" si="167"/>
        <v>9.3024066747819031E-2</v>
      </c>
      <c r="AI149" s="1005">
        <v>11738</v>
      </c>
      <c r="AJ149" s="1005">
        <f t="shared" si="141"/>
        <v>75709</v>
      </c>
      <c r="AK149" s="1005">
        <f t="shared" si="142"/>
        <v>0</v>
      </c>
      <c r="AL149" s="1005">
        <v>151</v>
      </c>
      <c r="AM149" s="1005">
        <v>185.2</v>
      </c>
      <c r="AN149" s="1005">
        <v>185.2</v>
      </c>
      <c r="AO149" s="1005">
        <v>0.94650000000000001</v>
      </c>
      <c r="AP149" s="1024">
        <f t="shared" si="168"/>
        <v>9.809215262778978E-2</v>
      </c>
      <c r="AQ149" s="1005">
        <v>13516</v>
      </c>
      <c r="AR149" s="1005">
        <f t="shared" si="143"/>
        <v>82673</v>
      </c>
      <c r="AS149" s="1005">
        <f t="shared" si="144"/>
        <v>0</v>
      </c>
      <c r="AT149" s="1005">
        <v>151</v>
      </c>
      <c r="AU149" s="1005">
        <v>192.4</v>
      </c>
      <c r="AV149" s="1005">
        <v>192.4</v>
      </c>
      <c r="AW149" s="1005">
        <v>0.93230000000000002</v>
      </c>
      <c r="AX149" s="1024">
        <f t="shared" si="169"/>
        <v>0.11167417417417418</v>
      </c>
      <c r="AY149" s="1005">
        <v>15470</v>
      </c>
      <c r="AZ149" s="1005">
        <f t="shared" si="145"/>
        <v>83117</v>
      </c>
      <c r="BA149" s="1005">
        <f t="shared" si="146"/>
        <v>0</v>
      </c>
      <c r="BB149" s="1005">
        <v>151</v>
      </c>
      <c r="BC149" s="1005">
        <v>214.4</v>
      </c>
      <c r="BD149" s="1005">
        <v>214.4</v>
      </c>
      <c r="BE149" s="1005">
        <v>0.90600000000000003</v>
      </c>
      <c r="BF149" s="1024">
        <f t="shared" si="170"/>
        <v>9.4976227732306212E-2</v>
      </c>
      <c r="BG149" s="1005">
        <v>15150</v>
      </c>
      <c r="BH149" s="1005">
        <f t="shared" si="147"/>
        <v>95708</v>
      </c>
      <c r="BI149" s="1005">
        <f t="shared" si="148"/>
        <v>0</v>
      </c>
      <c r="BJ149" s="1005">
        <v>151</v>
      </c>
      <c r="BK149" s="1005">
        <v>221.6</v>
      </c>
      <c r="BL149" s="1005">
        <v>221.6</v>
      </c>
      <c r="BM149" s="1005">
        <v>0.87980000000000003</v>
      </c>
      <c r="BN149" s="1024">
        <f t="shared" si="171"/>
        <v>7.9685619735258728E-2</v>
      </c>
      <c r="BO149" s="1005">
        <v>12714</v>
      </c>
      <c r="BP149" s="1005">
        <f t="shared" si="149"/>
        <v>95731</v>
      </c>
      <c r="BQ149" s="1005">
        <f t="shared" si="150"/>
        <v>0</v>
      </c>
      <c r="BR149" s="1005">
        <v>151</v>
      </c>
      <c r="BS149" s="1005">
        <v>263.60000000000002</v>
      </c>
      <c r="BT149" s="1005">
        <v>263.60000000000002</v>
      </c>
      <c r="BU149" s="1005">
        <v>0.8609</v>
      </c>
      <c r="BV149" s="1024">
        <f>+(BW149/(24*31*BS149))</f>
        <v>6.9835364759247467E-2</v>
      </c>
      <c r="BW149" s="1005">
        <v>13696</v>
      </c>
      <c r="BX149" s="1005">
        <f t="shared" si="151"/>
        <v>117671</v>
      </c>
      <c r="BY149" s="1005">
        <f t="shared" si="152"/>
        <v>0</v>
      </c>
      <c r="BZ149" s="1005">
        <v>151</v>
      </c>
      <c r="CA149" s="1005">
        <v>240</v>
      </c>
      <c r="CB149" s="1005">
        <v>240</v>
      </c>
      <c r="CC149" s="1005">
        <v>0.90539999999999998</v>
      </c>
      <c r="CD149" s="1024">
        <f>+(CE149/(24*31*CA149))</f>
        <v>6.8201164874551967E-2</v>
      </c>
      <c r="CE149" s="1005">
        <v>12178</v>
      </c>
      <c r="CF149" s="1005">
        <f t="shared" si="153"/>
        <v>107136</v>
      </c>
      <c r="CG149" s="1005">
        <f t="shared" si="154"/>
        <v>0</v>
      </c>
      <c r="CH149" s="1005">
        <v>151</v>
      </c>
      <c r="CI149" s="1005">
        <v>234.8</v>
      </c>
      <c r="CJ149" s="1005">
        <v>234.8</v>
      </c>
      <c r="CK149" s="1005">
        <v>0.92400000000000004</v>
      </c>
      <c r="CL149" s="1024">
        <f>+(CM149/(24*28*CI149))</f>
        <v>7.5735681836618801E-2</v>
      </c>
      <c r="CM149" s="1005">
        <v>11950</v>
      </c>
      <c r="CN149" s="1005">
        <f t="shared" si="155"/>
        <v>94671</v>
      </c>
      <c r="CO149" s="1005">
        <f t="shared" si="156"/>
        <v>0</v>
      </c>
      <c r="CP149" s="1005">
        <v>151</v>
      </c>
      <c r="CQ149" s="1005">
        <v>189.2</v>
      </c>
      <c r="CR149" s="1005">
        <v>189.2</v>
      </c>
      <c r="CS149" s="1005">
        <v>0.9597</v>
      </c>
      <c r="CT149" s="1024">
        <f>+(CU149/(24*31*CQ149))</f>
        <v>8.9368933142376511E-2</v>
      </c>
      <c r="CU149" s="1005">
        <v>12580</v>
      </c>
      <c r="CV149" s="1005">
        <f t="shared" si="157"/>
        <v>84459</v>
      </c>
      <c r="CW149" s="1005">
        <f t="shared" si="158"/>
        <v>0</v>
      </c>
    </row>
    <row r="150" spans="1:101">
      <c r="A150" s="1004">
        <v>144</v>
      </c>
      <c r="B150" s="1005" t="s">
        <v>761</v>
      </c>
      <c r="C150" s="1004" t="s">
        <v>1276</v>
      </c>
      <c r="D150" s="1005" t="s">
        <v>2011</v>
      </c>
      <c r="E150" s="1004" t="s">
        <v>55</v>
      </c>
      <c r="F150" s="1004">
        <v>151.19999999999999</v>
      </c>
      <c r="G150" s="1005">
        <v>82</v>
      </c>
      <c r="H150" s="1004">
        <v>120.96</v>
      </c>
      <c r="I150" s="1005">
        <v>0.71609999999999996</v>
      </c>
      <c r="J150" s="1024">
        <f t="shared" si="164"/>
        <v>0.24969512195121951</v>
      </c>
      <c r="K150" s="1005">
        <v>14742</v>
      </c>
      <c r="L150" s="1005">
        <f t="shared" si="135"/>
        <v>35424</v>
      </c>
      <c r="M150" s="1005">
        <f t="shared" si="136"/>
        <v>0</v>
      </c>
      <c r="N150" s="1005">
        <v>151.19999999999999</v>
      </c>
      <c r="O150" s="1005">
        <v>96.4</v>
      </c>
      <c r="P150" s="1005">
        <v>120.96</v>
      </c>
      <c r="Q150" s="1005">
        <v>0.7127</v>
      </c>
      <c r="R150" s="1024">
        <f t="shared" si="165"/>
        <v>0.1976531477267657</v>
      </c>
      <c r="S150" s="1005">
        <v>14176</v>
      </c>
      <c r="T150" s="1005">
        <f t="shared" si="137"/>
        <v>43033</v>
      </c>
      <c r="U150" s="1005">
        <f t="shared" si="138"/>
        <v>0</v>
      </c>
      <c r="V150" s="1005">
        <v>151.19999999999999</v>
      </c>
      <c r="W150" s="1005">
        <v>79.400000000000006</v>
      </c>
      <c r="X150" s="1005">
        <v>120.96</v>
      </c>
      <c r="Y150" s="1005">
        <v>0.66149999999999998</v>
      </c>
      <c r="Z150" s="1024">
        <f t="shared" si="166"/>
        <v>0.17366358802127063</v>
      </c>
      <c r="AA150" s="1005">
        <v>9928</v>
      </c>
      <c r="AB150" s="1005">
        <f t="shared" si="139"/>
        <v>34301</v>
      </c>
      <c r="AC150" s="1005">
        <f t="shared" si="140"/>
        <v>0</v>
      </c>
      <c r="AD150" s="1005">
        <v>151.19999999999999</v>
      </c>
      <c r="AE150" s="1005">
        <v>78.400000000000006</v>
      </c>
      <c r="AF150" s="1005">
        <v>120.96</v>
      </c>
      <c r="AG150" s="1005">
        <v>0.7258</v>
      </c>
      <c r="AH150" s="1024">
        <f t="shared" si="167"/>
        <v>0.18678338270792186</v>
      </c>
      <c r="AI150" s="1005">
        <v>10895</v>
      </c>
      <c r="AJ150" s="1005">
        <f t="shared" si="141"/>
        <v>34998</v>
      </c>
      <c r="AK150" s="1005">
        <f t="shared" si="142"/>
        <v>0</v>
      </c>
      <c r="AL150" s="1005">
        <v>151.19999999999999</v>
      </c>
      <c r="AM150" s="1005">
        <v>88</v>
      </c>
      <c r="AN150" s="1005">
        <v>120.96</v>
      </c>
      <c r="AO150" s="1005">
        <v>0.72060000000000002</v>
      </c>
      <c r="AP150" s="1024">
        <f t="shared" si="168"/>
        <v>0.30761241446725318</v>
      </c>
      <c r="AQ150" s="1005">
        <v>20140</v>
      </c>
      <c r="AR150" s="1005">
        <f t="shared" si="143"/>
        <v>39283</v>
      </c>
      <c r="AS150" s="1005">
        <f t="shared" si="144"/>
        <v>0</v>
      </c>
      <c r="AT150" s="1005">
        <v>151.19999999999999</v>
      </c>
      <c r="AU150" s="1005">
        <v>86.8</v>
      </c>
      <c r="AV150" s="1005">
        <v>120.96</v>
      </c>
      <c r="AW150" s="1005">
        <v>0.69440000000000002</v>
      </c>
      <c r="AX150" s="1024">
        <f t="shared" si="169"/>
        <v>0.24991999487967229</v>
      </c>
      <c r="AY150" s="1005">
        <v>15619</v>
      </c>
      <c r="AZ150" s="1005">
        <f t="shared" si="145"/>
        <v>37498</v>
      </c>
      <c r="BA150" s="1005">
        <f t="shared" si="146"/>
        <v>0</v>
      </c>
      <c r="BB150" s="1005">
        <v>151.19999999999999</v>
      </c>
      <c r="BC150" s="1005">
        <v>101.8</v>
      </c>
      <c r="BD150" s="1005">
        <v>120.96</v>
      </c>
      <c r="BE150" s="1005">
        <v>0.69450000000000001</v>
      </c>
      <c r="BF150" s="1024">
        <f t="shared" si="170"/>
        <v>0.21430118089443775</v>
      </c>
      <c r="BG150" s="1005">
        <v>16231</v>
      </c>
      <c r="BH150" s="1005">
        <f t="shared" si="147"/>
        <v>45444</v>
      </c>
      <c r="BI150" s="1005">
        <f t="shared" si="148"/>
        <v>0</v>
      </c>
      <c r="BJ150" s="1005">
        <v>151.19999999999999</v>
      </c>
      <c r="BK150" s="1005">
        <v>109.92</v>
      </c>
      <c r="BL150" s="1005">
        <v>120.96</v>
      </c>
      <c r="BM150" s="1005">
        <v>0.70089999999999997</v>
      </c>
      <c r="BN150" s="1024">
        <f t="shared" si="171"/>
        <v>0.2020787845705968</v>
      </c>
      <c r="BO150" s="1005">
        <v>15993</v>
      </c>
      <c r="BP150" s="1005">
        <f t="shared" si="149"/>
        <v>47485</v>
      </c>
      <c r="BQ150" s="1005">
        <f t="shared" si="150"/>
        <v>0</v>
      </c>
      <c r="BR150" s="1005">
        <v>151.19999999999999</v>
      </c>
      <c r="BS150" s="1005">
        <v>0</v>
      </c>
      <c r="BT150" s="1005">
        <v>120.96</v>
      </c>
      <c r="BU150" s="1005">
        <v>0</v>
      </c>
      <c r="BV150" s="1024">
        <v>0</v>
      </c>
      <c r="BW150" s="1005">
        <v>0</v>
      </c>
      <c r="BX150" s="1005">
        <f t="shared" si="151"/>
        <v>0</v>
      </c>
      <c r="BY150" s="1005">
        <f t="shared" si="152"/>
        <v>0</v>
      </c>
      <c r="BZ150" s="1005">
        <v>151.19999999999999</v>
      </c>
      <c r="CA150" s="1005">
        <v>0</v>
      </c>
      <c r="CB150" s="1005">
        <v>120.96</v>
      </c>
      <c r="CC150" s="1005">
        <v>0</v>
      </c>
      <c r="CD150" s="1024">
        <v>0</v>
      </c>
      <c r="CE150" s="1005">
        <v>0</v>
      </c>
      <c r="CF150" s="1005">
        <f t="shared" si="153"/>
        <v>0</v>
      </c>
      <c r="CG150" s="1005">
        <f t="shared" si="154"/>
        <v>0</v>
      </c>
      <c r="CH150" s="1005"/>
      <c r="CI150" s="1005"/>
      <c r="CJ150" s="1005"/>
      <c r="CK150" s="1005"/>
      <c r="CL150" s="1024">
        <v>0</v>
      </c>
      <c r="CM150" s="1005"/>
      <c r="CN150" s="1005">
        <f t="shared" si="155"/>
        <v>0</v>
      </c>
      <c r="CO150" s="1005">
        <f t="shared" si="156"/>
        <v>0</v>
      </c>
      <c r="CP150" s="1005"/>
      <c r="CQ150" s="1005"/>
      <c r="CR150" s="1005"/>
      <c r="CS150" s="1005"/>
      <c r="CT150" s="1024">
        <v>0</v>
      </c>
      <c r="CU150" s="1005"/>
      <c r="CV150" s="1005">
        <f t="shared" si="157"/>
        <v>0</v>
      </c>
      <c r="CW150" s="1005">
        <f t="shared" si="158"/>
        <v>0</v>
      </c>
    </row>
    <row r="151" spans="1:101">
      <c r="A151" s="1004">
        <v>145</v>
      </c>
      <c r="B151" s="1005" t="s">
        <v>34</v>
      </c>
      <c r="C151" s="1004" t="s">
        <v>1274</v>
      </c>
      <c r="D151" s="1005" t="s">
        <v>2203</v>
      </c>
      <c r="E151" s="1004" t="s">
        <v>55</v>
      </c>
      <c r="F151" s="1004">
        <v>152</v>
      </c>
      <c r="G151" s="1005">
        <v>74</v>
      </c>
      <c r="H151" s="1004">
        <v>121.6</v>
      </c>
      <c r="I151" s="1005">
        <v>0.93920000000000003</v>
      </c>
      <c r="J151" s="1024">
        <f t="shared" si="164"/>
        <v>0.62999249249249245</v>
      </c>
      <c r="K151" s="1005">
        <v>33566</v>
      </c>
      <c r="L151" s="1005">
        <f t="shared" si="135"/>
        <v>31968</v>
      </c>
      <c r="M151" s="1005">
        <f t="shared" si="136"/>
        <v>1598</v>
      </c>
      <c r="N151" s="1005">
        <v>152</v>
      </c>
      <c r="O151" s="1005">
        <v>76</v>
      </c>
      <c r="P151" s="1005">
        <v>121.6</v>
      </c>
      <c r="Q151" s="1005">
        <v>0.91979999999999995</v>
      </c>
      <c r="R151" s="1024">
        <f t="shared" si="165"/>
        <v>0.39519666100735712</v>
      </c>
      <c r="S151" s="1005">
        <v>22346</v>
      </c>
      <c r="T151" s="1005">
        <f t="shared" si="137"/>
        <v>33926</v>
      </c>
      <c r="U151" s="1005">
        <f t="shared" si="138"/>
        <v>0</v>
      </c>
      <c r="V151" s="1005">
        <v>152</v>
      </c>
      <c r="W151" s="1005">
        <v>76</v>
      </c>
      <c r="X151" s="1005">
        <v>121.6</v>
      </c>
      <c r="Y151" s="1005">
        <v>0.92020000000000002</v>
      </c>
      <c r="Z151" s="1024">
        <f t="shared" si="166"/>
        <v>0.4489035087719298</v>
      </c>
      <c r="AA151" s="1005">
        <v>24564</v>
      </c>
      <c r="AB151" s="1005">
        <f t="shared" si="139"/>
        <v>32832</v>
      </c>
      <c r="AC151" s="1005">
        <f t="shared" si="140"/>
        <v>0</v>
      </c>
      <c r="AD151" s="1005">
        <v>152</v>
      </c>
      <c r="AE151" s="1005">
        <v>78</v>
      </c>
      <c r="AF151" s="1005">
        <v>121.6</v>
      </c>
      <c r="AG151" s="1005">
        <v>0.92149999999999999</v>
      </c>
      <c r="AH151" s="1024">
        <f t="shared" si="167"/>
        <v>0.37172594430658945</v>
      </c>
      <c r="AI151" s="1005">
        <v>21572</v>
      </c>
      <c r="AJ151" s="1005">
        <f t="shared" si="141"/>
        <v>34819</v>
      </c>
      <c r="AK151" s="1005">
        <f t="shared" si="142"/>
        <v>0</v>
      </c>
      <c r="AL151" s="1005">
        <v>152</v>
      </c>
      <c r="AM151" s="1005">
        <v>78</v>
      </c>
      <c r="AN151" s="1005">
        <v>121.6</v>
      </c>
      <c r="AO151" s="1005">
        <v>0.92359999999999998</v>
      </c>
      <c r="AP151" s="1024">
        <f t="shared" si="168"/>
        <v>0.3917149159084643</v>
      </c>
      <c r="AQ151" s="1005">
        <v>22732</v>
      </c>
      <c r="AR151" s="1005">
        <f t="shared" si="143"/>
        <v>34819</v>
      </c>
      <c r="AS151" s="1005">
        <f t="shared" si="144"/>
        <v>0</v>
      </c>
      <c r="AT151" s="1005">
        <v>152</v>
      </c>
      <c r="AU151" s="1005">
        <v>80</v>
      </c>
      <c r="AV151" s="1005">
        <v>121.6</v>
      </c>
      <c r="AW151" s="1005">
        <v>0.90820000000000001</v>
      </c>
      <c r="AX151" s="1024">
        <f t="shared" si="169"/>
        <v>0.40739583333333335</v>
      </c>
      <c r="AY151" s="1005">
        <v>23466</v>
      </c>
      <c r="AZ151" s="1005">
        <f t="shared" si="145"/>
        <v>34560</v>
      </c>
      <c r="BA151" s="1005">
        <f t="shared" si="146"/>
        <v>0</v>
      </c>
      <c r="BB151" s="1005">
        <v>152</v>
      </c>
      <c r="BC151" s="1005">
        <v>80</v>
      </c>
      <c r="BD151" s="1005">
        <v>121.6</v>
      </c>
      <c r="BE151" s="1005">
        <v>0.91569999999999996</v>
      </c>
      <c r="BF151" s="1024">
        <f t="shared" si="170"/>
        <v>0.39633736559139787</v>
      </c>
      <c r="BG151" s="1005">
        <v>23590</v>
      </c>
      <c r="BH151" s="1005">
        <f t="shared" si="147"/>
        <v>35712</v>
      </c>
      <c r="BI151" s="1005">
        <f t="shared" si="148"/>
        <v>0</v>
      </c>
      <c r="BJ151" s="1005">
        <v>152</v>
      </c>
      <c r="BK151" s="1005">
        <v>75.2</v>
      </c>
      <c r="BL151" s="1005">
        <v>121.6</v>
      </c>
      <c r="BM151" s="1005">
        <v>0.88590000000000002</v>
      </c>
      <c r="BN151" s="1024">
        <f t="shared" si="171"/>
        <v>0.38429004137115841</v>
      </c>
      <c r="BO151" s="1005">
        <v>20807</v>
      </c>
      <c r="BP151" s="1005">
        <f t="shared" si="149"/>
        <v>32486</v>
      </c>
      <c r="BQ151" s="1005">
        <f t="shared" si="150"/>
        <v>0</v>
      </c>
      <c r="BR151" s="1005">
        <v>152</v>
      </c>
      <c r="BS151" s="1005">
        <v>73.8</v>
      </c>
      <c r="BT151" s="1005">
        <v>121.6</v>
      </c>
      <c r="BU151" s="1005">
        <v>0.93230000000000002</v>
      </c>
      <c r="BV151" s="1024">
        <f t="shared" ref="BV151:BV164" si="172">+(BW151/(24*31*BS151))</f>
        <v>9.5288049654690093E-2</v>
      </c>
      <c r="BW151" s="1005">
        <v>5232</v>
      </c>
      <c r="BX151" s="1005">
        <f t="shared" si="151"/>
        <v>32944</v>
      </c>
      <c r="BY151" s="1005">
        <f t="shared" si="152"/>
        <v>0</v>
      </c>
      <c r="BZ151" s="1005">
        <v>152</v>
      </c>
      <c r="CA151" s="1005">
        <v>15.4</v>
      </c>
      <c r="CB151" s="1005">
        <v>121.6</v>
      </c>
      <c r="CC151" s="1005">
        <v>0.39600000000000002</v>
      </c>
      <c r="CD151" s="1024">
        <f t="shared" ref="CD151:CD164" si="173">+(CE151/(24*31*CA151))</f>
        <v>0.55220988688730621</v>
      </c>
      <c r="CE151" s="1005">
        <v>6327</v>
      </c>
      <c r="CF151" s="1005">
        <f t="shared" si="153"/>
        <v>6875</v>
      </c>
      <c r="CG151" s="1005">
        <f t="shared" si="154"/>
        <v>0</v>
      </c>
      <c r="CH151" s="1005">
        <v>152</v>
      </c>
      <c r="CI151" s="1005">
        <v>73</v>
      </c>
      <c r="CJ151" s="1005">
        <v>121.6</v>
      </c>
      <c r="CK151" s="1005">
        <v>0.50409999999999999</v>
      </c>
      <c r="CL151" s="1024">
        <f t="shared" ref="CL151:CL164" si="174">+(CM151/(24*28*CI151))</f>
        <v>0.19239236790606654</v>
      </c>
      <c r="CM151" s="1005">
        <v>9438</v>
      </c>
      <c r="CN151" s="1005">
        <f t="shared" si="155"/>
        <v>29434</v>
      </c>
      <c r="CO151" s="1005">
        <f t="shared" si="156"/>
        <v>0</v>
      </c>
      <c r="CP151" s="1005">
        <v>152</v>
      </c>
      <c r="CQ151" s="1005">
        <v>77</v>
      </c>
      <c r="CR151" s="1005">
        <v>121.6</v>
      </c>
      <c r="CS151" s="1005">
        <v>0.9173</v>
      </c>
      <c r="CT151" s="1024">
        <f t="shared" ref="CT151:CT164" si="175">+(CU151/(24*31*CQ151))</f>
        <v>0.45260787599497276</v>
      </c>
      <c r="CU151" s="1005">
        <v>25929</v>
      </c>
      <c r="CV151" s="1005">
        <f t="shared" si="157"/>
        <v>34373</v>
      </c>
      <c r="CW151" s="1005">
        <f t="shared" si="158"/>
        <v>0</v>
      </c>
    </row>
    <row r="152" spans="1:101">
      <c r="A152" s="1004">
        <v>146</v>
      </c>
      <c r="B152" s="1005" t="s">
        <v>1892</v>
      </c>
      <c r="C152" s="1004" t="s">
        <v>1274</v>
      </c>
      <c r="D152" s="1005" t="s">
        <v>2011</v>
      </c>
      <c r="E152" s="1004" t="s">
        <v>55</v>
      </c>
      <c r="F152" s="1004">
        <v>152</v>
      </c>
      <c r="G152" s="1005">
        <v>25.9</v>
      </c>
      <c r="H152" s="1004">
        <v>121.6</v>
      </c>
      <c r="I152" s="1005">
        <v>0.95399999999999996</v>
      </c>
      <c r="J152" s="1024">
        <f t="shared" si="164"/>
        <v>1.5175890175890177E-2</v>
      </c>
      <c r="K152" s="1005">
        <v>283</v>
      </c>
      <c r="L152" s="1005">
        <f t="shared" si="135"/>
        <v>11189</v>
      </c>
      <c r="M152" s="1005">
        <f t="shared" si="136"/>
        <v>0</v>
      </c>
      <c r="N152" s="1005">
        <v>152</v>
      </c>
      <c r="O152" s="1005">
        <v>1.87</v>
      </c>
      <c r="P152" s="1005">
        <v>121.6</v>
      </c>
      <c r="Q152" s="1005">
        <v>0.95409999999999995</v>
      </c>
      <c r="R152" s="1024">
        <f t="shared" si="165"/>
        <v>7.8345121039618201E-2</v>
      </c>
      <c r="S152" s="1005">
        <v>109</v>
      </c>
      <c r="T152" s="1005">
        <f t="shared" si="137"/>
        <v>835</v>
      </c>
      <c r="U152" s="1005">
        <f t="shared" si="138"/>
        <v>0</v>
      </c>
      <c r="V152" s="1005">
        <v>152</v>
      </c>
      <c r="W152" s="1005">
        <v>62.21</v>
      </c>
      <c r="X152" s="1005">
        <v>121.6</v>
      </c>
      <c r="Y152" s="1005">
        <v>0.66549999999999998</v>
      </c>
      <c r="Z152" s="1024">
        <f t="shared" si="166"/>
        <v>1.2815017235528409E-2</v>
      </c>
      <c r="AA152" s="1005">
        <v>574</v>
      </c>
      <c r="AB152" s="1005">
        <f t="shared" si="139"/>
        <v>26875</v>
      </c>
      <c r="AC152" s="1005">
        <f t="shared" si="140"/>
        <v>0</v>
      </c>
      <c r="AD152" s="1005">
        <v>152</v>
      </c>
      <c r="AE152" s="1005">
        <v>64.08</v>
      </c>
      <c r="AF152" s="1005">
        <v>121.6</v>
      </c>
      <c r="AG152" s="1005">
        <v>0.68269999999999997</v>
      </c>
      <c r="AH152" s="1024">
        <f t="shared" si="167"/>
        <v>1.1305592471775872E-2</v>
      </c>
      <c r="AI152" s="1005">
        <v>539</v>
      </c>
      <c r="AJ152" s="1005">
        <f t="shared" si="141"/>
        <v>28605</v>
      </c>
      <c r="AK152" s="1005">
        <f t="shared" si="142"/>
        <v>0</v>
      </c>
      <c r="AL152" s="1005">
        <v>152</v>
      </c>
      <c r="AM152" s="1005">
        <v>1.6</v>
      </c>
      <c r="AN152" s="1005">
        <v>121.6</v>
      </c>
      <c r="AO152" s="1005">
        <v>1</v>
      </c>
      <c r="AP152" s="1024">
        <f t="shared" si="168"/>
        <v>9.6606182795698922E-2</v>
      </c>
      <c r="AQ152" s="1005">
        <v>115</v>
      </c>
      <c r="AR152" s="1005">
        <f t="shared" si="143"/>
        <v>714</v>
      </c>
      <c r="AS152" s="1005">
        <f t="shared" si="144"/>
        <v>0</v>
      </c>
      <c r="AT152" s="1005">
        <v>152</v>
      </c>
      <c r="AU152" s="1005">
        <v>13.88</v>
      </c>
      <c r="AV152" s="1005">
        <v>121.6</v>
      </c>
      <c r="AW152" s="1005">
        <v>0.90090000000000003</v>
      </c>
      <c r="AX152" s="1024">
        <f t="shared" si="169"/>
        <v>1.0106468139609349E-2</v>
      </c>
      <c r="AY152" s="1005">
        <v>101</v>
      </c>
      <c r="AZ152" s="1005">
        <f t="shared" si="145"/>
        <v>5996</v>
      </c>
      <c r="BA152" s="1005">
        <f t="shared" si="146"/>
        <v>0</v>
      </c>
      <c r="BB152" s="1005">
        <v>152</v>
      </c>
      <c r="BC152" s="1005">
        <v>1.6</v>
      </c>
      <c r="BD152" s="1005">
        <v>121.6</v>
      </c>
      <c r="BE152" s="1005">
        <v>1</v>
      </c>
      <c r="BF152" s="1024">
        <f t="shared" si="170"/>
        <v>3.7802419354838704E-2</v>
      </c>
      <c r="BG152" s="1005">
        <v>45</v>
      </c>
      <c r="BH152" s="1005">
        <f t="shared" si="147"/>
        <v>714</v>
      </c>
      <c r="BI152" s="1005">
        <f t="shared" si="148"/>
        <v>0</v>
      </c>
      <c r="BJ152" s="1005">
        <v>152</v>
      </c>
      <c r="BK152" s="1005">
        <v>1.6</v>
      </c>
      <c r="BL152" s="1005">
        <v>121.6</v>
      </c>
      <c r="BM152" s="1005">
        <v>1</v>
      </c>
      <c r="BN152" s="1024">
        <f t="shared" si="171"/>
        <v>3.0381944444444444E-2</v>
      </c>
      <c r="BO152" s="1005">
        <v>35</v>
      </c>
      <c r="BP152" s="1005">
        <f t="shared" si="149"/>
        <v>691</v>
      </c>
      <c r="BQ152" s="1005">
        <f t="shared" si="150"/>
        <v>0</v>
      </c>
      <c r="BR152" s="1005">
        <v>152</v>
      </c>
      <c r="BS152" s="1005">
        <v>17.09</v>
      </c>
      <c r="BT152" s="1005">
        <v>121.6</v>
      </c>
      <c r="BU152" s="1005">
        <v>0.68620000000000003</v>
      </c>
      <c r="BV152" s="1024">
        <f t="shared" si="172"/>
        <v>4.0110232356216618E-3</v>
      </c>
      <c r="BW152" s="1005">
        <v>51</v>
      </c>
      <c r="BX152" s="1005">
        <f t="shared" si="151"/>
        <v>7629</v>
      </c>
      <c r="BY152" s="1005">
        <f t="shared" si="152"/>
        <v>0</v>
      </c>
      <c r="BZ152" s="1005">
        <v>152</v>
      </c>
      <c r="CA152" s="1005">
        <v>25.9</v>
      </c>
      <c r="CB152" s="1005">
        <v>121.6</v>
      </c>
      <c r="CC152" s="1005">
        <v>0.55840000000000001</v>
      </c>
      <c r="CD152" s="1024">
        <f t="shared" si="173"/>
        <v>3.9959314152862545E-3</v>
      </c>
      <c r="CE152" s="1005">
        <v>77</v>
      </c>
      <c r="CF152" s="1005">
        <f t="shared" si="153"/>
        <v>11562</v>
      </c>
      <c r="CG152" s="1005">
        <f t="shared" si="154"/>
        <v>0</v>
      </c>
      <c r="CH152" s="1005">
        <v>152</v>
      </c>
      <c r="CI152" s="1005">
        <v>0.8</v>
      </c>
      <c r="CJ152" s="1005">
        <v>121.6</v>
      </c>
      <c r="CK152" s="1005">
        <v>1</v>
      </c>
      <c r="CL152" s="1024">
        <f t="shared" si="174"/>
        <v>3.5342261904761904E-2</v>
      </c>
      <c r="CM152" s="1005">
        <v>19</v>
      </c>
      <c r="CN152" s="1005">
        <f t="shared" si="155"/>
        <v>323</v>
      </c>
      <c r="CO152" s="1005">
        <f t="shared" si="156"/>
        <v>0</v>
      </c>
      <c r="CP152" s="1005">
        <v>152</v>
      </c>
      <c r="CQ152" s="1005">
        <v>26.7</v>
      </c>
      <c r="CR152" s="1005">
        <v>121.6</v>
      </c>
      <c r="CS152" s="1005">
        <v>0.4425</v>
      </c>
      <c r="CT152" s="1024">
        <f t="shared" si="175"/>
        <v>8.759212274978858E-3</v>
      </c>
      <c r="CU152" s="1005">
        <v>174</v>
      </c>
      <c r="CV152" s="1005">
        <f t="shared" si="157"/>
        <v>11919</v>
      </c>
      <c r="CW152" s="1005">
        <f t="shared" si="158"/>
        <v>0</v>
      </c>
    </row>
    <row r="153" spans="1:101">
      <c r="A153" s="1004">
        <v>147</v>
      </c>
      <c r="B153" s="1005" t="s">
        <v>366</v>
      </c>
      <c r="C153" s="1004" t="s">
        <v>1274</v>
      </c>
      <c r="D153" s="1005" t="s">
        <v>2011</v>
      </c>
      <c r="E153" s="1004" t="s">
        <v>55</v>
      </c>
      <c r="F153" s="1004">
        <v>152</v>
      </c>
      <c r="G153" s="1005">
        <v>227.2</v>
      </c>
      <c r="H153" s="1004">
        <v>227.2</v>
      </c>
      <c r="I153" s="1005">
        <v>0.98219999999999996</v>
      </c>
      <c r="J153" s="1024">
        <f t="shared" si="164"/>
        <v>0.23686913145539906</v>
      </c>
      <c r="K153" s="1005">
        <v>38748</v>
      </c>
      <c r="L153" s="1005">
        <f t="shared" si="135"/>
        <v>98150</v>
      </c>
      <c r="M153" s="1005">
        <f t="shared" si="136"/>
        <v>0</v>
      </c>
      <c r="N153" s="1005">
        <v>152</v>
      </c>
      <c r="O153" s="1005">
        <v>227.2</v>
      </c>
      <c r="P153" s="1005">
        <v>227.2</v>
      </c>
      <c r="Q153" s="1005">
        <v>0.97750000000000004</v>
      </c>
      <c r="R153" s="1024">
        <f t="shared" si="165"/>
        <v>0.21292404967439044</v>
      </c>
      <c r="S153" s="1005">
        <v>35992</v>
      </c>
      <c r="T153" s="1005">
        <f t="shared" si="137"/>
        <v>101422</v>
      </c>
      <c r="U153" s="1005">
        <f t="shared" si="138"/>
        <v>0</v>
      </c>
      <c r="V153" s="1005">
        <v>152</v>
      </c>
      <c r="W153" s="1005">
        <v>229.6</v>
      </c>
      <c r="X153" s="1005">
        <v>229.6</v>
      </c>
      <c r="Y153" s="1005">
        <v>0.98350000000000004</v>
      </c>
      <c r="Z153" s="1024">
        <f t="shared" si="166"/>
        <v>0.18142663569492837</v>
      </c>
      <c r="AA153" s="1005">
        <v>29992</v>
      </c>
      <c r="AB153" s="1005">
        <f t="shared" si="139"/>
        <v>99187</v>
      </c>
      <c r="AC153" s="1005">
        <f t="shared" si="140"/>
        <v>0</v>
      </c>
      <c r="AD153" s="1005">
        <v>152</v>
      </c>
      <c r="AE153" s="1005">
        <v>220.8</v>
      </c>
      <c r="AF153" s="1005">
        <v>220.8</v>
      </c>
      <c r="AG153" s="1005">
        <v>0.97899999999999998</v>
      </c>
      <c r="AH153" s="1024">
        <f t="shared" si="167"/>
        <v>0.24142414679756893</v>
      </c>
      <c r="AI153" s="1005">
        <v>39660</v>
      </c>
      <c r="AJ153" s="1005">
        <f t="shared" si="141"/>
        <v>98565</v>
      </c>
      <c r="AK153" s="1005">
        <f t="shared" si="142"/>
        <v>0</v>
      </c>
      <c r="AL153" s="1005">
        <v>152</v>
      </c>
      <c r="AM153" s="1005">
        <v>230.4</v>
      </c>
      <c r="AN153" s="1005">
        <v>230.4</v>
      </c>
      <c r="AO153" s="1005">
        <v>0.98529999999999995</v>
      </c>
      <c r="AP153" s="1024">
        <f t="shared" si="168"/>
        <v>0.234281660692951</v>
      </c>
      <c r="AQ153" s="1005">
        <v>40160</v>
      </c>
      <c r="AR153" s="1005">
        <f t="shared" si="143"/>
        <v>102851</v>
      </c>
      <c r="AS153" s="1005">
        <f t="shared" si="144"/>
        <v>0</v>
      </c>
      <c r="AT153" s="1005">
        <v>152</v>
      </c>
      <c r="AU153" s="1005">
        <v>223.2</v>
      </c>
      <c r="AV153" s="1005">
        <v>223.2</v>
      </c>
      <c r="AW153" s="1005">
        <v>0.97889999999999999</v>
      </c>
      <c r="AX153" s="1024">
        <f t="shared" si="169"/>
        <v>0.22797192353643966</v>
      </c>
      <c r="AY153" s="1005">
        <v>36636</v>
      </c>
      <c r="AZ153" s="1005">
        <f t="shared" si="145"/>
        <v>96422</v>
      </c>
      <c r="BA153" s="1005">
        <f t="shared" si="146"/>
        <v>0</v>
      </c>
      <c r="BB153" s="1005">
        <v>152</v>
      </c>
      <c r="BC153" s="1005">
        <v>283.2</v>
      </c>
      <c r="BD153" s="1005">
        <v>283.2</v>
      </c>
      <c r="BE153" s="1005">
        <v>0.97909999999999997</v>
      </c>
      <c r="BF153" s="1024">
        <f t="shared" si="170"/>
        <v>0.200265020351133</v>
      </c>
      <c r="BG153" s="1005">
        <v>42196</v>
      </c>
      <c r="BH153" s="1005">
        <f t="shared" si="147"/>
        <v>126420</v>
      </c>
      <c r="BI153" s="1005">
        <f t="shared" si="148"/>
        <v>0</v>
      </c>
      <c r="BJ153" s="1005">
        <v>152</v>
      </c>
      <c r="BK153" s="1005">
        <v>324</v>
      </c>
      <c r="BL153" s="1005">
        <v>324</v>
      </c>
      <c r="BM153" s="1005">
        <v>0.98170000000000002</v>
      </c>
      <c r="BN153" s="1024">
        <f t="shared" si="171"/>
        <v>0.28976337448559669</v>
      </c>
      <c r="BO153" s="1005">
        <v>67596</v>
      </c>
      <c r="BP153" s="1005">
        <f t="shared" si="149"/>
        <v>139968</v>
      </c>
      <c r="BQ153" s="1005">
        <f t="shared" si="150"/>
        <v>0</v>
      </c>
      <c r="BR153" s="1005">
        <v>152</v>
      </c>
      <c r="BS153" s="1005">
        <v>312</v>
      </c>
      <c r="BT153" s="1005">
        <v>312</v>
      </c>
      <c r="BU153" s="1005">
        <v>0.97519999999999996</v>
      </c>
      <c r="BV153" s="1024">
        <f t="shared" si="172"/>
        <v>0.13571822442790185</v>
      </c>
      <c r="BW153" s="1005">
        <v>31504</v>
      </c>
      <c r="BX153" s="1005">
        <f t="shared" si="151"/>
        <v>139277</v>
      </c>
      <c r="BY153" s="1005">
        <f t="shared" si="152"/>
        <v>0</v>
      </c>
      <c r="BZ153" s="1005">
        <v>152</v>
      </c>
      <c r="CA153" s="1005">
        <v>280</v>
      </c>
      <c r="CB153" s="1005">
        <v>280</v>
      </c>
      <c r="CC153" s="1005">
        <v>0.85340000000000005</v>
      </c>
      <c r="CD153" s="1024">
        <f t="shared" si="173"/>
        <v>0.13588709677419356</v>
      </c>
      <c r="CE153" s="1005">
        <v>28308</v>
      </c>
      <c r="CF153" s="1005">
        <f t="shared" si="153"/>
        <v>124992</v>
      </c>
      <c r="CG153" s="1005">
        <f t="shared" si="154"/>
        <v>0</v>
      </c>
      <c r="CH153" s="1005">
        <v>152</v>
      </c>
      <c r="CI153" s="1005">
        <v>204.8</v>
      </c>
      <c r="CJ153" s="1005">
        <v>204.8</v>
      </c>
      <c r="CK153" s="1005">
        <v>0.9587</v>
      </c>
      <c r="CL153" s="1024">
        <f t="shared" si="174"/>
        <v>0.20586286272321427</v>
      </c>
      <c r="CM153" s="1005">
        <v>28332</v>
      </c>
      <c r="CN153" s="1005">
        <f t="shared" si="155"/>
        <v>82575</v>
      </c>
      <c r="CO153" s="1005">
        <f t="shared" si="156"/>
        <v>0</v>
      </c>
      <c r="CP153" s="1005">
        <v>152</v>
      </c>
      <c r="CQ153" s="1005">
        <v>237.6</v>
      </c>
      <c r="CR153" s="1005">
        <v>237.6</v>
      </c>
      <c r="CS153" s="1005">
        <v>0.9819</v>
      </c>
      <c r="CT153" s="1024">
        <f t="shared" si="175"/>
        <v>0.20380779117338257</v>
      </c>
      <c r="CU153" s="1005">
        <v>36028</v>
      </c>
      <c r="CV153" s="1005">
        <f t="shared" si="157"/>
        <v>106065</v>
      </c>
      <c r="CW153" s="1005">
        <f t="shared" si="158"/>
        <v>0</v>
      </c>
    </row>
    <row r="154" spans="1:101">
      <c r="A154" s="1004">
        <v>148</v>
      </c>
      <c r="B154" s="1005" t="s">
        <v>749</v>
      </c>
      <c r="C154" s="1004" t="s">
        <v>1274</v>
      </c>
      <c r="D154" s="1005" t="s">
        <v>2011</v>
      </c>
      <c r="E154" s="1004" t="s">
        <v>55</v>
      </c>
      <c r="F154" s="1004">
        <v>153</v>
      </c>
      <c r="G154" s="1005">
        <v>0</v>
      </c>
      <c r="H154" s="1004">
        <v>122.4</v>
      </c>
      <c r="I154" s="1005">
        <v>0</v>
      </c>
      <c r="J154" s="1024">
        <v>0</v>
      </c>
      <c r="K154" s="1005">
        <v>0</v>
      </c>
      <c r="L154" s="1005">
        <f t="shared" si="135"/>
        <v>0</v>
      </c>
      <c r="M154" s="1005">
        <f t="shared" si="136"/>
        <v>0</v>
      </c>
      <c r="N154" s="1005">
        <v>153</v>
      </c>
      <c r="O154" s="1005">
        <v>0</v>
      </c>
      <c r="P154" s="1005">
        <v>122.4</v>
      </c>
      <c r="Q154" s="1005">
        <v>0</v>
      </c>
      <c r="R154" s="1024">
        <v>0</v>
      </c>
      <c r="S154" s="1005">
        <v>0</v>
      </c>
      <c r="T154" s="1005">
        <f t="shared" si="137"/>
        <v>0</v>
      </c>
      <c r="U154" s="1005">
        <f t="shared" si="138"/>
        <v>0</v>
      </c>
      <c r="V154" s="1005">
        <v>153</v>
      </c>
      <c r="W154" s="1005">
        <v>79.44</v>
      </c>
      <c r="X154" s="1005">
        <v>122.4</v>
      </c>
      <c r="Y154" s="1005">
        <v>0.89080000000000004</v>
      </c>
      <c r="Z154" s="1024">
        <f t="shared" si="166"/>
        <v>0.35832424191563167</v>
      </c>
      <c r="AA154" s="1005">
        <v>20495</v>
      </c>
      <c r="AB154" s="1005">
        <f t="shared" si="139"/>
        <v>34318</v>
      </c>
      <c r="AC154" s="1005">
        <f t="shared" si="140"/>
        <v>0</v>
      </c>
      <c r="AD154" s="1005">
        <v>153</v>
      </c>
      <c r="AE154" s="1005">
        <v>78.8</v>
      </c>
      <c r="AF154" s="1005">
        <v>122.4</v>
      </c>
      <c r="AG154" s="1005">
        <v>0.89270000000000005</v>
      </c>
      <c r="AH154" s="1024">
        <f t="shared" si="167"/>
        <v>0.31239765842475847</v>
      </c>
      <c r="AI154" s="1005">
        <v>18315</v>
      </c>
      <c r="AJ154" s="1005">
        <f t="shared" si="141"/>
        <v>35176</v>
      </c>
      <c r="AK154" s="1005">
        <f t="shared" si="142"/>
        <v>0</v>
      </c>
      <c r="AL154" s="1005">
        <v>153</v>
      </c>
      <c r="AM154" s="1005">
        <v>78.959999999999994</v>
      </c>
      <c r="AN154" s="1005">
        <v>122.4</v>
      </c>
      <c r="AO154" s="1005">
        <v>0.90169999999999995</v>
      </c>
      <c r="AP154" s="1024">
        <f t="shared" si="168"/>
        <v>0.36184443463956162</v>
      </c>
      <c r="AQ154" s="1005">
        <v>21257</v>
      </c>
      <c r="AR154" s="1005">
        <f t="shared" si="143"/>
        <v>35248</v>
      </c>
      <c r="AS154" s="1005">
        <f t="shared" si="144"/>
        <v>0</v>
      </c>
      <c r="AT154" s="1005">
        <v>153</v>
      </c>
      <c r="AU154" s="1005">
        <v>80.8</v>
      </c>
      <c r="AV154" s="1005">
        <v>122.4</v>
      </c>
      <c r="AW154" s="1005">
        <v>0.89990000000000003</v>
      </c>
      <c r="AX154" s="1024">
        <f t="shared" si="169"/>
        <v>0.27562912541254125</v>
      </c>
      <c r="AY154" s="1005">
        <v>16035</v>
      </c>
      <c r="AZ154" s="1005">
        <f t="shared" si="145"/>
        <v>34906</v>
      </c>
      <c r="BA154" s="1005">
        <f t="shared" si="146"/>
        <v>0</v>
      </c>
      <c r="BB154" s="1005">
        <v>153</v>
      </c>
      <c r="BC154" s="1005">
        <v>80.8</v>
      </c>
      <c r="BD154" s="1005">
        <v>122.4</v>
      </c>
      <c r="BE154" s="1005">
        <v>0.88329999999999997</v>
      </c>
      <c r="BF154" s="1024">
        <f t="shared" si="170"/>
        <v>8.0711700202278303E-2</v>
      </c>
      <c r="BG154" s="1005">
        <v>4852</v>
      </c>
      <c r="BH154" s="1005">
        <f t="shared" si="147"/>
        <v>36069</v>
      </c>
      <c r="BI154" s="1005">
        <f t="shared" si="148"/>
        <v>0</v>
      </c>
      <c r="BJ154" s="1005">
        <v>153</v>
      </c>
      <c r="BK154" s="1005">
        <v>75.040000000000006</v>
      </c>
      <c r="BL154" s="1005">
        <v>122.4</v>
      </c>
      <c r="BM154" s="1005">
        <v>0.88290000000000002</v>
      </c>
      <c r="BN154" s="1024">
        <f t="shared" si="171"/>
        <v>0.77775186567164178</v>
      </c>
      <c r="BO154" s="1005">
        <v>42021</v>
      </c>
      <c r="BP154" s="1005">
        <f t="shared" si="149"/>
        <v>32417</v>
      </c>
      <c r="BQ154" s="1005">
        <f t="shared" si="150"/>
        <v>9604</v>
      </c>
      <c r="BR154" s="1005">
        <v>153</v>
      </c>
      <c r="BS154" s="1005">
        <v>72.64</v>
      </c>
      <c r="BT154" s="1005">
        <v>122.4</v>
      </c>
      <c r="BU154" s="1005">
        <v>0.88549999999999995</v>
      </c>
      <c r="BV154" s="1024">
        <f t="shared" si="172"/>
        <v>0.21600853820283264</v>
      </c>
      <c r="BW154" s="1005">
        <v>11674</v>
      </c>
      <c r="BX154" s="1005">
        <f t="shared" si="151"/>
        <v>32426</v>
      </c>
      <c r="BY154" s="1005">
        <f t="shared" si="152"/>
        <v>0</v>
      </c>
      <c r="BZ154" s="1005">
        <v>153</v>
      </c>
      <c r="CA154" s="1005">
        <v>70</v>
      </c>
      <c r="CB154" s="1005">
        <v>122.4</v>
      </c>
      <c r="CC154" s="1005">
        <v>0.88500000000000001</v>
      </c>
      <c r="CD154" s="1024">
        <f t="shared" si="173"/>
        <v>0.2172427035330261</v>
      </c>
      <c r="CE154" s="1005">
        <v>11314</v>
      </c>
      <c r="CF154" s="1005">
        <f t="shared" si="153"/>
        <v>31248</v>
      </c>
      <c r="CG154" s="1005">
        <f t="shared" si="154"/>
        <v>0</v>
      </c>
      <c r="CH154" s="1005">
        <v>153</v>
      </c>
      <c r="CI154" s="1005">
        <v>70.48</v>
      </c>
      <c r="CJ154" s="1005">
        <v>122.4</v>
      </c>
      <c r="CK154" s="1005">
        <v>0.92490000000000006</v>
      </c>
      <c r="CL154" s="1024">
        <f t="shared" si="174"/>
        <v>3.542882817145019E-2</v>
      </c>
      <c r="CM154" s="1005">
        <v>1678</v>
      </c>
      <c r="CN154" s="1005">
        <f t="shared" si="155"/>
        <v>28418</v>
      </c>
      <c r="CO154" s="1005">
        <f t="shared" si="156"/>
        <v>0</v>
      </c>
      <c r="CP154" s="1005">
        <v>153</v>
      </c>
      <c r="CQ154" s="1005">
        <v>7.4</v>
      </c>
      <c r="CR154" s="1005">
        <v>122.4</v>
      </c>
      <c r="CS154" s="1005">
        <v>0.995</v>
      </c>
      <c r="CT154" s="1024">
        <f t="shared" si="175"/>
        <v>0.29406422551583838</v>
      </c>
      <c r="CU154" s="1005">
        <v>1619</v>
      </c>
      <c r="CV154" s="1005">
        <f t="shared" si="157"/>
        <v>3303</v>
      </c>
      <c r="CW154" s="1005">
        <f t="shared" si="158"/>
        <v>0</v>
      </c>
    </row>
    <row r="155" spans="1:101">
      <c r="A155" s="1004">
        <v>149</v>
      </c>
      <c r="B155" s="1005" t="s">
        <v>2044</v>
      </c>
      <c r="C155" s="1004" t="s">
        <v>1274</v>
      </c>
      <c r="D155" s="1005" t="s">
        <v>2011</v>
      </c>
      <c r="E155" s="1004" t="s">
        <v>55</v>
      </c>
      <c r="F155" s="1004">
        <v>154</v>
      </c>
      <c r="G155" s="1005">
        <v>79.2</v>
      </c>
      <c r="H155" s="1004">
        <v>123.2</v>
      </c>
      <c r="I155" s="1005">
        <v>0.88090000000000002</v>
      </c>
      <c r="J155" s="1024">
        <f t="shared" ref="J155:J164" si="176">+(K155/(24*30*G155))</f>
        <v>0.12226430976430977</v>
      </c>
      <c r="K155" s="1005">
        <v>6972</v>
      </c>
      <c r="L155" s="1005">
        <f t="shared" si="135"/>
        <v>34214</v>
      </c>
      <c r="M155" s="1005">
        <f t="shared" si="136"/>
        <v>0</v>
      </c>
      <c r="N155" s="1005">
        <v>154</v>
      </c>
      <c r="O155" s="1005">
        <v>90.56</v>
      </c>
      <c r="P155" s="1005">
        <v>123.2</v>
      </c>
      <c r="Q155" s="1005">
        <v>0.85060000000000002</v>
      </c>
      <c r="R155" s="1024">
        <f t="shared" ref="R155:R164" si="177">+(S155/(24*31*O155))</f>
        <v>0.27577807382499336</v>
      </c>
      <c r="S155" s="1005">
        <v>18581</v>
      </c>
      <c r="T155" s="1005">
        <f t="shared" si="137"/>
        <v>40426</v>
      </c>
      <c r="U155" s="1005">
        <f t="shared" si="138"/>
        <v>0</v>
      </c>
      <c r="V155" s="1005">
        <v>154</v>
      </c>
      <c r="W155" s="1005">
        <v>150.6</v>
      </c>
      <c r="X155" s="1005">
        <v>150.6</v>
      </c>
      <c r="Y155" s="1005">
        <v>0.87549999999999994</v>
      </c>
      <c r="Z155" s="1024">
        <f t="shared" si="166"/>
        <v>0.28966541242437654</v>
      </c>
      <c r="AA155" s="1005">
        <v>31409</v>
      </c>
      <c r="AB155" s="1005">
        <f t="shared" si="139"/>
        <v>65059</v>
      </c>
      <c r="AC155" s="1005">
        <f t="shared" si="140"/>
        <v>0</v>
      </c>
      <c r="AD155" s="1005">
        <v>154</v>
      </c>
      <c r="AE155" s="1005">
        <v>127.28</v>
      </c>
      <c r="AF155" s="1005">
        <v>127.28</v>
      </c>
      <c r="AG155" s="1005">
        <v>0.874</v>
      </c>
      <c r="AH155" s="1024">
        <f t="shared" si="167"/>
        <v>0.27048569574826137</v>
      </c>
      <c r="AI155" s="1005">
        <v>25614</v>
      </c>
      <c r="AJ155" s="1005">
        <f t="shared" si="141"/>
        <v>56818</v>
      </c>
      <c r="AK155" s="1005">
        <f t="shared" si="142"/>
        <v>0</v>
      </c>
      <c r="AL155" s="1005">
        <v>154</v>
      </c>
      <c r="AM155" s="1005">
        <v>128.56</v>
      </c>
      <c r="AN155" s="1005">
        <v>128.56</v>
      </c>
      <c r="AO155" s="1005">
        <v>0.88570000000000004</v>
      </c>
      <c r="AP155" s="1024">
        <f t="shared" si="168"/>
        <v>0.20843997363684419</v>
      </c>
      <c r="AQ155" s="1005">
        <v>19937</v>
      </c>
      <c r="AR155" s="1005">
        <f t="shared" si="143"/>
        <v>57389</v>
      </c>
      <c r="AS155" s="1005">
        <f t="shared" si="144"/>
        <v>0</v>
      </c>
      <c r="AT155" s="1005">
        <v>154</v>
      </c>
      <c r="AU155" s="1005">
        <v>120.56</v>
      </c>
      <c r="AV155" s="1005">
        <v>123.2</v>
      </c>
      <c r="AW155" s="1005">
        <v>0.87209999999999999</v>
      </c>
      <c r="AX155" s="1024">
        <f t="shared" si="169"/>
        <v>0.3035602374106024</v>
      </c>
      <c r="AY155" s="1005">
        <v>26350</v>
      </c>
      <c r="AZ155" s="1005">
        <f t="shared" si="145"/>
        <v>52082</v>
      </c>
      <c r="BA155" s="1005">
        <f t="shared" si="146"/>
        <v>0</v>
      </c>
      <c r="BB155" s="1005">
        <v>154</v>
      </c>
      <c r="BC155" s="1005">
        <v>89.68</v>
      </c>
      <c r="BD155" s="1005">
        <v>123.2</v>
      </c>
      <c r="BE155" s="1005">
        <v>0.87990000000000002</v>
      </c>
      <c r="BF155" s="1024">
        <f t="shared" si="170"/>
        <v>0.37391010330637969</v>
      </c>
      <c r="BG155" s="1005">
        <v>24948</v>
      </c>
      <c r="BH155" s="1005">
        <f t="shared" si="147"/>
        <v>40033</v>
      </c>
      <c r="BI155" s="1005">
        <f t="shared" si="148"/>
        <v>0</v>
      </c>
      <c r="BJ155" s="1005">
        <v>154</v>
      </c>
      <c r="BK155" s="1005">
        <v>76.959999999999994</v>
      </c>
      <c r="BL155" s="1005">
        <v>123.2</v>
      </c>
      <c r="BM155" s="1005">
        <v>0.87119999999999997</v>
      </c>
      <c r="BN155" s="1024">
        <f t="shared" si="171"/>
        <v>0.3400936994686995</v>
      </c>
      <c r="BO155" s="1005">
        <v>18845</v>
      </c>
      <c r="BP155" s="1005">
        <f t="shared" si="149"/>
        <v>33247</v>
      </c>
      <c r="BQ155" s="1005">
        <f t="shared" si="150"/>
        <v>0</v>
      </c>
      <c r="BR155" s="1005">
        <v>154</v>
      </c>
      <c r="BS155" s="1005">
        <v>77.36</v>
      </c>
      <c r="BT155" s="1005">
        <v>123.2</v>
      </c>
      <c r="BU155" s="1005">
        <v>0.86099999999999999</v>
      </c>
      <c r="BV155" s="1024">
        <f t="shared" si="172"/>
        <v>0.34552531941154885</v>
      </c>
      <c r="BW155" s="1005">
        <v>19887</v>
      </c>
      <c r="BX155" s="1005">
        <f t="shared" si="151"/>
        <v>34534</v>
      </c>
      <c r="BY155" s="1005">
        <f t="shared" si="152"/>
        <v>0</v>
      </c>
      <c r="BZ155" s="1005">
        <v>154</v>
      </c>
      <c r="CA155" s="1005">
        <v>74.8</v>
      </c>
      <c r="CB155" s="1005">
        <v>123.2</v>
      </c>
      <c r="CC155" s="1005">
        <v>0.86339999999999995</v>
      </c>
      <c r="CD155" s="1024">
        <f t="shared" si="173"/>
        <v>0.2088903743315508</v>
      </c>
      <c r="CE155" s="1005">
        <v>11625</v>
      </c>
      <c r="CF155" s="1005">
        <f t="shared" si="153"/>
        <v>33391</v>
      </c>
      <c r="CG155" s="1005">
        <f t="shared" si="154"/>
        <v>0</v>
      </c>
      <c r="CH155" s="1005">
        <v>154</v>
      </c>
      <c r="CI155" s="1005">
        <v>74.72</v>
      </c>
      <c r="CJ155" s="1005">
        <v>123.2</v>
      </c>
      <c r="CK155" s="1005">
        <v>0.86670000000000003</v>
      </c>
      <c r="CL155" s="1024">
        <f t="shared" si="174"/>
        <v>0.23104112496176202</v>
      </c>
      <c r="CM155" s="1005">
        <v>11601</v>
      </c>
      <c r="CN155" s="1005">
        <f t="shared" si="155"/>
        <v>30127</v>
      </c>
      <c r="CO155" s="1005">
        <f t="shared" si="156"/>
        <v>0</v>
      </c>
      <c r="CP155" s="1005">
        <v>154</v>
      </c>
      <c r="CQ155" s="1005">
        <v>78.319999999999993</v>
      </c>
      <c r="CR155" s="1005">
        <v>123.2</v>
      </c>
      <c r="CS155" s="1005">
        <v>0.87380000000000002</v>
      </c>
      <c r="CT155" s="1024">
        <f t="shared" si="175"/>
        <v>0.29835208738343932</v>
      </c>
      <c r="CU155" s="1005">
        <v>17385</v>
      </c>
      <c r="CV155" s="1005">
        <f t="shared" si="157"/>
        <v>34962</v>
      </c>
      <c r="CW155" s="1005">
        <f t="shared" si="158"/>
        <v>0</v>
      </c>
    </row>
    <row r="156" spans="1:101">
      <c r="A156" s="1004">
        <v>150</v>
      </c>
      <c r="B156" s="1005" t="s">
        <v>1754</v>
      </c>
      <c r="C156" s="1004" t="s">
        <v>1274</v>
      </c>
      <c r="D156" s="1005" t="s">
        <v>2011</v>
      </c>
      <c r="E156" s="1004" t="s">
        <v>55</v>
      </c>
      <c r="F156" s="1004">
        <v>154</v>
      </c>
      <c r="G156" s="1005">
        <v>124.96</v>
      </c>
      <c r="H156" s="1004">
        <v>124.96</v>
      </c>
      <c r="I156" s="1005">
        <v>0.43490000000000001</v>
      </c>
      <c r="J156" s="1024">
        <f t="shared" si="176"/>
        <v>0.10987960591833831</v>
      </c>
      <c r="K156" s="1005">
        <v>9886</v>
      </c>
      <c r="L156" s="1005">
        <f t="shared" si="135"/>
        <v>53983</v>
      </c>
      <c r="M156" s="1005">
        <f t="shared" si="136"/>
        <v>0</v>
      </c>
      <c r="N156" s="1005">
        <v>154</v>
      </c>
      <c r="O156" s="1005">
        <v>124</v>
      </c>
      <c r="P156" s="1005">
        <v>124</v>
      </c>
      <c r="Q156" s="1005">
        <v>0.39419999999999999</v>
      </c>
      <c r="R156" s="1024">
        <f t="shared" si="177"/>
        <v>0.12447970863683663</v>
      </c>
      <c r="S156" s="1005">
        <v>11484</v>
      </c>
      <c r="T156" s="1005">
        <f t="shared" si="137"/>
        <v>55354</v>
      </c>
      <c r="U156" s="1005">
        <f t="shared" si="138"/>
        <v>0</v>
      </c>
      <c r="V156" s="1005">
        <v>154</v>
      </c>
      <c r="W156" s="1005">
        <v>130.24</v>
      </c>
      <c r="X156" s="1005">
        <v>130.24</v>
      </c>
      <c r="Y156" s="1005">
        <v>0.48320000000000002</v>
      </c>
      <c r="Z156" s="1024">
        <f t="shared" si="166"/>
        <v>0.16409875784875785</v>
      </c>
      <c r="AA156" s="1005">
        <v>15388</v>
      </c>
      <c r="AB156" s="1005">
        <f t="shared" si="139"/>
        <v>56264</v>
      </c>
      <c r="AC156" s="1005">
        <f t="shared" si="140"/>
        <v>0</v>
      </c>
      <c r="AD156" s="1005">
        <v>154</v>
      </c>
      <c r="AE156" s="1005">
        <v>124.96</v>
      </c>
      <c r="AF156" s="1005">
        <v>124.96</v>
      </c>
      <c r="AG156" s="1005">
        <v>0.45269999999999999</v>
      </c>
      <c r="AH156" s="1024">
        <f t="shared" si="167"/>
        <v>0.14363736180524006</v>
      </c>
      <c r="AI156" s="1005">
        <v>13354</v>
      </c>
      <c r="AJ156" s="1005">
        <f t="shared" si="141"/>
        <v>55782</v>
      </c>
      <c r="AK156" s="1005">
        <f t="shared" si="142"/>
        <v>0</v>
      </c>
      <c r="AL156" s="1005">
        <v>154</v>
      </c>
      <c r="AM156" s="1005">
        <v>131.36000000000001</v>
      </c>
      <c r="AN156" s="1005">
        <v>131.36000000000001</v>
      </c>
      <c r="AO156" s="1005">
        <v>0.42549999999999999</v>
      </c>
      <c r="AP156" s="1024">
        <f t="shared" si="168"/>
        <v>9.3091463334773999E-2</v>
      </c>
      <c r="AQ156" s="1005">
        <v>9098</v>
      </c>
      <c r="AR156" s="1005">
        <f t="shared" si="143"/>
        <v>58639</v>
      </c>
      <c r="AS156" s="1005">
        <f t="shared" si="144"/>
        <v>0</v>
      </c>
      <c r="AT156" s="1005">
        <v>154</v>
      </c>
      <c r="AU156" s="1005">
        <v>125.92</v>
      </c>
      <c r="AV156" s="1005">
        <v>125.92</v>
      </c>
      <c r="AW156" s="1005">
        <v>0.41589999999999999</v>
      </c>
      <c r="AX156" s="1024">
        <f t="shared" si="169"/>
        <v>8.9585098122264589E-2</v>
      </c>
      <c r="AY156" s="1005">
        <v>8122</v>
      </c>
      <c r="AZ156" s="1005">
        <f t="shared" si="145"/>
        <v>54397</v>
      </c>
      <c r="BA156" s="1005">
        <f t="shared" si="146"/>
        <v>0</v>
      </c>
      <c r="BB156" s="1005">
        <v>154</v>
      </c>
      <c r="BC156" s="1005">
        <v>128.96</v>
      </c>
      <c r="BD156" s="1005">
        <v>128.96</v>
      </c>
      <c r="BE156" s="1005">
        <v>0.45319999999999999</v>
      </c>
      <c r="BF156" s="1024">
        <f t="shared" si="170"/>
        <v>0.14747842124923288</v>
      </c>
      <c r="BG156" s="1005">
        <v>14150</v>
      </c>
      <c r="BH156" s="1005">
        <f t="shared" si="147"/>
        <v>57568</v>
      </c>
      <c r="BI156" s="1005">
        <f t="shared" si="148"/>
        <v>0</v>
      </c>
      <c r="BJ156" s="1005">
        <v>154</v>
      </c>
      <c r="BK156" s="1005">
        <v>129.76</v>
      </c>
      <c r="BL156" s="1005">
        <v>129.76</v>
      </c>
      <c r="BM156" s="1005">
        <v>0.4108</v>
      </c>
      <c r="BN156" s="1024">
        <f t="shared" si="171"/>
        <v>0.11245119194410194</v>
      </c>
      <c r="BO156" s="1005">
        <v>10506</v>
      </c>
      <c r="BP156" s="1005">
        <f t="shared" si="149"/>
        <v>56056</v>
      </c>
      <c r="BQ156" s="1005">
        <f t="shared" si="150"/>
        <v>0</v>
      </c>
      <c r="BR156" s="1005">
        <v>154</v>
      </c>
      <c r="BS156" s="1005">
        <v>130.56</v>
      </c>
      <c r="BT156" s="1005">
        <v>130.56</v>
      </c>
      <c r="BU156" s="1005">
        <v>0.42870000000000003</v>
      </c>
      <c r="BV156" s="1024">
        <f t="shared" si="172"/>
        <v>0.11089533259540375</v>
      </c>
      <c r="BW156" s="1005">
        <v>10772</v>
      </c>
      <c r="BX156" s="1005">
        <f t="shared" si="151"/>
        <v>58282</v>
      </c>
      <c r="BY156" s="1005">
        <f t="shared" si="152"/>
        <v>0</v>
      </c>
      <c r="BZ156" s="1005">
        <v>154</v>
      </c>
      <c r="CA156" s="1005">
        <v>129.6</v>
      </c>
      <c r="CB156" s="1005">
        <v>129.6</v>
      </c>
      <c r="CC156" s="1005">
        <v>0.43070000000000003</v>
      </c>
      <c r="CD156" s="1024">
        <f t="shared" si="173"/>
        <v>0.15929908403026682</v>
      </c>
      <c r="CE156" s="1005">
        <v>15360</v>
      </c>
      <c r="CF156" s="1005">
        <f t="shared" si="153"/>
        <v>57853</v>
      </c>
      <c r="CG156" s="1005">
        <f t="shared" si="154"/>
        <v>0</v>
      </c>
      <c r="CH156" s="1005">
        <v>154</v>
      </c>
      <c r="CI156" s="1005">
        <v>120</v>
      </c>
      <c r="CJ156" s="1005">
        <v>123.2</v>
      </c>
      <c r="CK156" s="1005">
        <v>0.37930000000000003</v>
      </c>
      <c r="CL156" s="1024">
        <f t="shared" si="174"/>
        <v>0.12547123015873016</v>
      </c>
      <c r="CM156" s="1005">
        <v>10118</v>
      </c>
      <c r="CN156" s="1005">
        <f t="shared" si="155"/>
        <v>48384</v>
      </c>
      <c r="CO156" s="1005">
        <f t="shared" si="156"/>
        <v>0</v>
      </c>
      <c r="CP156" s="1005">
        <v>154</v>
      </c>
      <c r="CQ156" s="1005">
        <v>109.44</v>
      </c>
      <c r="CR156" s="1005">
        <v>123.2</v>
      </c>
      <c r="CS156" s="1005">
        <v>0.40289999999999998</v>
      </c>
      <c r="CT156" s="1024">
        <f t="shared" si="175"/>
        <v>5.9491526755957994E-2</v>
      </c>
      <c r="CU156" s="1005">
        <v>4844</v>
      </c>
      <c r="CV156" s="1005">
        <f t="shared" si="157"/>
        <v>48854</v>
      </c>
      <c r="CW156" s="1005">
        <f t="shared" si="158"/>
        <v>0</v>
      </c>
    </row>
    <row r="157" spans="1:101">
      <c r="A157" s="1004">
        <v>151</v>
      </c>
      <c r="B157" s="1005" t="s">
        <v>1705</v>
      </c>
      <c r="C157" s="1004" t="s">
        <v>1274</v>
      </c>
      <c r="D157" s="1005" t="s">
        <v>2054</v>
      </c>
      <c r="E157" s="1004" t="s">
        <v>55</v>
      </c>
      <c r="F157" s="1004">
        <v>156</v>
      </c>
      <c r="G157" s="1005">
        <v>140</v>
      </c>
      <c r="H157" s="1004">
        <v>156</v>
      </c>
      <c r="I157" s="1005">
        <v>0.82740000000000002</v>
      </c>
      <c r="J157" s="1024">
        <f t="shared" si="176"/>
        <v>0.28791666666666665</v>
      </c>
      <c r="K157" s="1005">
        <v>29022</v>
      </c>
      <c r="L157" s="1005">
        <f t="shared" si="135"/>
        <v>60480</v>
      </c>
      <c r="M157" s="1005">
        <f t="shared" si="136"/>
        <v>0</v>
      </c>
      <c r="N157" s="1005">
        <v>156</v>
      </c>
      <c r="O157" s="1005">
        <v>150</v>
      </c>
      <c r="P157" s="1005">
        <v>156</v>
      </c>
      <c r="Q157" s="1005">
        <v>0.83220000000000005</v>
      </c>
      <c r="R157" s="1024">
        <f t="shared" si="177"/>
        <v>0.21949820788530466</v>
      </c>
      <c r="S157" s="1005">
        <v>24496</v>
      </c>
      <c r="T157" s="1005">
        <f t="shared" si="137"/>
        <v>66960</v>
      </c>
      <c r="U157" s="1005">
        <f t="shared" si="138"/>
        <v>0</v>
      </c>
      <c r="V157" s="1005">
        <v>156</v>
      </c>
      <c r="W157" s="1005">
        <v>154</v>
      </c>
      <c r="X157" s="1005">
        <v>156</v>
      </c>
      <c r="Y157" s="1005">
        <v>0.83079999999999998</v>
      </c>
      <c r="Z157" s="1024">
        <f t="shared" si="166"/>
        <v>0.44296536796536795</v>
      </c>
      <c r="AA157" s="1005">
        <v>49116</v>
      </c>
      <c r="AB157" s="1005">
        <f t="shared" si="139"/>
        <v>66528</v>
      </c>
      <c r="AC157" s="1005">
        <f t="shared" si="140"/>
        <v>0</v>
      </c>
      <c r="AD157" s="1005">
        <v>156</v>
      </c>
      <c r="AE157" s="1005">
        <v>153.91999999999999</v>
      </c>
      <c r="AF157" s="1005">
        <v>156</v>
      </c>
      <c r="AG157" s="1005">
        <v>0.8357</v>
      </c>
      <c r="AH157" s="1024">
        <f t="shared" si="167"/>
        <v>0.30959736100865132</v>
      </c>
      <c r="AI157" s="1005">
        <v>35454</v>
      </c>
      <c r="AJ157" s="1005">
        <f t="shared" si="141"/>
        <v>68710</v>
      </c>
      <c r="AK157" s="1005">
        <f t="shared" si="142"/>
        <v>0</v>
      </c>
      <c r="AL157" s="1005">
        <v>156</v>
      </c>
      <c r="AM157" s="1005">
        <v>160.63999999999999</v>
      </c>
      <c r="AN157" s="1005">
        <v>160.63999999999999</v>
      </c>
      <c r="AO157" s="1005">
        <v>0.83499999999999996</v>
      </c>
      <c r="AP157" s="1024">
        <f t="shared" si="168"/>
        <v>0.14664962461980038</v>
      </c>
      <c r="AQ157" s="1005">
        <v>17527</v>
      </c>
      <c r="AR157" s="1005">
        <f t="shared" si="143"/>
        <v>71710</v>
      </c>
      <c r="AS157" s="1005">
        <f t="shared" si="144"/>
        <v>0</v>
      </c>
      <c r="AT157" s="1005">
        <v>156</v>
      </c>
      <c r="AU157" s="1005">
        <v>120</v>
      </c>
      <c r="AV157" s="1005">
        <v>156</v>
      </c>
      <c r="AW157" s="1005">
        <v>0.82379999999999998</v>
      </c>
      <c r="AX157" s="1024">
        <f t="shared" si="169"/>
        <v>0.29843750000000002</v>
      </c>
      <c r="AY157" s="1005">
        <v>25785</v>
      </c>
      <c r="AZ157" s="1005">
        <f t="shared" si="145"/>
        <v>51840</v>
      </c>
      <c r="BA157" s="1005">
        <f t="shared" si="146"/>
        <v>0</v>
      </c>
      <c r="BB157" s="1005">
        <v>156</v>
      </c>
      <c r="BC157" s="1005">
        <v>133.52000000000001</v>
      </c>
      <c r="BD157" s="1005">
        <v>156</v>
      </c>
      <c r="BE157" s="1005">
        <v>0.81059999999999999</v>
      </c>
      <c r="BF157" s="1024">
        <f t="shared" si="170"/>
        <v>0.3266898116829986</v>
      </c>
      <c r="BG157" s="1005">
        <v>32453</v>
      </c>
      <c r="BH157" s="1005">
        <f t="shared" si="147"/>
        <v>59603</v>
      </c>
      <c r="BI157" s="1005">
        <f t="shared" si="148"/>
        <v>0</v>
      </c>
      <c r="BJ157" s="1005">
        <v>156</v>
      </c>
      <c r="BK157" s="1005">
        <v>136.4</v>
      </c>
      <c r="BL157" s="1005">
        <v>156</v>
      </c>
      <c r="BM157" s="1005">
        <v>0.78400000000000003</v>
      </c>
      <c r="BN157" s="1024">
        <f t="shared" si="171"/>
        <v>0.37217945584881068</v>
      </c>
      <c r="BO157" s="1005">
        <v>36551</v>
      </c>
      <c r="BP157" s="1005">
        <f t="shared" si="149"/>
        <v>58925</v>
      </c>
      <c r="BQ157" s="1005">
        <f t="shared" si="150"/>
        <v>0</v>
      </c>
      <c r="BR157" s="1005">
        <v>156</v>
      </c>
      <c r="BS157" s="1005">
        <v>49</v>
      </c>
      <c r="BT157" s="1005">
        <v>156</v>
      </c>
      <c r="BU157" s="1005">
        <v>0.74019999999999997</v>
      </c>
      <c r="BV157" s="1024">
        <f t="shared" si="172"/>
        <v>0.24179833223612027</v>
      </c>
      <c r="BW157" s="1005">
        <v>8815</v>
      </c>
      <c r="BX157" s="1005">
        <f t="shared" si="151"/>
        <v>21874</v>
      </c>
      <c r="BY157" s="1005">
        <f t="shared" si="152"/>
        <v>0</v>
      </c>
      <c r="BZ157" s="1005">
        <v>156</v>
      </c>
      <c r="CA157" s="1005">
        <v>4</v>
      </c>
      <c r="CB157" s="1005">
        <v>156</v>
      </c>
      <c r="CC157" s="1005">
        <v>0.59250000000000003</v>
      </c>
      <c r="CD157" s="1024">
        <f t="shared" si="173"/>
        <v>0.43380376344086019</v>
      </c>
      <c r="CE157" s="1005">
        <v>1291</v>
      </c>
      <c r="CF157" s="1005">
        <f t="shared" si="153"/>
        <v>1786</v>
      </c>
      <c r="CG157" s="1005">
        <f t="shared" si="154"/>
        <v>0</v>
      </c>
      <c r="CH157" s="1005">
        <v>156</v>
      </c>
      <c r="CI157" s="1005">
        <v>2.2000000000000002</v>
      </c>
      <c r="CJ157" s="1005">
        <v>156</v>
      </c>
      <c r="CK157" s="1005">
        <v>0.58330000000000004</v>
      </c>
      <c r="CL157" s="1024">
        <f t="shared" si="174"/>
        <v>0.36525974025974023</v>
      </c>
      <c r="CM157" s="1005">
        <v>540</v>
      </c>
      <c r="CN157" s="1005">
        <f t="shared" si="155"/>
        <v>887</v>
      </c>
      <c r="CO157" s="1005">
        <f t="shared" si="156"/>
        <v>0</v>
      </c>
      <c r="CP157" s="1005">
        <v>156</v>
      </c>
      <c r="CQ157" s="1005">
        <v>28</v>
      </c>
      <c r="CR157" s="1005">
        <v>156</v>
      </c>
      <c r="CS157" s="1005">
        <v>0.77480000000000004</v>
      </c>
      <c r="CT157" s="1024">
        <f t="shared" si="175"/>
        <v>0.23473502304147464</v>
      </c>
      <c r="CU157" s="1005">
        <v>4890</v>
      </c>
      <c r="CV157" s="1005">
        <f t="shared" si="157"/>
        <v>12499</v>
      </c>
      <c r="CW157" s="1005">
        <f t="shared" si="158"/>
        <v>0</v>
      </c>
    </row>
    <row r="158" spans="1:101">
      <c r="A158" s="1004">
        <v>152</v>
      </c>
      <c r="B158" s="1005" t="s">
        <v>2267</v>
      </c>
      <c r="C158" s="1004" t="s">
        <v>1274</v>
      </c>
      <c r="D158" s="1005" t="s">
        <v>2011</v>
      </c>
      <c r="E158" s="1004" t="s">
        <v>55</v>
      </c>
      <c r="F158" s="1004">
        <v>156</v>
      </c>
      <c r="G158" s="1005">
        <v>294</v>
      </c>
      <c r="H158" s="1004">
        <v>294</v>
      </c>
      <c r="I158" s="1005">
        <v>0.93200000000000005</v>
      </c>
      <c r="J158" s="1024">
        <f t="shared" si="176"/>
        <v>0.49972600151171581</v>
      </c>
      <c r="K158" s="1005">
        <v>105782</v>
      </c>
      <c r="L158" s="1005">
        <f t="shared" si="135"/>
        <v>127008</v>
      </c>
      <c r="M158" s="1005">
        <f t="shared" si="136"/>
        <v>0</v>
      </c>
      <c r="N158" s="1005">
        <v>156</v>
      </c>
      <c r="O158" s="1005">
        <v>240</v>
      </c>
      <c r="P158" s="1005">
        <v>240</v>
      </c>
      <c r="Q158" s="1005">
        <v>0.92010000000000003</v>
      </c>
      <c r="R158" s="1024">
        <f t="shared" si="177"/>
        <v>0.40025761648745517</v>
      </c>
      <c r="S158" s="1005">
        <v>71470</v>
      </c>
      <c r="T158" s="1005">
        <f t="shared" si="137"/>
        <v>107136</v>
      </c>
      <c r="U158" s="1005">
        <f t="shared" si="138"/>
        <v>0</v>
      </c>
      <c r="V158" s="1005">
        <v>156</v>
      </c>
      <c r="W158" s="1005">
        <v>245.6</v>
      </c>
      <c r="X158" s="1005">
        <v>245.6</v>
      </c>
      <c r="Y158" s="1005">
        <v>0.91769999999999996</v>
      </c>
      <c r="Z158" s="1024">
        <f t="shared" si="166"/>
        <v>0.40497195077813969</v>
      </c>
      <c r="AA158" s="1005">
        <v>71612</v>
      </c>
      <c r="AB158" s="1005">
        <f t="shared" si="139"/>
        <v>106099</v>
      </c>
      <c r="AC158" s="1005">
        <f t="shared" si="140"/>
        <v>0</v>
      </c>
      <c r="AD158" s="1005">
        <v>156</v>
      </c>
      <c r="AE158" s="1005">
        <v>245.04</v>
      </c>
      <c r="AF158" s="1005">
        <v>245.04</v>
      </c>
      <c r="AG158" s="1005">
        <v>0.91139999999999999</v>
      </c>
      <c r="AH158" s="1024">
        <f t="shared" si="167"/>
        <v>0.41010420945099157</v>
      </c>
      <c r="AI158" s="1005">
        <v>74766</v>
      </c>
      <c r="AJ158" s="1005">
        <f t="shared" si="141"/>
        <v>109386</v>
      </c>
      <c r="AK158" s="1005">
        <f t="shared" si="142"/>
        <v>0</v>
      </c>
      <c r="AL158" s="1005">
        <v>156</v>
      </c>
      <c r="AM158" s="1005">
        <v>210.4</v>
      </c>
      <c r="AN158" s="1005">
        <v>210.4</v>
      </c>
      <c r="AO158" s="1005">
        <v>0.89429999999999998</v>
      </c>
      <c r="AP158" s="1024">
        <f t="shared" si="168"/>
        <v>0.38773432069994684</v>
      </c>
      <c r="AQ158" s="1005">
        <v>60695</v>
      </c>
      <c r="AR158" s="1005">
        <f t="shared" si="143"/>
        <v>93923</v>
      </c>
      <c r="AS158" s="1005">
        <f t="shared" si="144"/>
        <v>0</v>
      </c>
      <c r="AT158" s="1005">
        <v>156</v>
      </c>
      <c r="AU158" s="1005">
        <v>232</v>
      </c>
      <c r="AV158" s="1005">
        <v>232</v>
      </c>
      <c r="AW158" s="1005">
        <v>0.88419999999999999</v>
      </c>
      <c r="AX158" s="1024">
        <f t="shared" si="169"/>
        <v>0.37993893678160917</v>
      </c>
      <c r="AY158" s="1005">
        <v>63465</v>
      </c>
      <c r="AZ158" s="1005">
        <f t="shared" si="145"/>
        <v>100224</v>
      </c>
      <c r="BA158" s="1005">
        <f t="shared" si="146"/>
        <v>0</v>
      </c>
      <c r="BB158" s="1005">
        <v>156</v>
      </c>
      <c r="BC158" s="1005">
        <v>232</v>
      </c>
      <c r="BD158" s="1005">
        <v>232</v>
      </c>
      <c r="BE158" s="1005">
        <v>0.87250000000000005</v>
      </c>
      <c r="BF158" s="1024">
        <f t="shared" si="170"/>
        <v>0.34945077864293661</v>
      </c>
      <c r="BG158" s="1005">
        <v>60318</v>
      </c>
      <c r="BH158" s="1005">
        <f t="shared" si="147"/>
        <v>103565</v>
      </c>
      <c r="BI158" s="1005">
        <f t="shared" si="148"/>
        <v>0</v>
      </c>
      <c r="BJ158" s="1005">
        <v>156</v>
      </c>
      <c r="BK158" s="1005">
        <v>282.72000000000003</v>
      </c>
      <c r="BL158" s="1005">
        <v>282.72000000000003</v>
      </c>
      <c r="BM158" s="1005">
        <v>0.87009999999999998</v>
      </c>
      <c r="BN158" s="1024">
        <f t="shared" si="171"/>
        <v>0.35639403728856189</v>
      </c>
      <c r="BO158" s="1005">
        <v>72547</v>
      </c>
      <c r="BP158" s="1005">
        <f t="shared" si="149"/>
        <v>122135</v>
      </c>
      <c r="BQ158" s="1005">
        <f t="shared" si="150"/>
        <v>0</v>
      </c>
      <c r="BR158" s="1005">
        <v>156</v>
      </c>
      <c r="BS158" s="1005">
        <v>244.16</v>
      </c>
      <c r="BT158" s="1005">
        <v>244.16</v>
      </c>
      <c r="BU158" s="1005">
        <v>0.86519999999999997</v>
      </c>
      <c r="BV158" s="1024">
        <f t="shared" si="172"/>
        <v>0.54629918333121941</v>
      </c>
      <c r="BW158" s="1005">
        <v>99238</v>
      </c>
      <c r="BX158" s="1005">
        <f t="shared" si="151"/>
        <v>108993</v>
      </c>
      <c r="BY158" s="1005">
        <f t="shared" si="152"/>
        <v>0</v>
      </c>
      <c r="BZ158" s="1005">
        <v>156</v>
      </c>
      <c r="CA158" s="1005">
        <v>255.36</v>
      </c>
      <c r="CB158" s="1005">
        <v>255.36</v>
      </c>
      <c r="CC158" s="1005">
        <v>0.89610000000000001</v>
      </c>
      <c r="CD158" s="1024">
        <f t="shared" si="173"/>
        <v>0.42557460519578516</v>
      </c>
      <c r="CE158" s="1005">
        <v>80854</v>
      </c>
      <c r="CF158" s="1005">
        <f t="shared" si="153"/>
        <v>113993</v>
      </c>
      <c r="CG158" s="1005">
        <f t="shared" si="154"/>
        <v>0</v>
      </c>
      <c r="CH158" s="1005">
        <v>156</v>
      </c>
      <c r="CI158" s="1005">
        <v>301.52</v>
      </c>
      <c r="CJ158" s="1005">
        <v>301.52</v>
      </c>
      <c r="CK158" s="1005">
        <v>0.88560000000000005</v>
      </c>
      <c r="CL158" s="1024">
        <f t="shared" si="174"/>
        <v>0.38847320402026558</v>
      </c>
      <c r="CM158" s="1005">
        <v>78713</v>
      </c>
      <c r="CN158" s="1005">
        <f t="shared" si="155"/>
        <v>121573</v>
      </c>
      <c r="CO158" s="1005">
        <f t="shared" si="156"/>
        <v>0</v>
      </c>
      <c r="CP158" s="1005">
        <v>156</v>
      </c>
      <c r="CQ158" s="1005">
        <v>312</v>
      </c>
      <c r="CR158" s="1005">
        <v>312</v>
      </c>
      <c r="CS158" s="1005">
        <v>0.9143</v>
      </c>
      <c r="CT158" s="1024">
        <f t="shared" si="175"/>
        <v>0.39574717397298043</v>
      </c>
      <c r="CU158" s="1005">
        <v>91864</v>
      </c>
      <c r="CV158" s="1005">
        <f t="shared" si="157"/>
        <v>139277</v>
      </c>
      <c r="CW158" s="1005">
        <f t="shared" si="158"/>
        <v>0</v>
      </c>
    </row>
    <row r="159" spans="1:101">
      <c r="A159" s="1004">
        <v>153</v>
      </c>
      <c r="B159" s="1005" t="s">
        <v>959</v>
      </c>
      <c r="C159" s="1004" t="s">
        <v>1274</v>
      </c>
      <c r="D159" s="1005" t="s">
        <v>2011</v>
      </c>
      <c r="E159" s="1004" t="s">
        <v>55</v>
      </c>
      <c r="F159" s="1004">
        <v>156</v>
      </c>
      <c r="G159" s="1005">
        <v>94.4</v>
      </c>
      <c r="H159" s="1004">
        <v>124.8</v>
      </c>
      <c r="I159" s="1005">
        <v>0.99329999999999996</v>
      </c>
      <c r="J159" s="1024">
        <f t="shared" si="176"/>
        <v>9.3249764595103576E-2</v>
      </c>
      <c r="K159" s="1005">
        <v>6338</v>
      </c>
      <c r="L159" s="1005">
        <f t="shared" si="135"/>
        <v>40781</v>
      </c>
      <c r="M159" s="1005">
        <f t="shared" si="136"/>
        <v>0</v>
      </c>
      <c r="N159" s="1005">
        <v>156</v>
      </c>
      <c r="O159" s="1005">
        <v>106.8</v>
      </c>
      <c r="P159" s="1005">
        <v>124.8</v>
      </c>
      <c r="Q159" s="1005">
        <v>0.99339999999999995</v>
      </c>
      <c r="R159" s="1024">
        <f t="shared" si="177"/>
        <v>8.4370343522210151E-2</v>
      </c>
      <c r="S159" s="1005">
        <v>6704</v>
      </c>
      <c r="T159" s="1005">
        <f t="shared" si="137"/>
        <v>47676</v>
      </c>
      <c r="U159" s="1005">
        <f t="shared" si="138"/>
        <v>0</v>
      </c>
      <c r="V159" s="1005">
        <v>156</v>
      </c>
      <c r="W159" s="1005">
        <v>110</v>
      </c>
      <c r="X159" s="1005">
        <v>124.8</v>
      </c>
      <c r="Y159" s="1005">
        <v>0.99250000000000005</v>
      </c>
      <c r="Z159" s="1024">
        <f t="shared" si="166"/>
        <v>8.1691919191919191E-2</v>
      </c>
      <c r="AA159" s="1005">
        <v>6470</v>
      </c>
      <c r="AB159" s="1005">
        <f t="shared" si="139"/>
        <v>47520</v>
      </c>
      <c r="AC159" s="1005">
        <f t="shared" si="140"/>
        <v>0</v>
      </c>
      <c r="AD159" s="1005">
        <v>156</v>
      </c>
      <c r="AE159" s="1005">
        <v>104.8</v>
      </c>
      <c r="AF159" s="1005">
        <v>124.8</v>
      </c>
      <c r="AG159" s="1005">
        <v>0.98540000000000005</v>
      </c>
      <c r="AH159" s="1024">
        <f t="shared" si="167"/>
        <v>5.9970861035869655E-2</v>
      </c>
      <c r="AI159" s="1005">
        <v>4676</v>
      </c>
      <c r="AJ159" s="1005">
        <f t="shared" si="141"/>
        <v>46783</v>
      </c>
      <c r="AK159" s="1005">
        <f t="shared" si="142"/>
        <v>0</v>
      </c>
      <c r="AL159" s="1005">
        <v>156</v>
      </c>
      <c r="AM159" s="1005">
        <v>98.8</v>
      </c>
      <c r="AN159" s="1005">
        <v>124.8</v>
      </c>
      <c r="AO159" s="1005">
        <v>0.98380000000000001</v>
      </c>
      <c r="AP159" s="1024">
        <f t="shared" si="168"/>
        <v>9.4249270819729225E-2</v>
      </c>
      <c r="AQ159" s="1005">
        <v>6928</v>
      </c>
      <c r="AR159" s="1005">
        <f t="shared" si="143"/>
        <v>44104</v>
      </c>
      <c r="AS159" s="1005">
        <f t="shared" si="144"/>
        <v>0</v>
      </c>
      <c r="AT159" s="1005">
        <v>156</v>
      </c>
      <c r="AU159" s="1005">
        <v>100</v>
      </c>
      <c r="AV159" s="1005">
        <v>124.8</v>
      </c>
      <c r="AW159" s="1005">
        <v>0.98880000000000001</v>
      </c>
      <c r="AX159" s="1024">
        <f t="shared" si="169"/>
        <v>7.2527777777777774E-2</v>
      </c>
      <c r="AY159" s="1005">
        <v>5222</v>
      </c>
      <c r="AZ159" s="1005">
        <f t="shared" si="145"/>
        <v>43200</v>
      </c>
      <c r="BA159" s="1005">
        <f t="shared" si="146"/>
        <v>0</v>
      </c>
      <c r="BB159" s="1005">
        <v>156</v>
      </c>
      <c r="BC159" s="1005">
        <v>102.4</v>
      </c>
      <c r="BD159" s="1005">
        <v>124.8</v>
      </c>
      <c r="BE159" s="1005">
        <v>0.9859</v>
      </c>
      <c r="BF159" s="1024">
        <f t="shared" si="170"/>
        <v>9.4978578629032251E-2</v>
      </c>
      <c r="BG159" s="1005">
        <v>7236</v>
      </c>
      <c r="BH159" s="1005">
        <f t="shared" si="147"/>
        <v>45711</v>
      </c>
      <c r="BI159" s="1005">
        <f t="shared" si="148"/>
        <v>0</v>
      </c>
      <c r="BJ159" s="1005">
        <v>156</v>
      </c>
      <c r="BK159" s="1005">
        <v>106</v>
      </c>
      <c r="BL159" s="1005">
        <v>124.8</v>
      </c>
      <c r="BM159" s="1005">
        <v>0.98650000000000004</v>
      </c>
      <c r="BN159" s="1024">
        <f t="shared" si="171"/>
        <v>8.1551362683438156E-2</v>
      </c>
      <c r="BO159" s="1005">
        <v>6224</v>
      </c>
      <c r="BP159" s="1005">
        <f t="shared" si="149"/>
        <v>45792</v>
      </c>
      <c r="BQ159" s="1005">
        <f t="shared" si="150"/>
        <v>0</v>
      </c>
      <c r="BR159" s="1005">
        <v>156</v>
      </c>
      <c r="BS159" s="1005">
        <v>121.6</v>
      </c>
      <c r="BT159" s="1005">
        <v>124.8</v>
      </c>
      <c r="BU159" s="1005">
        <v>0.9798</v>
      </c>
      <c r="BV159" s="1024">
        <f t="shared" si="172"/>
        <v>9.3400714487832492E-2</v>
      </c>
      <c r="BW159" s="1005">
        <v>8450</v>
      </c>
      <c r="BX159" s="1005">
        <f t="shared" si="151"/>
        <v>54282</v>
      </c>
      <c r="BY159" s="1005">
        <f t="shared" si="152"/>
        <v>0</v>
      </c>
      <c r="BZ159" s="1005">
        <v>156</v>
      </c>
      <c r="CA159" s="1005">
        <v>108.4</v>
      </c>
      <c r="CB159" s="1005">
        <v>124.8</v>
      </c>
      <c r="CC159" s="1005">
        <v>0.98570000000000002</v>
      </c>
      <c r="CD159" s="1024">
        <f t="shared" si="173"/>
        <v>0.11328016505971511</v>
      </c>
      <c r="CE159" s="1005">
        <v>9136</v>
      </c>
      <c r="CF159" s="1005">
        <f t="shared" si="153"/>
        <v>48390</v>
      </c>
      <c r="CG159" s="1005">
        <f t="shared" si="154"/>
        <v>0</v>
      </c>
      <c r="CH159" s="1005">
        <v>156</v>
      </c>
      <c r="CI159" s="1005">
        <v>107.6</v>
      </c>
      <c r="CJ159" s="1005">
        <v>124.8</v>
      </c>
      <c r="CK159" s="1005">
        <v>0.98609999999999998</v>
      </c>
      <c r="CL159" s="1024">
        <f t="shared" si="174"/>
        <v>7.9687776597627907E-2</v>
      </c>
      <c r="CM159" s="1005">
        <v>5762</v>
      </c>
      <c r="CN159" s="1005">
        <f t="shared" si="155"/>
        <v>43384</v>
      </c>
      <c r="CO159" s="1005">
        <f t="shared" si="156"/>
        <v>0</v>
      </c>
      <c r="CP159" s="1005">
        <v>156</v>
      </c>
      <c r="CQ159" s="1005">
        <v>102.4</v>
      </c>
      <c r="CR159" s="1005">
        <v>124.8</v>
      </c>
      <c r="CS159" s="1005">
        <v>0.98839999999999995</v>
      </c>
      <c r="CT159" s="1024">
        <f t="shared" si="175"/>
        <v>6.5707955309139782E-2</v>
      </c>
      <c r="CU159" s="1005">
        <v>5006</v>
      </c>
      <c r="CV159" s="1005">
        <f t="shared" si="157"/>
        <v>45711</v>
      </c>
      <c r="CW159" s="1005">
        <f t="shared" si="158"/>
        <v>0</v>
      </c>
    </row>
    <row r="160" spans="1:101">
      <c r="A160" s="1004">
        <v>154</v>
      </c>
      <c r="B160" s="1005" t="s">
        <v>1840</v>
      </c>
      <c r="C160" s="1004" t="s">
        <v>1274</v>
      </c>
      <c r="D160" s="1005" t="s">
        <v>2011</v>
      </c>
      <c r="E160" s="1004" t="s">
        <v>55</v>
      </c>
      <c r="F160" s="1004">
        <v>156</v>
      </c>
      <c r="G160" s="1005">
        <v>70</v>
      </c>
      <c r="H160" s="1004">
        <v>124.8</v>
      </c>
      <c r="I160" s="1005">
        <v>0.83779999999999999</v>
      </c>
      <c r="J160" s="1024">
        <f t="shared" si="176"/>
        <v>0.12404761904761905</v>
      </c>
      <c r="K160" s="1005">
        <v>6252</v>
      </c>
      <c r="L160" s="1005">
        <f t="shared" si="135"/>
        <v>30240</v>
      </c>
      <c r="M160" s="1005">
        <f t="shared" si="136"/>
        <v>0</v>
      </c>
      <c r="N160" s="1005">
        <v>156</v>
      </c>
      <c r="O160" s="1005">
        <v>74</v>
      </c>
      <c r="P160" s="1005">
        <v>124.8</v>
      </c>
      <c r="Q160" s="1005">
        <v>0.77510000000000001</v>
      </c>
      <c r="R160" s="1024">
        <f t="shared" si="177"/>
        <v>0.10338564370822435</v>
      </c>
      <c r="S160" s="1005">
        <v>5692</v>
      </c>
      <c r="T160" s="1005">
        <f t="shared" si="137"/>
        <v>33034</v>
      </c>
      <c r="U160" s="1005">
        <f t="shared" si="138"/>
        <v>0</v>
      </c>
      <c r="V160" s="1005">
        <v>156</v>
      </c>
      <c r="W160" s="1005">
        <v>70</v>
      </c>
      <c r="X160" s="1005">
        <v>124.8</v>
      </c>
      <c r="Y160" s="1005">
        <v>0.81179999999999997</v>
      </c>
      <c r="Z160" s="1024">
        <f t="shared" si="166"/>
        <v>4.4087301587301585E-2</v>
      </c>
      <c r="AA160" s="1005">
        <v>2222</v>
      </c>
      <c r="AB160" s="1005">
        <f t="shared" si="139"/>
        <v>30240</v>
      </c>
      <c r="AC160" s="1005">
        <f t="shared" si="140"/>
        <v>0</v>
      </c>
      <c r="AD160" s="1005">
        <v>156</v>
      </c>
      <c r="AE160" s="1005">
        <v>84</v>
      </c>
      <c r="AF160" s="1005">
        <v>124.8</v>
      </c>
      <c r="AG160" s="1005">
        <v>0.84230000000000005</v>
      </c>
      <c r="AH160" s="1024">
        <f t="shared" si="167"/>
        <v>8.426139272913466E-2</v>
      </c>
      <c r="AI160" s="1005">
        <v>5266</v>
      </c>
      <c r="AJ160" s="1005">
        <f t="shared" si="141"/>
        <v>37498</v>
      </c>
      <c r="AK160" s="1005">
        <f t="shared" si="142"/>
        <v>0</v>
      </c>
      <c r="AL160" s="1005">
        <v>156</v>
      </c>
      <c r="AM160" s="1005">
        <v>84</v>
      </c>
      <c r="AN160" s="1005">
        <v>124.8</v>
      </c>
      <c r="AO160" s="1005">
        <v>0.86899999999999999</v>
      </c>
      <c r="AP160" s="1024">
        <f t="shared" si="168"/>
        <v>0.1248399897593446</v>
      </c>
      <c r="AQ160" s="1005">
        <v>7802</v>
      </c>
      <c r="AR160" s="1005">
        <f t="shared" si="143"/>
        <v>37498</v>
      </c>
      <c r="AS160" s="1005">
        <f t="shared" si="144"/>
        <v>0</v>
      </c>
      <c r="AT160" s="1005">
        <v>156</v>
      </c>
      <c r="AU160" s="1005">
        <v>4</v>
      </c>
      <c r="AV160" s="1005">
        <v>124.8</v>
      </c>
      <c r="AW160" s="1005">
        <v>0.82140000000000002</v>
      </c>
      <c r="AX160" s="1024">
        <f t="shared" si="169"/>
        <v>0.31111111111111112</v>
      </c>
      <c r="AY160" s="1005">
        <v>896</v>
      </c>
      <c r="AZ160" s="1005">
        <f t="shared" si="145"/>
        <v>1728</v>
      </c>
      <c r="BA160" s="1005">
        <f t="shared" si="146"/>
        <v>0</v>
      </c>
      <c r="BB160" s="1005">
        <v>156</v>
      </c>
      <c r="BC160" s="1005">
        <v>4</v>
      </c>
      <c r="BD160" s="1005">
        <v>124.8</v>
      </c>
      <c r="BE160" s="1005">
        <v>0.78839999999999999</v>
      </c>
      <c r="BF160" s="1024">
        <f t="shared" si="170"/>
        <v>0.31451612903225806</v>
      </c>
      <c r="BG160" s="1005">
        <v>936</v>
      </c>
      <c r="BH160" s="1005">
        <f t="shared" si="147"/>
        <v>1786</v>
      </c>
      <c r="BI160" s="1005">
        <f t="shared" si="148"/>
        <v>0</v>
      </c>
      <c r="BJ160" s="1005">
        <v>156</v>
      </c>
      <c r="BK160" s="1005">
        <v>2</v>
      </c>
      <c r="BL160" s="1005">
        <v>124.8</v>
      </c>
      <c r="BM160" s="1005">
        <v>0.66239999999999999</v>
      </c>
      <c r="BN160" s="1024">
        <f t="shared" si="171"/>
        <v>0.65416666666666667</v>
      </c>
      <c r="BO160" s="1005">
        <v>942</v>
      </c>
      <c r="BP160" s="1005">
        <f t="shared" si="149"/>
        <v>864</v>
      </c>
      <c r="BQ160" s="1005">
        <f t="shared" si="150"/>
        <v>78</v>
      </c>
      <c r="BR160" s="1005">
        <v>156</v>
      </c>
      <c r="BS160" s="1005">
        <v>80</v>
      </c>
      <c r="BT160" s="1005">
        <v>124.8</v>
      </c>
      <c r="BU160" s="1005">
        <v>0.76439999999999997</v>
      </c>
      <c r="BV160" s="1024">
        <f t="shared" si="172"/>
        <v>9.8555107526881722E-2</v>
      </c>
      <c r="BW160" s="1005">
        <v>5866</v>
      </c>
      <c r="BX160" s="1005">
        <f t="shared" si="151"/>
        <v>35712</v>
      </c>
      <c r="BY160" s="1005">
        <f t="shared" si="152"/>
        <v>0</v>
      </c>
      <c r="BZ160" s="1005">
        <v>156</v>
      </c>
      <c r="CA160" s="1005">
        <v>83.8</v>
      </c>
      <c r="CB160" s="1005">
        <v>124.8</v>
      </c>
      <c r="CC160" s="1005">
        <v>0.81810000000000005</v>
      </c>
      <c r="CD160" s="1024">
        <f t="shared" si="173"/>
        <v>0.15846742115123053</v>
      </c>
      <c r="CE160" s="1005">
        <v>9880</v>
      </c>
      <c r="CF160" s="1005">
        <f t="shared" si="153"/>
        <v>37408</v>
      </c>
      <c r="CG160" s="1005">
        <f t="shared" si="154"/>
        <v>0</v>
      </c>
      <c r="CH160" s="1005">
        <v>156</v>
      </c>
      <c r="CI160" s="1005">
        <v>81.599999999999994</v>
      </c>
      <c r="CJ160" s="1005">
        <v>124.8</v>
      </c>
      <c r="CK160" s="1005">
        <v>0.90510000000000002</v>
      </c>
      <c r="CL160" s="1024">
        <f t="shared" si="174"/>
        <v>0.13029951563958916</v>
      </c>
      <c r="CM160" s="1005">
        <v>7145</v>
      </c>
      <c r="CN160" s="1005">
        <f t="shared" si="155"/>
        <v>32901</v>
      </c>
      <c r="CO160" s="1005">
        <f t="shared" si="156"/>
        <v>0</v>
      </c>
      <c r="CP160" s="1005">
        <v>156</v>
      </c>
      <c r="CQ160" s="1005">
        <v>64.400000000000006</v>
      </c>
      <c r="CR160" s="1005">
        <v>124.8</v>
      </c>
      <c r="CS160" s="1005">
        <v>0.96379999999999999</v>
      </c>
      <c r="CT160" s="1024">
        <f t="shared" si="175"/>
        <v>0.18612669471715754</v>
      </c>
      <c r="CU160" s="1005">
        <v>8918</v>
      </c>
      <c r="CV160" s="1005">
        <f t="shared" si="157"/>
        <v>28748</v>
      </c>
      <c r="CW160" s="1005">
        <f t="shared" si="158"/>
        <v>0</v>
      </c>
    </row>
    <row r="161" spans="1:101">
      <c r="A161" s="1004">
        <v>155</v>
      </c>
      <c r="B161" s="1005" t="s">
        <v>1915</v>
      </c>
      <c r="C161" s="1004" t="s">
        <v>1274</v>
      </c>
      <c r="D161" s="1005" t="s">
        <v>2011</v>
      </c>
      <c r="E161" s="1004" t="s">
        <v>55</v>
      </c>
      <c r="F161" s="1004">
        <v>156</v>
      </c>
      <c r="G161" s="1005">
        <v>107.7</v>
      </c>
      <c r="H161" s="1004">
        <v>124.8</v>
      </c>
      <c r="I161" s="1005">
        <v>0.99029999999999996</v>
      </c>
      <c r="J161" s="1024">
        <f t="shared" si="176"/>
        <v>0.28536056948313215</v>
      </c>
      <c r="K161" s="1005">
        <v>22128</v>
      </c>
      <c r="L161" s="1005">
        <f t="shared" si="135"/>
        <v>46526</v>
      </c>
      <c r="M161" s="1005">
        <f t="shared" si="136"/>
        <v>0</v>
      </c>
      <c r="N161" s="1005">
        <v>156</v>
      </c>
      <c r="O161" s="1005">
        <v>70.5</v>
      </c>
      <c r="P161" s="1005">
        <v>124.8</v>
      </c>
      <c r="Q161" s="1005">
        <v>0.9798</v>
      </c>
      <c r="R161" s="1024">
        <f t="shared" si="177"/>
        <v>0.15076641500800733</v>
      </c>
      <c r="S161" s="1005">
        <v>7908</v>
      </c>
      <c r="T161" s="1005">
        <f t="shared" si="137"/>
        <v>31471</v>
      </c>
      <c r="U161" s="1005">
        <f t="shared" si="138"/>
        <v>0</v>
      </c>
      <c r="V161" s="1005">
        <v>156</v>
      </c>
      <c r="W161" s="1005">
        <v>95.7</v>
      </c>
      <c r="X161" s="1005">
        <v>124.8</v>
      </c>
      <c r="Y161" s="1005">
        <v>0.98429999999999995</v>
      </c>
      <c r="Z161" s="1024">
        <f t="shared" si="166"/>
        <v>0.12034134447927551</v>
      </c>
      <c r="AA161" s="1005">
        <v>8292</v>
      </c>
      <c r="AB161" s="1005">
        <f t="shared" si="139"/>
        <v>41342</v>
      </c>
      <c r="AC161" s="1005">
        <f t="shared" si="140"/>
        <v>0</v>
      </c>
      <c r="AD161" s="1005">
        <v>156</v>
      </c>
      <c r="AE161" s="1005">
        <v>104.16</v>
      </c>
      <c r="AF161" s="1005">
        <v>124.8</v>
      </c>
      <c r="AG161" s="1005">
        <v>0.98480000000000001</v>
      </c>
      <c r="AH161" s="1024">
        <f t="shared" si="167"/>
        <v>0.19788363229440234</v>
      </c>
      <c r="AI161" s="1005">
        <v>15335</v>
      </c>
      <c r="AJ161" s="1005">
        <f t="shared" si="141"/>
        <v>46497</v>
      </c>
      <c r="AK161" s="1005">
        <f t="shared" si="142"/>
        <v>0</v>
      </c>
      <c r="AL161" s="1005">
        <v>156</v>
      </c>
      <c r="AM161" s="1005">
        <v>92.04</v>
      </c>
      <c r="AN161" s="1005">
        <v>124.8</v>
      </c>
      <c r="AO161" s="1005">
        <v>0.98780000000000001</v>
      </c>
      <c r="AP161" s="1024">
        <f t="shared" si="168"/>
        <v>0.42035545555228437</v>
      </c>
      <c r="AQ161" s="1005">
        <v>28785</v>
      </c>
      <c r="AR161" s="1005">
        <f t="shared" si="143"/>
        <v>41087</v>
      </c>
      <c r="AS161" s="1005">
        <f t="shared" si="144"/>
        <v>0</v>
      </c>
      <c r="AT161" s="1005">
        <v>156</v>
      </c>
      <c r="AU161" s="1005">
        <v>86.4</v>
      </c>
      <c r="AV161" s="1005">
        <v>124.8</v>
      </c>
      <c r="AW161" s="1005">
        <v>0.99219999999999997</v>
      </c>
      <c r="AX161" s="1024">
        <f t="shared" si="169"/>
        <v>0.24421296296296294</v>
      </c>
      <c r="AY161" s="1005">
        <v>15192</v>
      </c>
      <c r="AZ161" s="1005">
        <f t="shared" si="145"/>
        <v>37325</v>
      </c>
      <c r="BA161" s="1005">
        <f t="shared" si="146"/>
        <v>0</v>
      </c>
      <c r="BB161" s="1005">
        <v>156</v>
      </c>
      <c r="BC161" s="1005">
        <v>99.9</v>
      </c>
      <c r="BD161" s="1005">
        <v>124.8</v>
      </c>
      <c r="BE161" s="1005">
        <v>0.98850000000000005</v>
      </c>
      <c r="BF161" s="1024">
        <f t="shared" si="170"/>
        <v>0.30134973683360777</v>
      </c>
      <c r="BG161" s="1005">
        <v>22398</v>
      </c>
      <c r="BH161" s="1005">
        <f t="shared" si="147"/>
        <v>44595</v>
      </c>
      <c r="BI161" s="1005">
        <f t="shared" si="148"/>
        <v>0</v>
      </c>
      <c r="BJ161" s="1005">
        <v>156</v>
      </c>
      <c r="BK161" s="1005">
        <v>102</v>
      </c>
      <c r="BL161" s="1005">
        <v>124.8</v>
      </c>
      <c r="BM161" s="1005">
        <v>0.97860000000000003</v>
      </c>
      <c r="BN161" s="1024">
        <f t="shared" si="171"/>
        <v>0.18536220043572985</v>
      </c>
      <c r="BO161" s="1005">
        <v>13613</v>
      </c>
      <c r="BP161" s="1005">
        <f t="shared" si="149"/>
        <v>44064</v>
      </c>
      <c r="BQ161" s="1005">
        <f t="shared" si="150"/>
        <v>0</v>
      </c>
      <c r="BR161" s="1005">
        <v>156</v>
      </c>
      <c r="BS161" s="1005">
        <v>76.56</v>
      </c>
      <c r="BT161" s="1005">
        <v>124.8</v>
      </c>
      <c r="BU161" s="1005">
        <v>0.96879999999999999</v>
      </c>
      <c r="BV161" s="1024">
        <f t="shared" si="172"/>
        <v>0.1324774440736621</v>
      </c>
      <c r="BW161" s="1005">
        <v>7546</v>
      </c>
      <c r="BX161" s="1005">
        <f t="shared" si="151"/>
        <v>34176</v>
      </c>
      <c r="BY161" s="1005">
        <f t="shared" si="152"/>
        <v>0</v>
      </c>
      <c r="BZ161" s="1005">
        <v>156</v>
      </c>
      <c r="CA161" s="1005">
        <v>94.56</v>
      </c>
      <c r="CB161" s="1005">
        <v>124.8</v>
      </c>
      <c r="CC161" s="1005">
        <v>0.98309999999999997</v>
      </c>
      <c r="CD161" s="1024">
        <f t="shared" si="173"/>
        <v>0.19874165347597475</v>
      </c>
      <c r="CE161" s="1005">
        <v>13982</v>
      </c>
      <c r="CF161" s="1005">
        <f t="shared" si="153"/>
        <v>42212</v>
      </c>
      <c r="CG161" s="1005">
        <f t="shared" si="154"/>
        <v>0</v>
      </c>
      <c r="CH161" s="1005">
        <v>156</v>
      </c>
      <c r="CI161" s="1005">
        <v>101.28</v>
      </c>
      <c r="CJ161" s="1005">
        <v>124.8</v>
      </c>
      <c r="CK161" s="1005">
        <v>0.98409999999999997</v>
      </c>
      <c r="CL161" s="1024">
        <f t="shared" si="174"/>
        <v>0.21911497122545701</v>
      </c>
      <c r="CM161" s="1005">
        <v>14913</v>
      </c>
      <c r="CN161" s="1005">
        <f t="shared" si="155"/>
        <v>40836</v>
      </c>
      <c r="CO161" s="1005">
        <f t="shared" si="156"/>
        <v>0</v>
      </c>
      <c r="CP161" s="1005">
        <v>156</v>
      </c>
      <c r="CQ161" s="1005">
        <v>88.8</v>
      </c>
      <c r="CR161" s="1005">
        <v>124.8</v>
      </c>
      <c r="CS161" s="1005">
        <v>0.98540000000000005</v>
      </c>
      <c r="CT161" s="1024">
        <f t="shared" si="175"/>
        <v>0.23662271142109853</v>
      </c>
      <c r="CU161" s="1005">
        <v>15633</v>
      </c>
      <c r="CV161" s="1005">
        <f t="shared" si="157"/>
        <v>39640</v>
      </c>
      <c r="CW161" s="1005">
        <f t="shared" si="158"/>
        <v>0</v>
      </c>
    </row>
    <row r="162" spans="1:101">
      <c r="A162" s="1004">
        <v>156</v>
      </c>
      <c r="B162" s="1005" t="s">
        <v>1916</v>
      </c>
      <c r="C162" s="1004" t="s">
        <v>1274</v>
      </c>
      <c r="D162" s="1005" t="s">
        <v>2011</v>
      </c>
      <c r="E162" s="1004" t="s">
        <v>55</v>
      </c>
      <c r="F162" s="1004">
        <v>156</v>
      </c>
      <c r="G162" s="1005">
        <v>115.8</v>
      </c>
      <c r="H162" s="1004">
        <v>124.8</v>
      </c>
      <c r="I162" s="1005">
        <v>0.96020000000000005</v>
      </c>
      <c r="J162" s="1024">
        <f t="shared" si="176"/>
        <v>0.24992803684513529</v>
      </c>
      <c r="K162" s="1005">
        <v>20838</v>
      </c>
      <c r="L162" s="1005">
        <f t="shared" si="135"/>
        <v>50026</v>
      </c>
      <c r="M162" s="1005">
        <f t="shared" si="136"/>
        <v>0</v>
      </c>
      <c r="N162" s="1005">
        <v>156</v>
      </c>
      <c r="O162" s="1005">
        <v>45.3</v>
      </c>
      <c r="P162" s="1005">
        <v>124.8</v>
      </c>
      <c r="Q162" s="1005">
        <v>0.52649999999999997</v>
      </c>
      <c r="R162" s="1024">
        <f t="shared" si="177"/>
        <v>6.0973438723919395E-2</v>
      </c>
      <c r="S162" s="1005">
        <v>2055</v>
      </c>
      <c r="T162" s="1005">
        <f t="shared" si="137"/>
        <v>20222</v>
      </c>
      <c r="U162" s="1005">
        <f t="shared" si="138"/>
        <v>0</v>
      </c>
      <c r="V162" s="1005">
        <v>156</v>
      </c>
      <c r="W162" s="1005">
        <v>86.52</v>
      </c>
      <c r="X162" s="1005">
        <v>124.8</v>
      </c>
      <c r="Y162" s="1005">
        <v>0.72819999999999996</v>
      </c>
      <c r="Z162" s="1024">
        <f t="shared" si="166"/>
        <v>4.4064956079519192E-2</v>
      </c>
      <c r="AA162" s="1005">
        <v>2745</v>
      </c>
      <c r="AB162" s="1005">
        <f t="shared" si="139"/>
        <v>37377</v>
      </c>
      <c r="AC162" s="1005">
        <f t="shared" si="140"/>
        <v>0</v>
      </c>
      <c r="AD162" s="1005">
        <v>156</v>
      </c>
      <c r="AE162" s="1005">
        <v>91.08</v>
      </c>
      <c r="AF162" s="1005">
        <v>124.8</v>
      </c>
      <c r="AG162" s="1005">
        <v>0.874</v>
      </c>
      <c r="AH162" s="1024">
        <f t="shared" si="167"/>
        <v>6.2231123766888136E-2</v>
      </c>
      <c r="AI162" s="1005">
        <v>4217</v>
      </c>
      <c r="AJ162" s="1005">
        <f t="shared" si="141"/>
        <v>40658</v>
      </c>
      <c r="AK162" s="1005">
        <f t="shared" si="142"/>
        <v>0</v>
      </c>
      <c r="AL162" s="1005">
        <v>156</v>
      </c>
      <c r="AM162" s="1005">
        <v>92.64</v>
      </c>
      <c r="AN162" s="1005">
        <v>124.8</v>
      </c>
      <c r="AO162" s="1005">
        <v>0.87129999999999996</v>
      </c>
      <c r="AP162" s="1024">
        <f t="shared" si="168"/>
        <v>0.10507200958270656</v>
      </c>
      <c r="AQ162" s="1005">
        <v>7242</v>
      </c>
      <c r="AR162" s="1005">
        <f t="shared" si="143"/>
        <v>41354</v>
      </c>
      <c r="AS162" s="1005">
        <f t="shared" si="144"/>
        <v>0</v>
      </c>
      <c r="AT162" s="1005">
        <v>156</v>
      </c>
      <c r="AU162" s="1005">
        <v>105.84</v>
      </c>
      <c r="AV162" s="1005">
        <v>124.8</v>
      </c>
      <c r="AW162" s="1005">
        <v>0.94079999999999997</v>
      </c>
      <c r="AX162" s="1024">
        <f t="shared" si="169"/>
        <v>0.17896510456034265</v>
      </c>
      <c r="AY162" s="1005">
        <v>13638</v>
      </c>
      <c r="AZ162" s="1005">
        <f t="shared" si="145"/>
        <v>45723</v>
      </c>
      <c r="BA162" s="1005">
        <f t="shared" si="146"/>
        <v>0</v>
      </c>
      <c r="BB162" s="1005">
        <v>156</v>
      </c>
      <c r="BC162" s="1005">
        <v>99.84</v>
      </c>
      <c r="BD162" s="1005">
        <v>124.8</v>
      </c>
      <c r="BE162" s="1005">
        <v>0.97560000000000002</v>
      </c>
      <c r="BF162" s="1024">
        <f t="shared" si="170"/>
        <v>2.2684144092914253E-2</v>
      </c>
      <c r="BG162" s="1005">
        <v>1685</v>
      </c>
      <c r="BH162" s="1005">
        <f t="shared" si="147"/>
        <v>44569</v>
      </c>
      <c r="BI162" s="1005">
        <f t="shared" si="148"/>
        <v>0</v>
      </c>
      <c r="BJ162" s="1005">
        <v>156</v>
      </c>
      <c r="BK162" s="1005">
        <v>120.84</v>
      </c>
      <c r="BL162" s="1005">
        <v>124.8</v>
      </c>
      <c r="BM162" s="1005">
        <v>0.97319999999999995</v>
      </c>
      <c r="BN162" s="1024">
        <f t="shared" si="171"/>
        <v>7.4651053734966347E-2</v>
      </c>
      <c r="BO162" s="1005">
        <v>6495</v>
      </c>
      <c r="BP162" s="1005">
        <f t="shared" si="149"/>
        <v>52203</v>
      </c>
      <c r="BQ162" s="1005">
        <f t="shared" si="150"/>
        <v>0</v>
      </c>
      <c r="BR162" s="1005">
        <v>156</v>
      </c>
      <c r="BS162" s="1005">
        <v>122.64</v>
      </c>
      <c r="BT162" s="1005">
        <v>124.8</v>
      </c>
      <c r="BU162" s="1005">
        <v>0.97819999999999996</v>
      </c>
      <c r="BV162" s="1024">
        <f t="shared" si="172"/>
        <v>0.1741262125707552</v>
      </c>
      <c r="BW162" s="1005">
        <v>15888</v>
      </c>
      <c r="BX162" s="1005">
        <f t="shared" si="151"/>
        <v>54746</v>
      </c>
      <c r="BY162" s="1005">
        <f t="shared" si="152"/>
        <v>0</v>
      </c>
      <c r="BZ162" s="1005">
        <v>156</v>
      </c>
      <c r="CA162" s="1005">
        <v>104.52</v>
      </c>
      <c r="CB162" s="1005">
        <v>124.8</v>
      </c>
      <c r="CC162" s="1005">
        <v>0.97970000000000002</v>
      </c>
      <c r="CD162" s="1024">
        <f t="shared" si="173"/>
        <v>0.16678909011600396</v>
      </c>
      <c r="CE162" s="1005">
        <v>12970</v>
      </c>
      <c r="CF162" s="1005">
        <f t="shared" si="153"/>
        <v>46658</v>
      </c>
      <c r="CG162" s="1005">
        <f t="shared" si="154"/>
        <v>0</v>
      </c>
      <c r="CH162" s="1005">
        <v>156</v>
      </c>
      <c r="CI162" s="1005">
        <v>109.92</v>
      </c>
      <c r="CJ162" s="1005">
        <v>124.8</v>
      </c>
      <c r="CK162" s="1005">
        <v>0.98070000000000002</v>
      </c>
      <c r="CL162" s="1024">
        <f t="shared" si="174"/>
        <v>0.2203171570666112</v>
      </c>
      <c r="CM162" s="1005">
        <v>16274</v>
      </c>
      <c r="CN162" s="1005">
        <f t="shared" si="155"/>
        <v>44320</v>
      </c>
      <c r="CO162" s="1005">
        <f t="shared" si="156"/>
        <v>0</v>
      </c>
      <c r="CP162" s="1005">
        <v>156</v>
      </c>
      <c r="CQ162" s="1005">
        <v>109.68</v>
      </c>
      <c r="CR162" s="1005">
        <v>124.8</v>
      </c>
      <c r="CS162" s="1005">
        <v>0.98340000000000005</v>
      </c>
      <c r="CT162" s="1024">
        <f t="shared" si="175"/>
        <v>0.20373295138153613</v>
      </c>
      <c r="CU162" s="1005">
        <v>16625</v>
      </c>
      <c r="CV162" s="1005">
        <f t="shared" si="157"/>
        <v>48961</v>
      </c>
      <c r="CW162" s="1005">
        <f t="shared" si="158"/>
        <v>0</v>
      </c>
    </row>
    <row r="163" spans="1:101">
      <c r="A163" s="1004">
        <v>157</v>
      </c>
      <c r="B163" s="1005" t="s">
        <v>1917</v>
      </c>
      <c r="C163" s="1004" t="s">
        <v>1274</v>
      </c>
      <c r="D163" s="1005" t="s">
        <v>2011</v>
      </c>
      <c r="E163" s="1004" t="s">
        <v>55</v>
      </c>
      <c r="F163" s="1004">
        <v>156</v>
      </c>
      <c r="G163" s="1005">
        <v>112.8</v>
      </c>
      <c r="H163" s="1004">
        <v>124.8</v>
      </c>
      <c r="I163" s="1005">
        <v>0.92769999999999997</v>
      </c>
      <c r="J163" s="1024">
        <f t="shared" si="176"/>
        <v>0.16862440898345155</v>
      </c>
      <c r="K163" s="1005">
        <v>13695</v>
      </c>
      <c r="L163" s="1005">
        <f t="shared" si="135"/>
        <v>48730</v>
      </c>
      <c r="M163" s="1005">
        <f t="shared" si="136"/>
        <v>0</v>
      </c>
      <c r="N163" s="1005">
        <v>156</v>
      </c>
      <c r="O163" s="1005">
        <v>85.8</v>
      </c>
      <c r="P163" s="1005">
        <v>124.8</v>
      </c>
      <c r="Q163" s="1005">
        <v>0.72350000000000003</v>
      </c>
      <c r="R163" s="1024">
        <f t="shared" si="177"/>
        <v>3.3320174449206708E-2</v>
      </c>
      <c r="S163" s="1005">
        <v>2127</v>
      </c>
      <c r="T163" s="1005">
        <f t="shared" si="137"/>
        <v>38301</v>
      </c>
      <c r="U163" s="1005">
        <f t="shared" si="138"/>
        <v>0</v>
      </c>
      <c r="V163" s="1005">
        <v>156</v>
      </c>
      <c r="W163" s="1005">
        <v>78.36</v>
      </c>
      <c r="X163" s="1005">
        <v>124.8</v>
      </c>
      <c r="Y163" s="1005">
        <v>0.68489999999999995</v>
      </c>
      <c r="Z163" s="1024">
        <f t="shared" si="166"/>
        <v>3.594521014122852E-2</v>
      </c>
      <c r="AA163" s="1005">
        <v>2028</v>
      </c>
      <c r="AB163" s="1005">
        <f t="shared" si="139"/>
        <v>33852</v>
      </c>
      <c r="AC163" s="1005">
        <f t="shared" si="140"/>
        <v>0</v>
      </c>
      <c r="AD163" s="1005">
        <v>156</v>
      </c>
      <c r="AE163" s="1005">
        <v>102.36</v>
      </c>
      <c r="AF163" s="1005">
        <v>124.8</v>
      </c>
      <c r="AG163" s="1005">
        <v>0.88460000000000005</v>
      </c>
      <c r="AH163" s="1024">
        <f t="shared" si="167"/>
        <v>2.5736699903776257E-2</v>
      </c>
      <c r="AI163" s="1005">
        <v>1960</v>
      </c>
      <c r="AJ163" s="1005">
        <f t="shared" si="141"/>
        <v>45694</v>
      </c>
      <c r="AK163" s="1005">
        <f t="shared" si="142"/>
        <v>0</v>
      </c>
      <c r="AL163" s="1005">
        <v>156</v>
      </c>
      <c r="AM163" s="1005">
        <v>96.36</v>
      </c>
      <c r="AN163" s="1005">
        <v>124.8</v>
      </c>
      <c r="AO163" s="1005">
        <v>0.83589999999999998</v>
      </c>
      <c r="AP163" s="1024">
        <f t="shared" si="168"/>
        <v>7.7038056213928952E-2</v>
      </c>
      <c r="AQ163" s="1005">
        <v>5523</v>
      </c>
      <c r="AR163" s="1005">
        <f t="shared" si="143"/>
        <v>43015</v>
      </c>
      <c r="AS163" s="1005">
        <f t="shared" si="144"/>
        <v>0</v>
      </c>
      <c r="AT163" s="1005">
        <v>156</v>
      </c>
      <c r="AU163" s="1005">
        <v>108.84</v>
      </c>
      <c r="AV163" s="1005">
        <v>124.8</v>
      </c>
      <c r="AW163" s="1005">
        <v>0.87649999999999995</v>
      </c>
      <c r="AX163" s="1024">
        <f t="shared" si="169"/>
        <v>9.1877986034546125E-2</v>
      </c>
      <c r="AY163" s="1005">
        <v>7200</v>
      </c>
      <c r="AZ163" s="1005">
        <f t="shared" si="145"/>
        <v>47019</v>
      </c>
      <c r="BA163" s="1005">
        <f t="shared" si="146"/>
        <v>0</v>
      </c>
      <c r="BB163" s="1005">
        <v>156</v>
      </c>
      <c r="BC163" s="1005">
        <v>79.8</v>
      </c>
      <c r="BD163" s="1005">
        <v>124.8</v>
      </c>
      <c r="BE163" s="1005">
        <v>0.93920000000000003</v>
      </c>
      <c r="BF163" s="1024">
        <f t="shared" si="170"/>
        <v>3.1631498100088931E-2</v>
      </c>
      <c r="BG163" s="1005">
        <v>1878</v>
      </c>
      <c r="BH163" s="1005">
        <f t="shared" si="147"/>
        <v>35623</v>
      </c>
      <c r="BI163" s="1005">
        <f t="shared" si="148"/>
        <v>0</v>
      </c>
      <c r="BJ163" s="1005">
        <v>156</v>
      </c>
      <c r="BK163" s="1005">
        <v>97.92</v>
      </c>
      <c r="BL163" s="1005">
        <v>124.8</v>
      </c>
      <c r="BM163" s="1005">
        <v>0.93559999999999999</v>
      </c>
      <c r="BN163" s="1024">
        <f t="shared" si="171"/>
        <v>6.0834808460421212E-2</v>
      </c>
      <c r="BO163" s="1005">
        <v>4289</v>
      </c>
      <c r="BP163" s="1005">
        <f t="shared" si="149"/>
        <v>42301</v>
      </c>
      <c r="BQ163" s="1005">
        <f t="shared" si="150"/>
        <v>0</v>
      </c>
      <c r="BR163" s="1005">
        <v>156</v>
      </c>
      <c r="BS163" s="1005">
        <v>111.3</v>
      </c>
      <c r="BT163" s="1005">
        <v>124.8</v>
      </c>
      <c r="BU163" s="1005">
        <v>0.95050000000000001</v>
      </c>
      <c r="BV163" s="1024">
        <f t="shared" si="172"/>
        <v>0.11640292148508825</v>
      </c>
      <c r="BW163" s="1005">
        <v>9639</v>
      </c>
      <c r="BX163" s="1005">
        <f t="shared" si="151"/>
        <v>49684</v>
      </c>
      <c r="BY163" s="1005">
        <f t="shared" si="152"/>
        <v>0</v>
      </c>
      <c r="BZ163" s="1005">
        <v>156</v>
      </c>
      <c r="CA163" s="1005">
        <v>105.36</v>
      </c>
      <c r="CB163" s="1005">
        <v>124.8</v>
      </c>
      <c r="CC163" s="1005">
        <v>0.95379999999999998</v>
      </c>
      <c r="CD163" s="1024">
        <f t="shared" si="173"/>
        <v>0.14382332769980652</v>
      </c>
      <c r="CE163" s="1005">
        <v>11274</v>
      </c>
      <c r="CF163" s="1005">
        <f t="shared" si="153"/>
        <v>47033</v>
      </c>
      <c r="CG163" s="1005">
        <f t="shared" si="154"/>
        <v>0</v>
      </c>
      <c r="CH163" s="1005">
        <v>156</v>
      </c>
      <c r="CI163" s="1005">
        <v>105.36</v>
      </c>
      <c r="CJ163" s="1005">
        <v>124.8</v>
      </c>
      <c r="CK163" s="1005">
        <v>0.94889999999999997</v>
      </c>
      <c r="CL163" s="1024">
        <f t="shared" si="174"/>
        <v>0.14541978522616336</v>
      </c>
      <c r="CM163" s="1005">
        <v>10296</v>
      </c>
      <c r="CN163" s="1005">
        <f t="shared" si="155"/>
        <v>42481</v>
      </c>
      <c r="CO163" s="1005">
        <f t="shared" si="156"/>
        <v>0</v>
      </c>
      <c r="CP163" s="1005">
        <v>156</v>
      </c>
      <c r="CQ163" s="1005">
        <v>98.88</v>
      </c>
      <c r="CR163" s="1005">
        <v>124.8</v>
      </c>
      <c r="CS163" s="1005">
        <v>0.95540000000000003</v>
      </c>
      <c r="CT163" s="1024">
        <f t="shared" si="175"/>
        <v>0.15116889811044995</v>
      </c>
      <c r="CU163" s="1005">
        <v>11121</v>
      </c>
      <c r="CV163" s="1005">
        <f t="shared" si="157"/>
        <v>44140</v>
      </c>
      <c r="CW163" s="1005">
        <f t="shared" si="158"/>
        <v>0</v>
      </c>
    </row>
    <row r="164" spans="1:101">
      <c r="A164" s="1004">
        <v>158</v>
      </c>
      <c r="B164" s="1005" t="s">
        <v>310</v>
      </c>
      <c r="C164" s="1004" t="s">
        <v>1274</v>
      </c>
      <c r="D164" s="1005" t="s">
        <v>2051</v>
      </c>
      <c r="E164" s="1004" t="s">
        <v>55</v>
      </c>
      <c r="F164" s="1004">
        <v>157</v>
      </c>
      <c r="G164" s="1005">
        <v>34.200000000000003</v>
      </c>
      <c r="H164" s="1004">
        <v>125.6</v>
      </c>
      <c r="I164" s="1005">
        <v>0.98060000000000003</v>
      </c>
      <c r="J164" s="1024">
        <f t="shared" si="176"/>
        <v>0.33723196881091611</v>
      </c>
      <c r="K164" s="1005">
        <v>8304</v>
      </c>
      <c r="L164" s="1005">
        <f t="shared" si="135"/>
        <v>14774</v>
      </c>
      <c r="M164" s="1005">
        <f t="shared" si="136"/>
        <v>0</v>
      </c>
      <c r="N164" s="1005">
        <v>157</v>
      </c>
      <c r="O164" s="1005">
        <v>19.2</v>
      </c>
      <c r="P164" s="1005">
        <v>125.6</v>
      </c>
      <c r="Q164" s="1005">
        <v>0.98070000000000002</v>
      </c>
      <c r="R164" s="1024">
        <f t="shared" si="177"/>
        <v>0.150369623655914</v>
      </c>
      <c r="S164" s="1005">
        <v>2148</v>
      </c>
      <c r="T164" s="1005">
        <f t="shared" si="137"/>
        <v>8571</v>
      </c>
      <c r="U164" s="1005">
        <f t="shared" si="138"/>
        <v>0</v>
      </c>
      <c r="V164" s="1005">
        <v>157</v>
      </c>
      <c r="W164" s="1005">
        <v>21.4</v>
      </c>
      <c r="X164" s="1005">
        <v>125.6</v>
      </c>
      <c r="Y164" s="1005">
        <v>0.98550000000000004</v>
      </c>
      <c r="Z164" s="1024">
        <f t="shared" si="166"/>
        <v>0.24292575285565943</v>
      </c>
      <c r="AA164" s="1005">
        <v>3743</v>
      </c>
      <c r="AB164" s="1005">
        <f t="shared" si="139"/>
        <v>9245</v>
      </c>
      <c r="AC164" s="1005">
        <f t="shared" si="140"/>
        <v>0</v>
      </c>
      <c r="AD164" s="1005">
        <v>157</v>
      </c>
      <c r="AE164" s="1005">
        <v>23.5</v>
      </c>
      <c r="AF164" s="1005">
        <v>125.6</v>
      </c>
      <c r="AG164" s="1005">
        <v>0.98540000000000005</v>
      </c>
      <c r="AH164" s="1024">
        <f t="shared" si="167"/>
        <v>0.33802333562113934</v>
      </c>
      <c r="AI164" s="1005">
        <v>5910</v>
      </c>
      <c r="AJ164" s="1005">
        <f t="shared" si="141"/>
        <v>10490</v>
      </c>
      <c r="AK164" s="1005">
        <f t="shared" si="142"/>
        <v>0</v>
      </c>
      <c r="AL164" s="1005">
        <v>157</v>
      </c>
      <c r="AM164" s="1005">
        <v>24.5</v>
      </c>
      <c r="AN164" s="1005">
        <v>125.6</v>
      </c>
      <c r="AO164" s="1005">
        <v>0.98629999999999995</v>
      </c>
      <c r="AP164" s="1024">
        <f t="shared" si="168"/>
        <v>0.30047180162387538</v>
      </c>
      <c r="AQ164" s="1005">
        <v>5477</v>
      </c>
      <c r="AR164" s="1005">
        <f t="shared" si="143"/>
        <v>10937</v>
      </c>
      <c r="AS164" s="1005">
        <f t="shared" si="144"/>
        <v>0</v>
      </c>
      <c r="AT164" s="1005">
        <v>157</v>
      </c>
      <c r="AU164" s="1005">
        <v>26.9</v>
      </c>
      <c r="AV164" s="1005">
        <v>125.6</v>
      </c>
      <c r="AW164" s="1005">
        <v>0.98529999999999995</v>
      </c>
      <c r="AX164" s="1024">
        <f t="shared" si="169"/>
        <v>0.36766831887649731</v>
      </c>
      <c r="AY164" s="1005">
        <v>7121</v>
      </c>
      <c r="AZ164" s="1005">
        <f t="shared" si="145"/>
        <v>11621</v>
      </c>
      <c r="BA164" s="1005">
        <f t="shared" si="146"/>
        <v>0</v>
      </c>
      <c r="BB164" s="1005">
        <v>157</v>
      </c>
      <c r="BC164" s="1005">
        <v>28.5</v>
      </c>
      <c r="BD164" s="1005">
        <v>125.6</v>
      </c>
      <c r="BE164" s="1005">
        <v>0.98609999999999998</v>
      </c>
      <c r="BF164" s="1024">
        <f t="shared" si="170"/>
        <v>0.21378041878890774</v>
      </c>
      <c r="BG164" s="1005">
        <v>4533</v>
      </c>
      <c r="BH164" s="1005">
        <f t="shared" si="147"/>
        <v>12722</v>
      </c>
      <c r="BI164" s="1005">
        <f t="shared" si="148"/>
        <v>0</v>
      </c>
      <c r="BJ164" s="1005">
        <v>157</v>
      </c>
      <c r="BK164" s="1005">
        <v>30.4</v>
      </c>
      <c r="BL164" s="1005">
        <v>125.6</v>
      </c>
      <c r="BM164" s="1005">
        <v>0.96240000000000003</v>
      </c>
      <c r="BN164" s="1024">
        <f t="shared" si="171"/>
        <v>0.39400584795321636</v>
      </c>
      <c r="BO164" s="1005">
        <v>8624</v>
      </c>
      <c r="BP164" s="1005">
        <f t="shared" si="149"/>
        <v>13133</v>
      </c>
      <c r="BQ164" s="1005">
        <f t="shared" si="150"/>
        <v>0</v>
      </c>
      <c r="BR164" s="1005">
        <v>157</v>
      </c>
      <c r="BS164" s="1005">
        <v>25.1</v>
      </c>
      <c r="BT164" s="1005">
        <v>125.6</v>
      </c>
      <c r="BU164" s="1005">
        <v>0.94340000000000002</v>
      </c>
      <c r="BV164" s="1024">
        <f t="shared" si="172"/>
        <v>0.29810864070599319</v>
      </c>
      <c r="BW164" s="1005">
        <v>5567</v>
      </c>
      <c r="BX164" s="1005">
        <f t="shared" si="151"/>
        <v>11205</v>
      </c>
      <c r="BY164" s="1005">
        <f t="shared" si="152"/>
        <v>0</v>
      </c>
      <c r="BZ164" s="1005">
        <v>157</v>
      </c>
      <c r="CA164" s="1005">
        <v>24.8</v>
      </c>
      <c r="CB164" s="1005">
        <v>125.6</v>
      </c>
      <c r="CC164" s="1005">
        <v>0.95299999999999996</v>
      </c>
      <c r="CD164" s="1024">
        <f t="shared" si="173"/>
        <v>0.31623959417273673</v>
      </c>
      <c r="CE164" s="1005">
        <v>5835</v>
      </c>
      <c r="CF164" s="1005">
        <f t="shared" si="153"/>
        <v>11071</v>
      </c>
      <c r="CG164" s="1005">
        <f t="shared" si="154"/>
        <v>0</v>
      </c>
      <c r="CH164" s="1005">
        <v>157</v>
      </c>
      <c r="CI164" s="1005">
        <v>33.6</v>
      </c>
      <c r="CJ164" s="1005">
        <v>125.6</v>
      </c>
      <c r="CK164" s="1005">
        <v>0.94930000000000003</v>
      </c>
      <c r="CL164" s="1024">
        <f t="shared" si="174"/>
        <v>0.33464427437641725</v>
      </c>
      <c r="CM164" s="1005">
        <v>7556</v>
      </c>
      <c r="CN164" s="1005">
        <f t="shared" si="155"/>
        <v>13548</v>
      </c>
      <c r="CO164" s="1005">
        <f t="shared" si="156"/>
        <v>0</v>
      </c>
      <c r="CP164" s="1005">
        <v>157</v>
      </c>
      <c r="CQ164" s="1005">
        <v>42.3</v>
      </c>
      <c r="CR164" s="1005">
        <v>125.6</v>
      </c>
      <c r="CS164" s="1005">
        <v>0.98089999999999999</v>
      </c>
      <c r="CT164" s="1024">
        <f t="shared" si="175"/>
        <v>0.49994915986679889</v>
      </c>
      <c r="CU164" s="1005">
        <v>15734</v>
      </c>
      <c r="CV164" s="1005">
        <f t="shared" si="157"/>
        <v>18883</v>
      </c>
      <c r="CW164" s="1005">
        <f t="shared" si="158"/>
        <v>0</v>
      </c>
    </row>
    <row r="165" spans="1:101">
      <c r="A165" s="1004">
        <v>159</v>
      </c>
      <c r="B165" s="1005" t="s">
        <v>750</v>
      </c>
      <c r="C165" s="1004" t="s">
        <v>332</v>
      </c>
      <c r="D165" s="1005" t="s">
        <v>2011</v>
      </c>
      <c r="E165" s="1004" t="s">
        <v>55</v>
      </c>
      <c r="F165" s="1004">
        <v>159</v>
      </c>
      <c r="G165" s="1005">
        <v>0</v>
      </c>
      <c r="H165" s="1004">
        <v>127.2</v>
      </c>
      <c r="I165" s="1005">
        <v>0</v>
      </c>
      <c r="J165" s="1024">
        <v>0</v>
      </c>
      <c r="K165" s="1005">
        <v>0</v>
      </c>
      <c r="L165" s="1005">
        <f t="shared" si="135"/>
        <v>0</v>
      </c>
      <c r="M165" s="1005">
        <f t="shared" si="136"/>
        <v>0</v>
      </c>
      <c r="N165" s="1005">
        <v>159</v>
      </c>
      <c r="O165" s="1005">
        <v>0</v>
      </c>
      <c r="P165" s="1005">
        <v>127.2</v>
      </c>
      <c r="Q165" s="1005">
        <v>0</v>
      </c>
      <c r="R165" s="1024">
        <v>0</v>
      </c>
      <c r="S165" s="1005">
        <v>0</v>
      </c>
      <c r="T165" s="1005">
        <f t="shared" si="137"/>
        <v>0</v>
      </c>
      <c r="U165" s="1005">
        <f t="shared" si="138"/>
        <v>0</v>
      </c>
      <c r="V165" s="1005">
        <v>159</v>
      </c>
      <c r="W165" s="1005">
        <v>0</v>
      </c>
      <c r="X165" s="1005">
        <v>127.2</v>
      </c>
      <c r="Y165" s="1005">
        <v>0</v>
      </c>
      <c r="Z165" s="1024">
        <v>0</v>
      </c>
      <c r="AA165" s="1005">
        <v>0</v>
      </c>
      <c r="AB165" s="1005">
        <f t="shared" si="139"/>
        <v>0</v>
      </c>
      <c r="AC165" s="1005">
        <f t="shared" si="140"/>
        <v>0</v>
      </c>
      <c r="AD165" s="1005">
        <v>159</v>
      </c>
      <c r="AE165" s="1005">
        <v>0</v>
      </c>
      <c r="AF165" s="1005">
        <v>127.2</v>
      </c>
      <c r="AG165" s="1005">
        <v>0</v>
      </c>
      <c r="AH165" s="1024">
        <v>0</v>
      </c>
      <c r="AI165" s="1005">
        <v>0</v>
      </c>
      <c r="AJ165" s="1005">
        <f t="shared" si="141"/>
        <v>0</v>
      </c>
      <c r="AK165" s="1005">
        <f t="shared" si="142"/>
        <v>0</v>
      </c>
      <c r="AL165" s="1005">
        <v>159</v>
      </c>
      <c r="AM165" s="1005">
        <v>0</v>
      </c>
      <c r="AN165" s="1005">
        <v>127.2</v>
      </c>
      <c r="AO165" s="1005">
        <v>0</v>
      </c>
      <c r="AP165" s="1024">
        <v>0</v>
      </c>
      <c r="AQ165" s="1005">
        <v>0</v>
      </c>
      <c r="AR165" s="1005">
        <f t="shared" si="143"/>
        <v>0</v>
      </c>
      <c r="AS165" s="1005">
        <f t="shared" si="144"/>
        <v>0</v>
      </c>
      <c r="AT165" s="1005">
        <v>159</v>
      </c>
      <c r="AU165" s="1005">
        <v>0</v>
      </c>
      <c r="AV165" s="1005">
        <v>127.2</v>
      </c>
      <c r="AW165" s="1005">
        <v>0</v>
      </c>
      <c r="AX165" s="1024">
        <v>0</v>
      </c>
      <c r="AY165" s="1005">
        <v>0</v>
      </c>
      <c r="AZ165" s="1005">
        <f t="shared" si="145"/>
        <v>0</v>
      </c>
      <c r="BA165" s="1005">
        <f t="shared" si="146"/>
        <v>0</v>
      </c>
      <c r="BB165" s="1005">
        <v>159</v>
      </c>
      <c r="BC165" s="1005">
        <v>0</v>
      </c>
      <c r="BD165" s="1005">
        <v>127.2</v>
      </c>
      <c r="BE165" s="1005">
        <v>0</v>
      </c>
      <c r="BF165" s="1024">
        <v>0</v>
      </c>
      <c r="BG165" s="1005">
        <v>0</v>
      </c>
      <c r="BH165" s="1005">
        <f t="shared" si="147"/>
        <v>0</v>
      </c>
      <c r="BI165" s="1005">
        <f t="shared" si="148"/>
        <v>0</v>
      </c>
      <c r="BJ165" s="1005">
        <v>159</v>
      </c>
      <c r="BK165" s="1005">
        <v>0</v>
      </c>
      <c r="BL165" s="1005">
        <v>127.2</v>
      </c>
      <c r="BM165" s="1005">
        <v>0</v>
      </c>
      <c r="BN165" s="1024">
        <v>0</v>
      </c>
      <c r="BO165" s="1005">
        <v>0</v>
      </c>
      <c r="BP165" s="1005">
        <f t="shared" si="149"/>
        <v>0</v>
      </c>
      <c r="BQ165" s="1005">
        <f t="shared" si="150"/>
        <v>0</v>
      </c>
      <c r="BR165" s="1005">
        <v>159</v>
      </c>
      <c r="BS165" s="1005">
        <v>0</v>
      </c>
      <c r="BT165" s="1005">
        <v>127.2</v>
      </c>
      <c r="BU165" s="1005">
        <v>0</v>
      </c>
      <c r="BV165" s="1024">
        <v>0</v>
      </c>
      <c r="BW165" s="1005">
        <v>0</v>
      </c>
      <c r="BX165" s="1005">
        <f t="shared" si="151"/>
        <v>0</v>
      </c>
      <c r="BY165" s="1005">
        <f t="shared" si="152"/>
        <v>0</v>
      </c>
      <c r="BZ165" s="1005">
        <v>159</v>
      </c>
      <c r="CA165" s="1005">
        <v>0</v>
      </c>
      <c r="CB165" s="1005">
        <v>127.2</v>
      </c>
      <c r="CC165" s="1005">
        <v>0</v>
      </c>
      <c r="CD165" s="1024">
        <v>0</v>
      </c>
      <c r="CE165" s="1005">
        <v>0</v>
      </c>
      <c r="CF165" s="1005">
        <f t="shared" si="153"/>
        <v>0</v>
      </c>
      <c r="CG165" s="1005">
        <f t="shared" si="154"/>
        <v>0</v>
      </c>
      <c r="CH165" s="1005">
        <v>159</v>
      </c>
      <c r="CI165" s="1005">
        <v>0</v>
      </c>
      <c r="CJ165" s="1005">
        <v>127.2</v>
      </c>
      <c r="CK165" s="1005">
        <v>0</v>
      </c>
      <c r="CL165" s="1024">
        <v>0</v>
      </c>
      <c r="CM165" s="1005">
        <v>0</v>
      </c>
      <c r="CN165" s="1005">
        <f t="shared" si="155"/>
        <v>0</v>
      </c>
      <c r="CO165" s="1005">
        <f t="shared" si="156"/>
        <v>0</v>
      </c>
      <c r="CP165" s="1005">
        <v>159</v>
      </c>
      <c r="CQ165" s="1005">
        <v>0</v>
      </c>
      <c r="CR165" s="1005">
        <v>127.2</v>
      </c>
      <c r="CS165" s="1005">
        <v>0</v>
      </c>
      <c r="CT165" s="1024">
        <v>0</v>
      </c>
      <c r="CU165" s="1005">
        <v>0</v>
      </c>
      <c r="CV165" s="1005">
        <f t="shared" si="157"/>
        <v>0</v>
      </c>
      <c r="CW165" s="1005">
        <f t="shared" si="158"/>
        <v>0</v>
      </c>
    </row>
    <row r="166" spans="1:101">
      <c r="A166" s="1004">
        <v>160</v>
      </c>
      <c r="B166" s="1005" t="s">
        <v>751</v>
      </c>
      <c r="C166" s="1004" t="s">
        <v>1274</v>
      </c>
      <c r="D166" s="1005" t="s">
        <v>2011</v>
      </c>
      <c r="E166" s="1004" t="s">
        <v>55</v>
      </c>
      <c r="F166" s="1004">
        <v>160</v>
      </c>
      <c r="G166" s="1005">
        <v>128.47999999999999</v>
      </c>
      <c r="H166" s="1004">
        <v>128.47999999999999</v>
      </c>
      <c r="I166" s="1005">
        <v>0.45090000000000002</v>
      </c>
      <c r="J166" s="1024">
        <f t="shared" ref="J166:J174" si="178">+(K166/(24*30*G166))</f>
        <v>0.20421466376089667</v>
      </c>
      <c r="K166" s="1005">
        <v>18891</v>
      </c>
      <c r="L166" s="1005">
        <f t="shared" si="135"/>
        <v>55503</v>
      </c>
      <c r="M166" s="1005">
        <f t="shared" si="136"/>
        <v>0</v>
      </c>
      <c r="N166" s="1005">
        <v>160</v>
      </c>
      <c r="O166" s="1005">
        <v>123.28</v>
      </c>
      <c r="P166" s="1005">
        <v>128</v>
      </c>
      <c r="Q166" s="1005">
        <v>0.38969999999999999</v>
      </c>
      <c r="R166" s="1024">
        <f t="shared" ref="R166:R174" si="179">+(S166/(24*31*O166))</f>
        <v>0.1957472455394835</v>
      </c>
      <c r="S166" s="1005">
        <v>17954</v>
      </c>
      <c r="T166" s="1005">
        <f t="shared" si="137"/>
        <v>55032</v>
      </c>
      <c r="U166" s="1005">
        <f t="shared" si="138"/>
        <v>0</v>
      </c>
      <c r="V166" s="1005">
        <v>160</v>
      </c>
      <c r="W166" s="1005">
        <v>144.08000000000001</v>
      </c>
      <c r="X166" s="1005">
        <v>144.08000000000001</v>
      </c>
      <c r="Y166" s="1005">
        <v>0.29249999999999998</v>
      </c>
      <c r="Z166" s="1024">
        <f t="shared" ref="Z166:Z174" si="180">+(AA166/(24*30*W166))</f>
        <v>7.6134400641618846E-2</v>
      </c>
      <c r="AA166" s="1005">
        <v>7898</v>
      </c>
      <c r="AB166" s="1005">
        <f t="shared" si="139"/>
        <v>62243</v>
      </c>
      <c r="AC166" s="1005">
        <f t="shared" si="140"/>
        <v>0</v>
      </c>
      <c r="AD166" s="1005">
        <v>160</v>
      </c>
      <c r="AE166" s="1005">
        <v>87.52</v>
      </c>
      <c r="AF166" s="1005">
        <v>128</v>
      </c>
      <c r="AG166" s="1005">
        <v>0.73729999999999996</v>
      </c>
      <c r="AH166" s="1024">
        <f t="shared" ref="AH166:AH175" si="181">+(AI166/(24*31*AE166))</f>
        <v>0.12508661614672406</v>
      </c>
      <c r="AI166" s="1005">
        <v>8145</v>
      </c>
      <c r="AJ166" s="1005">
        <f t="shared" si="141"/>
        <v>39069</v>
      </c>
      <c r="AK166" s="1005">
        <f t="shared" si="142"/>
        <v>0</v>
      </c>
      <c r="AL166" s="1005">
        <v>160</v>
      </c>
      <c r="AM166" s="1005">
        <v>7.2</v>
      </c>
      <c r="AN166" s="1005">
        <v>128</v>
      </c>
      <c r="AO166" s="1005">
        <v>0.37680000000000002</v>
      </c>
      <c r="AP166" s="1024">
        <f t="shared" ref="AP166:AP175" si="182">+(AQ166/(24*31*AM166))</f>
        <v>2.6961992234169654</v>
      </c>
      <c r="AQ166" s="1005">
        <v>14443</v>
      </c>
      <c r="AR166" s="1005">
        <f t="shared" si="143"/>
        <v>3214</v>
      </c>
      <c r="AS166" s="1005">
        <f t="shared" si="144"/>
        <v>11229</v>
      </c>
      <c r="AT166" s="1005">
        <v>160</v>
      </c>
      <c r="AU166" s="1005">
        <v>78.8</v>
      </c>
      <c r="AV166" s="1005">
        <v>128</v>
      </c>
      <c r="AW166" s="1005">
        <v>0.9798</v>
      </c>
      <c r="AX166" s="1024">
        <f t="shared" ref="AX166:AX175" si="183">+(AY166/(24*30*AU166))</f>
        <v>5.6119571347997742E-2</v>
      </c>
      <c r="AY166" s="1005">
        <v>3184</v>
      </c>
      <c r="AZ166" s="1005">
        <f t="shared" si="145"/>
        <v>34042</v>
      </c>
      <c r="BA166" s="1005">
        <f t="shared" si="146"/>
        <v>0</v>
      </c>
      <c r="BB166" s="1005">
        <v>160</v>
      </c>
      <c r="BC166" s="1005">
        <v>15.04</v>
      </c>
      <c r="BD166" s="1005">
        <v>128</v>
      </c>
      <c r="BE166" s="1005">
        <v>0.9748</v>
      </c>
      <c r="BF166" s="1024">
        <f t="shared" ref="BF166:BF175" si="184">+(BG166/(24*31*BC166))</f>
        <v>0.16345301418439717</v>
      </c>
      <c r="BG166" s="1005">
        <v>1829</v>
      </c>
      <c r="BH166" s="1005">
        <f t="shared" si="147"/>
        <v>6714</v>
      </c>
      <c r="BI166" s="1005">
        <f t="shared" si="148"/>
        <v>0</v>
      </c>
      <c r="BJ166" s="1005">
        <v>160</v>
      </c>
      <c r="BK166" s="1005">
        <v>80.64</v>
      </c>
      <c r="BL166" s="1005">
        <v>128</v>
      </c>
      <c r="BM166" s="1005">
        <v>0.99199999999999999</v>
      </c>
      <c r="BN166" s="1024">
        <f t="shared" ref="BN166:BN175" si="185">+(BO166/(24*30*BK166))</f>
        <v>8.1983024691358014E-2</v>
      </c>
      <c r="BO166" s="1005">
        <v>4760</v>
      </c>
      <c r="BP166" s="1005">
        <f t="shared" si="149"/>
        <v>34836</v>
      </c>
      <c r="BQ166" s="1005">
        <f t="shared" si="150"/>
        <v>0</v>
      </c>
      <c r="BR166" s="1005">
        <v>160</v>
      </c>
      <c r="BS166" s="1005">
        <v>86.88</v>
      </c>
      <c r="BT166" s="1005">
        <v>128</v>
      </c>
      <c r="BU166" s="1005">
        <v>0.99680000000000002</v>
      </c>
      <c r="BV166" s="1024">
        <f t="shared" ref="BV166:BV175" si="186">+(BW166/(24*31*BS166))</f>
        <v>0.10866551812907187</v>
      </c>
      <c r="BW166" s="1005">
        <v>7024</v>
      </c>
      <c r="BX166" s="1005">
        <f t="shared" si="151"/>
        <v>38783</v>
      </c>
      <c r="BY166" s="1005">
        <f t="shared" si="152"/>
        <v>0</v>
      </c>
      <c r="BZ166" s="1005">
        <v>160</v>
      </c>
      <c r="CA166" s="1005">
        <v>100.16</v>
      </c>
      <c r="CB166" s="1005">
        <v>128</v>
      </c>
      <c r="CC166" s="1005">
        <v>0.99560000000000004</v>
      </c>
      <c r="CD166" s="1024">
        <f t="shared" ref="CD166:CD175" si="187">+(CE166/(24*31*CA166))</f>
        <v>8.6004865333745587E-2</v>
      </c>
      <c r="CE166" s="1005">
        <v>6409</v>
      </c>
      <c r="CF166" s="1005">
        <f t="shared" si="153"/>
        <v>44711</v>
      </c>
      <c r="CG166" s="1005">
        <f t="shared" si="154"/>
        <v>0</v>
      </c>
      <c r="CH166" s="1005">
        <v>160</v>
      </c>
      <c r="CI166" s="1005">
        <v>89.28</v>
      </c>
      <c r="CJ166" s="1005">
        <v>128</v>
      </c>
      <c r="CK166" s="1005">
        <v>0.99580000000000002</v>
      </c>
      <c r="CL166" s="1024">
        <f t="shared" ref="CL166:CL175" si="188">+(CM166/(24*28*CI166))</f>
        <v>9.2172565710872151E-2</v>
      </c>
      <c r="CM166" s="1005">
        <v>5530</v>
      </c>
      <c r="CN166" s="1005">
        <f t="shared" si="155"/>
        <v>35998</v>
      </c>
      <c r="CO166" s="1005">
        <f t="shared" si="156"/>
        <v>0</v>
      </c>
      <c r="CP166" s="1005">
        <v>160</v>
      </c>
      <c r="CQ166" s="1005">
        <v>81.44</v>
      </c>
      <c r="CR166" s="1005">
        <v>128</v>
      </c>
      <c r="CS166" s="1005">
        <v>0.997</v>
      </c>
      <c r="CT166" s="1024">
        <f t="shared" ref="CT166:CT175" si="189">+(CU166/(24*31*CQ166))</f>
        <v>0.12269075987071423</v>
      </c>
      <c r="CU166" s="1005">
        <v>7434</v>
      </c>
      <c r="CV166" s="1005">
        <f t="shared" si="157"/>
        <v>36355</v>
      </c>
      <c r="CW166" s="1005">
        <f t="shared" si="158"/>
        <v>0</v>
      </c>
    </row>
    <row r="167" spans="1:101">
      <c r="A167" s="1004">
        <v>161</v>
      </c>
      <c r="B167" s="1005" t="s">
        <v>233</v>
      </c>
      <c r="C167" s="1004" t="s">
        <v>1274</v>
      </c>
      <c r="D167" s="1005" t="s">
        <v>2011</v>
      </c>
      <c r="E167" s="1004" t="s">
        <v>55</v>
      </c>
      <c r="F167" s="1004">
        <v>160</v>
      </c>
      <c r="G167" s="1005">
        <v>162.96</v>
      </c>
      <c r="H167" s="1004">
        <v>162.96</v>
      </c>
      <c r="I167" s="1005">
        <v>0.93379999999999996</v>
      </c>
      <c r="J167" s="1024">
        <f t="shared" si="178"/>
        <v>0.28810751104565535</v>
      </c>
      <c r="K167" s="1005">
        <v>33804</v>
      </c>
      <c r="L167" s="1005">
        <f t="shared" si="135"/>
        <v>70399</v>
      </c>
      <c r="M167" s="1005">
        <f t="shared" si="136"/>
        <v>0</v>
      </c>
      <c r="N167" s="1005">
        <v>160</v>
      </c>
      <c r="O167" s="1005">
        <v>192</v>
      </c>
      <c r="P167" s="1005">
        <v>192</v>
      </c>
      <c r="Q167" s="1005">
        <v>0.90469999999999995</v>
      </c>
      <c r="R167" s="1024">
        <f t="shared" si="179"/>
        <v>0.30975582437275984</v>
      </c>
      <c r="S167" s="1005">
        <v>44248</v>
      </c>
      <c r="T167" s="1005">
        <f t="shared" si="137"/>
        <v>85709</v>
      </c>
      <c r="U167" s="1005">
        <f t="shared" si="138"/>
        <v>0</v>
      </c>
      <c r="V167" s="1005">
        <v>160</v>
      </c>
      <c r="W167" s="1005">
        <v>214</v>
      </c>
      <c r="X167" s="1005">
        <v>214</v>
      </c>
      <c r="Y167" s="1005">
        <v>0.92330000000000001</v>
      </c>
      <c r="Z167" s="1024">
        <f t="shared" si="180"/>
        <v>0.6647455867082035</v>
      </c>
      <c r="AA167" s="1005">
        <v>102424</v>
      </c>
      <c r="AB167" s="1005">
        <f t="shared" si="139"/>
        <v>92448</v>
      </c>
      <c r="AC167" s="1005">
        <f t="shared" si="140"/>
        <v>9976</v>
      </c>
      <c r="AD167" s="1005">
        <v>160</v>
      </c>
      <c r="AE167" s="1005">
        <v>220.4</v>
      </c>
      <c r="AF167" s="1005">
        <v>220.4</v>
      </c>
      <c r="AG167" s="1005">
        <v>0.91710000000000003</v>
      </c>
      <c r="AH167" s="1024">
        <f t="shared" si="181"/>
        <v>0.59080630525144895</v>
      </c>
      <c r="AI167" s="1005">
        <v>96879</v>
      </c>
      <c r="AJ167" s="1005">
        <f t="shared" si="141"/>
        <v>98387</v>
      </c>
      <c r="AK167" s="1005">
        <f t="shared" si="142"/>
        <v>0</v>
      </c>
      <c r="AL167" s="1005">
        <v>160</v>
      </c>
      <c r="AM167" s="1005">
        <v>216.64</v>
      </c>
      <c r="AN167" s="1005">
        <v>216.64</v>
      </c>
      <c r="AO167" s="1005">
        <v>0.93389999999999995</v>
      </c>
      <c r="AP167" s="1024">
        <f t="shared" si="182"/>
        <v>0.48911727100903735</v>
      </c>
      <c r="AQ167" s="1005">
        <v>78836</v>
      </c>
      <c r="AR167" s="1005">
        <f t="shared" si="143"/>
        <v>96708</v>
      </c>
      <c r="AS167" s="1005">
        <f t="shared" si="144"/>
        <v>0</v>
      </c>
      <c r="AT167" s="1005">
        <v>160</v>
      </c>
      <c r="AU167" s="1005">
        <v>187.6</v>
      </c>
      <c r="AV167" s="1005">
        <v>187.6</v>
      </c>
      <c r="AW167" s="1005">
        <v>0.94479999999999997</v>
      </c>
      <c r="AX167" s="1024">
        <f t="shared" si="183"/>
        <v>0.51867892679459848</v>
      </c>
      <c r="AY167" s="1005">
        <v>70059</v>
      </c>
      <c r="AZ167" s="1005">
        <f t="shared" si="145"/>
        <v>81043</v>
      </c>
      <c r="BA167" s="1005">
        <f t="shared" si="146"/>
        <v>0</v>
      </c>
      <c r="BB167" s="1005">
        <v>160</v>
      </c>
      <c r="BC167" s="1005">
        <v>211.12</v>
      </c>
      <c r="BD167" s="1005">
        <v>211.12</v>
      </c>
      <c r="BE167" s="1005">
        <v>0.93879999999999997</v>
      </c>
      <c r="BF167" s="1024">
        <f t="shared" si="184"/>
        <v>0.49483909675789545</v>
      </c>
      <c r="BG167" s="1005">
        <v>77726</v>
      </c>
      <c r="BH167" s="1005">
        <f t="shared" si="147"/>
        <v>94244</v>
      </c>
      <c r="BI167" s="1005">
        <f t="shared" si="148"/>
        <v>0</v>
      </c>
      <c r="BJ167" s="1005">
        <v>160</v>
      </c>
      <c r="BK167" s="1005">
        <v>154.56</v>
      </c>
      <c r="BL167" s="1005">
        <v>154.56</v>
      </c>
      <c r="BM167" s="1005">
        <v>0.98709999999999998</v>
      </c>
      <c r="BN167" s="1024">
        <f t="shared" si="185"/>
        <v>0.47779898493213713</v>
      </c>
      <c r="BO167" s="1005">
        <v>53171</v>
      </c>
      <c r="BP167" s="1005">
        <f t="shared" si="149"/>
        <v>66770</v>
      </c>
      <c r="BQ167" s="1005">
        <f t="shared" si="150"/>
        <v>0</v>
      </c>
      <c r="BR167" s="1005">
        <v>160</v>
      </c>
      <c r="BS167" s="1005">
        <v>147.6</v>
      </c>
      <c r="BT167" s="1005">
        <v>147.6</v>
      </c>
      <c r="BU167" s="1005">
        <v>0.99529999999999996</v>
      </c>
      <c r="BV167" s="1024">
        <f t="shared" si="186"/>
        <v>0.36484286213829881</v>
      </c>
      <c r="BW167" s="1005">
        <v>40065</v>
      </c>
      <c r="BX167" s="1005">
        <f t="shared" si="151"/>
        <v>65889</v>
      </c>
      <c r="BY167" s="1005">
        <f t="shared" si="152"/>
        <v>0</v>
      </c>
      <c r="BZ167" s="1005">
        <v>160</v>
      </c>
      <c r="CA167" s="1005">
        <v>140</v>
      </c>
      <c r="CB167" s="1005">
        <v>140</v>
      </c>
      <c r="CC167" s="1005">
        <v>0.99419999999999997</v>
      </c>
      <c r="CD167" s="1024">
        <f t="shared" si="187"/>
        <v>0.26631144393241168</v>
      </c>
      <c r="CE167" s="1005">
        <v>27739</v>
      </c>
      <c r="CF167" s="1005">
        <f t="shared" si="153"/>
        <v>62496</v>
      </c>
      <c r="CG167" s="1005">
        <f t="shared" si="154"/>
        <v>0</v>
      </c>
      <c r="CH167" s="1005">
        <v>160</v>
      </c>
      <c r="CI167" s="1005">
        <v>92.24</v>
      </c>
      <c r="CJ167" s="1005">
        <v>128</v>
      </c>
      <c r="CK167" s="1005">
        <v>0.99950000000000006</v>
      </c>
      <c r="CL167" s="1024">
        <f t="shared" si="188"/>
        <v>0.45635028187337384</v>
      </c>
      <c r="CM167" s="1005">
        <v>28287</v>
      </c>
      <c r="CN167" s="1005">
        <f t="shared" si="155"/>
        <v>37191</v>
      </c>
      <c r="CO167" s="1005">
        <f t="shared" si="156"/>
        <v>0</v>
      </c>
      <c r="CP167" s="1005">
        <v>160</v>
      </c>
      <c r="CQ167" s="1005">
        <v>100.64</v>
      </c>
      <c r="CR167" s="1005">
        <v>128</v>
      </c>
      <c r="CS167" s="1005">
        <v>0.99870000000000003</v>
      </c>
      <c r="CT167" s="1024">
        <f t="shared" si="189"/>
        <v>0.65406666153819848</v>
      </c>
      <c r="CU167" s="1005">
        <v>48974</v>
      </c>
      <c r="CV167" s="1005">
        <f t="shared" si="157"/>
        <v>44926</v>
      </c>
      <c r="CW167" s="1005">
        <f t="shared" si="158"/>
        <v>4048</v>
      </c>
    </row>
    <row r="168" spans="1:101">
      <c r="A168" s="1004">
        <v>162</v>
      </c>
      <c r="B168" s="1005" t="s">
        <v>268</v>
      </c>
      <c r="C168" s="1004" t="s">
        <v>1274</v>
      </c>
      <c r="D168" s="1005" t="s">
        <v>2203</v>
      </c>
      <c r="E168" s="1004" t="s">
        <v>55</v>
      </c>
      <c r="F168" s="1004">
        <v>160</v>
      </c>
      <c r="G168" s="1005">
        <v>55.44</v>
      </c>
      <c r="H168" s="1004">
        <v>128</v>
      </c>
      <c r="I168" s="1005">
        <v>0.99919999999999998</v>
      </c>
      <c r="J168" s="1024">
        <f t="shared" si="178"/>
        <v>0.53959736251402923</v>
      </c>
      <c r="K168" s="1005">
        <v>21539</v>
      </c>
      <c r="L168" s="1005">
        <f t="shared" si="135"/>
        <v>23950</v>
      </c>
      <c r="M168" s="1005">
        <f t="shared" si="136"/>
        <v>0</v>
      </c>
      <c r="N168" s="1005">
        <v>160</v>
      </c>
      <c r="O168" s="1005">
        <v>62.16</v>
      </c>
      <c r="P168" s="1005">
        <v>128</v>
      </c>
      <c r="Q168" s="1005">
        <v>0.96589999999999998</v>
      </c>
      <c r="R168" s="1024">
        <f t="shared" si="179"/>
        <v>0.44188774027483702</v>
      </c>
      <c r="S168" s="1005">
        <v>20436</v>
      </c>
      <c r="T168" s="1005">
        <f t="shared" si="137"/>
        <v>27748</v>
      </c>
      <c r="U168" s="1005">
        <f t="shared" si="138"/>
        <v>0</v>
      </c>
      <c r="V168" s="1005">
        <v>160</v>
      </c>
      <c r="W168" s="1005">
        <v>55.92</v>
      </c>
      <c r="X168" s="1005">
        <v>128</v>
      </c>
      <c r="Y168" s="1005">
        <v>0.99880000000000002</v>
      </c>
      <c r="Z168" s="1024">
        <f t="shared" si="180"/>
        <v>0.51862283420759814</v>
      </c>
      <c r="AA168" s="1005">
        <v>20881</v>
      </c>
      <c r="AB168" s="1005">
        <f t="shared" si="139"/>
        <v>24157</v>
      </c>
      <c r="AC168" s="1005">
        <f t="shared" si="140"/>
        <v>0</v>
      </c>
      <c r="AD168" s="1005">
        <v>160</v>
      </c>
      <c r="AE168" s="1005">
        <v>59.16</v>
      </c>
      <c r="AF168" s="1005">
        <v>128</v>
      </c>
      <c r="AG168" s="1005">
        <v>0.99850000000000005</v>
      </c>
      <c r="AH168" s="1024">
        <f t="shared" si="181"/>
        <v>0.51450595069321758</v>
      </c>
      <c r="AI168" s="1005">
        <v>22646</v>
      </c>
      <c r="AJ168" s="1005">
        <f t="shared" si="141"/>
        <v>26409</v>
      </c>
      <c r="AK168" s="1005">
        <f t="shared" si="142"/>
        <v>0</v>
      </c>
      <c r="AL168" s="1005">
        <v>160</v>
      </c>
      <c r="AM168" s="1005">
        <v>48.96</v>
      </c>
      <c r="AN168" s="1005">
        <v>128</v>
      </c>
      <c r="AO168" s="1005">
        <v>0.99839999999999995</v>
      </c>
      <c r="AP168" s="1024">
        <f t="shared" si="182"/>
        <v>0.6192513967952773</v>
      </c>
      <c r="AQ168" s="1005">
        <v>22557</v>
      </c>
      <c r="AR168" s="1005">
        <f t="shared" si="143"/>
        <v>21856</v>
      </c>
      <c r="AS168" s="1005">
        <f t="shared" si="144"/>
        <v>701</v>
      </c>
      <c r="AT168" s="1005">
        <v>160</v>
      </c>
      <c r="AU168" s="1005">
        <v>51</v>
      </c>
      <c r="AV168" s="1005">
        <v>128</v>
      </c>
      <c r="AW168" s="1005">
        <v>0.99609999999999999</v>
      </c>
      <c r="AX168" s="1024">
        <f t="shared" si="183"/>
        <v>0.49605119825708061</v>
      </c>
      <c r="AY168" s="1005">
        <v>18215</v>
      </c>
      <c r="AZ168" s="1005">
        <f t="shared" si="145"/>
        <v>22032</v>
      </c>
      <c r="BA168" s="1005">
        <f t="shared" si="146"/>
        <v>0</v>
      </c>
      <c r="BB168" s="1005">
        <v>160</v>
      </c>
      <c r="BC168" s="1005">
        <v>59.04</v>
      </c>
      <c r="BD168" s="1005">
        <v>128</v>
      </c>
      <c r="BE168" s="1005">
        <v>0.99539999999999995</v>
      </c>
      <c r="BF168" s="1024">
        <f t="shared" si="184"/>
        <v>0.54585282075939034</v>
      </c>
      <c r="BG168" s="1005">
        <v>23977</v>
      </c>
      <c r="BH168" s="1005">
        <f t="shared" si="147"/>
        <v>26355</v>
      </c>
      <c r="BI168" s="1005">
        <f t="shared" si="148"/>
        <v>0</v>
      </c>
      <c r="BJ168" s="1005">
        <v>160</v>
      </c>
      <c r="BK168" s="1005">
        <v>43.2</v>
      </c>
      <c r="BL168" s="1005">
        <v>128</v>
      </c>
      <c r="BM168" s="1005">
        <v>0.99450000000000005</v>
      </c>
      <c r="BN168" s="1024">
        <f t="shared" si="185"/>
        <v>0.57368827160493818</v>
      </c>
      <c r="BO168" s="1005">
        <v>17844</v>
      </c>
      <c r="BP168" s="1005">
        <f t="shared" si="149"/>
        <v>18662</v>
      </c>
      <c r="BQ168" s="1005">
        <f t="shared" si="150"/>
        <v>0</v>
      </c>
      <c r="BR168" s="1005">
        <v>160</v>
      </c>
      <c r="BS168" s="1005">
        <v>42.48</v>
      </c>
      <c r="BT168" s="1005">
        <v>128</v>
      </c>
      <c r="BU168" s="1005">
        <v>0.99780000000000002</v>
      </c>
      <c r="BV168" s="1024">
        <f t="shared" si="186"/>
        <v>0.49093311463459088</v>
      </c>
      <c r="BW168" s="1005">
        <v>15516</v>
      </c>
      <c r="BX168" s="1005">
        <f t="shared" si="151"/>
        <v>18963</v>
      </c>
      <c r="BY168" s="1005">
        <f t="shared" si="152"/>
        <v>0</v>
      </c>
      <c r="BZ168" s="1005">
        <v>160</v>
      </c>
      <c r="CA168" s="1005">
        <v>39.840000000000003</v>
      </c>
      <c r="CB168" s="1005">
        <v>128</v>
      </c>
      <c r="CC168" s="1005">
        <v>0.99770000000000003</v>
      </c>
      <c r="CD168" s="1024">
        <f t="shared" si="187"/>
        <v>0.50200803212851397</v>
      </c>
      <c r="CE168" s="1005">
        <v>14880</v>
      </c>
      <c r="CF168" s="1005">
        <f t="shared" si="153"/>
        <v>17785</v>
      </c>
      <c r="CG168" s="1005">
        <f t="shared" si="154"/>
        <v>0</v>
      </c>
      <c r="CH168" s="1005">
        <v>160</v>
      </c>
      <c r="CI168" s="1005">
        <v>33</v>
      </c>
      <c r="CJ168" s="1005">
        <v>128</v>
      </c>
      <c r="CK168" s="1005">
        <v>0.99770000000000003</v>
      </c>
      <c r="CL168" s="1024">
        <f t="shared" si="188"/>
        <v>0.57503607503607501</v>
      </c>
      <c r="CM168" s="1005">
        <v>12752</v>
      </c>
      <c r="CN168" s="1005">
        <f t="shared" si="155"/>
        <v>13306</v>
      </c>
      <c r="CO168" s="1005">
        <f t="shared" si="156"/>
        <v>0</v>
      </c>
      <c r="CP168" s="1005">
        <v>160</v>
      </c>
      <c r="CQ168" s="1005">
        <v>48.84</v>
      </c>
      <c r="CR168" s="1005">
        <v>128</v>
      </c>
      <c r="CS168" s="1005">
        <v>0.96450000000000002</v>
      </c>
      <c r="CT168" s="1024">
        <f t="shared" si="189"/>
        <v>0.6520633536762569</v>
      </c>
      <c r="CU168" s="1005">
        <v>23694</v>
      </c>
      <c r="CV168" s="1005">
        <f t="shared" si="157"/>
        <v>21802</v>
      </c>
      <c r="CW168" s="1005">
        <f t="shared" si="158"/>
        <v>1892</v>
      </c>
    </row>
    <row r="169" spans="1:101">
      <c r="A169" s="1004">
        <v>163</v>
      </c>
      <c r="B169" s="1005" t="s">
        <v>2043</v>
      </c>
      <c r="C169" s="1004" t="s">
        <v>1274</v>
      </c>
      <c r="D169" s="1005" t="s">
        <v>2203</v>
      </c>
      <c r="E169" s="1004" t="s">
        <v>55</v>
      </c>
      <c r="F169" s="1004">
        <v>160</v>
      </c>
      <c r="G169" s="1005">
        <v>112</v>
      </c>
      <c r="H169" s="1004">
        <v>128</v>
      </c>
      <c r="I169" s="1005">
        <v>0.95369999999999999</v>
      </c>
      <c r="J169" s="1024">
        <f t="shared" si="178"/>
        <v>0.49781746031746033</v>
      </c>
      <c r="K169" s="1005">
        <v>40144</v>
      </c>
      <c r="L169" s="1005">
        <f t="shared" si="135"/>
        <v>48384</v>
      </c>
      <c r="M169" s="1005">
        <f t="shared" si="136"/>
        <v>0</v>
      </c>
      <c r="N169" s="1005">
        <v>160</v>
      </c>
      <c r="O169" s="1005">
        <v>114</v>
      </c>
      <c r="P169" s="1005">
        <v>128</v>
      </c>
      <c r="Q169" s="1005">
        <v>0.92279999999999995</v>
      </c>
      <c r="R169" s="1024">
        <f t="shared" si="179"/>
        <v>0.43965761177136392</v>
      </c>
      <c r="S169" s="1005">
        <v>37290</v>
      </c>
      <c r="T169" s="1005">
        <f t="shared" si="137"/>
        <v>50890</v>
      </c>
      <c r="U169" s="1005">
        <f t="shared" si="138"/>
        <v>0</v>
      </c>
      <c r="V169" s="1005">
        <v>160</v>
      </c>
      <c r="W169" s="1005">
        <v>96</v>
      </c>
      <c r="X169" s="1005">
        <v>128</v>
      </c>
      <c r="Y169" s="1005">
        <v>0.8972</v>
      </c>
      <c r="Z169" s="1024">
        <f t="shared" si="180"/>
        <v>0.29580439814814813</v>
      </c>
      <c r="AA169" s="1005">
        <v>20446</v>
      </c>
      <c r="AB169" s="1005">
        <f t="shared" si="139"/>
        <v>41472</v>
      </c>
      <c r="AC169" s="1005">
        <f t="shared" si="140"/>
        <v>0</v>
      </c>
      <c r="AD169" s="1005">
        <v>160</v>
      </c>
      <c r="AE169" s="1005">
        <v>99.36</v>
      </c>
      <c r="AF169" s="1005">
        <v>128</v>
      </c>
      <c r="AG169" s="1005">
        <v>0.94569999999999999</v>
      </c>
      <c r="AH169" s="1024">
        <f t="shared" si="181"/>
        <v>0.32814853773829933</v>
      </c>
      <c r="AI169" s="1005">
        <v>24258</v>
      </c>
      <c r="AJ169" s="1005">
        <f t="shared" si="141"/>
        <v>44354</v>
      </c>
      <c r="AK169" s="1005">
        <f t="shared" si="142"/>
        <v>0</v>
      </c>
      <c r="AL169" s="1005">
        <v>160</v>
      </c>
      <c r="AM169" s="1005">
        <v>89.44</v>
      </c>
      <c r="AN169" s="1005">
        <v>128</v>
      </c>
      <c r="AO169" s="1005">
        <v>0.9032</v>
      </c>
      <c r="AP169" s="1024">
        <f t="shared" si="182"/>
        <v>0.4388567093696501</v>
      </c>
      <c r="AQ169" s="1005">
        <v>29203</v>
      </c>
      <c r="AR169" s="1005">
        <f t="shared" si="143"/>
        <v>39926</v>
      </c>
      <c r="AS169" s="1005">
        <f t="shared" si="144"/>
        <v>0</v>
      </c>
      <c r="AT169" s="1005">
        <v>160</v>
      </c>
      <c r="AU169" s="1005">
        <v>92</v>
      </c>
      <c r="AV169" s="1005">
        <v>128</v>
      </c>
      <c r="AW169" s="1005">
        <v>0.84940000000000004</v>
      </c>
      <c r="AX169" s="1024">
        <f t="shared" si="183"/>
        <v>0.23048007246376812</v>
      </c>
      <c r="AY169" s="1005">
        <v>15267</v>
      </c>
      <c r="AZ169" s="1005">
        <f t="shared" si="145"/>
        <v>39744</v>
      </c>
      <c r="BA169" s="1005">
        <f t="shared" si="146"/>
        <v>0</v>
      </c>
      <c r="BB169" s="1005">
        <v>160</v>
      </c>
      <c r="BC169" s="1005">
        <v>90</v>
      </c>
      <c r="BD169" s="1005">
        <v>128</v>
      </c>
      <c r="BE169" s="1005">
        <v>0.82820000000000005</v>
      </c>
      <c r="BF169" s="1024">
        <f t="shared" si="184"/>
        <v>0.23273596176821984</v>
      </c>
      <c r="BG169" s="1005">
        <v>15584</v>
      </c>
      <c r="BH169" s="1005">
        <f t="shared" si="147"/>
        <v>40176</v>
      </c>
      <c r="BI169" s="1005">
        <f t="shared" si="148"/>
        <v>0</v>
      </c>
      <c r="BJ169" s="1005">
        <v>160</v>
      </c>
      <c r="BK169" s="1005">
        <v>91.2</v>
      </c>
      <c r="BL169" s="1005">
        <v>128</v>
      </c>
      <c r="BM169" s="1005">
        <v>0.88119999999999998</v>
      </c>
      <c r="BN169" s="1024">
        <f t="shared" si="185"/>
        <v>0.72286184210526316</v>
      </c>
      <c r="BO169" s="1005">
        <v>47466</v>
      </c>
      <c r="BP169" s="1005">
        <f t="shared" si="149"/>
        <v>39398</v>
      </c>
      <c r="BQ169" s="1005">
        <f t="shared" si="150"/>
        <v>8068</v>
      </c>
      <c r="BR169" s="1005">
        <v>160</v>
      </c>
      <c r="BS169" s="1005">
        <v>88.48</v>
      </c>
      <c r="BT169" s="1005">
        <v>128</v>
      </c>
      <c r="BU169" s="1005">
        <v>0.86929999999999996</v>
      </c>
      <c r="BV169" s="1024">
        <f t="shared" si="186"/>
        <v>0.31010592272842163</v>
      </c>
      <c r="BW169" s="1005">
        <v>20414</v>
      </c>
      <c r="BX169" s="1005">
        <f t="shared" si="151"/>
        <v>39497</v>
      </c>
      <c r="BY169" s="1005">
        <f t="shared" si="152"/>
        <v>0</v>
      </c>
      <c r="BZ169" s="1005">
        <v>160</v>
      </c>
      <c r="CA169" s="1005">
        <v>90.8</v>
      </c>
      <c r="CB169" s="1005">
        <v>128</v>
      </c>
      <c r="CC169" s="1005">
        <v>0.87170000000000003</v>
      </c>
      <c r="CD169" s="1024">
        <f t="shared" si="187"/>
        <v>0.472236038084411</v>
      </c>
      <c r="CE169" s="1005">
        <v>31902</v>
      </c>
      <c r="CF169" s="1005">
        <f t="shared" si="153"/>
        <v>40533</v>
      </c>
      <c r="CG169" s="1005">
        <f t="shared" si="154"/>
        <v>0</v>
      </c>
      <c r="CH169" s="1005">
        <v>160</v>
      </c>
      <c r="CI169" s="1005">
        <v>86.8</v>
      </c>
      <c r="CJ169" s="1005">
        <v>128</v>
      </c>
      <c r="CK169" s="1005">
        <v>0.90900000000000003</v>
      </c>
      <c r="CL169" s="1024">
        <f t="shared" si="188"/>
        <v>0.43746228330041698</v>
      </c>
      <c r="CM169" s="1005">
        <v>25517</v>
      </c>
      <c r="CN169" s="1005">
        <f t="shared" si="155"/>
        <v>34998</v>
      </c>
      <c r="CO169" s="1005">
        <f t="shared" si="156"/>
        <v>0</v>
      </c>
      <c r="CP169" s="1005">
        <v>160</v>
      </c>
      <c r="CQ169" s="1005">
        <v>104.4</v>
      </c>
      <c r="CR169" s="1005">
        <v>128</v>
      </c>
      <c r="CS169" s="1005">
        <v>0.95609999999999995</v>
      </c>
      <c r="CT169" s="1024">
        <f t="shared" si="189"/>
        <v>0.57869082931652449</v>
      </c>
      <c r="CU169" s="1005">
        <v>44949</v>
      </c>
      <c r="CV169" s="1005">
        <f t="shared" si="157"/>
        <v>46604</v>
      </c>
      <c r="CW169" s="1005">
        <f t="shared" si="158"/>
        <v>0</v>
      </c>
    </row>
    <row r="170" spans="1:101">
      <c r="A170" s="1004">
        <v>164</v>
      </c>
      <c r="B170" s="1005" t="s">
        <v>730</v>
      </c>
      <c r="C170" s="1004" t="s">
        <v>1274</v>
      </c>
      <c r="D170" s="1005" t="s">
        <v>2050</v>
      </c>
      <c r="E170" s="1004" t="s">
        <v>55</v>
      </c>
      <c r="F170" s="1004">
        <v>160</v>
      </c>
      <c r="G170" s="1005">
        <v>65.040000000000006</v>
      </c>
      <c r="H170" s="1004">
        <v>160</v>
      </c>
      <c r="I170" s="1005">
        <v>0.95120000000000005</v>
      </c>
      <c r="J170" s="1024">
        <f t="shared" si="178"/>
        <v>0.48510745524121907</v>
      </c>
      <c r="K170" s="1005">
        <v>22717</v>
      </c>
      <c r="L170" s="1005">
        <f t="shared" si="135"/>
        <v>28097</v>
      </c>
      <c r="M170" s="1005">
        <f t="shared" si="136"/>
        <v>0</v>
      </c>
      <c r="N170" s="1005">
        <v>160</v>
      </c>
      <c r="O170" s="1005">
        <v>70</v>
      </c>
      <c r="P170" s="1005">
        <v>160</v>
      </c>
      <c r="Q170" s="1005">
        <v>0.93940000000000001</v>
      </c>
      <c r="R170" s="1024">
        <f t="shared" si="179"/>
        <v>0.29333717357910905</v>
      </c>
      <c r="S170" s="1005">
        <v>15277</v>
      </c>
      <c r="T170" s="1005">
        <f t="shared" si="137"/>
        <v>31248</v>
      </c>
      <c r="U170" s="1005">
        <f t="shared" si="138"/>
        <v>0</v>
      </c>
      <c r="V170" s="1005">
        <v>160</v>
      </c>
      <c r="W170" s="1005">
        <v>65.12</v>
      </c>
      <c r="X170" s="1005">
        <v>160</v>
      </c>
      <c r="Y170" s="1005">
        <v>0.94410000000000005</v>
      </c>
      <c r="Z170" s="1024">
        <f t="shared" si="180"/>
        <v>0.48485275047775045</v>
      </c>
      <c r="AA170" s="1005">
        <v>22733</v>
      </c>
      <c r="AB170" s="1005">
        <f t="shared" si="139"/>
        <v>28132</v>
      </c>
      <c r="AC170" s="1005">
        <f t="shared" si="140"/>
        <v>0</v>
      </c>
      <c r="AD170" s="1005">
        <v>160</v>
      </c>
      <c r="AE170" s="1005">
        <v>65.28</v>
      </c>
      <c r="AF170" s="1005">
        <v>160</v>
      </c>
      <c r="AG170" s="1005">
        <v>0.94120000000000004</v>
      </c>
      <c r="AH170" s="1024">
        <f t="shared" si="181"/>
        <v>0.38076260410078011</v>
      </c>
      <c r="AI170" s="1005">
        <v>18493</v>
      </c>
      <c r="AJ170" s="1005">
        <f t="shared" si="141"/>
        <v>29141</v>
      </c>
      <c r="AK170" s="1005">
        <f t="shared" si="142"/>
        <v>0</v>
      </c>
      <c r="AL170" s="1005">
        <v>160</v>
      </c>
      <c r="AM170" s="1005">
        <v>65.52</v>
      </c>
      <c r="AN170" s="1005">
        <v>160</v>
      </c>
      <c r="AO170" s="1005">
        <v>0.94420000000000004</v>
      </c>
      <c r="AP170" s="1024">
        <f t="shared" si="182"/>
        <v>0.44261294261294265</v>
      </c>
      <c r="AQ170" s="1005">
        <v>21576</v>
      </c>
      <c r="AR170" s="1005">
        <f t="shared" si="143"/>
        <v>29248</v>
      </c>
      <c r="AS170" s="1005">
        <f t="shared" si="144"/>
        <v>0</v>
      </c>
      <c r="AT170" s="1005">
        <v>160</v>
      </c>
      <c r="AU170" s="1005">
        <v>67.680000000000007</v>
      </c>
      <c r="AV170" s="1005">
        <v>160</v>
      </c>
      <c r="AW170" s="1005">
        <v>0.93720000000000003</v>
      </c>
      <c r="AX170" s="1024">
        <f t="shared" si="183"/>
        <v>0.40224011688993955</v>
      </c>
      <c r="AY170" s="1005">
        <v>19601</v>
      </c>
      <c r="AZ170" s="1005">
        <f t="shared" si="145"/>
        <v>29238</v>
      </c>
      <c r="BA170" s="1005">
        <f t="shared" si="146"/>
        <v>0</v>
      </c>
      <c r="BB170" s="1005">
        <v>160</v>
      </c>
      <c r="BC170" s="1005">
        <v>67.680000000000007</v>
      </c>
      <c r="BD170" s="1005">
        <v>160</v>
      </c>
      <c r="BE170" s="1005">
        <v>0.94079999999999997</v>
      </c>
      <c r="BF170" s="1024">
        <f t="shared" si="184"/>
        <v>0.46955629273748695</v>
      </c>
      <c r="BG170" s="1005">
        <v>23644</v>
      </c>
      <c r="BH170" s="1005">
        <f t="shared" si="147"/>
        <v>30212</v>
      </c>
      <c r="BI170" s="1005">
        <f t="shared" si="148"/>
        <v>0</v>
      </c>
      <c r="BJ170" s="1005">
        <v>160</v>
      </c>
      <c r="BK170" s="1005">
        <v>64.56</v>
      </c>
      <c r="BL170" s="1005">
        <v>160</v>
      </c>
      <c r="BM170" s="1005">
        <v>0.92689999999999995</v>
      </c>
      <c r="BN170" s="1024">
        <f t="shared" si="185"/>
        <v>0.48910143879939416</v>
      </c>
      <c r="BO170" s="1005">
        <v>22735</v>
      </c>
      <c r="BP170" s="1005">
        <f t="shared" si="149"/>
        <v>27890</v>
      </c>
      <c r="BQ170" s="1005">
        <f t="shared" si="150"/>
        <v>0</v>
      </c>
      <c r="BR170" s="1005">
        <v>160</v>
      </c>
      <c r="BS170" s="1005">
        <v>81.92</v>
      </c>
      <c r="BT170" s="1005">
        <v>160</v>
      </c>
      <c r="BU170" s="1005">
        <v>0.94769999999999999</v>
      </c>
      <c r="BV170" s="1024">
        <f t="shared" si="186"/>
        <v>0.41229904338877688</v>
      </c>
      <c r="BW170" s="1005">
        <v>25129</v>
      </c>
      <c r="BX170" s="1005">
        <f t="shared" si="151"/>
        <v>36569</v>
      </c>
      <c r="BY170" s="1005">
        <f t="shared" si="152"/>
        <v>0</v>
      </c>
      <c r="BZ170" s="1005">
        <v>160</v>
      </c>
      <c r="CA170" s="1005">
        <v>69.92</v>
      </c>
      <c r="CB170" s="1005">
        <v>160</v>
      </c>
      <c r="CC170" s="1005">
        <v>0.95250000000000001</v>
      </c>
      <c r="CD170" s="1024">
        <f t="shared" si="187"/>
        <v>0.53553907999311035</v>
      </c>
      <c r="CE170" s="1005">
        <v>27859</v>
      </c>
      <c r="CF170" s="1005">
        <f t="shared" si="153"/>
        <v>31212</v>
      </c>
      <c r="CG170" s="1005">
        <f t="shared" si="154"/>
        <v>0</v>
      </c>
      <c r="CH170" s="1005">
        <v>160</v>
      </c>
      <c r="CI170" s="1005">
        <v>61.68</v>
      </c>
      <c r="CJ170" s="1005">
        <v>160</v>
      </c>
      <c r="CK170" s="1005">
        <v>0.94869999999999999</v>
      </c>
      <c r="CL170" s="1024">
        <f t="shared" si="188"/>
        <v>0.52906031900438522</v>
      </c>
      <c r="CM170" s="1005">
        <v>21929</v>
      </c>
      <c r="CN170" s="1005">
        <f t="shared" si="155"/>
        <v>24869</v>
      </c>
      <c r="CO170" s="1005">
        <f t="shared" si="156"/>
        <v>0</v>
      </c>
      <c r="CP170" s="1005">
        <v>160</v>
      </c>
      <c r="CQ170" s="1005">
        <v>52</v>
      </c>
      <c r="CR170" s="1005">
        <v>160</v>
      </c>
      <c r="CS170" s="1005">
        <v>0.95720000000000005</v>
      </c>
      <c r="CT170" s="1024">
        <f t="shared" si="189"/>
        <v>0.42227564102564102</v>
      </c>
      <c r="CU170" s="1005">
        <v>16337</v>
      </c>
      <c r="CV170" s="1005">
        <f t="shared" si="157"/>
        <v>23213</v>
      </c>
      <c r="CW170" s="1005">
        <f t="shared" si="158"/>
        <v>0</v>
      </c>
    </row>
    <row r="171" spans="1:101">
      <c r="A171" s="1004">
        <v>165</v>
      </c>
      <c r="B171" s="1005" t="s">
        <v>2042</v>
      </c>
      <c r="C171" s="1004" t="s">
        <v>1274</v>
      </c>
      <c r="D171" s="1005" t="s">
        <v>2011</v>
      </c>
      <c r="E171" s="1004" t="s">
        <v>55</v>
      </c>
      <c r="F171" s="1004">
        <v>161</v>
      </c>
      <c r="G171" s="1005">
        <v>87.6</v>
      </c>
      <c r="H171" s="1004">
        <v>128.80000000000001</v>
      </c>
      <c r="I171" s="1005">
        <v>0.78990000000000005</v>
      </c>
      <c r="J171" s="1024">
        <f t="shared" si="178"/>
        <v>0.21599124809741252</v>
      </c>
      <c r="K171" s="1005">
        <v>13623</v>
      </c>
      <c r="L171" s="1005">
        <f t="shared" si="135"/>
        <v>37843</v>
      </c>
      <c r="M171" s="1005">
        <f t="shared" si="136"/>
        <v>0</v>
      </c>
      <c r="N171" s="1005">
        <v>161</v>
      </c>
      <c r="O171" s="1005">
        <v>75.599999999999994</v>
      </c>
      <c r="P171" s="1005">
        <v>128.80000000000001</v>
      </c>
      <c r="Q171" s="1005">
        <v>0.87270000000000003</v>
      </c>
      <c r="R171" s="1024">
        <f t="shared" si="179"/>
        <v>0.13163509131251069</v>
      </c>
      <c r="S171" s="1005">
        <v>7404</v>
      </c>
      <c r="T171" s="1005">
        <f t="shared" si="137"/>
        <v>33748</v>
      </c>
      <c r="U171" s="1005">
        <f t="shared" si="138"/>
        <v>0</v>
      </c>
      <c r="V171" s="1005">
        <v>161</v>
      </c>
      <c r="W171" s="1005">
        <v>67.8</v>
      </c>
      <c r="X171" s="1005">
        <v>128.80000000000001</v>
      </c>
      <c r="Y171" s="1005">
        <v>0.91749999999999998</v>
      </c>
      <c r="Z171" s="1024">
        <f t="shared" si="180"/>
        <v>0.14675516224188789</v>
      </c>
      <c r="AA171" s="1005">
        <v>7164</v>
      </c>
      <c r="AB171" s="1005">
        <f t="shared" si="139"/>
        <v>29290</v>
      </c>
      <c r="AC171" s="1005">
        <f t="shared" si="140"/>
        <v>0</v>
      </c>
      <c r="AD171" s="1005">
        <v>161</v>
      </c>
      <c r="AE171" s="1005">
        <v>64.8</v>
      </c>
      <c r="AF171" s="1005">
        <v>128.80000000000001</v>
      </c>
      <c r="AG171" s="1005">
        <v>0.87960000000000005</v>
      </c>
      <c r="AH171" s="1024">
        <f t="shared" si="181"/>
        <v>0.13907556750298686</v>
      </c>
      <c r="AI171" s="1005">
        <v>6705</v>
      </c>
      <c r="AJ171" s="1005">
        <f t="shared" si="141"/>
        <v>28927</v>
      </c>
      <c r="AK171" s="1005">
        <f t="shared" si="142"/>
        <v>0</v>
      </c>
      <c r="AL171" s="1005">
        <v>161</v>
      </c>
      <c r="AM171" s="1005">
        <v>73.92</v>
      </c>
      <c r="AN171" s="1005">
        <v>128.80000000000001</v>
      </c>
      <c r="AO171" s="1005">
        <v>0.91479999999999995</v>
      </c>
      <c r="AP171" s="1024">
        <f t="shared" si="182"/>
        <v>0.13708150048875856</v>
      </c>
      <c r="AQ171" s="1005">
        <v>7539</v>
      </c>
      <c r="AR171" s="1005">
        <f t="shared" si="143"/>
        <v>32998</v>
      </c>
      <c r="AS171" s="1005">
        <f t="shared" si="144"/>
        <v>0</v>
      </c>
      <c r="AT171" s="1005">
        <v>161</v>
      </c>
      <c r="AU171" s="1005">
        <v>59.28</v>
      </c>
      <c r="AV171" s="1005">
        <v>128.80000000000001</v>
      </c>
      <c r="AW171" s="1005">
        <v>0.68789999999999996</v>
      </c>
      <c r="AX171" s="1024">
        <f t="shared" si="183"/>
        <v>8.1533963112910487E-2</v>
      </c>
      <c r="AY171" s="1005">
        <v>3480</v>
      </c>
      <c r="AZ171" s="1005">
        <f t="shared" si="145"/>
        <v>25609</v>
      </c>
      <c r="BA171" s="1005">
        <f t="shared" si="146"/>
        <v>0</v>
      </c>
      <c r="BB171" s="1005">
        <v>161</v>
      </c>
      <c r="BC171" s="1005">
        <v>56.64</v>
      </c>
      <c r="BD171" s="1005">
        <v>128.80000000000001</v>
      </c>
      <c r="BE171" s="1005">
        <v>0.46489999999999998</v>
      </c>
      <c r="BF171" s="1024">
        <f t="shared" si="184"/>
        <v>6.1864976307636224E-2</v>
      </c>
      <c r="BG171" s="1005">
        <v>2607</v>
      </c>
      <c r="BH171" s="1005">
        <f t="shared" si="147"/>
        <v>25284</v>
      </c>
      <c r="BI171" s="1005">
        <f t="shared" si="148"/>
        <v>0</v>
      </c>
      <c r="BJ171" s="1005">
        <v>161</v>
      </c>
      <c r="BK171" s="1005">
        <v>4.5599999999999996</v>
      </c>
      <c r="BL171" s="1005">
        <v>128.80000000000001</v>
      </c>
      <c r="BM171" s="1005">
        <v>0.5534</v>
      </c>
      <c r="BN171" s="1024">
        <f t="shared" si="185"/>
        <v>0.29057017543859653</v>
      </c>
      <c r="BO171" s="1005">
        <v>954</v>
      </c>
      <c r="BP171" s="1005">
        <f t="shared" si="149"/>
        <v>1970</v>
      </c>
      <c r="BQ171" s="1005">
        <f t="shared" si="150"/>
        <v>0</v>
      </c>
      <c r="BR171" s="1005">
        <v>161</v>
      </c>
      <c r="BS171" s="1005">
        <v>79.92</v>
      </c>
      <c r="BT171" s="1005">
        <v>128.80000000000001</v>
      </c>
      <c r="BU171" s="1005">
        <v>0.92859999999999998</v>
      </c>
      <c r="BV171" s="1024">
        <f t="shared" si="186"/>
        <v>9.8233313959120411E-2</v>
      </c>
      <c r="BW171" s="1005">
        <v>5841</v>
      </c>
      <c r="BX171" s="1005">
        <f t="shared" si="151"/>
        <v>35676</v>
      </c>
      <c r="BY171" s="1005">
        <f t="shared" si="152"/>
        <v>0</v>
      </c>
      <c r="BZ171" s="1005">
        <v>161</v>
      </c>
      <c r="CA171" s="1005">
        <v>84.24</v>
      </c>
      <c r="CB171" s="1005">
        <v>128.80000000000001</v>
      </c>
      <c r="CC171" s="1005">
        <v>0.92420000000000002</v>
      </c>
      <c r="CD171" s="1024">
        <f t="shared" si="187"/>
        <v>0.28959118340838774</v>
      </c>
      <c r="CE171" s="1005">
        <v>18150</v>
      </c>
      <c r="CF171" s="1005">
        <f t="shared" si="153"/>
        <v>37605</v>
      </c>
      <c r="CG171" s="1005">
        <f t="shared" si="154"/>
        <v>0</v>
      </c>
      <c r="CH171" s="1005">
        <v>161</v>
      </c>
      <c r="CI171" s="1005">
        <v>88.08</v>
      </c>
      <c r="CJ171" s="1005">
        <v>128.80000000000001</v>
      </c>
      <c r="CK171" s="1005">
        <v>0.90559999999999996</v>
      </c>
      <c r="CL171" s="1024">
        <f t="shared" si="188"/>
        <v>0.16659976320228365</v>
      </c>
      <c r="CM171" s="1005">
        <v>9861</v>
      </c>
      <c r="CN171" s="1005">
        <f t="shared" si="155"/>
        <v>35514</v>
      </c>
      <c r="CO171" s="1005">
        <f t="shared" si="156"/>
        <v>0</v>
      </c>
      <c r="CP171" s="1005">
        <v>161</v>
      </c>
      <c r="CQ171" s="1005">
        <v>71.28</v>
      </c>
      <c r="CR171" s="1005">
        <v>128.80000000000001</v>
      </c>
      <c r="CS171" s="1005">
        <v>0.92310000000000003</v>
      </c>
      <c r="CT171" s="1024">
        <f t="shared" si="189"/>
        <v>0.25178985192426051</v>
      </c>
      <c r="CU171" s="1005">
        <v>13353</v>
      </c>
      <c r="CV171" s="1005">
        <f t="shared" si="157"/>
        <v>31819</v>
      </c>
      <c r="CW171" s="1005">
        <f t="shared" si="158"/>
        <v>0</v>
      </c>
    </row>
    <row r="172" spans="1:101">
      <c r="A172" s="1004">
        <v>166</v>
      </c>
      <c r="B172" s="1005" t="s">
        <v>2041</v>
      </c>
      <c r="C172" s="1004" t="s">
        <v>1274</v>
      </c>
      <c r="D172" s="1005" t="s">
        <v>2011</v>
      </c>
      <c r="E172" s="1004" t="s">
        <v>55</v>
      </c>
      <c r="F172" s="1004">
        <v>161</v>
      </c>
      <c r="G172" s="1005">
        <v>176.4</v>
      </c>
      <c r="H172" s="1004">
        <v>176.4</v>
      </c>
      <c r="I172" s="1005">
        <v>0.65969999999999995</v>
      </c>
      <c r="J172" s="1024">
        <f t="shared" si="178"/>
        <v>0.28512377173091458</v>
      </c>
      <c r="K172" s="1005">
        <v>36213</v>
      </c>
      <c r="L172" s="1005">
        <f t="shared" si="135"/>
        <v>76205</v>
      </c>
      <c r="M172" s="1005">
        <f t="shared" si="136"/>
        <v>0</v>
      </c>
      <c r="N172" s="1005">
        <v>161</v>
      </c>
      <c r="O172" s="1005">
        <v>166.88</v>
      </c>
      <c r="P172" s="1005">
        <v>166.88</v>
      </c>
      <c r="Q172" s="1005">
        <v>0.65049999999999997</v>
      </c>
      <c r="R172" s="1024">
        <f t="shared" si="179"/>
        <v>0.27032334096227795</v>
      </c>
      <c r="S172" s="1005">
        <v>33563</v>
      </c>
      <c r="T172" s="1005">
        <f t="shared" si="137"/>
        <v>74495</v>
      </c>
      <c r="U172" s="1005">
        <f t="shared" si="138"/>
        <v>0</v>
      </c>
      <c r="V172" s="1005">
        <v>161</v>
      </c>
      <c r="W172" s="1005">
        <v>162.6</v>
      </c>
      <c r="X172" s="1005">
        <v>162.6</v>
      </c>
      <c r="Y172" s="1005">
        <v>0.62039999999999995</v>
      </c>
      <c r="Z172" s="1024">
        <f t="shared" si="180"/>
        <v>0.14679000956676233</v>
      </c>
      <c r="AA172" s="1005">
        <v>17185</v>
      </c>
      <c r="AB172" s="1005">
        <f t="shared" si="139"/>
        <v>70243</v>
      </c>
      <c r="AC172" s="1005">
        <f t="shared" si="140"/>
        <v>0</v>
      </c>
      <c r="AD172" s="1005">
        <v>161</v>
      </c>
      <c r="AE172" s="1005">
        <v>163.12</v>
      </c>
      <c r="AF172" s="1005">
        <v>163.12</v>
      </c>
      <c r="AG172" s="1005">
        <v>0.55469999999999997</v>
      </c>
      <c r="AH172" s="1024">
        <f t="shared" si="181"/>
        <v>0.17442960390661669</v>
      </c>
      <c r="AI172" s="1005">
        <v>21169</v>
      </c>
      <c r="AJ172" s="1005">
        <f t="shared" si="141"/>
        <v>72817</v>
      </c>
      <c r="AK172" s="1005">
        <f t="shared" si="142"/>
        <v>0</v>
      </c>
      <c r="AL172" s="1005">
        <v>161</v>
      </c>
      <c r="AM172" s="1005">
        <v>182.24</v>
      </c>
      <c r="AN172" s="1005">
        <v>182.24</v>
      </c>
      <c r="AO172" s="1005">
        <v>0.68200000000000005</v>
      </c>
      <c r="AP172" s="1024">
        <f t="shared" si="182"/>
        <v>0.45708807716635041</v>
      </c>
      <c r="AQ172" s="1005">
        <v>61975</v>
      </c>
      <c r="AR172" s="1005">
        <f t="shared" si="143"/>
        <v>81352</v>
      </c>
      <c r="AS172" s="1005">
        <f t="shared" si="144"/>
        <v>0</v>
      </c>
      <c r="AT172" s="1005">
        <v>161</v>
      </c>
      <c r="AU172" s="1005">
        <v>192.4</v>
      </c>
      <c r="AV172" s="1005">
        <v>192.4</v>
      </c>
      <c r="AW172" s="1005">
        <v>0.69010000000000005</v>
      </c>
      <c r="AX172" s="1024">
        <f t="shared" si="183"/>
        <v>0.40339137214137216</v>
      </c>
      <c r="AY172" s="1005">
        <v>55881</v>
      </c>
      <c r="AZ172" s="1005">
        <f t="shared" si="145"/>
        <v>83117</v>
      </c>
      <c r="BA172" s="1005">
        <f t="shared" si="146"/>
        <v>0</v>
      </c>
      <c r="BB172" s="1005">
        <v>161</v>
      </c>
      <c r="BC172" s="1005">
        <v>196.32</v>
      </c>
      <c r="BD172" s="1005">
        <v>196.32</v>
      </c>
      <c r="BE172" s="1005">
        <v>0.67549999999999999</v>
      </c>
      <c r="BF172" s="1024">
        <f t="shared" si="184"/>
        <v>0.22426080745940358</v>
      </c>
      <c r="BG172" s="1005">
        <v>32756</v>
      </c>
      <c r="BH172" s="1005">
        <f t="shared" si="147"/>
        <v>87637</v>
      </c>
      <c r="BI172" s="1005">
        <f t="shared" si="148"/>
        <v>0</v>
      </c>
      <c r="BJ172" s="1005">
        <v>161</v>
      </c>
      <c r="BK172" s="1005">
        <v>16.079999999999998</v>
      </c>
      <c r="BL172" s="1005">
        <v>128.80000000000001</v>
      </c>
      <c r="BM172" s="1005">
        <v>0.49469999999999997</v>
      </c>
      <c r="BN172" s="1024">
        <f t="shared" si="185"/>
        <v>0.19745024875621894</v>
      </c>
      <c r="BO172" s="1005">
        <v>2286</v>
      </c>
      <c r="BP172" s="1005">
        <f t="shared" si="149"/>
        <v>6947</v>
      </c>
      <c r="BQ172" s="1005">
        <f t="shared" si="150"/>
        <v>0</v>
      </c>
      <c r="BR172" s="1005">
        <v>161</v>
      </c>
      <c r="BS172" s="1005">
        <v>13.2</v>
      </c>
      <c r="BT172" s="1005">
        <v>128.80000000000001</v>
      </c>
      <c r="BU172" s="1005">
        <v>0.99780000000000002</v>
      </c>
      <c r="BV172" s="1024">
        <f t="shared" si="186"/>
        <v>0.13949983708048225</v>
      </c>
      <c r="BW172" s="1005">
        <v>1370</v>
      </c>
      <c r="BX172" s="1005">
        <f t="shared" si="151"/>
        <v>5892</v>
      </c>
      <c r="BY172" s="1005">
        <f t="shared" si="152"/>
        <v>0</v>
      </c>
      <c r="BZ172" s="1005">
        <v>161</v>
      </c>
      <c r="CA172" s="1005">
        <v>122.4</v>
      </c>
      <c r="CB172" s="1005">
        <v>128.80000000000001</v>
      </c>
      <c r="CC172" s="1005">
        <v>0.98250000000000004</v>
      </c>
      <c r="CD172" s="1024">
        <f t="shared" si="187"/>
        <v>3.6413310844050882E-2</v>
      </c>
      <c r="CE172" s="1005">
        <v>3316</v>
      </c>
      <c r="CF172" s="1005">
        <f t="shared" si="153"/>
        <v>54639</v>
      </c>
      <c r="CG172" s="1005">
        <f t="shared" si="154"/>
        <v>0</v>
      </c>
      <c r="CH172" s="1005">
        <v>161</v>
      </c>
      <c r="CI172" s="1005">
        <v>145.6</v>
      </c>
      <c r="CJ172" s="1005">
        <v>145.6</v>
      </c>
      <c r="CK172" s="1005">
        <v>0.99109999999999998</v>
      </c>
      <c r="CL172" s="1024">
        <f t="shared" si="188"/>
        <v>0.37325026164311881</v>
      </c>
      <c r="CM172" s="1005">
        <v>36520</v>
      </c>
      <c r="CN172" s="1005">
        <f t="shared" si="155"/>
        <v>58706</v>
      </c>
      <c r="CO172" s="1005">
        <f t="shared" si="156"/>
        <v>0</v>
      </c>
      <c r="CP172" s="1005">
        <v>161</v>
      </c>
      <c r="CQ172" s="1005">
        <v>162</v>
      </c>
      <c r="CR172" s="1005">
        <v>162</v>
      </c>
      <c r="CS172" s="1005">
        <v>0.98089999999999999</v>
      </c>
      <c r="CT172" s="1024">
        <f t="shared" si="189"/>
        <v>0.437773795300677</v>
      </c>
      <c r="CU172" s="1005">
        <v>52764</v>
      </c>
      <c r="CV172" s="1005">
        <f t="shared" si="157"/>
        <v>72317</v>
      </c>
      <c r="CW172" s="1005">
        <f t="shared" si="158"/>
        <v>0</v>
      </c>
    </row>
    <row r="173" spans="1:101">
      <c r="A173" s="1004">
        <v>167</v>
      </c>
      <c r="B173" s="1005" t="s">
        <v>982</v>
      </c>
      <c r="C173" s="1004" t="s">
        <v>1274</v>
      </c>
      <c r="D173" s="1005" t="s">
        <v>2011</v>
      </c>
      <c r="E173" s="1004" t="s">
        <v>55</v>
      </c>
      <c r="F173" s="1004">
        <v>162</v>
      </c>
      <c r="G173" s="1005">
        <v>160</v>
      </c>
      <c r="H173" s="1004">
        <v>160</v>
      </c>
      <c r="I173" s="1005">
        <v>0.94599999999999995</v>
      </c>
      <c r="J173" s="1024">
        <f t="shared" si="178"/>
        <v>0.44677083333333334</v>
      </c>
      <c r="K173" s="1005">
        <v>51468</v>
      </c>
      <c r="L173" s="1005">
        <f t="shared" si="135"/>
        <v>69120</v>
      </c>
      <c r="M173" s="1005">
        <f t="shared" si="136"/>
        <v>0</v>
      </c>
      <c r="N173" s="1005">
        <v>162</v>
      </c>
      <c r="O173" s="1005">
        <v>143.19999999999999</v>
      </c>
      <c r="P173" s="1005">
        <v>143.19999999999999</v>
      </c>
      <c r="Q173" s="1005">
        <v>0.96209999999999996</v>
      </c>
      <c r="R173" s="1024">
        <f t="shared" si="179"/>
        <v>0.31447107586952605</v>
      </c>
      <c r="S173" s="1005">
        <v>33504</v>
      </c>
      <c r="T173" s="1005">
        <f t="shared" si="137"/>
        <v>63924</v>
      </c>
      <c r="U173" s="1005">
        <f t="shared" si="138"/>
        <v>0</v>
      </c>
      <c r="V173" s="1005">
        <v>162</v>
      </c>
      <c r="W173" s="1005">
        <v>187.2</v>
      </c>
      <c r="X173" s="1005">
        <v>187.2</v>
      </c>
      <c r="Y173" s="1005">
        <v>0.92659999999999998</v>
      </c>
      <c r="Z173" s="1024">
        <f t="shared" si="180"/>
        <v>0.37962962962962965</v>
      </c>
      <c r="AA173" s="1005">
        <v>51168</v>
      </c>
      <c r="AB173" s="1005">
        <f t="shared" si="139"/>
        <v>80870</v>
      </c>
      <c r="AC173" s="1005">
        <f t="shared" si="140"/>
        <v>0</v>
      </c>
      <c r="AD173" s="1005">
        <v>162</v>
      </c>
      <c r="AE173" s="1005">
        <v>208</v>
      </c>
      <c r="AF173" s="1005">
        <v>208</v>
      </c>
      <c r="AG173" s="1005">
        <v>0.91559999999999997</v>
      </c>
      <c r="AH173" s="1024">
        <f t="shared" si="181"/>
        <v>0.43680210918114143</v>
      </c>
      <c r="AI173" s="1005">
        <v>67596</v>
      </c>
      <c r="AJ173" s="1005">
        <f t="shared" si="141"/>
        <v>92851</v>
      </c>
      <c r="AK173" s="1005">
        <f t="shared" si="142"/>
        <v>0</v>
      </c>
      <c r="AL173" s="1005">
        <v>162</v>
      </c>
      <c r="AM173" s="1005">
        <v>200</v>
      </c>
      <c r="AN173" s="1005">
        <v>200</v>
      </c>
      <c r="AO173" s="1005">
        <v>0.92400000000000004</v>
      </c>
      <c r="AP173" s="1024">
        <f t="shared" si="182"/>
        <v>0.42416666666666669</v>
      </c>
      <c r="AQ173" s="1005">
        <v>63116</v>
      </c>
      <c r="AR173" s="1005">
        <f t="shared" si="143"/>
        <v>89280</v>
      </c>
      <c r="AS173" s="1005">
        <f t="shared" si="144"/>
        <v>0</v>
      </c>
      <c r="AT173" s="1005">
        <v>162</v>
      </c>
      <c r="AU173" s="1005">
        <v>198.4</v>
      </c>
      <c r="AV173" s="1005">
        <v>198.4</v>
      </c>
      <c r="AW173" s="1005">
        <v>0.93310000000000004</v>
      </c>
      <c r="AX173" s="1024">
        <f t="shared" si="183"/>
        <v>0.41913082437275984</v>
      </c>
      <c r="AY173" s="1005">
        <v>59872</v>
      </c>
      <c r="AZ173" s="1005">
        <f t="shared" si="145"/>
        <v>85709</v>
      </c>
      <c r="BA173" s="1005">
        <f t="shared" si="146"/>
        <v>0</v>
      </c>
      <c r="BB173" s="1005">
        <v>162</v>
      </c>
      <c r="BC173" s="1005">
        <v>153.6</v>
      </c>
      <c r="BD173" s="1005">
        <v>153.6</v>
      </c>
      <c r="BE173" s="1005">
        <v>0.92989999999999995</v>
      </c>
      <c r="BF173" s="1024">
        <f t="shared" si="184"/>
        <v>8.1975246415770614E-2</v>
      </c>
      <c r="BG173" s="1005">
        <v>9368</v>
      </c>
      <c r="BH173" s="1005">
        <f t="shared" si="147"/>
        <v>68567</v>
      </c>
      <c r="BI173" s="1005">
        <f t="shared" si="148"/>
        <v>0</v>
      </c>
      <c r="BJ173" s="1005">
        <v>162</v>
      </c>
      <c r="BK173" s="1005">
        <v>19.2</v>
      </c>
      <c r="BL173" s="1005">
        <v>129.6</v>
      </c>
      <c r="BM173" s="1005">
        <v>0.83120000000000005</v>
      </c>
      <c r="BN173" s="1024">
        <f t="shared" si="185"/>
        <v>0.37557870370370372</v>
      </c>
      <c r="BO173" s="1005">
        <v>5192</v>
      </c>
      <c r="BP173" s="1005">
        <f t="shared" si="149"/>
        <v>8294</v>
      </c>
      <c r="BQ173" s="1005">
        <f t="shared" si="150"/>
        <v>0</v>
      </c>
      <c r="BR173" s="1005">
        <v>162</v>
      </c>
      <c r="BS173" s="1005">
        <v>26.4</v>
      </c>
      <c r="BT173" s="1005">
        <v>129.6</v>
      </c>
      <c r="BU173" s="1005">
        <v>0.9194</v>
      </c>
      <c r="BV173" s="1024">
        <f t="shared" si="186"/>
        <v>0.20222385141739982</v>
      </c>
      <c r="BW173" s="1005">
        <v>3972</v>
      </c>
      <c r="BX173" s="1005">
        <f t="shared" si="151"/>
        <v>11785</v>
      </c>
      <c r="BY173" s="1005">
        <f t="shared" si="152"/>
        <v>0</v>
      </c>
      <c r="BZ173" s="1005">
        <v>162</v>
      </c>
      <c r="CA173" s="1005">
        <v>215.2</v>
      </c>
      <c r="CB173" s="1005">
        <v>215.2</v>
      </c>
      <c r="CC173" s="1005">
        <v>0.88070000000000004</v>
      </c>
      <c r="CD173" s="1024">
        <f t="shared" si="187"/>
        <v>0.28090898189231323</v>
      </c>
      <c r="CE173" s="1005">
        <v>44976</v>
      </c>
      <c r="CF173" s="1005">
        <f t="shared" si="153"/>
        <v>96065</v>
      </c>
      <c r="CG173" s="1005">
        <f t="shared" si="154"/>
        <v>0</v>
      </c>
      <c r="CH173" s="1005">
        <v>162</v>
      </c>
      <c r="CI173" s="1005">
        <v>194.4</v>
      </c>
      <c r="CJ173" s="1005">
        <v>194.4</v>
      </c>
      <c r="CK173" s="1005">
        <v>0.95050000000000001</v>
      </c>
      <c r="CL173" s="1024">
        <f t="shared" si="188"/>
        <v>0.5296516754850088</v>
      </c>
      <c r="CM173" s="1005">
        <v>69192</v>
      </c>
      <c r="CN173" s="1005">
        <f t="shared" si="155"/>
        <v>78382</v>
      </c>
      <c r="CO173" s="1005">
        <f t="shared" si="156"/>
        <v>0</v>
      </c>
      <c r="CP173" s="1005">
        <v>162</v>
      </c>
      <c r="CQ173" s="1005">
        <v>184</v>
      </c>
      <c r="CR173" s="1005">
        <v>184</v>
      </c>
      <c r="CS173" s="1005">
        <v>0.96230000000000004</v>
      </c>
      <c r="CT173" s="1024">
        <f t="shared" si="189"/>
        <v>0.56401940158952779</v>
      </c>
      <c r="CU173" s="1005">
        <v>77212</v>
      </c>
      <c r="CV173" s="1005">
        <f t="shared" si="157"/>
        <v>82138</v>
      </c>
      <c r="CW173" s="1005">
        <f t="shared" si="158"/>
        <v>0</v>
      </c>
    </row>
    <row r="174" spans="1:101">
      <c r="A174" s="1004">
        <v>168</v>
      </c>
      <c r="B174" s="1005" t="s">
        <v>1918</v>
      </c>
      <c r="C174" s="1004" t="s">
        <v>1274</v>
      </c>
      <c r="D174" s="1005" t="s">
        <v>2203</v>
      </c>
      <c r="E174" s="1004" t="s">
        <v>55</v>
      </c>
      <c r="F174" s="1004">
        <v>165</v>
      </c>
      <c r="G174" s="1005">
        <v>14</v>
      </c>
      <c r="H174" s="1004">
        <v>132</v>
      </c>
      <c r="I174" s="1005">
        <v>0.97619999999999996</v>
      </c>
      <c r="J174" s="1024">
        <f t="shared" si="178"/>
        <v>0.35119047619047616</v>
      </c>
      <c r="K174" s="1005">
        <v>3540</v>
      </c>
      <c r="L174" s="1005">
        <f t="shared" si="135"/>
        <v>6048</v>
      </c>
      <c r="M174" s="1005">
        <f t="shared" si="136"/>
        <v>0</v>
      </c>
      <c r="N174" s="1005">
        <v>165</v>
      </c>
      <c r="O174" s="1005">
        <v>16</v>
      </c>
      <c r="P174" s="1005">
        <v>132</v>
      </c>
      <c r="Q174" s="1005">
        <v>0.93300000000000005</v>
      </c>
      <c r="R174" s="1024">
        <f t="shared" si="179"/>
        <v>0.290994623655914</v>
      </c>
      <c r="S174" s="1005">
        <v>3464</v>
      </c>
      <c r="T174" s="1005">
        <f t="shared" si="137"/>
        <v>7142</v>
      </c>
      <c r="U174" s="1005">
        <f t="shared" si="138"/>
        <v>0</v>
      </c>
      <c r="V174" s="1005">
        <v>165</v>
      </c>
      <c r="W174" s="1005">
        <v>16</v>
      </c>
      <c r="X174" s="1005">
        <v>132</v>
      </c>
      <c r="Y174" s="1005">
        <v>0.94699999999999995</v>
      </c>
      <c r="Z174" s="1024">
        <f t="shared" si="180"/>
        <v>0.3112847222222222</v>
      </c>
      <c r="AA174" s="1005">
        <v>3586</v>
      </c>
      <c r="AB174" s="1005">
        <f t="shared" si="139"/>
        <v>6912</v>
      </c>
      <c r="AC174" s="1005">
        <f t="shared" si="140"/>
        <v>0</v>
      </c>
      <c r="AD174" s="1005">
        <v>165</v>
      </c>
      <c r="AE174" s="1005">
        <v>16</v>
      </c>
      <c r="AF174" s="1005">
        <v>132</v>
      </c>
      <c r="AG174" s="1005">
        <v>0.95409999999999995</v>
      </c>
      <c r="AH174" s="1024">
        <f t="shared" si="181"/>
        <v>0.30796370967741937</v>
      </c>
      <c r="AI174" s="1005">
        <v>3666</v>
      </c>
      <c r="AJ174" s="1005">
        <f t="shared" si="141"/>
        <v>7142</v>
      </c>
      <c r="AK174" s="1005">
        <f t="shared" si="142"/>
        <v>0</v>
      </c>
      <c r="AL174" s="1005">
        <v>165</v>
      </c>
      <c r="AM174" s="1005">
        <v>16</v>
      </c>
      <c r="AN174" s="1005">
        <v>132</v>
      </c>
      <c r="AO174" s="1005">
        <v>0.94169999999999998</v>
      </c>
      <c r="AP174" s="1024">
        <f t="shared" si="182"/>
        <v>0.28242607526881719</v>
      </c>
      <c r="AQ174" s="1005">
        <v>3362</v>
      </c>
      <c r="AR174" s="1005">
        <f t="shared" si="143"/>
        <v>7142</v>
      </c>
      <c r="AS174" s="1005">
        <f t="shared" si="144"/>
        <v>0</v>
      </c>
      <c r="AT174" s="1005">
        <v>165</v>
      </c>
      <c r="AU174" s="1005">
        <v>16</v>
      </c>
      <c r="AV174" s="1005">
        <v>132</v>
      </c>
      <c r="AW174" s="1005">
        <v>0.96740000000000004</v>
      </c>
      <c r="AX174" s="1024">
        <f t="shared" si="183"/>
        <v>0.41631944444444446</v>
      </c>
      <c r="AY174" s="1005">
        <v>4796</v>
      </c>
      <c r="AZ174" s="1005">
        <f t="shared" si="145"/>
        <v>6912</v>
      </c>
      <c r="BA174" s="1005">
        <f t="shared" si="146"/>
        <v>0</v>
      </c>
      <c r="BB174" s="1005">
        <v>165</v>
      </c>
      <c r="BC174" s="1005">
        <v>14</v>
      </c>
      <c r="BD174" s="1005">
        <v>132</v>
      </c>
      <c r="BE174" s="1005">
        <v>0.94720000000000004</v>
      </c>
      <c r="BF174" s="1024">
        <f t="shared" si="184"/>
        <v>0.44086021505376344</v>
      </c>
      <c r="BG174" s="1005">
        <v>4592</v>
      </c>
      <c r="BH174" s="1005">
        <f t="shared" si="147"/>
        <v>6250</v>
      </c>
      <c r="BI174" s="1005">
        <f t="shared" si="148"/>
        <v>0</v>
      </c>
      <c r="BJ174" s="1005">
        <v>165</v>
      </c>
      <c r="BK174" s="1005">
        <v>12</v>
      </c>
      <c r="BL174" s="1005">
        <v>132</v>
      </c>
      <c r="BM174" s="1005">
        <v>0.84550000000000003</v>
      </c>
      <c r="BN174" s="1024">
        <f t="shared" si="185"/>
        <v>0.36574074074074076</v>
      </c>
      <c r="BO174" s="1005">
        <v>3160</v>
      </c>
      <c r="BP174" s="1005">
        <f t="shared" si="149"/>
        <v>5184</v>
      </c>
      <c r="BQ174" s="1005">
        <f t="shared" si="150"/>
        <v>0</v>
      </c>
      <c r="BR174" s="1005">
        <v>165</v>
      </c>
      <c r="BS174" s="1005">
        <v>12</v>
      </c>
      <c r="BT174" s="1005">
        <v>132</v>
      </c>
      <c r="BU174" s="1005">
        <v>0.76870000000000005</v>
      </c>
      <c r="BV174" s="1024">
        <f t="shared" si="186"/>
        <v>0.29838709677419356</v>
      </c>
      <c r="BW174" s="1005">
        <v>2664</v>
      </c>
      <c r="BX174" s="1005">
        <f t="shared" si="151"/>
        <v>5357</v>
      </c>
      <c r="BY174" s="1005">
        <f t="shared" si="152"/>
        <v>0</v>
      </c>
      <c r="BZ174" s="1005">
        <v>165</v>
      </c>
      <c r="CA174" s="1005">
        <v>10</v>
      </c>
      <c r="CB174" s="1005">
        <v>132</v>
      </c>
      <c r="CC174" s="1005">
        <v>0.76539999999999997</v>
      </c>
      <c r="CD174" s="1024">
        <f t="shared" si="187"/>
        <v>0.37016129032258066</v>
      </c>
      <c r="CE174" s="1005">
        <v>2754</v>
      </c>
      <c r="CF174" s="1005">
        <f t="shared" si="153"/>
        <v>4464</v>
      </c>
      <c r="CG174" s="1005">
        <f t="shared" si="154"/>
        <v>0</v>
      </c>
      <c r="CH174" s="1005">
        <v>165</v>
      </c>
      <c r="CI174" s="1005">
        <v>12</v>
      </c>
      <c r="CJ174" s="1005">
        <v>132</v>
      </c>
      <c r="CK174" s="1005">
        <v>0.87219999999999998</v>
      </c>
      <c r="CL174" s="1024">
        <f t="shared" si="188"/>
        <v>0.42311507936507936</v>
      </c>
      <c r="CM174" s="1005">
        <v>3412</v>
      </c>
      <c r="CN174" s="1005">
        <f t="shared" si="155"/>
        <v>4838</v>
      </c>
      <c r="CO174" s="1005">
        <f t="shared" si="156"/>
        <v>0</v>
      </c>
      <c r="CP174" s="1005">
        <v>165</v>
      </c>
      <c r="CQ174" s="1005">
        <v>16</v>
      </c>
      <c r="CR174" s="1005">
        <v>132</v>
      </c>
      <c r="CS174" s="1005">
        <v>0.95650000000000002</v>
      </c>
      <c r="CT174" s="1024">
        <f t="shared" si="189"/>
        <v>0.37852822580645162</v>
      </c>
      <c r="CU174" s="1005">
        <v>4506</v>
      </c>
      <c r="CV174" s="1005">
        <f t="shared" si="157"/>
        <v>7142</v>
      </c>
      <c r="CW174" s="1005">
        <f t="shared" si="158"/>
        <v>0</v>
      </c>
    </row>
    <row r="175" spans="1:101">
      <c r="A175" s="1004">
        <v>169</v>
      </c>
      <c r="B175" s="1005" t="s">
        <v>2079</v>
      </c>
      <c r="C175" s="1004" t="s">
        <v>1274</v>
      </c>
      <c r="D175" s="1005" t="s">
        <v>2202</v>
      </c>
      <c r="E175" s="1004" t="s">
        <v>55</v>
      </c>
      <c r="F175" s="1004">
        <v>165</v>
      </c>
      <c r="G175" s="1005"/>
      <c r="H175" s="1004"/>
      <c r="I175" s="1005"/>
      <c r="J175" s="1024">
        <v>0</v>
      </c>
      <c r="K175" s="1005"/>
      <c r="L175" s="1005">
        <f t="shared" si="135"/>
        <v>0</v>
      </c>
      <c r="M175" s="1005">
        <f t="shared" si="136"/>
        <v>0</v>
      </c>
      <c r="N175" s="1005"/>
      <c r="O175" s="1005"/>
      <c r="P175" s="1005"/>
      <c r="Q175" s="1005"/>
      <c r="R175" s="1024">
        <v>0</v>
      </c>
      <c r="S175" s="1005"/>
      <c r="T175" s="1005">
        <f t="shared" si="137"/>
        <v>0</v>
      </c>
      <c r="U175" s="1005">
        <f t="shared" si="138"/>
        <v>0</v>
      </c>
      <c r="V175" s="1005">
        <v>165</v>
      </c>
      <c r="W175" s="1005">
        <v>0</v>
      </c>
      <c r="X175" s="1005">
        <v>165</v>
      </c>
      <c r="Y175" s="1005">
        <v>0.86519999999999997</v>
      </c>
      <c r="Z175" s="1024">
        <v>0</v>
      </c>
      <c r="AA175" s="1005">
        <v>6948</v>
      </c>
      <c r="AB175" s="1005">
        <f t="shared" si="139"/>
        <v>0</v>
      </c>
      <c r="AC175" s="1005">
        <f t="shared" si="140"/>
        <v>6948</v>
      </c>
      <c r="AD175" s="1005">
        <v>165</v>
      </c>
      <c r="AE175" s="1005">
        <v>68</v>
      </c>
      <c r="AF175" s="1005">
        <v>165</v>
      </c>
      <c r="AG175" s="1005">
        <v>0.87590000000000001</v>
      </c>
      <c r="AH175" s="1024">
        <f t="shared" si="181"/>
        <v>0.40733712839974701</v>
      </c>
      <c r="AI175" s="1005">
        <v>20608</v>
      </c>
      <c r="AJ175" s="1005">
        <f t="shared" si="141"/>
        <v>30355</v>
      </c>
      <c r="AK175" s="1005">
        <f t="shared" si="142"/>
        <v>0</v>
      </c>
      <c r="AL175" s="1005">
        <v>165</v>
      </c>
      <c r="AM175" s="1005">
        <v>64</v>
      </c>
      <c r="AN175" s="1005">
        <v>165</v>
      </c>
      <c r="AO175" s="1005">
        <v>0.86719999999999997</v>
      </c>
      <c r="AP175" s="1024">
        <f t="shared" si="182"/>
        <v>0.33912970430107525</v>
      </c>
      <c r="AQ175" s="1005">
        <v>16148</v>
      </c>
      <c r="AR175" s="1005">
        <f t="shared" si="143"/>
        <v>28570</v>
      </c>
      <c r="AS175" s="1005">
        <f t="shared" si="144"/>
        <v>0</v>
      </c>
      <c r="AT175" s="1005">
        <v>165</v>
      </c>
      <c r="AU175" s="1005">
        <v>68</v>
      </c>
      <c r="AV175" s="1005">
        <v>165</v>
      </c>
      <c r="AW175" s="1005">
        <v>0.86450000000000005</v>
      </c>
      <c r="AX175" s="1024">
        <f t="shared" si="183"/>
        <v>0.35400326797385623</v>
      </c>
      <c r="AY175" s="1005">
        <v>17332</v>
      </c>
      <c r="AZ175" s="1005">
        <f t="shared" si="145"/>
        <v>29376</v>
      </c>
      <c r="BA175" s="1005">
        <f t="shared" si="146"/>
        <v>0</v>
      </c>
      <c r="BB175" s="1005">
        <v>165</v>
      </c>
      <c r="BC175" s="1005">
        <v>60</v>
      </c>
      <c r="BD175" s="1005">
        <v>165</v>
      </c>
      <c r="BE175" s="1005">
        <v>0.83879999999999999</v>
      </c>
      <c r="BF175" s="1024">
        <f t="shared" si="184"/>
        <v>0.33924731182795698</v>
      </c>
      <c r="BG175" s="1005">
        <v>15144</v>
      </c>
      <c r="BH175" s="1005">
        <f t="shared" si="147"/>
        <v>26784</v>
      </c>
      <c r="BI175" s="1005">
        <f t="shared" si="148"/>
        <v>0</v>
      </c>
      <c r="BJ175" s="1005">
        <v>165</v>
      </c>
      <c r="BK175" s="1005">
        <v>53.6</v>
      </c>
      <c r="BL175" s="1005">
        <v>165</v>
      </c>
      <c r="BM175" s="1005">
        <v>0.79379999999999995</v>
      </c>
      <c r="BN175" s="1024">
        <f t="shared" si="185"/>
        <v>0.24486940298507462</v>
      </c>
      <c r="BO175" s="1005">
        <v>9450</v>
      </c>
      <c r="BP175" s="1005">
        <f t="shared" si="149"/>
        <v>23155</v>
      </c>
      <c r="BQ175" s="1005">
        <f t="shared" si="150"/>
        <v>0</v>
      </c>
      <c r="BR175" s="1005">
        <v>165</v>
      </c>
      <c r="BS175" s="1005">
        <v>35.200000000000003</v>
      </c>
      <c r="BT175" s="1005">
        <v>165</v>
      </c>
      <c r="BU175" s="1005">
        <v>0.58940000000000003</v>
      </c>
      <c r="BV175" s="1024">
        <f t="shared" si="186"/>
        <v>9.0038489736070371E-2</v>
      </c>
      <c r="BW175" s="1005">
        <v>2358</v>
      </c>
      <c r="BX175" s="1005">
        <f t="shared" si="151"/>
        <v>15713</v>
      </c>
      <c r="BY175" s="1005">
        <f t="shared" si="152"/>
        <v>0</v>
      </c>
      <c r="BZ175" s="1005">
        <v>165</v>
      </c>
      <c r="CA175" s="1005">
        <v>48.8</v>
      </c>
      <c r="CB175" s="1005">
        <v>165</v>
      </c>
      <c r="CC175" s="1005">
        <v>0.77180000000000004</v>
      </c>
      <c r="CD175" s="1024">
        <f t="shared" si="187"/>
        <v>0.10190816146659616</v>
      </c>
      <c r="CE175" s="1005">
        <v>3700</v>
      </c>
      <c r="CF175" s="1005">
        <f t="shared" si="153"/>
        <v>21784</v>
      </c>
      <c r="CG175" s="1005">
        <f t="shared" si="154"/>
        <v>0</v>
      </c>
      <c r="CH175" s="1005">
        <v>165</v>
      </c>
      <c r="CI175" s="1005">
        <v>52</v>
      </c>
      <c r="CJ175" s="1005">
        <v>165</v>
      </c>
      <c r="CK175" s="1005">
        <v>0.92410000000000003</v>
      </c>
      <c r="CL175" s="1024">
        <f t="shared" si="188"/>
        <v>0.18555402930402931</v>
      </c>
      <c r="CM175" s="1005">
        <v>6484</v>
      </c>
      <c r="CN175" s="1005">
        <f t="shared" si="155"/>
        <v>20966</v>
      </c>
      <c r="CO175" s="1005">
        <f t="shared" si="156"/>
        <v>0</v>
      </c>
      <c r="CP175" s="1005">
        <v>165</v>
      </c>
      <c r="CQ175" s="1005">
        <v>64.8</v>
      </c>
      <c r="CR175" s="1005">
        <v>165</v>
      </c>
      <c r="CS175" s="1005">
        <v>0.99870000000000003</v>
      </c>
      <c r="CT175" s="1024">
        <f t="shared" si="189"/>
        <v>0.68793143501924869</v>
      </c>
      <c r="CU175" s="1005">
        <v>33166</v>
      </c>
      <c r="CV175" s="1005">
        <f t="shared" si="157"/>
        <v>28927</v>
      </c>
      <c r="CW175" s="1005">
        <f t="shared" si="158"/>
        <v>4239</v>
      </c>
    </row>
    <row r="176" spans="1:101">
      <c r="A176" s="1004">
        <v>170</v>
      </c>
      <c r="B176" s="1005" t="s">
        <v>742</v>
      </c>
      <c r="C176" s="1004" t="s">
        <v>332</v>
      </c>
      <c r="D176" s="1005" t="s">
        <v>2203</v>
      </c>
      <c r="E176" s="1004" t="s">
        <v>55</v>
      </c>
      <c r="F176" s="1004">
        <v>167</v>
      </c>
      <c r="G176" s="1005">
        <v>0</v>
      </c>
      <c r="H176" s="1004">
        <v>133.6</v>
      </c>
      <c r="I176" s="1005">
        <v>0</v>
      </c>
      <c r="J176" s="1024">
        <v>0</v>
      </c>
      <c r="K176" s="1005">
        <v>0</v>
      </c>
      <c r="L176" s="1005">
        <f t="shared" si="135"/>
        <v>0</v>
      </c>
      <c r="M176" s="1005">
        <f t="shared" si="136"/>
        <v>0</v>
      </c>
      <c r="N176" s="1005">
        <v>167</v>
      </c>
      <c r="O176" s="1005">
        <v>0</v>
      </c>
      <c r="P176" s="1005">
        <v>133.6</v>
      </c>
      <c r="Q176" s="1005">
        <v>0</v>
      </c>
      <c r="R176" s="1024">
        <v>0</v>
      </c>
      <c r="S176" s="1005">
        <v>0</v>
      </c>
      <c r="T176" s="1005">
        <f t="shared" si="137"/>
        <v>0</v>
      </c>
      <c r="U176" s="1005">
        <f t="shared" si="138"/>
        <v>0</v>
      </c>
      <c r="V176" s="1005">
        <v>167</v>
      </c>
      <c r="W176" s="1005">
        <v>0</v>
      </c>
      <c r="X176" s="1005">
        <v>133.6</v>
      </c>
      <c r="Y176" s="1005">
        <v>0</v>
      </c>
      <c r="Z176" s="1024">
        <v>0</v>
      </c>
      <c r="AA176" s="1005">
        <v>0</v>
      </c>
      <c r="AB176" s="1005">
        <f t="shared" si="139"/>
        <v>0</v>
      </c>
      <c r="AC176" s="1005">
        <f t="shared" si="140"/>
        <v>0</v>
      </c>
      <c r="AD176" s="1005">
        <v>167</v>
      </c>
      <c r="AE176" s="1005">
        <v>0</v>
      </c>
      <c r="AF176" s="1005">
        <v>133.6</v>
      </c>
      <c r="AG176" s="1005">
        <v>0</v>
      </c>
      <c r="AH176" s="1024">
        <v>0</v>
      </c>
      <c r="AI176" s="1005">
        <v>0</v>
      </c>
      <c r="AJ176" s="1005">
        <f t="shared" si="141"/>
        <v>0</v>
      </c>
      <c r="AK176" s="1005">
        <f t="shared" si="142"/>
        <v>0</v>
      </c>
      <c r="AL176" s="1005">
        <v>167</v>
      </c>
      <c r="AM176" s="1005">
        <v>0</v>
      </c>
      <c r="AN176" s="1005">
        <v>133.6</v>
      </c>
      <c r="AO176" s="1005">
        <v>0</v>
      </c>
      <c r="AP176" s="1024">
        <v>0</v>
      </c>
      <c r="AQ176" s="1005">
        <v>0</v>
      </c>
      <c r="AR176" s="1005">
        <f t="shared" si="143"/>
        <v>0</v>
      </c>
      <c r="AS176" s="1005">
        <f t="shared" si="144"/>
        <v>0</v>
      </c>
      <c r="AT176" s="1005">
        <v>167</v>
      </c>
      <c r="AU176" s="1005">
        <v>0</v>
      </c>
      <c r="AV176" s="1005">
        <v>133.6</v>
      </c>
      <c r="AW176" s="1005">
        <v>0</v>
      </c>
      <c r="AX176" s="1024">
        <v>0</v>
      </c>
      <c r="AY176" s="1005">
        <v>0</v>
      </c>
      <c r="AZ176" s="1005">
        <f t="shared" si="145"/>
        <v>0</v>
      </c>
      <c r="BA176" s="1005">
        <f t="shared" si="146"/>
        <v>0</v>
      </c>
      <c r="BB176" s="1005">
        <v>167</v>
      </c>
      <c r="BC176" s="1005">
        <v>0</v>
      </c>
      <c r="BD176" s="1005">
        <v>133.6</v>
      </c>
      <c r="BE176" s="1005">
        <v>0</v>
      </c>
      <c r="BF176" s="1024">
        <v>0</v>
      </c>
      <c r="BG176" s="1005">
        <v>0</v>
      </c>
      <c r="BH176" s="1005">
        <f t="shared" si="147"/>
        <v>0</v>
      </c>
      <c r="BI176" s="1005">
        <f t="shared" si="148"/>
        <v>0</v>
      </c>
      <c r="BJ176" s="1005">
        <v>167</v>
      </c>
      <c r="BK176" s="1005">
        <v>0</v>
      </c>
      <c r="BL176" s="1005">
        <v>133.6</v>
      </c>
      <c r="BM176" s="1005">
        <v>0</v>
      </c>
      <c r="BN176" s="1024">
        <v>0</v>
      </c>
      <c r="BO176" s="1005">
        <v>0</v>
      </c>
      <c r="BP176" s="1005">
        <f t="shared" si="149"/>
        <v>0</v>
      </c>
      <c r="BQ176" s="1005">
        <f t="shared" si="150"/>
        <v>0</v>
      </c>
      <c r="BR176" s="1005">
        <v>167</v>
      </c>
      <c r="BS176" s="1005">
        <v>0</v>
      </c>
      <c r="BT176" s="1005">
        <v>133.6</v>
      </c>
      <c r="BU176" s="1005">
        <v>0</v>
      </c>
      <c r="BV176" s="1024">
        <v>0</v>
      </c>
      <c r="BW176" s="1005">
        <v>0</v>
      </c>
      <c r="BX176" s="1005">
        <f t="shared" si="151"/>
        <v>0</v>
      </c>
      <c r="BY176" s="1005">
        <f t="shared" si="152"/>
        <v>0</v>
      </c>
      <c r="BZ176" s="1005">
        <v>167</v>
      </c>
      <c r="CA176" s="1005">
        <v>0</v>
      </c>
      <c r="CB176" s="1005">
        <v>133.6</v>
      </c>
      <c r="CC176" s="1005">
        <v>0</v>
      </c>
      <c r="CD176" s="1024">
        <v>0</v>
      </c>
      <c r="CE176" s="1005">
        <v>0</v>
      </c>
      <c r="CF176" s="1005">
        <f t="shared" si="153"/>
        <v>0</v>
      </c>
      <c r="CG176" s="1005">
        <f t="shared" si="154"/>
        <v>0</v>
      </c>
      <c r="CH176" s="1005">
        <v>167</v>
      </c>
      <c r="CI176" s="1005">
        <v>0</v>
      </c>
      <c r="CJ176" s="1005">
        <v>133.6</v>
      </c>
      <c r="CK176" s="1005">
        <v>0</v>
      </c>
      <c r="CL176" s="1024">
        <v>0</v>
      </c>
      <c r="CM176" s="1005">
        <v>0</v>
      </c>
      <c r="CN176" s="1005">
        <f t="shared" si="155"/>
        <v>0</v>
      </c>
      <c r="CO176" s="1005">
        <f t="shared" si="156"/>
        <v>0</v>
      </c>
      <c r="CP176" s="1005">
        <v>167</v>
      </c>
      <c r="CQ176" s="1005">
        <v>0</v>
      </c>
      <c r="CR176" s="1005">
        <v>133.6</v>
      </c>
      <c r="CS176" s="1005">
        <v>0</v>
      </c>
      <c r="CT176" s="1024">
        <v>0</v>
      </c>
      <c r="CU176" s="1005">
        <v>0</v>
      </c>
      <c r="CV176" s="1005">
        <f t="shared" si="157"/>
        <v>0</v>
      </c>
      <c r="CW176" s="1005">
        <f t="shared" si="158"/>
        <v>0</v>
      </c>
    </row>
    <row r="177" spans="1:101">
      <c r="A177" s="1004">
        <v>171</v>
      </c>
      <c r="B177" s="1005" t="s">
        <v>1706</v>
      </c>
      <c r="C177" s="1004" t="s">
        <v>1274</v>
      </c>
      <c r="D177" s="1005" t="s">
        <v>2203</v>
      </c>
      <c r="E177" s="1004" t="s">
        <v>55</v>
      </c>
      <c r="F177" s="1004">
        <v>167</v>
      </c>
      <c r="G177" s="1005">
        <v>103.6</v>
      </c>
      <c r="H177" s="1004">
        <v>133.6</v>
      </c>
      <c r="I177" s="1005">
        <v>0.90800000000000003</v>
      </c>
      <c r="J177" s="1024">
        <f>+(K177/(24*30*G177))</f>
        <v>0.23595023595023595</v>
      </c>
      <c r="K177" s="1005">
        <v>17600</v>
      </c>
      <c r="L177" s="1005">
        <f t="shared" si="135"/>
        <v>44755</v>
      </c>
      <c r="M177" s="1005">
        <f t="shared" si="136"/>
        <v>0</v>
      </c>
      <c r="N177" s="1005">
        <v>167</v>
      </c>
      <c r="O177" s="1005">
        <v>98</v>
      </c>
      <c r="P177" s="1005">
        <v>133.6</v>
      </c>
      <c r="Q177" s="1005">
        <v>0.75619999999999998</v>
      </c>
      <c r="R177" s="1024">
        <f>+(S177/(24*31*O177))</f>
        <v>3.977397410577134E-2</v>
      </c>
      <c r="S177" s="1005">
        <v>2900</v>
      </c>
      <c r="T177" s="1005">
        <f t="shared" si="137"/>
        <v>43747</v>
      </c>
      <c r="U177" s="1005">
        <f t="shared" si="138"/>
        <v>0</v>
      </c>
      <c r="V177" s="1005">
        <v>167</v>
      </c>
      <c r="W177" s="1005">
        <v>86.56</v>
      </c>
      <c r="X177" s="1005">
        <v>133.6</v>
      </c>
      <c r="Y177" s="1005">
        <v>0.68279999999999996</v>
      </c>
      <c r="Z177" s="1024">
        <f>+(AA177/(24*30*W177))</f>
        <v>1.5580072910248511E-2</v>
      </c>
      <c r="AA177" s="1005">
        <v>971</v>
      </c>
      <c r="AB177" s="1005">
        <f t="shared" si="139"/>
        <v>37394</v>
      </c>
      <c r="AC177" s="1005">
        <f t="shared" si="140"/>
        <v>0</v>
      </c>
      <c r="AD177" s="1005">
        <v>167</v>
      </c>
      <c r="AE177" s="1005">
        <v>90.64</v>
      </c>
      <c r="AF177" s="1005">
        <v>133.6</v>
      </c>
      <c r="AG177" s="1005">
        <v>0.86819999999999997</v>
      </c>
      <c r="AH177" s="1024">
        <f>+(AI177/(24*31*AE177))</f>
        <v>0.11986151050119105</v>
      </c>
      <c r="AI177" s="1005">
        <v>8083</v>
      </c>
      <c r="AJ177" s="1005">
        <f t="shared" si="141"/>
        <v>40462</v>
      </c>
      <c r="AK177" s="1005">
        <f t="shared" si="142"/>
        <v>0</v>
      </c>
      <c r="AL177" s="1005">
        <v>167</v>
      </c>
      <c r="AM177" s="1005">
        <v>80.400000000000006</v>
      </c>
      <c r="AN177" s="1005">
        <v>133.6</v>
      </c>
      <c r="AO177" s="1005">
        <v>0.90149999999999997</v>
      </c>
      <c r="AP177" s="1024">
        <f>+(AQ177/(24*31*AM177))</f>
        <v>0.27600572406783286</v>
      </c>
      <c r="AQ177" s="1005">
        <v>16510</v>
      </c>
      <c r="AR177" s="1005">
        <f t="shared" si="143"/>
        <v>35891</v>
      </c>
      <c r="AS177" s="1005">
        <f t="shared" si="144"/>
        <v>0</v>
      </c>
      <c r="AT177" s="1005">
        <v>167</v>
      </c>
      <c r="AU177" s="1005">
        <v>79.92</v>
      </c>
      <c r="AV177" s="1005">
        <v>133.6</v>
      </c>
      <c r="AW177" s="1005">
        <v>0.8921</v>
      </c>
      <c r="AX177" s="1024">
        <f>+(AY177/(24*30*AU177))</f>
        <v>0.2796198976754532</v>
      </c>
      <c r="AY177" s="1005">
        <v>16090</v>
      </c>
      <c r="AZ177" s="1005">
        <f t="shared" si="145"/>
        <v>34525</v>
      </c>
      <c r="BA177" s="1005">
        <f t="shared" si="146"/>
        <v>0</v>
      </c>
      <c r="BB177" s="1005">
        <v>167</v>
      </c>
      <c r="BC177" s="1005">
        <v>88.24</v>
      </c>
      <c r="BD177" s="1005">
        <v>133.6</v>
      </c>
      <c r="BE177" s="1005">
        <v>0.88790000000000002</v>
      </c>
      <c r="BF177" s="1024">
        <f>+(BG177/(24*31*BC177))</f>
        <v>0.24280067070258046</v>
      </c>
      <c r="BG177" s="1005">
        <v>15940</v>
      </c>
      <c r="BH177" s="1005">
        <f t="shared" si="147"/>
        <v>39390</v>
      </c>
      <c r="BI177" s="1005">
        <f t="shared" si="148"/>
        <v>0</v>
      </c>
      <c r="BJ177" s="1005">
        <v>167</v>
      </c>
      <c r="BK177" s="1005">
        <v>76.319999999999993</v>
      </c>
      <c r="BL177" s="1005">
        <v>133.6</v>
      </c>
      <c r="BM177" s="1005">
        <v>0.88629999999999998</v>
      </c>
      <c r="BN177" s="1024">
        <f>+(BO177/(24*30*BK177))</f>
        <v>0.32835065804798513</v>
      </c>
      <c r="BO177" s="1005">
        <v>18043</v>
      </c>
      <c r="BP177" s="1005">
        <f t="shared" si="149"/>
        <v>32970</v>
      </c>
      <c r="BQ177" s="1005">
        <f t="shared" si="150"/>
        <v>0</v>
      </c>
      <c r="BR177" s="1005">
        <v>167</v>
      </c>
      <c r="BS177" s="1005">
        <v>111.12</v>
      </c>
      <c r="BT177" s="1005">
        <v>133.6</v>
      </c>
      <c r="BU177" s="1005">
        <v>0.92059999999999997</v>
      </c>
      <c r="BV177" s="1024">
        <f>+(BW177/(24*31*BS177))</f>
        <v>0.1467826122297313</v>
      </c>
      <c r="BW177" s="1005">
        <v>12135</v>
      </c>
      <c r="BX177" s="1005">
        <f t="shared" si="151"/>
        <v>49604</v>
      </c>
      <c r="BY177" s="1005">
        <f t="shared" si="152"/>
        <v>0</v>
      </c>
      <c r="BZ177" s="1005">
        <v>167</v>
      </c>
      <c r="CA177" s="1005">
        <v>90.24</v>
      </c>
      <c r="CB177" s="1005">
        <v>133.6</v>
      </c>
      <c r="CC177" s="1005">
        <v>0.95350000000000001</v>
      </c>
      <c r="CD177" s="1024">
        <f>+(CE177/(24*31*CA177))</f>
        <v>0.15810586345611227</v>
      </c>
      <c r="CE177" s="1005">
        <v>10615</v>
      </c>
      <c r="CF177" s="1005">
        <f t="shared" si="153"/>
        <v>40283</v>
      </c>
      <c r="CG177" s="1005">
        <f t="shared" si="154"/>
        <v>0</v>
      </c>
      <c r="CH177" s="1005">
        <v>167</v>
      </c>
      <c r="CI177" s="1005">
        <v>114.72</v>
      </c>
      <c r="CJ177" s="1005">
        <v>133.6</v>
      </c>
      <c r="CK177" s="1005">
        <v>0.94140000000000001</v>
      </c>
      <c r="CL177" s="1024">
        <f>+(CM177/(24*28*CI177))</f>
        <v>0.16804631981802484</v>
      </c>
      <c r="CM177" s="1005">
        <v>12955</v>
      </c>
      <c r="CN177" s="1005">
        <f t="shared" si="155"/>
        <v>46255</v>
      </c>
      <c r="CO177" s="1005">
        <f t="shared" si="156"/>
        <v>0</v>
      </c>
      <c r="CP177" s="1005">
        <v>167</v>
      </c>
      <c r="CQ177" s="1005">
        <v>117.28</v>
      </c>
      <c r="CR177" s="1005">
        <v>133.6</v>
      </c>
      <c r="CS177" s="1005">
        <v>0.92759999999999998</v>
      </c>
      <c r="CT177" s="1024">
        <f t="shared" ref="CT177:CT189" si="190">+(CU177/(24*31*CQ177))</f>
        <v>0.22409838049553316</v>
      </c>
      <c r="CU177" s="1005">
        <v>19554</v>
      </c>
      <c r="CV177" s="1005">
        <f t="shared" si="157"/>
        <v>52354</v>
      </c>
      <c r="CW177" s="1005">
        <f t="shared" si="158"/>
        <v>0</v>
      </c>
    </row>
    <row r="178" spans="1:101">
      <c r="A178" s="1004">
        <v>172</v>
      </c>
      <c r="B178" s="1005" t="s">
        <v>1919</v>
      </c>
      <c r="C178" s="1004" t="s">
        <v>1274</v>
      </c>
      <c r="D178" s="1005" t="s">
        <v>2054</v>
      </c>
      <c r="E178" s="1004" t="s">
        <v>55</v>
      </c>
      <c r="F178" s="1004">
        <v>167</v>
      </c>
      <c r="G178" s="1005">
        <v>153.76</v>
      </c>
      <c r="H178" s="1004">
        <v>167</v>
      </c>
      <c r="I178" s="1005">
        <v>0.81079999999999997</v>
      </c>
      <c r="J178" s="1024">
        <f>+(K178/(24*30*G178))</f>
        <v>0.24149287489883225</v>
      </c>
      <c r="K178" s="1005">
        <v>26735</v>
      </c>
      <c r="L178" s="1005">
        <f t="shared" si="135"/>
        <v>66424</v>
      </c>
      <c r="M178" s="1005">
        <f t="shared" si="136"/>
        <v>0</v>
      </c>
      <c r="N178" s="1005">
        <v>167</v>
      </c>
      <c r="O178" s="1005">
        <v>184.24</v>
      </c>
      <c r="P178" s="1005">
        <v>184.24</v>
      </c>
      <c r="Q178" s="1005">
        <v>0.77490000000000003</v>
      </c>
      <c r="R178" s="1024">
        <f>+(S178/(24*31*O178))</f>
        <v>0.13084849588428371</v>
      </c>
      <c r="S178" s="1005">
        <v>17936</v>
      </c>
      <c r="T178" s="1005">
        <f t="shared" si="137"/>
        <v>82245</v>
      </c>
      <c r="U178" s="1005">
        <f t="shared" si="138"/>
        <v>0</v>
      </c>
      <c r="V178" s="1005">
        <v>167</v>
      </c>
      <c r="W178" s="1005">
        <v>169.2</v>
      </c>
      <c r="X178" s="1005">
        <v>169.2</v>
      </c>
      <c r="Y178" s="1005">
        <v>0.66700000000000004</v>
      </c>
      <c r="Z178" s="1024">
        <f>+(AA178/(24*30*W178))</f>
        <v>0.17077094825321779</v>
      </c>
      <c r="AA178" s="1005">
        <v>20804</v>
      </c>
      <c r="AB178" s="1005">
        <f t="shared" si="139"/>
        <v>73094</v>
      </c>
      <c r="AC178" s="1005">
        <f t="shared" si="140"/>
        <v>0</v>
      </c>
      <c r="AD178" s="1005">
        <v>167</v>
      </c>
      <c r="AE178" s="1005">
        <v>82.64</v>
      </c>
      <c r="AF178" s="1005">
        <v>167</v>
      </c>
      <c r="AG178" s="1005">
        <v>0.57969999999999999</v>
      </c>
      <c r="AH178" s="1024">
        <f>+(AI178/(24*31*AE178))</f>
        <v>9.7212029895179505E-2</v>
      </c>
      <c r="AI178" s="1005">
        <v>5977</v>
      </c>
      <c r="AJ178" s="1005">
        <f t="shared" si="141"/>
        <v>36890</v>
      </c>
      <c r="AK178" s="1005">
        <f t="shared" si="142"/>
        <v>0</v>
      </c>
      <c r="AL178" s="1005">
        <v>167</v>
      </c>
      <c r="AM178" s="1005">
        <v>80.8</v>
      </c>
      <c r="AN178" s="1005">
        <v>167</v>
      </c>
      <c r="AO178" s="1005">
        <v>0.71840000000000004</v>
      </c>
      <c r="AP178" s="1024">
        <f>+(AQ178/(24*31*AM178))</f>
        <v>0.20299358564888748</v>
      </c>
      <c r="AQ178" s="1005">
        <v>12203</v>
      </c>
      <c r="AR178" s="1005">
        <f t="shared" si="143"/>
        <v>36069</v>
      </c>
      <c r="AS178" s="1005">
        <f t="shared" si="144"/>
        <v>0</v>
      </c>
      <c r="AT178" s="1005">
        <v>167</v>
      </c>
      <c r="AU178" s="1005">
        <v>73.040000000000006</v>
      </c>
      <c r="AV178" s="1005">
        <v>167</v>
      </c>
      <c r="AW178" s="1005">
        <v>0.67879999999999996</v>
      </c>
      <c r="AX178" s="1024">
        <f>+(AY178/(24*30*AU178))</f>
        <v>0.20622261774370207</v>
      </c>
      <c r="AY178" s="1005">
        <v>10845</v>
      </c>
      <c r="AZ178" s="1005">
        <f t="shared" si="145"/>
        <v>31553</v>
      </c>
      <c r="BA178" s="1005">
        <f t="shared" si="146"/>
        <v>0</v>
      </c>
      <c r="BB178" s="1005">
        <v>167</v>
      </c>
      <c r="BC178" s="1005">
        <v>69.28</v>
      </c>
      <c r="BD178" s="1005">
        <v>167</v>
      </c>
      <c r="BE178" s="1005">
        <v>0.60670000000000002</v>
      </c>
      <c r="BF178" s="1024">
        <f>+(BG178/(24*31*BC178))</f>
        <v>0.16362617646328442</v>
      </c>
      <c r="BG178" s="1005">
        <v>8434</v>
      </c>
      <c r="BH178" s="1005">
        <f t="shared" si="147"/>
        <v>30927</v>
      </c>
      <c r="BI178" s="1005">
        <f t="shared" si="148"/>
        <v>0</v>
      </c>
      <c r="BJ178" s="1005">
        <v>167</v>
      </c>
      <c r="BK178" s="1005">
        <v>48.56</v>
      </c>
      <c r="BL178" s="1005">
        <v>167</v>
      </c>
      <c r="BM178" s="1005">
        <v>0.3024</v>
      </c>
      <c r="BN178" s="1024">
        <f>+(BO178/(24*30*BK178))</f>
        <v>0.31904974373055095</v>
      </c>
      <c r="BO178" s="1005">
        <v>11155</v>
      </c>
      <c r="BP178" s="1005">
        <f t="shared" si="149"/>
        <v>20978</v>
      </c>
      <c r="BQ178" s="1005">
        <f t="shared" si="150"/>
        <v>0</v>
      </c>
      <c r="BR178" s="1005">
        <v>167</v>
      </c>
      <c r="BS178" s="1005">
        <v>34.799999999999997</v>
      </c>
      <c r="BT178" s="1005">
        <v>167</v>
      </c>
      <c r="BU178" s="1005">
        <v>8.3799999999999999E-2</v>
      </c>
      <c r="BV178" s="1024">
        <f>+(BW178/(24*31*BS178))</f>
        <v>0.29589204053887036</v>
      </c>
      <c r="BW178" s="1005">
        <v>7661</v>
      </c>
      <c r="BX178" s="1005">
        <f t="shared" si="151"/>
        <v>15535</v>
      </c>
      <c r="BY178" s="1005">
        <f t="shared" si="152"/>
        <v>0</v>
      </c>
      <c r="BZ178" s="1005">
        <v>167</v>
      </c>
      <c r="CA178" s="1005">
        <v>45.44</v>
      </c>
      <c r="CB178" s="1005">
        <v>167</v>
      </c>
      <c r="CC178" s="1005">
        <v>0.63080000000000003</v>
      </c>
      <c r="CD178" s="1024">
        <f>+(CE178/(24*31*CA178))</f>
        <v>0.31129316219900044</v>
      </c>
      <c r="CE178" s="1005">
        <v>10524</v>
      </c>
      <c r="CF178" s="1005">
        <f t="shared" si="153"/>
        <v>20284</v>
      </c>
      <c r="CG178" s="1005">
        <f t="shared" si="154"/>
        <v>0</v>
      </c>
      <c r="CH178" s="1005">
        <v>167</v>
      </c>
      <c r="CI178" s="1005">
        <v>101.2</v>
      </c>
      <c r="CJ178" s="1005">
        <v>167</v>
      </c>
      <c r="CK178" s="1005">
        <v>0.59740000000000004</v>
      </c>
      <c r="CL178" s="1024">
        <f>+(CM178/(24*28*CI178))</f>
        <v>0.1579704263128176</v>
      </c>
      <c r="CM178" s="1005">
        <v>10743</v>
      </c>
      <c r="CN178" s="1005">
        <f t="shared" si="155"/>
        <v>40804</v>
      </c>
      <c r="CO178" s="1005">
        <f t="shared" si="156"/>
        <v>0</v>
      </c>
      <c r="CP178" s="1005">
        <v>167</v>
      </c>
      <c r="CQ178" s="1005">
        <v>136.56</v>
      </c>
      <c r="CR178" s="1005">
        <v>167</v>
      </c>
      <c r="CS178" s="1005">
        <v>0.7127</v>
      </c>
      <c r="CT178" s="1024">
        <f t="shared" si="190"/>
        <v>0.28999817323985361</v>
      </c>
      <c r="CU178" s="1005">
        <v>29464</v>
      </c>
      <c r="CV178" s="1005">
        <f t="shared" si="157"/>
        <v>60960</v>
      </c>
      <c r="CW178" s="1005">
        <f t="shared" si="158"/>
        <v>0</v>
      </c>
    </row>
    <row r="179" spans="1:101">
      <c r="A179" s="1004">
        <v>173</v>
      </c>
      <c r="B179" s="1005" t="s">
        <v>2078</v>
      </c>
      <c r="C179" s="1004" t="s">
        <v>1274</v>
      </c>
      <c r="D179" s="1005" t="s">
        <v>2054</v>
      </c>
      <c r="E179" s="1004" t="s">
        <v>55</v>
      </c>
      <c r="F179" s="1004">
        <v>167</v>
      </c>
      <c r="G179" s="1005">
        <v>109.4</v>
      </c>
      <c r="H179" s="1004">
        <v>167</v>
      </c>
      <c r="I179" s="1005">
        <v>0.70730000000000004</v>
      </c>
      <c r="J179" s="1024">
        <f>+(K179/(24*30*G179))</f>
        <v>3.3833536461507212E-2</v>
      </c>
      <c r="K179" s="1005">
        <v>2665</v>
      </c>
      <c r="L179" s="1005">
        <f t="shared" si="135"/>
        <v>47261</v>
      </c>
      <c r="M179" s="1005">
        <f t="shared" si="136"/>
        <v>0</v>
      </c>
      <c r="N179" s="1005">
        <v>167</v>
      </c>
      <c r="O179" s="1005">
        <v>130.4</v>
      </c>
      <c r="P179" s="1005">
        <v>167</v>
      </c>
      <c r="Q179" s="1005">
        <v>0.7157</v>
      </c>
      <c r="R179" s="1024">
        <f>+(S179/(24*31*O179))</f>
        <v>0.24140980605580842</v>
      </c>
      <c r="S179" s="1005">
        <v>23421</v>
      </c>
      <c r="T179" s="1005">
        <f t="shared" si="137"/>
        <v>58211</v>
      </c>
      <c r="U179" s="1005">
        <f t="shared" si="138"/>
        <v>0</v>
      </c>
      <c r="V179" s="1005">
        <v>167</v>
      </c>
      <c r="W179" s="1005">
        <v>84</v>
      </c>
      <c r="X179" s="1005">
        <v>167</v>
      </c>
      <c r="Y179" s="1005">
        <v>0.73750000000000004</v>
      </c>
      <c r="Z179" s="1024">
        <f>+(AA179/(24*30*W179))</f>
        <v>5.0975529100529098E-2</v>
      </c>
      <c r="AA179" s="1005">
        <v>3083</v>
      </c>
      <c r="AB179" s="1005">
        <f t="shared" si="139"/>
        <v>36288</v>
      </c>
      <c r="AC179" s="1005">
        <f t="shared" si="140"/>
        <v>0</v>
      </c>
      <c r="AD179" s="1005">
        <v>167</v>
      </c>
      <c r="AE179" s="1005">
        <v>103.76</v>
      </c>
      <c r="AF179" s="1005">
        <v>167</v>
      </c>
      <c r="AG179" s="1005">
        <v>0.76990000000000003</v>
      </c>
      <c r="AH179" s="1024">
        <f>+(AI179/(24*31*AE179))</f>
        <v>6.4237881463426766E-2</v>
      </c>
      <c r="AI179" s="1005">
        <v>4959</v>
      </c>
      <c r="AJ179" s="1005">
        <f t="shared" si="141"/>
        <v>46318</v>
      </c>
      <c r="AK179" s="1005">
        <f t="shared" si="142"/>
        <v>0</v>
      </c>
      <c r="AL179" s="1005">
        <v>167</v>
      </c>
      <c r="AM179" s="1005">
        <v>117.28</v>
      </c>
      <c r="AN179" s="1005">
        <v>167</v>
      </c>
      <c r="AO179" s="1005">
        <v>0.77300000000000002</v>
      </c>
      <c r="AP179" s="1024">
        <f>+(AQ179/(24*31*AM179))</f>
        <v>0.27428385703178865</v>
      </c>
      <c r="AQ179" s="1005">
        <v>23933</v>
      </c>
      <c r="AR179" s="1005">
        <f t="shared" si="143"/>
        <v>52354</v>
      </c>
      <c r="AS179" s="1005">
        <f t="shared" si="144"/>
        <v>0</v>
      </c>
      <c r="AT179" s="1005">
        <v>167</v>
      </c>
      <c r="AU179" s="1005">
        <v>119.36</v>
      </c>
      <c r="AV179" s="1005">
        <v>167</v>
      </c>
      <c r="AW179" s="1005">
        <v>0.78400000000000003</v>
      </c>
      <c r="AX179" s="1024">
        <f>+(AY179/(24*30*AU179))</f>
        <v>0.33238615207030087</v>
      </c>
      <c r="AY179" s="1005">
        <v>28565</v>
      </c>
      <c r="AZ179" s="1005">
        <f t="shared" si="145"/>
        <v>51564</v>
      </c>
      <c r="BA179" s="1005">
        <f t="shared" si="146"/>
        <v>0</v>
      </c>
      <c r="BB179" s="1005">
        <v>167</v>
      </c>
      <c r="BC179" s="1005">
        <v>66.400000000000006</v>
      </c>
      <c r="BD179" s="1005">
        <v>167</v>
      </c>
      <c r="BE179" s="1005">
        <v>0.74250000000000005</v>
      </c>
      <c r="BF179" s="1024">
        <f>+(BG179/(24*31*BC179))</f>
        <v>0.20438609275812927</v>
      </c>
      <c r="BG179" s="1005">
        <v>10097</v>
      </c>
      <c r="BH179" s="1005">
        <f t="shared" si="147"/>
        <v>29641</v>
      </c>
      <c r="BI179" s="1005">
        <f t="shared" si="148"/>
        <v>0</v>
      </c>
      <c r="BJ179" s="1005">
        <v>167</v>
      </c>
      <c r="BK179" s="1005">
        <v>3.52</v>
      </c>
      <c r="BL179" s="1005">
        <v>167</v>
      </c>
      <c r="BM179" s="1005">
        <v>0.40860000000000002</v>
      </c>
      <c r="BN179" s="1024">
        <f>+(BO179/(24*30*BK179))</f>
        <v>0.5377998737373737</v>
      </c>
      <c r="BO179" s="1005">
        <v>1363</v>
      </c>
      <c r="BP179" s="1005">
        <f t="shared" si="149"/>
        <v>1521</v>
      </c>
      <c r="BQ179" s="1005">
        <f t="shared" si="150"/>
        <v>0</v>
      </c>
      <c r="BR179" s="1005">
        <v>167</v>
      </c>
      <c r="BS179" s="1005">
        <v>3.68</v>
      </c>
      <c r="BT179" s="1005">
        <v>167</v>
      </c>
      <c r="BU179" s="1005">
        <v>0.41099999999999998</v>
      </c>
      <c r="BV179" s="1024">
        <f>+(BW179/(24*31*BS179))</f>
        <v>0.56064457690509584</v>
      </c>
      <c r="BW179" s="1005">
        <v>1535</v>
      </c>
      <c r="BX179" s="1005">
        <f t="shared" si="151"/>
        <v>1643</v>
      </c>
      <c r="BY179" s="1005">
        <f t="shared" si="152"/>
        <v>0</v>
      </c>
      <c r="BZ179" s="1005">
        <v>167</v>
      </c>
      <c r="CA179" s="1005">
        <v>16.079999999999998</v>
      </c>
      <c r="CB179" s="1005">
        <v>167</v>
      </c>
      <c r="CC179" s="1005">
        <v>0.58009999999999995</v>
      </c>
      <c r="CD179" s="1024">
        <f>+(CE179/(24*31*CA179))</f>
        <v>0.28687209115711765</v>
      </c>
      <c r="CE179" s="1005">
        <v>3432</v>
      </c>
      <c r="CF179" s="1005">
        <f t="shared" si="153"/>
        <v>7178</v>
      </c>
      <c r="CG179" s="1005">
        <f t="shared" si="154"/>
        <v>0</v>
      </c>
      <c r="CH179" s="1005">
        <v>167</v>
      </c>
      <c r="CI179" s="1005">
        <v>116.24</v>
      </c>
      <c r="CJ179" s="1005">
        <v>167</v>
      </c>
      <c r="CK179" s="1005">
        <v>0.7198</v>
      </c>
      <c r="CL179" s="1024">
        <f>+(CM179/(24*28*CI179))</f>
        <v>0.17669210664307017</v>
      </c>
      <c r="CM179" s="1005">
        <v>13802</v>
      </c>
      <c r="CN179" s="1005">
        <f t="shared" si="155"/>
        <v>46868</v>
      </c>
      <c r="CO179" s="1005">
        <f t="shared" si="156"/>
        <v>0</v>
      </c>
      <c r="CP179" s="1005">
        <v>167</v>
      </c>
      <c r="CQ179" s="1005">
        <v>164.08</v>
      </c>
      <c r="CR179" s="1005">
        <v>167</v>
      </c>
      <c r="CS179" s="1005">
        <v>0.7702</v>
      </c>
      <c r="CT179" s="1024">
        <f t="shared" si="190"/>
        <v>0.25460469060463553</v>
      </c>
      <c r="CU179" s="1005">
        <v>31081</v>
      </c>
      <c r="CV179" s="1005">
        <f t="shared" si="157"/>
        <v>73245</v>
      </c>
      <c r="CW179" s="1005">
        <f t="shared" si="158"/>
        <v>0</v>
      </c>
    </row>
    <row r="180" spans="1:101">
      <c r="A180" s="1004">
        <v>174</v>
      </c>
      <c r="B180" s="1005" t="s">
        <v>2075</v>
      </c>
      <c r="C180" s="1004" t="s">
        <v>1274</v>
      </c>
      <c r="D180" s="1005" t="s">
        <v>2203</v>
      </c>
      <c r="E180" s="1004" t="s">
        <v>55</v>
      </c>
      <c r="F180" s="1004">
        <v>0</v>
      </c>
      <c r="G180" s="1005"/>
      <c r="H180" s="1004"/>
      <c r="I180" s="1005"/>
      <c r="J180" s="1024">
        <v>0</v>
      </c>
      <c r="K180" s="1005"/>
      <c r="L180" s="1005">
        <f t="shared" si="135"/>
        <v>0</v>
      </c>
      <c r="M180" s="1005">
        <f t="shared" si="136"/>
        <v>0</v>
      </c>
      <c r="N180" s="1005"/>
      <c r="O180" s="1005"/>
      <c r="P180" s="1005"/>
      <c r="Q180" s="1005"/>
      <c r="R180" s="1024">
        <v>0</v>
      </c>
      <c r="S180" s="1005"/>
      <c r="T180" s="1005">
        <f t="shared" si="137"/>
        <v>0</v>
      </c>
      <c r="U180" s="1005">
        <f t="shared" si="138"/>
        <v>0</v>
      </c>
      <c r="V180" s="1005"/>
      <c r="W180" s="1005"/>
      <c r="X180" s="1005"/>
      <c r="Y180" s="1005"/>
      <c r="Z180" s="1024">
        <v>0</v>
      </c>
      <c r="AA180" s="1005"/>
      <c r="AB180" s="1005">
        <f t="shared" si="139"/>
        <v>0</v>
      </c>
      <c r="AC180" s="1005">
        <f t="shared" si="140"/>
        <v>0</v>
      </c>
      <c r="AD180" s="1005"/>
      <c r="AE180" s="1005"/>
      <c r="AF180" s="1005"/>
      <c r="AG180" s="1005"/>
      <c r="AH180" s="1024">
        <v>0</v>
      </c>
      <c r="AI180" s="1005"/>
      <c r="AJ180" s="1005">
        <f t="shared" si="141"/>
        <v>0</v>
      </c>
      <c r="AK180" s="1005">
        <f t="shared" si="142"/>
        <v>0</v>
      </c>
      <c r="AL180" s="1005"/>
      <c r="AM180" s="1005"/>
      <c r="AN180" s="1005"/>
      <c r="AO180" s="1005"/>
      <c r="AP180" s="1024">
        <v>0</v>
      </c>
      <c r="AQ180" s="1005"/>
      <c r="AR180" s="1005">
        <f t="shared" si="143"/>
        <v>0</v>
      </c>
      <c r="AS180" s="1005">
        <f t="shared" si="144"/>
        <v>0</v>
      </c>
      <c r="AT180" s="1005"/>
      <c r="AU180" s="1005"/>
      <c r="AV180" s="1005"/>
      <c r="AW180" s="1005"/>
      <c r="AX180" s="1024">
        <v>0</v>
      </c>
      <c r="AY180" s="1005"/>
      <c r="AZ180" s="1005">
        <f t="shared" si="145"/>
        <v>0</v>
      </c>
      <c r="BA180" s="1005">
        <f t="shared" si="146"/>
        <v>0</v>
      </c>
      <c r="BB180" s="1005">
        <v>167</v>
      </c>
      <c r="BC180" s="1005">
        <v>9.6</v>
      </c>
      <c r="BD180" s="1005">
        <v>133.6</v>
      </c>
      <c r="BE180" s="1005">
        <v>0.46539999999999998</v>
      </c>
      <c r="BF180" s="1024">
        <f>+(BG180/(24*31*BC180))</f>
        <v>0.32426075268817206</v>
      </c>
      <c r="BG180" s="1005">
        <v>2316</v>
      </c>
      <c r="BH180" s="1005">
        <f t="shared" si="147"/>
        <v>4285</v>
      </c>
      <c r="BI180" s="1005">
        <f t="shared" si="148"/>
        <v>0</v>
      </c>
      <c r="BJ180" s="1005">
        <v>167</v>
      </c>
      <c r="BK180" s="1005">
        <v>14.4</v>
      </c>
      <c r="BL180" s="1005">
        <v>133.6</v>
      </c>
      <c r="BM180" s="1005">
        <v>0.51359999999999995</v>
      </c>
      <c r="BN180" s="1024">
        <f>+(BO180/(24*30*BK180))</f>
        <v>0.32503858024691357</v>
      </c>
      <c r="BO180" s="1005">
        <v>3370</v>
      </c>
      <c r="BP180" s="1005">
        <f t="shared" si="149"/>
        <v>6221</v>
      </c>
      <c r="BQ180" s="1005">
        <f t="shared" si="150"/>
        <v>0</v>
      </c>
      <c r="BR180" s="1005">
        <v>167</v>
      </c>
      <c r="BS180" s="1005">
        <v>12.8</v>
      </c>
      <c r="BT180" s="1005">
        <v>133.6</v>
      </c>
      <c r="BU180" s="1005">
        <v>0.5796</v>
      </c>
      <c r="BV180" s="1024">
        <f>+(BW180/(24*31*BS180))</f>
        <v>0.38316952284946232</v>
      </c>
      <c r="BW180" s="1005">
        <v>3649</v>
      </c>
      <c r="BX180" s="1005">
        <f t="shared" si="151"/>
        <v>5714</v>
      </c>
      <c r="BY180" s="1005">
        <f t="shared" si="152"/>
        <v>0</v>
      </c>
      <c r="BZ180" s="1005">
        <v>167</v>
      </c>
      <c r="CA180" s="1005">
        <v>9.6</v>
      </c>
      <c r="CB180" s="1005">
        <v>133.6</v>
      </c>
      <c r="CC180" s="1005">
        <v>0.53290000000000004</v>
      </c>
      <c r="CD180" s="1024">
        <f>+(CE180/(24*31*CA180))</f>
        <v>0.51439292114695345</v>
      </c>
      <c r="CE180" s="1005">
        <v>3674</v>
      </c>
      <c r="CF180" s="1005">
        <f t="shared" si="153"/>
        <v>4285</v>
      </c>
      <c r="CG180" s="1005">
        <f t="shared" si="154"/>
        <v>0</v>
      </c>
      <c r="CH180" s="1005">
        <v>167</v>
      </c>
      <c r="CI180" s="1005">
        <v>17.600000000000001</v>
      </c>
      <c r="CJ180" s="1005">
        <v>133.6</v>
      </c>
      <c r="CK180" s="1005">
        <v>0.63419999999999999</v>
      </c>
      <c r="CL180" s="1024">
        <f>+(CM180/(24*28*CI180))</f>
        <v>0.27419845779220775</v>
      </c>
      <c r="CM180" s="1005">
        <v>3243</v>
      </c>
      <c r="CN180" s="1005">
        <f t="shared" si="155"/>
        <v>7096</v>
      </c>
      <c r="CO180" s="1005">
        <f t="shared" si="156"/>
        <v>0</v>
      </c>
      <c r="CP180" s="1005">
        <v>167</v>
      </c>
      <c r="CQ180" s="1005">
        <v>20</v>
      </c>
      <c r="CR180" s="1005">
        <v>133.6</v>
      </c>
      <c r="CS180" s="1005">
        <v>0.7651</v>
      </c>
      <c r="CT180" s="1024">
        <f t="shared" si="190"/>
        <v>0.30994623655913978</v>
      </c>
      <c r="CU180" s="1005">
        <v>4612</v>
      </c>
      <c r="CV180" s="1005">
        <f t="shared" si="157"/>
        <v>8928</v>
      </c>
      <c r="CW180" s="1005">
        <f t="shared" si="158"/>
        <v>0</v>
      </c>
    </row>
    <row r="181" spans="1:101">
      <c r="A181" s="1004">
        <v>175</v>
      </c>
      <c r="B181" s="1005" t="s">
        <v>2268</v>
      </c>
      <c r="C181" s="1004" t="s">
        <v>1349</v>
      </c>
      <c r="D181" s="1005" t="s">
        <v>2054</v>
      </c>
      <c r="E181" s="1004" t="s">
        <v>55</v>
      </c>
      <c r="F181" s="1004">
        <v>0</v>
      </c>
      <c r="G181" s="1005"/>
      <c r="H181" s="1004"/>
      <c r="I181" s="1005"/>
      <c r="J181" s="1024">
        <v>0</v>
      </c>
      <c r="K181" s="1005"/>
      <c r="L181" s="1005">
        <f t="shared" si="135"/>
        <v>0</v>
      </c>
      <c r="M181" s="1005">
        <f t="shared" si="136"/>
        <v>0</v>
      </c>
      <c r="N181" s="1005"/>
      <c r="O181" s="1005"/>
      <c r="P181" s="1005"/>
      <c r="Q181" s="1005"/>
      <c r="R181" s="1024">
        <v>0</v>
      </c>
      <c r="S181" s="1005"/>
      <c r="T181" s="1005">
        <f t="shared" si="137"/>
        <v>0</v>
      </c>
      <c r="U181" s="1005">
        <f t="shared" si="138"/>
        <v>0</v>
      </c>
      <c r="V181" s="1005"/>
      <c r="W181" s="1005"/>
      <c r="X181" s="1005"/>
      <c r="Y181" s="1005"/>
      <c r="Z181" s="1024">
        <v>0</v>
      </c>
      <c r="AA181" s="1005"/>
      <c r="AB181" s="1005">
        <f t="shared" si="139"/>
        <v>0</v>
      </c>
      <c r="AC181" s="1005">
        <f t="shared" si="140"/>
        <v>0</v>
      </c>
      <c r="AD181" s="1005"/>
      <c r="AE181" s="1005"/>
      <c r="AF181" s="1005"/>
      <c r="AG181" s="1005"/>
      <c r="AH181" s="1024">
        <v>0</v>
      </c>
      <c r="AI181" s="1005"/>
      <c r="AJ181" s="1005">
        <f t="shared" si="141"/>
        <v>0</v>
      </c>
      <c r="AK181" s="1005">
        <f t="shared" si="142"/>
        <v>0</v>
      </c>
      <c r="AL181" s="1005"/>
      <c r="AM181" s="1005"/>
      <c r="AN181" s="1005"/>
      <c r="AO181" s="1005"/>
      <c r="AP181" s="1024">
        <v>0</v>
      </c>
      <c r="AQ181" s="1005"/>
      <c r="AR181" s="1005">
        <f t="shared" si="143"/>
        <v>0</v>
      </c>
      <c r="AS181" s="1005">
        <f t="shared" si="144"/>
        <v>0</v>
      </c>
      <c r="AT181" s="1005"/>
      <c r="AU181" s="1005"/>
      <c r="AV181" s="1005"/>
      <c r="AW181" s="1005"/>
      <c r="AX181" s="1024">
        <v>0</v>
      </c>
      <c r="AY181" s="1005"/>
      <c r="AZ181" s="1005">
        <f t="shared" si="145"/>
        <v>0</v>
      </c>
      <c r="BA181" s="1005">
        <f t="shared" si="146"/>
        <v>0</v>
      </c>
      <c r="BB181" s="1005"/>
      <c r="BC181" s="1005"/>
      <c r="BD181" s="1005"/>
      <c r="BE181" s="1005"/>
      <c r="BF181" s="1024">
        <v>0</v>
      </c>
      <c r="BG181" s="1005"/>
      <c r="BH181" s="1005">
        <f t="shared" si="147"/>
        <v>0</v>
      </c>
      <c r="BI181" s="1005">
        <f t="shared" si="148"/>
        <v>0</v>
      </c>
      <c r="BJ181" s="1005"/>
      <c r="BK181" s="1005"/>
      <c r="BL181" s="1005"/>
      <c r="BM181" s="1005"/>
      <c r="BN181" s="1024">
        <v>0</v>
      </c>
      <c r="BO181" s="1005"/>
      <c r="BP181" s="1005">
        <f t="shared" si="149"/>
        <v>0</v>
      </c>
      <c r="BQ181" s="1005">
        <f t="shared" si="150"/>
        <v>0</v>
      </c>
      <c r="BR181" s="1005"/>
      <c r="BS181" s="1005"/>
      <c r="BT181" s="1005"/>
      <c r="BU181" s="1005"/>
      <c r="BV181" s="1024">
        <v>0</v>
      </c>
      <c r="BW181" s="1005"/>
      <c r="BX181" s="1005">
        <f t="shared" si="151"/>
        <v>0</v>
      </c>
      <c r="BY181" s="1005">
        <f t="shared" si="152"/>
        <v>0</v>
      </c>
      <c r="BZ181" s="1005"/>
      <c r="CA181" s="1005"/>
      <c r="CB181" s="1005"/>
      <c r="CC181" s="1005"/>
      <c r="CD181" s="1024">
        <v>0</v>
      </c>
      <c r="CE181" s="1005"/>
      <c r="CF181" s="1005">
        <f t="shared" si="153"/>
        <v>0</v>
      </c>
      <c r="CG181" s="1005">
        <f t="shared" si="154"/>
        <v>0</v>
      </c>
      <c r="CH181" s="1005"/>
      <c r="CI181" s="1005"/>
      <c r="CJ181" s="1005"/>
      <c r="CK181" s="1005"/>
      <c r="CL181" s="1024">
        <v>0</v>
      </c>
      <c r="CM181" s="1005"/>
      <c r="CN181" s="1005">
        <f t="shared" si="155"/>
        <v>0</v>
      </c>
      <c r="CO181" s="1005">
        <f t="shared" si="156"/>
        <v>0</v>
      </c>
      <c r="CP181" s="1005">
        <v>167</v>
      </c>
      <c r="CQ181" s="1005">
        <v>76.64</v>
      </c>
      <c r="CR181" s="1005">
        <v>167</v>
      </c>
      <c r="CS181" s="1005">
        <v>0.15809999999999999</v>
      </c>
      <c r="CT181" s="1024">
        <f t="shared" si="190"/>
        <v>6.2872499831638493E-2</v>
      </c>
      <c r="CU181" s="1005">
        <v>3585</v>
      </c>
      <c r="CV181" s="1005">
        <f t="shared" si="157"/>
        <v>34212</v>
      </c>
      <c r="CW181" s="1005">
        <f t="shared" si="158"/>
        <v>0</v>
      </c>
    </row>
    <row r="182" spans="1:101">
      <c r="A182" s="1004">
        <v>176</v>
      </c>
      <c r="B182" s="1005" t="s">
        <v>2269</v>
      </c>
      <c r="C182" s="1004" t="s">
        <v>1349</v>
      </c>
      <c r="D182" s="1005" t="s">
        <v>2054</v>
      </c>
      <c r="E182" s="1004" t="s">
        <v>55</v>
      </c>
      <c r="F182" s="1004">
        <v>0</v>
      </c>
      <c r="G182" s="1005"/>
      <c r="H182" s="1004"/>
      <c r="I182" s="1005"/>
      <c r="J182" s="1024">
        <v>0</v>
      </c>
      <c r="K182" s="1005"/>
      <c r="L182" s="1005">
        <f t="shared" si="135"/>
        <v>0</v>
      </c>
      <c r="M182" s="1005">
        <f t="shared" si="136"/>
        <v>0</v>
      </c>
      <c r="N182" s="1005"/>
      <c r="O182" s="1005"/>
      <c r="P182" s="1005"/>
      <c r="Q182" s="1005"/>
      <c r="R182" s="1024">
        <v>0</v>
      </c>
      <c r="S182" s="1005"/>
      <c r="T182" s="1005">
        <f t="shared" si="137"/>
        <v>0</v>
      </c>
      <c r="U182" s="1005">
        <f t="shared" si="138"/>
        <v>0</v>
      </c>
      <c r="V182" s="1005"/>
      <c r="W182" s="1005"/>
      <c r="X182" s="1005"/>
      <c r="Y182" s="1005"/>
      <c r="Z182" s="1024">
        <v>0</v>
      </c>
      <c r="AA182" s="1005"/>
      <c r="AB182" s="1005">
        <f t="shared" si="139"/>
        <v>0</v>
      </c>
      <c r="AC182" s="1005">
        <f t="shared" si="140"/>
        <v>0</v>
      </c>
      <c r="AD182" s="1005"/>
      <c r="AE182" s="1005"/>
      <c r="AF182" s="1005"/>
      <c r="AG182" s="1005"/>
      <c r="AH182" s="1024">
        <v>0</v>
      </c>
      <c r="AI182" s="1005"/>
      <c r="AJ182" s="1005">
        <f t="shared" si="141"/>
        <v>0</v>
      </c>
      <c r="AK182" s="1005">
        <f t="shared" si="142"/>
        <v>0</v>
      </c>
      <c r="AL182" s="1005"/>
      <c r="AM182" s="1005"/>
      <c r="AN182" s="1005"/>
      <c r="AO182" s="1005"/>
      <c r="AP182" s="1024">
        <v>0</v>
      </c>
      <c r="AQ182" s="1005"/>
      <c r="AR182" s="1005">
        <f t="shared" si="143"/>
        <v>0</v>
      </c>
      <c r="AS182" s="1005">
        <f t="shared" si="144"/>
        <v>0</v>
      </c>
      <c r="AT182" s="1005"/>
      <c r="AU182" s="1005"/>
      <c r="AV182" s="1005"/>
      <c r="AW182" s="1005"/>
      <c r="AX182" s="1024">
        <v>0</v>
      </c>
      <c r="AY182" s="1005"/>
      <c r="AZ182" s="1005">
        <f t="shared" si="145"/>
        <v>0</v>
      </c>
      <c r="BA182" s="1005">
        <f t="shared" si="146"/>
        <v>0</v>
      </c>
      <c r="BB182" s="1005"/>
      <c r="BC182" s="1005"/>
      <c r="BD182" s="1005"/>
      <c r="BE182" s="1005"/>
      <c r="BF182" s="1024">
        <v>0</v>
      </c>
      <c r="BG182" s="1005"/>
      <c r="BH182" s="1005">
        <f t="shared" si="147"/>
        <v>0</v>
      </c>
      <c r="BI182" s="1005">
        <f t="shared" si="148"/>
        <v>0</v>
      </c>
      <c r="BJ182" s="1005"/>
      <c r="BK182" s="1005"/>
      <c r="BL182" s="1005"/>
      <c r="BM182" s="1005"/>
      <c r="BN182" s="1024">
        <v>0</v>
      </c>
      <c r="BO182" s="1005"/>
      <c r="BP182" s="1005">
        <f t="shared" si="149"/>
        <v>0</v>
      </c>
      <c r="BQ182" s="1005">
        <f t="shared" si="150"/>
        <v>0</v>
      </c>
      <c r="BR182" s="1005"/>
      <c r="BS182" s="1005"/>
      <c r="BT182" s="1005"/>
      <c r="BU182" s="1005"/>
      <c r="BV182" s="1024">
        <v>0</v>
      </c>
      <c r="BW182" s="1005"/>
      <c r="BX182" s="1005">
        <f t="shared" si="151"/>
        <v>0</v>
      </c>
      <c r="BY182" s="1005">
        <f t="shared" si="152"/>
        <v>0</v>
      </c>
      <c r="BZ182" s="1005"/>
      <c r="CA182" s="1005"/>
      <c r="CB182" s="1005"/>
      <c r="CC182" s="1005"/>
      <c r="CD182" s="1024">
        <v>0</v>
      </c>
      <c r="CE182" s="1005"/>
      <c r="CF182" s="1005">
        <f t="shared" si="153"/>
        <v>0</v>
      </c>
      <c r="CG182" s="1005">
        <f t="shared" si="154"/>
        <v>0</v>
      </c>
      <c r="CH182" s="1005"/>
      <c r="CI182" s="1005"/>
      <c r="CJ182" s="1005"/>
      <c r="CK182" s="1005"/>
      <c r="CL182" s="1024">
        <v>0</v>
      </c>
      <c r="CM182" s="1005"/>
      <c r="CN182" s="1005">
        <f t="shared" si="155"/>
        <v>0</v>
      </c>
      <c r="CO182" s="1005">
        <f t="shared" si="156"/>
        <v>0</v>
      </c>
      <c r="CP182" s="1005">
        <v>167</v>
      </c>
      <c r="CQ182" s="1005">
        <v>3.36</v>
      </c>
      <c r="CR182" s="1005">
        <v>167</v>
      </c>
      <c r="CS182" s="1005">
        <v>0.51280000000000003</v>
      </c>
      <c r="CT182" s="1024">
        <f t="shared" si="190"/>
        <v>1.5600998463901691E-2</v>
      </c>
      <c r="CU182" s="1005">
        <v>39</v>
      </c>
      <c r="CV182" s="1005">
        <f t="shared" si="157"/>
        <v>1500</v>
      </c>
      <c r="CW182" s="1005">
        <f t="shared" si="158"/>
        <v>0</v>
      </c>
    </row>
    <row r="183" spans="1:101">
      <c r="A183" s="1004">
        <v>177</v>
      </c>
      <c r="B183" s="1005" t="s">
        <v>1838</v>
      </c>
      <c r="C183" s="1004" t="s">
        <v>1274</v>
      </c>
      <c r="D183" s="1005" t="s">
        <v>2011</v>
      </c>
      <c r="E183" s="1004" t="s">
        <v>55</v>
      </c>
      <c r="F183" s="1004">
        <v>167</v>
      </c>
      <c r="G183" s="1005">
        <v>132</v>
      </c>
      <c r="H183" s="1004">
        <v>133.6</v>
      </c>
      <c r="I183" s="1005">
        <v>0.99409999999999998</v>
      </c>
      <c r="J183" s="1024">
        <f t="shared" ref="J183:J188" si="191">+(K183/(24*30*G183))</f>
        <v>0.2172979797979798</v>
      </c>
      <c r="K183" s="1005">
        <v>20652</v>
      </c>
      <c r="L183" s="1005">
        <f t="shared" si="135"/>
        <v>57024</v>
      </c>
      <c r="M183" s="1005">
        <f t="shared" si="136"/>
        <v>0</v>
      </c>
      <c r="N183" s="1005">
        <v>167</v>
      </c>
      <c r="O183" s="1005">
        <v>116</v>
      </c>
      <c r="P183" s="1005">
        <v>133.6</v>
      </c>
      <c r="Q183" s="1005">
        <v>0.94469999999999998</v>
      </c>
      <c r="R183" s="1024">
        <f t="shared" ref="R183:R189" si="192">+(S183/(24*31*O183))</f>
        <v>0.15480163144234335</v>
      </c>
      <c r="S183" s="1005">
        <v>13360</v>
      </c>
      <c r="T183" s="1005">
        <f t="shared" si="137"/>
        <v>51782</v>
      </c>
      <c r="U183" s="1005">
        <f t="shared" si="138"/>
        <v>0</v>
      </c>
      <c r="V183" s="1005">
        <v>167</v>
      </c>
      <c r="W183" s="1005">
        <v>76</v>
      </c>
      <c r="X183" s="1005">
        <v>133.6</v>
      </c>
      <c r="Y183" s="1005">
        <v>0.76880000000000004</v>
      </c>
      <c r="Z183" s="1024">
        <f t="shared" ref="Z183:Z189" si="193">+(AA183/(24*30*W183))</f>
        <v>8.4283625730994155E-2</v>
      </c>
      <c r="AA183" s="1005">
        <v>4612</v>
      </c>
      <c r="AB183" s="1005">
        <f t="shared" si="139"/>
        <v>32832</v>
      </c>
      <c r="AC183" s="1005">
        <f t="shared" si="140"/>
        <v>0</v>
      </c>
      <c r="AD183" s="1005">
        <v>167</v>
      </c>
      <c r="AE183" s="1005">
        <v>43.44</v>
      </c>
      <c r="AF183" s="1005">
        <v>133.6</v>
      </c>
      <c r="AG183" s="1005">
        <v>0.27589999999999998</v>
      </c>
      <c r="AH183" s="1024">
        <f t="shared" ref="AH183:AH189" si="194">+(AI183/(24*31*AE183))</f>
        <v>9.4618210261589342E-2</v>
      </c>
      <c r="AI183" s="1005">
        <v>3058</v>
      </c>
      <c r="AJ183" s="1005">
        <f t="shared" si="141"/>
        <v>19392</v>
      </c>
      <c r="AK183" s="1005">
        <f t="shared" si="142"/>
        <v>0</v>
      </c>
      <c r="AL183" s="1005">
        <v>167</v>
      </c>
      <c r="AM183" s="1005">
        <v>5</v>
      </c>
      <c r="AN183" s="1005">
        <v>133.6</v>
      </c>
      <c r="AO183" s="1005">
        <v>0.23980000000000001</v>
      </c>
      <c r="AP183" s="1024">
        <f t="shared" ref="AP183:AP189" si="195">+(AQ183/(24*31*AM183))</f>
        <v>0.71720430107526878</v>
      </c>
      <c r="AQ183" s="1005">
        <v>2668</v>
      </c>
      <c r="AR183" s="1005">
        <f t="shared" si="143"/>
        <v>2232</v>
      </c>
      <c r="AS183" s="1005">
        <f t="shared" si="144"/>
        <v>436</v>
      </c>
      <c r="AT183" s="1005">
        <v>167</v>
      </c>
      <c r="AU183" s="1005">
        <v>11.8</v>
      </c>
      <c r="AV183" s="1005">
        <v>133.6</v>
      </c>
      <c r="AW183" s="1005">
        <v>0.30030000000000001</v>
      </c>
      <c r="AX183" s="1024">
        <f t="shared" ref="AX183:AX189" si="196">+(AY183/(24*30*AU183))</f>
        <v>0.29778719397363468</v>
      </c>
      <c r="AY183" s="1005">
        <v>2530</v>
      </c>
      <c r="AZ183" s="1005">
        <f t="shared" si="145"/>
        <v>5098</v>
      </c>
      <c r="BA183" s="1005">
        <f t="shared" si="146"/>
        <v>0</v>
      </c>
      <c r="BB183" s="1005">
        <v>167</v>
      </c>
      <c r="BC183" s="1005">
        <v>46.88</v>
      </c>
      <c r="BD183" s="1005">
        <v>133.6</v>
      </c>
      <c r="BE183" s="1005">
        <v>0.59460000000000002</v>
      </c>
      <c r="BF183" s="1024">
        <f t="shared" ref="BF183:BF189" si="197">+(BG183/(24*31*BC183))</f>
        <v>0.11118527285404968</v>
      </c>
      <c r="BG183" s="1005">
        <v>3878</v>
      </c>
      <c r="BH183" s="1005">
        <f t="shared" si="147"/>
        <v>20927</v>
      </c>
      <c r="BI183" s="1005">
        <f t="shared" si="148"/>
        <v>0</v>
      </c>
      <c r="BJ183" s="1005">
        <v>167</v>
      </c>
      <c r="BK183" s="1005">
        <v>83</v>
      </c>
      <c r="BL183" s="1005">
        <v>133.6</v>
      </c>
      <c r="BM183" s="1005">
        <v>0.77059999999999995</v>
      </c>
      <c r="BN183" s="1024">
        <f t="shared" ref="BN183:BN189" si="198">+(BO183/(24*30*BK183))</f>
        <v>0.14006024096385541</v>
      </c>
      <c r="BO183" s="1005">
        <v>8370</v>
      </c>
      <c r="BP183" s="1005">
        <f t="shared" si="149"/>
        <v>35856</v>
      </c>
      <c r="BQ183" s="1005">
        <f t="shared" si="150"/>
        <v>0</v>
      </c>
      <c r="BR183" s="1005">
        <v>167</v>
      </c>
      <c r="BS183" s="1005">
        <v>67.819999999999993</v>
      </c>
      <c r="BT183" s="1005">
        <v>133.6</v>
      </c>
      <c r="BU183" s="1005">
        <v>0.72070000000000001</v>
      </c>
      <c r="BV183" s="1024">
        <f t="shared" ref="BV183:BV189" si="199">+(BW183/(24*31*BS183))</f>
        <v>4.5423844902540887E-2</v>
      </c>
      <c r="BW183" s="1005">
        <v>2292</v>
      </c>
      <c r="BX183" s="1005">
        <f t="shared" si="151"/>
        <v>30275</v>
      </c>
      <c r="BY183" s="1005">
        <f t="shared" si="152"/>
        <v>0</v>
      </c>
      <c r="BZ183" s="1005">
        <v>167</v>
      </c>
      <c r="CA183" s="1005">
        <v>134.26</v>
      </c>
      <c r="CB183" s="1005">
        <v>134.26</v>
      </c>
      <c r="CC183" s="1005">
        <v>0.95599999999999996</v>
      </c>
      <c r="CD183" s="1024">
        <f t="shared" ref="CD183:CD189" si="200">+(CE183/(24*31*CA183))</f>
        <v>9.0159680542808138E-2</v>
      </c>
      <c r="CE183" s="1005">
        <v>9006</v>
      </c>
      <c r="CF183" s="1005">
        <f t="shared" si="153"/>
        <v>59934</v>
      </c>
      <c r="CG183" s="1005">
        <f t="shared" si="154"/>
        <v>0</v>
      </c>
      <c r="CH183" s="1005">
        <v>167</v>
      </c>
      <c r="CI183" s="1005">
        <v>151</v>
      </c>
      <c r="CJ183" s="1005">
        <v>151</v>
      </c>
      <c r="CK183" s="1005">
        <v>0.85680000000000001</v>
      </c>
      <c r="CL183" s="1024">
        <f t="shared" ref="CL183:CL189" si="201">+(CM183/(24*28*CI183))</f>
        <v>0.16727767265846735</v>
      </c>
      <c r="CM183" s="1005">
        <v>16974</v>
      </c>
      <c r="CN183" s="1005">
        <f t="shared" si="155"/>
        <v>60883</v>
      </c>
      <c r="CO183" s="1005">
        <f t="shared" si="156"/>
        <v>0</v>
      </c>
      <c r="CP183" s="1005">
        <v>167</v>
      </c>
      <c r="CQ183" s="1005">
        <v>84.2</v>
      </c>
      <c r="CR183" s="1005">
        <v>133.6</v>
      </c>
      <c r="CS183" s="1005">
        <v>0.95250000000000001</v>
      </c>
      <c r="CT183" s="1024">
        <f t="shared" si="190"/>
        <v>0.12055270349653921</v>
      </c>
      <c r="CU183" s="1005">
        <v>7552</v>
      </c>
      <c r="CV183" s="1005">
        <f t="shared" si="157"/>
        <v>37587</v>
      </c>
      <c r="CW183" s="1005">
        <f t="shared" si="158"/>
        <v>0</v>
      </c>
    </row>
    <row r="184" spans="1:101">
      <c r="A184" s="1004">
        <v>178</v>
      </c>
      <c r="B184" s="1005" t="s">
        <v>1920</v>
      </c>
      <c r="C184" s="1004" t="s">
        <v>1274</v>
      </c>
      <c r="D184" s="1005" t="s">
        <v>2203</v>
      </c>
      <c r="E184" s="1004" t="s">
        <v>55</v>
      </c>
      <c r="F184" s="1004">
        <v>167</v>
      </c>
      <c r="G184" s="1005">
        <v>26</v>
      </c>
      <c r="H184" s="1004">
        <v>133.6</v>
      </c>
      <c r="I184" s="1005">
        <v>0.97489999999999999</v>
      </c>
      <c r="J184" s="1024">
        <f t="shared" si="191"/>
        <v>0.20064102564102565</v>
      </c>
      <c r="K184" s="1005">
        <v>3756</v>
      </c>
      <c r="L184" s="1005">
        <f t="shared" si="135"/>
        <v>11232</v>
      </c>
      <c r="M184" s="1005">
        <f t="shared" si="136"/>
        <v>0</v>
      </c>
      <c r="N184" s="1005">
        <v>167</v>
      </c>
      <c r="O184" s="1005">
        <v>24</v>
      </c>
      <c r="P184" s="1005">
        <v>133.6</v>
      </c>
      <c r="Q184" s="1005">
        <v>0.96450000000000002</v>
      </c>
      <c r="R184" s="1024">
        <f t="shared" si="192"/>
        <v>0.12007168458781362</v>
      </c>
      <c r="S184" s="1005">
        <v>2144</v>
      </c>
      <c r="T184" s="1005">
        <f t="shared" si="137"/>
        <v>10714</v>
      </c>
      <c r="U184" s="1005">
        <f t="shared" si="138"/>
        <v>0</v>
      </c>
      <c r="V184" s="1005">
        <v>167</v>
      </c>
      <c r="W184" s="1005">
        <v>21.92</v>
      </c>
      <c r="X184" s="1005">
        <v>133.6</v>
      </c>
      <c r="Y184" s="1005">
        <v>0.95579999999999998</v>
      </c>
      <c r="Z184" s="1024">
        <f t="shared" si="193"/>
        <v>0.13926905920519059</v>
      </c>
      <c r="AA184" s="1005">
        <v>2198</v>
      </c>
      <c r="AB184" s="1005">
        <f t="shared" si="139"/>
        <v>9469</v>
      </c>
      <c r="AC184" s="1005">
        <f t="shared" si="140"/>
        <v>0</v>
      </c>
      <c r="AD184" s="1005">
        <v>167</v>
      </c>
      <c r="AE184" s="1005">
        <v>23.12</v>
      </c>
      <c r="AF184" s="1005">
        <v>133.6</v>
      </c>
      <c r="AG184" s="1005">
        <v>0.96789999999999998</v>
      </c>
      <c r="AH184" s="1024">
        <f t="shared" si="194"/>
        <v>0.19428786694943628</v>
      </c>
      <c r="AI184" s="1005">
        <v>3342</v>
      </c>
      <c r="AJ184" s="1005">
        <f t="shared" si="141"/>
        <v>10321</v>
      </c>
      <c r="AK184" s="1005">
        <f t="shared" si="142"/>
        <v>0</v>
      </c>
      <c r="AL184" s="1005">
        <v>167</v>
      </c>
      <c r="AM184" s="1005">
        <v>25.68</v>
      </c>
      <c r="AN184" s="1005">
        <v>133.6</v>
      </c>
      <c r="AO184" s="1005">
        <v>0.96460000000000001</v>
      </c>
      <c r="AP184" s="1024">
        <f t="shared" si="195"/>
        <v>0.1897317690014404</v>
      </c>
      <c r="AQ184" s="1005">
        <v>3625</v>
      </c>
      <c r="AR184" s="1005">
        <f t="shared" si="143"/>
        <v>11464</v>
      </c>
      <c r="AS184" s="1005">
        <f t="shared" si="144"/>
        <v>0</v>
      </c>
      <c r="AT184" s="1005">
        <v>167</v>
      </c>
      <c r="AU184" s="1005">
        <v>26</v>
      </c>
      <c r="AV184" s="1005">
        <v>133.6</v>
      </c>
      <c r="AW184" s="1005">
        <v>0.95920000000000005</v>
      </c>
      <c r="AX184" s="1024">
        <f t="shared" si="196"/>
        <v>0.19909188034188033</v>
      </c>
      <c r="AY184" s="1005">
        <v>3727</v>
      </c>
      <c r="AZ184" s="1005">
        <f t="shared" si="145"/>
        <v>11232</v>
      </c>
      <c r="BA184" s="1005">
        <f t="shared" si="146"/>
        <v>0</v>
      </c>
      <c r="BB184" s="1005">
        <v>167</v>
      </c>
      <c r="BC184" s="1005">
        <v>28</v>
      </c>
      <c r="BD184" s="1005">
        <v>133.6</v>
      </c>
      <c r="BE184" s="1005">
        <v>0.95920000000000005</v>
      </c>
      <c r="BF184" s="1024">
        <f t="shared" si="197"/>
        <v>0.1674347158218126</v>
      </c>
      <c r="BG184" s="1005">
        <v>3488</v>
      </c>
      <c r="BH184" s="1005">
        <f t="shared" si="147"/>
        <v>12499</v>
      </c>
      <c r="BI184" s="1005">
        <f t="shared" si="148"/>
        <v>0</v>
      </c>
      <c r="BJ184" s="1005">
        <v>167</v>
      </c>
      <c r="BK184" s="1005">
        <v>18.88</v>
      </c>
      <c r="BL184" s="1005">
        <v>133.6</v>
      </c>
      <c r="BM184" s="1005">
        <v>0.94299999999999995</v>
      </c>
      <c r="BN184" s="1024">
        <f t="shared" si="198"/>
        <v>0.21451271186440679</v>
      </c>
      <c r="BO184" s="1005">
        <v>2916</v>
      </c>
      <c r="BP184" s="1005">
        <f t="shared" si="149"/>
        <v>8156</v>
      </c>
      <c r="BQ184" s="1005">
        <f t="shared" si="150"/>
        <v>0</v>
      </c>
      <c r="BR184" s="1005">
        <v>167</v>
      </c>
      <c r="BS184" s="1005">
        <v>17.440000000000001</v>
      </c>
      <c r="BT184" s="1005">
        <v>133.6</v>
      </c>
      <c r="BU184" s="1005">
        <v>0.92479999999999996</v>
      </c>
      <c r="BV184" s="1024">
        <f t="shared" si="199"/>
        <v>0.22982021308079312</v>
      </c>
      <c r="BW184" s="1005">
        <v>2982</v>
      </c>
      <c r="BX184" s="1005">
        <f t="shared" si="151"/>
        <v>7785</v>
      </c>
      <c r="BY184" s="1005">
        <f t="shared" si="152"/>
        <v>0</v>
      </c>
      <c r="BZ184" s="1005">
        <v>167</v>
      </c>
      <c r="CA184" s="1005">
        <v>22.16</v>
      </c>
      <c r="CB184" s="1005">
        <v>133.6</v>
      </c>
      <c r="CC184" s="1005">
        <v>0.92049999999999998</v>
      </c>
      <c r="CD184" s="1024">
        <f t="shared" si="200"/>
        <v>0.15430301618725981</v>
      </c>
      <c r="CE184" s="1005">
        <v>2544</v>
      </c>
      <c r="CF184" s="1005">
        <f t="shared" si="153"/>
        <v>9892</v>
      </c>
      <c r="CG184" s="1005">
        <f t="shared" si="154"/>
        <v>0</v>
      </c>
      <c r="CH184" s="1005">
        <v>167</v>
      </c>
      <c r="CI184" s="1005">
        <v>27.28</v>
      </c>
      <c r="CJ184" s="1005">
        <v>133.6</v>
      </c>
      <c r="CK184" s="1005">
        <v>0.93179999999999996</v>
      </c>
      <c r="CL184" s="1024">
        <f t="shared" si="201"/>
        <v>0.14962775799469347</v>
      </c>
      <c r="CM184" s="1005">
        <v>2743</v>
      </c>
      <c r="CN184" s="1005">
        <f t="shared" si="155"/>
        <v>10999</v>
      </c>
      <c r="CO184" s="1005">
        <f t="shared" si="156"/>
        <v>0</v>
      </c>
      <c r="CP184" s="1005">
        <v>167</v>
      </c>
      <c r="CQ184" s="1005">
        <v>36</v>
      </c>
      <c r="CR184" s="1005">
        <v>133.6</v>
      </c>
      <c r="CS184" s="1005">
        <v>0.94850000000000001</v>
      </c>
      <c r="CT184" s="1024">
        <f t="shared" si="190"/>
        <v>0.15326314217443249</v>
      </c>
      <c r="CU184" s="1005">
        <v>4105</v>
      </c>
      <c r="CV184" s="1005">
        <f t="shared" si="157"/>
        <v>16070</v>
      </c>
      <c r="CW184" s="1005">
        <f t="shared" si="158"/>
        <v>0</v>
      </c>
    </row>
    <row r="185" spans="1:101">
      <c r="A185" s="1004">
        <v>179</v>
      </c>
      <c r="B185" s="1005" t="s">
        <v>1352</v>
      </c>
      <c r="C185" s="1004" t="s">
        <v>1274</v>
      </c>
      <c r="D185" s="1005" t="s">
        <v>2054</v>
      </c>
      <c r="E185" s="1004" t="s">
        <v>55</v>
      </c>
      <c r="F185" s="1004">
        <v>167</v>
      </c>
      <c r="G185" s="1005">
        <v>218</v>
      </c>
      <c r="H185" s="1004">
        <v>218</v>
      </c>
      <c r="I185" s="1005">
        <v>0.95950000000000002</v>
      </c>
      <c r="J185" s="1024">
        <f t="shared" si="191"/>
        <v>0.63030071355759432</v>
      </c>
      <c r="K185" s="1005">
        <v>98932</v>
      </c>
      <c r="L185" s="1005">
        <f t="shared" si="135"/>
        <v>94176</v>
      </c>
      <c r="M185" s="1005">
        <f t="shared" si="136"/>
        <v>4756</v>
      </c>
      <c r="N185" s="1005">
        <v>167</v>
      </c>
      <c r="O185" s="1005">
        <v>184</v>
      </c>
      <c r="P185" s="1005">
        <v>184</v>
      </c>
      <c r="Q185" s="1005">
        <v>0.99229999999999996</v>
      </c>
      <c r="R185" s="1024">
        <f t="shared" si="192"/>
        <v>0.40836839644693784</v>
      </c>
      <c r="S185" s="1005">
        <v>55904</v>
      </c>
      <c r="T185" s="1005">
        <f t="shared" si="137"/>
        <v>82138</v>
      </c>
      <c r="U185" s="1005">
        <f t="shared" si="138"/>
        <v>0</v>
      </c>
      <c r="V185" s="1005">
        <v>167</v>
      </c>
      <c r="W185" s="1005">
        <v>180</v>
      </c>
      <c r="X185" s="1005">
        <v>180</v>
      </c>
      <c r="Y185" s="1005">
        <v>0.96879999999999999</v>
      </c>
      <c r="Z185" s="1024">
        <f t="shared" si="193"/>
        <v>0.33526234567901236</v>
      </c>
      <c r="AA185" s="1005">
        <v>43450</v>
      </c>
      <c r="AB185" s="1005">
        <f t="shared" si="139"/>
        <v>77760</v>
      </c>
      <c r="AC185" s="1005">
        <f t="shared" si="140"/>
        <v>0</v>
      </c>
      <c r="AD185" s="1005">
        <v>167</v>
      </c>
      <c r="AE185" s="1005">
        <v>194</v>
      </c>
      <c r="AF185" s="1005">
        <v>194</v>
      </c>
      <c r="AG185" s="1005">
        <v>0.97870000000000001</v>
      </c>
      <c r="AH185" s="1024">
        <f t="shared" si="194"/>
        <v>0.44525274359827072</v>
      </c>
      <c r="AI185" s="1005">
        <v>64266</v>
      </c>
      <c r="AJ185" s="1005">
        <f t="shared" si="141"/>
        <v>86602</v>
      </c>
      <c r="AK185" s="1005">
        <f t="shared" si="142"/>
        <v>0</v>
      </c>
      <c r="AL185" s="1005">
        <v>167</v>
      </c>
      <c r="AM185" s="1005">
        <v>192</v>
      </c>
      <c r="AN185" s="1005">
        <v>192</v>
      </c>
      <c r="AO185" s="1005">
        <v>0.98240000000000005</v>
      </c>
      <c r="AP185" s="1024">
        <f t="shared" si="195"/>
        <v>0.41981686827956988</v>
      </c>
      <c r="AQ185" s="1005">
        <v>59970</v>
      </c>
      <c r="AR185" s="1005">
        <f t="shared" si="143"/>
        <v>85709</v>
      </c>
      <c r="AS185" s="1005">
        <f t="shared" si="144"/>
        <v>0</v>
      </c>
      <c r="AT185" s="1005">
        <v>167</v>
      </c>
      <c r="AU185" s="1005">
        <v>172</v>
      </c>
      <c r="AV185" s="1005">
        <v>172</v>
      </c>
      <c r="AW185" s="1005">
        <v>0.98160000000000003</v>
      </c>
      <c r="AX185" s="1024">
        <f t="shared" si="196"/>
        <v>0.50876937984496129</v>
      </c>
      <c r="AY185" s="1005">
        <v>63006</v>
      </c>
      <c r="AZ185" s="1005">
        <f t="shared" si="145"/>
        <v>74304</v>
      </c>
      <c r="BA185" s="1005">
        <f t="shared" si="146"/>
        <v>0</v>
      </c>
      <c r="BB185" s="1005">
        <v>167</v>
      </c>
      <c r="BC185" s="1005">
        <v>152</v>
      </c>
      <c r="BD185" s="1005">
        <v>167</v>
      </c>
      <c r="BE185" s="1005">
        <v>0.98480000000000001</v>
      </c>
      <c r="BF185" s="1024">
        <f t="shared" si="197"/>
        <v>0.49128112620260328</v>
      </c>
      <c r="BG185" s="1005">
        <v>55558</v>
      </c>
      <c r="BH185" s="1005">
        <f t="shared" si="147"/>
        <v>67853</v>
      </c>
      <c r="BI185" s="1005">
        <f t="shared" si="148"/>
        <v>0</v>
      </c>
      <c r="BJ185" s="1005">
        <v>167</v>
      </c>
      <c r="BK185" s="1005">
        <v>136.72</v>
      </c>
      <c r="BL185" s="1005">
        <v>167</v>
      </c>
      <c r="BM185" s="1005">
        <v>0.98570000000000002</v>
      </c>
      <c r="BN185" s="1024">
        <f t="shared" si="198"/>
        <v>0.66576661140367988</v>
      </c>
      <c r="BO185" s="1005">
        <v>65537</v>
      </c>
      <c r="BP185" s="1005">
        <f t="shared" si="149"/>
        <v>59063</v>
      </c>
      <c r="BQ185" s="1005">
        <f t="shared" si="150"/>
        <v>6474</v>
      </c>
      <c r="BR185" s="1005">
        <v>167</v>
      </c>
      <c r="BS185" s="1005">
        <v>146.80000000000001</v>
      </c>
      <c r="BT185" s="1005">
        <v>167</v>
      </c>
      <c r="BU185" s="1005">
        <v>0.98899999999999999</v>
      </c>
      <c r="BV185" s="1024">
        <f t="shared" si="199"/>
        <v>0.5452704286425829</v>
      </c>
      <c r="BW185" s="1005">
        <v>59554</v>
      </c>
      <c r="BX185" s="1005">
        <f t="shared" si="151"/>
        <v>65532</v>
      </c>
      <c r="BY185" s="1005">
        <f t="shared" si="152"/>
        <v>0</v>
      </c>
      <c r="BZ185" s="1005">
        <v>167</v>
      </c>
      <c r="CA185" s="1005">
        <v>141.68</v>
      </c>
      <c r="CB185" s="1005">
        <v>167</v>
      </c>
      <c r="CC185" s="1005">
        <v>0.9879</v>
      </c>
      <c r="CD185" s="1024">
        <f t="shared" si="200"/>
        <v>0.59421352373666536</v>
      </c>
      <c r="CE185" s="1005">
        <v>62636</v>
      </c>
      <c r="CF185" s="1005">
        <f t="shared" si="153"/>
        <v>63246</v>
      </c>
      <c r="CG185" s="1005">
        <f t="shared" si="154"/>
        <v>0</v>
      </c>
      <c r="CH185" s="1005">
        <v>167</v>
      </c>
      <c r="CI185" s="1005">
        <v>120.8</v>
      </c>
      <c r="CJ185" s="1005">
        <v>167</v>
      </c>
      <c r="CK185" s="1005">
        <v>0.98470000000000002</v>
      </c>
      <c r="CL185" s="1024">
        <f t="shared" si="201"/>
        <v>0.6114248265531379</v>
      </c>
      <c r="CM185" s="1005">
        <v>49634</v>
      </c>
      <c r="CN185" s="1005">
        <f t="shared" si="155"/>
        <v>48707</v>
      </c>
      <c r="CO185" s="1005">
        <f t="shared" si="156"/>
        <v>927</v>
      </c>
      <c r="CP185" s="1005">
        <v>167</v>
      </c>
      <c r="CQ185" s="1005">
        <v>167.2</v>
      </c>
      <c r="CR185" s="1005">
        <v>167.2</v>
      </c>
      <c r="CS185" s="1005">
        <v>0.99139999999999995</v>
      </c>
      <c r="CT185" s="1024">
        <f t="shared" si="190"/>
        <v>0.50302740906518495</v>
      </c>
      <c r="CU185" s="1005">
        <v>62575</v>
      </c>
      <c r="CV185" s="1005">
        <f t="shared" si="157"/>
        <v>74638</v>
      </c>
      <c r="CW185" s="1005">
        <f t="shared" si="158"/>
        <v>0</v>
      </c>
    </row>
    <row r="186" spans="1:101">
      <c r="A186" s="1004">
        <v>180</v>
      </c>
      <c r="B186" s="1005" t="s">
        <v>1611</v>
      </c>
      <c r="C186" s="1004" t="s">
        <v>1274</v>
      </c>
      <c r="D186" s="1005" t="s">
        <v>2011</v>
      </c>
      <c r="E186" s="1004" t="s">
        <v>55</v>
      </c>
      <c r="F186" s="1004">
        <v>167</v>
      </c>
      <c r="G186" s="1005">
        <v>81.12</v>
      </c>
      <c r="H186" s="1004">
        <v>133.6</v>
      </c>
      <c r="I186" s="1005">
        <v>0.99950000000000006</v>
      </c>
      <c r="J186" s="1024">
        <f t="shared" si="191"/>
        <v>0.21167200854700854</v>
      </c>
      <c r="K186" s="1005">
        <v>12363</v>
      </c>
      <c r="L186" s="1005">
        <f t="shared" si="135"/>
        <v>35044</v>
      </c>
      <c r="M186" s="1005">
        <f t="shared" si="136"/>
        <v>0</v>
      </c>
      <c r="N186" s="1005">
        <v>167</v>
      </c>
      <c r="O186" s="1005">
        <v>82.8</v>
      </c>
      <c r="P186" s="1005">
        <v>133.6</v>
      </c>
      <c r="Q186" s="1005">
        <v>0.99819999999999998</v>
      </c>
      <c r="R186" s="1024">
        <f t="shared" si="192"/>
        <v>0.11190977092099112</v>
      </c>
      <c r="S186" s="1005">
        <v>6894</v>
      </c>
      <c r="T186" s="1005">
        <f t="shared" si="137"/>
        <v>36962</v>
      </c>
      <c r="U186" s="1005">
        <f t="shared" si="138"/>
        <v>0</v>
      </c>
      <c r="V186" s="1005">
        <v>167</v>
      </c>
      <c r="W186" s="1005">
        <v>82.44</v>
      </c>
      <c r="X186" s="1005">
        <v>133.6</v>
      </c>
      <c r="Y186" s="1005">
        <v>0.99939999999999996</v>
      </c>
      <c r="Z186" s="1024">
        <f t="shared" si="193"/>
        <v>0.1200030998975686</v>
      </c>
      <c r="AA186" s="1005">
        <v>7123</v>
      </c>
      <c r="AB186" s="1005">
        <f t="shared" si="139"/>
        <v>35614</v>
      </c>
      <c r="AC186" s="1005">
        <f t="shared" si="140"/>
        <v>0</v>
      </c>
      <c r="AD186" s="1005">
        <v>167</v>
      </c>
      <c r="AE186" s="1005">
        <v>79.680000000000007</v>
      </c>
      <c r="AF186" s="1005">
        <v>133.6</v>
      </c>
      <c r="AG186" s="1005">
        <v>0.99980000000000002</v>
      </c>
      <c r="AH186" s="1024">
        <f t="shared" si="194"/>
        <v>0.133160329490003</v>
      </c>
      <c r="AI186" s="1005">
        <v>7894</v>
      </c>
      <c r="AJ186" s="1005">
        <f t="shared" si="141"/>
        <v>35569</v>
      </c>
      <c r="AK186" s="1005">
        <f t="shared" si="142"/>
        <v>0</v>
      </c>
      <c r="AL186" s="1005">
        <v>167</v>
      </c>
      <c r="AM186" s="1005">
        <v>76.319999999999993</v>
      </c>
      <c r="AN186" s="1005">
        <v>133.6</v>
      </c>
      <c r="AO186" s="1005">
        <v>0.99960000000000004</v>
      </c>
      <c r="AP186" s="1024">
        <f t="shared" si="195"/>
        <v>0.13398593359031583</v>
      </c>
      <c r="AQ186" s="1005">
        <v>7608</v>
      </c>
      <c r="AR186" s="1005">
        <f t="shared" si="143"/>
        <v>34069</v>
      </c>
      <c r="AS186" s="1005">
        <f t="shared" si="144"/>
        <v>0</v>
      </c>
      <c r="AT186" s="1005">
        <v>167</v>
      </c>
      <c r="AU186" s="1005">
        <v>56.76</v>
      </c>
      <c r="AV186" s="1005">
        <v>133.6</v>
      </c>
      <c r="AW186" s="1005">
        <v>0.99880000000000002</v>
      </c>
      <c r="AX186" s="1024">
        <f t="shared" si="196"/>
        <v>4.4020632683423384E-2</v>
      </c>
      <c r="AY186" s="1005">
        <v>1799</v>
      </c>
      <c r="AZ186" s="1005">
        <f t="shared" si="145"/>
        <v>24520</v>
      </c>
      <c r="BA186" s="1005">
        <f t="shared" si="146"/>
        <v>0</v>
      </c>
      <c r="BB186" s="1005">
        <v>167</v>
      </c>
      <c r="BC186" s="1005">
        <v>57.48</v>
      </c>
      <c r="BD186" s="1005">
        <v>133.6</v>
      </c>
      <c r="BE186" s="1005">
        <v>1</v>
      </c>
      <c r="BF186" s="1024">
        <f t="shared" si="197"/>
        <v>3.8232091947830386E-2</v>
      </c>
      <c r="BG186" s="1005">
        <v>1635</v>
      </c>
      <c r="BH186" s="1005">
        <f t="shared" si="147"/>
        <v>25659</v>
      </c>
      <c r="BI186" s="1005">
        <f t="shared" si="148"/>
        <v>0</v>
      </c>
      <c r="BJ186" s="1005">
        <v>167</v>
      </c>
      <c r="BK186" s="1005">
        <v>32.520000000000003</v>
      </c>
      <c r="BL186" s="1005">
        <v>133.6</v>
      </c>
      <c r="BM186" s="1005">
        <v>0.64649999999999996</v>
      </c>
      <c r="BN186" s="1024">
        <f t="shared" si="198"/>
        <v>0.12214705480388137</v>
      </c>
      <c r="BO186" s="1005">
        <v>2860</v>
      </c>
      <c r="BP186" s="1005">
        <f t="shared" si="149"/>
        <v>14049</v>
      </c>
      <c r="BQ186" s="1005">
        <f t="shared" si="150"/>
        <v>0</v>
      </c>
      <c r="BR186" s="1005">
        <v>167</v>
      </c>
      <c r="BS186" s="1005">
        <v>11.28</v>
      </c>
      <c r="BT186" s="1005">
        <v>133.6</v>
      </c>
      <c r="BU186" s="1005">
        <v>0.99960000000000004</v>
      </c>
      <c r="BV186" s="1024">
        <f t="shared" si="199"/>
        <v>0.3188629604209563</v>
      </c>
      <c r="BW186" s="1005">
        <v>2676</v>
      </c>
      <c r="BX186" s="1005">
        <f t="shared" si="151"/>
        <v>5035</v>
      </c>
      <c r="BY186" s="1005">
        <f t="shared" si="152"/>
        <v>0</v>
      </c>
      <c r="BZ186" s="1005">
        <v>167</v>
      </c>
      <c r="CA186" s="1005">
        <v>13.32</v>
      </c>
      <c r="CB186" s="1005">
        <v>133.6</v>
      </c>
      <c r="CC186" s="1005">
        <v>0.99850000000000005</v>
      </c>
      <c r="CD186" s="1024">
        <f t="shared" si="200"/>
        <v>0.20443830927701895</v>
      </c>
      <c r="CE186" s="1005">
        <v>2026</v>
      </c>
      <c r="CF186" s="1005">
        <f t="shared" si="153"/>
        <v>5946</v>
      </c>
      <c r="CG186" s="1005">
        <f t="shared" si="154"/>
        <v>0</v>
      </c>
      <c r="CH186" s="1005">
        <v>167</v>
      </c>
      <c r="CI186" s="1005">
        <v>37.200000000000003</v>
      </c>
      <c r="CJ186" s="1005">
        <v>133.6</v>
      </c>
      <c r="CK186" s="1005">
        <v>0.99760000000000004</v>
      </c>
      <c r="CL186" s="1024">
        <f t="shared" si="201"/>
        <v>8.4445404505888375E-2</v>
      </c>
      <c r="CM186" s="1005">
        <v>2111</v>
      </c>
      <c r="CN186" s="1005">
        <f t="shared" si="155"/>
        <v>14999</v>
      </c>
      <c r="CO186" s="1005">
        <f t="shared" si="156"/>
        <v>0</v>
      </c>
      <c r="CP186" s="1005">
        <v>167</v>
      </c>
      <c r="CQ186" s="1005">
        <v>38.520000000000003</v>
      </c>
      <c r="CR186" s="1005">
        <v>133.6</v>
      </c>
      <c r="CS186" s="1005">
        <v>0.999</v>
      </c>
      <c r="CT186" s="1024">
        <f t="shared" si="190"/>
        <v>0.14578378499089986</v>
      </c>
      <c r="CU186" s="1005">
        <v>4178</v>
      </c>
      <c r="CV186" s="1005">
        <f t="shared" si="157"/>
        <v>17195</v>
      </c>
      <c r="CW186" s="1005">
        <f t="shared" si="158"/>
        <v>0</v>
      </c>
    </row>
    <row r="187" spans="1:101">
      <c r="A187" s="1004">
        <v>181</v>
      </c>
      <c r="B187" s="1005" t="s">
        <v>1659</v>
      </c>
      <c r="C187" s="1004" t="s">
        <v>1274</v>
      </c>
      <c r="D187" s="1005" t="s">
        <v>2203</v>
      </c>
      <c r="E187" s="1004" t="s">
        <v>55</v>
      </c>
      <c r="F187" s="1004">
        <v>167</v>
      </c>
      <c r="G187" s="1005">
        <v>90</v>
      </c>
      <c r="H187" s="1004">
        <v>133.6</v>
      </c>
      <c r="I187" s="1005">
        <v>0.9173</v>
      </c>
      <c r="J187" s="1024">
        <f t="shared" si="191"/>
        <v>0.1329783950617284</v>
      </c>
      <c r="K187" s="1005">
        <v>8617</v>
      </c>
      <c r="L187" s="1005">
        <f t="shared" si="135"/>
        <v>38880</v>
      </c>
      <c r="M187" s="1005">
        <f t="shared" si="136"/>
        <v>0</v>
      </c>
      <c r="N187" s="1005">
        <v>167</v>
      </c>
      <c r="O187" s="1005">
        <v>56.28</v>
      </c>
      <c r="P187" s="1005">
        <v>133.6</v>
      </c>
      <c r="Q187" s="1005">
        <v>0.44940000000000002</v>
      </c>
      <c r="R187" s="1024">
        <f t="shared" si="192"/>
        <v>3.8951746643128442E-2</v>
      </c>
      <c r="S187" s="1005">
        <v>1631</v>
      </c>
      <c r="T187" s="1005">
        <f t="shared" si="137"/>
        <v>25123</v>
      </c>
      <c r="U187" s="1005">
        <f t="shared" si="138"/>
        <v>0</v>
      </c>
      <c r="V187" s="1005">
        <v>167</v>
      </c>
      <c r="W187" s="1005">
        <v>5.52</v>
      </c>
      <c r="X187" s="1005">
        <v>133.6</v>
      </c>
      <c r="Y187" s="1005">
        <v>0.28360000000000002</v>
      </c>
      <c r="Z187" s="1024">
        <f t="shared" si="193"/>
        <v>0.31929347826086957</v>
      </c>
      <c r="AA187" s="1005">
        <v>1269</v>
      </c>
      <c r="AB187" s="1005">
        <f t="shared" si="139"/>
        <v>2385</v>
      </c>
      <c r="AC187" s="1005">
        <f t="shared" si="140"/>
        <v>0</v>
      </c>
      <c r="AD187" s="1005">
        <v>167</v>
      </c>
      <c r="AE187" s="1005">
        <v>67.08</v>
      </c>
      <c r="AF187" s="1005">
        <v>133.6</v>
      </c>
      <c r="AG187" s="1005">
        <v>0.83940000000000003</v>
      </c>
      <c r="AH187" s="1024">
        <f t="shared" si="194"/>
        <v>0.12595296259962427</v>
      </c>
      <c r="AI187" s="1005">
        <v>6286</v>
      </c>
      <c r="AJ187" s="1005">
        <f t="shared" si="141"/>
        <v>29945</v>
      </c>
      <c r="AK187" s="1005">
        <f t="shared" si="142"/>
        <v>0</v>
      </c>
      <c r="AL187" s="1005">
        <v>167</v>
      </c>
      <c r="AM187" s="1005">
        <v>78.599999999999994</v>
      </c>
      <c r="AN187" s="1005">
        <v>133.6</v>
      </c>
      <c r="AO187" s="1005">
        <v>0.8962</v>
      </c>
      <c r="AP187" s="1024">
        <f t="shared" si="195"/>
        <v>0.17914306820980055</v>
      </c>
      <c r="AQ187" s="1005">
        <v>10476</v>
      </c>
      <c r="AR187" s="1005">
        <f t="shared" si="143"/>
        <v>35087</v>
      </c>
      <c r="AS187" s="1005">
        <f t="shared" si="144"/>
        <v>0</v>
      </c>
      <c r="AT187" s="1005">
        <v>167</v>
      </c>
      <c r="AU187" s="1005">
        <v>60.72</v>
      </c>
      <c r="AV187" s="1005">
        <v>133.6</v>
      </c>
      <c r="AW187" s="1005">
        <v>0.87690000000000001</v>
      </c>
      <c r="AX187" s="1024">
        <f t="shared" si="196"/>
        <v>0.1751436466110379</v>
      </c>
      <c r="AY187" s="1005">
        <v>7657</v>
      </c>
      <c r="AZ187" s="1005">
        <f t="shared" si="145"/>
        <v>26231</v>
      </c>
      <c r="BA187" s="1005">
        <f t="shared" si="146"/>
        <v>0</v>
      </c>
      <c r="BB187" s="1005">
        <v>167</v>
      </c>
      <c r="BC187" s="1005">
        <v>60</v>
      </c>
      <c r="BD187" s="1005">
        <v>133.6</v>
      </c>
      <c r="BE187" s="1005">
        <v>0.89059999999999995</v>
      </c>
      <c r="BF187" s="1024">
        <f t="shared" si="197"/>
        <v>0.18770161290322582</v>
      </c>
      <c r="BG187" s="1005">
        <v>8379</v>
      </c>
      <c r="BH187" s="1005">
        <f t="shared" si="147"/>
        <v>26784</v>
      </c>
      <c r="BI187" s="1005">
        <f t="shared" si="148"/>
        <v>0</v>
      </c>
      <c r="BJ187" s="1005">
        <v>167</v>
      </c>
      <c r="BK187" s="1005">
        <v>51</v>
      </c>
      <c r="BL187" s="1005">
        <v>133.6</v>
      </c>
      <c r="BM187" s="1005">
        <v>0.88919999999999999</v>
      </c>
      <c r="BN187" s="1024">
        <f t="shared" si="198"/>
        <v>0.26356209150326798</v>
      </c>
      <c r="BO187" s="1005">
        <v>9678</v>
      </c>
      <c r="BP187" s="1005">
        <f t="shared" si="149"/>
        <v>22032</v>
      </c>
      <c r="BQ187" s="1005">
        <f t="shared" si="150"/>
        <v>0</v>
      </c>
      <c r="BR187" s="1005">
        <v>167</v>
      </c>
      <c r="BS187" s="1005">
        <v>58.68</v>
      </c>
      <c r="BT187" s="1005">
        <v>133.6</v>
      </c>
      <c r="BU187" s="1005">
        <v>0.87290000000000001</v>
      </c>
      <c r="BV187" s="1024">
        <f t="shared" si="199"/>
        <v>0.15937543520167705</v>
      </c>
      <c r="BW187" s="1005">
        <v>6958</v>
      </c>
      <c r="BX187" s="1005">
        <f t="shared" si="151"/>
        <v>26195</v>
      </c>
      <c r="BY187" s="1005">
        <f t="shared" si="152"/>
        <v>0</v>
      </c>
      <c r="BZ187" s="1005">
        <v>167</v>
      </c>
      <c r="CA187" s="1005">
        <v>66.84</v>
      </c>
      <c r="CB187" s="1005">
        <v>133.6</v>
      </c>
      <c r="CC187" s="1005">
        <v>0.90969999999999995</v>
      </c>
      <c r="CD187" s="1024">
        <f t="shared" si="200"/>
        <v>0.19368995450538279</v>
      </c>
      <c r="CE187" s="1005">
        <v>9632</v>
      </c>
      <c r="CF187" s="1005">
        <f t="shared" si="153"/>
        <v>29837</v>
      </c>
      <c r="CG187" s="1005">
        <f t="shared" si="154"/>
        <v>0</v>
      </c>
      <c r="CH187" s="1005">
        <v>167</v>
      </c>
      <c r="CI187" s="1005">
        <v>65.400000000000006</v>
      </c>
      <c r="CJ187" s="1005">
        <v>133.6</v>
      </c>
      <c r="CK187" s="1005">
        <v>0.90459999999999996</v>
      </c>
      <c r="CL187" s="1024">
        <f t="shared" si="201"/>
        <v>0.17447575360419396</v>
      </c>
      <c r="CM187" s="1005">
        <v>7668</v>
      </c>
      <c r="CN187" s="1005">
        <f t="shared" si="155"/>
        <v>26369</v>
      </c>
      <c r="CO187" s="1005">
        <f t="shared" si="156"/>
        <v>0</v>
      </c>
      <c r="CP187" s="1005">
        <v>167</v>
      </c>
      <c r="CQ187" s="1005">
        <v>97.68</v>
      </c>
      <c r="CR187" s="1005">
        <v>133.6</v>
      </c>
      <c r="CS187" s="1005">
        <v>0.91879999999999995</v>
      </c>
      <c r="CT187" s="1024">
        <f t="shared" si="190"/>
        <v>0.16241039426523299</v>
      </c>
      <c r="CU187" s="1005">
        <v>11803</v>
      </c>
      <c r="CV187" s="1005">
        <f t="shared" si="157"/>
        <v>43604</v>
      </c>
      <c r="CW187" s="1005">
        <f t="shared" si="158"/>
        <v>0</v>
      </c>
    </row>
    <row r="188" spans="1:101">
      <c r="A188" s="1004">
        <v>182</v>
      </c>
      <c r="B188" s="1005" t="s">
        <v>1921</v>
      </c>
      <c r="C188" s="1004" t="s">
        <v>1274</v>
      </c>
      <c r="D188" s="1005" t="s">
        <v>2203</v>
      </c>
      <c r="E188" s="1004" t="s">
        <v>55</v>
      </c>
      <c r="F188" s="1004">
        <v>167</v>
      </c>
      <c r="G188" s="1005">
        <v>126</v>
      </c>
      <c r="H188" s="1004">
        <v>133.6</v>
      </c>
      <c r="I188" s="1005">
        <v>0.99019999999999997</v>
      </c>
      <c r="J188" s="1024">
        <f t="shared" si="191"/>
        <v>0.50820105820105821</v>
      </c>
      <c r="K188" s="1005">
        <v>46104</v>
      </c>
      <c r="L188" s="1005">
        <f t="shared" si="135"/>
        <v>54432</v>
      </c>
      <c r="M188" s="1005">
        <f t="shared" si="136"/>
        <v>0</v>
      </c>
      <c r="N188" s="1005">
        <v>167</v>
      </c>
      <c r="O188" s="1005">
        <v>132</v>
      </c>
      <c r="P188" s="1005">
        <v>133.6</v>
      </c>
      <c r="Q188" s="1005">
        <v>0.98540000000000005</v>
      </c>
      <c r="R188" s="1024">
        <f t="shared" si="192"/>
        <v>0.33806818181818182</v>
      </c>
      <c r="S188" s="1005">
        <v>33201</v>
      </c>
      <c r="T188" s="1005">
        <f t="shared" si="137"/>
        <v>58925</v>
      </c>
      <c r="U188" s="1005">
        <f t="shared" si="138"/>
        <v>0</v>
      </c>
      <c r="V188" s="1005">
        <v>167</v>
      </c>
      <c r="W188" s="1005">
        <v>105</v>
      </c>
      <c r="X188" s="1005">
        <v>133.6</v>
      </c>
      <c r="Y188" s="1005">
        <v>0.98280000000000001</v>
      </c>
      <c r="Z188" s="1024">
        <f t="shared" si="193"/>
        <v>0.3943253968253968</v>
      </c>
      <c r="AA188" s="1005">
        <v>29811</v>
      </c>
      <c r="AB188" s="1005">
        <f t="shared" si="139"/>
        <v>45360</v>
      </c>
      <c r="AC188" s="1005">
        <f t="shared" si="140"/>
        <v>0</v>
      </c>
      <c r="AD188" s="1005">
        <v>167</v>
      </c>
      <c r="AE188" s="1005">
        <v>135</v>
      </c>
      <c r="AF188" s="1005">
        <v>135</v>
      </c>
      <c r="AG188" s="1005">
        <v>0.98640000000000005</v>
      </c>
      <c r="AH188" s="1024">
        <f t="shared" si="194"/>
        <v>0.36290322580645162</v>
      </c>
      <c r="AI188" s="1005">
        <v>36450</v>
      </c>
      <c r="AJ188" s="1005">
        <f t="shared" si="141"/>
        <v>60264</v>
      </c>
      <c r="AK188" s="1005">
        <f t="shared" si="142"/>
        <v>0</v>
      </c>
      <c r="AL188" s="1005">
        <v>167</v>
      </c>
      <c r="AM188" s="1005">
        <v>126</v>
      </c>
      <c r="AN188" s="1005">
        <v>133.6</v>
      </c>
      <c r="AO188" s="1005">
        <v>0.98819999999999997</v>
      </c>
      <c r="AP188" s="1024">
        <f t="shared" si="195"/>
        <v>0.46738991295442911</v>
      </c>
      <c r="AQ188" s="1005">
        <v>43815</v>
      </c>
      <c r="AR188" s="1005">
        <f t="shared" si="143"/>
        <v>56246</v>
      </c>
      <c r="AS188" s="1005">
        <f t="shared" si="144"/>
        <v>0</v>
      </c>
      <c r="AT188" s="1005">
        <v>167</v>
      </c>
      <c r="AU188" s="1005">
        <v>114</v>
      </c>
      <c r="AV188" s="1005">
        <v>133.6</v>
      </c>
      <c r="AW188" s="1005">
        <v>0.98540000000000005</v>
      </c>
      <c r="AX188" s="1024">
        <f t="shared" si="196"/>
        <v>0.54970760233918126</v>
      </c>
      <c r="AY188" s="1005">
        <v>45120</v>
      </c>
      <c r="AZ188" s="1005">
        <f t="shared" si="145"/>
        <v>49248</v>
      </c>
      <c r="BA188" s="1005">
        <f t="shared" si="146"/>
        <v>0</v>
      </c>
      <c r="BB188" s="1005">
        <v>167</v>
      </c>
      <c r="BC188" s="1005">
        <v>126</v>
      </c>
      <c r="BD188" s="1005">
        <v>133.6</v>
      </c>
      <c r="BE188" s="1005">
        <v>0.98460000000000003</v>
      </c>
      <c r="BF188" s="1024">
        <f t="shared" si="197"/>
        <v>0.39765745007680492</v>
      </c>
      <c r="BG188" s="1005">
        <v>37278</v>
      </c>
      <c r="BH188" s="1005">
        <f t="shared" si="147"/>
        <v>56246</v>
      </c>
      <c r="BI188" s="1005">
        <f t="shared" si="148"/>
        <v>0</v>
      </c>
      <c r="BJ188" s="1005">
        <v>167</v>
      </c>
      <c r="BK188" s="1005">
        <v>105</v>
      </c>
      <c r="BL188" s="1005">
        <v>133.6</v>
      </c>
      <c r="BM188" s="1005">
        <v>0.96430000000000005</v>
      </c>
      <c r="BN188" s="1024">
        <f t="shared" si="198"/>
        <v>0.41174603174603175</v>
      </c>
      <c r="BO188" s="1005">
        <v>31128</v>
      </c>
      <c r="BP188" s="1005">
        <f t="shared" si="149"/>
        <v>45360</v>
      </c>
      <c r="BQ188" s="1005">
        <f t="shared" si="150"/>
        <v>0</v>
      </c>
      <c r="BR188" s="1005">
        <v>167</v>
      </c>
      <c r="BS188" s="1005">
        <v>90.9</v>
      </c>
      <c r="BT188" s="1005">
        <v>133.6</v>
      </c>
      <c r="BU188" s="1005">
        <v>0.94699999999999995</v>
      </c>
      <c r="BV188" s="1024">
        <f t="shared" si="199"/>
        <v>0.34962501626506731</v>
      </c>
      <c r="BW188" s="1005">
        <v>23645</v>
      </c>
      <c r="BX188" s="1005">
        <f t="shared" si="151"/>
        <v>40578</v>
      </c>
      <c r="BY188" s="1005">
        <f t="shared" si="152"/>
        <v>0</v>
      </c>
      <c r="BZ188" s="1005">
        <v>167</v>
      </c>
      <c r="CA188" s="1005">
        <v>76.2</v>
      </c>
      <c r="CB188" s="1005">
        <v>133.6</v>
      </c>
      <c r="CC188" s="1005">
        <v>0.94099999999999995</v>
      </c>
      <c r="CD188" s="1024">
        <f t="shared" si="200"/>
        <v>0.3686358761606412</v>
      </c>
      <c r="CE188" s="1005">
        <v>20899</v>
      </c>
      <c r="CF188" s="1005">
        <f t="shared" si="153"/>
        <v>34016</v>
      </c>
      <c r="CG188" s="1005">
        <f t="shared" si="154"/>
        <v>0</v>
      </c>
      <c r="CH188" s="1005">
        <v>167</v>
      </c>
      <c r="CI188" s="1005">
        <v>51</v>
      </c>
      <c r="CJ188" s="1005">
        <v>133.6</v>
      </c>
      <c r="CK188" s="1005">
        <v>0.95369999999999999</v>
      </c>
      <c r="CL188" s="1024">
        <f t="shared" si="201"/>
        <v>0.5359768907563025</v>
      </c>
      <c r="CM188" s="1005">
        <v>18369</v>
      </c>
      <c r="CN188" s="1005">
        <f t="shared" si="155"/>
        <v>20563</v>
      </c>
      <c r="CO188" s="1005">
        <f t="shared" si="156"/>
        <v>0</v>
      </c>
      <c r="CP188" s="1005">
        <v>167</v>
      </c>
      <c r="CQ188" s="1005">
        <v>126.9</v>
      </c>
      <c r="CR188" s="1005">
        <v>133.6</v>
      </c>
      <c r="CS188" s="1005">
        <v>0.97909999999999997</v>
      </c>
      <c r="CT188" s="1024">
        <f t="shared" si="190"/>
        <v>0.44558199242482011</v>
      </c>
      <c r="CU188" s="1005">
        <v>42069</v>
      </c>
      <c r="CV188" s="1005">
        <f t="shared" si="157"/>
        <v>56648</v>
      </c>
      <c r="CW188" s="1005">
        <f t="shared" si="158"/>
        <v>0</v>
      </c>
    </row>
    <row r="189" spans="1:101">
      <c r="A189" s="1004">
        <v>183</v>
      </c>
      <c r="B189" s="1005" t="s">
        <v>2077</v>
      </c>
      <c r="C189" s="1004" t="s">
        <v>1274</v>
      </c>
      <c r="D189" s="1005" t="s">
        <v>2203</v>
      </c>
      <c r="E189" s="1004" t="s">
        <v>55</v>
      </c>
      <c r="F189" s="1004">
        <v>0</v>
      </c>
      <c r="G189" s="1005"/>
      <c r="H189" s="1004"/>
      <c r="I189" s="1005"/>
      <c r="J189" s="1024">
        <v>0</v>
      </c>
      <c r="K189" s="1005"/>
      <c r="L189" s="1005">
        <f t="shared" si="135"/>
        <v>0</v>
      </c>
      <c r="M189" s="1005">
        <f t="shared" si="136"/>
        <v>0</v>
      </c>
      <c r="N189" s="1005">
        <v>167</v>
      </c>
      <c r="O189" s="1005">
        <v>18</v>
      </c>
      <c r="P189" s="1005">
        <v>133.6</v>
      </c>
      <c r="Q189" s="1005">
        <v>0.96319999999999995</v>
      </c>
      <c r="R189" s="1024">
        <f t="shared" si="192"/>
        <v>4.0621266427718038E-2</v>
      </c>
      <c r="S189" s="1005">
        <v>544</v>
      </c>
      <c r="T189" s="1005">
        <f t="shared" si="137"/>
        <v>8035</v>
      </c>
      <c r="U189" s="1005">
        <f t="shared" si="138"/>
        <v>0</v>
      </c>
      <c r="V189" s="1005">
        <v>167</v>
      </c>
      <c r="W189" s="1005">
        <v>24</v>
      </c>
      <c r="X189" s="1005">
        <v>133.6</v>
      </c>
      <c r="Y189" s="1005">
        <v>0.97770000000000001</v>
      </c>
      <c r="Z189" s="1024">
        <f t="shared" si="193"/>
        <v>0.11967592592592592</v>
      </c>
      <c r="AA189" s="1005">
        <v>2068</v>
      </c>
      <c r="AB189" s="1005">
        <f t="shared" si="139"/>
        <v>10368</v>
      </c>
      <c r="AC189" s="1005">
        <f t="shared" si="140"/>
        <v>0</v>
      </c>
      <c r="AD189" s="1005">
        <v>167</v>
      </c>
      <c r="AE189" s="1005">
        <v>34</v>
      </c>
      <c r="AF189" s="1005">
        <v>133.6</v>
      </c>
      <c r="AG189" s="1005">
        <v>0.98180000000000001</v>
      </c>
      <c r="AH189" s="1024">
        <f t="shared" si="194"/>
        <v>0.3311986084756483</v>
      </c>
      <c r="AI189" s="1005">
        <v>8378</v>
      </c>
      <c r="AJ189" s="1005">
        <f t="shared" si="141"/>
        <v>15178</v>
      </c>
      <c r="AK189" s="1005">
        <f t="shared" si="142"/>
        <v>0</v>
      </c>
      <c r="AL189" s="1005">
        <v>167</v>
      </c>
      <c r="AM189" s="1005">
        <v>34</v>
      </c>
      <c r="AN189" s="1005">
        <v>133.6</v>
      </c>
      <c r="AO189" s="1005">
        <v>0.98309999999999997</v>
      </c>
      <c r="AP189" s="1024">
        <f t="shared" si="195"/>
        <v>0.39018026565464897</v>
      </c>
      <c r="AQ189" s="1005">
        <v>9870</v>
      </c>
      <c r="AR189" s="1005">
        <f t="shared" si="143"/>
        <v>15178</v>
      </c>
      <c r="AS189" s="1005">
        <f t="shared" si="144"/>
        <v>0</v>
      </c>
      <c r="AT189" s="1005">
        <v>167</v>
      </c>
      <c r="AU189" s="1005">
        <v>32</v>
      </c>
      <c r="AV189" s="1005">
        <v>133.6</v>
      </c>
      <c r="AW189" s="1005">
        <v>0.97960000000000003</v>
      </c>
      <c r="AX189" s="1024">
        <f t="shared" si="196"/>
        <v>0.41727430555555556</v>
      </c>
      <c r="AY189" s="1005">
        <v>9614</v>
      </c>
      <c r="AZ189" s="1005">
        <f t="shared" si="145"/>
        <v>13824</v>
      </c>
      <c r="BA189" s="1005">
        <f t="shared" si="146"/>
        <v>0</v>
      </c>
      <c r="BB189" s="1005">
        <v>167</v>
      </c>
      <c r="BC189" s="1005">
        <v>30</v>
      </c>
      <c r="BD189" s="1005">
        <v>133.6</v>
      </c>
      <c r="BE189" s="1005">
        <v>0.98609999999999998</v>
      </c>
      <c r="BF189" s="1024">
        <f t="shared" si="197"/>
        <v>0.4198924731182796</v>
      </c>
      <c r="BG189" s="1005">
        <v>9372</v>
      </c>
      <c r="BH189" s="1005">
        <f t="shared" si="147"/>
        <v>13392</v>
      </c>
      <c r="BI189" s="1005">
        <f t="shared" si="148"/>
        <v>0</v>
      </c>
      <c r="BJ189" s="1005">
        <v>167</v>
      </c>
      <c r="BK189" s="1005">
        <v>32.200000000000003</v>
      </c>
      <c r="BL189" s="1005">
        <v>133.6</v>
      </c>
      <c r="BM189" s="1005">
        <v>0.97099999999999997</v>
      </c>
      <c r="BN189" s="1024">
        <f t="shared" si="198"/>
        <v>0.41921152518978599</v>
      </c>
      <c r="BO189" s="1005">
        <v>9719</v>
      </c>
      <c r="BP189" s="1005">
        <f t="shared" si="149"/>
        <v>13910</v>
      </c>
      <c r="BQ189" s="1005">
        <f t="shared" si="150"/>
        <v>0</v>
      </c>
      <c r="BR189" s="1005">
        <v>167</v>
      </c>
      <c r="BS189" s="1005">
        <v>32.4</v>
      </c>
      <c r="BT189" s="1005">
        <v>133.6</v>
      </c>
      <c r="BU189" s="1005">
        <v>0.97860000000000003</v>
      </c>
      <c r="BV189" s="1024">
        <f t="shared" si="199"/>
        <v>0.50627240143369179</v>
      </c>
      <c r="BW189" s="1005">
        <v>12204</v>
      </c>
      <c r="BX189" s="1005">
        <f t="shared" si="151"/>
        <v>14463</v>
      </c>
      <c r="BY189" s="1005">
        <f t="shared" si="152"/>
        <v>0</v>
      </c>
      <c r="BZ189" s="1005">
        <v>167</v>
      </c>
      <c r="CA189" s="1005">
        <v>35.6</v>
      </c>
      <c r="CB189" s="1005">
        <v>133.6</v>
      </c>
      <c r="CC189" s="1005">
        <v>0.97899999999999998</v>
      </c>
      <c r="CD189" s="1024">
        <f t="shared" si="200"/>
        <v>0.41270236800773225</v>
      </c>
      <c r="CE189" s="1005">
        <v>10931</v>
      </c>
      <c r="CF189" s="1005">
        <f t="shared" si="153"/>
        <v>15892</v>
      </c>
      <c r="CG189" s="1005">
        <f t="shared" si="154"/>
        <v>0</v>
      </c>
      <c r="CH189" s="1005">
        <v>167</v>
      </c>
      <c r="CI189" s="1005">
        <v>30</v>
      </c>
      <c r="CJ189" s="1005">
        <v>133.6</v>
      </c>
      <c r="CK189" s="1005">
        <v>0.98</v>
      </c>
      <c r="CL189" s="1024">
        <f t="shared" si="201"/>
        <v>0.39037698412698413</v>
      </c>
      <c r="CM189" s="1005">
        <v>7870</v>
      </c>
      <c r="CN189" s="1005">
        <f t="shared" si="155"/>
        <v>12096</v>
      </c>
      <c r="CO189" s="1005">
        <f t="shared" si="156"/>
        <v>0</v>
      </c>
      <c r="CP189" s="1005">
        <v>167</v>
      </c>
      <c r="CQ189" s="1005">
        <v>30</v>
      </c>
      <c r="CR189" s="1005">
        <v>133.6</v>
      </c>
      <c r="CS189" s="1005">
        <v>0.9617</v>
      </c>
      <c r="CT189" s="1024">
        <f t="shared" si="190"/>
        <v>0.25053763440860216</v>
      </c>
      <c r="CU189" s="1005">
        <v>5592</v>
      </c>
      <c r="CV189" s="1005">
        <f t="shared" si="157"/>
        <v>13392</v>
      </c>
      <c r="CW189" s="1005">
        <f t="shared" si="158"/>
        <v>0</v>
      </c>
    </row>
    <row r="190" spans="1:101">
      <c r="A190" s="1004">
        <v>184</v>
      </c>
      <c r="B190" s="1005" t="s">
        <v>1660</v>
      </c>
      <c r="C190" s="1004" t="s">
        <v>2076</v>
      </c>
      <c r="D190" s="1005" t="s">
        <v>2011</v>
      </c>
      <c r="E190" s="1004" t="s">
        <v>55</v>
      </c>
      <c r="F190" s="1004">
        <v>167</v>
      </c>
      <c r="G190" s="1005">
        <v>0</v>
      </c>
      <c r="H190" s="1004">
        <v>133.6</v>
      </c>
      <c r="I190" s="1005">
        <v>0</v>
      </c>
      <c r="J190" s="1024">
        <v>0</v>
      </c>
      <c r="K190" s="1005">
        <v>0</v>
      </c>
      <c r="L190" s="1005">
        <f t="shared" si="135"/>
        <v>0</v>
      </c>
      <c r="M190" s="1005">
        <f t="shared" si="136"/>
        <v>0</v>
      </c>
      <c r="N190" s="1005"/>
      <c r="O190" s="1005"/>
      <c r="P190" s="1005"/>
      <c r="Q190" s="1005"/>
      <c r="R190" s="1024">
        <v>0</v>
      </c>
      <c r="S190" s="1005"/>
      <c r="T190" s="1005">
        <f t="shared" si="137"/>
        <v>0</v>
      </c>
      <c r="U190" s="1005">
        <f t="shared" si="138"/>
        <v>0</v>
      </c>
      <c r="V190" s="1005"/>
      <c r="W190" s="1005"/>
      <c r="X190" s="1005"/>
      <c r="Y190" s="1005"/>
      <c r="Z190" s="1024">
        <v>0</v>
      </c>
      <c r="AA190" s="1005"/>
      <c r="AB190" s="1005">
        <f t="shared" si="139"/>
        <v>0</v>
      </c>
      <c r="AC190" s="1005">
        <f t="shared" si="140"/>
        <v>0</v>
      </c>
      <c r="AD190" s="1005"/>
      <c r="AE190" s="1005"/>
      <c r="AF190" s="1005"/>
      <c r="AG190" s="1005"/>
      <c r="AH190" s="1024">
        <v>0</v>
      </c>
      <c r="AI190" s="1005"/>
      <c r="AJ190" s="1005">
        <f t="shared" si="141"/>
        <v>0</v>
      </c>
      <c r="AK190" s="1005">
        <f t="shared" si="142"/>
        <v>0</v>
      </c>
      <c r="AL190" s="1005"/>
      <c r="AM190" s="1005"/>
      <c r="AN190" s="1005"/>
      <c r="AO190" s="1005"/>
      <c r="AP190" s="1024">
        <v>0</v>
      </c>
      <c r="AQ190" s="1005"/>
      <c r="AR190" s="1005">
        <f t="shared" si="143"/>
        <v>0</v>
      </c>
      <c r="AS190" s="1005">
        <f t="shared" si="144"/>
        <v>0</v>
      </c>
      <c r="AT190" s="1005"/>
      <c r="AU190" s="1005"/>
      <c r="AV190" s="1005"/>
      <c r="AW190" s="1005"/>
      <c r="AX190" s="1024">
        <v>0</v>
      </c>
      <c r="AY190" s="1005"/>
      <c r="AZ190" s="1005">
        <f t="shared" si="145"/>
        <v>0</v>
      </c>
      <c r="BA190" s="1005">
        <f t="shared" si="146"/>
        <v>0</v>
      </c>
      <c r="BB190" s="1005"/>
      <c r="BC190" s="1005"/>
      <c r="BD190" s="1005"/>
      <c r="BE190" s="1005"/>
      <c r="BF190" s="1024">
        <v>0</v>
      </c>
      <c r="BG190" s="1005"/>
      <c r="BH190" s="1005">
        <f t="shared" si="147"/>
        <v>0</v>
      </c>
      <c r="BI190" s="1005">
        <f t="shared" si="148"/>
        <v>0</v>
      </c>
      <c r="BJ190" s="1005"/>
      <c r="BK190" s="1005"/>
      <c r="BL190" s="1005"/>
      <c r="BM190" s="1005"/>
      <c r="BN190" s="1024">
        <v>0</v>
      </c>
      <c r="BO190" s="1005"/>
      <c r="BP190" s="1005">
        <f t="shared" si="149"/>
        <v>0</v>
      </c>
      <c r="BQ190" s="1005">
        <f t="shared" si="150"/>
        <v>0</v>
      </c>
      <c r="BR190" s="1005"/>
      <c r="BS190" s="1005"/>
      <c r="BT190" s="1005"/>
      <c r="BU190" s="1005"/>
      <c r="BV190" s="1024">
        <v>0</v>
      </c>
      <c r="BW190" s="1005"/>
      <c r="BX190" s="1005">
        <f t="shared" si="151"/>
        <v>0</v>
      </c>
      <c r="BY190" s="1005">
        <f t="shared" si="152"/>
        <v>0</v>
      </c>
      <c r="BZ190" s="1005"/>
      <c r="CA190" s="1005"/>
      <c r="CB190" s="1005"/>
      <c r="CC190" s="1005"/>
      <c r="CD190" s="1024">
        <v>0</v>
      </c>
      <c r="CE190" s="1005"/>
      <c r="CF190" s="1005">
        <f t="shared" si="153"/>
        <v>0</v>
      </c>
      <c r="CG190" s="1005">
        <f t="shared" si="154"/>
        <v>0</v>
      </c>
      <c r="CH190" s="1005"/>
      <c r="CI190" s="1005"/>
      <c r="CJ190" s="1005"/>
      <c r="CK190" s="1005"/>
      <c r="CL190" s="1024">
        <v>0</v>
      </c>
      <c r="CM190" s="1005"/>
      <c r="CN190" s="1005">
        <f t="shared" si="155"/>
        <v>0</v>
      </c>
      <c r="CO190" s="1005">
        <f t="shared" si="156"/>
        <v>0</v>
      </c>
      <c r="CP190" s="1005"/>
      <c r="CQ190" s="1005"/>
      <c r="CR190" s="1005"/>
      <c r="CS190" s="1005"/>
      <c r="CT190" s="1024">
        <v>0</v>
      </c>
      <c r="CU190" s="1005"/>
      <c r="CV190" s="1005">
        <f t="shared" si="157"/>
        <v>0</v>
      </c>
      <c r="CW190" s="1005">
        <f t="shared" si="158"/>
        <v>0</v>
      </c>
    </row>
    <row r="191" spans="1:101">
      <c r="A191" s="1004">
        <v>185</v>
      </c>
      <c r="B191" s="1005" t="s">
        <v>1837</v>
      </c>
      <c r="C191" s="1004" t="s">
        <v>1274</v>
      </c>
      <c r="D191" s="1005" t="s">
        <v>2011</v>
      </c>
      <c r="E191" s="1004" t="s">
        <v>55</v>
      </c>
      <c r="F191" s="1004">
        <v>167</v>
      </c>
      <c r="G191" s="1005">
        <v>114</v>
      </c>
      <c r="H191" s="1004">
        <v>133.6</v>
      </c>
      <c r="I191" s="1005">
        <v>0.83</v>
      </c>
      <c r="J191" s="1024">
        <f t="shared" ref="J191:J197" si="202">+(K191/(24*30*G191))</f>
        <v>0.24315302144249512</v>
      </c>
      <c r="K191" s="1005">
        <v>19958</v>
      </c>
      <c r="L191" s="1005">
        <f t="shared" si="135"/>
        <v>49248</v>
      </c>
      <c r="M191" s="1005">
        <f t="shared" si="136"/>
        <v>0</v>
      </c>
      <c r="N191" s="1005">
        <v>167</v>
      </c>
      <c r="O191" s="1005">
        <v>132</v>
      </c>
      <c r="P191" s="1005">
        <v>133.6</v>
      </c>
      <c r="Q191" s="1005">
        <v>0.81440000000000001</v>
      </c>
      <c r="R191" s="1024">
        <f t="shared" ref="R191:R197" si="203">+(S191/(24*31*O191))</f>
        <v>0.14683121537960248</v>
      </c>
      <c r="S191" s="1005">
        <v>14420</v>
      </c>
      <c r="T191" s="1005">
        <f t="shared" si="137"/>
        <v>58925</v>
      </c>
      <c r="U191" s="1005">
        <f t="shared" si="138"/>
        <v>0</v>
      </c>
      <c r="V191" s="1005">
        <v>167</v>
      </c>
      <c r="W191" s="1005">
        <v>120</v>
      </c>
      <c r="X191" s="1005">
        <v>133.6</v>
      </c>
      <c r="Y191" s="1005">
        <v>0.81699999999999995</v>
      </c>
      <c r="Z191" s="1024">
        <f t="shared" ref="Z191:Z197" si="204">+(AA191/(24*30*W191))</f>
        <v>0.1933101851851852</v>
      </c>
      <c r="AA191" s="1005">
        <v>16702</v>
      </c>
      <c r="AB191" s="1005">
        <f t="shared" si="139"/>
        <v>51840</v>
      </c>
      <c r="AC191" s="1005">
        <f t="shared" si="140"/>
        <v>0</v>
      </c>
      <c r="AD191" s="1005">
        <v>167</v>
      </c>
      <c r="AE191" s="1005">
        <v>108</v>
      </c>
      <c r="AF191" s="1005">
        <v>133.6</v>
      </c>
      <c r="AG191" s="1005">
        <v>0.81689999999999996</v>
      </c>
      <c r="AH191" s="1024">
        <f t="shared" ref="AH191:AH197" si="205">+(AI191/(24*31*AE191))</f>
        <v>0.21383412982875349</v>
      </c>
      <c r="AI191" s="1005">
        <v>17182</v>
      </c>
      <c r="AJ191" s="1005">
        <f t="shared" si="141"/>
        <v>48211</v>
      </c>
      <c r="AK191" s="1005">
        <f t="shared" si="142"/>
        <v>0</v>
      </c>
      <c r="AL191" s="1005">
        <v>167</v>
      </c>
      <c r="AM191" s="1005">
        <v>114</v>
      </c>
      <c r="AN191" s="1005">
        <v>133.6</v>
      </c>
      <c r="AO191" s="1005">
        <v>0.81540000000000001</v>
      </c>
      <c r="AP191" s="1024">
        <f t="shared" ref="AP191:AP197" si="206">+(AQ191/(24*31*AM191))</f>
        <v>0.22354272778720996</v>
      </c>
      <c r="AQ191" s="1005">
        <v>18960</v>
      </c>
      <c r="AR191" s="1005">
        <f t="shared" si="143"/>
        <v>50890</v>
      </c>
      <c r="AS191" s="1005">
        <f t="shared" si="144"/>
        <v>0</v>
      </c>
      <c r="AT191" s="1005">
        <v>167</v>
      </c>
      <c r="AU191" s="1005">
        <v>154</v>
      </c>
      <c r="AV191" s="1005">
        <v>154</v>
      </c>
      <c r="AW191" s="1005">
        <v>0.78710000000000002</v>
      </c>
      <c r="AX191" s="1024">
        <f t="shared" ref="AX191:AX197" si="207">+(AY191/(24*30*AU191))</f>
        <v>0.22902236652236652</v>
      </c>
      <c r="AY191" s="1005">
        <v>25394</v>
      </c>
      <c r="AZ191" s="1005">
        <f t="shared" si="145"/>
        <v>66528</v>
      </c>
      <c r="BA191" s="1005">
        <f t="shared" si="146"/>
        <v>0</v>
      </c>
      <c r="BB191" s="1005">
        <v>167</v>
      </c>
      <c r="BC191" s="1005">
        <v>154</v>
      </c>
      <c r="BD191" s="1005">
        <v>154</v>
      </c>
      <c r="BE191" s="1005">
        <v>0.78439999999999999</v>
      </c>
      <c r="BF191" s="1024">
        <f t="shared" ref="BF191:BF197" si="208">+(BG191/(24*31*BC191))</f>
        <v>0.24322720290462227</v>
      </c>
      <c r="BG191" s="1005">
        <v>27868</v>
      </c>
      <c r="BH191" s="1005">
        <f t="shared" si="147"/>
        <v>68746</v>
      </c>
      <c r="BI191" s="1005">
        <f t="shared" si="148"/>
        <v>0</v>
      </c>
      <c r="BJ191" s="1005">
        <v>167</v>
      </c>
      <c r="BK191" s="1005">
        <v>166</v>
      </c>
      <c r="BL191" s="1005">
        <v>166</v>
      </c>
      <c r="BM191" s="1005">
        <v>0.7702</v>
      </c>
      <c r="BN191" s="1024">
        <f t="shared" ref="BN191:BN197" si="209">+(BO191/(24*30*BK191))</f>
        <v>0.23022088353413656</v>
      </c>
      <c r="BO191" s="1005">
        <v>27516</v>
      </c>
      <c r="BP191" s="1005">
        <f t="shared" si="149"/>
        <v>71712</v>
      </c>
      <c r="BQ191" s="1005">
        <f t="shared" si="150"/>
        <v>0</v>
      </c>
      <c r="BR191" s="1005">
        <v>167</v>
      </c>
      <c r="BS191" s="1005">
        <v>179.52</v>
      </c>
      <c r="BT191" s="1005">
        <v>179.52</v>
      </c>
      <c r="BU191" s="1005">
        <v>0.76329999999999998</v>
      </c>
      <c r="BV191" s="1024">
        <f t="shared" ref="BV191:BV201" si="210">+(BW191/(24*31*BS191))</f>
        <v>0.34949081661012399</v>
      </c>
      <c r="BW191" s="1005">
        <v>46679</v>
      </c>
      <c r="BX191" s="1005">
        <f t="shared" si="151"/>
        <v>80138</v>
      </c>
      <c r="BY191" s="1005">
        <f t="shared" si="152"/>
        <v>0</v>
      </c>
      <c r="BZ191" s="1005">
        <v>167</v>
      </c>
      <c r="CA191" s="1005">
        <v>166.24</v>
      </c>
      <c r="CB191" s="1005">
        <v>166.24</v>
      </c>
      <c r="CC191" s="1005">
        <v>0.77400000000000002</v>
      </c>
      <c r="CD191" s="1024">
        <f t="shared" ref="CD191:CD201" si="211">+(CE191/(24*31*CA191))</f>
        <v>0.26476651194800621</v>
      </c>
      <c r="CE191" s="1005">
        <v>32747</v>
      </c>
      <c r="CF191" s="1005">
        <f t="shared" si="153"/>
        <v>74210</v>
      </c>
      <c r="CG191" s="1005">
        <f t="shared" si="154"/>
        <v>0</v>
      </c>
      <c r="CH191" s="1005">
        <v>167</v>
      </c>
      <c r="CI191" s="1005">
        <v>120</v>
      </c>
      <c r="CJ191" s="1005">
        <v>133.6</v>
      </c>
      <c r="CK191" s="1005">
        <v>0.77790000000000004</v>
      </c>
      <c r="CL191" s="1024">
        <f t="shared" ref="CL191:CL201" si="212">+(CM191/(24*28*CI191))</f>
        <v>0.29610615079365077</v>
      </c>
      <c r="CM191" s="1005">
        <v>23878</v>
      </c>
      <c r="CN191" s="1005">
        <f t="shared" si="155"/>
        <v>48384</v>
      </c>
      <c r="CO191" s="1005">
        <f t="shared" si="156"/>
        <v>0</v>
      </c>
      <c r="CP191" s="1005">
        <v>167</v>
      </c>
      <c r="CQ191" s="1005">
        <v>137.91999999999999</v>
      </c>
      <c r="CR191" s="1005">
        <v>137.91999999999999</v>
      </c>
      <c r="CS191" s="1005">
        <v>0.80720000000000003</v>
      </c>
      <c r="CT191" s="1024">
        <f t="shared" ref="CT191:CT207" si="213">+(CU191/(24*31*CQ191))</f>
        <v>0.24951156038719657</v>
      </c>
      <c r="CU191" s="1005">
        <v>25603</v>
      </c>
      <c r="CV191" s="1005">
        <f t="shared" si="157"/>
        <v>61567</v>
      </c>
      <c r="CW191" s="1005">
        <f t="shared" si="158"/>
        <v>0</v>
      </c>
    </row>
    <row r="192" spans="1:101">
      <c r="A192" s="1004">
        <v>186</v>
      </c>
      <c r="B192" s="1005" t="s">
        <v>1367</v>
      </c>
      <c r="C192" s="1004" t="s">
        <v>1274</v>
      </c>
      <c r="D192" s="1005" t="s">
        <v>2054</v>
      </c>
      <c r="E192" s="1004" t="s">
        <v>55</v>
      </c>
      <c r="F192" s="1004">
        <v>167</v>
      </c>
      <c r="G192" s="1005">
        <v>158.24</v>
      </c>
      <c r="H192" s="1004">
        <v>167</v>
      </c>
      <c r="I192" s="1005">
        <v>0.80830000000000002</v>
      </c>
      <c r="J192" s="1024">
        <f t="shared" si="202"/>
        <v>0.32118055555555552</v>
      </c>
      <c r="K192" s="1005">
        <v>36593</v>
      </c>
      <c r="L192" s="1005">
        <f t="shared" si="135"/>
        <v>68360</v>
      </c>
      <c r="M192" s="1005">
        <f t="shared" si="136"/>
        <v>0</v>
      </c>
      <c r="N192" s="1005">
        <v>167</v>
      </c>
      <c r="O192" s="1005">
        <v>170.64</v>
      </c>
      <c r="P192" s="1005">
        <v>170.64</v>
      </c>
      <c r="Q192" s="1005">
        <v>0.80810000000000004</v>
      </c>
      <c r="R192" s="1024">
        <f t="shared" si="203"/>
        <v>0.24127226280315978</v>
      </c>
      <c r="S192" s="1005">
        <v>30631</v>
      </c>
      <c r="T192" s="1005">
        <f t="shared" si="137"/>
        <v>76174</v>
      </c>
      <c r="U192" s="1005">
        <f t="shared" si="138"/>
        <v>0</v>
      </c>
      <c r="V192" s="1005">
        <v>167</v>
      </c>
      <c r="W192" s="1005">
        <v>181.84</v>
      </c>
      <c r="X192" s="1005">
        <v>181.84</v>
      </c>
      <c r="Y192" s="1005">
        <v>0.8034</v>
      </c>
      <c r="Z192" s="1024">
        <f t="shared" si="204"/>
        <v>0.42611483844160924</v>
      </c>
      <c r="AA192" s="1005">
        <v>55789</v>
      </c>
      <c r="AB192" s="1005">
        <f t="shared" si="139"/>
        <v>78555</v>
      </c>
      <c r="AC192" s="1005">
        <f t="shared" si="140"/>
        <v>0</v>
      </c>
      <c r="AD192" s="1005">
        <v>167</v>
      </c>
      <c r="AE192" s="1005">
        <v>195.28</v>
      </c>
      <c r="AF192" s="1005">
        <v>195.28</v>
      </c>
      <c r="AG192" s="1005">
        <v>0.77780000000000005</v>
      </c>
      <c r="AH192" s="1024">
        <f t="shared" si="205"/>
        <v>0.31758230806165283</v>
      </c>
      <c r="AI192" s="1005">
        <v>46141</v>
      </c>
      <c r="AJ192" s="1005">
        <f t="shared" si="141"/>
        <v>87173</v>
      </c>
      <c r="AK192" s="1005">
        <f t="shared" si="142"/>
        <v>0</v>
      </c>
      <c r="AL192" s="1005">
        <v>167</v>
      </c>
      <c r="AM192" s="1005">
        <v>165.6</v>
      </c>
      <c r="AN192" s="1005">
        <v>167</v>
      </c>
      <c r="AO192" s="1005">
        <v>0.77470000000000006</v>
      </c>
      <c r="AP192" s="1024">
        <f t="shared" si="206"/>
        <v>0.31374181860682565</v>
      </c>
      <c r="AQ192" s="1005">
        <v>38655</v>
      </c>
      <c r="AR192" s="1005">
        <f t="shared" si="143"/>
        <v>73924</v>
      </c>
      <c r="AS192" s="1005">
        <f t="shared" si="144"/>
        <v>0</v>
      </c>
      <c r="AT192" s="1005">
        <v>167</v>
      </c>
      <c r="AU192" s="1005">
        <v>174</v>
      </c>
      <c r="AV192" s="1005">
        <v>174</v>
      </c>
      <c r="AW192" s="1005">
        <v>0.78979999999999995</v>
      </c>
      <c r="AX192" s="1024">
        <f t="shared" si="207"/>
        <v>0.30234674329501915</v>
      </c>
      <c r="AY192" s="1005">
        <v>37878</v>
      </c>
      <c r="AZ192" s="1005">
        <f t="shared" si="145"/>
        <v>75168</v>
      </c>
      <c r="BA192" s="1005">
        <f t="shared" si="146"/>
        <v>0</v>
      </c>
      <c r="BB192" s="1005">
        <v>167</v>
      </c>
      <c r="BC192" s="1005">
        <v>188</v>
      </c>
      <c r="BD192" s="1005">
        <v>188</v>
      </c>
      <c r="BE192" s="1005">
        <v>0.7843</v>
      </c>
      <c r="BF192" s="1024">
        <f t="shared" si="208"/>
        <v>0.40921699839853581</v>
      </c>
      <c r="BG192" s="1005">
        <v>57238</v>
      </c>
      <c r="BH192" s="1005">
        <f t="shared" si="147"/>
        <v>83923</v>
      </c>
      <c r="BI192" s="1005">
        <f t="shared" si="148"/>
        <v>0</v>
      </c>
      <c r="BJ192" s="1005">
        <v>167</v>
      </c>
      <c r="BK192" s="1005">
        <v>165</v>
      </c>
      <c r="BL192" s="1005">
        <v>167</v>
      </c>
      <c r="BM192" s="1005">
        <v>0.74050000000000005</v>
      </c>
      <c r="BN192" s="1024">
        <f t="shared" si="209"/>
        <v>0.60017676767676764</v>
      </c>
      <c r="BO192" s="1005">
        <v>71301</v>
      </c>
      <c r="BP192" s="1005">
        <f t="shared" si="149"/>
        <v>71280</v>
      </c>
      <c r="BQ192" s="1005">
        <f t="shared" si="150"/>
        <v>21</v>
      </c>
      <c r="BR192" s="1005">
        <v>167</v>
      </c>
      <c r="BS192" s="1005">
        <v>34.880000000000003</v>
      </c>
      <c r="BT192" s="1005">
        <v>167</v>
      </c>
      <c r="BU192" s="1005">
        <v>0.48220000000000002</v>
      </c>
      <c r="BV192" s="1024">
        <f t="shared" si="210"/>
        <v>8.7011073295846897E-2</v>
      </c>
      <c r="BW192" s="1005">
        <v>2258</v>
      </c>
      <c r="BX192" s="1005">
        <f t="shared" si="151"/>
        <v>15570</v>
      </c>
      <c r="BY192" s="1005">
        <f t="shared" si="152"/>
        <v>0</v>
      </c>
      <c r="BZ192" s="1005">
        <v>167</v>
      </c>
      <c r="CA192" s="1005">
        <v>9</v>
      </c>
      <c r="CB192" s="1005">
        <v>167</v>
      </c>
      <c r="CC192" s="1005">
        <v>0.17610000000000001</v>
      </c>
      <c r="CD192" s="1024">
        <f t="shared" si="211"/>
        <v>0.74865591397849462</v>
      </c>
      <c r="CE192" s="1005">
        <v>5013</v>
      </c>
      <c r="CF192" s="1005">
        <f t="shared" si="153"/>
        <v>4018</v>
      </c>
      <c r="CG192" s="1005">
        <f t="shared" si="154"/>
        <v>995</v>
      </c>
      <c r="CH192" s="1005">
        <v>167</v>
      </c>
      <c r="CI192" s="1005">
        <v>25.2</v>
      </c>
      <c r="CJ192" s="1005">
        <v>167</v>
      </c>
      <c r="CK192" s="1005">
        <v>0.2298</v>
      </c>
      <c r="CL192" s="1024">
        <f t="shared" si="212"/>
        <v>0.17213482615268333</v>
      </c>
      <c r="CM192" s="1005">
        <v>2915</v>
      </c>
      <c r="CN192" s="1005">
        <f t="shared" si="155"/>
        <v>10161</v>
      </c>
      <c r="CO192" s="1005">
        <f t="shared" si="156"/>
        <v>0</v>
      </c>
      <c r="CP192" s="1005">
        <v>167</v>
      </c>
      <c r="CQ192" s="1005">
        <v>17.600000000000001</v>
      </c>
      <c r="CR192" s="1005">
        <v>167</v>
      </c>
      <c r="CS192" s="1005">
        <v>0.63</v>
      </c>
      <c r="CT192" s="1024">
        <f t="shared" si="213"/>
        <v>0.35259347507331373</v>
      </c>
      <c r="CU192" s="1005">
        <v>4617</v>
      </c>
      <c r="CV192" s="1005">
        <f t="shared" si="157"/>
        <v>7857</v>
      </c>
      <c r="CW192" s="1005">
        <f t="shared" si="158"/>
        <v>0</v>
      </c>
    </row>
    <row r="193" spans="1:101">
      <c r="A193" s="1004">
        <v>187</v>
      </c>
      <c r="B193" s="1005" t="s">
        <v>1922</v>
      </c>
      <c r="C193" s="1004" t="s">
        <v>1274</v>
      </c>
      <c r="D193" s="1005" t="s">
        <v>2011</v>
      </c>
      <c r="E193" s="1004" t="s">
        <v>55</v>
      </c>
      <c r="F193" s="1004">
        <v>167</v>
      </c>
      <c r="G193" s="1005">
        <v>146.80000000000001</v>
      </c>
      <c r="H193" s="1004">
        <v>146.80000000000001</v>
      </c>
      <c r="I193" s="1005">
        <v>0.73470000000000002</v>
      </c>
      <c r="J193" s="1024">
        <f t="shared" si="202"/>
        <v>0.25513737511353313</v>
      </c>
      <c r="K193" s="1005">
        <v>26967</v>
      </c>
      <c r="L193" s="1005">
        <f t="shared" si="135"/>
        <v>63418</v>
      </c>
      <c r="M193" s="1005">
        <f t="shared" si="136"/>
        <v>0</v>
      </c>
      <c r="N193" s="1005">
        <v>167</v>
      </c>
      <c r="O193" s="1005">
        <v>142.47999999999999</v>
      </c>
      <c r="P193" s="1005">
        <v>142.47999999999999</v>
      </c>
      <c r="Q193" s="1005">
        <v>0.70589999999999997</v>
      </c>
      <c r="R193" s="1024">
        <f t="shared" si="203"/>
        <v>0.22545137442417876</v>
      </c>
      <c r="S193" s="1005">
        <v>23899</v>
      </c>
      <c r="T193" s="1005">
        <f t="shared" si="137"/>
        <v>63603</v>
      </c>
      <c r="U193" s="1005">
        <f t="shared" si="138"/>
        <v>0</v>
      </c>
      <c r="V193" s="1005">
        <v>167</v>
      </c>
      <c r="W193" s="1005">
        <v>157.36000000000001</v>
      </c>
      <c r="X193" s="1005">
        <v>157.36000000000001</v>
      </c>
      <c r="Y193" s="1005">
        <v>0.72219999999999995</v>
      </c>
      <c r="Z193" s="1024">
        <f t="shared" si="204"/>
        <v>0.19695637745014968</v>
      </c>
      <c r="AA193" s="1005">
        <v>22315</v>
      </c>
      <c r="AB193" s="1005">
        <f t="shared" si="139"/>
        <v>67980</v>
      </c>
      <c r="AC193" s="1005">
        <f t="shared" si="140"/>
        <v>0</v>
      </c>
      <c r="AD193" s="1005">
        <v>167</v>
      </c>
      <c r="AE193" s="1005">
        <v>154.63999999999999</v>
      </c>
      <c r="AF193" s="1005">
        <v>154.63999999999999</v>
      </c>
      <c r="AG193" s="1005">
        <v>0.73929999999999996</v>
      </c>
      <c r="AH193" s="1024">
        <f t="shared" si="205"/>
        <v>0.14368265663156607</v>
      </c>
      <c r="AI193" s="1005">
        <v>16531</v>
      </c>
      <c r="AJ193" s="1005">
        <f t="shared" si="141"/>
        <v>69031</v>
      </c>
      <c r="AK193" s="1005">
        <f t="shared" si="142"/>
        <v>0</v>
      </c>
      <c r="AL193" s="1005">
        <v>167</v>
      </c>
      <c r="AM193" s="1005">
        <v>137.28</v>
      </c>
      <c r="AN193" s="1005">
        <v>137.28</v>
      </c>
      <c r="AO193" s="1005">
        <v>0.74199999999999999</v>
      </c>
      <c r="AP193" s="1024">
        <f t="shared" si="206"/>
        <v>0.19613003483971225</v>
      </c>
      <c r="AQ193" s="1005">
        <v>20032</v>
      </c>
      <c r="AR193" s="1005">
        <f t="shared" si="143"/>
        <v>61282</v>
      </c>
      <c r="AS193" s="1005">
        <f t="shared" si="144"/>
        <v>0</v>
      </c>
      <c r="AT193" s="1005">
        <v>167</v>
      </c>
      <c r="AU193" s="1005">
        <v>159.44</v>
      </c>
      <c r="AV193" s="1005">
        <v>159.44</v>
      </c>
      <c r="AW193" s="1005">
        <v>0.74170000000000003</v>
      </c>
      <c r="AX193" s="1024">
        <f t="shared" si="207"/>
        <v>0.21734055304677483</v>
      </c>
      <c r="AY193" s="1005">
        <v>24950</v>
      </c>
      <c r="AZ193" s="1005">
        <f t="shared" si="145"/>
        <v>68878</v>
      </c>
      <c r="BA193" s="1005">
        <f t="shared" si="146"/>
        <v>0</v>
      </c>
      <c r="BB193" s="1005">
        <v>167</v>
      </c>
      <c r="BC193" s="1005">
        <v>155.91999999999999</v>
      </c>
      <c r="BD193" s="1005">
        <v>155.91999999999999</v>
      </c>
      <c r="BE193" s="1005">
        <v>0.73880000000000001</v>
      </c>
      <c r="BF193" s="1024">
        <f t="shared" si="208"/>
        <v>0.21426758690698844</v>
      </c>
      <c r="BG193" s="1005">
        <v>24856</v>
      </c>
      <c r="BH193" s="1005">
        <f t="shared" si="147"/>
        <v>69603</v>
      </c>
      <c r="BI193" s="1005">
        <f t="shared" si="148"/>
        <v>0</v>
      </c>
      <c r="BJ193" s="1005">
        <v>167</v>
      </c>
      <c r="BK193" s="1005">
        <v>21.6</v>
      </c>
      <c r="BL193" s="1005">
        <v>133.6</v>
      </c>
      <c r="BM193" s="1005">
        <v>0.65680000000000005</v>
      </c>
      <c r="BN193" s="1024">
        <f t="shared" si="209"/>
        <v>0.38998199588477361</v>
      </c>
      <c r="BO193" s="1005">
        <v>6065</v>
      </c>
      <c r="BP193" s="1005">
        <f t="shared" si="149"/>
        <v>9331</v>
      </c>
      <c r="BQ193" s="1005">
        <f t="shared" si="150"/>
        <v>0</v>
      </c>
      <c r="BR193" s="1005">
        <v>167</v>
      </c>
      <c r="BS193" s="1005">
        <v>86.56</v>
      </c>
      <c r="BT193" s="1005">
        <v>133.6</v>
      </c>
      <c r="BU193" s="1005">
        <v>0.58389999999999997</v>
      </c>
      <c r="BV193" s="1024">
        <f t="shared" si="210"/>
        <v>6.4797492695724768E-2</v>
      </c>
      <c r="BW193" s="1005">
        <v>4173</v>
      </c>
      <c r="BX193" s="1005">
        <f t="shared" si="151"/>
        <v>38640</v>
      </c>
      <c r="BY193" s="1005">
        <f t="shared" si="152"/>
        <v>0</v>
      </c>
      <c r="BZ193" s="1005">
        <v>167</v>
      </c>
      <c r="CA193" s="1005">
        <v>142.47999999999999</v>
      </c>
      <c r="CB193" s="1005">
        <v>142.47999999999999</v>
      </c>
      <c r="CC193" s="1005">
        <v>0.69730000000000003</v>
      </c>
      <c r="CD193" s="1024">
        <f t="shared" si="211"/>
        <v>0.11008902211515821</v>
      </c>
      <c r="CE193" s="1005">
        <v>11670</v>
      </c>
      <c r="CF193" s="1005">
        <f t="shared" si="153"/>
        <v>63603</v>
      </c>
      <c r="CG193" s="1005">
        <f t="shared" si="154"/>
        <v>0</v>
      </c>
      <c r="CH193" s="1005">
        <v>167</v>
      </c>
      <c r="CI193" s="1005">
        <v>156.96</v>
      </c>
      <c r="CJ193" s="1005">
        <v>156.96</v>
      </c>
      <c r="CK193" s="1005">
        <v>0.69069999999999998</v>
      </c>
      <c r="CL193" s="1024">
        <f t="shared" si="212"/>
        <v>0.21795248106888013</v>
      </c>
      <c r="CM193" s="1005">
        <v>22989</v>
      </c>
      <c r="CN193" s="1005">
        <f t="shared" si="155"/>
        <v>63286</v>
      </c>
      <c r="CO193" s="1005">
        <f t="shared" si="156"/>
        <v>0</v>
      </c>
      <c r="CP193" s="1005">
        <v>167</v>
      </c>
      <c r="CQ193" s="1005">
        <v>172.08</v>
      </c>
      <c r="CR193" s="1005">
        <v>172.08</v>
      </c>
      <c r="CS193" s="1005">
        <v>0.71550000000000002</v>
      </c>
      <c r="CT193" s="1024">
        <f t="shared" si="213"/>
        <v>0.20341720280139769</v>
      </c>
      <c r="CU193" s="1005">
        <v>26043</v>
      </c>
      <c r="CV193" s="1005">
        <f t="shared" si="157"/>
        <v>76817</v>
      </c>
      <c r="CW193" s="1005">
        <f t="shared" si="158"/>
        <v>0</v>
      </c>
    </row>
    <row r="194" spans="1:101">
      <c r="A194" s="1004">
        <v>188</v>
      </c>
      <c r="B194" s="1005" t="s">
        <v>444</v>
      </c>
      <c r="C194" s="1004" t="s">
        <v>1274</v>
      </c>
      <c r="D194" s="1005" t="s">
        <v>2011</v>
      </c>
      <c r="E194" s="1004" t="s">
        <v>55</v>
      </c>
      <c r="F194" s="1004">
        <v>167</v>
      </c>
      <c r="G194" s="1005">
        <v>105.4</v>
      </c>
      <c r="H194" s="1004">
        <v>133.6</v>
      </c>
      <c r="I194" s="1005">
        <v>0.93</v>
      </c>
      <c r="J194" s="1024">
        <f t="shared" si="202"/>
        <v>0.33782679738562094</v>
      </c>
      <c r="K194" s="1005">
        <v>25637</v>
      </c>
      <c r="L194" s="1005">
        <f t="shared" si="135"/>
        <v>45533</v>
      </c>
      <c r="M194" s="1005">
        <f t="shared" si="136"/>
        <v>0</v>
      </c>
      <c r="N194" s="1005">
        <v>167</v>
      </c>
      <c r="O194" s="1005">
        <v>115</v>
      </c>
      <c r="P194" s="1005">
        <v>133.6</v>
      </c>
      <c r="Q194" s="1005">
        <v>0.96360000000000001</v>
      </c>
      <c r="R194" s="1024">
        <f t="shared" si="203"/>
        <v>0.38143992519869097</v>
      </c>
      <c r="S194" s="1005">
        <v>32636</v>
      </c>
      <c r="T194" s="1005">
        <f t="shared" si="137"/>
        <v>51336</v>
      </c>
      <c r="U194" s="1005">
        <f t="shared" si="138"/>
        <v>0</v>
      </c>
      <c r="V194" s="1005">
        <v>167</v>
      </c>
      <c r="W194" s="1005">
        <v>106</v>
      </c>
      <c r="X194" s="1005">
        <v>133.6</v>
      </c>
      <c r="Y194" s="1005">
        <v>0.94840000000000002</v>
      </c>
      <c r="Z194" s="1024">
        <f t="shared" si="204"/>
        <v>0.35098270440251572</v>
      </c>
      <c r="AA194" s="1005">
        <v>26787</v>
      </c>
      <c r="AB194" s="1005">
        <f t="shared" si="139"/>
        <v>45792</v>
      </c>
      <c r="AC194" s="1005">
        <f t="shared" si="140"/>
        <v>0</v>
      </c>
      <c r="AD194" s="1005">
        <v>167</v>
      </c>
      <c r="AE194" s="1005">
        <v>111.2</v>
      </c>
      <c r="AF194" s="1005">
        <v>133.6</v>
      </c>
      <c r="AG194" s="1005">
        <v>0.9698</v>
      </c>
      <c r="AH194" s="1024">
        <f t="shared" si="205"/>
        <v>0.43920911657770556</v>
      </c>
      <c r="AI194" s="1005">
        <v>36337</v>
      </c>
      <c r="AJ194" s="1005">
        <f t="shared" si="141"/>
        <v>49640</v>
      </c>
      <c r="AK194" s="1005">
        <f t="shared" si="142"/>
        <v>0</v>
      </c>
      <c r="AL194" s="1005">
        <v>167</v>
      </c>
      <c r="AM194" s="1005">
        <v>110.8</v>
      </c>
      <c r="AN194" s="1005">
        <v>133.6</v>
      </c>
      <c r="AO194" s="1005">
        <v>0.97709999999999997</v>
      </c>
      <c r="AP194" s="1024">
        <f t="shared" si="206"/>
        <v>0.48355556849501186</v>
      </c>
      <c r="AQ194" s="1005">
        <v>39862</v>
      </c>
      <c r="AR194" s="1005">
        <f t="shared" si="143"/>
        <v>49461</v>
      </c>
      <c r="AS194" s="1005">
        <f t="shared" si="144"/>
        <v>0</v>
      </c>
      <c r="AT194" s="1005">
        <v>167</v>
      </c>
      <c r="AU194" s="1005">
        <v>152.80000000000001</v>
      </c>
      <c r="AV194" s="1005">
        <v>152.80000000000001</v>
      </c>
      <c r="AW194" s="1005">
        <v>0.87160000000000004</v>
      </c>
      <c r="AX194" s="1024">
        <f t="shared" si="207"/>
        <v>0.36392888307155319</v>
      </c>
      <c r="AY194" s="1005">
        <v>40038</v>
      </c>
      <c r="AZ194" s="1005">
        <f t="shared" si="145"/>
        <v>66010</v>
      </c>
      <c r="BA194" s="1005">
        <f t="shared" si="146"/>
        <v>0</v>
      </c>
      <c r="BB194" s="1005">
        <v>167</v>
      </c>
      <c r="BC194" s="1005">
        <v>102.32</v>
      </c>
      <c r="BD194" s="1005">
        <v>133.6</v>
      </c>
      <c r="BE194" s="1005">
        <v>0.80579999999999996</v>
      </c>
      <c r="BF194" s="1024">
        <f t="shared" si="208"/>
        <v>0.16008968279990246</v>
      </c>
      <c r="BG194" s="1005">
        <v>12187</v>
      </c>
      <c r="BH194" s="1005">
        <f t="shared" si="147"/>
        <v>45676</v>
      </c>
      <c r="BI194" s="1005">
        <f t="shared" si="148"/>
        <v>0</v>
      </c>
      <c r="BJ194" s="1005">
        <v>167</v>
      </c>
      <c r="BK194" s="1005">
        <v>14.4</v>
      </c>
      <c r="BL194" s="1005">
        <v>133.6</v>
      </c>
      <c r="BM194" s="1005">
        <v>0.27660000000000001</v>
      </c>
      <c r="BN194" s="1024">
        <f t="shared" si="209"/>
        <v>0.69859182098765427</v>
      </c>
      <c r="BO194" s="1005">
        <v>7243</v>
      </c>
      <c r="BP194" s="1005">
        <f t="shared" si="149"/>
        <v>6221</v>
      </c>
      <c r="BQ194" s="1005">
        <f t="shared" si="150"/>
        <v>1022</v>
      </c>
      <c r="BR194" s="1005">
        <v>167</v>
      </c>
      <c r="BS194" s="1005">
        <v>49.2</v>
      </c>
      <c r="BT194" s="1005">
        <v>133.6</v>
      </c>
      <c r="BU194" s="1005">
        <v>0.31380000000000002</v>
      </c>
      <c r="BV194" s="1024">
        <f t="shared" si="210"/>
        <v>0.18024958475391203</v>
      </c>
      <c r="BW194" s="1005">
        <v>6598</v>
      </c>
      <c r="BX194" s="1005">
        <f t="shared" si="151"/>
        <v>21963</v>
      </c>
      <c r="BY194" s="1005">
        <f t="shared" si="152"/>
        <v>0</v>
      </c>
      <c r="BZ194" s="1005">
        <v>167</v>
      </c>
      <c r="CA194" s="1005">
        <v>98.2</v>
      </c>
      <c r="CB194" s="1005">
        <v>133.6</v>
      </c>
      <c r="CC194" s="1005">
        <v>0.95199999999999996</v>
      </c>
      <c r="CD194" s="1024">
        <f t="shared" si="211"/>
        <v>0.50707082320478281</v>
      </c>
      <c r="CE194" s="1005">
        <v>37047</v>
      </c>
      <c r="CF194" s="1005">
        <f t="shared" si="153"/>
        <v>43836</v>
      </c>
      <c r="CG194" s="1005">
        <f t="shared" si="154"/>
        <v>0</v>
      </c>
      <c r="CH194" s="1005">
        <v>167</v>
      </c>
      <c r="CI194" s="1005">
        <v>98</v>
      </c>
      <c r="CJ194" s="1005">
        <v>133.6</v>
      </c>
      <c r="CK194" s="1005">
        <v>0.97040000000000004</v>
      </c>
      <c r="CL194" s="1024">
        <f t="shared" si="212"/>
        <v>0.53911564625850339</v>
      </c>
      <c r="CM194" s="1005">
        <v>35504</v>
      </c>
      <c r="CN194" s="1005">
        <f t="shared" si="155"/>
        <v>39514</v>
      </c>
      <c r="CO194" s="1005">
        <f t="shared" si="156"/>
        <v>0</v>
      </c>
      <c r="CP194" s="1005">
        <v>167</v>
      </c>
      <c r="CQ194" s="1005">
        <v>100.4</v>
      </c>
      <c r="CR194" s="1005">
        <v>133.6</v>
      </c>
      <c r="CS194" s="1005">
        <v>0.97230000000000005</v>
      </c>
      <c r="CT194" s="1024">
        <f t="shared" si="213"/>
        <v>0.56687229576318376</v>
      </c>
      <c r="CU194" s="1005">
        <v>42344</v>
      </c>
      <c r="CV194" s="1005">
        <f t="shared" si="157"/>
        <v>44819</v>
      </c>
      <c r="CW194" s="1005">
        <f t="shared" si="158"/>
        <v>0</v>
      </c>
    </row>
    <row r="195" spans="1:101">
      <c r="A195" s="1004">
        <v>189</v>
      </c>
      <c r="B195" s="1005" t="s">
        <v>307</v>
      </c>
      <c r="C195" s="1004" t="s">
        <v>1274</v>
      </c>
      <c r="D195" s="1005" t="s">
        <v>2011</v>
      </c>
      <c r="E195" s="1004" t="s">
        <v>55</v>
      </c>
      <c r="F195" s="1004">
        <v>167</v>
      </c>
      <c r="G195" s="1005">
        <v>97.2</v>
      </c>
      <c r="H195" s="1004">
        <v>133.6</v>
      </c>
      <c r="I195" s="1005">
        <v>0.97829999999999995</v>
      </c>
      <c r="J195" s="1024">
        <f t="shared" si="202"/>
        <v>0.29218106995884774</v>
      </c>
      <c r="K195" s="1005">
        <v>20448</v>
      </c>
      <c r="L195" s="1005">
        <f t="shared" si="135"/>
        <v>41990</v>
      </c>
      <c r="M195" s="1005">
        <f t="shared" si="136"/>
        <v>0</v>
      </c>
      <c r="N195" s="1005">
        <v>167</v>
      </c>
      <c r="O195" s="1005">
        <v>164.2</v>
      </c>
      <c r="P195" s="1005">
        <v>164.2</v>
      </c>
      <c r="Q195" s="1005">
        <v>0.64559999999999995</v>
      </c>
      <c r="R195" s="1024">
        <f t="shared" si="203"/>
        <v>0.35281030214922798</v>
      </c>
      <c r="S195" s="1005">
        <v>43101</v>
      </c>
      <c r="T195" s="1005">
        <f t="shared" si="137"/>
        <v>73299</v>
      </c>
      <c r="U195" s="1005">
        <f t="shared" si="138"/>
        <v>0</v>
      </c>
      <c r="V195" s="1005">
        <v>167</v>
      </c>
      <c r="W195" s="1005">
        <v>134.19999999999999</v>
      </c>
      <c r="X195" s="1005">
        <v>134.19999999999999</v>
      </c>
      <c r="Y195" s="1005">
        <v>0.8851</v>
      </c>
      <c r="Z195" s="1024">
        <f t="shared" si="204"/>
        <v>0.19946390130816363</v>
      </c>
      <c r="AA195" s="1005">
        <v>19273</v>
      </c>
      <c r="AB195" s="1005">
        <f t="shared" si="139"/>
        <v>57974</v>
      </c>
      <c r="AC195" s="1005">
        <f t="shared" si="140"/>
        <v>0</v>
      </c>
      <c r="AD195" s="1005">
        <v>167</v>
      </c>
      <c r="AE195" s="1005">
        <v>91</v>
      </c>
      <c r="AF195" s="1005">
        <v>133.6</v>
      </c>
      <c r="AG195" s="1005">
        <v>0.9758</v>
      </c>
      <c r="AH195" s="1024">
        <f t="shared" si="205"/>
        <v>0.4520707786836819</v>
      </c>
      <c r="AI195" s="1005">
        <v>30607</v>
      </c>
      <c r="AJ195" s="1005">
        <f t="shared" si="141"/>
        <v>40622</v>
      </c>
      <c r="AK195" s="1005">
        <f t="shared" si="142"/>
        <v>0</v>
      </c>
      <c r="AL195" s="1005">
        <v>167</v>
      </c>
      <c r="AM195" s="1005">
        <v>82.4</v>
      </c>
      <c r="AN195" s="1005">
        <v>133.6</v>
      </c>
      <c r="AO195" s="1005">
        <v>0.98409999999999997</v>
      </c>
      <c r="AP195" s="1024">
        <f t="shared" si="206"/>
        <v>0.60684505167554015</v>
      </c>
      <c r="AQ195" s="1005">
        <v>37203</v>
      </c>
      <c r="AR195" s="1005">
        <f t="shared" si="143"/>
        <v>36783</v>
      </c>
      <c r="AS195" s="1005">
        <f t="shared" si="144"/>
        <v>420</v>
      </c>
      <c r="AT195" s="1005">
        <v>167</v>
      </c>
      <c r="AU195" s="1005">
        <v>109.6</v>
      </c>
      <c r="AV195" s="1005">
        <v>133.6</v>
      </c>
      <c r="AW195" s="1005">
        <v>0.98340000000000005</v>
      </c>
      <c r="AX195" s="1024">
        <f t="shared" si="207"/>
        <v>0.41338452960259531</v>
      </c>
      <c r="AY195" s="1005">
        <v>32621</v>
      </c>
      <c r="AZ195" s="1005">
        <f t="shared" si="145"/>
        <v>47347</v>
      </c>
      <c r="BA195" s="1005">
        <f t="shared" si="146"/>
        <v>0</v>
      </c>
      <c r="BB195" s="1005">
        <v>167</v>
      </c>
      <c r="BC195" s="1005">
        <v>92.4</v>
      </c>
      <c r="BD195" s="1005">
        <v>133.6</v>
      </c>
      <c r="BE195" s="1005">
        <v>0.98060000000000003</v>
      </c>
      <c r="BF195" s="1024">
        <f t="shared" si="208"/>
        <v>0.14885316296606618</v>
      </c>
      <c r="BG195" s="1005">
        <v>10233</v>
      </c>
      <c r="BH195" s="1005">
        <f t="shared" si="147"/>
        <v>41247</v>
      </c>
      <c r="BI195" s="1005">
        <f t="shared" si="148"/>
        <v>0</v>
      </c>
      <c r="BJ195" s="1005">
        <v>167</v>
      </c>
      <c r="BK195" s="1005">
        <v>15.2</v>
      </c>
      <c r="BL195" s="1005">
        <v>133.6</v>
      </c>
      <c r="BM195" s="1005">
        <v>0.94340000000000002</v>
      </c>
      <c r="BN195" s="1024">
        <f t="shared" si="209"/>
        <v>0.17452485380116958</v>
      </c>
      <c r="BO195" s="1005">
        <v>1910</v>
      </c>
      <c r="BP195" s="1005">
        <f t="shared" si="149"/>
        <v>6566</v>
      </c>
      <c r="BQ195" s="1005">
        <f t="shared" si="150"/>
        <v>0</v>
      </c>
      <c r="BR195" s="1005">
        <v>167</v>
      </c>
      <c r="BS195" s="1005">
        <v>7.68</v>
      </c>
      <c r="BT195" s="1005">
        <v>133.6</v>
      </c>
      <c r="BU195" s="1005">
        <v>0.73619999999999997</v>
      </c>
      <c r="BV195" s="1024">
        <f t="shared" si="210"/>
        <v>0.19373739919354838</v>
      </c>
      <c r="BW195" s="1005">
        <v>1107</v>
      </c>
      <c r="BX195" s="1005">
        <f t="shared" si="151"/>
        <v>3428</v>
      </c>
      <c r="BY195" s="1005">
        <f t="shared" si="152"/>
        <v>0</v>
      </c>
      <c r="BZ195" s="1005">
        <v>167</v>
      </c>
      <c r="CA195" s="1005">
        <v>64.959999999999994</v>
      </c>
      <c r="CB195" s="1005">
        <v>133.6</v>
      </c>
      <c r="CC195" s="1005">
        <v>0.95020000000000004</v>
      </c>
      <c r="CD195" s="1024">
        <f t="shared" si="211"/>
        <v>0.32975213861963026</v>
      </c>
      <c r="CE195" s="1005">
        <v>15937</v>
      </c>
      <c r="CF195" s="1005">
        <f t="shared" si="153"/>
        <v>28998</v>
      </c>
      <c r="CG195" s="1005">
        <f t="shared" si="154"/>
        <v>0</v>
      </c>
      <c r="CH195" s="1005">
        <v>167</v>
      </c>
      <c r="CI195" s="1005">
        <v>54.4</v>
      </c>
      <c r="CJ195" s="1005">
        <v>133.6</v>
      </c>
      <c r="CK195" s="1005">
        <v>0.96699999999999997</v>
      </c>
      <c r="CL195" s="1024">
        <f t="shared" si="212"/>
        <v>0.52222842261904767</v>
      </c>
      <c r="CM195" s="1005">
        <v>19091</v>
      </c>
      <c r="CN195" s="1005">
        <f t="shared" si="155"/>
        <v>21934</v>
      </c>
      <c r="CO195" s="1005">
        <f t="shared" si="156"/>
        <v>0</v>
      </c>
      <c r="CP195" s="1005">
        <v>167</v>
      </c>
      <c r="CQ195" s="1005">
        <v>99</v>
      </c>
      <c r="CR195" s="1005">
        <v>133.6</v>
      </c>
      <c r="CS195" s="1005">
        <v>0.96899999999999997</v>
      </c>
      <c r="CT195" s="1024">
        <f t="shared" si="213"/>
        <v>0.33701259910937331</v>
      </c>
      <c r="CU195" s="1005">
        <v>24823</v>
      </c>
      <c r="CV195" s="1005">
        <f t="shared" si="157"/>
        <v>44194</v>
      </c>
      <c r="CW195" s="1005">
        <f t="shared" si="158"/>
        <v>0</v>
      </c>
    </row>
    <row r="196" spans="1:101">
      <c r="A196" s="1004">
        <v>190</v>
      </c>
      <c r="B196" s="1005" t="s">
        <v>1707</v>
      </c>
      <c r="C196" s="1004" t="s">
        <v>1274</v>
      </c>
      <c r="D196" s="1005" t="s">
        <v>2213</v>
      </c>
      <c r="E196" s="1004" t="s">
        <v>55</v>
      </c>
      <c r="F196" s="1004">
        <v>167</v>
      </c>
      <c r="G196" s="1005">
        <v>130.4</v>
      </c>
      <c r="H196" s="1004">
        <v>133.6</v>
      </c>
      <c r="I196" s="1005">
        <v>0.89380000000000004</v>
      </c>
      <c r="J196" s="1024">
        <f t="shared" si="202"/>
        <v>0.66722051806407634</v>
      </c>
      <c r="K196" s="1005">
        <v>62644</v>
      </c>
      <c r="L196" s="1005">
        <f t="shared" si="135"/>
        <v>56333</v>
      </c>
      <c r="M196" s="1005">
        <f t="shared" si="136"/>
        <v>6311</v>
      </c>
      <c r="N196" s="1005">
        <v>167</v>
      </c>
      <c r="O196" s="1005">
        <v>130.80000000000001</v>
      </c>
      <c r="P196" s="1005">
        <v>133.6</v>
      </c>
      <c r="Q196" s="1005">
        <v>0.88660000000000005</v>
      </c>
      <c r="R196" s="1024">
        <f t="shared" si="203"/>
        <v>0.52830390319292353</v>
      </c>
      <c r="S196" s="1005">
        <v>51412</v>
      </c>
      <c r="T196" s="1005">
        <f t="shared" si="137"/>
        <v>58389</v>
      </c>
      <c r="U196" s="1005">
        <f t="shared" si="138"/>
        <v>0</v>
      </c>
      <c r="V196" s="1005">
        <v>167</v>
      </c>
      <c r="W196" s="1005">
        <v>134.4</v>
      </c>
      <c r="X196" s="1005">
        <v>134.4</v>
      </c>
      <c r="Y196" s="1005">
        <v>0.88600000000000001</v>
      </c>
      <c r="Z196" s="1024">
        <f t="shared" si="204"/>
        <v>0.54139798280423279</v>
      </c>
      <c r="AA196" s="1005">
        <v>52390</v>
      </c>
      <c r="AB196" s="1005">
        <f t="shared" si="139"/>
        <v>58061</v>
      </c>
      <c r="AC196" s="1005">
        <f t="shared" si="140"/>
        <v>0</v>
      </c>
      <c r="AD196" s="1005">
        <v>167</v>
      </c>
      <c r="AE196" s="1005">
        <v>135.4</v>
      </c>
      <c r="AF196" s="1005">
        <v>135.4</v>
      </c>
      <c r="AG196" s="1005">
        <v>0.88339999999999996</v>
      </c>
      <c r="AH196" s="1024">
        <f t="shared" si="205"/>
        <v>0.53857745270881974</v>
      </c>
      <c r="AI196" s="1005">
        <v>54255</v>
      </c>
      <c r="AJ196" s="1005">
        <f t="shared" si="141"/>
        <v>60443</v>
      </c>
      <c r="AK196" s="1005">
        <f t="shared" si="142"/>
        <v>0</v>
      </c>
      <c r="AL196" s="1005">
        <v>167</v>
      </c>
      <c r="AM196" s="1005">
        <v>134.08000000000001</v>
      </c>
      <c r="AN196" s="1005">
        <v>134.08000000000001</v>
      </c>
      <c r="AO196" s="1005">
        <v>0.89119999999999999</v>
      </c>
      <c r="AP196" s="1024">
        <f t="shared" si="206"/>
        <v>0.48906566774450172</v>
      </c>
      <c r="AQ196" s="1005">
        <v>48787</v>
      </c>
      <c r="AR196" s="1005">
        <f t="shared" si="143"/>
        <v>59853</v>
      </c>
      <c r="AS196" s="1005">
        <f t="shared" si="144"/>
        <v>0</v>
      </c>
      <c r="AT196" s="1005">
        <v>167</v>
      </c>
      <c r="AU196" s="1005">
        <v>133.84</v>
      </c>
      <c r="AV196" s="1005">
        <v>133.84</v>
      </c>
      <c r="AW196" s="1005">
        <v>0.88500000000000001</v>
      </c>
      <c r="AX196" s="1024">
        <f t="shared" si="207"/>
        <v>0.56786295410772392</v>
      </c>
      <c r="AY196" s="1005">
        <v>54722</v>
      </c>
      <c r="AZ196" s="1005">
        <f t="shared" si="145"/>
        <v>57819</v>
      </c>
      <c r="BA196" s="1005">
        <f t="shared" si="146"/>
        <v>0</v>
      </c>
      <c r="BB196" s="1005">
        <v>167</v>
      </c>
      <c r="BC196" s="1005">
        <v>132.08000000000001</v>
      </c>
      <c r="BD196" s="1005">
        <v>133.6</v>
      </c>
      <c r="BE196" s="1005">
        <v>0.88719999999999999</v>
      </c>
      <c r="BF196" s="1024">
        <f t="shared" si="208"/>
        <v>0.64274543613189783</v>
      </c>
      <c r="BG196" s="1005">
        <v>63161</v>
      </c>
      <c r="BH196" s="1005">
        <f t="shared" si="147"/>
        <v>58961</v>
      </c>
      <c r="BI196" s="1005">
        <f t="shared" si="148"/>
        <v>4200</v>
      </c>
      <c r="BJ196" s="1005">
        <v>167</v>
      </c>
      <c r="BK196" s="1005">
        <v>135.19999999999999</v>
      </c>
      <c r="BL196" s="1005">
        <v>135.19999999999999</v>
      </c>
      <c r="BM196" s="1005">
        <v>0.87219999999999998</v>
      </c>
      <c r="BN196" s="1024">
        <f t="shared" si="209"/>
        <v>0.59942061143984227</v>
      </c>
      <c r="BO196" s="1005">
        <v>58350</v>
      </c>
      <c r="BP196" s="1005">
        <f t="shared" si="149"/>
        <v>58406</v>
      </c>
      <c r="BQ196" s="1005">
        <f t="shared" si="150"/>
        <v>0</v>
      </c>
      <c r="BR196" s="1005">
        <v>167</v>
      </c>
      <c r="BS196" s="1005">
        <v>134.4</v>
      </c>
      <c r="BT196" s="1005">
        <v>134.4</v>
      </c>
      <c r="BU196" s="1005">
        <v>0.86070000000000002</v>
      </c>
      <c r="BV196" s="1024">
        <f t="shared" si="210"/>
        <v>0.44574852790578595</v>
      </c>
      <c r="BW196" s="1005">
        <v>44572</v>
      </c>
      <c r="BX196" s="1005">
        <f t="shared" si="151"/>
        <v>59996</v>
      </c>
      <c r="BY196" s="1005">
        <f t="shared" si="152"/>
        <v>0</v>
      </c>
      <c r="BZ196" s="1005">
        <v>167</v>
      </c>
      <c r="CA196" s="1005">
        <v>137.19999999999999</v>
      </c>
      <c r="CB196" s="1005">
        <v>137.19999999999999</v>
      </c>
      <c r="CC196" s="1005">
        <v>0.86609999999999998</v>
      </c>
      <c r="CD196" s="1024">
        <f t="shared" si="211"/>
        <v>0.52869995924637136</v>
      </c>
      <c r="CE196" s="1005">
        <v>53968</v>
      </c>
      <c r="CF196" s="1005">
        <f t="shared" si="153"/>
        <v>61246</v>
      </c>
      <c r="CG196" s="1005">
        <f t="shared" si="154"/>
        <v>0</v>
      </c>
      <c r="CH196" s="1005">
        <v>167</v>
      </c>
      <c r="CI196" s="1005">
        <v>137.76</v>
      </c>
      <c r="CJ196" s="1005">
        <v>137.76</v>
      </c>
      <c r="CK196" s="1005">
        <v>0.87209999999999999</v>
      </c>
      <c r="CL196" s="1024">
        <f t="shared" si="212"/>
        <v>0.54539727476356392</v>
      </c>
      <c r="CM196" s="1005">
        <v>50490</v>
      </c>
      <c r="CN196" s="1005">
        <f t="shared" si="155"/>
        <v>55545</v>
      </c>
      <c r="CO196" s="1005">
        <f t="shared" si="156"/>
        <v>0</v>
      </c>
      <c r="CP196" s="1005">
        <v>167</v>
      </c>
      <c r="CQ196" s="1005">
        <v>137.6</v>
      </c>
      <c r="CR196" s="1005">
        <v>137.6</v>
      </c>
      <c r="CS196" s="1005">
        <v>0.88590000000000002</v>
      </c>
      <c r="CT196" s="1024">
        <f t="shared" si="213"/>
        <v>0.64121499124781201</v>
      </c>
      <c r="CU196" s="1005">
        <v>65644</v>
      </c>
      <c r="CV196" s="1005">
        <f t="shared" si="157"/>
        <v>61425</v>
      </c>
      <c r="CW196" s="1005">
        <f t="shared" si="158"/>
        <v>4219</v>
      </c>
    </row>
    <row r="197" spans="1:101">
      <c r="A197" s="1004">
        <v>191</v>
      </c>
      <c r="B197" s="1005" t="s">
        <v>765</v>
      </c>
      <c r="C197" s="1004" t="s">
        <v>1274</v>
      </c>
      <c r="D197" s="1005" t="s">
        <v>2011</v>
      </c>
      <c r="E197" s="1004" t="s">
        <v>55</v>
      </c>
      <c r="F197" s="1004">
        <v>167</v>
      </c>
      <c r="G197" s="1005">
        <v>165.74</v>
      </c>
      <c r="H197" s="1004">
        <v>165.74</v>
      </c>
      <c r="I197" s="1005">
        <v>0.96209999999999996</v>
      </c>
      <c r="J197" s="1024">
        <f t="shared" si="202"/>
        <v>7.6123245243554155E-2</v>
      </c>
      <c r="K197" s="1005">
        <v>9084</v>
      </c>
      <c r="L197" s="1005">
        <f t="shared" si="135"/>
        <v>71600</v>
      </c>
      <c r="M197" s="1005">
        <f t="shared" si="136"/>
        <v>0</v>
      </c>
      <c r="N197" s="1005">
        <v>167</v>
      </c>
      <c r="O197" s="1005">
        <v>174</v>
      </c>
      <c r="P197" s="1005">
        <v>174</v>
      </c>
      <c r="Q197" s="1005">
        <v>0.88929999999999998</v>
      </c>
      <c r="R197" s="1024">
        <f t="shared" si="203"/>
        <v>5.1538746755654431E-2</v>
      </c>
      <c r="S197" s="1005">
        <v>6672</v>
      </c>
      <c r="T197" s="1005">
        <f t="shared" si="137"/>
        <v>77674</v>
      </c>
      <c r="U197" s="1005">
        <f t="shared" si="138"/>
        <v>0</v>
      </c>
      <c r="V197" s="1005">
        <v>167</v>
      </c>
      <c r="W197" s="1005">
        <v>178.88</v>
      </c>
      <c r="X197" s="1005">
        <v>178.88</v>
      </c>
      <c r="Y197" s="1005">
        <v>0.81230000000000002</v>
      </c>
      <c r="Z197" s="1024">
        <f t="shared" si="204"/>
        <v>4.9738496322798649E-2</v>
      </c>
      <c r="AA197" s="1005">
        <v>6406</v>
      </c>
      <c r="AB197" s="1005">
        <f t="shared" si="139"/>
        <v>77276</v>
      </c>
      <c r="AC197" s="1005">
        <f t="shared" si="140"/>
        <v>0</v>
      </c>
      <c r="AD197" s="1005">
        <v>167</v>
      </c>
      <c r="AE197" s="1005">
        <v>126.06</v>
      </c>
      <c r="AF197" s="1005">
        <v>133.6</v>
      </c>
      <c r="AG197" s="1005">
        <v>0.89229999999999998</v>
      </c>
      <c r="AH197" s="1024">
        <f t="shared" si="205"/>
        <v>3.4865629782029041E-2</v>
      </c>
      <c r="AI197" s="1005">
        <v>3270</v>
      </c>
      <c r="AJ197" s="1005">
        <f t="shared" si="141"/>
        <v>56273</v>
      </c>
      <c r="AK197" s="1005">
        <f t="shared" si="142"/>
        <v>0</v>
      </c>
      <c r="AL197" s="1005">
        <v>167</v>
      </c>
      <c r="AM197" s="1005">
        <v>171.18</v>
      </c>
      <c r="AN197" s="1005">
        <v>171.18</v>
      </c>
      <c r="AO197" s="1005">
        <v>0.94830000000000003</v>
      </c>
      <c r="AP197" s="1024">
        <f t="shared" si="206"/>
        <v>6.4416881180220278E-2</v>
      </c>
      <c r="AQ197" s="1005">
        <v>8204</v>
      </c>
      <c r="AR197" s="1005">
        <f t="shared" si="143"/>
        <v>76415</v>
      </c>
      <c r="AS197" s="1005">
        <f t="shared" si="144"/>
        <v>0</v>
      </c>
      <c r="AT197" s="1005">
        <v>167</v>
      </c>
      <c r="AU197" s="1005">
        <v>150.56</v>
      </c>
      <c r="AV197" s="1005">
        <v>150.56</v>
      </c>
      <c r="AW197" s="1005">
        <v>0.92700000000000005</v>
      </c>
      <c r="AX197" s="1024">
        <f t="shared" si="207"/>
        <v>6.2931721572794905E-2</v>
      </c>
      <c r="AY197" s="1005">
        <v>6822</v>
      </c>
      <c r="AZ197" s="1005">
        <f t="shared" si="145"/>
        <v>65042</v>
      </c>
      <c r="BA197" s="1005">
        <f t="shared" si="146"/>
        <v>0</v>
      </c>
      <c r="BB197" s="1005">
        <v>167</v>
      </c>
      <c r="BC197" s="1005">
        <v>153.88</v>
      </c>
      <c r="BD197" s="1005">
        <v>153.88</v>
      </c>
      <c r="BE197" s="1005">
        <v>0.7883</v>
      </c>
      <c r="BF197" s="1024">
        <f t="shared" si="208"/>
        <v>3.2353097372341523E-2</v>
      </c>
      <c r="BG197" s="1005">
        <v>3704</v>
      </c>
      <c r="BH197" s="1005">
        <f t="shared" si="147"/>
        <v>68692</v>
      </c>
      <c r="BI197" s="1005">
        <f t="shared" si="148"/>
        <v>0</v>
      </c>
      <c r="BJ197" s="1005">
        <v>167</v>
      </c>
      <c r="BK197" s="1005">
        <v>143.32</v>
      </c>
      <c r="BL197" s="1005">
        <v>143.32</v>
      </c>
      <c r="BM197" s="1005">
        <v>0.92720000000000002</v>
      </c>
      <c r="BN197" s="1024">
        <f t="shared" si="209"/>
        <v>7.2235401742797786E-2</v>
      </c>
      <c r="BO197" s="1005">
        <v>7454</v>
      </c>
      <c r="BP197" s="1005">
        <f t="shared" si="149"/>
        <v>61914</v>
      </c>
      <c r="BQ197" s="1005">
        <f t="shared" si="150"/>
        <v>0</v>
      </c>
      <c r="BR197" s="1005">
        <v>167</v>
      </c>
      <c r="BS197" s="1005">
        <v>145.44</v>
      </c>
      <c r="BT197" s="1005">
        <v>145.44</v>
      </c>
      <c r="BU197" s="1005">
        <v>0.93820000000000003</v>
      </c>
      <c r="BV197" s="1024">
        <f t="shared" si="210"/>
        <v>1.7965506228042161E-2</v>
      </c>
      <c r="BW197" s="1005">
        <v>1944</v>
      </c>
      <c r="BX197" s="1005">
        <f t="shared" si="151"/>
        <v>64924</v>
      </c>
      <c r="BY197" s="1005">
        <f t="shared" si="152"/>
        <v>0</v>
      </c>
      <c r="BZ197" s="1005">
        <v>167</v>
      </c>
      <c r="CA197" s="1005">
        <v>164.5</v>
      </c>
      <c r="CB197" s="1005">
        <v>164.5</v>
      </c>
      <c r="CC197" s="1005">
        <v>0.93989999999999996</v>
      </c>
      <c r="CD197" s="1024">
        <f t="shared" si="211"/>
        <v>3.34836748700853E-2</v>
      </c>
      <c r="CE197" s="1005">
        <v>4098</v>
      </c>
      <c r="CF197" s="1005">
        <f t="shared" si="153"/>
        <v>73433</v>
      </c>
      <c r="CG197" s="1005">
        <f t="shared" si="154"/>
        <v>0</v>
      </c>
      <c r="CH197" s="1005">
        <v>167</v>
      </c>
      <c r="CI197" s="1005">
        <v>152.62</v>
      </c>
      <c r="CJ197" s="1005">
        <v>152.62</v>
      </c>
      <c r="CK197" s="1005">
        <v>0.9657</v>
      </c>
      <c r="CL197" s="1024">
        <f t="shared" si="212"/>
        <v>4.0463866060118189E-2</v>
      </c>
      <c r="CM197" s="1005">
        <v>4150</v>
      </c>
      <c r="CN197" s="1005">
        <f t="shared" si="155"/>
        <v>61536</v>
      </c>
      <c r="CO197" s="1005">
        <f t="shared" si="156"/>
        <v>0</v>
      </c>
      <c r="CP197" s="1005">
        <v>167</v>
      </c>
      <c r="CQ197" s="1005">
        <v>195.62</v>
      </c>
      <c r="CR197" s="1005">
        <v>195.62</v>
      </c>
      <c r="CS197" s="1005">
        <v>0.88590000000000002</v>
      </c>
      <c r="CT197" s="1024">
        <f t="shared" si="213"/>
        <v>5.4582452483584037E-2</v>
      </c>
      <c r="CU197" s="1005">
        <v>7944</v>
      </c>
      <c r="CV197" s="1005">
        <f t="shared" si="157"/>
        <v>87325</v>
      </c>
      <c r="CW197" s="1005">
        <f t="shared" si="158"/>
        <v>0</v>
      </c>
    </row>
    <row r="198" spans="1:101">
      <c r="A198" s="1004">
        <v>192</v>
      </c>
      <c r="B198" s="1005" t="s">
        <v>2270</v>
      </c>
      <c r="C198" s="1004" t="s">
        <v>1274</v>
      </c>
      <c r="D198" s="1005" t="s">
        <v>2011</v>
      </c>
      <c r="E198" s="1004" t="s">
        <v>55</v>
      </c>
      <c r="F198" s="1004">
        <v>0</v>
      </c>
      <c r="G198" s="1005"/>
      <c r="H198" s="1004"/>
      <c r="I198" s="1005"/>
      <c r="J198" s="1024">
        <v>0</v>
      </c>
      <c r="K198" s="1005"/>
      <c r="L198" s="1005">
        <f t="shared" si="135"/>
        <v>0</v>
      </c>
      <c r="M198" s="1005">
        <f t="shared" si="136"/>
        <v>0</v>
      </c>
      <c r="N198" s="1005"/>
      <c r="O198" s="1005"/>
      <c r="P198" s="1005"/>
      <c r="Q198" s="1005"/>
      <c r="R198" s="1024">
        <v>0</v>
      </c>
      <c r="S198" s="1005"/>
      <c r="T198" s="1005">
        <f t="shared" si="137"/>
        <v>0</v>
      </c>
      <c r="U198" s="1005">
        <f t="shared" si="138"/>
        <v>0</v>
      </c>
      <c r="V198" s="1005"/>
      <c r="W198" s="1005"/>
      <c r="X198" s="1005"/>
      <c r="Y198" s="1005"/>
      <c r="Z198" s="1024">
        <v>0</v>
      </c>
      <c r="AA198" s="1005"/>
      <c r="AB198" s="1005">
        <f t="shared" si="139"/>
        <v>0</v>
      </c>
      <c r="AC198" s="1005">
        <f t="shared" si="140"/>
        <v>0</v>
      </c>
      <c r="AD198" s="1005"/>
      <c r="AE198" s="1005"/>
      <c r="AF198" s="1005"/>
      <c r="AG198" s="1005"/>
      <c r="AH198" s="1024">
        <v>0</v>
      </c>
      <c r="AI198" s="1005"/>
      <c r="AJ198" s="1005">
        <f t="shared" si="141"/>
        <v>0</v>
      </c>
      <c r="AK198" s="1005">
        <f t="shared" si="142"/>
        <v>0</v>
      </c>
      <c r="AL198" s="1005"/>
      <c r="AM198" s="1005"/>
      <c r="AN198" s="1005"/>
      <c r="AO198" s="1005"/>
      <c r="AP198" s="1024">
        <v>0</v>
      </c>
      <c r="AQ198" s="1005"/>
      <c r="AR198" s="1005">
        <f t="shared" si="143"/>
        <v>0</v>
      </c>
      <c r="AS198" s="1005">
        <f t="shared" si="144"/>
        <v>0</v>
      </c>
      <c r="AT198" s="1005"/>
      <c r="AU198" s="1005"/>
      <c r="AV198" s="1005"/>
      <c r="AW198" s="1005"/>
      <c r="AX198" s="1024">
        <v>0</v>
      </c>
      <c r="AY198" s="1005"/>
      <c r="AZ198" s="1005">
        <f t="shared" si="145"/>
        <v>0</v>
      </c>
      <c r="BA198" s="1005">
        <f t="shared" si="146"/>
        <v>0</v>
      </c>
      <c r="BB198" s="1005"/>
      <c r="BC198" s="1005"/>
      <c r="BD198" s="1005"/>
      <c r="BE198" s="1005"/>
      <c r="BF198" s="1024">
        <v>0</v>
      </c>
      <c r="BG198" s="1005"/>
      <c r="BH198" s="1005">
        <f t="shared" si="147"/>
        <v>0</v>
      </c>
      <c r="BI198" s="1005">
        <f t="shared" si="148"/>
        <v>0</v>
      </c>
      <c r="BJ198" s="1005"/>
      <c r="BK198" s="1005"/>
      <c r="BL198" s="1005"/>
      <c r="BM198" s="1005"/>
      <c r="BN198" s="1024">
        <v>0</v>
      </c>
      <c r="BO198" s="1005"/>
      <c r="BP198" s="1005">
        <f t="shared" si="149"/>
        <v>0</v>
      </c>
      <c r="BQ198" s="1005">
        <f t="shared" si="150"/>
        <v>0</v>
      </c>
      <c r="BR198" s="1005">
        <v>167</v>
      </c>
      <c r="BS198" s="1005">
        <v>14</v>
      </c>
      <c r="BT198" s="1005">
        <v>133.6</v>
      </c>
      <c r="BU198" s="1005">
        <v>0.78669999999999995</v>
      </c>
      <c r="BV198" s="1024">
        <f t="shared" si="210"/>
        <v>0.20257296466973887</v>
      </c>
      <c r="BW198" s="1005">
        <v>2110</v>
      </c>
      <c r="BX198" s="1005">
        <f t="shared" si="151"/>
        <v>6250</v>
      </c>
      <c r="BY198" s="1005">
        <f t="shared" si="152"/>
        <v>0</v>
      </c>
      <c r="BZ198" s="1005">
        <v>167</v>
      </c>
      <c r="CA198" s="1005">
        <v>152.08000000000001</v>
      </c>
      <c r="CB198" s="1005">
        <v>152.08000000000001</v>
      </c>
      <c r="CC198" s="1005">
        <v>0.55100000000000005</v>
      </c>
      <c r="CD198" s="1024">
        <f t="shared" si="211"/>
        <v>9.6166491320357705E-2</v>
      </c>
      <c r="CE198" s="1005">
        <v>10881</v>
      </c>
      <c r="CF198" s="1005">
        <f t="shared" si="153"/>
        <v>67889</v>
      </c>
      <c r="CG198" s="1005">
        <f t="shared" si="154"/>
        <v>0</v>
      </c>
      <c r="CH198" s="1005">
        <v>167</v>
      </c>
      <c r="CI198" s="1005">
        <v>186.2</v>
      </c>
      <c r="CJ198" s="1005">
        <v>186.2</v>
      </c>
      <c r="CK198" s="1005">
        <v>0.7984</v>
      </c>
      <c r="CL198" s="1024">
        <f t="shared" si="212"/>
        <v>9.8947943839189811E-2</v>
      </c>
      <c r="CM198" s="1005">
        <v>12381</v>
      </c>
      <c r="CN198" s="1005">
        <f t="shared" si="155"/>
        <v>75076</v>
      </c>
      <c r="CO198" s="1005">
        <f t="shared" si="156"/>
        <v>0</v>
      </c>
      <c r="CP198" s="1005">
        <v>167</v>
      </c>
      <c r="CQ198" s="1005">
        <v>199</v>
      </c>
      <c r="CR198" s="1005">
        <v>199</v>
      </c>
      <c r="CS198" s="1005">
        <v>0.83260000000000001</v>
      </c>
      <c r="CT198" s="1024">
        <f t="shared" si="213"/>
        <v>0.17601448100718647</v>
      </c>
      <c r="CU198" s="1005">
        <v>26060</v>
      </c>
      <c r="CV198" s="1005">
        <f t="shared" si="157"/>
        <v>88834</v>
      </c>
      <c r="CW198" s="1005">
        <f t="shared" si="158"/>
        <v>0</v>
      </c>
    </row>
    <row r="199" spans="1:101">
      <c r="A199" s="1004">
        <v>193</v>
      </c>
      <c r="B199" s="1005" t="s">
        <v>975</v>
      </c>
      <c r="C199" s="1004" t="s">
        <v>1274</v>
      </c>
      <c r="D199" s="1005" t="s">
        <v>2050</v>
      </c>
      <c r="E199" s="1004" t="s">
        <v>55</v>
      </c>
      <c r="F199" s="1004">
        <v>167</v>
      </c>
      <c r="G199" s="1005">
        <v>94.2</v>
      </c>
      <c r="H199" s="1004">
        <v>167</v>
      </c>
      <c r="I199" s="1005">
        <v>0.98529999999999995</v>
      </c>
      <c r="J199" s="1024">
        <f>+(K199/(24*30*G199))</f>
        <v>0.40644904458598724</v>
      </c>
      <c r="K199" s="1005">
        <v>27567</v>
      </c>
      <c r="L199" s="1005">
        <f t="shared" ref="L199:L262" si="214">+ROUND(24*30*G199*0.6,0)</f>
        <v>40694</v>
      </c>
      <c r="M199" s="1005">
        <f t="shared" ref="M199:M262" si="215">+MAX((K199-L199),0)</f>
        <v>0</v>
      </c>
      <c r="N199" s="1005">
        <v>167</v>
      </c>
      <c r="O199" s="1005">
        <v>98.6</v>
      </c>
      <c r="P199" s="1005">
        <v>167</v>
      </c>
      <c r="Q199" s="1005">
        <v>0.98540000000000005</v>
      </c>
      <c r="R199" s="1024">
        <f>+(S199/(24*31*O199))</f>
        <v>0.3793430609173592</v>
      </c>
      <c r="S199" s="1005">
        <v>27828</v>
      </c>
      <c r="T199" s="1005">
        <f t="shared" ref="T199:T262" si="216">+ROUND(24*31*O199*0.6,0)</f>
        <v>44015</v>
      </c>
      <c r="U199" s="1005">
        <f t="shared" ref="U199:U262" si="217">+MAX((S199-T199),0)</f>
        <v>0</v>
      </c>
      <c r="V199" s="1005">
        <v>167</v>
      </c>
      <c r="W199" s="1005">
        <v>94.64</v>
      </c>
      <c r="X199" s="1005">
        <v>167</v>
      </c>
      <c r="Y199" s="1005">
        <v>0.98870000000000002</v>
      </c>
      <c r="Z199" s="1024">
        <f>+(AA199/(24*30*W199))</f>
        <v>0.56767751479289941</v>
      </c>
      <c r="AA199" s="1005">
        <v>38682</v>
      </c>
      <c r="AB199" s="1005">
        <f t="shared" ref="AB199:AB262" si="218">+ROUND(24*30*W199*0.6,0)</f>
        <v>40884</v>
      </c>
      <c r="AC199" s="1005">
        <f t="shared" ref="AC199:AC262" si="219">+MAX((AA199-AB199),0)</f>
        <v>0</v>
      </c>
      <c r="AD199" s="1005">
        <v>167</v>
      </c>
      <c r="AE199" s="1005">
        <v>91.4</v>
      </c>
      <c r="AF199" s="1005">
        <v>167</v>
      </c>
      <c r="AG199" s="1005">
        <v>0.98740000000000006</v>
      </c>
      <c r="AH199" s="1024">
        <f>+(AI199/(24*31*AE199))</f>
        <v>0.41687254417543113</v>
      </c>
      <c r="AI199" s="1005">
        <v>28348</v>
      </c>
      <c r="AJ199" s="1005">
        <f t="shared" ref="AJ199:AJ262" si="220">+ROUND(24*31*AE199*0.6,0)</f>
        <v>40801</v>
      </c>
      <c r="AK199" s="1005">
        <f t="shared" ref="AK199:AK262" si="221">+MAX((AI199-AJ199),0)</f>
        <v>0</v>
      </c>
      <c r="AL199" s="1005">
        <v>167</v>
      </c>
      <c r="AM199" s="1005">
        <v>98.24</v>
      </c>
      <c r="AN199" s="1005">
        <v>167</v>
      </c>
      <c r="AO199" s="1005">
        <v>0.98799999999999999</v>
      </c>
      <c r="AP199" s="1024">
        <f>+(AQ199/(24*31*AM199))</f>
        <v>0.35538105057616198</v>
      </c>
      <c r="AQ199" s="1005">
        <v>25975</v>
      </c>
      <c r="AR199" s="1005">
        <f t="shared" ref="AR199:AR262" si="222">+ROUND(24*31*AM199*0.6,0)</f>
        <v>43854</v>
      </c>
      <c r="AS199" s="1005">
        <f t="shared" ref="AS199:AS262" si="223">+MAX((AQ199-AR199),0)</f>
        <v>0</v>
      </c>
      <c r="AT199" s="1005">
        <v>167</v>
      </c>
      <c r="AU199" s="1005">
        <v>97.04</v>
      </c>
      <c r="AV199" s="1005">
        <v>167</v>
      </c>
      <c r="AW199" s="1005">
        <v>0.9869</v>
      </c>
      <c r="AX199" s="1024">
        <f>+(AY199/(24*30*AU199))</f>
        <v>0.45118851332783733</v>
      </c>
      <c r="AY199" s="1005">
        <v>31524</v>
      </c>
      <c r="AZ199" s="1005">
        <f t="shared" ref="AZ199:AZ262" si="224">+ROUND(24*30*AU199*0.6,0)</f>
        <v>41921</v>
      </c>
      <c r="BA199" s="1005">
        <f t="shared" ref="BA199:BA262" si="225">+MAX((AY199-AZ199),0)</f>
        <v>0</v>
      </c>
      <c r="BB199" s="1005">
        <v>167</v>
      </c>
      <c r="BC199" s="1005">
        <v>100.4</v>
      </c>
      <c r="BD199" s="1005">
        <v>167</v>
      </c>
      <c r="BE199" s="1005">
        <v>0.99009999999999998</v>
      </c>
      <c r="BF199" s="1024">
        <f>+(BG199/(24*31*BC199))</f>
        <v>0.35710652015593536</v>
      </c>
      <c r="BG199" s="1005">
        <v>26675</v>
      </c>
      <c r="BH199" s="1005">
        <f t="shared" ref="BH199:BH262" si="226">+ROUND(24*31*BC199*0.6,0)</f>
        <v>44819</v>
      </c>
      <c r="BI199" s="1005">
        <f t="shared" ref="BI199:BI262" si="227">+MAX((BG199-BH199),0)</f>
        <v>0</v>
      </c>
      <c r="BJ199" s="1005">
        <v>167</v>
      </c>
      <c r="BK199" s="1005">
        <v>102.24</v>
      </c>
      <c r="BL199" s="1005">
        <v>167</v>
      </c>
      <c r="BM199" s="1005">
        <v>0.99180000000000001</v>
      </c>
      <c r="BN199" s="1024">
        <f>+(BO199/(24*30*BK199))</f>
        <v>0.47430609893931486</v>
      </c>
      <c r="BO199" s="1005">
        <v>34915</v>
      </c>
      <c r="BP199" s="1005">
        <f t="shared" ref="BP199:BP262" si="228">+ROUND(24*30*BK199*0.6,0)</f>
        <v>44168</v>
      </c>
      <c r="BQ199" s="1005">
        <f t="shared" ref="BQ199:BQ262" si="229">+MAX((BO199-BP199),0)</f>
        <v>0</v>
      </c>
      <c r="BR199" s="1005">
        <v>167</v>
      </c>
      <c r="BS199" s="1005">
        <v>114.4</v>
      </c>
      <c r="BT199" s="1005">
        <v>167</v>
      </c>
      <c r="BU199" s="1005">
        <v>0.99450000000000005</v>
      </c>
      <c r="BV199" s="1024">
        <f t="shared" si="210"/>
        <v>0.37684929317993832</v>
      </c>
      <c r="BW199" s="1005">
        <v>32075</v>
      </c>
      <c r="BX199" s="1005">
        <f t="shared" ref="BX199:BX262" si="230">+ROUND(24*31*BS199*0.6,0)</f>
        <v>51068</v>
      </c>
      <c r="BY199" s="1005">
        <f t="shared" ref="BY199:BY262" si="231">+MAX((BW199-BX199),0)</f>
        <v>0</v>
      </c>
      <c r="BZ199" s="1005">
        <v>167</v>
      </c>
      <c r="CA199" s="1005">
        <v>113.12</v>
      </c>
      <c r="CB199" s="1005">
        <v>167</v>
      </c>
      <c r="CC199" s="1005">
        <v>0.99509999999999998</v>
      </c>
      <c r="CD199" s="1024">
        <f t="shared" si="211"/>
        <v>0.40519820991315719</v>
      </c>
      <c r="CE199" s="1005">
        <v>34102</v>
      </c>
      <c r="CF199" s="1005">
        <f t="shared" ref="CF199:CF262" si="232">+ROUND(24*31*CA199*0.6,0)</f>
        <v>50497</v>
      </c>
      <c r="CG199" s="1005">
        <f t="shared" ref="CG199:CG262" si="233">+MAX((CE199-CF199),0)</f>
        <v>0</v>
      </c>
      <c r="CH199" s="1005">
        <v>167</v>
      </c>
      <c r="CI199" s="1005">
        <v>103.28</v>
      </c>
      <c r="CJ199" s="1005">
        <v>167</v>
      </c>
      <c r="CK199" s="1005">
        <v>0.99450000000000005</v>
      </c>
      <c r="CL199" s="1024">
        <f t="shared" si="212"/>
        <v>0.35137663217882037</v>
      </c>
      <c r="CM199" s="1005">
        <v>24387</v>
      </c>
      <c r="CN199" s="1005">
        <f t="shared" ref="CN199:CN262" si="234">+ROUND(24*28*CI199*0.6,0)</f>
        <v>41642</v>
      </c>
      <c r="CO199" s="1005">
        <f t="shared" ref="CO199:CO262" si="235">+MAX((CM199-CN199),0)</f>
        <v>0</v>
      </c>
      <c r="CP199" s="1005">
        <v>167</v>
      </c>
      <c r="CQ199" s="1005">
        <v>101.84</v>
      </c>
      <c r="CR199" s="1005">
        <v>167</v>
      </c>
      <c r="CS199" s="1005">
        <v>0.99209999999999998</v>
      </c>
      <c r="CT199" s="1024">
        <f t="shared" si="213"/>
        <v>0.49685253697556359</v>
      </c>
      <c r="CU199" s="1005">
        <v>37646</v>
      </c>
      <c r="CV199" s="1005">
        <f t="shared" ref="CV199:CV262" si="236">+ROUND(24*31*CQ199*0.6,0)</f>
        <v>45461</v>
      </c>
      <c r="CW199" s="1005">
        <f t="shared" ref="CW199:CW262" si="237">+MAX((CU199-CV199),0)</f>
        <v>0</v>
      </c>
    </row>
    <row r="200" spans="1:101">
      <c r="A200" s="1004">
        <v>194</v>
      </c>
      <c r="B200" s="1005" t="s">
        <v>1366</v>
      </c>
      <c r="C200" s="1004" t="s">
        <v>1274</v>
      </c>
      <c r="D200" s="1005" t="s">
        <v>2011</v>
      </c>
      <c r="E200" s="1004" t="s">
        <v>55</v>
      </c>
      <c r="F200" s="1004">
        <v>167</v>
      </c>
      <c r="G200" s="1005">
        <v>172.4</v>
      </c>
      <c r="H200" s="1004">
        <v>172.4</v>
      </c>
      <c r="I200" s="1005">
        <v>0.80089999999999995</v>
      </c>
      <c r="J200" s="1024">
        <f>+(K200/(24*30*G200))</f>
        <v>0.2013888888888889</v>
      </c>
      <c r="K200" s="1005">
        <v>24998</v>
      </c>
      <c r="L200" s="1005">
        <f t="shared" si="214"/>
        <v>74477</v>
      </c>
      <c r="M200" s="1005">
        <f t="shared" si="215"/>
        <v>0</v>
      </c>
      <c r="N200" s="1005">
        <v>167</v>
      </c>
      <c r="O200" s="1005">
        <v>176.4</v>
      </c>
      <c r="P200" s="1005">
        <v>176.4</v>
      </c>
      <c r="Q200" s="1005">
        <v>0.7722</v>
      </c>
      <c r="R200" s="1024">
        <f>+(S200/(24*31*O200))</f>
        <v>0.18396605954209641</v>
      </c>
      <c r="S200" s="1005">
        <v>24144</v>
      </c>
      <c r="T200" s="1005">
        <f t="shared" si="216"/>
        <v>78745</v>
      </c>
      <c r="U200" s="1005">
        <f t="shared" si="217"/>
        <v>0</v>
      </c>
      <c r="V200" s="1005">
        <v>167</v>
      </c>
      <c r="W200" s="1005">
        <v>164</v>
      </c>
      <c r="X200" s="1005">
        <v>164</v>
      </c>
      <c r="Y200" s="1005">
        <v>0.7964</v>
      </c>
      <c r="Z200" s="1024">
        <f>+(AA200/(24*30*W200))</f>
        <v>0.15066056910569106</v>
      </c>
      <c r="AA200" s="1005">
        <v>17790</v>
      </c>
      <c r="AB200" s="1005">
        <f t="shared" si="218"/>
        <v>70848</v>
      </c>
      <c r="AC200" s="1005">
        <f t="shared" si="219"/>
        <v>0</v>
      </c>
      <c r="AD200" s="1005">
        <v>167</v>
      </c>
      <c r="AE200" s="1005">
        <v>199.6</v>
      </c>
      <c r="AF200" s="1005">
        <v>199.6</v>
      </c>
      <c r="AG200" s="1005">
        <v>0.78459999999999996</v>
      </c>
      <c r="AH200" s="1024">
        <f>+(AI200/(24*31*AE200))</f>
        <v>0.16155967849677852</v>
      </c>
      <c r="AI200" s="1005">
        <v>23992</v>
      </c>
      <c r="AJ200" s="1005">
        <f t="shared" si="220"/>
        <v>89101</v>
      </c>
      <c r="AK200" s="1005">
        <f t="shared" si="221"/>
        <v>0</v>
      </c>
      <c r="AL200" s="1005">
        <v>167</v>
      </c>
      <c r="AM200" s="1005">
        <v>204</v>
      </c>
      <c r="AN200" s="1005">
        <v>204</v>
      </c>
      <c r="AO200" s="1005">
        <v>0.79100000000000004</v>
      </c>
      <c r="AP200" s="1024">
        <f>+(AQ200/(24*31*AM200))</f>
        <v>0.18309877714526671</v>
      </c>
      <c r="AQ200" s="1005">
        <v>27790</v>
      </c>
      <c r="AR200" s="1005">
        <f t="shared" si="222"/>
        <v>91066</v>
      </c>
      <c r="AS200" s="1005">
        <f t="shared" si="223"/>
        <v>0</v>
      </c>
      <c r="AT200" s="1005">
        <v>167</v>
      </c>
      <c r="AU200" s="1005">
        <v>191.2</v>
      </c>
      <c r="AV200" s="1005">
        <v>191.2</v>
      </c>
      <c r="AW200" s="1005">
        <v>0.81779999999999997</v>
      </c>
      <c r="AX200" s="1024">
        <f>+(AY200/(24*30*AU200))</f>
        <v>0.16166899116689912</v>
      </c>
      <c r="AY200" s="1005">
        <v>22256</v>
      </c>
      <c r="AZ200" s="1005">
        <f t="shared" si="224"/>
        <v>82598</v>
      </c>
      <c r="BA200" s="1005">
        <f t="shared" si="225"/>
        <v>0</v>
      </c>
      <c r="BB200" s="1005">
        <v>167</v>
      </c>
      <c r="BC200" s="1005">
        <v>187.6</v>
      </c>
      <c r="BD200" s="1005">
        <v>187.6</v>
      </c>
      <c r="BE200" s="1005">
        <v>0.89870000000000005</v>
      </c>
      <c r="BF200" s="1024">
        <f>+(BG200/(24*31*BC200))</f>
        <v>0.20122601279317698</v>
      </c>
      <c r="BG200" s="1005">
        <v>28086</v>
      </c>
      <c r="BH200" s="1005">
        <f t="shared" si="226"/>
        <v>83745</v>
      </c>
      <c r="BI200" s="1005">
        <f t="shared" si="227"/>
        <v>0</v>
      </c>
      <c r="BJ200" s="1005">
        <v>167</v>
      </c>
      <c r="BK200" s="1005">
        <v>167.2</v>
      </c>
      <c r="BL200" s="1005">
        <v>167.2</v>
      </c>
      <c r="BM200" s="1005">
        <v>0.88729999999999998</v>
      </c>
      <c r="BN200" s="1024">
        <f>+(BO200/(24*30*BK200))</f>
        <v>0.25189393939393945</v>
      </c>
      <c r="BO200" s="1005">
        <v>30324</v>
      </c>
      <c r="BP200" s="1005">
        <f t="shared" si="228"/>
        <v>72230</v>
      </c>
      <c r="BQ200" s="1005">
        <f t="shared" si="229"/>
        <v>0</v>
      </c>
      <c r="BR200" s="1005">
        <v>167</v>
      </c>
      <c r="BS200" s="1005">
        <v>184</v>
      </c>
      <c r="BT200" s="1005">
        <v>184</v>
      </c>
      <c r="BU200" s="1005">
        <v>0.88249999999999995</v>
      </c>
      <c r="BV200" s="1024">
        <f t="shared" si="210"/>
        <v>0.17698106591865356</v>
      </c>
      <c r="BW200" s="1005">
        <v>24228</v>
      </c>
      <c r="BX200" s="1005">
        <f t="shared" si="230"/>
        <v>82138</v>
      </c>
      <c r="BY200" s="1005">
        <f t="shared" si="231"/>
        <v>0</v>
      </c>
      <c r="BZ200" s="1005">
        <v>167</v>
      </c>
      <c r="CA200" s="1005">
        <v>188.8</v>
      </c>
      <c r="CB200" s="1005">
        <v>188.8</v>
      </c>
      <c r="CC200" s="1005">
        <v>0.8901</v>
      </c>
      <c r="CD200" s="1024">
        <f t="shared" si="211"/>
        <v>0.20030298888281392</v>
      </c>
      <c r="CE200" s="1005">
        <v>28136</v>
      </c>
      <c r="CF200" s="1005">
        <f t="shared" si="232"/>
        <v>84280</v>
      </c>
      <c r="CG200" s="1005">
        <f t="shared" si="233"/>
        <v>0</v>
      </c>
      <c r="CH200" s="1005">
        <v>167</v>
      </c>
      <c r="CI200" s="1005">
        <v>242</v>
      </c>
      <c r="CJ200" s="1005">
        <v>242</v>
      </c>
      <c r="CK200" s="1005">
        <v>0.85960000000000003</v>
      </c>
      <c r="CL200" s="1024">
        <f t="shared" si="212"/>
        <v>0.18406877213695397</v>
      </c>
      <c r="CM200" s="1005">
        <v>29934</v>
      </c>
      <c r="CN200" s="1005">
        <f t="shared" si="234"/>
        <v>97574</v>
      </c>
      <c r="CO200" s="1005">
        <f t="shared" si="235"/>
        <v>0</v>
      </c>
      <c r="CP200" s="1005">
        <v>167</v>
      </c>
      <c r="CQ200" s="1005">
        <v>216</v>
      </c>
      <c r="CR200" s="1005">
        <v>216</v>
      </c>
      <c r="CS200" s="1005">
        <v>0.89200000000000002</v>
      </c>
      <c r="CT200" s="1024">
        <f t="shared" si="213"/>
        <v>0.20308144165671047</v>
      </c>
      <c r="CU200" s="1005">
        <v>32636</v>
      </c>
      <c r="CV200" s="1005">
        <f t="shared" si="236"/>
        <v>96422</v>
      </c>
      <c r="CW200" s="1005">
        <f t="shared" si="237"/>
        <v>0</v>
      </c>
    </row>
    <row r="201" spans="1:101">
      <c r="A201" s="1004">
        <v>195</v>
      </c>
      <c r="B201" s="1005" t="s">
        <v>2271</v>
      </c>
      <c r="C201" s="1004" t="s">
        <v>1274</v>
      </c>
      <c r="D201" s="1005" t="s">
        <v>2203</v>
      </c>
      <c r="E201" s="1004" t="s">
        <v>55</v>
      </c>
      <c r="F201" s="1004">
        <v>0</v>
      </c>
      <c r="G201" s="1005"/>
      <c r="H201" s="1004"/>
      <c r="I201" s="1005"/>
      <c r="J201" s="1024">
        <v>0</v>
      </c>
      <c r="K201" s="1005"/>
      <c r="L201" s="1005">
        <f t="shared" si="214"/>
        <v>0</v>
      </c>
      <c r="M201" s="1005">
        <f t="shared" si="215"/>
        <v>0</v>
      </c>
      <c r="N201" s="1005"/>
      <c r="O201" s="1005"/>
      <c r="P201" s="1005"/>
      <c r="Q201" s="1005"/>
      <c r="R201" s="1024">
        <v>0</v>
      </c>
      <c r="S201" s="1005"/>
      <c r="T201" s="1005">
        <f t="shared" si="216"/>
        <v>0</v>
      </c>
      <c r="U201" s="1005">
        <f t="shared" si="217"/>
        <v>0</v>
      </c>
      <c r="V201" s="1005"/>
      <c r="W201" s="1005"/>
      <c r="X201" s="1005"/>
      <c r="Y201" s="1005"/>
      <c r="Z201" s="1024">
        <v>0</v>
      </c>
      <c r="AA201" s="1005"/>
      <c r="AB201" s="1005">
        <f t="shared" si="218"/>
        <v>0</v>
      </c>
      <c r="AC201" s="1005">
        <f t="shared" si="219"/>
        <v>0</v>
      </c>
      <c r="AD201" s="1005"/>
      <c r="AE201" s="1005"/>
      <c r="AF201" s="1005"/>
      <c r="AG201" s="1005"/>
      <c r="AH201" s="1024">
        <v>0</v>
      </c>
      <c r="AI201" s="1005"/>
      <c r="AJ201" s="1005">
        <f t="shared" si="220"/>
        <v>0</v>
      </c>
      <c r="AK201" s="1005">
        <f t="shared" si="221"/>
        <v>0</v>
      </c>
      <c r="AL201" s="1005"/>
      <c r="AM201" s="1005"/>
      <c r="AN201" s="1005"/>
      <c r="AO201" s="1005"/>
      <c r="AP201" s="1024">
        <v>0</v>
      </c>
      <c r="AQ201" s="1005"/>
      <c r="AR201" s="1005">
        <f t="shared" si="222"/>
        <v>0</v>
      </c>
      <c r="AS201" s="1005">
        <f t="shared" si="223"/>
        <v>0</v>
      </c>
      <c r="AT201" s="1005"/>
      <c r="AU201" s="1005"/>
      <c r="AV201" s="1005"/>
      <c r="AW201" s="1005"/>
      <c r="AX201" s="1024">
        <v>0</v>
      </c>
      <c r="AY201" s="1005"/>
      <c r="AZ201" s="1005">
        <f t="shared" si="224"/>
        <v>0</v>
      </c>
      <c r="BA201" s="1005">
        <f t="shared" si="225"/>
        <v>0</v>
      </c>
      <c r="BB201" s="1005"/>
      <c r="BC201" s="1005"/>
      <c r="BD201" s="1005"/>
      <c r="BE201" s="1005"/>
      <c r="BF201" s="1024">
        <v>0</v>
      </c>
      <c r="BG201" s="1005"/>
      <c r="BH201" s="1005">
        <f t="shared" si="226"/>
        <v>0</v>
      </c>
      <c r="BI201" s="1005">
        <f t="shared" si="227"/>
        <v>0</v>
      </c>
      <c r="BJ201" s="1005"/>
      <c r="BK201" s="1005"/>
      <c r="BL201" s="1005"/>
      <c r="BM201" s="1005"/>
      <c r="BN201" s="1024">
        <v>0</v>
      </c>
      <c r="BO201" s="1005"/>
      <c r="BP201" s="1005">
        <f t="shared" si="228"/>
        <v>0</v>
      </c>
      <c r="BQ201" s="1005">
        <f t="shared" si="229"/>
        <v>0</v>
      </c>
      <c r="BR201" s="1005">
        <v>167</v>
      </c>
      <c r="BS201" s="1005">
        <v>22.4</v>
      </c>
      <c r="BT201" s="1005">
        <v>133.6</v>
      </c>
      <c r="BU201" s="1005">
        <v>0.8639</v>
      </c>
      <c r="BV201" s="1024">
        <f t="shared" si="210"/>
        <v>0.28225806451612906</v>
      </c>
      <c r="BW201" s="1005">
        <v>4704</v>
      </c>
      <c r="BX201" s="1005">
        <f t="shared" si="230"/>
        <v>9999</v>
      </c>
      <c r="BY201" s="1005">
        <f t="shared" si="231"/>
        <v>0</v>
      </c>
      <c r="BZ201" s="1005">
        <v>167</v>
      </c>
      <c r="CA201" s="1005">
        <v>20.8</v>
      </c>
      <c r="CB201" s="1005">
        <v>133.6</v>
      </c>
      <c r="CC201" s="1005">
        <v>0.85419999999999996</v>
      </c>
      <c r="CD201" s="1024">
        <f t="shared" si="211"/>
        <v>0.38668320926385441</v>
      </c>
      <c r="CE201" s="1005">
        <v>5984</v>
      </c>
      <c r="CF201" s="1005">
        <f t="shared" si="232"/>
        <v>9285</v>
      </c>
      <c r="CG201" s="1005">
        <f t="shared" si="233"/>
        <v>0</v>
      </c>
      <c r="CH201" s="1005">
        <v>167</v>
      </c>
      <c r="CI201" s="1005">
        <v>74.8</v>
      </c>
      <c r="CJ201" s="1005">
        <v>133.6</v>
      </c>
      <c r="CK201" s="1005">
        <v>0.81679999999999997</v>
      </c>
      <c r="CL201" s="1024">
        <f t="shared" si="212"/>
        <v>0.16142252355487649</v>
      </c>
      <c r="CM201" s="1005">
        <v>8114</v>
      </c>
      <c r="CN201" s="1005">
        <f t="shared" si="234"/>
        <v>30159</v>
      </c>
      <c r="CO201" s="1005">
        <f t="shared" si="235"/>
        <v>0</v>
      </c>
      <c r="CP201" s="1005">
        <v>167</v>
      </c>
      <c r="CQ201" s="1005">
        <v>81.2</v>
      </c>
      <c r="CR201" s="1005">
        <v>133.6</v>
      </c>
      <c r="CS201" s="1005">
        <v>0.85309999999999997</v>
      </c>
      <c r="CT201" s="1024">
        <f t="shared" si="213"/>
        <v>0.14880952380952381</v>
      </c>
      <c r="CU201" s="1005">
        <v>8990</v>
      </c>
      <c r="CV201" s="1005">
        <f t="shared" si="236"/>
        <v>36248</v>
      </c>
      <c r="CW201" s="1005">
        <f t="shared" si="237"/>
        <v>0</v>
      </c>
    </row>
    <row r="202" spans="1:101">
      <c r="A202" s="1004">
        <v>196</v>
      </c>
      <c r="B202" s="1005" t="s">
        <v>2272</v>
      </c>
      <c r="C202" s="1004" t="s">
        <v>1349</v>
      </c>
      <c r="D202" s="1005" t="s">
        <v>2203</v>
      </c>
      <c r="E202" s="1004" t="s">
        <v>55</v>
      </c>
      <c r="F202" s="1004">
        <v>0</v>
      </c>
      <c r="G202" s="1005"/>
      <c r="H202" s="1004"/>
      <c r="I202" s="1005"/>
      <c r="J202" s="1024">
        <v>0</v>
      </c>
      <c r="K202" s="1005"/>
      <c r="L202" s="1005">
        <f t="shared" si="214"/>
        <v>0</v>
      </c>
      <c r="M202" s="1005">
        <f t="shared" si="215"/>
        <v>0</v>
      </c>
      <c r="N202" s="1005"/>
      <c r="O202" s="1005"/>
      <c r="P202" s="1005"/>
      <c r="Q202" s="1005"/>
      <c r="R202" s="1024">
        <v>0</v>
      </c>
      <c r="S202" s="1005"/>
      <c r="T202" s="1005">
        <f t="shared" si="216"/>
        <v>0</v>
      </c>
      <c r="U202" s="1005">
        <f t="shared" si="217"/>
        <v>0</v>
      </c>
      <c r="V202" s="1005"/>
      <c r="W202" s="1005"/>
      <c r="X202" s="1005"/>
      <c r="Y202" s="1005"/>
      <c r="Z202" s="1024">
        <v>0</v>
      </c>
      <c r="AA202" s="1005"/>
      <c r="AB202" s="1005">
        <f t="shared" si="218"/>
        <v>0</v>
      </c>
      <c r="AC202" s="1005">
        <f t="shared" si="219"/>
        <v>0</v>
      </c>
      <c r="AD202" s="1005"/>
      <c r="AE202" s="1005"/>
      <c r="AF202" s="1005"/>
      <c r="AG202" s="1005"/>
      <c r="AH202" s="1024">
        <v>0</v>
      </c>
      <c r="AI202" s="1005"/>
      <c r="AJ202" s="1005">
        <f t="shared" si="220"/>
        <v>0</v>
      </c>
      <c r="AK202" s="1005">
        <f t="shared" si="221"/>
        <v>0</v>
      </c>
      <c r="AL202" s="1005"/>
      <c r="AM202" s="1005"/>
      <c r="AN202" s="1005"/>
      <c r="AO202" s="1005"/>
      <c r="AP202" s="1024">
        <v>0</v>
      </c>
      <c r="AQ202" s="1005"/>
      <c r="AR202" s="1005">
        <f t="shared" si="222"/>
        <v>0</v>
      </c>
      <c r="AS202" s="1005">
        <f t="shared" si="223"/>
        <v>0</v>
      </c>
      <c r="AT202" s="1005"/>
      <c r="AU202" s="1005"/>
      <c r="AV202" s="1005"/>
      <c r="AW202" s="1005"/>
      <c r="AX202" s="1024">
        <v>0</v>
      </c>
      <c r="AY202" s="1005"/>
      <c r="AZ202" s="1005">
        <f t="shared" si="224"/>
        <v>0</v>
      </c>
      <c r="BA202" s="1005">
        <f t="shared" si="225"/>
        <v>0</v>
      </c>
      <c r="BB202" s="1005"/>
      <c r="BC202" s="1005"/>
      <c r="BD202" s="1005"/>
      <c r="BE202" s="1005"/>
      <c r="BF202" s="1024">
        <v>0</v>
      </c>
      <c r="BG202" s="1005"/>
      <c r="BH202" s="1005">
        <f t="shared" si="226"/>
        <v>0</v>
      </c>
      <c r="BI202" s="1005">
        <f t="shared" si="227"/>
        <v>0</v>
      </c>
      <c r="BJ202" s="1005"/>
      <c r="BK202" s="1005"/>
      <c r="BL202" s="1005"/>
      <c r="BM202" s="1005"/>
      <c r="BN202" s="1024">
        <v>0</v>
      </c>
      <c r="BO202" s="1005"/>
      <c r="BP202" s="1005">
        <f t="shared" si="228"/>
        <v>0</v>
      </c>
      <c r="BQ202" s="1005">
        <f t="shared" si="229"/>
        <v>0</v>
      </c>
      <c r="BR202" s="1005"/>
      <c r="BS202" s="1005"/>
      <c r="BT202" s="1005"/>
      <c r="BU202" s="1005"/>
      <c r="BV202" s="1024">
        <v>0</v>
      </c>
      <c r="BW202" s="1005"/>
      <c r="BX202" s="1005">
        <f t="shared" si="230"/>
        <v>0</v>
      </c>
      <c r="BY202" s="1005">
        <f t="shared" si="231"/>
        <v>0</v>
      </c>
      <c r="BZ202" s="1005"/>
      <c r="CA202" s="1005"/>
      <c r="CB202" s="1005"/>
      <c r="CC202" s="1005"/>
      <c r="CD202" s="1024">
        <v>0</v>
      </c>
      <c r="CE202" s="1005"/>
      <c r="CF202" s="1005">
        <f t="shared" si="232"/>
        <v>0</v>
      </c>
      <c r="CG202" s="1005">
        <f t="shared" si="233"/>
        <v>0</v>
      </c>
      <c r="CH202" s="1005"/>
      <c r="CI202" s="1005"/>
      <c r="CJ202" s="1005"/>
      <c r="CK202" s="1005"/>
      <c r="CL202" s="1024">
        <v>0</v>
      </c>
      <c r="CM202" s="1005"/>
      <c r="CN202" s="1005">
        <f t="shared" si="234"/>
        <v>0</v>
      </c>
      <c r="CO202" s="1005">
        <f t="shared" si="235"/>
        <v>0</v>
      </c>
      <c r="CP202" s="1005">
        <v>167</v>
      </c>
      <c r="CQ202" s="1005">
        <v>7.84</v>
      </c>
      <c r="CR202" s="1005">
        <v>133.6</v>
      </c>
      <c r="CS202" s="1005">
        <v>0.91759999999999997</v>
      </c>
      <c r="CT202" s="1024">
        <f t="shared" si="213"/>
        <v>2.914472240509107E-2</v>
      </c>
      <c r="CU202" s="1005">
        <v>170</v>
      </c>
      <c r="CV202" s="1005">
        <f t="shared" si="236"/>
        <v>3500</v>
      </c>
      <c r="CW202" s="1005">
        <f t="shared" si="237"/>
        <v>0</v>
      </c>
    </row>
    <row r="203" spans="1:101">
      <c r="A203" s="1004">
        <v>197</v>
      </c>
      <c r="B203" s="1005" t="s">
        <v>1836</v>
      </c>
      <c r="C203" s="1004" t="s">
        <v>1274</v>
      </c>
      <c r="D203" s="1005" t="s">
        <v>2203</v>
      </c>
      <c r="E203" s="1004" t="s">
        <v>55</v>
      </c>
      <c r="F203" s="1004">
        <v>167</v>
      </c>
      <c r="G203" s="1005">
        <v>80</v>
      </c>
      <c r="H203" s="1004">
        <v>133.6</v>
      </c>
      <c r="I203" s="1005">
        <v>0.88060000000000005</v>
      </c>
      <c r="J203" s="1024">
        <f t="shared" ref="J203:J216" si="238">+(K203/(24*30*G203))</f>
        <v>0.23159722222222223</v>
      </c>
      <c r="K203" s="1005">
        <v>13340</v>
      </c>
      <c r="L203" s="1005">
        <f t="shared" si="214"/>
        <v>34560</v>
      </c>
      <c r="M203" s="1005">
        <f t="shared" si="215"/>
        <v>0</v>
      </c>
      <c r="N203" s="1005">
        <v>167</v>
      </c>
      <c r="O203" s="1005">
        <v>76</v>
      </c>
      <c r="P203" s="1005">
        <v>133.6</v>
      </c>
      <c r="Q203" s="1005">
        <v>0.61860000000000004</v>
      </c>
      <c r="R203" s="1024">
        <f t="shared" ref="R203:R216" si="239">+(S203/(24*31*O203))</f>
        <v>5.5461233729485006E-2</v>
      </c>
      <c r="S203" s="1005">
        <v>3136</v>
      </c>
      <c r="T203" s="1005">
        <f t="shared" si="216"/>
        <v>33926</v>
      </c>
      <c r="U203" s="1005">
        <f t="shared" si="217"/>
        <v>0</v>
      </c>
      <c r="V203" s="1005">
        <v>167</v>
      </c>
      <c r="W203" s="1005">
        <v>4</v>
      </c>
      <c r="X203" s="1005">
        <v>133.6</v>
      </c>
      <c r="Y203" s="1005">
        <v>0.46339999999999998</v>
      </c>
      <c r="Z203" s="1024">
        <f t="shared" ref="Z203:Z216" si="240">+(AA203/(24*30*W203))</f>
        <v>5.6944444444444443E-2</v>
      </c>
      <c r="AA203" s="1005">
        <v>164</v>
      </c>
      <c r="AB203" s="1005">
        <f t="shared" si="218"/>
        <v>1728</v>
      </c>
      <c r="AC203" s="1005">
        <f t="shared" si="219"/>
        <v>0</v>
      </c>
      <c r="AD203" s="1005">
        <v>167</v>
      </c>
      <c r="AE203" s="1005">
        <v>76</v>
      </c>
      <c r="AF203" s="1005">
        <v>133.6</v>
      </c>
      <c r="AG203" s="1005">
        <v>0.79249999999999998</v>
      </c>
      <c r="AH203" s="1024">
        <f t="shared" ref="AH203:AH216" si="241">+(AI203/(24*31*AE203))</f>
        <v>9.6491228070175433E-2</v>
      </c>
      <c r="AI203" s="1005">
        <v>5456</v>
      </c>
      <c r="AJ203" s="1005">
        <f t="shared" si="220"/>
        <v>33926</v>
      </c>
      <c r="AK203" s="1005">
        <f t="shared" si="221"/>
        <v>0</v>
      </c>
      <c r="AL203" s="1005">
        <v>167</v>
      </c>
      <c r="AM203" s="1005">
        <v>77.12</v>
      </c>
      <c r="AN203" s="1005">
        <v>133.6</v>
      </c>
      <c r="AO203" s="1005">
        <v>0.86280000000000001</v>
      </c>
      <c r="AP203" s="1024">
        <f t="shared" ref="AP203:AP216" si="242">+(AQ203/(24*31*AM203))</f>
        <v>0.20363460937848568</v>
      </c>
      <c r="AQ203" s="1005">
        <v>11684</v>
      </c>
      <c r="AR203" s="1005">
        <f t="shared" si="222"/>
        <v>34426</v>
      </c>
      <c r="AS203" s="1005">
        <f t="shared" si="223"/>
        <v>0</v>
      </c>
      <c r="AT203" s="1005">
        <v>167</v>
      </c>
      <c r="AU203" s="1005">
        <v>72</v>
      </c>
      <c r="AV203" s="1005">
        <v>133.6</v>
      </c>
      <c r="AW203" s="1005">
        <v>0.84870000000000001</v>
      </c>
      <c r="AX203" s="1024">
        <f>+(AY203/(24*30*AU203))</f>
        <v>0.26558641975308644</v>
      </c>
      <c r="AY203" s="1005">
        <v>13768</v>
      </c>
      <c r="AZ203" s="1005">
        <f t="shared" si="224"/>
        <v>31104</v>
      </c>
      <c r="BA203" s="1005">
        <f t="shared" si="225"/>
        <v>0</v>
      </c>
      <c r="BB203" s="1005">
        <v>167</v>
      </c>
      <c r="BC203" s="1005">
        <v>73.12</v>
      </c>
      <c r="BD203" s="1005">
        <v>133.6</v>
      </c>
      <c r="BE203" s="1005">
        <v>0.87129999999999996</v>
      </c>
      <c r="BF203" s="1024">
        <f>+(BG203/(24*31*BC203))</f>
        <v>0.25859685654455189</v>
      </c>
      <c r="BG203" s="1005">
        <v>14068</v>
      </c>
      <c r="BH203" s="1005">
        <f t="shared" si="226"/>
        <v>32641</v>
      </c>
      <c r="BI203" s="1005">
        <f t="shared" si="227"/>
        <v>0</v>
      </c>
      <c r="BJ203" s="1005">
        <v>167</v>
      </c>
      <c r="BK203" s="1005">
        <v>71.2</v>
      </c>
      <c r="BL203" s="1005">
        <v>133.6</v>
      </c>
      <c r="BM203" s="1005">
        <v>0.83360000000000001</v>
      </c>
      <c r="BN203" s="1024">
        <f>+(BO203/(24*30*BK203))</f>
        <v>0.23997347066167291</v>
      </c>
      <c r="BO203" s="1005">
        <v>12302</v>
      </c>
      <c r="BP203" s="1005">
        <f t="shared" si="228"/>
        <v>30758</v>
      </c>
      <c r="BQ203" s="1005">
        <f t="shared" si="229"/>
        <v>0</v>
      </c>
      <c r="BR203" s="1005">
        <v>167</v>
      </c>
      <c r="BS203" s="1005">
        <v>70.72</v>
      </c>
      <c r="BT203" s="1005">
        <v>133.6</v>
      </c>
      <c r="BU203" s="1005">
        <v>0.79890000000000005</v>
      </c>
      <c r="BV203" s="1024">
        <f>+(BW203/(24*31*BS203))</f>
        <v>0.22141688561280592</v>
      </c>
      <c r="BW203" s="1005">
        <v>11650</v>
      </c>
      <c r="BX203" s="1005">
        <f t="shared" si="230"/>
        <v>31569</v>
      </c>
      <c r="BY203" s="1005">
        <f t="shared" si="231"/>
        <v>0</v>
      </c>
      <c r="BZ203" s="1005">
        <v>167</v>
      </c>
      <c r="CA203" s="1005">
        <v>27.04</v>
      </c>
      <c r="CB203" s="1005">
        <v>133.6</v>
      </c>
      <c r="CC203" s="1005">
        <v>0.77810000000000001</v>
      </c>
      <c r="CD203" s="1024">
        <f>+(CE203/(24*31*CA203))</f>
        <v>0.42579293122097095</v>
      </c>
      <c r="CE203" s="1005">
        <v>8566</v>
      </c>
      <c r="CF203" s="1005">
        <f t="shared" si="232"/>
        <v>12071</v>
      </c>
      <c r="CG203" s="1005">
        <f t="shared" si="233"/>
        <v>0</v>
      </c>
      <c r="CH203" s="1005">
        <v>167</v>
      </c>
      <c r="CI203" s="1005">
        <v>68</v>
      </c>
      <c r="CJ203" s="1005">
        <v>133.6</v>
      </c>
      <c r="CK203" s="1005">
        <v>0.78469999999999995</v>
      </c>
      <c r="CL203" s="1024">
        <f>+(CM203/(24*28*CI203))</f>
        <v>0.15126050420168066</v>
      </c>
      <c r="CM203" s="1005">
        <v>6912</v>
      </c>
      <c r="CN203" s="1005">
        <f t="shared" si="234"/>
        <v>27418</v>
      </c>
      <c r="CO203" s="1005">
        <f t="shared" si="235"/>
        <v>0</v>
      </c>
      <c r="CP203" s="1005">
        <v>167</v>
      </c>
      <c r="CQ203" s="1005">
        <v>79.040000000000006</v>
      </c>
      <c r="CR203" s="1005">
        <v>133.6</v>
      </c>
      <c r="CS203" s="1005">
        <v>0.84640000000000004</v>
      </c>
      <c r="CT203" s="1024">
        <f t="shared" si="213"/>
        <v>0.24273132427843802</v>
      </c>
      <c r="CU203" s="1005">
        <v>14274</v>
      </c>
      <c r="CV203" s="1005">
        <f t="shared" si="236"/>
        <v>35283</v>
      </c>
      <c r="CW203" s="1005">
        <f t="shared" si="237"/>
        <v>0</v>
      </c>
    </row>
    <row r="204" spans="1:101">
      <c r="A204" s="1004">
        <v>198</v>
      </c>
      <c r="B204" s="1005" t="s">
        <v>309</v>
      </c>
      <c r="C204" s="1004" t="s">
        <v>1274</v>
      </c>
      <c r="D204" s="1005" t="s">
        <v>2213</v>
      </c>
      <c r="E204" s="1004" t="s">
        <v>55</v>
      </c>
      <c r="F204" s="1004">
        <v>167.55</v>
      </c>
      <c r="G204" s="1005">
        <v>88.56</v>
      </c>
      <c r="H204" s="1004">
        <v>134.04</v>
      </c>
      <c r="I204" s="1005">
        <v>0.84750000000000003</v>
      </c>
      <c r="J204" s="1024">
        <f t="shared" si="238"/>
        <v>0.63657407407407407</v>
      </c>
      <c r="K204" s="1005">
        <v>40590</v>
      </c>
      <c r="L204" s="1005">
        <f t="shared" si="214"/>
        <v>38258</v>
      </c>
      <c r="M204" s="1005">
        <f t="shared" si="215"/>
        <v>2332</v>
      </c>
      <c r="N204" s="1005">
        <v>167.55</v>
      </c>
      <c r="O204" s="1005">
        <v>88.2</v>
      </c>
      <c r="P204" s="1005">
        <v>134.04</v>
      </c>
      <c r="Q204" s="1005">
        <v>0.82769999999999999</v>
      </c>
      <c r="R204" s="1024">
        <f t="shared" si="239"/>
        <v>0.61521651671421251</v>
      </c>
      <c r="S204" s="1005">
        <v>40371</v>
      </c>
      <c r="T204" s="1005">
        <f t="shared" si="216"/>
        <v>39372</v>
      </c>
      <c r="U204" s="1005">
        <f t="shared" si="217"/>
        <v>999</v>
      </c>
      <c r="V204" s="1005">
        <v>167.55</v>
      </c>
      <c r="W204" s="1005">
        <v>88.08</v>
      </c>
      <c r="X204" s="1005">
        <v>134.04</v>
      </c>
      <c r="Y204" s="1005">
        <v>0.83040000000000003</v>
      </c>
      <c r="Z204" s="1024">
        <f t="shared" si="240"/>
        <v>0.64903118377232816</v>
      </c>
      <c r="AA204" s="1005">
        <v>41160</v>
      </c>
      <c r="AB204" s="1005">
        <f t="shared" si="218"/>
        <v>38051</v>
      </c>
      <c r="AC204" s="1005">
        <f t="shared" si="219"/>
        <v>3109</v>
      </c>
      <c r="AD204" s="1005">
        <v>167.55</v>
      </c>
      <c r="AE204" s="1005">
        <v>87.84</v>
      </c>
      <c r="AF204" s="1005">
        <v>134.04</v>
      </c>
      <c r="AG204" s="1005">
        <v>0.83130000000000004</v>
      </c>
      <c r="AH204" s="1024">
        <f t="shared" si="241"/>
        <v>0.64358217286562081</v>
      </c>
      <c r="AI204" s="1005">
        <v>42060</v>
      </c>
      <c r="AJ204" s="1005">
        <f t="shared" si="220"/>
        <v>39212</v>
      </c>
      <c r="AK204" s="1005">
        <f t="shared" si="221"/>
        <v>2848</v>
      </c>
      <c r="AL204" s="1005">
        <v>167.55</v>
      </c>
      <c r="AM204" s="1005">
        <v>88.56</v>
      </c>
      <c r="AN204" s="1005">
        <v>134.04</v>
      </c>
      <c r="AO204" s="1005">
        <v>0.82499999999999996</v>
      </c>
      <c r="AP204" s="1024">
        <f t="shared" si="242"/>
        <v>0.62330926848695012</v>
      </c>
      <c r="AQ204" s="1005">
        <v>41069</v>
      </c>
      <c r="AR204" s="1005">
        <f t="shared" si="222"/>
        <v>39533</v>
      </c>
      <c r="AS204" s="1005">
        <f t="shared" si="223"/>
        <v>1536</v>
      </c>
      <c r="AT204" s="1005">
        <v>167.55</v>
      </c>
      <c r="AU204" s="1005">
        <v>89.16</v>
      </c>
      <c r="AV204" s="1005">
        <v>134.04</v>
      </c>
      <c r="AW204" s="1005">
        <v>0.81140000000000001</v>
      </c>
      <c r="AX204" s="1024">
        <f>+(AY204/(24*30*AU204))</f>
        <v>0.62277241912167891</v>
      </c>
      <c r="AY204" s="1005">
        <v>39979</v>
      </c>
      <c r="AZ204" s="1005">
        <f t="shared" si="224"/>
        <v>38517</v>
      </c>
      <c r="BA204" s="1005">
        <f t="shared" si="225"/>
        <v>1462</v>
      </c>
      <c r="BB204" s="1005">
        <v>167.55</v>
      </c>
      <c r="BC204" s="1005">
        <v>88.68</v>
      </c>
      <c r="BD204" s="1005">
        <v>134.04</v>
      </c>
      <c r="BE204" s="1005">
        <v>0.81310000000000004</v>
      </c>
      <c r="BF204" s="1024">
        <f>+(BG204/(24*31*BC204))</f>
        <v>0.57760232514150189</v>
      </c>
      <c r="BG204" s="1005">
        <v>38109</v>
      </c>
      <c r="BH204" s="1005">
        <f t="shared" si="226"/>
        <v>39587</v>
      </c>
      <c r="BI204" s="1005">
        <f t="shared" si="227"/>
        <v>0</v>
      </c>
      <c r="BJ204" s="1005">
        <v>167.55</v>
      </c>
      <c r="BK204" s="1005">
        <v>90.12</v>
      </c>
      <c r="BL204" s="1005">
        <v>134.04</v>
      </c>
      <c r="BM204" s="1005">
        <v>0.79690000000000005</v>
      </c>
      <c r="BN204" s="1024">
        <f>+(BO204/(24*30*BK204))</f>
        <v>0.60120456675050549</v>
      </c>
      <c r="BO204" s="1005">
        <v>39010</v>
      </c>
      <c r="BP204" s="1005">
        <f t="shared" si="228"/>
        <v>38932</v>
      </c>
      <c r="BQ204" s="1005">
        <f t="shared" si="229"/>
        <v>78</v>
      </c>
      <c r="BR204" s="1005">
        <v>167.55</v>
      </c>
      <c r="BS204" s="1005">
        <v>89.52</v>
      </c>
      <c r="BT204" s="1005">
        <v>134.04</v>
      </c>
      <c r="BU204" s="1005">
        <v>0.80469999999999997</v>
      </c>
      <c r="BV204" s="1024">
        <f>+(BW204/(24*31*BS204))</f>
        <v>0.58438914353253202</v>
      </c>
      <c r="BW204" s="1005">
        <v>38922</v>
      </c>
      <c r="BX204" s="1005">
        <f t="shared" si="230"/>
        <v>39962</v>
      </c>
      <c r="BY204" s="1005">
        <f t="shared" si="231"/>
        <v>0</v>
      </c>
      <c r="BZ204" s="1005">
        <v>167.55</v>
      </c>
      <c r="CA204" s="1005">
        <v>88.68</v>
      </c>
      <c r="CB204" s="1005">
        <v>134.04</v>
      </c>
      <c r="CC204" s="1005">
        <v>0.80289999999999995</v>
      </c>
      <c r="CD204" s="1024">
        <f>+(CE204/(24*31*CA204))</f>
        <v>0.58774208098709391</v>
      </c>
      <c r="CE204" s="1005">
        <v>38778</v>
      </c>
      <c r="CF204" s="1005">
        <f t="shared" si="232"/>
        <v>39587</v>
      </c>
      <c r="CG204" s="1005">
        <f t="shared" si="233"/>
        <v>0</v>
      </c>
      <c r="CH204" s="1005">
        <v>167.55</v>
      </c>
      <c r="CI204" s="1005">
        <v>103.32</v>
      </c>
      <c r="CJ204" s="1005">
        <v>134.04</v>
      </c>
      <c r="CK204" s="1005">
        <v>0.80659999999999998</v>
      </c>
      <c r="CL204" s="1024">
        <f>+(CM204/(24*28*CI204))</f>
        <v>0.50173524694430627</v>
      </c>
      <c r="CM204" s="1005">
        <v>34836</v>
      </c>
      <c r="CN204" s="1005">
        <f t="shared" si="234"/>
        <v>41659</v>
      </c>
      <c r="CO204" s="1005">
        <f t="shared" si="235"/>
        <v>0</v>
      </c>
      <c r="CP204" s="1005">
        <v>167.55</v>
      </c>
      <c r="CQ204" s="1005">
        <v>87</v>
      </c>
      <c r="CR204" s="1005">
        <v>134.04</v>
      </c>
      <c r="CS204" s="1005">
        <v>0.8246</v>
      </c>
      <c r="CT204" s="1024">
        <f t="shared" si="213"/>
        <v>0.60184155234210857</v>
      </c>
      <c r="CU204" s="1005">
        <v>38956</v>
      </c>
      <c r="CV204" s="1005">
        <f t="shared" si="236"/>
        <v>38837</v>
      </c>
      <c r="CW204" s="1005">
        <f t="shared" si="237"/>
        <v>119</v>
      </c>
    </row>
    <row r="205" spans="1:101">
      <c r="A205" s="1004">
        <v>199</v>
      </c>
      <c r="B205" s="1005" t="s">
        <v>701</v>
      </c>
      <c r="C205" s="1004" t="s">
        <v>1274</v>
      </c>
      <c r="D205" s="1005" t="s">
        <v>2011</v>
      </c>
      <c r="E205" s="1004" t="s">
        <v>55</v>
      </c>
      <c r="F205" s="1004">
        <v>170</v>
      </c>
      <c r="G205" s="1005">
        <v>170.4</v>
      </c>
      <c r="H205" s="1004">
        <v>170.4</v>
      </c>
      <c r="I205" s="1005">
        <v>0.84260000000000002</v>
      </c>
      <c r="J205" s="1024">
        <f t="shared" si="238"/>
        <v>7.6755672926447568E-2</v>
      </c>
      <c r="K205" s="1005">
        <v>9417</v>
      </c>
      <c r="L205" s="1005">
        <f t="shared" si="214"/>
        <v>73613</v>
      </c>
      <c r="M205" s="1005">
        <f t="shared" si="215"/>
        <v>0</v>
      </c>
      <c r="N205" s="1005">
        <v>170</v>
      </c>
      <c r="O205" s="1005">
        <v>167.4</v>
      </c>
      <c r="P205" s="1005">
        <v>167.4</v>
      </c>
      <c r="Q205" s="1005">
        <v>0.82469999999999999</v>
      </c>
      <c r="R205" s="1024">
        <f t="shared" si="239"/>
        <v>9.3459744864531537E-3</v>
      </c>
      <c r="S205" s="1005">
        <v>1164</v>
      </c>
      <c r="T205" s="1005">
        <f t="shared" si="216"/>
        <v>74727</v>
      </c>
      <c r="U205" s="1005">
        <f t="shared" si="217"/>
        <v>0</v>
      </c>
      <c r="V205" s="1005">
        <v>170</v>
      </c>
      <c r="W205" s="1005">
        <v>26.4</v>
      </c>
      <c r="X205" s="1005">
        <v>136</v>
      </c>
      <c r="Y205" s="1005">
        <v>0.26219999999999999</v>
      </c>
      <c r="Z205" s="1024">
        <f t="shared" si="240"/>
        <v>9.6275252525252521E-3</v>
      </c>
      <c r="AA205" s="1005">
        <v>183</v>
      </c>
      <c r="AB205" s="1005">
        <f t="shared" si="218"/>
        <v>11405</v>
      </c>
      <c r="AC205" s="1005">
        <f t="shared" si="219"/>
        <v>0</v>
      </c>
      <c r="AD205" s="1005">
        <v>170</v>
      </c>
      <c r="AE205" s="1005">
        <v>30</v>
      </c>
      <c r="AF205" s="1005">
        <v>136</v>
      </c>
      <c r="AG205" s="1005">
        <v>0.42620000000000002</v>
      </c>
      <c r="AH205" s="1024">
        <f t="shared" si="241"/>
        <v>8.1989247311827964E-3</v>
      </c>
      <c r="AI205" s="1005">
        <v>183</v>
      </c>
      <c r="AJ205" s="1005">
        <f t="shared" si="220"/>
        <v>13392</v>
      </c>
      <c r="AK205" s="1005">
        <f t="shared" si="221"/>
        <v>0</v>
      </c>
      <c r="AL205" s="1005">
        <v>170</v>
      </c>
      <c r="AM205" s="1005">
        <v>30</v>
      </c>
      <c r="AN205" s="1005">
        <v>136</v>
      </c>
      <c r="AO205" s="1005">
        <v>0</v>
      </c>
      <c r="AP205" s="1024">
        <f t="shared" si="242"/>
        <v>0</v>
      </c>
      <c r="AQ205" s="1005">
        <v>0</v>
      </c>
      <c r="AR205" s="1005">
        <f t="shared" si="222"/>
        <v>13392</v>
      </c>
      <c r="AS205" s="1005">
        <f t="shared" si="223"/>
        <v>0</v>
      </c>
      <c r="AT205" s="1005">
        <v>170</v>
      </c>
      <c r="AU205" s="1005">
        <v>175.8</v>
      </c>
      <c r="AV205" s="1005">
        <v>175.8</v>
      </c>
      <c r="AW205" s="1005">
        <v>0.73670000000000002</v>
      </c>
      <c r="AX205" s="1024">
        <f>+(AY205/(24*30*AU205))</f>
        <v>6.9776260902540757E-2</v>
      </c>
      <c r="AY205" s="1005">
        <v>8832</v>
      </c>
      <c r="AZ205" s="1005">
        <f t="shared" si="224"/>
        <v>75946</v>
      </c>
      <c r="BA205" s="1005">
        <f t="shared" si="225"/>
        <v>0</v>
      </c>
      <c r="BB205" s="1005">
        <v>170</v>
      </c>
      <c r="BC205" s="1005">
        <v>175.8</v>
      </c>
      <c r="BD205" s="1005">
        <v>175.8</v>
      </c>
      <c r="BE205" s="1005">
        <v>0.70650000000000002</v>
      </c>
      <c r="BF205" s="1024">
        <f>+(BG205/(24*31*BC205))</f>
        <v>3.7983045249366944E-2</v>
      </c>
      <c r="BG205" s="1005">
        <v>4968</v>
      </c>
      <c r="BH205" s="1005">
        <f t="shared" si="226"/>
        <v>78477</v>
      </c>
      <c r="BI205" s="1005">
        <f t="shared" si="227"/>
        <v>0</v>
      </c>
      <c r="BJ205" s="1005">
        <v>170</v>
      </c>
      <c r="BK205" s="1005">
        <v>34.799999999999997</v>
      </c>
      <c r="BL205" s="1005">
        <v>136</v>
      </c>
      <c r="BM205" s="1005">
        <v>0.14280000000000001</v>
      </c>
      <c r="BN205" s="1024">
        <f>+(BO205/(24*30*BK205))</f>
        <v>8.3812260536398481E-4</v>
      </c>
      <c r="BO205" s="1005">
        <v>21</v>
      </c>
      <c r="BP205" s="1005">
        <f t="shared" si="228"/>
        <v>15034</v>
      </c>
      <c r="BQ205" s="1005">
        <f t="shared" si="229"/>
        <v>0</v>
      </c>
      <c r="BR205" s="1005">
        <v>170</v>
      </c>
      <c r="BS205" s="1005">
        <v>36</v>
      </c>
      <c r="BT205" s="1005">
        <v>136</v>
      </c>
      <c r="BU205" s="1005">
        <v>0</v>
      </c>
      <c r="BV205" s="1024">
        <f>+(BW205/(24*31*BS205))</f>
        <v>0</v>
      </c>
      <c r="BW205" s="1005">
        <v>0</v>
      </c>
      <c r="BX205" s="1005">
        <f t="shared" si="230"/>
        <v>16070</v>
      </c>
      <c r="BY205" s="1005">
        <f t="shared" si="231"/>
        <v>0</v>
      </c>
      <c r="BZ205" s="1005">
        <v>170</v>
      </c>
      <c r="CA205" s="1005">
        <v>192</v>
      </c>
      <c r="CB205" s="1005">
        <v>192</v>
      </c>
      <c r="CC205" s="1005">
        <v>0.75539999999999996</v>
      </c>
      <c r="CD205" s="1024">
        <f>+(CE205/(24*31*CA205))</f>
        <v>4.139364919354839E-2</v>
      </c>
      <c r="CE205" s="1005">
        <v>5913</v>
      </c>
      <c r="CF205" s="1005">
        <f t="shared" si="232"/>
        <v>85709</v>
      </c>
      <c r="CG205" s="1005">
        <f t="shared" si="233"/>
        <v>0</v>
      </c>
      <c r="CH205" s="1005">
        <v>170</v>
      </c>
      <c r="CI205" s="1005">
        <v>210.6</v>
      </c>
      <c r="CJ205" s="1005">
        <v>210.6</v>
      </c>
      <c r="CK205" s="1005">
        <v>0.73660000000000003</v>
      </c>
      <c r="CL205" s="1024">
        <f>+(CM205/(24*28*CI205))</f>
        <v>7.9619454619454633E-2</v>
      </c>
      <c r="CM205" s="1005">
        <v>11268</v>
      </c>
      <c r="CN205" s="1005">
        <f t="shared" si="234"/>
        <v>84914</v>
      </c>
      <c r="CO205" s="1005">
        <f t="shared" si="235"/>
        <v>0</v>
      </c>
      <c r="CP205" s="1005">
        <v>170</v>
      </c>
      <c r="CQ205" s="1005">
        <v>188.4</v>
      </c>
      <c r="CR205" s="1005">
        <v>188.4</v>
      </c>
      <c r="CS205" s="1005">
        <v>0.54049999999999998</v>
      </c>
      <c r="CT205" s="1024">
        <f t="shared" si="213"/>
        <v>8.1608280254777066E-2</v>
      </c>
      <c r="CU205" s="1005">
        <v>11439</v>
      </c>
      <c r="CV205" s="1005">
        <f t="shared" si="236"/>
        <v>84102</v>
      </c>
      <c r="CW205" s="1005">
        <f t="shared" si="237"/>
        <v>0</v>
      </c>
    </row>
    <row r="206" spans="1:101">
      <c r="A206" s="1004">
        <v>200</v>
      </c>
      <c r="B206" s="1005" t="s">
        <v>21</v>
      </c>
      <c r="C206" s="1004" t="s">
        <v>1274</v>
      </c>
      <c r="D206" s="1005" t="s">
        <v>2050</v>
      </c>
      <c r="E206" s="1004" t="s">
        <v>55</v>
      </c>
      <c r="F206" s="1004">
        <v>170</v>
      </c>
      <c r="G206" s="1005">
        <v>26.6</v>
      </c>
      <c r="H206" s="1004">
        <v>170</v>
      </c>
      <c r="I206" s="1005">
        <v>0.95230000000000004</v>
      </c>
      <c r="J206" s="1024">
        <f t="shared" si="238"/>
        <v>0.45133667502088554</v>
      </c>
      <c r="K206" s="1005">
        <v>8644</v>
      </c>
      <c r="L206" s="1005">
        <f t="shared" si="214"/>
        <v>11491</v>
      </c>
      <c r="M206" s="1005">
        <f t="shared" si="215"/>
        <v>0</v>
      </c>
      <c r="N206" s="1005">
        <v>170</v>
      </c>
      <c r="O206" s="1005">
        <v>32</v>
      </c>
      <c r="P206" s="1005">
        <v>170</v>
      </c>
      <c r="Q206" s="1005">
        <v>0.9526</v>
      </c>
      <c r="R206" s="1024">
        <f t="shared" si="239"/>
        <v>0.35651881720430106</v>
      </c>
      <c r="S206" s="1005">
        <v>8488</v>
      </c>
      <c r="T206" s="1005">
        <f t="shared" si="216"/>
        <v>14285</v>
      </c>
      <c r="U206" s="1005">
        <f t="shared" si="217"/>
        <v>0</v>
      </c>
      <c r="V206" s="1005">
        <v>170</v>
      </c>
      <c r="W206" s="1005">
        <v>41</v>
      </c>
      <c r="X206" s="1005">
        <v>170</v>
      </c>
      <c r="Y206" s="1005">
        <v>0.96140000000000003</v>
      </c>
      <c r="Z206" s="1024">
        <f t="shared" si="240"/>
        <v>0.19844173441734417</v>
      </c>
      <c r="AA206" s="1005">
        <v>5858</v>
      </c>
      <c r="AB206" s="1005">
        <f t="shared" si="218"/>
        <v>17712</v>
      </c>
      <c r="AC206" s="1005">
        <f t="shared" si="219"/>
        <v>0</v>
      </c>
      <c r="AD206" s="1005">
        <v>170</v>
      </c>
      <c r="AE206" s="1005">
        <v>25</v>
      </c>
      <c r="AF206" s="1005">
        <v>170</v>
      </c>
      <c r="AG206" s="1005">
        <v>0.98080000000000001</v>
      </c>
      <c r="AH206" s="1024">
        <f t="shared" si="241"/>
        <v>0.36451612903225805</v>
      </c>
      <c r="AI206" s="1005">
        <v>6780</v>
      </c>
      <c r="AJ206" s="1005">
        <f t="shared" si="220"/>
        <v>11160</v>
      </c>
      <c r="AK206" s="1005">
        <f t="shared" si="221"/>
        <v>0</v>
      </c>
      <c r="AL206" s="1005">
        <v>170</v>
      </c>
      <c r="AM206" s="1005">
        <v>26.8</v>
      </c>
      <c r="AN206" s="1005">
        <v>170</v>
      </c>
      <c r="AO206" s="1005">
        <v>0.98380000000000001</v>
      </c>
      <c r="AP206" s="1024">
        <f t="shared" si="242"/>
        <v>0.37162975445353874</v>
      </c>
      <c r="AQ206" s="1005">
        <v>7410</v>
      </c>
      <c r="AR206" s="1005">
        <f t="shared" si="222"/>
        <v>11964</v>
      </c>
      <c r="AS206" s="1005">
        <f t="shared" si="223"/>
        <v>0</v>
      </c>
      <c r="AT206" s="1005">
        <v>170</v>
      </c>
      <c r="AU206" s="1005">
        <v>24.2</v>
      </c>
      <c r="AV206" s="1005">
        <v>170</v>
      </c>
      <c r="AW206" s="1005">
        <v>0.98150000000000004</v>
      </c>
      <c r="AX206" s="1024">
        <f>+(AY206/(24*30*AU206))</f>
        <v>0.37419651056014691</v>
      </c>
      <c r="AY206" s="1005">
        <v>6520</v>
      </c>
      <c r="AZ206" s="1005">
        <f t="shared" si="224"/>
        <v>10454</v>
      </c>
      <c r="BA206" s="1005">
        <f t="shared" si="225"/>
        <v>0</v>
      </c>
      <c r="BB206" s="1005">
        <v>170</v>
      </c>
      <c r="BC206" s="1005">
        <v>25</v>
      </c>
      <c r="BD206" s="1005">
        <v>170</v>
      </c>
      <c r="BE206" s="1005">
        <v>0.98819999999999997</v>
      </c>
      <c r="BF206" s="1024">
        <f>+(BG206/(24*31*BC206))</f>
        <v>0.36505376344086021</v>
      </c>
      <c r="BG206" s="1005">
        <v>6790</v>
      </c>
      <c r="BH206" s="1005">
        <f t="shared" si="226"/>
        <v>11160</v>
      </c>
      <c r="BI206" s="1005">
        <f t="shared" si="227"/>
        <v>0</v>
      </c>
      <c r="BJ206" s="1005">
        <v>170</v>
      </c>
      <c r="BK206" s="1005">
        <v>26.2</v>
      </c>
      <c r="BL206" s="1005">
        <v>170</v>
      </c>
      <c r="BM206" s="1005">
        <v>0.99099999999999999</v>
      </c>
      <c r="BN206" s="1024">
        <f>+(BO206/(24*30*BK206))</f>
        <v>0.35517387616624257</v>
      </c>
      <c r="BO206" s="1005">
        <v>6700</v>
      </c>
      <c r="BP206" s="1005">
        <f t="shared" si="228"/>
        <v>11318</v>
      </c>
      <c r="BQ206" s="1005">
        <f t="shared" si="229"/>
        <v>0</v>
      </c>
      <c r="BR206" s="1005">
        <v>170</v>
      </c>
      <c r="BS206" s="1005">
        <v>34</v>
      </c>
      <c r="BT206" s="1005">
        <v>170</v>
      </c>
      <c r="BU206" s="1005">
        <v>0.9677</v>
      </c>
      <c r="BV206" s="1024">
        <f>+(BW206/(24*31*BS206))</f>
        <v>0.33048703352308667</v>
      </c>
      <c r="BW206" s="1005">
        <v>8360</v>
      </c>
      <c r="BX206" s="1005">
        <f t="shared" si="230"/>
        <v>15178</v>
      </c>
      <c r="BY206" s="1005">
        <f t="shared" si="231"/>
        <v>0</v>
      </c>
      <c r="BZ206" s="1005">
        <v>170</v>
      </c>
      <c r="CA206" s="1005">
        <v>30.48</v>
      </c>
      <c r="CB206" s="1005">
        <v>170</v>
      </c>
      <c r="CC206" s="1005">
        <v>0.97550000000000003</v>
      </c>
      <c r="CD206" s="1024">
        <f>+(CE206/(24*31*CA206))</f>
        <v>0.59866508621906134</v>
      </c>
      <c r="CE206" s="1005">
        <v>13576</v>
      </c>
      <c r="CF206" s="1005">
        <f t="shared" si="232"/>
        <v>13606</v>
      </c>
      <c r="CG206" s="1005">
        <f t="shared" si="233"/>
        <v>0</v>
      </c>
      <c r="CH206" s="1005">
        <v>170</v>
      </c>
      <c r="CI206" s="1005">
        <v>29.24</v>
      </c>
      <c r="CJ206" s="1005">
        <v>170</v>
      </c>
      <c r="CK206" s="1005">
        <v>0.96850000000000003</v>
      </c>
      <c r="CL206" s="1024">
        <f>+(CM206/(24*28*CI206))</f>
        <v>0.40103250602566609</v>
      </c>
      <c r="CM206" s="1005">
        <v>7880</v>
      </c>
      <c r="CN206" s="1005">
        <f t="shared" si="234"/>
        <v>11790</v>
      </c>
      <c r="CO206" s="1005">
        <f t="shared" si="235"/>
        <v>0</v>
      </c>
      <c r="CP206" s="1005">
        <v>170</v>
      </c>
      <c r="CQ206" s="1005">
        <v>24.12</v>
      </c>
      <c r="CR206" s="1005">
        <v>170</v>
      </c>
      <c r="CS206" s="1005">
        <v>0.95920000000000005</v>
      </c>
      <c r="CT206" s="1024">
        <f t="shared" si="213"/>
        <v>0.40500900515344418</v>
      </c>
      <c r="CU206" s="1005">
        <v>7268</v>
      </c>
      <c r="CV206" s="1005">
        <f t="shared" si="236"/>
        <v>10767</v>
      </c>
      <c r="CW206" s="1005">
        <f t="shared" si="237"/>
        <v>0</v>
      </c>
    </row>
    <row r="207" spans="1:101">
      <c r="A207" s="1004">
        <v>201</v>
      </c>
      <c r="B207" s="1005" t="s">
        <v>1835</v>
      </c>
      <c r="C207" s="1004" t="s">
        <v>1274</v>
      </c>
      <c r="D207" s="1005" t="s">
        <v>2011</v>
      </c>
      <c r="E207" s="1004" t="s">
        <v>55</v>
      </c>
      <c r="F207" s="1004">
        <v>172</v>
      </c>
      <c r="G207" s="1005">
        <v>150</v>
      </c>
      <c r="H207" s="1004">
        <v>150</v>
      </c>
      <c r="I207" s="1005">
        <v>0.95660000000000001</v>
      </c>
      <c r="J207" s="1024">
        <f t="shared" si="238"/>
        <v>0.28522222222222221</v>
      </c>
      <c r="K207" s="1005">
        <v>30804</v>
      </c>
      <c r="L207" s="1005">
        <f t="shared" si="214"/>
        <v>64800</v>
      </c>
      <c r="M207" s="1005">
        <f t="shared" si="215"/>
        <v>0</v>
      </c>
      <c r="N207" s="1005">
        <v>172</v>
      </c>
      <c r="O207" s="1005">
        <v>160</v>
      </c>
      <c r="P207" s="1005">
        <v>160</v>
      </c>
      <c r="Q207" s="1005">
        <v>0.94040000000000001</v>
      </c>
      <c r="R207" s="1024">
        <f t="shared" si="239"/>
        <v>0.4399193548387097</v>
      </c>
      <c r="S207" s="1005">
        <v>52368</v>
      </c>
      <c r="T207" s="1005">
        <f t="shared" si="216"/>
        <v>71424</v>
      </c>
      <c r="U207" s="1005">
        <f t="shared" si="217"/>
        <v>0</v>
      </c>
      <c r="V207" s="1005">
        <v>172</v>
      </c>
      <c r="W207" s="1005">
        <v>160</v>
      </c>
      <c r="X207" s="1005">
        <v>160</v>
      </c>
      <c r="Y207" s="1005">
        <v>0.91859999999999997</v>
      </c>
      <c r="Z207" s="1024">
        <f t="shared" si="240"/>
        <v>0.58973958333333332</v>
      </c>
      <c r="AA207" s="1005">
        <v>67938</v>
      </c>
      <c r="AB207" s="1005">
        <f t="shared" si="218"/>
        <v>69120</v>
      </c>
      <c r="AC207" s="1005">
        <f t="shared" si="219"/>
        <v>0</v>
      </c>
      <c r="AD207" s="1005">
        <v>172</v>
      </c>
      <c r="AE207" s="1005">
        <v>159.12</v>
      </c>
      <c r="AF207" s="1005">
        <v>159.12</v>
      </c>
      <c r="AG207" s="1005">
        <v>0.90690000000000004</v>
      </c>
      <c r="AH207" s="1024">
        <f t="shared" si="241"/>
        <v>0.52682225357747181</v>
      </c>
      <c r="AI207" s="1005">
        <v>62368</v>
      </c>
      <c r="AJ207" s="1005">
        <f t="shared" si="220"/>
        <v>71031</v>
      </c>
      <c r="AK207" s="1005">
        <f t="shared" si="221"/>
        <v>0</v>
      </c>
      <c r="AL207" s="1005">
        <v>172</v>
      </c>
      <c r="AM207" s="1005">
        <v>164.56</v>
      </c>
      <c r="AN207" s="1005">
        <v>164.56</v>
      </c>
      <c r="AO207" s="1005">
        <v>0.9577</v>
      </c>
      <c r="AP207" s="1024">
        <f t="shared" si="242"/>
        <v>0.58371689118195935</v>
      </c>
      <c r="AQ207" s="1005">
        <v>71466</v>
      </c>
      <c r="AR207" s="1005">
        <f t="shared" si="222"/>
        <v>73460</v>
      </c>
      <c r="AS207" s="1005">
        <f t="shared" si="223"/>
        <v>0</v>
      </c>
      <c r="AT207" s="1005">
        <v>172</v>
      </c>
      <c r="AU207" s="1005">
        <v>160</v>
      </c>
      <c r="AV207" s="1005">
        <v>160</v>
      </c>
      <c r="AW207" s="1005">
        <v>0.93020000000000003</v>
      </c>
      <c r="AX207" s="1024">
        <f>+(AY207/(24*30*AU207))</f>
        <v>0.51355902777777773</v>
      </c>
      <c r="AY207" s="1005">
        <v>59162</v>
      </c>
      <c r="AZ207" s="1005">
        <f t="shared" si="224"/>
        <v>69120</v>
      </c>
      <c r="BA207" s="1005">
        <f t="shared" si="225"/>
        <v>0</v>
      </c>
      <c r="BB207" s="1005">
        <v>172</v>
      </c>
      <c r="BC207" s="1005">
        <v>158</v>
      </c>
      <c r="BD207" s="1005">
        <v>158</v>
      </c>
      <c r="BE207" s="1005">
        <v>0.96879999999999999</v>
      </c>
      <c r="BF207" s="1024">
        <f>+(BG207/(24*31*BC207))</f>
        <v>0.72983870967741937</v>
      </c>
      <c r="BG207" s="1005">
        <v>85794</v>
      </c>
      <c r="BH207" s="1005">
        <f t="shared" si="226"/>
        <v>70531</v>
      </c>
      <c r="BI207" s="1005">
        <f t="shared" si="227"/>
        <v>15263</v>
      </c>
      <c r="BJ207" s="1005">
        <v>172</v>
      </c>
      <c r="BK207" s="1005">
        <v>141.19999999999999</v>
      </c>
      <c r="BL207" s="1005">
        <v>141.19999999999999</v>
      </c>
      <c r="BM207" s="1005">
        <v>0.91220000000000001</v>
      </c>
      <c r="BN207" s="1024">
        <f>+(BO207/(24*30*BK207))</f>
        <v>0.65974189486937374</v>
      </c>
      <c r="BO207" s="1005">
        <v>67072</v>
      </c>
      <c r="BP207" s="1005">
        <f t="shared" si="228"/>
        <v>60998</v>
      </c>
      <c r="BQ207" s="1005">
        <f t="shared" si="229"/>
        <v>6074</v>
      </c>
      <c r="BR207" s="1005">
        <v>172</v>
      </c>
      <c r="BS207" s="1005">
        <v>139.4</v>
      </c>
      <c r="BT207" s="1005">
        <v>139.4</v>
      </c>
      <c r="BU207" s="1005">
        <v>0.82530000000000003</v>
      </c>
      <c r="BV207" s="1024">
        <f>+(BW207/(24*31*BS207))</f>
        <v>0.35670346029836009</v>
      </c>
      <c r="BW207" s="1005">
        <v>36995</v>
      </c>
      <c r="BX207" s="1005">
        <f t="shared" si="230"/>
        <v>62228</v>
      </c>
      <c r="BY207" s="1005">
        <f t="shared" si="231"/>
        <v>0</v>
      </c>
      <c r="BZ207" s="1005">
        <v>172</v>
      </c>
      <c r="CA207" s="1005">
        <v>319.52</v>
      </c>
      <c r="CB207" s="1005">
        <v>319.52</v>
      </c>
      <c r="CC207" s="1005">
        <v>0.83009999999999995</v>
      </c>
      <c r="CD207" s="1024">
        <f>+(CE207/(24*31*CA207))</f>
        <v>0.1487025565229565</v>
      </c>
      <c r="CE207" s="1005">
        <v>35350</v>
      </c>
      <c r="CF207" s="1005">
        <f t="shared" si="232"/>
        <v>142634</v>
      </c>
      <c r="CG207" s="1005">
        <f t="shared" si="233"/>
        <v>0</v>
      </c>
      <c r="CH207" s="1005">
        <v>172</v>
      </c>
      <c r="CI207" s="1005">
        <v>123.52</v>
      </c>
      <c r="CJ207" s="1005">
        <v>137.6</v>
      </c>
      <c r="CK207" s="1005">
        <v>0.97829999999999995</v>
      </c>
      <c r="CL207" s="1024">
        <f>+(CM207/(24*28*CI207))</f>
        <v>0.22614180468171724</v>
      </c>
      <c r="CM207" s="1005">
        <v>18771</v>
      </c>
      <c r="CN207" s="1005">
        <f t="shared" si="234"/>
        <v>49803</v>
      </c>
      <c r="CO207" s="1005">
        <f t="shared" si="235"/>
        <v>0</v>
      </c>
      <c r="CP207" s="1005">
        <v>172</v>
      </c>
      <c r="CQ207" s="1005">
        <v>131.36000000000001</v>
      </c>
      <c r="CR207" s="1005">
        <v>137.6</v>
      </c>
      <c r="CS207" s="1005">
        <v>0.99119999999999997</v>
      </c>
      <c r="CT207" s="1024">
        <f t="shared" si="213"/>
        <v>0.44336625607376262</v>
      </c>
      <c r="CU207" s="1005">
        <v>43331</v>
      </c>
      <c r="CV207" s="1005">
        <f t="shared" si="236"/>
        <v>58639</v>
      </c>
      <c r="CW207" s="1005">
        <f t="shared" si="237"/>
        <v>0</v>
      </c>
    </row>
    <row r="208" spans="1:101">
      <c r="A208" s="1004">
        <v>202</v>
      </c>
      <c r="B208" s="1005" t="s">
        <v>1365</v>
      </c>
      <c r="C208" s="1004" t="s">
        <v>1276</v>
      </c>
      <c r="D208" s="1005" t="s">
        <v>2011</v>
      </c>
      <c r="E208" s="1004" t="s">
        <v>55</v>
      </c>
      <c r="F208" s="1004">
        <v>172</v>
      </c>
      <c r="G208" s="1005">
        <v>1.44</v>
      </c>
      <c r="H208" s="1004">
        <v>137.6</v>
      </c>
      <c r="I208" s="1005">
        <v>0.49840000000000001</v>
      </c>
      <c r="J208" s="1024">
        <f t="shared" si="238"/>
        <v>0.63078703703703709</v>
      </c>
      <c r="K208" s="1005">
        <v>654</v>
      </c>
      <c r="L208" s="1005">
        <f t="shared" si="214"/>
        <v>622</v>
      </c>
      <c r="M208" s="1005">
        <f t="shared" si="215"/>
        <v>32</v>
      </c>
      <c r="N208" s="1005">
        <v>172</v>
      </c>
      <c r="O208" s="1005">
        <v>1.76</v>
      </c>
      <c r="P208" s="1005">
        <v>137.6</v>
      </c>
      <c r="Q208" s="1005">
        <v>0.44540000000000002</v>
      </c>
      <c r="R208" s="1024">
        <f t="shared" si="239"/>
        <v>0.49028592375366564</v>
      </c>
      <c r="S208" s="1005">
        <v>642</v>
      </c>
      <c r="T208" s="1005">
        <f t="shared" si="216"/>
        <v>786</v>
      </c>
      <c r="U208" s="1005">
        <f t="shared" si="217"/>
        <v>0</v>
      </c>
      <c r="V208" s="1005">
        <v>172</v>
      </c>
      <c r="W208" s="1005">
        <v>1.28</v>
      </c>
      <c r="X208" s="1005">
        <v>137.6</v>
      </c>
      <c r="Y208" s="1005">
        <v>0.4143</v>
      </c>
      <c r="Z208" s="1024">
        <f t="shared" si="240"/>
        <v>0.54470486111111105</v>
      </c>
      <c r="AA208" s="1005">
        <v>502</v>
      </c>
      <c r="AB208" s="1005">
        <f t="shared" si="218"/>
        <v>553</v>
      </c>
      <c r="AC208" s="1005">
        <f t="shared" si="219"/>
        <v>0</v>
      </c>
      <c r="AD208" s="1005">
        <v>172</v>
      </c>
      <c r="AE208" s="1005">
        <v>0.16</v>
      </c>
      <c r="AF208" s="1005">
        <v>137.6</v>
      </c>
      <c r="AG208" s="1005">
        <v>1.2E-2</v>
      </c>
      <c r="AH208" s="1024">
        <f t="shared" si="241"/>
        <v>1.3944892473118278</v>
      </c>
      <c r="AI208" s="1005">
        <v>166</v>
      </c>
      <c r="AJ208" s="1005">
        <f t="shared" si="220"/>
        <v>71</v>
      </c>
      <c r="AK208" s="1005">
        <f t="shared" si="221"/>
        <v>95</v>
      </c>
      <c r="AL208" s="1005">
        <v>172</v>
      </c>
      <c r="AM208" s="1005">
        <v>0.16</v>
      </c>
      <c r="AN208" s="1005">
        <v>137.6</v>
      </c>
      <c r="AO208" s="1005">
        <v>2.0400000000000001E-2</v>
      </c>
      <c r="AP208" s="1024">
        <f t="shared" si="242"/>
        <v>0.823252688172043</v>
      </c>
      <c r="AQ208" s="1005">
        <v>98</v>
      </c>
      <c r="AR208" s="1005">
        <f t="shared" si="222"/>
        <v>71</v>
      </c>
      <c r="AS208" s="1005">
        <f t="shared" si="223"/>
        <v>27</v>
      </c>
      <c r="AT208" s="1005"/>
      <c r="AU208" s="1005"/>
      <c r="AV208" s="1005"/>
      <c r="AW208" s="1005"/>
      <c r="AX208" s="1024">
        <v>0</v>
      </c>
      <c r="AY208" s="1005"/>
      <c r="AZ208" s="1005">
        <f t="shared" si="224"/>
        <v>0</v>
      </c>
      <c r="BA208" s="1005">
        <f t="shared" si="225"/>
        <v>0</v>
      </c>
      <c r="BB208" s="1005"/>
      <c r="BC208" s="1005"/>
      <c r="BD208" s="1005"/>
      <c r="BE208" s="1005"/>
      <c r="BF208" s="1024">
        <v>0</v>
      </c>
      <c r="BG208" s="1005"/>
      <c r="BH208" s="1005">
        <f t="shared" si="226"/>
        <v>0</v>
      </c>
      <c r="BI208" s="1005">
        <f t="shared" si="227"/>
        <v>0</v>
      </c>
      <c r="BJ208" s="1005"/>
      <c r="BK208" s="1005"/>
      <c r="BL208" s="1005"/>
      <c r="BM208" s="1005"/>
      <c r="BN208" s="1024">
        <v>0</v>
      </c>
      <c r="BO208" s="1005"/>
      <c r="BP208" s="1005">
        <f t="shared" si="228"/>
        <v>0</v>
      </c>
      <c r="BQ208" s="1005">
        <f t="shared" si="229"/>
        <v>0</v>
      </c>
      <c r="BR208" s="1005"/>
      <c r="BS208" s="1005"/>
      <c r="BT208" s="1005"/>
      <c r="BU208" s="1005"/>
      <c r="BV208" s="1024">
        <v>0</v>
      </c>
      <c r="BW208" s="1005"/>
      <c r="BX208" s="1005">
        <f t="shared" si="230"/>
        <v>0</v>
      </c>
      <c r="BY208" s="1005">
        <f t="shared" si="231"/>
        <v>0</v>
      </c>
      <c r="BZ208" s="1005"/>
      <c r="CA208" s="1005"/>
      <c r="CB208" s="1005"/>
      <c r="CC208" s="1005"/>
      <c r="CD208" s="1024">
        <v>0</v>
      </c>
      <c r="CE208" s="1005"/>
      <c r="CF208" s="1005">
        <f t="shared" si="232"/>
        <v>0</v>
      </c>
      <c r="CG208" s="1005">
        <f t="shared" si="233"/>
        <v>0</v>
      </c>
      <c r="CH208" s="1005"/>
      <c r="CI208" s="1005"/>
      <c r="CJ208" s="1005"/>
      <c r="CK208" s="1005"/>
      <c r="CL208" s="1024">
        <v>0</v>
      </c>
      <c r="CM208" s="1005"/>
      <c r="CN208" s="1005">
        <f t="shared" si="234"/>
        <v>0</v>
      </c>
      <c r="CO208" s="1005">
        <f t="shared" si="235"/>
        <v>0</v>
      </c>
      <c r="CP208" s="1005"/>
      <c r="CQ208" s="1005"/>
      <c r="CR208" s="1005"/>
      <c r="CS208" s="1005"/>
      <c r="CT208" s="1024">
        <v>0</v>
      </c>
      <c r="CU208" s="1005"/>
      <c r="CV208" s="1005">
        <f t="shared" si="236"/>
        <v>0</v>
      </c>
      <c r="CW208" s="1005">
        <f t="shared" si="237"/>
        <v>0</v>
      </c>
    </row>
    <row r="209" spans="1:101">
      <c r="A209" s="1004">
        <v>203</v>
      </c>
      <c r="B209" s="1005" t="s">
        <v>753</v>
      </c>
      <c r="C209" s="1004" t="s">
        <v>1274</v>
      </c>
      <c r="D209" s="1005" t="s">
        <v>2011</v>
      </c>
      <c r="E209" s="1004" t="s">
        <v>55</v>
      </c>
      <c r="F209" s="1004">
        <v>174</v>
      </c>
      <c r="G209" s="1005">
        <v>166</v>
      </c>
      <c r="H209" s="1004">
        <v>166</v>
      </c>
      <c r="I209" s="1005">
        <v>0.99929999999999997</v>
      </c>
      <c r="J209" s="1024">
        <f t="shared" si="238"/>
        <v>0.26385542168674697</v>
      </c>
      <c r="K209" s="1005">
        <v>31536</v>
      </c>
      <c r="L209" s="1005">
        <f t="shared" si="214"/>
        <v>71712</v>
      </c>
      <c r="M209" s="1005">
        <f t="shared" si="215"/>
        <v>0</v>
      </c>
      <c r="N209" s="1005">
        <v>174</v>
      </c>
      <c r="O209" s="1005">
        <v>272</v>
      </c>
      <c r="P209" s="1005">
        <v>272</v>
      </c>
      <c r="Q209" s="1005">
        <v>0.99660000000000004</v>
      </c>
      <c r="R209" s="1024">
        <f t="shared" si="239"/>
        <v>0.34870137571157495</v>
      </c>
      <c r="S209" s="1005">
        <v>70566</v>
      </c>
      <c r="T209" s="1005">
        <f t="shared" si="216"/>
        <v>121421</v>
      </c>
      <c r="U209" s="1005">
        <f t="shared" si="217"/>
        <v>0</v>
      </c>
      <c r="V209" s="1005">
        <v>174</v>
      </c>
      <c r="W209" s="1005">
        <v>264</v>
      </c>
      <c r="X209" s="1005">
        <v>264</v>
      </c>
      <c r="Y209" s="1005">
        <v>0.99519999999999997</v>
      </c>
      <c r="Z209" s="1024">
        <f t="shared" si="240"/>
        <v>0.44607533670033672</v>
      </c>
      <c r="AA209" s="1005">
        <v>84790</v>
      </c>
      <c r="AB209" s="1005">
        <f t="shared" si="218"/>
        <v>114048</v>
      </c>
      <c r="AC209" s="1005">
        <f t="shared" si="219"/>
        <v>0</v>
      </c>
      <c r="AD209" s="1005">
        <v>174</v>
      </c>
      <c r="AE209" s="1005">
        <v>249.4</v>
      </c>
      <c r="AF209" s="1005">
        <v>249.4</v>
      </c>
      <c r="AG209" s="1005">
        <v>0.99539999999999995</v>
      </c>
      <c r="AH209" s="1024">
        <f t="shared" si="241"/>
        <v>0.43863336523786117</v>
      </c>
      <c r="AI209" s="1005">
        <v>81390</v>
      </c>
      <c r="AJ209" s="1005">
        <f t="shared" si="220"/>
        <v>111332</v>
      </c>
      <c r="AK209" s="1005">
        <f t="shared" si="221"/>
        <v>0</v>
      </c>
      <c r="AL209" s="1005">
        <v>174</v>
      </c>
      <c r="AM209" s="1005">
        <v>257</v>
      </c>
      <c r="AN209" s="1005">
        <v>257</v>
      </c>
      <c r="AO209" s="1005">
        <v>0.79269999999999996</v>
      </c>
      <c r="AP209" s="1024">
        <f t="shared" si="242"/>
        <v>0.31508095895569221</v>
      </c>
      <c r="AQ209" s="1005">
        <v>60246</v>
      </c>
      <c r="AR209" s="1005">
        <f t="shared" si="222"/>
        <v>114725</v>
      </c>
      <c r="AS209" s="1005">
        <f t="shared" si="223"/>
        <v>0</v>
      </c>
      <c r="AT209" s="1005">
        <v>174</v>
      </c>
      <c r="AU209" s="1005">
        <v>176</v>
      </c>
      <c r="AV209" s="1005">
        <v>176</v>
      </c>
      <c r="AW209" s="1005">
        <v>0.99780000000000002</v>
      </c>
      <c r="AX209" s="1024">
        <f t="shared" ref="AX209:AX216" si="243">+(AY209/(24*30*AU209))</f>
        <v>0.29040404040404039</v>
      </c>
      <c r="AY209" s="1005">
        <v>36800</v>
      </c>
      <c r="AZ209" s="1005">
        <f t="shared" si="224"/>
        <v>76032</v>
      </c>
      <c r="BA209" s="1005">
        <f t="shared" si="225"/>
        <v>0</v>
      </c>
      <c r="BB209" s="1005">
        <v>174</v>
      </c>
      <c r="BC209" s="1005">
        <v>192.6</v>
      </c>
      <c r="BD209" s="1005">
        <v>192.6</v>
      </c>
      <c r="BE209" s="1005">
        <v>0.99609999999999999</v>
      </c>
      <c r="BF209" s="1024">
        <f t="shared" ref="BF209:BF216" si="244">+(BG209/(24*31*BC209))</f>
        <v>0.59712033408144349</v>
      </c>
      <c r="BG209" s="1005">
        <v>85564</v>
      </c>
      <c r="BH209" s="1005">
        <f t="shared" si="226"/>
        <v>85977</v>
      </c>
      <c r="BI209" s="1005">
        <f t="shared" si="227"/>
        <v>0</v>
      </c>
      <c r="BJ209" s="1005">
        <v>174</v>
      </c>
      <c r="BK209" s="1005">
        <v>172</v>
      </c>
      <c r="BL209" s="1005">
        <v>172</v>
      </c>
      <c r="BM209" s="1005">
        <v>0.99129999999999996</v>
      </c>
      <c r="BN209" s="1024">
        <f t="shared" ref="BN209:BN216" si="245">+(BO209/(24*30*BK209))</f>
        <v>0.29048772609819123</v>
      </c>
      <c r="BO209" s="1005">
        <v>35974</v>
      </c>
      <c r="BP209" s="1005">
        <f t="shared" si="228"/>
        <v>74304</v>
      </c>
      <c r="BQ209" s="1005">
        <f t="shared" si="229"/>
        <v>0</v>
      </c>
      <c r="BR209" s="1005">
        <v>174</v>
      </c>
      <c r="BS209" s="1005">
        <v>146</v>
      </c>
      <c r="BT209" s="1005">
        <v>146</v>
      </c>
      <c r="BU209" s="1005">
        <v>0.99880000000000002</v>
      </c>
      <c r="BV209" s="1024">
        <f t="shared" ref="BV209:BV216" si="246">+(BW209/(24*31*BS209))</f>
        <v>0.29584622182942993</v>
      </c>
      <c r="BW209" s="1005">
        <v>32136</v>
      </c>
      <c r="BX209" s="1005">
        <f t="shared" si="230"/>
        <v>65174</v>
      </c>
      <c r="BY209" s="1005">
        <f t="shared" si="231"/>
        <v>0</v>
      </c>
      <c r="BZ209" s="1005">
        <v>174</v>
      </c>
      <c r="CA209" s="1005">
        <v>157.19999999999999</v>
      </c>
      <c r="CB209" s="1005">
        <v>157.19999999999999</v>
      </c>
      <c r="CC209" s="1005">
        <v>0.99319999999999997</v>
      </c>
      <c r="CD209" s="1024">
        <f t="shared" ref="CD209:CD216" si="247">+(CE209/(24*31*CA209))</f>
        <v>0.23294070973214043</v>
      </c>
      <c r="CE209" s="1005">
        <v>27244</v>
      </c>
      <c r="CF209" s="1005">
        <f t="shared" si="232"/>
        <v>70174</v>
      </c>
      <c r="CG209" s="1005">
        <f t="shared" si="233"/>
        <v>0</v>
      </c>
      <c r="CH209" s="1005">
        <v>174</v>
      </c>
      <c r="CI209" s="1005">
        <v>95.8</v>
      </c>
      <c r="CJ209" s="1005">
        <v>139.19999999999999</v>
      </c>
      <c r="CK209" s="1005">
        <v>0.99909999999999999</v>
      </c>
      <c r="CL209" s="1024">
        <f t="shared" ref="CL209:CL216" si="248">+(CM209/(24*28*CI209))</f>
        <v>0.2888271696987772</v>
      </c>
      <c r="CM209" s="1005">
        <v>18594</v>
      </c>
      <c r="CN209" s="1005">
        <f t="shared" si="234"/>
        <v>38627</v>
      </c>
      <c r="CO209" s="1005">
        <f t="shared" si="235"/>
        <v>0</v>
      </c>
      <c r="CP209" s="1005">
        <v>174</v>
      </c>
      <c r="CQ209" s="1005">
        <v>98.6</v>
      </c>
      <c r="CR209" s="1005">
        <v>139.19999999999999</v>
      </c>
      <c r="CS209" s="1005">
        <v>0.99990000000000001</v>
      </c>
      <c r="CT209" s="1024">
        <f t="shared" ref="CT209:CT224" si="249">+(CU209/(24*31*CQ209))</f>
        <v>0.65410368819385378</v>
      </c>
      <c r="CU209" s="1005">
        <v>47984</v>
      </c>
      <c r="CV209" s="1005">
        <f t="shared" si="236"/>
        <v>44015</v>
      </c>
      <c r="CW209" s="1005">
        <f t="shared" si="237"/>
        <v>3969</v>
      </c>
    </row>
    <row r="210" spans="1:101">
      <c r="A210" s="1004">
        <v>204</v>
      </c>
      <c r="B210" s="1005" t="s">
        <v>981</v>
      </c>
      <c r="C210" s="1004" t="s">
        <v>1274</v>
      </c>
      <c r="D210" s="1005" t="s">
        <v>2011</v>
      </c>
      <c r="E210" s="1004" t="s">
        <v>55</v>
      </c>
      <c r="F210" s="1004">
        <v>174</v>
      </c>
      <c r="G210" s="1005">
        <v>92</v>
      </c>
      <c r="H210" s="1004">
        <v>139.19999999999999</v>
      </c>
      <c r="I210" s="1005">
        <v>0.9929</v>
      </c>
      <c r="J210" s="1024">
        <f t="shared" si="238"/>
        <v>0.13623188405797101</v>
      </c>
      <c r="K210" s="1005">
        <v>9024</v>
      </c>
      <c r="L210" s="1005">
        <f t="shared" si="214"/>
        <v>39744</v>
      </c>
      <c r="M210" s="1005">
        <f t="shared" si="215"/>
        <v>0</v>
      </c>
      <c r="N210" s="1005">
        <v>174</v>
      </c>
      <c r="O210" s="1005">
        <v>200</v>
      </c>
      <c r="P210" s="1005">
        <v>200</v>
      </c>
      <c r="Q210" s="1005">
        <v>0.98650000000000004</v>
      </c>
      <c r="R210" s="1024">
        <f t="shared" si="239"/>
        <v>0.34418010752688172</v>
      </c>
      <c r="S210" s="1005">
        <v>51214</v>
      </c>
      <c r="T210" s="1005">
        <f t="shared" si="216"/>
        <v>89280</v>
      </c>
      <c r="U210" s="1005">
        <f t="shared" si="217"/>
        <v>0</v>
      </c>
      <c r="V210" s="1005">
        <v>174</v>
      </c>
      <c r="W210" s="1005">
        <v>204</v>
      </c>
      <c r="X210" s="1005">
        <v>204</v>
      </c>
      <c r="Y210" s="1005">
        <v>0.95509999999999995</v>
      </c>
      <c r="Z210" s="1024">
        <f t="shared" si="240"/>
        <v>0.58184912854030502</v>
      </c>
      <c r="AA210" s="1005">
        <v>85462</v>
      </c>
      <c r="AB210" s="1005">
        <f t="shared" si="218"/>
        <v>88128</v>
      </c>
      <c r="AC210" s="1005">
        <f t="shared" si="219"/>
        <v>0</v>
      </c>
      <c r="AD210" s="1005">
        <v>174</v>
      </c>
      <c r="AE210" s="1005">
        <v>238.4</v>
      </c>
      <c r="AF210" s="1005">
        <v>238.4</v>
      </c>
      <c r="AG210" s="1005">
        <v>0.96479999999999999</v>
      </c>
      <c r="AH210" s="1024">
        <f t="shared" si="241"/>
        <v>0.38431613985711194</v>
      </c>
      <c r="AI210" s="1005">
        <v>68166</v>
      </c>
      <c r="AJ210" s="1005">
        <f t="shared" si="220"/>
        <v>106422</v>
      </c>
      <c r="AK210" s="1005">
        <f t="shared" si="221"/>
        <v>0</v>
      </c>
      <c r="AL210" s="1005">
        <v>174</v>
      </c>
      <c r="AM210" s="1005">
        <v>200.32</v>
      </c>
      <c r="AN210" s="1005">
        <v>200.32</v>
      </c>
      <c r="AO210" s="1005">
        <v>0.9849</v>
      </c>
      <c r="AP210" s="1024">
        <f t="shared" si="242"/>
        <v>0.43794176629221204</v>
      </c>
      <c r="AQ210" s="1005">
        <v>65270</v>
      </c>
      <c r="AR210" s="1005">
        <f t="shared" si="222"/>
        <v>89423</v>
      </c>
      <c r="AS210" s="1005">
        <f t="shared" si="223"/>
        <v>0</v>
      </c>
      <c r="AT210" s="1005">
        <v>174</v>
      </c>
      <c r="AU210" s="1005">
        <v>176</v>
      </c>
      <c r="AV210" s="1005">
        <v>176</v>
      </c>
      <c r="AW210" s="1005">
        <v>0.98540000000000005</v>
      </c>
      <c r="AX210" s="1024">
        <f t="shared" si="243"/>
        <v>0.41682449494949497</v>
      </c>
      <c r="AY210" s="1005">
        <v>52820</v>
      </c>
      <c r="AZ210" s="1005">
        <f t="shared" si="224"/>
        <v>76032</v>
      </c>
      <c r="BA210" s="1005">
        <f t="shared" si="225"/>
        <v>0</v>
      </c>
      <c r="BB210" s="1005">
        <v>174</v>
      </c>
      <c r="BC210" s="1005">
        <v>184.96</v>
      </c>
      <c r="BD210" s="1005">
        <v>184.96</v>
      </c>
      <c r="BE210" s="1005">
        <v>0.98029999999999995</v>
      </c>
      <c r="BF210" s="1024">
        <f t="shared" si="244"/>
        <v>0.55149965583956539</v>
      </c>
      <c r="BG210" s="1005">
        <v>75892</v>
      </c>
      <c r="BH210" s="1005">
        <f t="shared" si="226"/>
        <v>82566</v>
      </c>
      <c r="BI210" s="1005">
        <f t="shared" si="227"/>
        <v>0</v>
      </c>
      <c r="BJ210" s="1005">
        <v>174</v>
      </c>
      <c r="BK210" s="1005">
        <v>166.4</v>
      </c>
      <c r="BL210" s="1005">
        <v>166.4</v>
      </c>
      <c r="BM210" s="1005">
        <v>0.98839999999999995</v>
      </c>
      <c r="BN210" s="1024">
        <f t="shared" si="245"/>
        <v>0.38149372329059827</v>
      </c>
      <c r="BO210" s="1005">
        <v>45706</v>
      </c>
      <c r="BP210" s="1005">
        <f t="shared" si="228"/>
        <v>71885</v>
      </c>
      <c r="BQ210" s="1005">
        <f t="shared" si="229"/>
        <v>0</v>
      </c>
      <c r="BR210" s="1005">
        <v>174</v>
      </c>
      <c r="BS210" s="1005">
        <v>160.80000000000001</v>
      </c>
      <c r="BT210" s="1005">
        <v>160.80000000000001</v>
      </c>
      <c r="BU210" s="1005">
        <v>0.97489999999999999</v>
      </c>
      <c r="BV210" s="1024">
        <f t="shared" si="246"/>
        <v>0.27530358957898676</v>
      </c>
      <c r="BW210" s="1005">
        <v>32936</v>
      </c>
      <c r="BX210" s="1005">
        <f t="shared" si="230"/>
        <v>71781</v>
      </c>
      <c r="BY210" s="1005">
        <f t="shared" si="231"/>
        <v>0</v>
      </c>
      <c r="BZ210" s="1005">
        <v>174</v>
      </c>
      <c r="CA210" s="1005">
        <v>156</v>
      </c>
      <c r="CB210" s="1005">
        <v>156</v>
      </c>
      <c r="CC210" s="1005">
        <v>0.92789999999999995</v>
      </c>
      <c r="CD210" s="1024">
        <f t="shared" si="247"/>
        <v>0.18882685414943479</v>
      </c>
      <c r="CE210" s="1005">
        <v>21916</v>
      </c>
      <c r="CF210" s="1005">
        <f t="shared" si="232"/>
        <v>69638</v>
      </c>
      <c r="CG210" s="1005">
        <f t="shared" si="233"/>
        <v>0</v>
      </c>
      <c r="CH210" s="1005">
        <v>174</v>
      </c>
      <c r="CI210" s="1005">
        <v>162.24</v>
      </c>
      <c r="CJ210" s="1005">
        <v>162.24</v>
      </c>
      <c r="CK210" s="1005">
        <v>0.81969999999999998</v>
      </c>
      <c r="CL210" s="1024">
        <f t="shared" si="248"/>
        <v>0.19397336104066873</v>
      </c>
      <c r="CM210" s="1005">
        <v>21148</v>
      </c>
      <c r="CN210" s="1005">
        <f t="shared" si="234"/>
        <v>65415</v>
      </c>
      <c r="CO210" s="1005">
        <f t="shared" si="235"/>
        <v>0</v>
      </c>
      <c r="CP210" s="1005">
        <v>174</v>
      </c>
      <c r="CQ210" s="1005">
        <v>163.19999999999999</v>
      </c>
      <c r="CR210" s="1005">
        <v>163.19999999999999</v>
      </c>
      <c r="CS210" s="1005">
        <v>0.95420000000000005</v>
      </c>
      <c r="CT210" s="1024">
        <f t="shared" si="249"/>
        <v>0.21184179316888047</v>
      </c>
      <c r="CU210" s="1005">
        <v>25722</v>
      </c>
      <c r="CV210" s="1005">
        <f t="shared" si="236"/>
        <v>72852</v>
      </c>
      <c r="CW210" s="1005">
        <f t="shared" si="237"/>
        <v>0</v>
      </c>
    </row>
    <row r="211" spans="1:101">
      <c r="A211" s="1004">
        <v>205</v>
      </c>
      <c r="B211" s="1005" t="s">
        <v>1893</v>
      </c>
      <c r="C211" s="1004" t="s">
        <v>1274</v>
      </c>
      <c r="D211" s="1005" t="s">
        <v>2054</v>
      </c>
      <c r="E211" s="1004" t="s">
        <v>55</v>
      </c>
      <c r="F211" s="1004">
        <v>174</v>
      </c>
      <c r="G211" s="1005">
        <v>116</v>
      </c>
      <c r="H211" s="1004">
        <v>174</v>
      </c>
      <c r="I211" s="1005">
        <v>0.82679999999999998</v>
      </c>
      <c r="J211" s="1024">
        <f t="shared" si="238"/>
        <v>0.25189176245210726</v>
      </c>
      <c r="K211" s="1005">
        <v>21038</v>
      </c>
      <c r="L211" s="1005">
        <f t="shared" si="214"/>
        <v>50112</v>
      </c>
      <c r="M211" s="1005">
        <f t="shared" si="215"/>
        <v>0</v>
      </c>
      <c r="N211" s="1005">
        <v>174</v>
      </c>
      <c r="O211" s="1005">
        <v>162</v>
      </c>
      <c r="P211" s="1005">
        <v>174</v>
      </c>
      <c r="Q211" s="1005">
        <v>0.84470000000000001</v>
      </c>
      <c r="R211" s="1024">
        <f t="shared" si="239"/>
        <v>0.2905382981547856</v>
      </c>
      <c r="S211" s="1005">
        <v>35018</v>
      </c>
      <c r="T211" s="1005">
        <f t="shared" si="216"/>
        <v>72317</v>
      </c>
      <c r="U211" s="1005">
        <f t="shared" si="217"/>
        <v>0</v>
      </c>
      <c r="V211" s="1005">
        <v>174</v>
      </c>
      <c r="W211" s="1005">
        <v>226</v>
      </c>
      <c r="X211" s="1005">
        <v>226</v>
      </c>
      <c r="Y211" s="1005">
        <v>0.85070000000000001</v>
      </c>
      <c r="Z211" s="1024">
        <f t="shared" si="240"/>
        <v>0.26662979351032451</v>
      </c>
      <c r="AA211" s="1005">
        <v>43386</v>
      </c>
      <c r="AB211" s="1005">
        <f t="shared" si="218"/>
        <v>97632</v>
      </c>
      <c r="AC211" s="1005">
        <f t="shared" si="219"/>
        <v>0</v>
      </c>
      <c r="AD211" s="1005">
        <v>174</v>
      </c>
      <c r="AE211" s="1005">
        <v>159.91999999999999</v>
      </c>
      <c r="AF211" s="1005">
        <v>174</v>
      </c>
      <c r="AG211" s="1005">
        <v>0.85780000000000001</v>
      </c>
      <c r="AH211" s="1024">
        <f t="shared" si="241"/>
        <v>0.2677498023205151</v>
      </c>
      <c r="AI211" s="1005">
        <v>31857</v>
      </c>
      <c r="AJ211" s="1005">
        <f t="shared" si="220"/>
        <v>71388</v>
      </c>
      <c r="AK211" s="1005">
        <f t="shared" si="221"/>
        <v>0</v>
      </c>
      <c r="AL211" s="1005">
        <v>174</v>
      </c>
      <c r="AM211" s="1005">
        <v>163.6</v>
      </c>
      <c r="AN211" s="1005">
        <v>174</v>
      </c>
      <c r="AO211" s="1005">
        <v>0.81579999999999997</v>
      </c>
      <c r="AP211" s="1024">
        <f t="shared" si="242"/>
        <v>0.14097293424823198</v>
      </c>
      <c r="AQ211" s="1005">
        <v>17159</v>
      </c>
      <c r="AR211" s="1005">
        <f t="shared" si="222"/>
        <v>73031</v>
      </c>
      <c r="AS211" s="1005">
        <f t="shared" si="223"/>
        <v>0</v>
      </c>
      <c r="AT211" s="1005">
        <v>174</v>
      </c>
      <c r="AU211" s="1005">
        <v>232</v>
      </c>
      <c r="AV211" s="1005">
        <v>232</v>
      </c>
      <c r="AW211" s="1005">
        <v>0.83950000000000002</v>
      </c>
      <c r="AX211" s="1024">
        <f t="shared" si="243"/>
        <v>0.27599377394636015</v>
      </c>
      <c r="AY211" s="1005">
        <v>46102</v>
      </c>
      <c r="AZ211" s="1005">
        <f t="shared" si="224"/>
        <v>100224</v>
      </c>
      <c r="BA211" s="1005">
        <f t="shared" si="225"/>
        <v>0</v>
      </c>
      <c r="BB211" s="1005">
        <v>174</v>
      </c>
      <c r="BC211" s="1005">
        <v>184.88</v>
      </c>
      <c r="BD211" s="1005">
        <v>184.88</v>
      </c>
      <c r="BE211" s="1005">
        <v>0.84189999999999998</v>
      </c>
      <c r="BF211" s="1024">
        <f t="shared" si="244"/>
        <v>0.39563587889616281</v>
      </c>
      <c r="BG211" s="1005">
        <v>54420</v>
      </c>
      <c r="BH211" s="1005">
        <f t="shared" si="226"/>
        <v>82530</v>
      </c>
      <c r="BI211" s="1005">
        <f t="shared" si="227"/>
        <v>0</v>
      </c>
      <c r="BJ211" s="1005">
        <v>174</v>
      </c>
      <c r="BK211" s="1005">
        <v>178</v>
      </c>
      <c r="BL211" s="1005">
        <v>178</v>
      </c>
      <c r="BM211" s="1005">
        <v>0.81230000000000002</v>
      </c>
      <c r="BN211" s="1024">
        <f t="shared" si="245"/>
        <v>0.32180087390761547</v>
      </c>
      <c r="BO211" s="1005">
        <v>41242</v>
      </c>
      <c r="BP211" s="1005">
        <f t="shared" si="228"/>
        <v>76896</v>
      </c>
      <c r="BQ211" s="1005">
        <f t="shared" si="229"/>
        <v>0</v>
      </c>
      <c r="BR211" s="1005">
        <v>174</v>
      </c>
      <c r="BS211" s="1005">
        <v>0.4</v>
      </c>
      <c r="BT211" s="1005">
        <v>174</v>
      </c>
      <c r="BU211" s="1005">
        <v>2.12E-2</v>
      </c>
      <c r="BV211" s="1024">
        <f t="shared" si="246"/>
        <v>0.78965053763440851</v>
      </c>
      <c r="BW211" s="1005">
        <v>235</v>
      </c>
      <c r="BX211" s="1005">
        <f t="shared" si="230"/>
        <v>179</v>
      </c>
      <c r="BY211" s="1005">
        <f t="shared" si="231"/>
        <v>56</v>
      </c>
      <c r="BZ211" s="1005">
        <v>174</v>
      </c>
      <c r="CA211" s="1005">
        <v>20.32</v>
      </c>
      <c r="CB211" s="1005">
        <v>174</v>
      </c>
      <c r="CC211" s="1005">
        <v>0.76759999999999995</v>
      </c>
      <c r="CD211" s="1024">
        <f t="shared" si="247"/>
        <v>0.29262975192617052</v>
      </c>
      <c r="CE211" s="1005">
        <v>4424</v>
      </c>
      <c r="CF211" s="1005">
        <f t="shared" si="232"/>
        <v>9071</v>
      </c>
      <c r="CG211" s="1005">
        <f t="shared" si="233"/>
        <v>0</v>
      </c>
      <c r="CH211" s="1005">
        <v>174</v>
      </c>
      <c r="CI211" s="1005">
        <v>41.84</v>
      </c>
      <c r="CJ211" s="1005">
        <v>174</v>
      </c>
      <c r="CK211" s="1005">
        <v>0.66100000000000003</v>
      </c>
      <c r="CL211" s="1024">
        <f t="shared" si="248"/>
        <v>0.14290551306564689</v>
      </c>
      <c r="CM211" s="1005">
        <v>4018</v>
      </c>
      <c r="CN211" s="1005">
        <f t="shared" si="234"/>
        <v>16870</v>
      </c>
      <c r="CO211" s="1005">
        <f t="shared" si="235"/>
        <v>0</v>
      </c>
      <c r="CP211" s="1005">
        <v>174</v>
      </c>
      <c r="CQ211" s="1005">
        <v>188</v>
      </c>
      <c r="CR211" s="1005">
        <v>188</v>
      </c>
      <c r="CS211" s="1005">
        <v>0.80969999999999998</v>
      </c>
      <c r="CT211" s="1024">
        <f t="shared" si="249"/>
        <v>0.15135266529398306</v>
      </c>
      <c r="CU211" s="1005">
        <v>21170</v>
      </c>
      <c r="CV211" s="1005">
        <f t="shared" si="236"/>
        <v>83923</v>
      </c>
      <c r="CW211" s="1005">
        <f t="shared" si="237"/>
        <v>0</v>
      </c>
    </row>
    <row r="212" spans="1:101">
      <c r="A212" s="1004">
        <v>206</v>
      </c>
      <c r="B212" s="1005" t="s">
        <v>294</v>
      </c>
      <c r="C212" s="1004" t="s">
        <v>1274</v>
      </c>
      <c r="D212" s="1005" t="s">
        <v>2011</v>
      </c>
      <c r="E212" s="1004" t="s">
        <v>55</v>
      </c>
      <c r="F212" s="1004">
        <v>175</v>
      </c>
      <c r="G212" s="1005">
        <v>136</v>
      </c>
      <c r="H212" s="1004">
        <v>140</v>
      </c>
      <c r="I212" s="1005">
        <v>0.998</v>
      </c>
      <c r="J212" s="1024">
        <f t="shared" si="238"/>
        <v>0.64752859477124181</v>
      </c>
      <c r="K212" s="1005">
        <v>63406</v>
      </c>
      <c r="L212" s="1005">
        <f t="shared" si="214"/>
        <v>58752</v>
      </c>
      <c r="M212" s="1005">
        <f t="shared" si="215"/>
        <v>4654</v>
      </c>
      <c r="N212" s="1005">
        <v>175</v>
      </c>
      <c r="O212" s="1005">
        <v>94.8</v>
      </c>
      <c r="P212" s="1005">
        <v>140</v>
      </c>
      <c r="Q212" s="1005">
        <v>0.96679999999999999</v>
      </c>
      <c r="R212" s="1024">
        <f t="shared" si="239"/>
        <v>0.63954675377705184</v>
      </c>
      <c r="S212" s="1005">
        <v>45108</v>
      </c>
      <c r="T212" s="1005">
        <f t="shared" si="216"/>
        <v>42319</v>
      </c>
      <c r="U212" s="1005">
        <f t="shared" si="217"/>
        <v>2789</v>
      </c>
      <c r="V212" s="1005">
        <v>175</v>
      </c>
      <c r="W212" s="1005">
        <v>121.2</v>
      </c>
      <c r="X212" s="1005">
        <v>140</v>
      </c>
      <c r="Y212" s="1005">
        <v>0.99070000000000003</v>
      </c>
      <c r="Z212" s="1024">
        <f t="shared" si="240"/>
        <v>0.38325082508250824</v>
      </c>
      <c r="AA212" s="1005">
        <v>33444</v>
      </c>
      <c r="AB212" s="1005">
        <f t="shared" si="218"/>
        <v>52358</v>
      </c>
      <c r="AC212" s="1005">
        <f t="shared" si="219"/>
        <v>0</v>
      </c>
      <c r="AD212" s="1005">
        <v>175</v>
      </c>
      <c r="AE212" s="1005">
        <v>119.6</v>
      </c>
      <c r="AF212" s="1005">
        <v>140</v>
      </c>
      <c r="AG212" s="1005">
        <v>0.99519999999999997</v>
      </c>
      <c r="AH212" s="1024">
        <f t="shared" si="241"/>
        <v>0.50376254180602009</v>
      </c>
      <c r="AI212" s="1005">
        <v>44826</v>
      </c>
      <c r="AJ212" s="1005">
        <f t="shared" si="220"/>
        <v>53389</v>
      </c>
      <c r="AK212" s="1005">
        <f t="shared" si="221"/>
        <v>0</v>
      </c>
      <c r="AL212" s="1005">
        <v>175</v>
      </c>
      <c r="AM212" s="1005">
        <v>128.80000000000001</v>
      </c>
      <c r="AN212" s="1005">
        <v>140</v>
      </c>
      <c r="AO212" s="1005">
        <v>0.99809999999999999</v>
      </c>
      <c r="AP212" s="1024">
        <f t="shared" si="242"/>
        <v>0.56050891604888797</v>
      </c>
      <c r="AQ212" s="1005">
        <v>53712</v>
      </c>
      <c r="AR212" s="1005">
        <f t="shared" si="222"/>
        <v>57496</v>
      </c>
      <c r="AS212" s="1005">
        <f t="shared" si="223"/>
        <v>0</v>
      </c>
      <c r="AT212" s="1005">
        <v>175</v>
      </c>
      <c r="AU212" s="1005">
        <v>126.4</v>
      </c>
      <c r="AV212" s="1005">
        <v>140</v>
      </c>
      <c r="AW212" s="1005">
        <v>0.99660000000000004</v>
      </c>
      <c r="AX212" s="1024">
        <f t="shared" si="243"/>
        <v>0.59594760900140642</v>
      </c>
      <c r="AY212" s="1005">
        <v>54236</v>
      </c>
      <c r="AZ212" s="1005">
        <f t="shared" si="224"/>
        <v>54605</v>
      </c>
      <c r="BA212" s="1005">
        <f t="shared" si="225"/>
        <v>0</v>
      </c>
      <c r="BB212" s="1005">
        <v>175</v>
      </c>
      <c r="BC212" s="1005">
        <v>131.6</v>
      </c>
      <c r="BD212" s="1005">
        <v>140</v>
      </c>
      <c r="BE212" s="1005">
        <v>0.97750000000000004</v>
      </c>
      <c r="BF212" s="1024">
        <f t="shared" si="244"/>
        <v>0.19054155636173481</v>
      </c>
      <c r="BG212" s="1005">
        <v>18656</v>
      </c>
      <c r="BH212" s="1005">
        <f t="shared" si="226"/>
        <v>58746</v>
      </c>
      <c r="BI212" s="1005">
        <f t="shared" si="227"/>
        <v>0</v>
      </c>
      <c r="BJ212" s="1005">
        <v>175</v>
      </c>
      <c r="BK212" s="1005">
        <v>18.399999999999999</v>
      </c>
      <c r="BL212" s="1005">
        <v>140</v>
      </c>
      <c r="BM212" s="1005">
        <v>0.77110000000000001</v>
      </c>
      <c r="BN212" s="1024">
        <f t="shared" si="245"/>
        <v>0.31008454106280198</v>
      </c>
      <c r="BO212" s="1005">
        <v>4108</v>
      </c>
      <c r="BP212" s="1005">
        <f t="shared" si="228"/>
        <v>7949</v>
      </c>
      <c r="BQ212" s="1005">
        <f t="shared" si="229"/>
        <v>0</v>
      </c>
      <c r="BR212" s="1005">
        <v>175</v>
      </c>
      <c r="BS212" s="1005">
        <v>111.2</v>
      </c>
      <c r="BT212" s="1005">
        <v>140</v>
      </c>
      <c r="BU212" s="1005">
        <v>0.89229999999999998</v>
      </c>
      <c r="BV212" s="1024">
        <f t="shared" si="246"/>
        <v>7.5447706351048194E-2</v>
      </c>
      <c r="BW212" s="1005">
        <v>6242</v>
      </c>
      <c r="BX212" s="1005">
        <f t="shared" si="230"/>
        <v>49640</v>
      </c>
      <c r="BY212" s="1005">
        <f t="shared" si="231"/>
        <v>0</v>
      </c>
      <c r="BZ212" s="1005">
        <v>175</v>
      </c>
      <c r="CA212" s="1005">
        <v>126</v>
      </c>
      <c r="CB212" s="1005">
        <v>140</v>
      </c>
      <c r="CC212" s="1005">
        <v>0.99529999999999996</v>
      </c>
      <c r="CD212" s="1024">
        <f t="shared" si="247"/>
        <v>0.54104796040279912</v>
      </c>
      <c r="CE212" s="1005">
        <v>50720</v>
      </c>
      <c r="CF212" s="1005">
        <f t="shared" si="232"/>
        <v>56246</v>
      </c>
      <c r="CG212" s="1005">
        <f t="shared" si="233"/>
        <v>0</v>
      </c>
      <c r="CH212" s="1005">
        <v>175</v>
      </c>
      <c r="CI212" s="1005">
        <v>124.8</v>
      </c>
      <c r="CJ212" s="1005">
        <v>140</v>
      </c>
      <c r="CK212" s="1005">
        <v>0.998</v>
      </c>
      <c r="CL212" s="1024">
        <f t="shared" si="248"/>
        <v>0.64999236874236876</v>
      </c>
      <c r="CM212" s="1005">
        <v>54512</v>
      </c>
      <c r="CN212" s="1005">
        <f t="shared" si="234"/>
        <v>50319</v>
      </c>
      <c r="CO212" s="1005">
        <f t="shared" si="235"/>
        <v>4193</v>
      </c>
      <c r="CP212" s="1005">
        <v>175</v>
      </c>
      <c r="CQ212" s="1005">
        <v>141.6</v>
      </c>
      <c r="CR212" s="1005">
        <v>141.6</v>
      </c>
      <c r="CS212" s="1005">
        <v>0.99850000000000005</v>
      </c>
      <c r="CT212" s="1024">
        <f t="shared" si="249"/>
        <v>0.6242596136322216</v>
      </c>
      <c r="CU212" s="1005">
        <v>65766</v>
      </c>
      <c r="CV212" s="1005">
        <f t="shared" si="236"/>
        <v>63210</v>
      </c>
      <c r="CW212" s="1005">
        <f t="shared" si="237"/>
        <v>2556</v>
      </c>
    </row>
    <row r="213" spans="1:101">
      <c r="A213" s="1004">
        <v>207</v>
      </c>
      <c r="B213" s="1005" t="s">
        <v>301</v>
      </c>
      <c r="C213" s="1004" t="s">
        <v>1274</v>
      </c>
      <c r="D213" s="1005" t="s">
        <v>2011</v>
      </c>
      <c r="E213" s="1004" t="s">
        <v>55</v>
      </c>
      <c r="F213" s="1004">
        <v>175</v>
      </c>
      <c r="G213" s="1005">
        <v>139</v>
      </c>
      <c r="H213" s="1004">
        <v>140</v>
      </c>
      <c r="I213" s="1005">
        <v>0.98419999999999996</v>
      </c>
      <c r="J213" s="1024">
        <f t="shared" si="238"/>
        <v>0.38009592326139091</v>
      </c>
      <c r="K213" s="1005">
        <v>38040</v>
      </c>
      <c r="L213" s="1005">
        <f t="shared" si="214"/>
        <v>60048</v>
      </c>
      <c r="M213" s="1005">
        <f t="shared" si="215"/>
        <v>0</v>
      </c>
      <c r="N213" s="1005">
        <v>175</v>
      </c>
      <c r="O213" s="1005">
        <v>181.44</v>
      </c>
      <c r="P213" s="1005">
        <v>181.44</v>
      </c>
      <c r="Q213" s="1005">
        <v>0.86170000000000002</v>
      </c>
      <c r="R213" s="1024">
        <f t="shared" si="239"/>
        <v>0.28283291612144662</v>
      </c>
      <c r="S213" s="1005">
        <v>38180</v>
      </c>
      <c r="T213" s="1005">
        <f t="shared" si="216"/>
        <v>80995</v>
      </c>
      <c r="U213" s="1005">
        <f t="shared" si="217"/>
        <v>0</v>
      </c>
      <c r="V213" s="1005">
        <v>175</v>
      </c>
      <c r="W213" s="1005">
        <v>187.2</v>
      </c>
      <c r="X213" s="1005">
        <v>187.2</v>
      </c>
      <c r="Y213" s="1005">
        <v>0.81679999999999997</v>
      </c>
      <c r="Z213" s="1024">
        <f t="shared" si="240"/>
        <v>0.19891084995251662</v>
      </c>
      <c r="AA213" s="1005">
        <v>26810</v>
      </c>
      <c r="AB213" s="1005">
        <f t="shared" si="218"/>
        <v>80870</v>
      </c>
      <c r="AC213" s="1005">
        <f t="shared" si="219"/>
        <v>0</v>
      </c>
      <c r="AD213" s="1005">
        <v>175</v>
      </c>
      <c r="AE213" s="1005">
        <v>155.24</v>
      </c>
      <c r="AF213" s="1005">
        <v>155.24</v>
      </c>
      <c r="AG213" s="1005">
        <v>0.97250000000000003</v>
      </c>
      <c r="AH213" s="1024">
        <f t="shared" si="241"/>
        <v>0.30506008040273397</v>
      </c>
      <c r="AI213" s="1005">
        <v>35234</v>
      </c>
      <c r="AJ213" s="1005">
        <f t="shared" si="220"/>
        <v>69299</v>
      </c>
      <c r="AK213" s="1005">
        <f t="shared" si="221"/>
        <v>0</v>
      </c>
      <c r="AL213" s="1005">
        <v>175</v>
      </c>
      <c r="AM213" s="1005">
        <v>153.68</v>
      </c>
      <c r="AN213" s="1005">
        <v>153.68</v>
      </c>
      <c r="AO213" s="1005">
        <v>0.99439999999999995</v>
      </c>
      <c r="AP213" s="1024">
        <f t="shared" si="242"/>
        <v>0.33142110683839621</v>
      </c>
      <c r="AQ213" s="1005">
        <v>37894</v>
      </c>
      <c r="AR213" s="1005">
        <f t="shared" si="222"/>
        <v>68603</v>
      </c>
      <c r="AS213" s="1005">
        <f t="shared" si="223"/>
        <v>0</v>
      </c>
      <c r="AT213" s="1005">
        <v>175</v>
      </c>
      <c r="AU213" s="1005">
        <v>137</v>
      </c>
      <c r="AV213" s="1005">
        <v>140</v>
      </c>
      <c r="AW213" s="1005">
        <v>0.99170000000000003</v>
      </c>
      <c r="AX213" s="1024">
        <f t="shared" si="243"/>
        <v>0.48939578264395783</v>
      </c>
      <c r="AY213" s="1005">
        <v>48274</v>
      </c>
      <c r="AZ213" s="1005">
        <f t="shared" si="224"/>
        <v>59184</v>
      </c>
      <c r="BA213" s="1005">
        <f t="shared" si="225"/>
        <v>0</v>
      </c>
      <c r="BB213" s="1005">
        <v>175</v>
      </c>
      <c r="BC213" s="1005">
        <v>128.32</v>
      </c>
      <c r="BD213" s="1005">
        <v>140</v>
      </c>
      <c r="BE213" s="1005">
        <v>0.98680000000000001</v>
      </c>
      <c r="BF213" s="1024">
        <f t="shared" si="244"/>
        <v>0.20597028933043734</v>
      </c>
      <c r="BG213" s="1005">
        <v>19664</v>
      </c>
      <c r="BH213" s="1005">
        <f t="shared" si="226"/>
        <v>57282</v>
      </c>
      <c r="BI213" s="1005">
        <f t="shared" si="227"/>
        <v>0</v>
      </c>
      <c r="BJ213" s="1005">
        <v>175</v>
      </c>
      <c r="BK213" s="1005">
        <v>14</v>
      </c>
      <c r="BL213" s="1005">
        <v>140</v>
      </c>
      <c r="BM213" s="1005">
        <v>0.84360000000000002</v>
      </c>
      <c r="BN213" s="1024">
        <f t="shared" si="245"/>
        <v>0.285515873015873</v>
      </c>
      <c r="BO213" s="1005">
        <v>2878</v>
      </c>
      <c r="BP213" s="1005">
        <f t="shared" si="228"/>
        <v>6048</v>
      </c>
      <c r="BQ213" s="1005">
        <f t="shared" si="229"/>
        <v>0</v>
      </c>
      <c r="BR213" s="1005">
        <v>175</v>
      </c>
      <c r="BS213" s="1005">
        <v>25.56</v>
      </c>
      <c r="BT213" s="1005">
        <v>140</v>
      </c>
      <c r="BU213" s="1005">
        <v>0.79659999999999997</v>
      </c>
      <c r="BV213" s="1024">
        <f t="shared" si="246"/>
        <v>0.15933414104699883</v>
      </c>
      <c r="BW213" s="1005">
        <v>3030</v>
      </c>
      <c r="BX213" s="1005">
        <f t="shared" si="230"/>
        <v>11410</v>
      </c>
      <c r="BY213" s="1005">
        <f t="shared" si="231"/>
        <v>0</v>
      </c>
      <c r="BZ213" s="1005">
        <v>175</v>
      </c>
      <c r="CA213" s="1005">
        <v>146.18</v>
      </c>
      <c r="CB213" s="1005">
        <v>146.18</v>
      </c>
      <c r="CC213" s="1005">
        <v>0.97089999999999999</v>
      </c>
      <c r="CD213" s="1024">
        <f t="shared" si="247"/>
        <v>0.17701699333712892</v>
      </c>
      <c r="CE213" s="1005">
        <v>19252</v>
      </c>
      <c r="CF213" s="1005">
        <f t="shared" si="232"/>
        <v>65255</v>
      </c>
      <c r="CG213" s="1005">
        <f t="shared" si="233"/>
        <v>0</v>
      </c>
      <c r="CH213" s="1005">
        <v>175</v>
      </c>
      <c r="CI213" s="1005">
        <v>160.82</v>
      </c>
      <c r="CJ213" s="1005">
        <v>160.82</v>
      </c>
      <c r="CK213" s="1005">
        <v>0.9819</v>
      </c>
      <c r="CL213" s="1024">
        <f t="shared" si="248"/>
        <v>0.35961530489574267</v>
      </c>
      <c r="CM213" s="1005">
        <v>38864</v>
      </c>
      <c r="CN213" s="1005">
        <f t="shared" si="234"/>
        <v>64843</v>
      </c>
      <c r="CO213" s="1005">
        <f t="shared" si="235"/>
        <v>0</v>
      </c>
      <c r="CP213" s="1005">
        <v>175</v>
      </c>
      <c r="CQ213" s="1005">
        <v>165.68</v>
      </c>
      <c r="CR213" s="1005">
        <v>165.68</v>
      </c>
      <c r="CS213" s="1005">
        <v>0.98480000000000001</v>
      </c>
      <c r="CT213" s="1024">
        <f t="shared" si="249"/>
        <v>0.38951560982954575</v>
      </c>
      <c r="CU213" s="1005">
        <v>48014</v>
      </c>
      <c r="CV213" s="1005">
        <f t="shared" si="236"/>
        <v>73960</v>
      </c>
      <c r="CW213" s="1005">
        <f t="shared" si="237"/>
        <v>0</v>
      </c>
    </row>
    <row r="214" spans="1:101">
      <c r="A214" s="1004">
        <v>208</v>
      </c>
      <c r="B214" s="1005" t="s">
        <v>497</v>
      </c>
      <c r="C214" s="1004" t="s">
        <v>1274</v>
      </c>
      <c r="D214" s="1005" t="s">
        <v>2203</v>
      </c>
      <c r="E214" s="1004" t="s">
        <v>55</v>
      </c>
      <c r="F214" s="1004">
        <v>177</v>
      </c>
      <c r="G214" s="1005">
        <v>108</v>
      </c>
      <c r="H214" s="1004">
        <v>141.6</v>
      </c>
      <c r="I214" s="1005">
        <v>0.9889</v>
      </c>
      <c r="J214" s="1024">
        <f t="shared" si="238"/>
        <v>0.53950617283950619</v>
      </c>
      <c r="K214" s="1005">
        <v>41952</v>
      </c>
      <c r="L214" s="1005">
        <f t="shared" si="214"/>
        <v>46656</v>
      </c>
      <c r="M214" s="1005">
        <f t="shared" si="215"/>
        <v>0</v>
      </c>
      <c r="N214" s="1005">
        <v>177</v>
      </c>
      <c r="O214" s="1005">
        <v>118</v>
      </c>
      <c r="P214" s="1005">
        <v>141.6</v>
      </c>
      <c r="Q214" s="1005">
        <v>0.98939999999999995</v>
      </c>
      <c r="R214" s="1024">
        <f t="shared" si="239"/>
        <v>0.44477856752323675</v>
      </c>
      <c r="S214" s="1005">
        <v>39048</v>
      </c>
      <c r="T214" s="1005">
        <f t="shared" si="216"/>
        <v>52675</v>
      </c>
      <c r="U214" s="1005">
        <f t="shared" si="217"/>
        <v>0</v>
      </c>
      <c r="V214" s="1005">
        <v>177</v>
      </c>
      <c r="W214" s="1005">
        <v>122</v>
      </c>
      <c r="X214" s="1005">
        <v>141.6</v>
      </c>
      <c r="Y214" s="1005">
        <v>0.98980000000000001</v>
      </c>
      <c r="Z214" s="1024">
        <f t="shared" si="240"/>
        <v>0.4350865209471767</v>
      </c>
      <c r="AA214" s="1005">
        <v>38218</v>
      </c>
      <c r="AB214" s="1005">
        <f t="shared" si="218"/>
        <v>52704</v>
      </c>
      <c r="AC214" s="1005">
        <f t="shared" si="219"/>
        <v>0</v>
      </c>
      <c r="AD214" s="1005">
        <v>177</v>
      </c>
      <c r="AE214" s="1005">
        <v>98.24</v>
      </c>
      <c r="AF214" s="1005">
        <v>141.6</v>
      </c>
      <c r="AG214" s="1005">
        <v>0.98819999999999997</v>
      </c>
      <c r="AH214" s="1024">
        <f t="shared" si="241"/>
        <v>0.54819664810339397</v>
      </c>
      <c r="AI214" s="1005">
        <v>40068</v>
      </c>
      <c r="AJ214" s="1005">
        <f t="shared" si="220"/>
        <v>43854</v>
      </c>
      <c r="AK214" s="1005">
        <f t="shared" si="221"/>
        <v>0</v>
      </c>
      <c r="AL214" s="1005">
        <v>177</v>
      </c>
      <c r="AM214" s="1005">
        <v>116.24</v>
      </c>
      <c r="AN214" s="1005">
        <v>141.6</v>
      </c>
      <c r="AO214" s="1005">
        <v>0.98970000000000002</v>
      </c>
      <c r="AP214" s="1024">
        <f t="shared" si="242"/>
        <v>0.46500704882001642</v>
      </c>
      <c r="AQ214" s="1005">
        <v>40215</v>
      </c>
      <c r="AR214" s="1005">
        <f t="shared" si="222"/>
        <v>51890</v>
      </c>
      <c r="AS214" s="1005">
        <f t="shared" si="223"/>
        <v>0</v>
      </c>
      <c r="AT214" s="1005">
        <v>177</v>
      </c>
      <c r="AU214" s="1005">
        <v>114</v>
      </c>
      <c r="AV214" s="1005">
        <v>141.6</v>
      </c>
      <c r="AW214" s="1005">
        <v>0.98809999999999998</v>
      </c>
      <c r="AX214" s="1024">
        <f t="shared" si="243"/>
        <v>0.46777534113060426</v>
      </c>
      <c r="AY214" s="1005">
        <v>38395</v>
      </c>
      <c r="AZ214" s="1005">
        <f t="shared" si="224"/>
        <v>49248</v>
      </c>
      <c r="BA214" s="1005">
        <f t="shared" si="225"/>
        <v>0</v>
      </c>
      <c r="BB214" s="1005">
        <v>177</v>
      </c>
      <c r="BC214" s="1005">
        <v>119.76</v>
      </c>
      <c r="BD214" s="1005">
        <v>141.6</v>
      </c>
      <c r="BE214" s="1005">
        <v>0.9879</v>
      </c>
      <c r="BF214" s="1024">
        <f t="shared" si="244"/>
        <v>0.42369685607774688</v>
      </c>
      <c r="BG214" s="1005">
        <v>37752</v>
      </c>
      <c r="BH214" s="1005">
        <f t="shared" si="226"/>
        <v>53461</v>
      </c>
      <c r="BI214" s="1005">
        <f t="shared" si="227"/>
        <v>0</v>
      </c>
      <c r="BJ214" s="1005">
        <v>177</v>
      </c>
      <c r="BK214" s="1005">
        <v>101.6</v>
      </c>
      <c r="BL214" s="1005">
        <v>141.6</v>
      </c>
      <c r="BM214" s="1005">
        <v>0.98819999999999997</v>
      </c>
      <c r="BN214" s="1024">
        <f t="shared" si="245"/>
        <v>0.56526137357830275</v>
      </c>
      <c r="BO214" s="1005">
        <v>41350</v>
      </c>
      <c r="BP214" s="1005">
        <f t="shared" si="228"/>
        <v>43891</v>
      </c>
      <c r="BQ214" s="1005">
        <f t="shared" si="229"/>
        <v>0</v>
      </c>
      <c r="BR214" s="1005">
        <v>177</v>
      </c>
      <c r="BS214" s="1005">
        <v>116.6</v>
      </c>
      <c r="BT214" s="1005">
        <v>141.6</v>
      </c>
      <c r="BU214" s="1005">
        <v>0.98850000000000005</v>
      </c>
      <c r="BV214" s="1024">
        <f t="shared" si="246"/>
        <v>0.39720854313063692</v>
      </c>
      <c r="BW214" s="1005">
        <v>34458</v>
      </c>
      <c r="BX214" s="1005">
        <f t="shared" si="230"/>
        <v>52050</v>
      </c>
      <c r="BY214" s="1005">
        <f t="shared" si="231"/>
        <v>0</v>
      </c>
      <c r="BZ214" s="1005">
        <v>177</v>
      </c>
      <c r="CA214" s="1005">
        <v>85.6</v>
      </c>
      <c r="CB214" s="1005">
        <v>141.6</v>
      </c>
      <c r="CC214" s="1005">
        <v>0.98919999999999997</v>
      </c>
      <c r="CD214" s="1024">
        <f t="shared" si="247"/>
        <v>0.52917106320972773</v>
      </c>
      <c r="CE214" s="1005">
        <v>33701</v>
      </c>
      <c r="CF214" s="1005">
        <f t="shared" si="232"/>
        <v>38212</v>
      </c>
      <c r="CG214" s="1005">
        <f t="shared" si="233"/>
        <v>0</v>
      </c>
      <c r="CH214" s="1005">
        <v>177</v>
      </c>
      <c r="CI214" s="1005">
        <v>94</v>
      </c>
      <c r="CJ214" s="1005">
        <v>141.6</v>
      </c>
      <c r="CK214" s="1005">
        <v>0.98919999999999997</v>
      </c>
      <c r="CL214" s="1024">
        <f t="shared" si="248"/>
        <v>0.46126203140830802</v>
      </c>
      <c r="CM214" s="1005">
        <v>29137</v>
      </c>
      <c r="CN214" s="1005">
        <f t="shared" si="234"/>
        <v>37901</v>
      </c>
      <c r="CO214" s="1005">
        <f t="shared" si="235"/>
        <v>0</v>
      </c>
      <c r="CP214" s="1005">
        <v>177</v>
      </c>
      <c r="CQ214" s="1005">
        <v>92</v>
      </c>
      <c r="CR214" s="1005">
        <v>141.6</v>
      </c>
      <c r="CS214" s="1005">
        <v>0.9929</v>
      </c>
      <c r="CT214" s="1024">
        <f t="shared" si="249"/>
        <v>0.542601683029453</v>
      </c>
      <c r="CU214" s="1005">
        <v>37140</v>
      </c>
      <c r="CV214" s="1005">
        <f t="shared" si="236"/>
        <v>41069</v>
      </c>
      <c r="CW214" s="1005">
        <f t="shared" si="237"/>
        <v>0</v>
      </c>
    </row>
    <row r="215" spans="1:101">
      <c r="A215" s="1004">
        <v>209</v>
      </c>
      <c r="B215" s="1005" t="s">
        <v>1661</v>
      </c>
      <c r="C215" s="1004" t="s">
        <v>1274</v>
      </c>
      <c r="D215" s="1005" t="s">
        <v>2203</v>
      </c>
      <c r="E215" s="1004" t="s">
        <v>55</v>
      </c>
      <c r="F215" s="1004">
        <v>178</v>
      </c>
      <c r="G215" s="1005">
        <v>111</v>
      </c>
      <c r="H215" s="1004">
        <v>142.4</v>
      </c>
      <c r="I215" s="1005">
        <v>0.90459999999999996</v>
      </c>
      <c r="J215" s="1024">
        <f t="shared" si="238"/>
        <v>0.20360360360360361</v>
      </c>
      <c r="K215" s="1005">
        <v>16272</v>
      </c>
      <c r="L215" s="1005">
        <f t="shared" si="214"/>
        <v>47952</v>
      </c>
      <c r="M215" s="1005">
        <f t="shared" si="215"/>
        <v>0</v>
      </c>
      <c r="N215" s="1005">
        <v>178</v>
      </c>
      <c r="O215" s="1005">
        <v>96.12</v>
      </c>
      <c r="P215" s="1005">
        <v>142.4</v>
      </c>
      <c r="Q215" s="1005">
        <v>0.75260000000000005</v>
      </c>
      <c r="R215" s="1024">
        <f t="shared" si="239"/>
        <v>1.9898402086996989E-2</v>
      </c>
      <c r="S215" s="1005">
        <v>1423</v>
      </c>
      <c r="T215" s="1005">
        <f t="shared" si="216"/>
        <v>42908</v>
      </c>
      <c r="U215" s="1005">
        <f t="shared" si="217"/>
        <v>0</v>
      </c>
      <c r="V215" s="1005">
        <v>178</v>
      </c>
      <c r="W215" s="1005">
        <v>97.68</v>
      </c>
      <c r="X215" s="1005">
        <v>142.4</v>
      </c>
      <c r="Y215" s="1005">
        <v>0.76019999999999999</v>
      </c>
      <c r="Z215" s="1024">
        <f t="shared" si="240"/>
        <v>3.796410046410046E-3</v>
      </c>
      <c r="AA215" s="1005">
        <v>267</v>
      </c>
      <c r="AB215" s="1005">
        <f t="shared" si="218"/>
        <v>42198</v>
      </c>
      <c r="AC215" s="1005">
        <f t="shared" si="219"/>
        <v>0</v>
      </c>
      <c r="AD215" s="1005">
        <v>178</v>
      </c>
      <c r="AE215" s="1005">
        <v>96</v>
      </c>
      <c r="AF215" s="1005">
        <v>142.4</v>
      </c>
      <c r="AG215" s="1005">
        <v>0.77200000000000002</v>
      </c>
      <c r="AH215" s="1024">
        <f t="shared" si="241"/>
        <v>0.12571404569892472</v>
      </c>
      <c r="AI215" s="1005">
        <v>8979</v>
      </c>
      <c r="AJ215" s="1005">
        <f t="shared" si="220"/>
        <v>42854</v>
      </c>
      <c r="AK215" s="1005">
        <f t="shared" si="221"/>
        <v>0</v>
      </c>
      <c r="AL215" s="1005">
        <v>178</v>
      </c>
      <c r="AM215" s="1005">
        <v>81</v>
      </c>
      <c r="AN215" s="1005">
        <v>142.4</v>
      </c>
      <c r="AO215" s="1005">
        <v>0.69189999999999996</v>
      </c>
      <c r="AP215" s="1024">
        <f t="shared" si="242"/>
        <v>0.30278441523961236</v>
      </c>
      <c r="AQ215" s="1005">
        <v>18247</v>
      </c>
      <c r="AR215" s="1005">
        <f t="shared" si="222"/>
        <v>36158</v>
      </c>
      <c r="AS215" s="1005">
        <f t="shared" si="223"/>
        <v>0</v>
      </c>
      <c r="AT215" s="1005">
        <v>178</v>
      </c>
      <c r="AU215" s="1005">
        <v>102</v>
      </c>
      <c r="AV215" s="1005">
        <v>142.4</v>
      </c>
      <c r="AW215" s="1005">
        <v>0.86699999999999999</v>
      </c>
      <c r="AX215" s="1024">
        <f t="shared" si="243"/>
        <v>0.20510620915032679</v>
      </c>
      <c r="AY215" s="1005">
        <v>15063</v>
      </c>
      <c r="AZ215" s="1005">
        <f t="shared" si="224"/>
        <v>44064</v>
      </c>
      <c r="BA215" s="1005">
        <f t="shared" si="225"/>
        <v>0</v>
      </c>
      <c r="BB215" s="1005">
        <v>178</v>
      </c>
      <c r="BC215" s="1005">
        <v>100.68</v>
      </c>
      <c r="BD215" s="1005">
        <v>142.4</v>
      </c>
      <c r="BE215" s="1005">
        <v>0.89339999999999997</v>
      </c>
      <c r="BF215" s="1024">
        <f t="shared" si="244"/>
        <v>0.20130585139332113</v>
      </c>
      <c r="BG215" s="1005">
        <v>15079</v>
      </c>
      <c r="BH215" s="1005">
        <f t="shared" si="226"/>
        <v>44944</v>
      </c>
      <c r="BI215" s="1005">
        <f t="shared" si="227"/>
        <v>0</v>
      </c>
      <c r="BJ215" s="1005">
        <v>178</v>
      </c>
      <c r="BK215" s="1005">
        <v>90.24</v>
      </c>
      <c r="BL215" s="1005">
        <v>142.4</v>
      </c>
      <c r="BM215" s="1005">
        <v>0.88929999999999998</v>
      </c>
      <c r="BN215" s="1024">
        <f t="shared" si="245"/>
        <v>0.22946525315208827</v>
      </c>
      <c r="BO215" s="1005">
        <v>14909</v>
      </c>
      <c r="BP215" s="1005">
        <f t="shared" si="228"/>
        <v>38984</v>
      </c>
      <c r="BQ215" s="1005">
        <f t="shared" si="229"/>
        <v>0</v>
      </c>
      <c r="BR215" s="1005">
        <v>178</v>
      </c>
      <c r="BS215" s="1005">
        <v>95.88</v>
      </c>
      <c r="BT215" s="1005">
        <v>142.4</v>
      </c>
      <c r="BU215" s="1005">
        <v>0.9345</v>
      </c>
      <c r="BV215" s="1024">
        <f t="shared" si="246"/>
        <v>8.9787974215080682E-2</v>
      </c>
      <c r="BW215" s="1005">
        <v>6405</v>
      </c>
      <c r="BX215" s="1005">
        <f t="shared" si="230"/>
        <v>42801</v>
      </c>
      <c r="BY215" s="1005">
        <f t="shared" si="231"/>
        <v>0</v>
      </c>
      <c r="BZ215" s="1005">
        <v>178</v>
      </c>
      <c r="CA215" s="1005">
        <v>32.4</v>
      </c>
      <c r="CB215" s="1005">
        <v>142.4</v>
      </c>
      <c r="CC215" s="1005">
        <v>0.93810000000000004</v>
      </c>
      <c r="CD215" s="1024">
        <f t="shared" si="247"/>
        <v>0.20642506305588745</v>
      </c>
      <c r="CE215" s="1005">
        <v>4976</v>
      </c>
      <c r="CF215" s="1005">
        <f t="shared" si="232"/>
        <v>14463</v>
      </c>
      <c r="CG215" s="1005">
        <f t="shared" si="233"/>
        <v>0</v>
      </c>
      <c r="CH215" s="1005">
        <v>178</v>
      </c>
      <c r="CI215" s="1005">
        <v>28.2</v>
      </c>
      <c r="CJ215" s="1005">
        <v>142.4</v>
      </c>
      <c r="CK215" s="1005">
        <v>0.96340000000000003</v>
      </c>
      <c r="CL215" s="1024">
        <f t="shared" si="248"/>
        <v>0.28421563660925364</v>
      </c>
      <c r="CM215" s="1005">
        <v>5386</v>
      </c>
      <c r="CN215" s="1005">
        <f t="shared" si="234"/>
        <v>11370</v>
      </c>
      <c r="CO215" s="1005">
        <f t="shared" si="235"/>
        <v>0</v>
      </c>
      <c r="CP215" s="1005">
        <v>178</v>
      </c>
      <c r="CQ215" s="1005">
        <v>112.8</v>
      </c>
      <c r="CR215" s="1005">
        <v>142.4</v>
      </c>
      <c r="CS215" s="1005">
        <v>0.96909999999999996</v>
      </c>
      <c r="CT215" s="1024">
        <f t="shared" si="249"/>
        <v>0.19477331655608937</v>
      </c>
      <c r="CU215" s="1005">
        <v>16346</v>
      </c>
      <c r="CV215" s="1005">
        <f t="shared" si="236"/>
        <v>50354</v>
      </c>
      <c r="CW215" s="1005">
        <f t="shared" si="237"/>
        <v>0</v>
      </c>
    </row>
    <row r="216" spans="1:101">
      <c r="A216" s="1004">
        <v>210</v>
      </c>
      <c r="B216" s="1005" t="s">
        <v>1834</v>
      </c>
      <c r="C216" s="1004" t="s">
        <v>1274</v>
      </c>
      <c r="D216" s="1005" t="s">
        <v>2054</v>
      </c>
      <c r="E216" s="1004" t="s">
        <v>55</v>
      </c>
      <c r="F216" s="1004">
        <v>178</v>
      </c>
      <c r="G216" s="1005">
        <v>202</v>
      </c>
      <c r="H216" s="1004">
        <v>202</v>
      </c>
      <c r="I216" s="1005">
        <v>0.74560000000000004</v>
      </c>
      <c r="J216" s="1024">
        <f t="shared" si="238"/>
        <v>0.24438943894389439</v>
      </c>
      <c r="K216" s="1005">
        <v>35544</v>
      </c>
      <c r="L216" s="1005">
        <f t="shared" si="214"/>
        <v>87264</v>
      </c>
      <c r="M216" s="1005">
        <f t="shared" si="215"/>
        <v>0</v>
      </c>
      <c r="N216" s="1005">
        <v>178</v>
      </c>
      <c r="O216" s="1005">
        <v>150.56</v>
      </c>
      <c r="P216" s="1005">
        <v>178</v>
      </c>
      <c r="Q216" s="1005">
        <v>0.76300000000000001</v>
      </c>
      <c r="R216" s="1024">
        <f t="shared" si="239"/>
        <v>0.10957300629620742</v>
      </c>
      <c r="S216" s="1005">
        <v>12274</v>
      </c>
      <c r="T216" s="1005">
        <f t="shared" si="216"/>
        <v>67210</v>
      </c>
      <c r="U216" s="1005">
        <f t="shared" si="217"/>
        <v>0</v>
      </c>
      <c r="V216" s="1005">
        <v>178</v>
      </c>
      <c r="W216" s="1005">
        <v>68</v>
      </c>
      <c r="X216" s="1005">
        <v>178</v>
      </c>
      <c r="Y216" s="1005">
        <v>0.82530000000000003</v>
      </c>
      <c r="Z216" s="1024">
        <f t="shared" si="240"/>
        <v>3.3905228758169932E-2</v>
      </c>
      <c r="AA216" s="1005">
        <v>1660</v>
      </c>
      <c r="AB216" s="1005">
        <f t="shared" si="218"/>
        <v>29376</v>
      </c>
      <c r="AC216" s="1005">
        <f t="shared" si="219"/>
        <v>0</v>
      </c>
      <c r="AD216" s="1005">
        <v>178</v>
      </c>
      <c r="AE216" s="1005">
        <v>161.91999999999999</v>
      </c>
      <c r="AF216" s="1005">
        <v>178</v>
      </c>
      <c r="AG216" s="1005">
        <v>0.74450000000000005</v>
      </c>
      <c r="AH216" s="1024">
        <f t="shared" si="241"/>
        <v>0.15079463109354413</v>
      </c>
      <c r="AI216" s="1005">
        <v>18166</v>
      </c>
      <c r="AJ216" s="1005">
        <f t="shared" si="220"/>
        <v>72281</v>
      </c>
      <c r="AK216" s="1005">
        <f t="shared" si="221"/>
        <v>0</v>
      </c>
      <c r="AL216" s="1005">
        <v>178</v>
      </c>
      <c r="AM216" s="1005">
        <v>175.2</v>
      </c>
      <c r="AN216" s="1005">
        <v>178</v>
      </c>
      <c r="AO216" s="1005">
        <v>0.74160000000000004</v>
      </c>
      <c r="AP216" s="1024">
        <f t="shared" si="242"/>
        <v>0.19410995728384153</v>
      </c>
      <c r="AQ216" s="1005">
        <v>25302</v>
      </c>
      <c r="AR216" s="1005">
        <f t="shared" si="222"/>
        <v>78209</v>
      </c>
      <c r="AS216" s="1005">
        <f t="shared" si="223"/>
        <v>0</v>
      </c>
      <c r="AT216" s="1005">
        <v>178</v>
      </c>
      <c r="AU216" s="1005">
        <v>81.760000000000005</v>
      </c>
      <c r="AV216" s="1005">
        <v>178</v>
      </c>
      <c r="AW216" s="1005">
        <v>0.79390000000000005</v>
      </c>
      <c r="AX216" s="1024">
        <f t="shared" si="243"/>
        <v>8.2117036312241792E-2</v>
      </c>
      <c r="AY216" s="1005">
        <v>4834</v>
      </c>
      <c r="AZ216" s="1005">
        <f t="shared" si="224"/>
        <v>35320</v>
      </c>
      <c r="BA216" s="1005">
        <f t="shared" si="225"/>
        <v>0</v>
      </c>
      <c r="BB216" s="1005">
        <v>178</v>
      </c>
      <c r="BC216" s="1005">
        <v>33.119999999999997</v>
      </c>
      <c r="BD216" s="1005">
        <v>178</v>
      </c>
      <c r="BE216" s="1005">
        <v>0.80830000000000002</v>
      </c>
      <c r="BF216" s="1024">
        <f t="shared" si="244"/>
        <v>0.18124058490468029</v>
      </c>
      <c r="BG216" s="1005">
        <v>4466</v>
      </c>
      <c r="BH216" s="1005">
        <f t="shared" si="226"/>
        <v>14785</v>
      </c>
      <c r="BI216" s="1005">
        <f t="shared" si="227"/>
        <v>0</v>
      </c>
      <c r="BJ216" s="1005">
        <v>178</v>
      </c>
      <c r="BK216" s="1005">
        <v>29.76</v>
      </c>
      <c r="BL216" s="1005">
        <v>178</v>
      </c>
      <c r="BM216" s="1005">
        <v>0.65980000000000005</v>
      </c>
      <c r="BN216" s="1024">
        <f t="shared" si="245"/>
        <v>0.39510528673835121</v>
      </c>
      <c r="BO216" s="1005">
        <v>8466</v>
      </c>
      <c r="BP216" s="1005">
        <f t="shared" si="228"/>
        <v>12856</v>
      </c>
      <c r="BQ216" s="1005">
        <f t="shared" si="229"/>
        <v>0</v>
      </c>
      <c r="BR216" s="1005">
        <v>178</v>
      </c>
      <c r="BS216" s="1005">
        <v>38.24</v>
      </c>
      <c r="BT216" s="1005">
        <v>178</v>
      </c>
      <c r="BU216" s="1005">
        <v>0.41410000000000002</v>
      </c>
      <c r="BV216" s="1024">
        <f t="shared" si="246"/>
        <v>0.18670985738066315</v>
      </c>
      <c r="BW216" s="1005">
        <v>5312</v>
      </c>
      <c r="BX216" s="1005">
        <f t="shared" si="230"/>
        <v>17070</v>
      </c>
      <c r="BY216" s="1005">
        <f t="shared" si="231"/>
        <v>0</v>
      </c>
      <c r="BZ216" s="1005">
        <v>178</v>
      </c>
      <c r="CA216" s="1005">
        <v>44.48</v>
      </c>
      <c r="CB216" s="1005">
        <v>178</v>
      </c>
      <c r="CC216" s="1005">
        <v>0.46660000000000001</v>
      </c>
      <c r="CD216" s="1024">
        <f t="shared" si="247"/>
        <v>0.17834522704417113</v>
      </c>
      <c r="CE216" s="1005">
        <v>5902</v>
      </c>
      <c r="CF216" s="1005">
        <f t="shared" si="232"/>
        <v>19856</v>
      </c>
      <c r="CG216" s="1005">
        <f t="shared" si="233"/>
        <v>0</v>
      </c>
      <c r="CH216" s="1005">
        <v>178</v>
      </c>
      <c r="CI216" s="1005">
        <v>106.56</v>
      </c>
      <c r="CJ216" s="1005">
        <v>178</v>
      </c>
      <c r="CK216" s="1005">
        <v>0.71150000000000002</v>
      </c>
      <c r="CL216" s="1024">
        <f t="shared" si="248"/>
        <v>0.22988948770198767</v>
      </c>
      <c r="CM216" s="1005">
        <v>16462</v>
      </c>
      <c r="CN216" s="1005">
        <f t="shared" si="234"/>
        <v>42965</v>
      </c>
      <c r="CO216" s="1005">
        <f t="shared" si="235"/>
        <v>0</v>
      </c>
      <c r="CP216" s="1005">
        <v>178</v>
      </c>
      <c r="CQ216" s="1005">
        <v>202.56</v>
      </c>
      <c r="CR216" s="1005">
        <v>202.56</v>
      </c>
      <c r="CS216" s="1005">
        <v>0.74680000000000002</v>
      </c>
      <c r="CT216" s="1024">
        <f t="shared" si="249"/>
        <v>0.31275745723555687</v>
      </c>
      <c r="CU216" s="1005">
        <v>47134</v>
      </c>
      <c r="CV216" s="1005">
        <f t="shared" si="236"/>
        <v>90423</v>
      </c>
      <c r="CW216" s="1005">
        <f t="shared" si="237"/>
        <v>0</v>
      </c>
    </row>
    <row r="217" spans="1:101">
      <c r="A217" s="1004">
        <v>211</v>
      </c>
      <c r="B217" s="1005" t="s">
        <v>2273</v>
      </c>
      <c r="C217" s="1004" t="s">
        <v>1349</v>
      </c>
      <c r="D217" s="1005" t="s">
        <v>2203</v>
      </c>
      <c r="E217" s="1004" t="s">
        <v>55</v>
      </c>
      <c r="F217" s="1004">
        <v>0</v>
      </c>
      <c r="G217" s="1005"/>
      <c r="H217" s="1004"/>
      <c r="I217" s="1005"/>
      <c r="J217" s="1024">
        <v>0</v>
      </c>
      <c r="K217" s="1005"/>
      <c r="L217" s="1005">
        <f t="shared" si="214"/>
        <v>0</v>
      </c>
      <c r="M217" s="1005">
        <f t="shared" si="215"/>
        <v>0</v>
      </c>
      <c r="N217" s="1005"/>
      <c r="O217" s="1005"/>
      <c r="P217" s="1005"/>
      <c r="Q217" s="1005"/>
      <c r="R217" s="1024">
        <v>0</v>
      </c>
      <c r="S217" s="1005"/>
      <c r="T217" s="1005">
        <f t="shared" si="216"/>
        <v>0</v>
      </c>
      <c r="U217" s="1005">
        <f t="shared" si="217"/>
        <v>0</v>
      </c>
      <c r="V217" s="1005"/>
      <c r="W217" s="1005"/>
      <c r="X217" s="1005"/>
      <c r="Y217" s="1005"/>
      <c r="Z217" s="1024">
        <v>0</v>
      </c>
      <c r="AA217" s="1005"/>
      <c r="AB217" s="1005">
        <f t="shared" si="218"/>
        <v>0</v>
      </c>
      <c r="AC217" s="1005">
        <f t="shared" si="219"/>
        <v>0</v>
      </c>
      <c r="AD217" s="1005"/>
      <c r="AE217" s="1005"/>
      <c r="AF217" s="1005"/>
      <c r="AG217" s="1005"/>
      <c r="AH217" s="1024">
        <v>0</v>
      </c>
      <c r="AI217" s="1005"/>
      <c r="AJ217" s="1005">
        <f t="shared" si="220"/>
        <v>0</v>
      </c>
      <c r="AK217" s="1005">
        <f t="shared" si="221"/>
        <v>0</v>
      </c>
      <c r="AL217" s="1005"/>
      <c r="AM217" s="1005"/>
      <c r="AN217" s="1005"/>
      <c r="AO217" s="1005"/>
      <c r="AP217" s="1024">
        <v>0</v>
      </c>
      <c r="AQ217" s="1005"/>
      <c r="AR217" s="1005">
        <f t="shared" si="222"/>
        <v>0</v>
      </c>
      <c r="AS217" s="1005">
        <f t="shared" si="223"/>
        <v>0</v>
      </c>
      <c r="AT217" s="1005"/>
      <c r="AU217" s="1005"/>
      <c r="AV217" s="1005"/>
      <c r="AW217" s="1005"/>
      <c r="AX217" s="1024">
        <v>0</v>
      </c>
      <c r="AY217" s="1005"/>
      <c r="AZ217" s="1005">
        <f t="shared" si="224"/>
        <v>0</v>
      </c>
      <c r="BA217" s="1005">
        <f t="shared" si="225"/>
        <v>0</v>
      </c>
      <c r="BB217" s="1005"/>
      <c r="BC217" s="1005"/>
      <c r="BD217" s="1005"/>
      <c r="BE217" s="1005"/>
      <c r="BF217" s="1024">
        <v>0</v>
      </c>
      <c r="BG217" s="1005"/>
      <c r="BH217" s="1005">
        <f t="shared" si="226"/>
        <v>0</v>
      </c>
      <c r="BI217" s="1005">
        <f t="shared" si="227"/>
        <v>0</v>
      </c>
      <c r="BJ217" s="1005"/>
      <c r="BK217" s="1005"/>
      <c r="BL217" s="1005"/>
      <c r="BM217" s="1005"/>
      <c r="BN217" s="1024">
        <v>0</v>
      </c>
      <c r="BO217" s="1005"/>
      <c r="BP217" s="1005">
        <f t="shared" si="228"/>
        <v>0</v>
      </c>
      <c r="BQ217" s="1005">
        <f t="shared" si="229"/>
        <v>0</v>
      </c>
      <c r="BR217" s="1005"/>
      <c r="BS217" s="1005"/>
      <c r="BT217" s="1005"/>
      <c r="BU217" s="1005"/>
      <c r="BV217" s="1024">
        <v>0</v>
      </c>
      <c r="BW217" s="1005"/>
      <c r="BX217" s="1005">
        <f t="shared" si="230"/>
        <v>0</v>
      </c>
      <c r="BY217" s="1005">
        <f t="shared" si="231"/>
        <v>0</v>
      </c>
      <c r="BZ217" s="1005"/>
      <c r="CA217" s="1005"/>
      <c r="CB217" s="1005"/>
      <c r="CC217" s="1005"/>
      <c r="CD217" s="1024">
        <v>0</v>
      </c>
      <c r="CE217" s="1005"/>
      <c r="CF217" s="1005">
        <f t="shared" si="232"/>
        <v>0</v>
      </c>
      <c r="CG217" s="1005">
        <f t="shared" si="233"/>
        <v>0</v>
      </c>
      <c r="CH217" s="1005"/>
      <c r="CI217" s="1005"/>
      <c r="CJ217" s="1005"/>
      <c r="CK217" s="1005"/>
      <c r="CL217" s="1024">
        <v>0</v>
      </c>
      <c r="CM217" s="1005"/>
      <c r="CN217" s="1005">
        <f t="shared" si="234"/>
        <v>0</v>
      </c>
      <c r="CO217" s="1005">
        <f t="shared" si="235"/>
        <v>0</v>
      </c>
      <c r="CP217" s="1005">
        <v>178</v>
      </c>
      <c r="CQ217" s="1005">
        <v>8</v>
      </c>
      <c r="CR217" s="1005">
        <v>142.4</v>
      </c>
      <c r="CS217" s="1005">
        <v>0.8</v>
      </c>
      <c r="CT217" s="1024">
        <f t="shared" si="249"/>
        <v>3.0241935483870969E-2</v>
      </c>
      <c r="CU217" s="1005">
        <v>180</v>
      </c>
      <c r="CV217" s="1005">
        <f t="shared" si="236"/>
        <v>3571</v>
      </c>
      <c r="CW217" s="1005">
        <f t="shared" si="237"/>
        <v>0</v>
      </c>
    </row>
    <row r="218" spans="1:101">
      <c r="A218" s="1004">
        <v>212</v>
      </c>
      <c r="B218" s="1005" t="s">
        <v>824</v>
      </c>
      <c r="C218" s="1004" t="s">
        <v>1274</v>
      </c>
      <c r="D218" s="1005" t="s">
        <v>2011</v>
      </c>
      <c r="E218" s="1004" t="s">
        <v>55</v>
      </c>
      <c r="F218" s="1004">
        <v>178</v>
      </c>
      <c r="G218" s="1005">
        <v>152</v>
      </c>
      <c r="H218" s="1004">
        <v>152</v>
      </c>
      <c r="I218" s="1005">
        <v>0.93359999999999999</v>
      </c>
      <c r="J218" s="1024">
        <f t="shared" ref="J218:J224" si="250">+(K218/(24*30*G218))</f>
        <v>0.16012426900584795</v>
      </c>
      <c r="K218" s="1005">
        <v>17524</v>
      </c>
      <c r="L218" s="1005">
        <f t="shared" si="214"/>
        <v>65664</v>
      </c>
      <c r="M218" s="1005">
        <f t="shared" si="215"/>
        <v>0</v>
      </c>
      <c r="N218" s="1005">
        <v>178</v>
      </c>
      <c r="O218" s="1005">
        <v>198</v>
      </c>
      <c r="P218" s="1005">
        <v>198</v>
      </c>
      <c r="Q218" s="1005">
        <v>0.91149999999999998</v>
      </c>
      <c r="R218" s="1024">
        <f t="shared" ref="R218:R224" si="251">+(S218/(24*31*O218))</f>
        <v>0.10547681112197241</v>
      </c>
      <c r="S218" s="1005">
        <v>15538</v>
      </c>
      <c r="T218" s="1005">
        <f t="shared" si="216"/>
        <v>88387</v>
      </c>
      <c r="U218" s="1005">
        <f t="shared" si="217"/>
        <v>0</v>
      </c>
      <c r="V218" s="1005">
        <v>178</v>
      </c>
      <c r="W218" s="1005">
        <v>204</v>
      </c>
      <c r="X218" s="1005">
        <v>204</v>
      </c>
      <c r="Y218" s="1005">
        <v>0.8861</v>
      </c>
      <c r="Z218" s="1024">
        <f t="shared" ref="Z218:Z224" si="252">+(AA218/(24*30*W218))</f>
        <v>0.13677832244008714</v>
      </c>
      <c r="AA218" s="1005">
        <v>20090</v>
      </c>
      <c r="AB218" s="1005">
        <f t="shared" si="218"/>
        <v>88128</v>
      </c>
      <c r="AC218" s="1005">
        <f t="shared" si="219"/>
        <v>0</v>
      </c>
      <c r="AD218" s="1005">
        <v>178</v>
      </c>
      <c r="AE218" s="1005">
        <v>164.4</v>
      </c>
      <c r="AF218" s="1005">
        <v>164.4</v>
      </c>
      <c r="AG218" s="1005">
        <v>0.89070000000000005</v>
      </c>
      <c r="AH218" s="1024">
        <f t="shared" ref="AH218:AH224" si="253">+(AI218/(24*31*AE218))</f>
        <v>0.11297190173455772</v>
      </c>
      <c r="AI218" s="1005">
        <v>13818</v>
      </c>
      <c r="AJ218" s="1005">
        <f t="shared" si="220"/>
        <v>73388</v>
      </c>
      <c r="AK218" s="1005">
        <f t="shared" si="221"/>
        <v>0</v>
      </c>
      <c r="AL218" s="1005">
        <v>178</v>
      </c>
      <c r="AM218" s="1005">
        <v>181.2</v>
      </c>
      <c r="AN218" s="1005">
        <v>181.2</v>
      </c>
      <c r="AO218" s="1005">
        <v>0.78339999999999999</v>
      </c>
      <c r="AP218" s="1024">
        <f t="shared" ref="AP218:AP224" si="254">+(AQ218/(24*31*AM218))</f>
        <v>0.12196171283438963</v>
      </c>
      <c r="AQ218" s="1005">
        <v>16442</v>
      </c>
      <c r="AR218" s="1005">
        <f t="shared" si="222"/>
        <v>80888</v>
      </c>
      <c r="AS218" s="1005">
        <f t="shared" si="223"/>
        <v>0</v>
      </c>
      <c r="AT218" s="1005">
        <v>178</v>
      </c>
      <c r="AU218" s="1005">
        <v>200</v>
      </c>
      <c r="AV218" s="1005">
        <v>200</v>
      </c>
      <c r="AW218" s="1005">
        <v>0.59360000000000002</v>
      </c>
      <c r="AX218" s="1024">
        <f t="shared" ref="AX218:AX224" si="255">+(AY218/(24*30*AU218))</f>
        <v>0.15283333333333332</v>
      </c>
      <c r="AY218" s="1005">
        <v>22008</v>
      </c>
      <c r="AZ218" s="1005">
        <f t="shared" si="224"/>
        <v>86400</v>
      </c>
      <c r="BA218" s="1005">
        <f t="shared" si="225"/>
        <v>0</v>
      </c>
      <c r="BB218" s="1005">
        <v>178</v>
      </c>
      <c r="BC218" s="1005">
        <v>158</v>
      </c>
      <c r="BD218" s="1005">
        <v>158</v>
      </c>
      <c r="BE218" s="1005">
        <v>0.49690000000000001</v>
      </c>
      <c r="BF218" s="1024">
        <f t="shared" ref="BF218:BF224" si="256">+(BG218/(24*31*BC218))</f>
        <v>0.16464203076085476</v>
      </c>
      <c r="BG218" s="1005">
        <v>19354</v>
      </c>
      <c r="BH218" s="1005">
        <f t="shared" si="226"/>
        <v>70531</v>
      </c>
      <c r="BI218" s="1005">
        <f t="shared" si="227"/>
        <v>0</v>
      </c>
      <c r="BJ218" s="1005">
        <v>178</v>
      </c>
      <c r="BK218" s="1005">
        <v>193.6</v>
      </c>
      <c r="BL218" s="1005">
        <v>193.6</v>
      </c>
      <c r="BM218" s="1005">
        <v>0.46060000000000001</v>
      </c>
      <c r="BN218" s="1024">
        <f t="shared" ref="BN218:BN224" si="257">+(BO218/(24*30*BK218))</f>
        <v>0.12205865472910928</v>
      </c>
      <c r="BO218" s="1005">
        <v>17014</v>
      </c>
      <c r="BP218" s="1005">
        <f t="shared" si="228"/>
        <v>83635</v>
      </c>
      <c r="BQ218" s="1005">
        <f t="shared" si="229"/>
        <v>0</v>
      </c>
      <c r="BR218" s="1005">
        <v>178</v>
      </c>
      <c r="BS218" s="1005">
        <v>197.6</v>
      </c>
      <c r="BT218" s="1005">
        <v>197.6</v>
      </c>
      <c r="BU218" s="1005">
        <v>0.74419999999999997</v>
      </c>
      <c r="BV218" s="1024">
        <f t="shared" ref="BV218:BV224" si="258">+(BW218/(24*31*BS218))</f>
        <v>9.2276674937965264E-2</v>
      </c>
      <c r="BW218" s="1005">
        <v>13566</v>
      </c>
      <c r="BX218" s="1005">
        <f t="shared" si="230"/>
        <v>88209</v>
      </c>
      <c r="BY218" s="1005">
        <f t="shared" si="231"/>
        <v>0</v>
      </c>
      <c r="BZ218" s="1005">
        <v>178</v>
      </c>
      <c r="CA218" s="1005">
        <v>200.8</v>
      </c>
      <c r="CB218" s="1005">
        <v>200.8</v>
      </c>
      <c r="CC218" s="1005">
        <v>0.79390000000000005</v>
      </c>
      <c r="CD218" s="1024">
        <f t="shared" ref="CD218:CD224" si="259">+(CE218/(24*31*CA218))</f>
        <v>8.4473932228076934E-2</v>
      </c>
      <c r="CE218" s="1005">
        <v>12620</v>
      </c>
      <c r="CF218" s="1005">
        <f t="shared" si="232"/>
        <v>89637</v>
      </c>
      <c r="CG218" s="1005">
        <f t="shared" si="233"/>
        <v>0</v>
      </c>
      <c r="CH218" s="1005">
        <v>178</v>
      </c>
      <c r="CI218" s="1005">
        <v>196.4</v>
      </c>
      <c r="CJ218" s="1005">
        <v>196.4</v>
      </c>
      <c r="CK218" s="1005">
        <v>0.75580000000000003</v>
      </c>
      <c r="CL218" s="1024">
        <f t="shared" ref="CL218:CL224" si="260">+(CM218/(24*28*CI218))</f>
        <v>8.8194646494035481E-2</v>
      </c>
      <c r="CM218" s="1005">
        <v>11640</v>
      </c>
      <c r="CN218" s="1005">
        <f t="shared" si="234"/>
        <v>79188</v>
      </c>
      <c r="CO218" s="1005">
        <f t="shared" si="235"/>
        <v>0</v>
      </c>
      <c r="CP218" s="1005">
        <v>178</v>
      </c>
      <c r="CQ218" s="1005">
        <v>183.2</v>
      </c>
      <c r="CR218" s="1005">
        <v>183.2</v>
      </c>
      <c r="CS218" s="1005">
        <v>0.76700000000000002</v>
      </c>
      <c r="CT218" s="1024">
        <f t="shared" si="249"/>
        <v>6.3682678311499277E-2</v>
      </c>
      <c r="CU218" s="1005">
        <v>8680</v>
      </c>
      <c r="CV218" s="1005">
        <f t="shared" si="236"/>
        <v>81780</v>
      </c>
      <c r="CW218" s="1005">
        <f t="shared" si="237"/>
        <v>0</v>
      </c>
    </row>
    <row r="219" spans="1:101">
      <c r="A219" s="1004">
        <v>213</v>
      </c>
      <c r="B219" s="1005" t="s">
        <v>1671</v>
      </c>
      <c r="C219" s="1004" t="s">
        <v>1274</v>
      </c>
      <c r="D219" s="1005" t="s">
        <v>2054</v>
      </c>
      <c r="E219" s="1004" t="s">
        <v>55</v>
      </c>
      <c r="F219" s="1004">
        <v>178</v>
      </c>
      <c r="G219" s="1005">
        <v>145.28</v>
      </c>
      <c r="H219" s="1004">
        <v>178</v>
      </c>
      <c r="I219" s="1005">
        <v>0.76919999999999999</v>
      </c>
      <c r="J219" s="1024">
        <f t="shared" si="250"/>
        <v>0.21047479197258931</v>
      </c>
      <c r="K219" s="1005">
        <v>22016</v>
      </c>
      <c r="L219" s="1005">
        <f t="shared" si="214"/>
        <v>62761</v>
      </c>
      <c r="M219" s="1005">
        <f t="shared" si="215"/>
        <v>0</v>
      </c>
      <c r="N219" s="1005">
        <v>178</v>
      </c>
      <c r="O219" s="1005">
        <v>172.96</v>
      </c>
      <c r="P219" s="1005">
        <v>178</v>
      </c>
      <c r="Q219" s="1005">
        <v>0.745</v>
      </c>
      <c r="R219" s="1024">
        <f t="shared" si="251"/>
        <v>0.19665495409467537</v>
      </c>
      <c r="S219" s="1005">
        <v>25306</v>
      </c>
      <c r="T219" s="1005">
        <f t="shared" si="216"/>
        <v>77209</v>
      </c>
      <c r="U219" s="1005">
        <f t="shared" si="217"/>
        <v>0</v>
      </c>
      <c r="V219" s="1005">
        <v>178</v>
      </c>
      <c r="W219" s="1005">
        <v>159.68</v>
      </c>
      <c r="X219" s="1005">
        <v>178</v>
      </c>
      <c r="Y219" s="1005">
        <v>0.70189999999999997</v>
      </c>
      <c r="Z219" s="1024">
        <f t="shared" si="252"/>
        <v>0.32629495101313738</v>
      </c>
      <c r="AA219" s="1005">
        <v>37514</v>
      </c>
      <c r="AB219" s="1005">
        <f t="shared" si="218"/>
        <v>68982</v>
      </c>
      <c r="AC219" s="1005">
        <f t="shared" si="219"/>
        <v>0</v>
      </c>
      <c r="AD219" s="1005">
        <v>178</v>
      </c>
      <c r="AE219" s="1005">
        <v>45.12</v>
      </c>
      <c r="AF219" s="1005">
        <v>178</v>
      </c>
      <c r="AG219" s="1005">
        <v>0.66610000000000003</v>
      </c>
      <c r="AH219" s="1024">
        <f t="shared" si="253"/>
        <v>0.16080178067566536</v>
      </c>
      <c r="AI219" s="1005">
        <v>5398</v>
      </c>
      <c r="AJ219" s="1005">
        <f t="shared" si="220"/>
        <v>20142</v>
      </c>
      <c r="AK219" s="1005">
        <f t="shared" si="221"/>
        <v>0</v>
      </c>
      <c r="AL219" s="1005">
        <v>178</v>
      </c>
      <c r="AM219" s="1005">
        <v>154.72</v>
      </c>
      <c r="AN219" s="1005">
        <v>178</v>
      </c>
      <c r="AO219" s="1005">
        <v>0.67290000000000005</v>
      </c>
      <c r="AP219" s="1024">
        <f t="shared" si="254"/>
        <v>0.15411120748129123</v>
      </c>
      <c r="AQ219" s="1005">
        <v>17740</v>
      </c>
      <c r="AR219" s="1005">
        <f t="shared" si="222"/>
        <v>69067</v>
      </c>
      <c r="AS219" s="1005">
        <f t="shared" si="223"/>
        <v>0</v>
      </c>
      <c r="AT219" s="1005">
        <v>178</v>
      </c>
      <c r="AU219" s="1005">
        <v>139.36000000000001</v>
      </c>
      <c r="AV219" s="1005">
        <v>178</v>
      </c>
      <c r="AW219" s="1005">
        <v>0.67269999999999996</v>
      </c>
      <c r="AX219" s="1024">
        <f t="shared" si="255"/>
        <v>0.35545429901773179</v>
      </c>
      <c r="AY219" s="1005">
        <v>35666</v>
      </c>
      <c r="AZ219" s="1005">
        <f t="shared" si="224"/>
        <v>60204</v>
      </c>
      <c r="BA219" s="1005">
        <f t="shared" si="225"/>
        <v>0</v>
      </c>
      <c r="BB219" s="1005">
        <v>178</v>
      </c>
      <c r="BC219" s="1005">
        <v>157.28</v>
      </c>
      <c r="BD219" s="1005">
        <v>178</v>
      </c>
      <c r="BE219" s="1005">
        <v>0.67700000000000005</v>
      </c>
      <c r="BF219" s="1024">
        <f t="shared" si="256"/>
        <v>0.44976632319320925</v>
      </c>
      <c r="BG219" s="1005">
        <v>52630</v>
      </c>
      <c r="BH219" s="1005">
        <f t="shared" si="226"/>
        <v>70210</v>
      </c>
      <c r="BI219" s="1005">
        <f t="shared" si="227"/>
        <v>0</v>
      </c>
      <c r="BJ219" s="1005">
        <v>178</v>
      </c>
      <c r="BK219" s="1005">
        <v>140.32</v>
      </c>
      <c r="BL219" s="1005">
        <v>178</v>
      </c>
      <c r="BM219" s="1005">
        <v>0.63090000000000002</v>
      </c>
      <c r="BN219" s="1024">
        <f t="shared" si="257"/>
        <v>0.33201887748638037</v>
      </c>
      <c r="BO219" s="1005">
        <v>33544</v>
      </c>
      <c r="BP219" s="1005">
        <f t="shared" si="228"/>
        <v>60618</v>
      </c>
      <c r="BQ219" s="1005">
        <f t="shared" si="229"/>
        <v>0</v>
      </c>
      <c r="BR219" s="1005">
        <v>178</v>
      </c>
      <c r="BS219" s="1005">
        <v>23.04</v>
      </c>
      <c r="BT219" s="1005">
        <v>178</v>
      </c>
      <c r="BU219" s="1005">
        <v>0.46860000000000002</v>
      </c>
      <c r="BV219" s="1024">
        <f t="shared" si="258"/>
        <v>0.24898260155316609</v>
      </c>
      <c r="BW219" s="1005">
        <v>4268</v>
      </c>
      <c r="BX219" s="1005">
        <f t="shared" si="230"/>
        <v>10285</v>
      </c>
      <c r="BY219" s="1005">
        <f t="shared" si="231"/>
        <v>0</v>
      </c>
      <c r="BZ219" s="1005">
        <v>178</v>
      </c>
      <c r="CA219" s="1005">
        <v>8.8000000000000007</v>
      </c>
      <c r="CB219" s="1005">
        <v>178</v>
      </c>
      <c r="CC219" s="1005">
        <v>0.33250000000000002</v>
      </c>
      <c r="CD219" s="1024">
        <f t="shared" si="259"/>
        <v>0.49700635386119252</v>
      </c>
      <c r="CE219" s="1005">
        <v>3254</v>
      </c>
      <c r="CF219" s="1005">
        <f t="shared" si="232"/>
        <v>3928</v>
      </c>
      <c r="CG219" s="1005">
        <f t="shared" si="233"/>
        <v>0</v>
      </c>
      <c r="CH219" s="1005">
        <v>178</v>
      </c>
      <c r="CI219" s="1005">
        <v>12.8</v>
      </c>
      <c r="CJ219" s="1005">
        <v>178</v>
      </c>
      <c r="CK219" s="1005">
        <v>0.42170000000000002</v>
      </c>
      <c r="CL219" s="1024">
        <f t="shared" si="260"/>
        <v>0.29552641369047616</v>
      </c>
      <c r="CM219" s="1005">
        <v>2542</v>
      </c>
      <c r="CN219" s="1005">
        <f t="shared" si="234"/>
        <v>5161</v>
      </c>
      <c r="CO219" s="1005">
        <f t="shared" si="235"/>
        <v>0</v>
      </c>
      <c r="CP219" s="1005">
        <v>178</v>
      </c>
      <c r="CQ219" s="1005">
        <v>88.16</v>
      </c>
      <c r="CR219" s="1005">
        <v>178</v>
      </c>
      <c r="CS219" s="1005">
        <v>0.69950000000000001</v>
      </c>
      <c r="CT219" s="1024">
        <f t="shared" si="249"/>
        <v>0.18859283219171402</v>
      </c>
      <c r="CU219" s="1005">
        <v>12370</v>
      </c>
      <c r="CV219" s="1005">
        <f t="shared" si="236"/>
        <v>39355</v>
      </c>
      <c r="CW219" s="1005">
        <f t="shared" si="237"/>
        <v>0</v>
      </c>
    </row>
    <row r="220" spans="1:101">
      <c r="A220" s="1004">
        <v>214</v>
      </c>
      <c r="B220" s="1005" t="s">
        <v>1672</v>
      </c>
      <c r="C220" s="1004" t="s">
        <v>1274</v>
      </c>
      <c r="D220" s="1005" t="s">
        <v>2054</v>
      </c>
      <c r="E220" s="1004" t="s">
        <v>55</v>
      </c>
      <c r="F220" s="1004">
        <v>178</v>
      </c>
      <c r="G220" s="1005">
        <v>186.08</v>
      </c>
      <c r="H220" s="1004">
        <v>186.08</v>
      </c>
      <c r="I220" s="1005">
        <v>0.77690000000000003</v>
      </c>
      <c r="J220" s="1024">
        <f t="shared" si="250"/>
        <v>0.42908665329129642</v>
      </c>
      <c r="K220" s="1005">
        <v>57488</v>
      </c>
      <c r="L220" s="1005">
        <f t="shared" si="214"/>
        <v>80387</v>
      </c>
      <c r="M220" s="1005">
        <f t="shared" si="215"/>
        <v>0</v>
      </c>
      <c r="N220" s="1005">
        <v>178</v>
      </c>
      <c r="O220" s="1005">
        <v>214</v>
      </c>
      <c r="P220" s="1005">
        <v>214</v>
      </c>
      <c r="Q220" s="1005">
        <v>0.78879999999999995</v>
      </c>
      <c r="R220" s="1024">
        <f t="shared" si="251"/>
        <v>0.28833785549191038</v>
      </c>
      <c r="S220" s="1005">
        <v>45908</v>
      </c>
      <c r="T220" s="1005">
        <f t="shared" si="216"/>
        <v>95530</v>
      </c>
      <c r="U220" s="1005">
        <f t="shared" si="217"/>
        <v>0</v>
      </c>
      <c r="V220" s="1005">
        <v>178</v>
      </c>
      <c r="W220" s="1005">
        <v>172</v>
      </c>
      <c r="X220" s="1005">
        <v>178</v>
      </c>
      <c r="Y220" s="1005">
        <v>0.80500000000000005</v>
      </c>
      <c r="Z220" s="1024">
        <f t="shared" si="252"/>
        <v>0.24295058139534884</v>
      </c>
      <c r="AA220" s="1005">
        <v>30087</v>
      </c>
      <c r="AB220" s="1005">
        <f t="shared" si="218"/>
        <v>74304</v>
      </c>
      <c r="AC220" s="1005">
        <f t="shared" si="219"/>
        <v>0</v>
      </c>
      <c r="AD220" s="1005">
        <v>178</v>
      </c>
      <c r="AE220" s="1005">
        <v>146.88</v>
      </c>
      <c r="AF220" s="1005">
        <v>178</v>
      </c>
      <c r="AG220" s="1005">
        <v>0.77839999999999998</v>
      </c>
      <c r="AH220" s="1024">
        <f t="shared" si="253"/>
        <v>0.27741906200951111</v>
      </c>
      <c r="AI220" s="1005">
        <v>30316</v>
      </c>
      <c r="AJ220" s="1005">
        <f t="shared" si="220"/>
        <v>65567</v>
      </c>
      <c r="AK220" s="1005">
        <f t="shared" si="221"/>
        <v>0</v>
      </c>
      <c r="AL220" s="1005">
        <v>178</v>
      </c>
      <c r="AM220" s="1005">
        <v>190.88</v>
      </c>
      <c r="AN220" s="1005">
        <v>190.88</v>
      </c>
      <c r="AO220" s="1005">
        <v>0.77310000000000001</v>
      </c>
      <c r="AP220" s="1024">
        <f t="shared" si="254"/>
        <v>0.37582723819051994</v>
      </c>
      <c r="AQ220" s="1005">
        <v>53373</v>
      </c>
      <c r="AR220" s="1005">
        <f t="shared" si="222"/>
        <v>85209</v>
      </c>
      <c r="AS220" s="1005">
        <f t="shared" si="223"/>
        <v>0</v>
      </c>
      <c r="AT220" s="1005">
        <v>178</v>
      </c>
      <c r="AU220" s="1005">
        <v>237.2</v>
      </c>
      <c r="AV220" s="1005">
        <v>237.2</v>
      </c>
      <c r="AW220" s="1005">
        <v>0.77100000000000002</v>
      </c>
      <c r="AX220" s="1024">
        <f t="shared" si="255"/>
        <v>0.41774405096496159</v>
      </c>
      <c r="AY220" s="1005">
        <v>71344</v>
      </c>
      <c r="AZ220" s="1005">
        <f t="shared" si="224"/>
        <v>102470</v>
      </c>
      <c r="BA220" s="1005">
        <f t="shared" si="225"/>
        <v>0</v>
      </c>
      <c r="BB220" s="1005">
        <v>178</v>
      </c>
      <c r="BC220" s="1005">
        <v>216.64</v>
      </c>
      <c r="BD220" s="1005">
        <v>216.64</v>
      </c>
      <c r="BE220" s="1005">
        <v>0.73899999999999999</v>
      </c>
      <c r="BF220" s="1024">
        <f t="shared" si="256"/>
        <v>0.17342084782643225</v>
      </c>
      <c r="BG220" s="1005">
        <v>27952</v>
      </c>
      <c r="BH220" s="1005">
        <f t="shared" si="226"/>
        <v>96708</v>
      </c>
      <c r="BI220" s="1005">
        <f t="shared" si="227"/>
        <v>0</v>
      </c>
      <c r="BJ220" s="1005">
        <v>178</v>
      </c>
      <c r="BK220" s="1005">
        <v>18.16</v>
      </c>
      <c r="BL220" s="1005">
        <v>178</v>
      </c>
      <c r="BM220" s="1005">
        <v>0.39050000000000001</v>
      </c>
      <c r="BN220" s="1024">
        <f t="shared" si="257"/>
        <v>0.35012848751835535</v>
      </c>
      <c r="BO220" s="1005">
        <v>4578</v>
      </c>
      <c r="BP220" s="1005">
        <f t="shared" si="228"/>
        <v>7845</v>
      </c>
      <c r="BQ220" s="1005">
        <f t="shared" si="229"/>
        <v>0</v>
      </c>
      <c r="BR220" s="1005">
        <v>178</v>
      </c>
      <c r="BS220" s="1005">
        <v>44.16</v>
      </c>
      <c r="BT220" s="1005">
        <v>178</v>
      </c>
      <c r="BU220" s="1005">
        <v>0.59950000000000003</v>
      </c>
      <c r="BV220" s="1024">
        <f t="shared" si="258"/>
        <v>0.44458932328190742</v>
      </c>
      <c r="BW220" s="1005">
        <v>14607</v>
      </c>
      <c r="BX220" s="1005">
        <f t="shared" si="230"/>
        <v>19713</v>
      </c>
      <c r="BY220" s="1005">
        <f t="shared" si="231"/>
        <v>0</v>
      </c>
      <c r="BZ220" s="1005">
        <v>178</v>
      </c>
      <c r="CA220" s="1005">
        <v>129.76</v>
      </c>
      <c r="CB220" s="1005">
        <v>178</v>
      </c>
      <c r="CC220" s="1005">
        <v>0.70860000000000001</v>
      </c>
      <c r="CD220" s="1024">
        <f t="shared" si="259"/>
        <v>0.258500391127375</v>
      </c>
      <c r="CE220" s="1005">
        <v>24956</v>
      </c>
      <c r="CF220" s="1005">
        <f t="shared" si="232"/>
        <v>57925</v>
      </c>
      <c r="CG220" s="1005">
        <f t="shared" si="233"/>
        <v>0</v>
      </c>
      <c r="CH220" s="1005">
        <v>178</v>
      </c>
      <c r="CI220" s="1005">
        <v>222.72</v>
      </c>
      <c r="CJ220" s="1005">
        <v>222.72</v>
      </c>
      <c r="CK220" s="1005">
        <v>0.71609999999999996</v>
      </c>
      <c r="CL220" s="1024">
        <f t="shared" si="260"/>
        <v>0.29485292231116583</v>
      </c>
      <c r="CM220" s="1005">
        <v>44130</v>
      </c>
      <c r="CN220" s="1005">
        <f t="shared" si="234"/>
        <v>89801</v>
      </c>
      <c r="CO220" s="1005">
        <f t="shared" si="235"/>
        <v>0</v>
      </c>
      <c r="CP220" s="1005">
        <v>178</v>
      </c>
      <c r="CQ220" s="1005">
        <v>315.04000000000002</v>
      </c>
      <c r="CR220" s="1005">
        <v>315.04000000000002</v>
      </c>
      <c r="CS220" s="1005">
        <v>0.7419</v>
      </c>
      <c r="CT220" s="1024">
        <f t="shared" si="249"/>
        <v>0.33383710960751867</v>
      </c>
      <c r="CU220" s="1005">
        <v>78248</v>
      </c>
      <c r="CV220" s="1005">
        <f t="shared" si="236"/>
        <v>140634</v>
      </c>
      <c r="CW220" s="1005">
        <f t="shared" si="237"/>
        <v>0</v>
      </c>
    </row>
    <row r="221" spans="1:101">
      <c r="A221" s="1004">
        <v>215</v>
      </c>
      <c r="B221" s="1005" t="s">
        <v>1692</v>
      </c>
      <c r="C221" s="1004" t="s">
        <v>1274</v>
      </c>
      <c r="D221" s="1005" t="s">
        <v>2054</v>
      </c>
      <c r="E221" s="1004" t="s">
        <v>55</v>
      </c>
      <c r="F221" s="1004">
        <v>178</v>
      </c>
      <c r="G221" s="1005">
        <v>76</v>
      </c>
      <c r="H221" s="1004">
        <v>178</v>
      </c>
      <c r="I221" s="1005">
        <v>0.75770000000000004</v>
      </c>
      <c r="J221" s="1024">
        <f t="shared" si="250"/>
        <v>0.19460891812865497</v>
      </c>
      <c r="K221" s="1005">
        <v>10649</v>
      </c>
      <c r="L221" s="1005">
        <f t="shared" si="214"/>
        <v>32832</v>
      </c>
      <c r="M221" s="1005">
        <f t="shared" si="215"/>
        <v>0</v>
      </c>
      <c r="N221" s="1005">
        <v>178</v>
      </c>
      <c r="O221" s="1005">
        <v>78</v>
      </c>
      <c r="P221" s="1005">
        <v>178</v>
      </c>
      <c r="Q221" s="1005">
        <v>0.75049999999999994</v>
      </c>
      <c r="R221" s="1024">
        <f t="shared" si="251"/>
        <v>0.16740763716570167</v>
      </c>
      <c r="S221" s="1005">
        <v>9715</v>
      </c>
      <c r="T221" s="1005">
        <f t="shared" si="216"/>
        <v>34819</v>
      </c>
      <c r="U221" s="1005">
        <f t="shared" si="217"/>
        <v>0</v>
      </c>
      <c r="V221" s="1005">
        <v>178</v>
      </c>
      <c r="W221" s="1005">
        <v>77.680000000000007</v>
      </c>
      <c r="X221" s="1005">
        <v>178</v>
      </c>
      <c r="Y221" s="1005">
        <v>0.75070000000000003</v>
      </c>
      <c r="Z221" s="1024">
        <f t="shared" si="252"/>
        <v>0.31144510241446388</v>
      </c>
      <c r="AA221" s="1005">
        <v>17419</v>
      </c>
      <c r="AB221" s="1005">
        <f t="shared" si="218"/>
        <v>33558</v>
      </c>
      <c r="AC221" s="1005">
        <f t="shared" si="219"/>
        <v>0</v>
      </c>
      <c r="AD221" s="1005">
        <v>178</v>
      </c>
      <c r="AE221" s="1005">
        <v>107.04</v>
      </c>
      <c r="AF221" s="1005">
        <v>178</v>
      </c>
      <c r="AG221" s="1005">
        <v>0.75170000000000003</v>
      </c>
      <c r="AH221" s="1024">
        <f t="shared" si="253"/>
        <v>0.24991913383801853</v>
      </c>
      <c r="AI221" s="1005">
        <v>19903</v>
      </c>
      <c r="AJ221" s="1005">
        <f t="shared" si="220"/>
        <v>47783</v>
      </c>
      <c r="AK221" s="1005">
        <f t="shared" si="221"/>
        <v>0</v>
      </c>
      <c r="AL221" s="1005">
        <v>178</v>
      </c>
      <c r="AM221" s="1005">
        <v>77.52</v>
      </c>
      <c r="AN221" s="1005">
        <v>178</v>
      </c>
      <c r="AO221" s="1005">
        <v>0.73799999999999999</v>
      </c>
      <c r="AP221" s="1024">
        <f t="shared" si="254"/>
        <v>0.22911187678240511</v>
      </c>
      <c r="AQ221" s="1005">
        <v>13214</v>
      </c>
      <c r="AR221" s="1005">
        <f t="shared" si="222"/>
        <v>34605</v>
      </c>
      <c r="AS221" s="1005">
        <f t="shared" si="223"/>
        <v>0</v>
      </c>
      <c r="AT221" s="1005">
        <v>178</v>
      </c>
      <c r="AU221" s="1005">
        <v>84.96</v>
      </c>
      <c r="AV221" s="1005">
        <v>178</v>
      </c>
      <c r="AW221" s="1005">
        <v>0.73240000000000005</v>
      </c>
      <c r="AX221" s="1024">
        <f t="shared" si="255"/>
        <v>0.331185263653484</v>
      </c>
      <c r="AY221" s="1005">
        <v>20259</v>
      </c>
      <c r="AZ221" s="1005">
        <f t="shared" si="224"/>
        <v>36703</v>
      </c>
      <c r="BA221" s="1005">
        <f t="shared" si="225"/>
        <v>0</v>
      </c>
      <c r="BB221" s="1005">
        <v>178</v>
      </c>
      <c r="BC221" s="1005">
        <v>88.88</v>
      </c>
      <c r="BD221" s="1005">
        <v>178</v>
      </c>
      <c r="BE221" s="1005">
        <v>0.73299999999999998</v>
      </c>
      <c r="BF221" s="1024">
        <f t="shared" si="256"/>
        <v>0.38146455774609717</v>
      </c>
      <c r="BG221" s="1005">
        <v>25225</v>
      </c>
      <c r="BH221" s="1005">
        <f t="shared" si="226"/>
        <v>39676</v>
      </c>
      <c r="BI221" s="1005">
        <f t="shared" si="227"/>
        <v>0</v>
      </c>
      <c r="BJ221" s="1005">
        <v>178</v>
      </c>
      <c r="BK221" s="1005">
        <v>102.32</v>
      </c>
      <c r="BL221" s="1005">
        <v>178</v>
      </c>
      <c r="BM221" s="1005">
        <v>0.71709999999999996</v>
      </c>
      <c r="BN221" s="1024">
        <f t="shared" si="257"/>
        <v>0.38227021978976633</v>
      </c>
      <c r="BO221" s="1005">
        <v>28162</v>
      </c>
      <c r="BP221" s="1005">
        <f t="shared" si="228"/>
        <v>44202</v>
      </c>
      <c r="BQ221" s="1005">
        <f t="shared" si="229"/>
        <v>0</v>
      </c>
      <c r="BR221" s="1005">
        <v>178</v>
      </c>
      <c r="BS221" s="1005">
        <v>18.72</v>
      </c>
      <c r="BT221" s="1005">
        <v>178</v>
      </c>
      <c r="BU221" s="1005">
        <v>0.32140000000000002</v>
      </c>
      <c r="BV221" s="1024">
        <f t="shared" si="258"/>
        <v>0.34779661795790834</v>
      </c>
      <c r="BW221" s="1005">
        <v>4844</v>
      </c>
      <c r="BX221" s="1005">
        <f t="shared" si="230"/>
        <v>8357</v>
      </c>
      <c r="BY221" s="1005">
        <f t="shared" si="231"/>
        <v>0</v>
      </c>
      <c r="BZ221" s="1005">
        <v>178</v>
      </c>
      <c r="CA221" s="1005">
        <v>20</v>
      </c>
      <c r="CB221" s="1005">
        <v>178</v>
      </c>
      <c r="CC221" s="1005">
        <v>0.31419999999999998</v>
      </c>
      <c r="CD221" s="1024">
        <f t="shared" si="259"/>
        <v>0.44522849462365593</v>
      </c>
      <c r="CE221" s="1005">
        <v>6625</v>
      </c>
      <c r="CF221" s="1005">
        <f t="shared" si="232"/>
        <v>8928</v>
      </c>
      <c r="CG221" s="1005">
        <f t="shared" si="233"/>
        <v>0</v>
      </c>
      <c r="CH221" s="1005">
        <v>178</v>
      </c>
      <c r="CI221" s="1005">
        <v>20.079999999999998</v>
      </c>
      <c r="CJ221" s="1005">
        <v>178</v>
      </c>
      <c r="CK221" s="1005">
        <v>0.27129999999999999</v>
      </c>
      <c r="CL221" s="1024">
        <f t="shared" si="260"/>
        <v>0.32466858755454375</v>
      </c>
      <c r="CM221" s="1005">
        <v>4381</v>
      </c>
      <c r="CN221" s="1005">
        <f t="shared" si="234"/>
        <v>8096</v>
      </c>
      <c r="CO221" s="1005">
        <f t="shared" si="235"/>
        <v>0</v>
      </c>
      <c r="CP221" s="1005">
        <v>178</v>
      </c>
      <c r="CQ221" s="1005">
        <v>45.92</v>
      </c>
      <c r="CR221" s="1005">
        <v>178</v>
      </c>
      <c r="CS221" s="1005">
        <v>0.68420000000000003</v>
      </c>
      <c r="CT221" s="1024">
        <f t="shared" si="249"/>
        <v>0.19177812745869394</v>
      </c>
      <c r="CU221" s="1005">
        <v>6552</v>
      </c>
      <c r="CV221" s="1005">
        <f t="shared" si="236"/>
        <v>20499</v>
      </c>
      <c r="CW221" s="1005">
        <f t="shared" si="237"/>
        <v>0</v>
      </c>
    </row>
    <row r="222" spans="1:101">
      <c r="A222" s="1004">
        <v>216</v>
      </c>
      <c r="B222" s="1005" t="s">
        <v>1708</v>
      </c>
      <c r="C222" s="1004" t="s">
        <v>1274</v>
      </c>
      <c r="D222" s="1005" t="s">
        <v>2203</v>
      </c>
      <c r="E222" s="1004" t="s">
        <v>55</v>
      </c>
      <c r="F222" s="1004">
        <v>178</v>
      </c>
      <c r="G222" s="1005">
        <v>136</v>
      </c>
      <c r="H222" s="1004">
        <v>142.4</v>
      </c>
      <c r="I222" s="1005">
        <v>0.77629999999999999</v>
      </c>
      <c r="J222" s="1024">
        <f t="shared" si="250"/>
        <v>0.31513480392156862</v>
      </c>
      <c r="K222" s="1005">
        <v>30858</v>
      </c>
      <c r="L222" s="1005">
        <f t="shared" si="214"/>
        <v>58752</v>
      </c>
      <c r="M222" s="1005">
        <f t="shared" si="215"/>
        <v>0</v>
      </c>
      <c r="N222" s="1005">
        <v>178</v>
      </c>
      <c r="O222" s="1005">
        <v>148</v>
      </c>
      <c r="P222" s="1005">
        <v>148</v>
      </c>
      <c r="Q222" s="1005">
        <v>0.79249999999999998</v>
      </c>
      <c r="R222" s="1024">
        <f t="shared" si="251"/>
        <v>0.29499055507120026</v>
      </c>
      <c r="S222" s="1005">
        <v>32482</v>
      </c>
      <c r="T222" s="1005">
        <f t="shared" si="216"/>
        <v>66067</v>
      </c>
      <c r="U222" s="1005">
        <f t="shared" si="217"/>
        <v>0</v>
      </c>
      <c r="V222" s="1005">
        <v>178</v>
      </c>
      <c r="W222" s="1005">
        <v>128.96</v>
      </c>
      <c r="X222" s="1005">
        <v>142.4</v>
      </c>
      <c r="Y222" s="1005">
        <v>0.75760000000000005</v>
      </c>
      <c r="Z222" s="1024">
        <f t="shared" si="252"/>
        <v>0.17941609801488831</v>
      </c>
      <c r="AA222" s="1005">
        <v>16659</v>
      </c>
      <c r="AB222" s="1005">
        <f t="shared" si="218"/>
        <v>55711</v>
      </c>
      <c r="AC222" s="1005">
        <f t="shared" si="219"/>
        <v>0</v>
      </c>
      <c r="AD222" s="1005">
        <v>178</v>
      </c>
      <c r="AE222" s="1005">
        <v>124.08</v>
      </c>
      <c r="AF222" s="1005">
        <v>142.4</v>
      </c>
      <c r="AG222" s="1005">
        <v>0.7581</v>
      </c>
      <c r="AH222" s="1024">
        <f t="shared" si="253"/>
        <v>0.12923070790263652</v>
      </c>
      <c r="AI222" s="1005">
        <v>11930</v>
      </c>
      <c r="AJ222" s="1005">
        <f t="shared" si="220"/>
        <v>55389</v>
      </c>
      <c r="AK222" s="1005">
        <f t="shared" si="221"/>
        <v>0</v>
      </c>
      <c r="AL222" s="1005">
        <v>178</v>
      </c>
      <c r="AM222" s="1005">
        <v>113.68</v>
      </c>
      <c r="AN222" s="1005">
        <v>142.4</v>
      </c>
      <c r="AO222" s="1005">
        <v>0.75739999999999996</v>
      </c>
      <c r="AP222" s="1024">
        <f t="shared" si="254"/>
        <v>0.30956069858421681</v>
      </c>
      <c r="AQ222" s="1005">
        <v>26182</v>
      </c>
      <c r="AR222" s="1005">
        <f t="shared" si="222"/>
        <v>50747</v>
      </c>
      <c r="AS222" s="1005">
        <f t="shared" si="223"/>
        <v>0</v>
      </c>
      <c r="AT222" s="1005">
        <v>178</v>
      </c>
      <c r="AU222" s="1005">
        <v>132</v>
      </c>
      <c r="AV222" s="1005">
        <v>142.4</v>
      </c>
      <c r="AW222" s="1005">
        <v>0.77569999999999995</v>
      </c>
      <c r="AX222" s="1024">
        <f t="shared" si="255"/>
        <v>0.32707281144781147</v>
      </c>
      <c r="AY222" s="1005">
        <v>31085</v>
      </c>
      <c r="AZ222" s="1005">
        <f t="shared" si="224"/>
        <v>57024</v>
      </c>
      <c r="BA222" s="1005">
        <f t="shared" si="225"/>
        <v>0</v>
      </c>
      <c r="BB222" s="1005">
        <v>178</v>
      </c>
      <c r="BC222" s="1005">
        <v>144</v>
      </c>
      <c r="BD222" s="1005">
        <v>144</v>
      </c>
      <c r="BE222" s="1005">
        <v>0.78610000000000002</v>
      </c>
      <c r="BF222" s="1024">
        <f t="shared" si="256"/>
        <v>0.36641278375149344</v>
      </c>
      <c r="BG222" s="1005">
        <v>39256</v>
      </c>
      <c r="BH222" s="1005">
        <f t="shared" si="226"/>
        <v>64282</v>
      </c>
      <c r="BI222" s="1005">
        <f t="shared" si="227"/>
        <v>0</v>
      </c>
      <c r="BJ222" s="1005">
        <v>178</v>
      </c>
      <c r="BK222" s="1005">
        <v>128.08000000000001</v>
      </c>
      <c r="BL222" s="1005">
        <v>142.4</v>
      </c>
      <c r="BM222" s="1005">
        <v>0.76070000000000004</v>
      </c>
      <c r="BN222" s="1024">
        <f t="shared" si="257"/>
        <v>0.2239377298910403</v>
      </c>
      <c r="BO222" s="1005">
        <v>20651</v>
      </c>
      <c r="BP222" s="1005">
        <f t="shared" si="228"/>
        <v>55331</v>
      </c>
      <c r="BQ222" s="1005">
        <f t="shared" si="229"/>
        <v>0</v>
      </c>
      <c r="BR222" s="1005">
        <v>178</v>
      </c>
      <c r="BS222" s="1005">
        <v>11.92</v>
      </c>
      <c r="BT222" s="1005">
        <v>142.4</v>
      </c>
      <c r="BU222" s="1005">
        <v>0.54469999999999996</v>
      </c>
      <c r="BV222" s="1024">
        <f t="shared" si="258"/>
        <v>0.20804016020783719</v>
      </c>
      <c r="BW222" s="1005">
        <v>1845</v>
      </c>
      <c r="BX222" s="1005">
        <f t="shared" si="230"/>
        <v>5321</v>
      </c>
      <c r="BY222" s="1005">
        <f t="shared" si="231"/>
        <v>0</v>
      </c>
      <c r="BZ222" s="1005">
        <v>178</v>
      </c>
      <c r="CA222" s="1005">
        <v>6.16</v>
      </c>
      <c r="CB222" s="1005">
        <v>142.4</v>
      </c>
      <c r="CC222" s="1005">
        <v>0.48509999999999998</v>
      </c>
      <c r="CD222" s="1024">
        <f t="shared" si="259"/>
        <v>0.25005236698785088</v>
      </c>
      <c r="CE222" s="1005">
        <v>1146</v>
      </c>
      <c r="CF222" s="1005">
        <f t="shared" si="232"/>
        <v>2750</v>
      </c>
      <c r="CG222" s="1005">
        <f t="shared" si="233"/>
        <v>0</v>
      </c>
      <c r="CH222" s="1005">
        <v>178</v>
      </c>
      <c r="CI222" s="1005">
        <v>52</v>
      </c>
      <c r="CJ222" s="1005">
        <v>142.4</v>
      </c>
      <c r="CK222" s="1005">
        <v>0.751</v>
      </c>
      <c r="CL222" s="1024">
        <f t="shared" si="260"/>
        <v>0.20884844322344323</v>
      </c>
      <c r="CM222" s="1005">
        <v>7298</v>
      </c>
      <c r="CN222" s="1005">
        <f t="shared" si="234"/>
        <v>20966</v>
      </c>
      <c r="CO222" s="1005">
        <f t="shared" si="235"/>
        <v>0</v>
      </c>
      <c r="CP222" s="1005">
        <v>178</v>
      </c>
      <c r="CQ222" s="1005">
        <v>104.96</v>
      </c>
      <c r="CR222" s="1005">
        <v>142.4</v>
      </c>
      <c r="CS222" s="1005">
        <v>0.75070000000000003</v>
      </c>
      <c r="CT222" s="1024">
        <f t="shared" si="249"/>
        <v>0.20408440286519802</v>
      </c>
      <c r="CU222" s="1005">
        <v>15937</v>
      </c>
      <c r="CV222" s="1005">
        <f t="shared" si="236"/>
        <v>46854</v>
      </c>
      <c r="CW222" s="1005">
        <f t="shared" si="237"/>
        <v>0</v>
      </c>
    </row>
    <row r="223" spans="1:101">
      <c r="A223" s="1004">
        <v>217</v>
      </c>
      <c r="B223" s="1005" t="s">
        <v>1833</v>
      </c>
      <c r="C223" s="1004" t="s">
        <v>1274</v>
      </c>
      <c r="D223" s="1005" t="s">
        <v>2054</v>
      </c>
      <c r="E223" s="1004" t="s">
        <v>55</v>
      </c>
      <c r="F223" s="1004">
        <v>178</v>
      </c>
      <c r="G223" s="1005">
        <v>208.8</v>
      </c>
      <c r="H223" s="1004">
        <v>208.8</v>
      </c>
      <c r="I223" s="1005">
        <v>0.69810000000000005</v>
      </c>
      <c r="J223" s="1024">
        <f t="shared" si="250"/>
        <v>0.46149957428693061</v>
      </c>
      <c r="K223" s="1005">
        <v>69380</v>
      </c>
      <c r="L223" s="1005">
        <f t="shared" si="214"/>
        <v>90202</v>
      </c>
      <c r="M223" s="1005">
        <f t="shared" si="215"/>
        <v>0</v>
      </c>
      <c r="N223" s="1005">
        <v>178</v>
      </c>
      <c r="O223" s="1005">
        <v>194</v>
      </c>
      <c r="P223" s="1005">
        <v>194</v>
      </c>
      <c r="Q223" s="1005">
        <v>0.70009999999999994</v>
      </c>
      <c r="R223" s="1024">
        <f t="shared" si="251"/>
        <v>0.30197594501718211</v>
      </c>
      <c r="S223" s="1005">
        <v>43586</v>
      </c>
      <c r="T223" s="1005">
        <f t="shared" si="216"/>
        <v>86602</v>
      </c>
      <c r="U223" s="1005">
        <f t="shared" si="217"/>
        <v>0</v>
      </c>
      <c r="V223" s="1005">
        <v>178</v>
      </c>
      <c r="W223" s="1005">
        <v>194.8</v>
      </c>
      <c r="X223" s="1005">
        <v>194.8</v>
      </c>
      <c r="Y223" s="1005">
        <v>0.67279999999999995</v>
      </c>
      <c r="Z223" s="1024">
        <f t="shared" si="252"/>
        <v>1.460187086470454E-2</v>
      </c>
      <c r="AA223" s="1005">
        <v>2048</v>
      </c>
      <c r="AB223" s="1005">
        <f t="shared" si="218"/>
        <v>84154</v>
      </c>
      <c r="AC223" s="1005">
        <f t="shared" si="219"/>
        <v>0</v>
      </c>
      <c r="AD223" s="1005">
        <v>178</v>
      </c>
      <c r="AE223" s="1005">
        <v>194</v>
      </c>
      <c r="AF223" s="1005">
        <v>194</v>
      </c>
      <c r="AG223" s="1005">
        <v>0.67859999999999998</v>
      </c>
      <c r="AH223" s="1024">
        <f t="shared" si="253"/>
        <v>0.57199866977053537</v>
      </c>
      <c r="AI223" s="1005">
        <v>82560</v>
      </c>
      <c r="AJ223" s="1005">
        <f t="shared" si="220"/>
        <v>86602</v>
      </c>
      <c r="AK223" s="1005">
        <f t="shared" si="221"/>
        <v>0</v>
      </c>
      <c r="AL223" s="1005">
        <v>178</v>
      </c>
      <c r="AM223" s="1005">
        <v>181.6</v>
      </c>
      <c r="AN223" s="1005">
        <v>181.6</v>
      </c>
      <c r="AO223" s="1005">
        <v>0.70520000000000005</v>
      </c>
      <c r="AP223" s="1024">
        <f t="shared" si="254"/>
        <v>0.43986251243427599</v>
      </c>
      <c r="AQ223" s="1005">
        <v>59430</v>
      </c>
      <c r="AR223" s="1005">
        <f t="shared" si="222"/>
        <v>81066</v>
      </c>
      <c r="AS223" s="1005">
        <f t="shared" si="223"/>
        <v>0</v>
      </c>
      <c r="AT223" s="1005">
        <v>178</v>
      </c>
      <c r="AU223" s="1005">
        <v>182</v>
      </c>
      <c r="AV223" s="1005">
        <v>182</v>
      </c>
      <c r="AW223" s="1005">
        <v>0.7056</v>
      </c>
      <c r="AX223" s="1024">
        <f t="shared" si="255"/>
        <v>0.27466422466422469</v>
      </c>
      <c r="AY223" s="1005">
        <v>35992</v>
      </c>
      <c r="AZ223" s="1005">
        <f t="shared" si="224"/>
        <v>78624</v>
      </c>
      <c r="BA223" s="1005">
        <f t="shared" si="225"/>
        <v>0</v>
      </c>
      <c r="BB223" s="1005">
        <v>178</v>
      </c>
      <c r="BC223" s="1005">
        <v>151.19999999999999</v>
      </c>
      <c r="BD223" s="1005">
        <v>178</v>
      </c>
      <c r="BE223" s="1005">
        <v>0.6966</v>
      </c>
      <c r="BF223" s="1024">
        <f t="shared" si="256"/>
        <v>0.48038630027877344</v>
      </c>
      <c r="BG223" s="1005">
        <v>54040</v>
      </c>
      <c r="BH223" s="1005">
        <f t="shared" si="226"/>
        <v>67496</v>
      </c>
      <c r="BI223" s="1005">
        <f t="shared" si="227"/>
        <v>0</v>
      </c>
      <c r="BJ223" s="1005">
        <v>178</v>
      </c>
      <c r="BK223" s="1005">
        <v>87.2</v>
      </c>
      <c r="BL223" s="1005">
        <v>178</v>
      </c>
      <c r="BM223" s="1005">
        <v>0.72170000000000001</v>
      </c>
      <c r="BN223" s="1024">
        <f t="shared" si="257"/>
        <v>0.25187945973496434</v>
      </c>
      <c r="BO223" s="1005">
        <v>15814</v>
      </c>
      <c r="BP223" s="1005">
        <f t="shared" si="228"/>
        <v>37670</v>
      </c>
      <c r="BQ223" s="1005">
        <f t="shared" si="229"/>
        <v>0</v>
      </c>
      <c r="BR223" s="1005">
        <v>178</v>
      </c>
      <c r="BS223" s="1005">
        <v>16</v>
      </c>
      <c r="BT223" s="1005">
        <v>178</v>
      </c>
      <c r="BU223" s="1005">
        <v>0.5403</v>
      </c>
      <c r="BV223" s="1024">
        <f t="shared" si="258"/>
        <v>0.15826612903225806</v>
      </c>
      <c r="BW223" s="1005">
        <v>1884</v>
      </c>
      <c r="BX223" s="1005">
        <f t="shared" si="230"/>
        <v>7142</v>
      </c>
      <c r="BY223" s="1005">
        <f t="shared" si="231"/>
        <v>0</v>
      </c>
      <c r="BZ223" s="1005">
        <v>178</v>
      </c>
      <c r="CA223" s="1005">
        <v>6.8</v>
      </c>
      <c r="CB223" s="1005">
        <v>178</v>
      </c>
      <c r="CC223" s="1005">
        <v>0.43340000000000001</v>
      </c>
      <c r="CD223" s="1024">
        <f t="shared" si="259"/>
        <v>0.31467425679949401</v>
      </c>
      <c r="CE223" s="1005">
        <v>1592</v>
      </c>
      <c r="CF223" s="1005">
        <f t="shared" si="232"/>
        <v>3036</v>
      </c>
      <c r="CG223" s="1005">
        <f t="shared" si="233"/>
        <v>0</v>
      </c>
      <c r="CH223" s="1005">
        <v>178</v>
      </c>
      <c r="CI223" s="1005">
        <v>52</v>
      </c>
      <c r="CJ223" s="1005">
        <v>178</v>
      </c>
      <c r="CK223" s="1005">
        <v>0.77290000000000003</v>
      </c>
      <c r="CL223" s="1024">
        <f t="shared" si="260"/>
        <v>0.2755265567765568</v>
      </c>
      <c r="CM223" s="1005">
        <v>9628</v>
      </c>
      <c r="CN223" s="1005">
        <f t="shared" si="234"/>
        <v>20966</v>
      </c>
      <c r="CO223" s="1005">
        <f t="shared" si="235"/>
        <v>0</v>
      </c>
      <c r="CP223" s="1005">
        <v>178</v>
      </c>
      <c r="CQ223" s="1005">
        <v>209.2</v>
      </c>
      <c r="CR223" s="1005">
        <v>209.2</v>
      </c>
      <c r="CS223" s="1005">
        <v>0.70540000000000003</v>
      </c>
      <c r="CT223" s="1024">
        <f t="shared" si="249"/>
        <v>0.20662431382224142</v>
      </c>
      <c r="CU223" s="1005">
        <v>32160</v>
      </c>
      <c r="CV223" s="1005">
        <f t="shared" si="236"/>
        <v>93387</v>
      </c>
      <c r="CW223" s="1005">
        <f t="shared" si="237"/>
        <v>0</v>
      </c>
    </row>
    <row r="224" spans="1:101">
      <c r="A224" s="1004">
        <v>218</v>
      </c>
      <c r="B224" s="1005" t="s">
        <v>250</v>
      </c>
      <c r="C224" s="1004" t="s">
        <v>1274</v>
      </c>
      <c r="D224" s="1005" t="s">
        <v>2011</v>
      </c>
      <c r="E224" s="1004" t="s">
        <v>55</v>
      </c>
      <c r="F224" s="1004">
        <v>178</v>
      </c>
      <c r="G224" s="1005">
        <v>158.06</v>
      </c>
      <c r="H224" s="1004">
        <v>158.06</v>
      </c>
      <c r="I224" s="1005">
        <v>0.99350000000000005</v>
      </c>
      <c r="J224" s="1024">
        <f t="shared" si="250"/>
        <v>0.42079660325895935</v>
      </c>
      <c r="K224" s="1005">
        <v>47888</v>
      </c>
      <c r="L224" s="1005">
        <f t="shared" si="214"/>
        <v>68282</v>
      </c>
      <c r="M224" s="1005">
        <f t="shared" si="215"/>
        <v>0</v>
      </c>
      <c r="N224" s="1005">
        <v>178</v>
      </c>
      <c r="O224" s="1005">
        <v>233.68</v>
      </c>
      <c r="P224" s="1005">
        <v>233.68</v>
      </c>
      <c r="Q224" s="1005">
        <v>0.82830000000000004</v>
      </c>
      <c r="R224" s="1024">
        <f t="shared" si="251"/>
        <v>0.2621796004461574</v>
      </c>
      <c r="S224" s="1005">
        <v>45582</v>
      </c>
      <c r="T224" s="1005">
        <f t="shared" si="216"/>
        <v>104315</v>
      </c>
      <c r="U224" s="1005">
        <f t="shared" si="217"/>
        <v>0</v>
      </c>
      <c r="V224" s="1005">
        <v>178</v>
      </c>
      <c r="W224" s="1005">
        <v>217.38</v>
      </c>
      <c r="X224" s="1005">
        <v>217.38</v>
      </c>
      <c r="Y224" s="1005">
        <v>0.8347</v>
      </c>
      <c r="Z224" s="1024">
        <f t="shared" si="252"/>
        <v>0.32720479242698397</v>
      </c>
      <c r="AA224" s="1005">
        <v>51212</v>
      </c>
      <c r="AB224" s="1005">
        <f t="shared" si="218"/>
        <v>93908</v>
      </c>
      <c r="AC224" s="1005">
        <f t="shared" si="219"/>
        <v>0</v>
      </c>
      <c r="AD224" s="1005">
        <v>178</v>
      </c>
      <c r="AE224" s="1005">
        <v>243.18</v>
      </c>
      <c r="AF224" s="1005">
        <v>243.18</v>
      </c>
      <c r="AG224" s="1005">
        <v>0.87890000000000001</v>
      </c>
      <c r="AH224" s="1024">
        <f t="shared" si="253"/>
        <v>0.32331464723241421</v>
      </c>
      <c r="AI224" s="1005">
        <v>58496</v>
      </c>
      <c r="AJ224" s="1005">
        <f t="shared" si="220"/>
        <v>108556</v>
      </c>
      <c r="AK224" s="1005">
        <f t="shared" si="221"/>
        <v>0</v>
      </c>
      <c r="AL224" s="1005">
        <v>178</v>
      </c>
      <c r="AM224" s="1005">
        <v>154.94</v>
      </c>
      <c r="AN224" s="1005">
        <v>154.94</v>
      </c>
      <c r="AO224" s="1005">
        <v>0.98399999999999999</v>
      </c>
      <c r="AP224" s="1024">
        <f t="shared" si="254"/>
        <v>0.38455746310399724</v>
      </c>
      <c r="AQ224" s="1005">
        <v>44330</v>
      </c>
      <c r="AR224" s="1005">
        <f t="shared" si="222"/>
        <v>69165</v>
      </c>
      <c r="AS224" s="1005">
        <f t="shared" si="223"/>
        <v>0</v>
      </c>
      <c r="AT224" s="1005">
        <v>178</v>
      </c>
      <c r="AU224" s="1005">
        <v>154.88</v>
      </c>
      <c r="AV224" s="1005">
        <v>154.88</v>
      </c>
      <c r="AW224" s="1005">
        <v>0.96619999999999995</v>
      </c>
      <c r="AX224" s="1024">
        <f t="shared" si="255"/>
        <v>0.22086992079889808</v>
      </c>
      <c r="AY224" s="1005">
        <v>24630</v>
      </c>
      <c r="AZ224" s="1005">
        <f t="shared" si="224"/>
        <v>66908</v>
      </c>
      <c r="BA224" s="1005">
        <f t="shared" si="225"/>
        <v>0</v>
      </c>
      <c r="BB224" s="1005">
        <v>178</v>
      </c>
      <c r="BC224" s="1005">
        <v>33.5</v>
      </c>
      <c r="BD224" s="1005">
        <v>142.4</v>
      </c>
      <c r="BE224" s="1005">
        <v>0.56640000000000001</v>
      </c>
      <c r="BF224" s="1024">
        <f t="shared" si="256"/>
        <v>0.14195153265928423</v>
      </c>
      <c r="BG224" s="1005">
        <v>3538</v>
      </c>
      <c r="BH224" s="1005">
        <f t="shared" si="226"/>
        <v>14954</v>
      </c>
      <c r="BI224" s="1005">
        <f t="shared" si="227"/>
        <v>0</v>
      </c>
      <c r="BJ224" s="1005">
        <v>178</v>
      </c>
      <c r="BK224" s="1005">
        <v>12</v>
      </c>
      <c r="BL224" s="1005">
        <v>142.4</v>
      </c>
      <c r="BM224" s="1005">
        <v>0.49220000000000003</v>
      </c>
      <c r="BN224" s="1024">
        <f t="shared" si="257"/>
        <v>0.37199074074074073</v>
      </c>
      <c r="BO224" s="1005">
        <v>3214</v>
      </c>
      <c r="BP224" s="1005">
        <f t="shared" si="228"/>
        <v>5184</v>
      </c>
      <c r="BQ224" s="1005">
        <f t="shared" si="229"/>
        <v>0</v>
      </c>
      <c r="BR224" s="1005">
        <v>178</v>
      </c>
      <c r="BS224" s="1005">
        <v>17.239999999999998</v>
      </c>
      <c r="BT224" s="1005">
        <v>142.4</v>
      </c>
      <c r="BU224" s="1005">
        <v>0.54930000000000001</v>
      </c>
      <c r="BV224" s="1024">
        <f t="shared" si="258"/>
        <v>0.27474240950028689</v>
      </c>
      <c r="BW224" s="1005">
        <v>3524</v>
      </c>
      <c r="BX224" s="1005">
        <f t="shared" si="230"/>
        <v>7696</v>
      </c>
      <c r="BY224" s="1005">
        <f t="shared" si="231"/>
        <v>0</v>
      </c>
      <c r="BZ224" s="1005">
        <v>178</v>
      </c>
      <c r="CA224" s="1005">
        <v>137.12</v>
      </c>
      <c r="CB224" s="1005">
        <v>142.4</v>
      </c>
      <c r="CC224" s="1005">
        <v>0.95509999999999995</v>
      </c>
      <c r="CD224" s="1024">
        <f t="shared" si="259"/>
        <v>0.40140258591485678</v>
      </c>
      <c r="CE224" s="1005">
        <v>40950</v>
      </c>
      <c r="CF224" s="1005">
        <f t="shared" si="232"/>
        <v>61210</v>
      </c>
      <c r="CG224" s="1005">
        <f t="shared" si="233"/>
        <v>0</v>
      </c>
      <c r="CH224" s="1005">
        <v>178</v>
      </c>
      <c r="CI224" s="1005">
        <v>154.62</v>
      </c>
      <c r="CJ224" s="1005">
        <v>154.62</v>
      </c>
      <c r="CK224" s="1005">
        <v>0.95520000000000005</v>
      </c>
      <c r="CL224" s="1024">
        <f t="shared" si="260"/>
        <v>0.36364112324531417</v>
      </c>
      <c r="CM224" s="1005">
        <v>37784</v>
      </c>
      <c r="CN224" s="1005">
        <f t="shared" si="234"/>
        <v>62343</v>
      </c>
      <c r="CO224" s="1005">
        <f t="shared" si="235"/>
        <v>0</v>
      </c>
      <c r="CP224" s="1005">
        <v>178</v>
      </c>
      <c r="CQ224" s="1005">
        <v>162.68</v>
      </c>
      <c r="CR224" s="1005">
        <v>162.68</v>
      </c>
      <c r="CS224" s="1005">
        <v>0.95520000000000005</v>
      </c>
      <c r="CT224" s="1024">
        <f t="shared" si="249"/>
        <v>0.49900061073788243</v>
      </c>
      <c r="CU224" s="1005">
        <v>60396</v>
      </c>
      <c r="CV224" s="1005">
        <f t="shared" si="236"/>
        <v>72620</v>
      </c>
      <c r="CW224" s="1005">
        <f t="shared" si="237"/>
        <v>0</v>
      </c>
    </row>
    <row r="225" spans="1:101">
      <c r="A225" s="1004">
        <v>219</v>
      </c>
      <c r="B225" s="1005" t="s">
        <v>1364</v>
      </c>
      <c r="C225" s="1004" t="s">
        <v>1276</v>
      </c>
      <c r="D225" s="1005" t="s">
        <v>2011</v>
      </c>
      <c r="E225" s="1004" t="s">
        <v>55</v>
      </c>
      <c r="F225" s="1004">
        <v>178</v>
      </c>
      <c r="G225" s="1005">
        <v>0</v>
      </c>
      <c r="H225" s="1004">
        <v>142.4</v>
      </c>
      <c r="I225" s="1005">
        <v>0</v>
      </c>
      <c r="J225" s="1024">
        <v>0</v>
      </c>
      <c r="K225" s="1005">
        <v>0</v>
      </c>
      <c r="L225" s="1005">
        <f t="shared" si="214"/>
        <v>0</v>
      </c>
      <c r="M225" s="1005">
        <f t="shared" si="215"/>
        <v>0</v>
      </c>
      <c r="N225" s="1005">
        <v>178</v>
      </c>
      <c r="O225" s="1005">
        <v>0</v>
      </c>
      <c r="P225" s="1005">
        <v>142.4</v>
      </c>
      <c r="Q225" s="1005">
        <v>0</v>
      </c>
      <c r="R225" s="1024">
        <v>0</v>
      </c>
      <c r="S225" s="1005">
        <v>0</v>
      </c>
      <c r="T225" s="1005">
        <f t="shared" si="216"/>
        <v>0</v>
      </c>
      <c r="U225" s="1005">
        <f t="shared" si="217"/>
        <v>0</v>
      </c>
      <c r="V225" s="1005">
        <v>178</v>
      </c>
      <c r="W225" s="1005">
        <v>0</v>
      </c>
      <c r="X225" s="1005">
        <v>142.4</v>
      </c>
      <c r="Y225" s="1005">
        <v>0</v>
      </c>
      <c r="Z225" s="1024">
        <v>0</v>
      </c>
      <c r="AA225" s="1005">
        <v>0</v>
      </c>
      <c r="AB225" s="1005">
        <f t="shared" si="218"/>
        <v>0</v>
      </c>
      <c r="AC225" s="1005">
        <f t="shared" si="219"/>
        <v>0</v>
      </c>
      <c r="AD225" s="1005">
        <v>178</v>
      </c>
      <c r="AE225" s="1005">
        <v>0</v>
      </c>
      <c r="AF225" s="1005">
        <v>142.4</v>
      </c>
      <c r="AG225" s="1005">
        <v>0</v>
      </c>
      <c r="AH225" s="1024">
        <v>0</v>
      </c>
      <c r="AI225" s="1005">
        <v>0</v>
      </c>
      <c r="AJ225" s="1005">
        <f t="shared" si="220"/>
        <v>0</v>
      </c>
      <c r="AK225" s="1005">
        <f t="shared" si="221"/>
        <v>0</v>
      </c>
      <c r="AL225" s="1005">
        <v>178</v>
      </c>
      <c r="AM225" s="1005">
        <v>0</v>
      </c>
      <c r="AN225" s="1005">
        <v>142.4</v>
      </c>
      <c r="AO225" s="1005">
        <v>0</v>
      </c>
      <c r="AP225" s="1024">
        <v>0</v>
      </c>
      <c r="AQ225" s="1005">
        <v>0</v>
      </c>
      <c r="AR225" s="1005">
        <f t="shared" si="222"/>
        <v>0</v>
      </c>
      <c r="AS225" s="1005">
        <f t="shared" si="223"/>
        <v>0</v>
      </c>
      <c r="AT225" s="1005">
        <v>178</v>
      </c>
      <c r="AU225" s="1005">
        <v>0</v>
      </c>
      <c r="AV225" s="1005">
        <v>142.4</v>
      </c>
      <c r="AW225" s="1005">
        <v>0</v>
      </c>
      <c r="AX225" s="1024">
        <v>0</v>
      </c>
      <c r="AY225" s="1005">
        <v>0</v>
      </c>
      <c r="AZ225" s="1005">
        <f t="shared" si="224"/>
        <v>0</v>
      </c>
      <c r="BA225" s="1005">
        <f t="shared" si="225"/>
        <v>0</v>
      </c>
      <c r="BB225" s="1005">
        <v>178</v>
      </c>
      <c r="BC225" s="1005">
        <v>0</v>
      </c>
      <c r="BD225" s="1005">
        <v>142.4</v>
      </c>
      <c r="BE225" s="1005">
        <v>0</v>
      </c>
      <c r="BF225" s="1024">
        <v>0</v>
      </c>
      <c r="BG225" s="1005">
        <v>0</v>
      </c>
      <c r="BH225" s="1005">
        <f t="shared" si="226"/>
        <v>0</v>
      </c>
      <c r="BI225" s="1005">
        <f t="shared" si="227"/>
        <v>0</v>
      </c>
      <c r="BJ225" s="1005">
        <v>178</v>
      </c>
      <c r="BK225" s="1005">
        <v>0</v>
      </c>
      <c r="BL225" s="1005">
        <v>142.4</v>
      </c>
      <c r="BM225" s="1005">
        <v>0</v>
      </c>
      <c r="BN225" s="1024">
        <v>0</v>
      </c>
      <c r="BO225" s="1005">
        <v>0</v>
      </c>
      <c r="BP225" s="1005">
        <f t="shared" si="228"/>
        <v>0</v>
      </c>
      <c r="BQ225" s="1005">
        <f t="shared" si="229"/>
        <v>0</v>
      </c>
      <c r="BR225" s="1005"/>
      <c r="BS225" s="1005"/>
      <c r="BT225" s="1005"/>
      <c r="BU225" s="1005"/>
      <c r="BV225" s="1024">
        <v>0</v>
      </c>
      <c r="BW225" s="1005"/>
      <c r="BX225" s="1005">
        <f t="shared" si="230"/>
        <v>0</v>
      </c>
      <c r="BY225" s="1005">
        <f t="shared" si="231"/>
        <v>0</v>
      </c>
      <c r="BZ225" s="1005"/>
      <c r="CA225" s="1005"/>
      <c r="CB225" s="1005"/>
      <c r="CC225" s="1005"/>
      <c r="CD225" s="1024">
        <v>0</v>
      </c>
      <c r="CE225" s="1005"/>
      <c r="CF225" s="1005">
        <f t="shared" si="232"/>
        <v>0</v>
      </c>
      <c r="CG225" s="1005">
        <f t="shared" si="233"/>
        <v>0</v>
      </c>
      <c r="CH225" s="1005"/>
      <c r="CI225" s="1005"/>
      <c r="CJ225" s="1005"/>
      <c r="CK225" s="1005"/>
      <c r="CL225" s="1024">
        <v>0</v>
      </c>
      <c r="CM225" s="1005"/>
      <c r="CN225" s="1005">
        <f t="shared" si="234"/>
        <v>0</v>
      </c>
      <c r="CO225" s="1005">
        <f t="shared" si="235"/>
        <v>0</v>
      </c>
      <c r="CP225" s="1005"/>
      <c r="CQ225" s="1005"/>
      <c r="CR225" s="1005"/>
      <c r="CS225" s="1005"/>
      <c r="CT225" s="1024">
        <v>0</v>
      </c>
      <c r="CU225" s="1005"/>
      <c r="CV225" s="1005">
        <f t="shared" si="236"/>
        <v>0</v>
      </c>
      <c r="CW225" s="1005">
        <f t="shared" si="237"/>
        <v>0</v>
      </c>
    </row>
    <row r="226" spans="1:101">
      <c r="A226" s="1004">
        <v>220</v>
      </c>
      <c r="B226" s="1005" t="s">
        <v>1363</v>
      </c>
      <c r="C226" s="1004" t="s">
        <v>1274</v>
      </c>
      <c r="D226" s="1005" t="s">
        <v>2054</v>
      </c>
      <c r="E226" s="1004" t="s">
        <v>55</v>
      </c>
      <c r="F226" s="1004">
        <v>178</v>
      </c>
      <c r="G226" s="1005">
        <v>114</v>
      </c>
      <c r="H226" s="1004">
        <v>178</v>
      </c>
      <c r="I226" s="1005">
        <v>0.8246</v>
      </c>
      <c r="J226" s="1024">
        <f>+(K226/(24*30*G226))</f>
        <v>0.41263401559454194</v>
      </c>
      <c r="K226" s="1005">
        <v>33869</v>
      </c>
      <c r="L226" s="1005">
        <f t="shared" si="214"/>
        <v>49248</v>
      </c>
      <c r="M226" s="1005">
        <f t="shared" si="215"/>
        <v>0</v>
      </c>
      <c r="N226" s="1005">
        <v>178</v>
      </c>
      <c r="O226" s="1005">
        <v>77.040000000000006</v>
      </c>
      <c r="P226" s="1005">
        <v>178</v>
      </c>
      <c r="Q226" s="1005">
        <v>0.83579999999999999</v>
      </c>
      <c r="R226" s="1024">
        <f>+(S226/(24*31*O226))</f>
        <v>0.18650414810348484</v>
      </c>
      <c r="S226" s="1005">
        <v>10690</v>
      </c>
      <c r="T226" s="1005">
        <f t="shared" si="216"/>
        <v>34391</v>
      </c>
      <c r="U226" s="1005">
        <f t="shared" si="217"/>
        <v>0</v>
      </c>
      <c r="V226" s="1005">
        <v>178</v>
      </c>
      <c r="W226" s="1005">
        <v>69.12</v>
      </c>
      <c r="X226" s="1005">
        <v>178</v>
      </c>
      <c r="Y226" s="1005">
        <v>0.57569999999999999</v>
      </c>
      <c r="Z226" s="1024">
        <f>+(AA226/(24*30*W226))</f>
        <v>0.23937837577160492</v>
      </c>
      <c r="AA226" s="1005">
        <v>11913</v>
      </c>
      <c r="AB226" s="1005">
        <f t="shared" si="218"/>
        <v>29860</v>
      </c>
      <c r="AC226" s="1005">
        <f t="shared" si="219"/>
        <v>0</v>
      </c>
      <c r="AD226" s="1005">
        <v>178</v>
      </c>
      <c r="AE226" s="1005">
        <v>108</v>
      </c>
      <c r="AF226" s="1005">
        <v>178</v>
      </c>
      <c r="AG226" s="1005">
        <v>0.64300000000000002</v>
      </c>
      <c r="AH226" s="1024">
        <f>+(AI226/(24*31*AE226))</f>
        <v>0.32941308243727596</v>
      </c>
      <c r="AI226" s="1005">
        <v>26469</v>
      </c>
      <c r="AJ226" s="1005">
        <f t="shared" si="220"/>
        <v>48211</v>
      </c>
      <c r="AK226" s="1005">
        <f t="shared" si="221"/>
        <v>0</v>
      </c>
      <c r="AL226" s="1005">
        <v>178</v>
      </c>
      <c r="AM226" s="1005">
        <v>108</v>
      </c>
      <c r="AN226" s="1005">
        <v>178</v>
      </c>
      <c r="AO226" s="1005">
        <v>0.69469999999999998</v>
      </c>
      <c r="AP226" s="1024">
        <f>+(AQ226/(24*31*AM226))</f>
        <v>0.40580197132616486</v>
      </c>
      <c r="AQ226" s="1005">
        <v>32607</v>
      </c>
      <c r="AR226" s="1005">
        <f t="shared" si="222"/>
        <v>48211</v>
      </c>
      <c r="AS226" s="1005">
        <f t="shared" si="223"/>
        <v>0</v>
      </c>
      <c r="AT226" s="1005">
        <v>178</v>
      </c>
      <c r="AU226" s="1005">
        <v>114</v>
      </c>
      <c r="AV226" s="1005">
        <v>178</v>
      </c>
      <c r="AW226" s="1005">
        <v>0.71030000000000004</v>
      </c>
      <c r="AX226" s="1024">
        <f>+(AY226/(24*30*AU226))</f>
        <v>0.32050438596491226</v>
      </c>
      <c r="AY226" s="1005">
        <v>26307</v>
      </c>
      <c r="AZ226" s="1005">
        <f t="shared" si="224"/>
        <v>49248</v>
      </c>
      <c r="BA226" s="1005">
        <f t="shared" si="225"/>
        <v>0</v>
      </c>
      <c r="BB226" s="1005">
        <v>178</v>
      </c>
      <c r="BC226" s="1005">
        <v>42</v>
      </c>
      <c r="BD226" s="1005">
        <v>178</v>
      </c>
      <c r="BE226" s="1005">
        <v>0.48359999999999997</v>
      </c>
      <c r="BF226" s="1024">
        <f>+(BG226/(24*31*BC226))</f>
        <v>0.2856182795698925</v>
      </c>
      <c r="BG226" s="1005">
        <v>8925</v>
      </c>
      <c r="BH226" s="1005">
        <f t="shared" si="226"/>
        <v>18749</v>
      </c>
      <c r="BI226" s="1005">
        <f t="shared" si="227"/>
        <v>0</v>
      </c>
      <c r="BJ226" s="1005">
        <v>178</v>
      </c>
      <c r="BK226" s="1005">
        <v>24.72</v>
      </c>
      <c r="BL226" s="1005">
        <v>178</v>
      </c>
      <c r="BM226" s="1005">
        <v>0.31509999999999999</v>
      </c>
      <c r="BN226" s="1024">
        <f>+(BO226/(24*30*BK226))</f>
        <v>0.67652148507731036</v>
      </c>
      <c r="BO226" s="1005">
        <v>12041</v>
      </c>
      <c r="BP226" s="1005">
        <f t="shared" si="228"/>
        <v>10679</v>
      </c>
      <c r="BQ226" s="1005">
        <f t="shared" si="229"/>
        <v>1362</v>
      </c>
      <c r="BR226" s="1005">
        <v>178</v>
      </c>
      <c r="BS226" s="1005">
        <v>24.72</v>
      </c>
      <c r="BT226" s="1005">
        <v>178</v>
      </c>
      <c r="BU226" s="1005">
        <v>0.215</v>
      </c>
      <c r="BV226" s="1024">
        <f>+(BW226/(24*31*BS226))</f>
        <v>0.48869923791627518</v>
      </c>
      <c r="BW226" s="1005">
        <v>8988</v>
      </c>
      <c r="BX226" s="1005">
        <f t="shared" si="230"/>
        <v>11035</v>
      </c>
      <c r="BY226" s="1005">
        <f t="shared" si="231"/>
        <v>0</v>
      </c>
      <c r="BZ226" s="1005">
        <v>178</v>
      </c>
      <c r="CA226" s="1005">
        <v>22.32</v>
      </c>
      <c r="CB226" s="1005">
        <v>178</v>
      </c>
      <c r="CC226" s="1005">
        <v>0.15740000000000001</v>
      </c>
      <c r="CD226" s="1024">
        <f>+(CE226/(24*31*CA226))</f>
        <v>0.70161049446949542</v>
      </c>
      <c r="CE226" s="1005">
        <v>11651</v>
      </c>
      <c r="CF226" s="1005">
        <f t="shared" si="232"/>
        <v>9964</v>
      </c>
      <c r="CG226" s="1005">
        <f t="shared" si="233"/>
        <v>1687</v>
      </c>
      <c r="CH226" s="1005">
        <v>178</v>
      </c>
      <c r="CI226" s="1005">
        <v>91.44</v>
      </c>
      <c r="CJ226" s="1005">
        <v>178</v>
      </c>
      <c r="CK226" s="1005">
        <v>0.39660000000000001</v>
      </c>
      <c r="CL226" s="1024">
        <f>+(CM226/(24*28*CI226))</f>
        <v>0.22848706411698538</v>
      </c>
      <c r="CM226" s="1005">
        <v>14040</v>
      </c>
      <c r="CN226" s="1005">
        <f t="shared" si="234"/>
        <v>36869</v>
      </c>
      <c r="CO226" s="1005">
        <f t="shared" si="235"/>
        <v>0</v>
      </c>
      <c r="CP226" s="1005">
        <v>178</v>
      </c>
      <c r="CQ226" s="1005">
        <v>139.68</v>
      </c>
      <c r="CR226" s="1005">
        <v>178</v>
      </c>
      <c r="CS226" s="1005">
        <v>0.6694</v>
      </c>
      <c r="CT226" s="1024">
        <f>+(CU226/(24*31*CQ226))</f>
        <v>0.20382610328985454</v>
      </c>
      <c r="CU226" s="1005">
        <v>21182</v>
      </c>
      <c r="CV226" s="1005">
        <f t="shared" si="236"/>
        <v>62353</v>
      </c>
      <c r="CW226" s="1005">
        <f t="shared" si="237"/>
        <v>0</v>
      </c>
    </row>
    <row r="227" spans="1:101">
      <c r="A227" s="1004">
        <v>221</v>
      </c>
      <c r="B227" s="1005" t="s">
        <v>1709</v>
      </c>
      <c r="C227" s="1004" t="s">
        <v>1274</v>
      </c>
      <c r="D227" s="1005" t="s">
        <v>2054</v>
      </c>
      <c r="E227" s="1004" t="s">
        <v>55</v>
      </c>
      <c r="F227" s="1004">
        <v>178</v>
      </c>
      <c r="G227" s="1005">
        <v>220.24</v>
      </c>
      <c r="H227" s="1004">
        <v>220.24</v>
      </c>
      <c r="I227" s="1005">
        <v>0.73529999999999995</v>
      </c>
      <c r="J227" s="1024">
        <f>+(K227/(24*30*G227))</f>
        <v>0.30358296000322876</v>
      </c>
      <c r="K227" s="1005">
        <v>48140</v>
      </c>
      <c r="L227" s="1005">
        <f t="shared" si="214"/>
        <v>95144</v>
      </c>
      <c r="M227" s="1005">
        <f t="shared" si="215"/>
        <v>0</v>
      </c>
      <c r="N227" s="1005">
        <v>178</v>
      </c>
      <c r="O227" s="1005">
        <v>327.76</v>
      </c>
      <c r="P227" s="1005">
        <v>327.76</v>
      </c>
      <c r="Q227" s="1005">
        <v>0.75129999999999997</v>
      </c>
      <c r="R227" s="1024">
        <f>+(S227/(24*31*O227))</f>
        <v>0.20619762427792693</v>
      </c>
      <c r="S227" s="1005">
        <v>50282</v>
      </c>
      <c r="T227" s="1005">
        <f t="shared" si="216"/>
        <v>146312</v>
      </c>
      <c r="U227" s="1005">
        <f t="shared" si="217"/>
        <v>0</v>
      </c>
      <c r="V227" s="1005">
        <v>178</v>
      </c>
      <c r="W227" s="1005">
        <v>308.39999999999998</v>
      </c>
      <c r="X227" s="1005">
        <v>308.39999999999998</v>
      </c>
      <c r="Y227" s="1005">
        <v>0.71230000000000004</v>
      </c>
      <c r="Z227" s="1024">
        <f>+(AA227/(24*30*W227))</f>
        <v>0.36787091079406259</v>
      </c>
      <c r="AA227" s="1005">
        <v>81685</v>
      </c>
      <c r="AB227" s="1005">
        <f t="shared" si="218"/>
        <v>133229</v>
      </c>
      <c r="AC227" s="1005">
        <f t="shared" si="219"/>
        <v>0</v>
      </c>
      <c r="AD227" s="1005">
        <v>178</v>
      </c>
      <c r="AE227" s="1005">
        <v>279.92</v>
      </c>
      <c r="AF227" s="1005">
        <v>279.92</v>
      </c>
      <c r="AG227" s="1005">
        <v>0.68559999999999999</v>
      </c>
      <c r="AH227" s="1024">
        <f>+(AI227/(24*31*AE227))</f>
        <v>0.34630670206848652</v>
      </c>
      <c r="AI227" s="1005">
        <v>72122</v>
      </c>
      <c r="AJ227" s="1005">
        <f t="shared" si="220"/>
        <v>124956</v>
      </c>
      <c r="AK227" s="1005">
        <f t="shared" si="221"/>
        <v>0</v>
      </c>
      <c r="AL227" s="1005">
        <v>178</v>
      </c>
      <c r="AM227" s="1005">
        <v>192.32</v>
      </c>
      <c r="AN227" s="1005">
        <v>192.32</v>
      </c>
      <c r="AO227" s="1005">
        <v>0.79630000000000001</v>
      </c>
      <c r="AP227" s="1024">
        <f>+(AQ227/(24*31*AM227))</f>
        <v>0.21147410006619793</v>
      </c>
      <c r="AQ227" s="1005">
        <v>30259</v>
      </c>
      <c r="AR227" s="1005">
        <f t="shared" si="222"/>
        <v>85852</v>
      </c>
      <c r="AS227" s="1005">
        <f t="shared" si="223"/>
        <v>0</v>
      </c>
      <c r="AT227" s="1005">
        <v>178</v>
      </c>
      <c r="AU227" s="1005">
        <v>130</v>
      </c>
      <c r="AV227" s="1005">
        <v>178</v>
      </c>
      <c r="AW227" s="1005">
        <v>0.79800000000000004</v>
      </c>
      <c r="AX227" s="1024">
        <f>+(AY227/(24*30*AU227))</f>
        <v>0.24050213675213675</v>
      </c>
      <c r="AY227" s="1005">
        <v>22511</v>
      </c>
      <c r="AZ227" s="1005">
        <f t="shared" si="224"/>
        <v>56160</v>
      </c>
      <c r="BA227" s="1005">
        <f t="shared" si="225"/>
        <v>0</v>
      </c>
      <c r="BB227" s="1005">
        <v>178</v>
      </c>
      <c r="BC227" s="1005">
        <v>108</v>
      </c>
      <c r="BD227" s="1005">
        <v>178</v>
      </c>
      <c r="BE227" s="1005">
        <v>0.64300000000000002</v>
      </c>
      <c r="BF227" s="1024">
        <f>+(BG227/(24*31*BC227))</f>
        <v>0.13639984070091596</v>
      </c>
      <c r="BG227" s="1005">
        <v>10960</v>
      </c>
      <c r="BH227" s="1005">
        <f t="shared" si="226"/>
        <v>48211</v>
      </c>
      <c r="BI227" s="1005">
        <f t="shared" si="227"/>
        <v>0</v>
      </c>
      <c r="BJ227" s="1005">
        <v>178</v>
      </c>
      <c r="BK227" s="1005">
        <v>45.36</v>
      </c>
      <c r="BL227" s="1005">
        <v>178</v>
      </c>
      <c r="BM227" s="1005">
        <v>0.22850000000000001</v>
      </c>
      <c r="BN227" s="1024">
        <f>+(BO227/(24*30*BK227))</f>
        <v>0.48880560454634525</v>
      </c>
      <c r="BO227" s="1005">
        <v>15964</v>
      </c>
      <c r="BP227" s="1005">
        <f t="shared" si="228"/>
        <v>19596</v>
      </c>
      <c r="BQ227" s="1005">
        <f t="shared" si="229"/>
        <v>0</v>
      </c>
      <c r="BR227" s="1005">
        <v>178</v>
      </c>
      <c r="BS227" s="1005">
        <v>27.6</v>
      </c>
      <c r="BT227" s="1005">
        <v>178</v>
      </c>
      <c r="BU227" s="1005">
        <v>0.29260000000000003</v>
      </c>
      <c r="BV227" s="1024">
        <f>+(BW227/(24*31*BS227))</f>
        <v>0.43015622565061551</v>
      </c>
      <c r="BW227" s="1005">
        <v>8833</v>
      </c>
      <c r="BX227" s="1005">
        <f t="shared" si="230"/>
        <v>12321</v>
      </c>
      <c r="BY227" s="1005">
        <f t="shared" si="231"/>
        <v>0</v>
      </c>
      <c r="BZ227" s="1005">
        <v>178</v>
      </c>
      <c r="CA227" s="1005">
        <v>13.6</v>
      </c>
      <c r="CB227" s="1005">
        <v>178</v>
      </c>
      <c r="CC227" s="1005">
        <v>0.14280000000000001</v>
      </c>
      <c r="CD227" s="1024">
        <f>+(CE227/(24*31*CA227))</f>
        <v>0.63241223908918409</v>
      </c>
      <c r="CE227" s="1005">
        <v>6399</v>
      </c>
      <c r="CF227" s="1005">
        <f t="shared" si="232"/>
        <v>6071</v>
      </c>
      <c r="CG227" s="1005">
        <f t="shared" si="233"/>
        <v>328</v>
      </c>
      <c r="CH227" s="1005">
        <v>178</v>
      </c>
      <c r="CI227" s="1005">
        <v>67.2</v>
      </c>
      <c r="CJ227" s="1005">
        <v>178</v>
      </c>
      <c r="CK227" s="1005">
        <v>0.3775</v>
      </c>
      <c r="CL227" s="1024">
        <f>+(CM227/(24*28*CI227))</f>
        <v>0.14697154903628118</v>
      </c>
      <c r="CM227" s="1005">
        <v>6637</v>
      </c>
      <c r="CN227" s="1005">
        <f t="shared" si="234"/>
        <v>27095</v>
      </c>
      <c r="CO227" s="1005">
        <f t="shared" si="235"/>
        <v>0</v>
      </c>
      <c r="CP227" s="1005">
        <v>178</v>
      </c>
      <c r="CQ227" s="1005">
        <v>184.32</v>
      </c>
      <c r="CR227" s="1005">
        <v>184.32</v>
      </c>
      <c r="CS227" s="1005">
        <v>0.7399</v>
      </c>
      <c r="CT227" s="1024">
        <f>+(CU227/(24*31*CQ227))</f>
        <v>0.11585741487455198</v>
      </c>
      <c r="CU227" s="1005">
        <v>15888</v>
      </c>
      <c r="CV227" s="1005">
        <f t="shared" si="236"/>
        <v>82280</v>
      </c>
      <c r="CW227" s="1005">
        <f t="shared" si="237"/>
        <v>0</v>
      </c>
    </row>
    <row r="228" spans="1:101">
      <c r="A228" s="1004">
        <v>222</v>
      </c>
      <c r="B228" s="1005" t="s">
        <v>1923</v>
      </c>
      <c r="C228" s="1004" t="s">
        <v>1274</v>
      </c>
      <c r="D228" s="1005" t="s">
        <v>2054</v>
      </c>
      <c r="E228" s="1004" t="s">
        <v>55</v>
      </c>
      <c r="F228" s="1004">
        <v>178</v>
      </c>
      <c r="G228" s="1005">
        <v>132</v>
      </c>
      <c r="H228" s="1004">
        <v>178</v>
      </c>
      <c r="I228" s="1005">
        <v>0.79710000000000003</v>
      </c>
      <c r="J228" s="1024">
        <f>+(K228/(24*30*G228))</f>
        <v>0.30997474747474746</v>
      </c>
      <c r="K228" s="1005">
        <v>29460</v>
      </c>
      <c r="L228" s="1005">
        <f t="shared" si="214"/>
        <v>57024</v>
      </c>
      <c r="M228" s="1005">
        <f t="shared" si="215"/>
        <v>0</v>
      </c>
      <c r="N228" s="1005">
        <v>178</v>
      </c>
      <c r="O228" s="1005">
        <v>132</v>
      </c>
      <c r="P228" s="1005">
        <v>178</v>
      </c>
      <c r="Q228" s="1005">
        <v>0.80630000000000002</v>
      </c>
      <c r="R228" s="1024">
        <f>+(S228/(24*31*O228))</f>
        <v>0.36064271749755622</v>
      </c>
      <c r="S228" s="1005">
        <v>35418</v>
      </c>
      <c r="T228" s="1005">
        <f t="shared" si="216"/>
        <v>58925</v>
      </c>
      <c r="U228" s="1005">
        <f t="shared" si="217"/>
        <v>0</v>
      </c>
      <c r="V228" s="1005">
        <v>178</v>
      </c>
      <c r="W228" s="1005">
        <v>150</v>
      </c>
      <c r="X228" s="1005">
        <v>178</v>
      </c>
      <c r="Y228" s="1005">
        <v>0.82030000000000003</v>
      </c>
      <c r="Z228" s="1024">
        <f>+(AA228/(24*30*W228))</f>
        <v>0.46750000000000003</v>
      </c>
      <c r="AA228" s="1005">
        <v>50490</v>
      </c>
      <c r="AB228" s="1005">
        <f t="shared" si="218"/>
        <v>64800</v>
      </c>
      <c r="AC228" s="1005">
        <f t="shared" si="219"/>
        <v>0</v>
      </c>
      <c r="AD228" s="1005">
        <v>178</v>
      </c>
      <c r="AE228" s="1005">
        <v>164.4</v>
      </c>
      <c r="AF228" s="1005">
        <v>178</v>
      </c>
      <c r="AG228" s="1005">
        <v>0.78990000000000005</v>
      </c>
      <c r="AH228" s="1024">
        <f>+(AI228/(24*31*AE228))</f>
        <v>0.38156836198100619</v>
      </c>
      <c r="AI228" s="1005">
        <v>46671</v>
      </c>
      <c r="AJ228" s="1005">
        <f t="shared" si="220"/>
        <v>73388</v>
      </c>
      <c r="AK228" s="1005">
        <f t="shared" si="221"/>
        <v>0</v>
      </c>
      <c r="AL228" s="1005">
        <v>178</v>
      </c>
      <c r="AM228" s="1005">
        <v>142.80000000000001</v>
      </c>
      <c r="AN228" s="1005">
        <v>178</v>
      </c>
      <c r="AO228" s="1005">
        <v>0.77259999999999995</v>
      </c>
      <c r="AP228" s="1024">
        <f>+(AQ228/(24*31*AM228))</f>
        <v>0.22668744917321765</v>
      </c>
      <c r="AQ228" s="1005">
        <v>24084</v>
      </c>
      <c r="AR228" s="1005">
        <f t="shared" si="222"/>
        <v>63746</v>
      </c>
      <c r="AS228" s="1005">
        <f t="shared" si="223"/>
        <v>0</v>
      </c>
      <c r="AT228" s="1005">
        <v>178</v>
      </c>
      <c r="AU228" s="1005">
        <v>114</v>
      </c>
      <c r="AV228" s="1005">
        <v>178</v>
      </c>
      <c r="AW228" s="1005">
        <v>0.80349999999999999</v>
      </c>
      <c r="AX228" s="1024">
        <f>+(AY228/(24*30*AU228))</f>
        <v>0.4967470760233918</v>
      </c>
      <c r="AY228" s="1005">
        <v>40773</v>
      </c>
      <c r="AZ228" s="1005">
        <f t="shared" si="224"/>
        <v>49248</v>
      </c>
      <c r="BA228" s="1005">
        <f t="shared" si="225"/>
        <v>0</v>
      </c>
      <c r="BB228" s="1005">
        <v>178</v>
      </c>
      <c r="BC228" s="1005">
        <v>168</v>
      </c>
      <c r="BD228" s="1005">
        <v>178</v>
      </c>
      <c r="BE228" s="1005">
        <v>0.81299999999999994</v>
      </c>
      <c r="BF228" s="1024">
        <f>+(BG228/(24*31*BC228))</f>
        <v>0.41047427035330258</v>
      </c>
      <c r="BG228" s="1005">
        <v>51306</v>
      </c>
      <c r="BH228" s="1005">
        <f t="shared" si="226"/>
        <v>74995</v>
      </c>
      <c r="BI228" s="1005">
        <f t="shared" si="227"/>
        <v>0</v>
      </c>
      <c r="BJ228" s="1005">
        <v>178</v>
      </c>
      <c r="BK228" s="1005">
        <v>174</v>
      </c>
      <c r="BL228" s="1005">
        <v>178</v>
      </c>
      <c r="BM228" s="1005">
        <v>0.77769999999999995</v>
      </c>
      <c r="BN228" s="1024">
        <f>+(BO228/(24*30*BK228))</f>
        <v>0.60799808429118773</v>
      </c>
      <c r="BO228" s="1005">
        <v>76170</v>
      </c>
      <c r="BP228" s="1005">
        <f t="shared" si="228"/>
        <v>75168</v>
      </c>
      <c r="BQ228" s="1005">
        <f t="shared" si="229"/>
        <v>1002</v>
      </c>
      <c r="BR228" s="1005">
        <v>178</v>
      </c>
      <c r="BS228" s="1005">
        <v>31.2</v>
      </c>
      <c r="BT228" s="1005">
        <v>178</v>
      </c>
      <c r="BU228" s="1005">
        <v>0.48859999999999998</v>
      </c>
      <c r="BV228" s="1024">
        <f>+(BW228/(24*31*BS228))</f>
        <v>0.1597394540942928</v>
      </c>
      <c r="BW228" s="1005">
        <v>3708</v>
      </c>
      <c r="BX228" s="1005">
        <f t="shared" si="230"/>
        <v>13928</v>
      </c>
      <c r="BY228" s="1005">
        <f t="shared" si="231"/>
        <v>0</v>
      </c>
      <c r="BZ228" s="1005">
        <v>178</v>
      </c>
      <c r="CA228" s="1005">
        <v>72</v>
      </c>
      <c r="CB228" s="1005">
        <v>178</v>
      </c>
      <c r="CC228" s="1005">
        <v>0.33960000000000001</v>
      </c>
      <c r="CD228" s="1024">
        <f>+(CE228/(24*31*CA228))</f>
        <v>4.4354838709677422E-2</v>
      </c>
      <c r="CE228" s="1005">
        <v>2376</v>
      </c>
      <c r="CF228" s="1005">
        <f t="shared" si="232"/>
        <v>32141</v>
      </c>
      <c r="CG228" s="1005">
        <f t="shared" si="233"/>
        <v>0</v>
      </c>
      <c r="CH228" s="1005">
        <v>178</v>
      </c>
      <c r="CI228" s="1005">
        <v>15.36</v>
      </c>
      <c r="CJ228" s="1005">
        <v>178</v>
      </c>
      <c r="CK228" s="1005">
        <v>0.6411</v>
      </c>
      <c r="CL228" s="1024">
        <f>+(CM228/(24*28*CI228))</f>
        <v>0.250244140625</v>
      </c>
      <c r="CM228" s="1005">
        <v>2583</v>
      </c>
      <c r="CN228" s="1005">
        <f t="shared" si="234"/>
        <v>6193</v>
      </c>
      <c r="CO228" s="1005">
        <f t="shared" si="235"/>
        <v>0</v>
      </c>
      <c r="CP228" s="1005">
        <v>178</v>
      </c>
      <c r="CQ228" s="1005">
        <v>31.92</v>
      </c>
      <c r="CR228" s="1005">
        <v>178</v>
      </c>
      <c r="CS228" s="1005">
        <v>0.74</v>
      </c>
      <c r="CT228" s="1024">
        <f>+(CU228/(24*31*CQ228))</f>
        <v>0.23230960465680331</v>
      </c>
      <c r="CU228" s="1005">
        <v>5517</v>
      </c>
      <c r="CV228" s="1005">
        <f t="shared" si="236"/>
        <v>14249</v>
      </c>
      <c r="CW228" s="1005">
        <f t="shared" si="237"/>
        <v>0</v>
      </c>
    </row>
    <row r="229" spans="1:101">
      <c r="A229" s="1004">
        <v>223</v>
      </c>
      <c r="B229" s="1005" t="s">
        <v>1924</v>
      </c>
      <c r="C229" s="1004" t="s">
        <v>1274</v>
      </c>
      <c r="D229" s="1005" t="s">
        <v>2054</v>
      </c>
      <c r="E229" s="1004" t="s">
        <v>55</v>
      </c>
      <c r="F229" s="1004">
        <v>178</v>
      </c>
      <c r="G229" s="1005">
        <v>48</v>
      </c>
      <c r="H229" s="1004">
        <v>178</v>
      </c>
      <c r="I229" s="1005">
        <v>0.92889999999999995</v>
      </c>
      <c r="J229" s="1024">
        <f>+(K229/(24*30*G229))</f>
        <v>0.58680555555555558</v>
      </c>
      <c r="K229" s="1005">
        <v>20280</v>
      </c>
      <c r="L229" s="1005">
        <f t="shared" si="214"/>
        <v>20736</v>
      </c>
      <c r="M229" s="1005">
        <f t="shared" si="215"/>
        <v>0</v>
      </c>
      <c r="N229" s="1005">
        <v>178</v>
      </c>
      <c r="O229" s="1005">
        <v>54</v>
      </c>
      <c r="P229" s="1005">
        <v>178</v>
      </c>
      <c r="Q229" s="1005">
        <v>0.85129999999999995</v>
      </c>
      <c r="R229" s="1024">
        <f>+(S229/(24*31*O229))</f>
        <v>0.49021804062126645</v>
      </c>
      <c r="S229" s="1005">
        <v>19695</v>
      </c>
      <c r="T229" s="1005">
        <f t="shared" si="216"/>
        <v>24106</v>
      </c>
      <c r="U229" s="1005">
        <f t="shared" si="217"/>
        <v>0</v>
      </c>
      <c r="V229" s="1005">
        <v>178</v>
      </c>
      <c r="W229" s="1005">
        <v>48</v>
      </c>
      <c r="X229" s="1005">
        <v>178</v>
      </c>
      <c r="Y229" s="1005">
        <v>0.88219999999999998</v>
      </c>
      <c r="Z229" s="1024">
        <f>+(AA229/(24*30*W229))</f>
        <v>0.51892361111111107</v>
      </c>
      <c r="AA229" s="1005">
        <v>17934</v>
      </c>
      <c r="AB229" s="1005">
        <f t="shared" si="218"/>
        <v>20736</v>
      </c>
      <c r="AC229" s="1005">
        <f t="shared" si="219"/>
        <v>0</v>
      </c>
      <c r="AD229" s="1005">
        <v>178</v>
      </c>
      <c r="AE229" s="1005">
        <v>47.04</v>
      </c>
      <c r="AF229" s="1005">
        <v>178</v>
      </c>
      <c r="AG229" s="1005">
        <v>0.87819999999999998</v>
      </c>
      <c r="AH229" s="1024">
        <f>+(AI229/(24*31*AE229))</f>
        <v>0.4107691463682247</v>
      </c>
      <c r="AI229" s="1005">
        <v>14376</v>
      </c>
      <c r="AJ229" s="1005">
        <f t="shared" si="220"/>
        <v>20999</v>
      </c>
      <c r="AK229" s="1005">
        <f t="shared" si="221"/>
        <v>0</v>
      </c>
      <c r="AL229" s="1005">
        <v>178</v>
      </c>
      <c r="AM229" s="1005">
        <v>55.56</v>
      </c>
      <c r="AN229" s="1005">
        <v>178</v>
      </c>
      <c r="AO229" s="1005">
        <v>0.87119999999999997</v>
      </c>
      <c r="AP229" s="1024">
        <f>+(AQ229/(24*31*AM229))</f>
        <v>0.66265666488616393</v>
      </c>
      <c r="AQ229" s="1005">
        <v>27392</v>
      </c>
      <c r="AR229" s="1005">
        <f t="shared" si="222"/>
        <v>24802</v>
      </c>
      <c r="AS229" s="1005">
        <f t="shared" si="223"/>
        <v>2590</v>
      </c>
      <c r="AT229" s="1005">
        <v>178</v>
      </c>
      <c r="AU229" s="1005">
        <v>51</v>
      </c>
      <c r="AV229" s="1005">
        <v>178</v>
      </c>
      <c r="AW229" s="1005">
        <v>0.85940000000000005</v>
      </c>
      <c r="AX229" s="1024">
        <f>+(AY229/(24*30*AU229))</f>
        <v>0.45209694989106752</v>
      </c>
      <c r="AY229" s="1005">
        <v>16601</v>
      </c>
      <c r="AZ229" s="1005">
        <f t="shared" si="224"/>
        <v>22032</v>
      </c>
      <c r="BA229" s="1005">
        <f t="shared" si="225"/>
        <v>0</v>
      </c>
      <c r="BB229" s="1005">
        <v>178</v>
      </c>
      <c r="BC229" s="1005">
        <v>54</v>
      </c>
      <c r="BD229" s="1005">
        <v>178</v>
      </c>
      <c r="BE229" s="1005">
        <v>0.87350000000000005</v>
      </c>
      <c r="BF229" s="1024">
        <f>+(BG229/(24*31*BC229))</f>
        <v>0.53860513739546001</v>
      </c>
      <c r="BG229" s="1005">
        <v>21639</v>
      </c>
      <c r="BH229" s="1005">
        <f t="shared" si="226"/>
        <v>24106</v>
      </c>
      <c r="BI229" s="1005">
        <f t="shared" si="227"/>
        <v>0</v>
      </c>
      <c r="BJ229" s="1005">
        <v>178</v>
      </c>
      <c r="BK229" s="1005">
        <v>67.2</v>
      </c>
      <c r="BL229" s="1005">
        <v>178</v>
      </c>
      <c r="BM229" s="1005">
        <v>0.92010000000000003</v>
      </c>
      <c r="BN229" s="1024">
        <f>+(BO229/(24*30*BK229))</f>
        <v>0.87336722883597884</v>
      </c>
      <c r="BO229" s="1005">
        <v>42257</v>
      </c>
      <c r="BP229" s="1005">
        <f t="shared" si="228"/>
        <v>29030</v>
      </c>
      <c r="BQ229" s="1005">
        <f t="shared" si="229"/>
        <v>13227</v>
      </c>
      <c r="BR229" s="1005">
        <v>178</v>
      </c>
      <c r="BS229" s="1005">
        <v>55.08</v>
      </c>
      <c r="BT229" s="1005">
        <v>178</v>
      </c>
      <c r="BU229" s="1005">
        <v>0.92989999999999995</v>
      </c>
      <c r="BV229" s="1024">
        <f>+(BW229/(24*31*BS229))</f>
        <v>0.41852613207768175</v>
      </c>
      <c r="BW229" s="1005">
        <v>17151</v>
      </c>
      <c r="BX229" s="1005">
        <f t="shared" si="230"/>
        <v>24588</v>
      </c>
      <c r="BY229" s="1005">
        <f t="shared" si="231"/>
        <v>0</v>
      </c>
      <c r="BZ229" s="1005">
        <v>178</v>
      </c>
      <c r="CA229" s="1005">
        <v>72.48</v>
      </c>
      <c r="CB229" s="1005">
        <v>178</v>
      </c>
      <c r="CC229" s="1005">
        <v>0.95489999999999997</v>
      </c>
      <c r="CD229" s="1024">
        <f>+(CE229/(24*31*CA229))</f>
        <v>0.58336448764509008</v>
      </c>
      <c r="CE229" s="1005">
        <v>31458</v>
      </c>
      <c r="CF229" s="1005">
        <f t="shared" si="232"/>
        <v>32355</v>
      </c>
      <c r="CG229" s="1005">
        <f t="shared" si="233"/>
        <v>0</v>
      </c>
      <c r="CH229" s="1005">
        <v>178</v>
      </c>
      <c r="CI229" s="1005">
        <v>75.36</v>
      </c>
      <c r="CJ229" s="1005">
        <v>178</v>
      </c>
      <c r="CK229" s="1005">
        <v>0.96079999999999999</v>
      </c>
      <c r="CL229" s="1024">
        <f>+(CM229/(24*28*CI229))</f>
        <v>0.74693060610656159</v>
      </c>
      <c r="CM229" s="1005">
        <v>37826</v>
      </c>
      <c r="CN229" s="1005">
        <f t="shared" si="234"/>
        <v>30385</v>
      </c>
      <c r="CO229" s="1005">
        <f t="shared" si="235"/>
        <v>7441</v>
      </c>
      <c r="CP229" s="1005">
        <v>178</v>
      </c>
      <c r="CQ229" s="1005">
        <v>80.88</v>
      </c>
      <c r="CR229" s="1005">
        <v>178</v>
      </c>
      <c r="CS229" s="1005">
        <v>0.94920000000000004</v>
      </c>
      <c r="CT229" s="1024">
        <f>+(CU229/(24*31*CQ229))</f>
        <v>0.58340113589228171</v>
      </c>
      <c r="CU229" s="1005">
        <v>35106</v>
      </c>
      <c r="CV229" s="1005">
        <f t="shared" si="236"/>
        <v>36105</v>
      </c>
      <c r="CW229" s="1005">
        <f t="shared" si="237"/>
        <v>0</v>
      </c>
    </row>
    <row r="230" spans="1:101">
      <c r="A230" s="1004">
        <v>224</v>
      </c>
      <c r="B230" s="1005" t="s">
        <v>1925</v>
      </c>
      <c r="C230" s="1004" t="s">
        <v>1274</v>
      </c>
      <c r="D230" s="1005" t="s">
        <v>2203</v>
      </c>
      <c r="E230" s="1004" t="s">
        <v>55</v>
      </c>
      <c r="F230" s="1004">
        <v>178</v>
      </c>
      <c r="G230" s="1005">
        <v>90</v>
      </c>
      <c r="H230" s="1004">
        <v>142.4</v>
      </c>
      <c r="I230" s="1005">
        <v>0.84540000000000004</v>
      </c>
      <c r="J230" s="1024">
        <f>+(K230/(24*30*G230))</f>
        <v>0.18717592592592591</v>
      </c>
      <c r="K230" s="1005">
        <v>12129</v>
      </c>
      <c r="L230" s="1005">
        <f t="shared" si="214"/>
        <v>38880</v>
      </c>
      <c r="M230" s="1005">
        <f t="shared" si="215"/>
        <v>0</v>
      </c>
      <c r="N230" s="1005">
        <v>178</v>
      </c>
      <c r="O230" s="1005">
        <v>86.7</v>
      </c>
      <c r="P230" s="1005">
        <v>142.4</v>
      </c>
      <c r="Q230" s="1005">
        <v>0.62250000000000005</v>
      </c>
      <c r="R230" s="1024">
        <f>+(S230/(24*31*O230))</f>
        <v>8.7853927149607464E-2</v>
      </c>
      <c r="S230" s="1005">
        <v>5667</v>
      </c>
      <c r="T230" s="1005">
        <f t="shared" si="216"/>
        <v>38703</v>
      </c>
      <c r="U230" s="1005">
        <f t="shared" si="217"/>
        <v>0</v>
      </c>
      <c r="V230" s="1005">
        <v>178</v>
      </c>
      <c r="W230" s="1005">
        <v>5.7</v>
      </c>
      <c r="X230" s="1005">
        <v>142.4</v>
      </c>
      <c r="Y230" s="1005">
        <v>0.2722</v>
      </c>
      <c r="Z230" s="1024">
        <f>+(AA230/(24*30*W230))</f>
        <v>0.64181286549707606</v>
      </c>
      <c r="AA230" s="1005">
        <v>2634</v>
      </c>
      <c r="AB230" s="1005">
        <f t="shared" si="218"/>
        <v>2462</v>
      </c>
      <c r="AC230" s="1005">
        <f t="shared" si="219"/>
        <v>172</v>
      </c>
      <c r="AD230" s="1005">
        <v>178</v>
      </c>
      <c r="AE230" s="1005">
        <v>85.08</v>
      </c>
      <c r="AF230" s="1005">
        <v>142.4</v>
      </c>
      <c r="AG230" s="1005">
        <v>0.58140000000000003</v>
      </c>
      <c r="AH230" s="1024">
        <f>+(AI230/(24*31*AE230))</f>
        <v>4.9637027263397894E-2</v>
      </c>
      <c r="AI230" s="1005">
        <v>3142</v>
      </c>
      <c r="AJ230" s="1005">
        <f t="shared" si="220"/>
        <v>37980</v>
      </c>
      <c r="AK230" s="1005">
        <f t="shared" si="221"/>
        <v>0</v>
      </c>
      <c r="AL230" s="1005">
        <v>178</v>
      </c>
      <c r="AM230" s="1005">
        <v>91.68</v>
      </c>
      <c r="AN230" s="1005">
        <v>142.4</v>
      </c>
      <c r="AO230" s="1005">
        <v>0.82909999999999995</v>
      </c>
      <c r="AP230" s="1024">
        <f>+(AQ230/(24*31*AM230))</f>
        <v>0.18155716939706132</v>
      </c>
      <c r="AQ230" s="1005">
        <v>12384</v>
      </c>
      <c r="AR230" s="1005">
        <f t="shared" si="222"/>
        <v>40926</v>
      </c>
      <c r="AS230" s="1005">
        <f t="shared" si="223"/>
        <v>0</v>
      </c>
      <c r="AT230" s="1005">
        <v>178</v>
      </c>
      <c r="AU230" s="1005">
        <v>93.3</v>
      </c>
      <c r="AV230" s="1005">
        <v>142.4</v>
      </c>
      <c r="AW230" s="1005">
        <v>0.81689999999999996</v>
      </c>
      <c r="AX230" s="1024">
        <f>+(AY230/(24*30*AU230))</f>
        <v>0.18033226152197213</v>
      </c>
      <c r="AY230" s="1005">
        <v>12114</v>
      </c>
      <c r="AZ230" s="1005">
        <f t="shared" si="224"/>
        <v>40306</v>
      </c>
      <c r="BA230" s="1005">
        <f t="shared" si="225"/>
        <v>0</v>
      </c>
      <c r="BB230" s="1005">
        <v>178</v>
      </c>
      <c r="BC230" s="1005">
        <v>104.4</v>
      </c>
      <c r="BD230" s="1005">
        <v>142.4</v>
      </c>
      <c r="BE230" s="1005">
        <v>0.82609999999999995</v>
      </c>
      <c r="BF230" s="1024">
        <f>+(BG230/(24*31*BC230))</f>
        <v>0.17465393647262389</v>
      </c>
      <c r="BG230" s="1005">
        <v>13566</v>
      </c>
      <c r="BH230" s="1005">
        <f t="shared" si="226"/>
        <v>46604</v>
      </c>
      <c r="BI230" s="1005">
        <f t="shared" si="227"/>
        <v>0</v>
      </c>
      <c r="BJ230" s="1005">
        <v>178</v>
      </c>
      <c r="BK230" s="1005">
        <v>78.900000000000006</v>
      </c>
      <c r="BL230" s="1005">
        <v>142.4</v>
      </c>
      <c r="BM230" s="1005">
        <v>0.80710000000000004</v>
      </c>
      <c r="BN230" s="1024">
        <f>+(BO230/(24*30*BK230))</f>
        <v>0.20472468666385013</v>
      </c>
      <c r="BO230" s="1005">
        <v>11630</v>
      </c>
      <c r="BP230" s="1005">
        <f t="shared" si="228"/>
        <v>34085</v>
      </c>
      <c r="BQ230" s="1005">
        <f t="shared" si="229"/>
        <v>0</v>
      </c>
      <c r="BR230" s="1005">
        <v>178</v>
      </c>
      <c r="BS230" s="1005">
        <v>63.84</v>
      </c>
      <c r="BT230" s="1005">
        <v>142.4</v>
      </c>
      <c r="BU230" s="1005">
        <v>0.78769999999999996</v>
      </c>
      <c r="BV230" s="1024">
        <f>+(BW230/(24*31*BS230))</f>
        <v>0.23357284339881965</v>
      </c>
      <c r="BW230" s="1005">
        <v>11094</v>
      </c>
      <c r="BX230" s="1005">
        <f t="shared" si="230"/>
        <v>28498</v>
      </c>
      <c r="BY230" s="1005">
        <f t="shared" si="231"/>
        <v>0</v>
      </c>
      <c r="BZ230" s="1005">
        <v>178</v>
      </c>
      <c r="CA230" s="1005">
        <v>38.04</v>
      </c>
      <c r="CB230" s="1005">
        <v>142.4</v>
      </c>
      <c r="CC230" s="1005">
        <v>0.75649999999999995</v>
      </c>
      <c r="CD230" s="1024">
        <f>+(CE230/(24*31*CA230))</f>
        <v>0.30697737525864116</v>
      </c>
      <c r="CE230" s="1005">
        <v>8688</v>
      </c>
      <c r="CF230" s="1005">
        <f t="shared" si="232"/>
        <v>16981</v>
      </c>
      <c r="CG230" s="1005">
        <f t="shared" si="233"/>
        <v>0</v>
      </c>
      <c r="CH230" s="1005">
        <v>178</v>
      </c>
      <c r="CI230" s="1005">
        <v>32.04</v>
      </c>
      <c r="CJ230" s="1005">
        <v>142.4</v>
      </c>
      <c r="CK230" s="1005">
        <v>0.78380000000000005</v>
      </c>
      <c r="CL230" s="1024">
        <f>+(CM230/(24*28*CI230))</f>
        <v>0.37197736460376907</v>
      </c>
      <c r="CM230" s="1005">
        <v>8009</v>
      </c>
      <c r="CN230" s="1005">
        <f t="shared" si="234"/>
        <v>12919</v>
      </c>
      <c r="CO230" s="1005">
        <f t="shared" si="235"/>
        <v>0</v>
      </c>
      <c r="CP230" s="1005">
        <v>178</v>
      </c>
      <c r="CQ230" s="1005">
        <v>99</v>
      </c>
      <c r="CR230" s="1005">
        <v>142.4</v>
      </c>
      <c r="CS230" s="1005">
        <v>0.85589999999999999</v>
      </c>
      <c r="CT230" s="1024">
        <f>+(CU230/(24*31*CQ230))</f>
        <v>0.21316661236016074</v>
      </c>
      <c r="CU230" s="1005">
        <v>15701</v>
      </c>
      <c r="CV230" s="1005">
        <f t="shared" si="236"/>
        <v>44194</v>
      </c>
      <c r="CW230" s="1005">
        <f t="shared" si="237"/>
        <v>0</v>
      </c>
    </row>
    <row r="231" spans="1:101">
      <c r="A231" s="1004">
        <v>225</v>
      </c>
      <c r="B231" s="1005" t="s">
        <v>1832</v>
      </c>
      <c r="C231" s="1004" t="s">
        <v>332</v>
      </c>
      <c r="D231" s="1005" t="s">
        <v>2011</v>
      </c>
      <c r="E231" s="1004" t="s">
        <v>55</v>
      </c>
      <c r="F231" s="1004">
        <v>178</v>
      </c>
      <c r="G231" s="1005">
        <v>0</v>
      </c>
      <c r="H231" s="1004">
        <v>142.4</v>
      </c>
      <c r="I231" s="1005">
        <v>0</v>
      </c>
      <c r="J231" s="1024">
        <v>0</v>
      </c>
      <c r="K231" s="1005">
        <v>0</v>
      </c>
      <c r="L231" s="1005">
        <f t="shared" si="214"/>
        <v>0</v>
      </c>
      <c r="M231" s="1005">
        <f t="shared" si="215"/>
        <v>0</v>
      </c>
      <c r="N231" s="1005">
        <v>178</v>
      </c>
      <c r="O231" s="1005">
        <v>0</v>
      </c>
      <c r="P231" s="1005">
        <v>142.4</v>
      </c>
      <c r="Q231" s="1005">
        <v>0</v>
      </c>
      <c r="R231" s="1024">
        <v>0</v>
      </c>
      <c r="S231" s="1005">
        <v>0</v>
      </c>
      <c r="T231" s="1005">
        <f t="shared" si="216"/>
        <v>0</v>
      </c>
      <c r="U231" s="1005">
        <f t="shared" si="217"/>
        <v>0</v>
      </c>
      <c r="V231" s="1005">
        <v>178</v>
      </c>
      <c r="W231" s="1005">
        <v>0</v>
      </c>
      <c r="X231" s="1005">
        <v>142.4</v>
      </c>
      <c r="Y231" s="1005">
        <v>0</v>
      </c>
      <c r="Z231" s="1024">
        <v>0</v>
      </c>
      <c r="AA231" s="1005">
        <v>0</v>
      </c>
      <c r="AB231" s="1005">
        <f t="shared" si="218"/>
        <v>0</v>
      </c>
      <c r="AC231" s="1005">
        <f t="shared" si="219"/>
        <v>0</v>
      </c>
      <c r="AD231" s="1005">
        <v>178</v>
      </c>
      <c r="AE231" s="1005">
        <v>0</v>
      </c>
      <c r="AF231" s="1005">
        <v>142.4</v>
      </c>
      <c r="AG231" s="1005">
        <v>0</v>
      </c>
      <c r="AH231" s="1024">
        <v>0</v>
      </c>
      <c r="AI231" s="1005">
        <v>0</v>
      </c>
      <c r="AJ231" s="1005">
        <f t="shared" si="220"/>
        <v>0</v>
      </c>
      <c r="AK231" s="1005">
        <f t="shared" si="221"/>
        <v>0</v>
      </c>
      <c r="AL231" s="1005">
        <v>178</v>
      </c>
      <c r="AM231" s="1005">
        <v>0</v>
      </c>
      <c r="AN231" s="1005">
        <v>142.4</v>
      </c>
      <c r="AO231" s="1005">
        <v>0</v>
      </c>
      <c r="AP231" s="1024">
        <v>0</v>
      </c>
      <c r="AQ231" s="1005">
        <v>0</v>
      </c>
      <c r="AR231" s="1005">
        <f t="shared" si="222"/>
        <v>0</v>
      </c>
      <c r="AS231" s="1005">
        <f t="shared" si="223"/>
        <v>0</v>
      </c>
      <c r="AT231" s="1005">
        <v>178</v>
      </c>
      <c r="AU231" s="1005">
        <v>0</v>
      </c>
      <c r="AV231" s="1005">
        <v>142.4</v>
      </c>
      <c r="AW231" s="1005">
        <v>0</v>
      </c>
      <c r="AX231" s="1024">
        <v>0</v>
      </c>
      <c r="AY231" s="1005">
        <v>0</v>
      </c>
      <c r="AZ231" s="1005">
        <f t="shared" si="224"/>
        <v>0</v>
      </c>
      <c r="BA231" s="1005">
        <f t="shared" si="225"/>
        <v>0</v>
      </c>
      <c r="BB231" s="1005">
        <v>178</v>
      </c>
      <c r="BC231" s="1005">
        <v>0</v>
      </c>
      <c r="BD231" s="1005">
        <v>142.4</v>
      </c>
      <c r="BE231" s="1005">
        <v>0</v>
      </c>
      <c r="BF231" s="1024">
        <v>0</v>
      </c>
      <c r="BG231" s="1005">
        <v>0</v>
      </c>
      <c r="BH231" s="1005">
        <f t="shared" si="226"/>
        <v>0</v>
      </c>
      <c r="BI231" s="1005">
        <f t="shared" si="227"/>
        <v>0</v>
      </c>
      <c r="BJ231" s="1005">
        <v>178</v>
      </c>
      <c r="BK231" s="1005">
        <v>0</v>
      </c>
      <c r="BL231" s="1005">
        <v>142.4</v>
      </c>
      <c r="BM231" s="1005">
        <v>0</v>
      </c>
      <c r="BN231" s="1024">
        <v>0</v>
      </c>
      <c r="BO231" s="1005">
        <v>0</v>
      </c>
      <c r="BP231" s="1005">
        <f t="shared" si="228"/>
        <v>0</v>
      </c>
      <c r="BQ231" s="1005">
        <f t="shared" si="229"/>
        <v>0</v>
      </c>
      <c r="BR231" s="1005">
        <v>178</v>
      </c>
      <c r="BS231" s="1005">
        <v>0</v>
      </c>
      <c r="BT231" s="1005">
        <v>142.4</v>
      </c>
      <c r="BU231" s="1005">
        <v>0</v>
      </c>
      <c r="BV231" s="1024">
        <v>0</v>
      </c>
      <c r="BW231" s="1005">
        <v>0</v>
      </c>
      <c r="BX231" s="1005">
        <f t="shared" si="230"/>
        <v>0</v>
      </c>
      <c r="BY231" s="1005">
        <f t="shared" si="231"/>
        <v>0</v>
      </c>
      <c r="BZ231" s="1005">
        <v>178</v>
      </c>
      <c r="CA231" s="1005">
        <v>0</v>
      </c>
      <c r="CB231" s="1005">
        <v>142.4</v>
      </c>
      <c r="CC231" s="1005">
        <v>0</v>
      </c>
      <c r="CD231" s="1024">
        <v>0</v>
      </c>
      <c r="CE231" s="1005">
        <v>0</v>
      </c>
      <c r="CF231" s="1005">
        <f t="shared" si="232"/>
        <v>0</v>
      </c>
      <c r="CG231" s="1005">
        <f t="shared" si="233"/>
        <v>0</v>
      </c>
      <c r="CH231" s="1005">
        <v>178</v>
      </c>
      <c r="CI231" s="1005">
        <v>0</v>
      </c>
      <c r="CJ231" s="1005">
        <v>142.4</v>
      </c>
      <c r="CK231" s="1005">
        <v>0</v>
      </c>
      <c r="CL231" s="1024">
        <v>0</v>
      </c>
      <c r="CM231" s="1005">
        <v>0</v>
      </c>
      <c r="CN231" s="1005">
        <f t="shared" si="234"/>
        <v>0</v>
      </c>
      <c r="CO231" s="1005">
        <f t="shared" si="235"/>
        <v>0</v>
      </c>
      <c r="CP231" s="1005">
        <v>178</v>
      </c>
      <c r="CQ231" s="1005">
        <v>0</v>
      </c>
      <c r="CR231" s="1005">
        <v>142.4</v>
      </c>
      <c r="CS231" s="1005">
        <v>0</v>
      </c>
      <c r="CT231" s="1024">
        <v>0</v>
      </c>
      <c r="CU231" s="1005">
        <v>0</v>
      </c>
      <c r="CV231" s="1005">
        <f t="shared" si="236"/>
        <v>0</v>
      </c>
      <c r="CW231" s="1005">
        <f t="shared" si="237"/>
        <v>0</v>
      </c>
    </row>
    <row r="232" spans="1:101">
      <c r="A232" s="1004">
        <v>226</v>
      </c>
      <c r="B232" s="1005" t="s">
        <v>2274</v>
      </c>
      <c r="C232" s="1004" t="s">
        <v>1274</v>
      </c>
      <c r="D232" s="1005" t="s">
        <v>2011</v>
      </c>
      <c r="E232" s="1004" t="s">
        <v>55</v>
      </c>
      <c r="F232" s="1004">
        <v>0</v>
      </c>
      <c r="G232" s="1005"/>
      <c r="H232" s="1004"/>
      <c r="I232" s="1005"/>
      <c r="J232" s="1024">
        <v>0</v>
      </c>
      <c r="K232" s="1005"/>
      <c r="L232" s="1005">
        <f t="shared" si="214"/>
        <v>0</v>
      </c>
      <c r="M232" s="1005">
        <f t="shared" si="215"/>
        <v>0</v>
      </c>
      <c r="N232" s="1005"/>
      <c r="O232" s="1005"/>
      <c r="P232" s="1005"/>
      <c r="Q232" s="1005"/>
      <c r="R232" s="1024">
        <v>0</v>
      </c>
      <c r="S232" s="1005"/>
      <c r="T232" s="1005">
        <f t="shared" si="216"/>
        <v>0</v>
      </c>
      <c r="U232" s="1005">
        <f t="shared" si="217"/>
        <v>0</v>
      </c>
      <c r="V232" s="1005"/>
      <c r="W232" s="1005"/>
      <c r="X232" s="1005"/>
      <c r="Y232" s="1005"/>
      <c r="Z232" s="1024">
        <v>0</v>
      </c>
      <c r="AA232" s="1005"/>
      <c r="AB232" s="1005">
        <f t="shared" si="218"/>
        <v>0</v>
      </c>
      <c r="AC232" s="1005">
        <f t="shared" si="219"/>
        <v>0</v>
      </c>
      <c r="AD232" s="1005"/>
      <c r="AE232" s="1005"/>
      <c r="AF232" s="1005"/>
      <c r="AG232" s="1005"/>
      <c r="AH232" s="1024">
        <v>0</v>
      </c>
      <c r="AI232" s="1005"/>
      <c r="AJ232" s="1005">
        <f t="shared" si="220"/>
        <v>0</v>
      </c>
      <c r="AK232" s="1005">
        <f t="shared" si="221"/>
        <v>0</v>
      </c>
      <c r="AL232" s="1005"/>
      <c r="AM232" s="1005"/>
      <c r="AN232" s="1005"/>
      <c r="AO232" s="1005"/>
      <c r="AP232" s="1024">
        <v>0</v>
      </c>
      <c r="AQ232" s="1005"/>
      <c r="AR232" s="1005">
        <f t="shared" si="222"/>
        <v>0</v>
      </c>
      <c r="AS232" s="1005">
        <f t="shared" si="223"/>
        <v>0</v>
      </c>
      <c r="AT232" s="1005"/>
      <c r="AU232" s="1005"/>
      <c r="AV232" s="1005"/>
      <c r="AW232" s="1005"/>
      <c r="AX232" s="1024">
        <v>0</v>
      </c>
      <c r="AY232" s="1005"/>
      <c r="AZ232" s="1005">
        <f t="shared" si="224"/>
        <v>0</v>
      </c>
      <c r="BA232" s="1005">
        <f t="shared" si="225"/>
        <v>0</v>
      </c>
      <c r="BB232" s="1005"/>
      <c r="BC232" s="1005"/>
      <c r="BD232" s="1005"/>
      <c r="BE232" s="1005"/>
      <c r="BF232" s="1024">
        <v>0</v>
      </c>
      <c r="BG232" s="1005"/>
      <c r="BH232" s="1005">
        <f t="shared" si="226"/>
        <v>0</v>
      </c>
      <c r="BI232" s="1005">
        <f t="shared" si="227"/>
        <v>0</v>
      </c>
      <c r="BJ232" s="1005"/>
      <c r="BK232" s="1005"/>
      <c r="BL232" s="1005"/>
      <c r="BM232" s="1005"/>
      <c r="BN232" s="1024">
        <v>0</v>
      </c>
      <c r="BO232" s="1005"/>
      <c r="BP232" s="1005">
        <f t="shared" si="228"/>
        <v>0</v>
      </c>
      <c r="BQ232" s="1005">
        <f t="shared" si="229"/>
        <v>0</v>
      </c>
      <c r="BR232" s="1005"/>
      <c r="BS232" s="1005"/>
      <c r="BT232" s="1005"/>
      <c r="BU232" s="1005"/>
      <c r="BV232" s="1024">
        <v>0</v>
      </c>
      <c r="BW232" s="1005"/>
      <c r="BX232" s="1005">
        <f t="shared" si="230"/>
        <v>0</v>
      </c>
      <c r="BY232" s="1005">
        <f t="shared" si="231"/>
        <v>0</v>
      </c>
      <c r="BZ232" s="1005"/>
      <c r="CA232" s="1005"/>
      <c r="CB232" s="1005"/>
      <c r="CC232" s="1005"/>
      <c r="CD232" s="1024">
        <v>0</v>
      </c>
      <c r="CE232" s="1005"/>
      <c r="CF232" s="1005">
        <f t="shared" si="232"/>
        <v>0</v>
      </c>
      <c r="CG232" s="1005">
        <f t="shared" si="233"/>
        <v>0</v>
      </c>
      <c r="CH232" s="1005"/>
      <c r="CI232" s="1005"/>
      <c r="CJ232" s="1005"/>
      <c r="CK232" s="1005"/>
      <c r="CL232" s="1024">
        <v>0</v>
      </c>
      <c r="CM232" s="1005"/>
      <c r="CN232" s="1005">
        <f t="shared" si="234"/>
        <v>0</v>
      </c>
      <c r="CO232" s="1005">
        <f t="shared" si="235"/>
        <v>0</v>
      </c>
      <c r="CP232" s="1005">
        <v>178</v>
      </c>
      <c r="CQ232" s="1005">
        <v>39.36</v>
      </c>
      <c r="CR232" s="1005">
        <v>142.4</v>
      </c>
      <c r="CS232" s="1005">
        <v>0.74950000000000006</v>
      </c>
      <c r="CT232" s="1024">
        <f t="shared" ref="CT232:CT274" si="261">+(CU232/(24*31*CQ232))</f>
        <v>0.11234865372847277</v>
      </c>
      <c r="CU232" s="1005">
        <v>3290</v>
      </c>
      <c r="CV232" s="1005">
        <f t="shared" si="236"/>
        <v>17570</v>
      </c>
      <c r="CW232" s="1005">
        <f t="shared" si="237"/>
        <v>0</v>
      </c>
    </row>
    <row r="233" spans="1:101">
      <c r="A233" s="1004">
        <v>227</v>
      </c>
      <c r="B233" s="1005" t="s">
        <v>296</v>
      </c>
      <c r="C233" s="1004" t="s">
        <v>1274</v>
      </c>
      <c r="D233" s="1005" t="s">
        <v>2011</v>
      </c>
      <c r="E233" s="1004" t="s">
        <v>55</v>
      </c>
      <c r="F233" s="1004">
        <v>179</v>
      </c>
      <c r="G233" s="1005">
        <v>122.4</v>
      </c>
      <c r="H233" s="1004">
        <v>143.19999999999999</v>
      </c>
      <c r="I233" s="1005">
        <v>0.83169999999999999</v>
      </c>
      <c r="J233" s="1024">
        <f>+(K233/(24*30*G233))</f>
        <v>0.39729711328976036</v>
      </c>
      <c r="K233" s="1005">
        <v>35013</v>
      </c>
      <c r="L233" s="1005">
        <f t="shared" si="214"/>
        <v>52877</v>
      </c>
      <c r="M233" s="1005">
        <f t="shared" si="215"/>
        <v>0</v>
      </c>
      <c r="N233" s="1005">
        <v>179</v>
      </c>
      <c r="O233" s="1005">
        <v>118.2</v>
      </c>
      <c r="P233" s="1005">
        <v>143.19999999999999</v>
      </c>
      <c r="Q233" s="1005">
        <v>0.8115</v>
      </c>
      <c r="R233" s="1024">
        <f>+(S233/(24*31*O233))</f>
        <v>0.33349707985371979</v>
      </c>
      <c r="S233" s="1005">
        <v>29328</v>
      </c>
      <c r="T233" s="1005">
        <f t="shared" si="216"/>
        <v>52764</v>
      </c>
      <c r="U233" s="1005">
        <f t="shared" si="217"/>
        <v>0</v>
      </c>
      <c r="V233" s="1005">
        <v>179</v>
      </c>
      <c r="W233" s="1005">
        <v>132.6</v>
      </c>
      <c r="X233" s="1005">
        <v>143.19999999999999</v>
      </c>
      <c r="Y233" s="1005">
        <v>0.7722</v>
      </c>
      <c r="Z233" s="1024">
        <f>+(AA233/(24*30*W233))</f>
        <v>0.41220462543991954</v>
      </c>
      <c r="AA233" s="1005">
        <v>39354</v>
      </c>
      <c r="AB233" s="1005">
        <f t="shared" si="218"/>
        <v>57283</v>
      </c>
      <c r="AC233" s="1005">
        <f t="shared" si="219"/>
        <v>0</v>
      </c>
      <c r="AD233" s="1005">
        <v>179</v>
      </c>
      <c r="AE233" s="1005">
        <v>143.4</v>
      </c>
      <c r="AF233" s="1005">
        <v>143.4</v>
      </c>
      <c r="AG233" s="1005">
        <v>0.73880000000000001</v>
      </c>
      <c r="AH233" s="1024">
        <f t="shared" ref="AH233:AH242" si="262">+(AI233/(24*31*AE233))</f>
        <v>0.41534507580870111</v>
      </c>
      <c r="AI233" s="1005">
        <v>44313</v>
      </c>
      <c r="AJ233" s="1005">
        <f t="shared" si="220"/>
        <v>64014</v>
      </c>
      <c r="AK233" s="1005">
        <f t="shared" si="221"/>
        <v>0</v>
      </c>
      <c r="AL233" s="1005">
        <v>179</v>
      </c>
      <c r="AM233" s="1005">
        <v>142.19999999999999</v>
      </c>
      <c r="AN233" s="1005">
        <v>143.19999999999999</v>
      </c>
      <c r="AO233" s="1005">
        <v>0.74329999999999996</v>
      </c>
      <c r="AP233" s="1024">
        <f t="shared" ref="AP233:AP242" si="263">+(AQ233/(24*31*AM233))</f>
        <v>0.47352093825144054</v>
      </c>
      <c r="AQ233" s="1005">
        <v>50097</v>
      </c>
      <c r="AR233" s="1005">
        <f t="shared" si="222"/>
        <v>63478</v>
      </c>
      <c r="AS233" s="1005">
        <f t="shared" si="223"/>
        <v>0</v>
      </c>
      <c r="AT233" s="1005">
        <v>179</v>
      </c>
      <c r="AU233" s="1005">
        <v>147</v>
      </c>
      <c r="AV233" s="1005">
        <v>147</v>
      </c>
      <c r="AW233" s="1005">
        <v>0.69420000000000004</v>
      </c>
      <c r="AX233" s="1024">
        <f t="shared" ref="AX233:AX242" si="264">+(AY233/(24*30*AU233))</f>
        <v>0.18265306122448979</v>
      </c>
      <c r="AY233" s="1005">
        <v>19332</v>
      </c>
      <c r="AZ233" s="1005">
        <f t="shared" si="224"/>
        <v>63504</v>
      </c>
      <c r="BA233" s="1005">
        <f t="shared" si="225"/>
        <v>0</v>
      </c>
      <c r="BB233" s="1005">
        <v>179</v>
      </c>
      <c r="BC233" s="1005">
        <v>139.80000000000001</v>
      </c>
      <c r="BD233" s="1005">
        <v>143.19999999999999</v>
      </c>
      <c r="BE233" s="1005">
        <v>0.62639999999999996</v>
      </c>
      <c r="BF233" s="1024">
        <f t="shared" ref="BF233:BF242" si="265">+(BG233/(24*31*BC233))</f>
        <v>0.29532396511144948</v>
      </c>
      <c r="BG233" s="1005">
        <v>30717</v>
      </c>
      <c r="BH233" s="1005">
        <f t="shared" si="226"/>
        <v>62407</v>
      </c>
      <c r="BI233" s="1005">
        <f t="shared" si="227"/>
        <v>0</v>
      </c>
      <c r="BJ233" s="1005">
        <v>179</v>
      </c>
      <c r="BK233" s="1005">
        <v>10.8</v>
      </c>
      <c r="BL233" s="1005">
        <v>143.19999999999999</v>
      </c>
      <c r="BM233" s="1005">
        <v>0.39739999999999998</v>
      </c>
      <c r="BN233" s="1024">
        <f t="shared" ref="BN233:BN242" si="266">+(BO233/(24*30*BK233))</f>
        <v>0.30671296296296291</v>
      </c>
      <c r="BO233" s="1005">
        <v>2385</v>
      </c>
      <c r="BP233" s="1005">
        <f t="shared" si="228"/>
        <v>4666</v>
      </c>
      <c r="BQ233" s="1005">
        <f t="shared" si="229"/>
        <v>0</v>
      </c>
      <c r="BR233" s="1005">
        <v>179</v>
      </c>
      <c r="BS233" s="1005">
        <v>15.6</v>
      </c>
      <c r="BT233" s="1005">
        <v>143.19999999999999</v>
      </c>
      <c r="BU233" s="1005">
        <v>0.44140000000000001</v>
      </c>
      <c r="BV233" s="1024">
        <f t="shared" ref="BV233:BV242" si="267">+(BW233/(24*31*BS233))</f>
        <v>0.34894540942928043</v>
      </c>
      <c r="BW233" s="1005">
        <v>4050</v>
      </c>
      <c r="BX233" s="1005">
        <f t="shared" si="230"/>
        <v>6964</v>
      </c>
      <c r="BY233" s="1005">
        <f t="shared" si="231"/>
        <v>0</v>
      </c>
      <c r="BZ233" s="1005">
        <v>179</v>
      </c>
      <c r="CA233" s="1005">
        <v>163.19999999999999</v>
      </c>
      <c r="CB233" s="1005">
        <v>163.19999999999999</v>
      </c>
      <c r="CC233" s="1005">
        <v>0.60509999999999997</v>
      </c>
      <c r="CD233" s="1024">
        <f t="shared" ref="CD233:CD242" si="268">+(CE233/(24*31*CA233))</f>
        <v>0.21102644686907024</v>
      </c>
      <c r="CE233" s="1005">
        <v>25623</v>
      </c>
      <c r="CF233" s="1005">
        <f t="shared" si="232"/>
        <v>72852</v>
      </c>
      <c r="CG233" s="1005">
        <f t="shared" si="233"/>
        <v>0</v>
      </c>
      <c r="CH233" s="1005">
        <v>179</v>
      </c>
      <c r="CI233" s="1005">
        <v>168.6</v>
      </c>
      <c r="CJ233" s="1005">
        <v>168.6</v>
      </c>
      <c r="CK233" s="1005">
        <v>0.65990000000000004</v>
      </c>
      <c r="CL233" s="1024">
        <f t="shared" ref="CL233:CL274" si="269">+(CM233/(24*28*CI233))</f>
        <v>0.52218374004406032</v>
      </c>
      <c r="CM233" s="1005">
        <v>59163</v>
      </c>
      <c r="CN233" s="1005">
        <f t="shared" si="234"/>
        <v>67980</v>
      </c>
      <c r="CO233" s="1005">
        <f t="shared" si="235"/>
        <v>0</v>
      </c>
      <c r="CP233" s="1005">
        <v>179</v>
      </c>
      <c r="CQ233" s="1005">
        <v>151.80000000000001</v>
      </c>
      <c r="CR233" s="1005">
        <v>151.80000000000001</v>
      </c>
      <c r="CS233" s="1005">
        <v>0.68910000000000005</v>
      </c>
      <c r="CT233" s="1024">
        <f t="shared" si="261"/>
        <v>0.46849101109269409</v>
      </c>
      <c r="CU233" s="1005">
        <v>52911</v>
      </c>
      <c r="CV233" s="1005">
        <f t="shared" si="236"/>
        <v>67764</v>
      </c>
      <c r="CW233" s="1005">
        <f t="shared" si="237"/>
        <v>0</v>
      </c>
    </row>
    <row r="234" spans="1:101">
      <c r="A234" s="1004">
        <v>228</v>
      </c>
      <c r="B234" s="1005" t="s">
        <v>1831</v>
      </c>
      <c r="C234" s="1004" t="s">
        <v>1274</v>
      </c>
      <c r="D234" s="1005" t="s">
        <v>2011</v>
      </c>
      <c r="E234" s="1004" t="s">
        <v>55</v>
      </c>
      <c r="F234" s="1004">
        <v>180</v>
      </c>
      <c r="G234" s="1005">
        <v>135.52000000000001</v>
      </c>
      <c r="H234" s="1004">
        <v>144</v>
      </c>
      <c r="I234" s="1005">
        <v>0.98560000000000003</v>
      </c>
      <c r="J234" s="1024">
        <f>+(K234/(24*30*G234))</f>
        <v>0.37843942673488123</v>
      </c>
      <c r="K234" s="1005">
        <v>36926</v>
      </c>
      <c r="L234" s="1005">
        <f t="shared" si="214"/>
        <v>58545</v>
      </c>
      <c r="M234" s="1005">
        <f t="shared" si="215"/>
        <v>0</v>
      </c>
      <c r="N234" s="1005">
        <v>180</v>
      </c>
      <c r="O234" s="1005">
        <v>47.68</v>
      </c>
      <c r="P234" s="1005">
        <v>144</v>
      </c>
      <c r="Q234" s="1005">
        <v>0.85589999999999999</v>
      </c>
      <c r="R234" s="1024">
        <f>+(S234/(24*31*O234))</f>
        <v>0.51474435303456734</v>
      </c>
      <c r="S234" s="1005">
        <v>18260</v>
      </c>
      <c r="T234" s="1005">
        <f t="shared" si="216"/>
        <v>21284</v>
      </c>
      <c r="U234" s="1005">
        <f t="shared" si="217"/>
        <v>0</v>
      </c>
      <c r="V234" s="1005">
        <v>180</v>
      </c>
      <c r="W234" s="1005">
        <v>108.64</v>
      </c>
      <c r="X234" s="1005">
        <v>144</v>
      </c>
      <c r="Y234" s="1005">
        <v>0.64580000000000004</v>
      </c>
      <c r="Z234" s="1024">
        <f>+(AA234/(24*30*W234))</f>
        <v>0.27419816723940432</v>
      </c>
      <c r="AA234" s="1005">
        <v>21448</v>
      </c>
      <c r="AB234" s="1005">
        <f t="shared" si="218"/>
        <v>46932</v>
      </c>
      <c r="AC234" s="1005">
        <f t="shared" si="219"/>
        <v>0</v>
      </c>
      <c r="AD234" s="1005">
        <v>180</v>
      </c>
      <c r="AE234" s="1005">
        <v>132.32</v>
      </c>
      <c r="AF234" s="1005">
        <v>144</v>
      </c>
      <c r="AG234" s="1005">
        <v>0.57089999999999996</v>
      </c>
      <c r="AH234" s="1024">
        <f t="shared" si="262"/>
        <v>0.30790459102079026</v>
      </c>
      <c r="AI234" s="1005">
        <v>30312</v>
      </c>
      <c r="AJ234" s="1005">
        <f t="shared" si="220"/>
        <v>59068</v>
      </c>
      <c r="AK234" s="1005">
        <f t="shared" si="221"/>
        <v>0</v>
      </c>
      <c r="AL234" s="1005">
        <v>180</v>
      </c>
      <c r="AM234" s="1005">
        <v>75.040000000000006</v>
      </c>
      <c r="AN234" s="1005">
        <v>144</v>
      </c>
      <c r="AO234" s="1005">
        <v>0.69030000000000002</v>
      </c>
      <c r="AP234" s="1024">
        <f t="shared" si="263"/>
        <v>0.49937524359767976</v>
      </c>
      <c r="AQ234" s="1005">
        <v>27880</v>
      </c>
      <c r="AR234" s="1005">
        <f t="shared" si="222"/>
        <v>33498</v>
      </c>
      <c r="AS234" s="1005">
        <f t="shared" si="223"/>
        <v>0</v>
      </c>
      <c r="AT234" s="1005">
        <v>180</v>
      </c>
      <c r="AU234" s="1005">
        <v>82.72</v>
      </c>
      <c r="AV234" s="1005">
        <v>144</v>
      </c>
      <c r="AW234" s="1005">
        <v>0.98529999999999995</v>
      </c>
      <c r="AX234" s="1024">
        <f t="shared" si="264"/>
        <v>0.29654926928863096</v>
      </c>
      <c r="AY234" s="1005">
        <v>17662</v>
      </c>
      <c r="AZ234" s="1005">
        <f t="shared" si="224"/>
        <v>35735</v>
      </c>
      <c r="BA234" s="1005">
        <f t="shared" si="225"/>
        <v>0</v>
      </c>
      <c r="BB234" s="1005">
        <v>180</v>
      </c>
      <c r="BC234" s="1005">
        <v>117.28</v>
      </c>
      <c r="BD234" s="1005">
        <v>144</v>
      </c>
      <c r="BE234" s="1005">
        <v>0.98770000000000002</v>
      </c>
      <c r="BF234" s="1024">
        <f t="shared" si="265"/>
        <v>0.22808663028649384</v>
      </c>
      <c r="BG234" s="1005">
        <v>19902</v>
      </c>
      <c r="BH234" s="1005">
        <f t="shared" si="226"/>
        <v>52354</v>
      </c>
      <c r="BI234" s="1005">
        <f t="shared" si="227"/>
        <v>0</v>
      </c>
      <c r="BJ234" s="1005">
        <v>180</v>
      </c>
      <c r="BK234" s="1005">
        <v>105.6</v>
      </c>
      <c r="BL234" s="1005">
        <v>144</v>
      </c>
      <c r="BM234" s="1005">
        <v>0.98260000000000003</v>
      </c>
      <c r="BN234" s="1024">
        <f t="shared" si="266"/>
        <v>0.30697601010101011</v>
      </c>
      <c r="BO234" s="1005">
        <v>23340</v>
      </c>
      <c r="BP234" s="1005">
        <f t="shared" si="228"/>
        <v>45619</v>
      </c>
      <c r="BQ234" s="1005">
        <f t="shared" si="229"/>
        <v>0</v>
      </c>
      <c r="BR234" s="1005">
        <v>180</v>
      </c>
      <c r="BS234" s="1005">
        <v>85.6</v>
      </c>
      <c r="BT234" s="1005">
        <v>144</v>
      </c>
      <c r="BU234" s="1005">
        <v>0.97550000000000003</v>
      </c>
      <c r="BV234" s="1024">
        <f t="shared" si="267"/>
        <v>0.27019897497738921</v>
      </c>
      <c r="BW234" s="1005">
        <v>17208</v>
      </c>
      <c r="BX234" s="1005">
        <f t="shared" si="230"/>
        <v>38212</v>
      </c>
      <c r="BY234" s="1005">
        <f t="shared" si="231"/>
        <v>0</v>
      </c>
      <c r="BZ234" s="1005">
        <v>180</v>
      </c>
      <c r="CA234" s="1005">
        <v>94.4</v>
      </c>
      <c r="CB234" s="1005">
        <v>144</v>
      </c>
      <c r="CC234" s="1005">
        <v>0.97540000000000004</v>
      </c>
      <c r="CD234" s="1024">
        <f t="shared" si="268"/>
        <v>0.26665299799526149</v>
      </c>
      <c r="CE234" s="1005">
        <v>18728</v>
      </c>
      <c r="CF234" s="1005">
        <f t="shared" si="232"/>
        <v>42140</v>
      </c>
      <c r="CG234" s="1005">
        <f t="shared" si="233"/>
        <v>0</v>
      </c>
      <c r="CH234" s="1005">
        <v>180</v>
      </c>
      <c r="CI234" s="1005">
        <v>134.88</v>
      </c>
      <c r="CJ234" s="1005">
        <v>144</v>
      </c>
      <c r="CK234" s="1005">
        <v>0.97089999999999999</v>
      </c>
      <c r="CL234" s="1024">
        <f t="shared" si="269"/>
        <v>0.32588491357397054</v>
      </c>
      <c r="CM234" s="1005">
        <v>29538</v>
      </c>
      <c r="CN234" s="1005">
        <f t="shared" si="234"/>
        <v>54384</v>
      </c>
      <c r="CO234" s="1005">
        <f t="shared" si="235"/>
        <v>0</v>
      </c>
      <c r="CP234" s="1005">
        <v>180</v>
      </c>
      <c r="CQ234" s="1005">
        <v>143.04</v>
      </c>
      <c r="CR234" s="1005">
        <v>144</v>
      </c>
      <c r="CS234" s="1005">
        <v>0.97309999999999997</v>
      </c>
      <c r="CT234" s="1024">
        <f t="shared" si="261"/>
        <v>0.44442038921363453</v>
      </c>
      <c r="CU234" s="1005">
        <v>47296</v>
      </c>
      <c r="CV234" s="1005">
        <f t="shared" si="236"/>
        <v>63853</v>
      </c>
      <c r="CW234" s="1005">
        <f t="shared" si="237"/>
        <v>0</v>
      </c>
    </row>
    <row r="235" spans="1:101">
      <c r="A235" s="1004">
        <v>229</v>
      </c>
      <c r="B235" s="1005" t="s">
        <v>961</v>
      </c>
      <c r="C235" s="1004" t="s">
        <v>1274</v>
      </c>
      <c r="D235" s="1005" t="s">
        <v>2011</v>
      </c>
      <c r="E235" s="1004" t="s">
        <v>55</v>
      </c>
      <c r="F235" s="1004">
        <v>180</v>
      </c>
      <c r="G235" s="1005">
        <v>81</v>
      </c>
      <c r="H235" s="1004">
        <v>144</v>
      </c>
      <c r="I235" s="1005">
        <v>0.80930000000000002</v>
      </c>
      <c r="J235" s="1024">
        <f>+(K235/(24*30*G235))</f>
        <v>0.10200617283950618</v>
      </c>
      <c r="K235" s="1005">
        <v>5949</v>
      </c>
      <c r="L235" s="1005">
        <f t="shared" si="214"/>
        <v>34992</v>
      </c>
      <c r="M235" s="1005">
        <f t="shared" si="215"/>
        <v>0</v>
      </c>
      <c r="N235" s="1005">
        <v>180</v>
      </c>
      <c r="O235" s="1005">
        <v>72</v>
      </c>
      <c r="P235" s="1005">
        <v>144</v>
      </c>
      <c r="Q235" s="1005">
        <v>0.82479999999999998</v>
      </c>
      <c r="R235" s="1024">
        <f>+(S235/(24*31*O235))</f>
        <v>7.5772849462365593E-2</v>
      </c>
      <c r="S235" s="1005">
        <v>4059</v>
      </c>
      <c r="T235" s="1005">
        <f t="shared" si="216"/>
        <v>32141</v>
      </c>
      <c r="U235" s="1005">
        <f t="shared" si="217"/>
        <v>0</v>
      </c>
      <c r="V235" s="1005">
        <v>180</v>
      </c>
      <c r="W235" s="1005">
        <v>63</v>
      </c>
      <c r="X235" s="1005">
        <v>144</v>
      </c>
      <c r="Y235" s="1005">
        <v>0.86550000000000005</v>
      </c>
      <c r="Z235" s="1024">
        <f>+(AA235/(24*30*W235))</f>
        <v>4.0873015873015874E-2</v>
      </c>
      <c r="AA235" s="1005">
        <v>1854</v>
      </c>
      <c r="AB235" s="1005">
        <f t="shared" si="218"/>
        <v>27216</v>
      </c>
      <c r="AC235" s="1005">
        <f t="shared" si="219"/>
        <v>0</v>
      </c>
      <c r="AD235" s="1005">
        <v>180</v>
      </c>
      <c r="AE235" s="1005">
        <v>63</v>
      </c>
      <c r="AF235" s="1005">
        <v>144</v>
      </c>
      <c r="AG235" s="1005">
        <v>0.88660000000000005</v>
      </c>
      <c r="AH235" s="1024">
        <f t="shared" si="262"/>
        <v>5.7603686635944701E-2</v>
      </c>
      <c r="AI235" s="1005">
        <v>2700</v>
      </c>
      <c r="AJ235" s="1005">
        <f t="shared" si="220"/>
        <v>28123</v>
      </c>
      <c r="AK235" s="1005">
        <f t="shared" si="221"/>
        <v>0</v>
      </c>
      <c r="AL235" s="1005">
        <v>180</v>
      </c>
      <c r="AM235" s="1005">
        <v>90</v>
      </c>
      <c r="AN235" s="1005">
        <v>144</v>
      </c>
      <c r="AO235" s="1005">
        <v>0.91249999999999998</v>
      </c>
      <c r="AP235" s="1024">
        <f t="shared" si="263"/>
        <v>3.8440860215053767E-2</v>
      </c>
      <c r="AQ235" s="1005">
        <v>2574</v>
      </c>
      <c r="AR235" s="1005">
        <f t="shared" si="222"/>
        <v>40176</v>
      </c>
      <c r="AS235" s="1005">
        <f t="shared" si="223"/>
        <v>0</v>
      </c>
      <c r="AT235" s="1005">
        <v>180</v>
      </c>
      <c r="AU235" s="1005">
        <v>180</v>
      </c>
      <c r="AV235" s="1005">
        <v>180</v>
      </c>
      <c r="AW235" s="1005">
        <v>0.93959999999999999</v>
      </c>
      <c r="AX235" s="1024">
        <f t="shared" si="264"/>
        <v>9.3263888888888882E-2</v>
      </c>
      <c r="AY235" s="1005">
        <v>12087</v>
      </c>
      <c r="AZ235" s="1005">
        <f t="shared" si="224"/>
        <v>77760</v>
      </c>
      <c r="BA235" s="1005">
        <f t="shared" si="225"/>
        <v>0</v>
      </c>
      <c r="BB235" s="1005">
        <v>180</v>
      </c>
      <c r="BC235" s="1005">
        <v>171</v>
      </c>
      <c r="BD235" s="1005">
        <v>171</v>
      </c>
      <c r="BE235" s="1005">
        <v>0.97540000000000004</v>
      </c>
      <c r="BF235" s="1024">
        <f t="shared" si="265"/>
        <v>7.5056593095642332E-2</v>
      </c>
      <c r="BG235" s="1005">
        <v>9549</v>
      </c>
      <c r="BH235" s="1005">
        <f t="shared" si="226"/>
        <v>76334</v>
      </c>
      <c r="BI235" s="1005">
        <f t="shared" si="227"/>
        <v>0</v>
      </c>
      <c r="BJ235" s="1005">
        <v>180</v>
      </c>
      <c r="BK235" s="1005">
        <v>171</v>
      </c>
      <c r="BL235" s="1005">
        <v>171</v>
      </c>
      <c r="BM235" s="1005">
        <v>0.89459999999999995</v>
      </c>
      <c r="BN235" s="1024">
        <f t="shared" si="266"/>
        <v>8.9473684210526316E-2</v>
      </c>
      <c r="BO235" s="1005">
        <v>11016</v>
      </c>
      <c r="BP235" s="1005">
        <f t="shared" si="228"/>
        <v>73872</v>
      </c>
      <c r="BQ235" s="1005">
        <f t="shared" si="229"/>
        <v>0</v>
      </c>
      <c r="BR235" s="1005">
        <v>180</v>
      </c>
      <c r="BS235" s="1005">
        <v>165.6</v>
      </c>
      <c r="BT235" s="1005">
        <v>165.6</v>
      </c>
      <c r="BU235" s="1005">
        <v>0.98019999999999996</v>
      </c>
      <c r="BV235" s="1024">
        <f t="shared" si="267"/>
        <v>0.20745675549322115</v>
      </c>
      <c r="BW235" s="1005">
        <v>25560</v>
      </c>
      <c r="BX235" s="1005">
        <f t="shared" si="230"/>
        <v>73924</v>
      </c>
      <c r="BY235" s="1005">
        <f t="shared" si="231"/>
        <v>0</v>
      </c>
      <c r="BZ235" s="1005">
        <v>180</v>
      </c>
      <c r="CA235" s="1005">
        <v>174.6</v>
      </c>
      <c r="CB235" s="1005">
        <v>174.6</v>
      </c>
      <c r="CC235" s="1005">
        <v>0.90980000000000005</v>
      </c>
      <c r="CD235" s="1024">
        <f t="shared" si="268"/>
        <v>0.11528655359716218</v>
      </c>
      <c r="CE235" s="1005">
        <v>14976</v>
      </c>
      <c r="CF235" s="1005">
        <f t="shared" si="232"/>
        <v>77941</v>
      </c>
      <c r="CG235" s="1005">
        <f t="shared" si="233"/>
        <v>0</v>
      </c>
      <c r="CH235" s="1005">
        <v>180</v>
      </c>
      <c r="CI235" s="1005">
        <v>183.6</v>
      </c>
      <c r="CJ235" s="1005">
        <v>183.6</v>
      </c>
      <c r="CK235" s="1005">
        <v>0.84540000000000004</v>
      </c>
      <c r="CL235" s="1024">
        <f t="shared" si="269"/>
        <v>0.1453810690943044</v>
      </c>
      <c r="CM235" s="1005">
        <v>17937</v>
      </c>
      <c r="CN235" s="1005">
        <f t="shared" si="234"/>
        <v>74028</v>
      </c>
      <c r="CO235" s="1005">
        <f t="shared" si="235"/>
        <v>0</v>
      </c>
      <c r="CP235" s="1005">
        <v>180</v>
      </c>
      <c r="CQ235" s="1005">
        <v>202.68</v>
      </c>
      <c r="CR235" s="1005">
        <v>202.68</v>
      </c>
      <c r="CS235" s="1005">
        <v>0.91790000000000005</v>
      </c>
      <c r="CT235" s="1024">
        <f t="shared" si="261"/>
        <v>0.17484789837680456</v>
      </c>
      <c r="CU235" s="1005">
        <v>26366</v>
      </c>
      <c r="CV235" s="1005">
        <f t="shared" si="236"/>
        <v>90476</v>
      </c>
      <c r="CW235" s="1005">
        <f t="shared" si="237"/>
        <v>0</v>
      </c>
    </row>
    <row r="236" spans="1:101">
      <c r="A236" s="1004">
        <v>230</v>
      </c>
      <c r="B236" s="1005" t="s">
        <v>1775</v>
      </c>
      <c r="C236" s="1004" t="s">
        <v>1274</v>
      </c>
      <c r="D236" s="1005" t="s">
        <v>2011</v>
      </c>
      <c r="E236" s="1004" t="s">
        <v>55</v>
      </c>
      <c r="F236" s="1004">
        <v>180</v>
      </c>
      <c r="G236" s="1005">
        <v>81.599999999999994</v>
      </c>
      <c r="H236" s="1004">
        <v>144</v>
      </c>
      <c r="I236" s="1005">
        <v>0.82989999999999997</v>
      </c>
      <c r="J236" s="1024">
        <f>+(K236/(24*30*G236))</f>
        <v>0.31229575163398698</v>
      </c>
      <c r="K236" s="1005">
        <v>18348</v>
      </c>
      <c r="L236" s="1005">
        <f t="shared" si="214"/>
        <v>35251</v>
      </c>
      <c r="M236" s="1005">
        <f t="shared" si="215"/>
        <v>0</v>
      </c>
      <c r="N236" s="1005">
        <v>180</v>
      </c>
      <c r="O236" s="1005">
        <v>86.4</v>
      </c>
      <c r="P236" s="1005">
        <v>144</v>
      </c>
      <c r="Q236" s="1005">
        <v>0.83120000000000005</v>
      </c>
      <c r="R236" s="1024">
        <f>+(S236/(24*31*O236))</f>
        <v>0.2312014635603345</v>
      </c>
      <c r="S236" s="1005">
        <v>14862</v>
      </c>
      <c r="T236" s="1005">
        <f t="shared" si="216"/>
        <v>38569</v>
      </c>
      <c r="U236" s="1005">
        <f t="shared" si="217"/>
        <v>0</v>
      </c>
      <c r="V236" s="1005">
        <v>180</v>
      </c>
      <c r="W236" s="1005">
        <v>81.599999999999994</v>
      </c>
      <c r="X236" s="1005">
        <v>144</v>
      </c>
      <c r="Y236" s="1005">
        <v>0.8054</v>
      </c>
      <c r="Z236" s="1024">
        <f>+(AA236/(24*30*W236))</f>
        <v>0.31076388888888895</v>
      </c>
      <c r="AA236" s="1005">
        <v>18258</v>
      </c>
      <c r="AB236" s="1005">
        <f t="shared" si="218"/>
        <v>35251</v>
      </c>
      <c r="AC236" s="1005">
        <f t="shared" si="219"/>
        <v>0</v>
      </c>
      <c r="AD236" s="1005">
        <v>180</v>
      </c>
      <c r="AE236" s="1005">
        <v>73.92</v>
      </c>
      <c r="AF236" s="1005">
        <v>144</v>
      </c>
      <c r="AG236" s="1005">
        <v>0.82320000000000004</v>
      </c>
      <c r="AH236" s="1024">
        <f t="shared" si="262"/>
        <v>0.27525397989107664</v>
      </c>
      <c r="AI236" s="1005">
        <v>15138</v>
      </c>
      <c r="AJ236" s="1005">
        <f t="shared" si="220"/>
        <v>32998</v>
      </c>
      <c r="AK236" s="1005">
        <f t="shared" si="221"/>
        <v>0</v>
      </c>
      <c r="AL236" s="1005">
        <v>180</v>
      </c>
      <c r="AM236" s="1005">
        <v>82.08</v>
      </c>
      <c r="AN236" s="1005">
        <v>144</v>
      </c>
      <c r="AO236" s="1005">
        <v>0.80769999999999997</v>
      </c>
      <c r="AP236" s="1024">
        <f t="shared" si="263"/>
        <v>0.2371800918065774</v>
      </c>
      <c r="AQ236" s="1005">
        <v>14484</v>
      </c>
      <c r="AR236" s="1005">
        <f t="shared" si="222"/>
        <v>36641</v>
      </c>
      <c r="AS236" s="1005">
        <f t="shared" si="223"/>
        <v>0</v>
      </c>
      <c r="AT236" s="1005">
        <v>180</v>
      </c>
      <c r="AU236" s="1005">
        <v>84</v>
      </c>
      <c r="AV236" s="1005">
        <v>144</v>
      </c>
      <c r="AW236" s="1005">
        <v>0.81320000000000003</v>
      </c>
      <c r="AX236" s="1024">
        <f t="shared" si="264"/>
        <v>0.2390873015873016</v>
      </c>
      <c r="AY236" s="1005">
        <v>14460</v>
      </c>
      <c r="AZ236" s="1005">
        <f t="shared" si="224"/>
        <v>36288</v>
      </c>
      <c r="BA236" s="1005">
        <f t="shared" si="225"/>
        <v>0</v>
      </c>
      <c r="BB236" s="1005">
        <v>180</v>
      </c>
      <c r="BC236" s="1005">
        <v>81.599999999999994</v>
      </c>
      <c r="BD236" s="1005">
        <v>144</v>
      </c>
      <c r="BE236" s="1005">
        <v>0.80230000000000001</v>
      </c>
      <c r="BF236" s="1024">
        <f t="shared" si="265"/>
        <v>0.31655202403542065</v>
      </c>
      <c r="BG236" s="1005">
        <v>19218</v>
      </c>
      <c r="BH236" s="1005">
        <f t="shared" si="226"/>
        <v>36426</v>
      </c>
      <c r="BI236" s="1005">
        <f t="shared" si="227"/>
        <v>0</v>
      </c>
      <c r="BJ236" s="1005">
        <v>180</v>
      </c>
      <c r="BK236" s="1005">
        <v>81.599999999999994</v>
      </c>
      <c r="BL236" s="1005">
        <v>144</v>
      </c>
      <c r="BM236" s="1005">
        <v>0.76649999999999996</v>
      </c>
      <c r="BN236" s="1024">
        <f t="shared" si="266"/>
        <v>0.24366830065359479</v>
      </c>
      <c r="BO236" s="1005">
        <v>14316</v>
      </c>
      <c r="BP236" s="1005">
        <f t="shared" si="228"/>
        <v>35251</v>
      </c>
      <c r="BQ236" s="1005">
        <f t="shared" si="229"/>
        <v>0</v>
      </c>
      <c r="BR236" s="1005">
        <v>180</v>
      </c>
      <c r="BS236" s="1005">
        <v>92.64</v>
      </c>
      <c r="BT236" s="1005">
        <v>144</v>
      </c>
      <c r="BU236" s="1005">
        <v>0.72740000000000005</v>
      </c>
      <c r="BV236" s="1024">
        <f t="shared" si="267"/>
        <v>0.22485584155106134</v>
      </c>
      <c r="BW236" s="1005">
        <v>15498</v>
      </c>
      <c r="BX236" s="1005">
        <f t="shared" si="230"/>
        <v>41354</v>
      </c>
      <c r="BY236" s="1005">
        <f t="shared" si="231"/>
        <v>0</v>
      </c>
      <c r="BZ236" s="1005">
        <v>180</v>
      </c>
      <c r="CA236" s="1005">
        <v>90.24</v>
      </c>
      <c r="CB236" s="1005">
        <v>144</v>
      </c>
      <c r="CC236" s="1005">
        <v>0.71489999999999998</v>
      </c>
      <c r="CD236" s="1024">
        <f t="shared" si="268"/>
        <v>0.248262697323267</v>
      </c>
      <c r="CE236" s="1005">
        <v>16668</v>
      </c>
      <c r="CF236" s="1005">
        <f t="shared" si="232"/>
        <v>40283</v>
      </c>
      <c r="CG236" s="1005">
        <f t="shared" si="233"/>
        <v>0</v>
      </c>
      <c r="CH236" s="1005">
        <v>180</v>
      </c>
      <c r="CI236" s="1005">
        <v>78.239999999999995</v>
      </c>
      <c r="CJ236" s="1005">
        <v>144</v>
      </c>
      <c r="CK236" s="1005">
        <v>0.75270000000000004</v>
      </c>
      <c r="CL236" s="1024">
        <f t="shared" si="269"/>
        <v>0.24923312883435583</v>
      </c>
      <c r="CM236" s="1005">
        <v>13104</v>
      </c>
      <c r="CN236" s="1005">
        <f t="shared" si="234"/>
        <v>31546</v>
      </c>
      <c r="CO236" s="1005">
        <f t="shared" si="235"/>
        <v>0</v>
      </c>
      <c r="CP236" s="1005">
        <v>180</v>
      </c>
      <c r="CQ236" s="1005">
        <v>86.4</v>
      </c>
      <c r="CR236" s="1005">
        <v>144</v>
      </c>
      <c r="CS236" s="1005">
        <v>0.79430000000000001</v>
      </c>
      <c r="CT236" s="1024">
        <f t="shared" si="261"/>
        <v>0.19517249103942649</v>
      </c>
      <c r="CU236" s="1005">
        <v>12546</v>
      </c>
      <c r="CV236" s="1005">
        <f t="shared" si="236"/>
        <v>38569</v>
      </c>
      <c r="CW236" s="1005">
        <f t="shared" si="237"/>
        <v>0</v>
      </c>
    </row>
    <row r="237" spans="1:101">
      <c r="A237" s="1004">
        <v>231</v>
      </c>
      <c r="B237" s="1005" t="s">
        <v>2074</v>
      </c>
      <c r="C237" s="1004" t="s">
        <v>1274</v>
      </c>
      <c r="D237" s="1005" t="s">
        <v>2203</v>
      </c>
      <c r="E237" s="1004" t="s">
        <v>55</v>
      </c>
      <c r="F237" s="1004">
        <v>0</v>
      </c>
      <c r="G237" s="1005"/>
      <c r="H237" s="1004"/>
      <c r="I237" s="1005"/>
      <c r="J237" s="1024">
        <v>0</v>
      </c>
      <c r="K237" s="1005"/>
      <c r="L237" s="1005">
        <f t="shared" si="214"/>
        <v>0</v>
      </c>
      <c r="M237" s="1005">
        <f t="shared" si="215"/>
        <v>0</v>
      </c>
      <c r="N237" s="1005"/>
      <c r="O237" s="1005"/>
      <c r="P237" s="1005"/>
      <c r="Q237" s="1005"/>
      <c r="R237" s="1024">
        <v>0</v>
      </c>
      <c r="S237" s="1005"/>
      <c r="T237" s="1005">
        <f t="shared" si="216"/>
        <v>0</v>
      </c>
      <c r="U237" s="1005">
        <f t="shared" si="217"/>
        <v>0</v>
      </c>
      <c r="V237" s="1005"/>
      <c r="W237" s="1005"/>
      <c r="X237" s="1005"/>
      <c r="Y237" s="1005"/>
      <c r="Z237" s="1024">
        <v>0</v>
      </c>
      <c r="AA237" s="1005"/>
      <c r="AB237" s="1005">
        <f t="shared" si="218"/>
        <v>0</v>
      </c>
      <c r="AC237" s="1005">
        <f t="shared" si="219"/>
        <v>0</v>
      </c>
      <c r="AD237" s="1005">
        <v>180</v>
      </c>
      <c r="AE237" s="1005">
        <v>10.4</v>
      </c>
      <c r="AF237" s="1005">
        <v>144</v>
      </c>
      <c r="AG237" s="1005">
        <v>0.15809999999999999</v>
      </c>
      <c r="AH237" s="1024">
        <f t="shared" si="262"/>
        <v>0.20264681555004135</v>
      </c>
      <c r="AI237" s="1005">
        <v>1568</v>
      </c>
      <c r="AJ237" s="1005">
        <f t="shared" si="220"/>
        <v>4643</v>
      </c>
      <c r="AK237" s="1005">
        <f t="shared" si="221"/>
        <v>0</v>
      </c>
      <c r="AL237" s="1005">
        <v>180</v>
      </c>
      <c r="AM237" s="1005">
        <v>8.32</v>
      </c>
      <c r="AN237" s="1005">
        <v>144</v>
      </c>
      <c r="AO237" s="1005">
        <v>0.15970000000000001</v>
      </c>
      <c r="AP237" s="1024">
        <f t="shared" si="263"/>
        <v>0.58448356079404462</v>
      </c>
      <c r="AQ237" s="1005">
        <v>3618</v>
      </c>
      <c r="AR237" s="1005">
        <f t="shared" si="222"/>
        <v>3714</v>
      </c>
      <c r="AS237" s="1005">
        <f t="shared" si="223"/>
        <v>0</v>
      </c>
      <c r="AT237" s="1005">
        <v>180</v>
      </c>
      <c r="AU237" s="1005">
        <v>12.4</v>
      </c>
      <c r="AV237" s="1005">
        <v>144</v>
      </c>
      <c r="AW237" s="1005">
        <v>0.16739999999999999</v>
      </c>
      <c r="AX237" s="1024">
        <f t="shared" si="264"/>
        <v>0.3611111111111111</v>
      </c>
      <c r="AY237" s="1005">
        <v>3224</v>
      </c>
      <c r="AZ237" s="1005">
        <f t="shared" si="224"/>
        <v>5357</v>
      </c>
      <c r="BA237" s="1005">
        <f t="shared" si="225"/>
        <v>0</v>
      </c>
      <c r="BB237" s="1005">
        <v>180</v>
      </c>
      <c r="BC237" s="1005">
        <v>8.32</v>
      </c>
      <c r="BD237" s="1005">
        <v>144</v>
      </c>
      <c r="BE237" s="1005">
        <v>0.1552</v>
      </c>
      <c r="BF237" s="1024">
        <f t="shared" si="265"/>
        <v>0.65750361869313478</v>
      </c>
      <c r="BG237" s="1005">
        <v>4070</v>
      </c>
      <c r="BH237" s="1005">
        <f t="shared" si="226"/>
        <v>3714</v>
      </c>
      <c r="BI237" s="1005">
        <f t="shared" si="227"/>
        <v>356</v>
      </c>
      <c r="BJ237" s="1005">
        <v>180</v>
      </c>
      <c r="BK237" s="1005">
        <v>9.1999999999999993</v>
      </c>
      <c r="BL237" s="1005">
        <v>144</v>
      </c>
      <c r="BM237" s="1005">
        <v>0.15029999999999999</v>
      </c>
      <c r="BN237" s="1024">
        <f t="shared" si="266"/>
        <v>0.65458937198067646</v>
      </c>
      <c r="BO237" s="1005">
        <v>4336</v>
      </c>
      <c r="BP237" s="1005">
        <f t="shared" si="228"/>
        <v>3974</v>
      </c>
      <c r="BQ237" s="1005">
        <f t="shared" si="229"/>
        <v>362</v>
      </c>
      <c r="BR237" s="1005">
        <v>180</v>
      </c>
      <c r="BS237" s="1005">
        <v>9.2799999999999994</v>
      </c>
      <c r="BT237" s="1005">
        <v>144</v>
      </c>
      <c r="BU237" s="1005">
        <v>0.15140000000000001</v>
      </c>
      <c r="BV237" s="1024">
        <f t="shared" si="267"/>
        <v>0.59498980348535413</v>
      </c>
      <c r="BW237" s="1005">
        <v>4108</v>
      </c>
      <c r="BX237" s="1005">
        <f t="shared" si="230"/>
        <v>4143</v>
      </c>
      <c r="BY237" s="1005">
        <f t="shared" si="231"/>
        <v>0</v>
      </c>
      <c r="BZ237" s="1005">
        <v>180</v>
      </c>
      <c r="CA237" s="1005">
        <v>9.6</v>
      </c>
      <c r="CB237" s="1005">
        <v>144</v>
      </c>
      <c r="CC237" s="1005">
        <v>0.16350000000000001</v>
      </c>
      <c r="CD237" s="1024">
        <f t="shared" si="268"/>
        <v>0.53763440860215062</v>
      </c>
      <c r="CE237" s="1005">
        <v>3840</v>
      </c>
      <c r="CF237" s="1005">
        <f t="shared" si="232"/>
        <v>4285</v>
      </c>
      <c r="CG237" s="1005">
        <f t="shared" si="233"/>
        <v>0</v>
      </c>
      <c r="CH237" s="1005">
        <v>180</v>
      </c>
      <c r="CI237" s="1005">
        <v>11.6</v>
      </c>
      <c r="CJ237" s="1005">
        <v>144</v>
      </c>
      <c r="CK237" s="1005">
        <v>0.42270000000000002</v>
      </c>
      <c r="CL237" s="1024">
        <f t="shared" si="269"/>
        <v>0.70094417077175697</v>
      </c>
      <c r="CM237" s="1005">
        <v>5464</v>
      </c>
      <c r="CN237" s="1005">
        <f t="shared" si="234"/>
        <v>4677</v>
      </c>
      <c r="CO237" s="1005">
        <f t="shared" si="235"/>
        <v>787</v>
      </c>
      <c r="CP237" s="1005">
        <v>180</v>
      </c>
      <c r="CQ237" s="1005">
        <v>30.08</v>
      </c>
      <c r="CR237" s="1005">
        <v>144</v>
      </c>
      <c r="CS237" s="1005">
        <v>0.48720000000000002</v>
      </c>
      <c r="CT237" s="1024">
        <f t="shared" si="261"/>
        <v>0.24102393617021275</v>
      </c>
      <c r="CU237" s="1005">
        <v>5394</v>
      </c>
      <c r="CV237" s="1005">
        <f t="shared" si="236"/>
        <v>13428</v>
      </c>
      <c r="CW237" s="1005">
        <f t="shared" si="237"/>
        <v>0</v>
      </c>
    </row>
    <row r="238" spans="1:101">
      <c r="A238" s="1004">
        <v>232</v>
      </c>
      <c r="B238" s="1005" t="s">
        <v>492</v>
      </c>
      <c r="C238" s="1004" t="s">
        <v>1274</v>
      </c>
      <c r="D238" s="1005" t="s">
        <v>2050</v>
      </c>
      <c r="E238" s="1004" t="s">
        <v>55</v>
      </c>
      <c r="F238" s="1004">
        <v>182.22</v>
      </c>
      <c r="G238" s="1005">
        <v>92.08</v>
      </c>
      <c r="H238" s="1004">
        <v>182.22</v>
      </c>
      <c r="I238" s="1005">
        <v>0.97070000000000001</v>
      </c>
      <c r="J238" s="1024">
        <f>+(K238/(24*30*G238))</f>
        <v>0.49574946906072009</v>
      </c>
      <c r="K238" s="1005">
        <v>32867</v>
      </c>
      <c r="L238" s="1005">
        <f t="shared" si="214"/>
        <v>39779</v>
      </c>
      <c r="M238" s="1005">
        <f t="shared" si="215"/>
        <v>0</v>
      </c>
      <c r="N238" s="1005">
        <v>182.22</v>
      </c>
      <c r="O238" s="1005">
        <v>111.52</v>
      </c>
      <c r="P238" s="1005">
        <v>182.22</v>
      </c>
      <c r="Q238" s="1005">
        <v>0.97470000000000001</v>
      </c>
      <c r="R238" s="1024">
        <f>+(S238/(24*31*O238))</f>
        <v>0.40544345196772658</v>
      </c>
      <c r="S238" s="1005">
        <v>33640</v>
      </c>
      <c r="T238" s="1005">
        <f t="shared" si="216"/>
        <v>49783</v>
      </c>
      <c r="U238" s="1005">
        <f t="shared" si="217"/>
        <v>0</v>
      </c>
      <c r="V238" s="1005">
        <v>182.22</v>
      </c>
      <c r="W238" s="1005">
        <v>86.48</v>
      </c>
      <c r="X238" s="1005">
        <v>182.22</v>
      </c>
      <c r="Y238" s="1005">
        <v>0.97529999999999994</v>
      </c>
      <c r="Z238" s="1024">
        <f>+(AA238/(24*30*W238))</f>
        <v>0.53006796690307323</v>
      </c>
      <c r="AA238" s="1005">
        <v>33005</v>
      </c>
      <c r="AB238" s="1005">
        <f t="shared" si="218"/>
        <v>37359</v>
      </c>
      <c r="AC238" s="1005">
        <f t="shared" si="219"/>
        <v>0</v>
      </c>
      <c r="AD238" s="1005">
        <v>182.22</v>
      </c>
      <c r="AE238" s="1005">
        <v>97.92</v>
      </c>
      <c r="AF238" s="1005">
        <v>182.22</v>
      </c>
      <c r="AG238" s="1005">
        <v>0.97009999999999996</v>
      </c>
      <c r="AH238" s="1024">
        <f t="shared" si="262"/>
        <v>0.47987384918124959</v>
      </c>
      <c r="AI238" s="1005">
        <v>34960</v>
      </c>
      <c r="AJ238" s="1005">
        <f t="shared" si="220"/>
        <v>43711</v>
      </c>
      <c r="AK238" s="1005">
        <f t="shared" si="221"/>
        <v>0</v>
      </c>
      <c r="AL238" s="1005">
        <v>182.22</v>
      </c>
      <c r="AM238" s="1005">
        <v>87.6</v>
      </c>
      <c r="AN238" s="1005">
        <v>182.22</v>
      </c>
      <c r="AO238" s="1005">
        <v>0.96819999999999995</v>
      </c>
      <c r="AP238" s="1024">
        <f t="shared" si="263"/>
        <v>0.54940283301418968</v>
      </c>
      <c r="AQ238" s="1005">
        <v>35807</v>
      </c>
      <c r="AR238" s="1005">
        <f t="shared" si="222"/>
        <v>39105</v>
      </c>
      <c r="AS238" s="1005">
        <f t="shared" si="223"/>
        <v>0</v>
      </c>
      <c r="AT238" s="1005">
        <v>182.22</v>
      </c>
      <c r="AU238" s="1005">
        <v>103.36</v>
      </c>
      <c r="AV238" s="1005">
        <v>182.22</v>
      </c>
      <c r="AW238" s="1005">
        <v>0.96679999999999999</v>
      </c>
      <c r="AX238" s="1024">
        <f t="shared" si="264"/>
        <v>0.45687134502923976</v>
      </c>
      <c r="AY238" s="1005">
        <v>34000</v>
      </c>
      <c r="AZ238" s="1005">
        <f t="shared" si="224"/>
        <v>44652</v>
      </c>
      <c r="BA238" s="1005">
        <f t="shared" si="225"/>
        <v>0</v>
      </c>
      <c r="BB238" s="1005">
        <v>182.22</v>
      </c>
      <c r="BC238" s="1005">
        <v>104.16</v>
      </c>
      <c r="BD238" s="1005">
        <v>182.22</v>
      </c>
      <c r="BE238" s="1005">
        <v>0.96099999999999997</v>
      </c>
      <c r="BF238" s="1024">
        <f t="shared" si="265"/>
        <v>0.44997718563665495</v>
      </c>
      <c r="BG238" s="1005">
        <v>34871</v>
      </c>
      <c r="BH238" s="1005">
        <f t="shared" si="226"/>
        <v>46497</v>
      </c>
      <c r="BI238" s="1005">
        <f t="shared" si="227"/>
        <v>0</v>
      </c>
      <c r="BJ238" s="1005">
        <v>182.22</v>
      </c>
      <c r="BK238" s="1005">
        <v>112.8</v>
      </c>
      <c r="BL238" s="1005">
        <v>182.22</v>
      </c>
      <c r="BM238" s="1005">
        <v>0.96109999999999995</v>
      </c>
      <c r="BN238" s="1024">
        <f t="shared" si="266"/>
        <v>0.43693360914105595</v>
      </c>
      <c r="BO238" s="1005">
        <v>35486</v>
      </c>
      <c r="BP238" s="1005">
        <f t="shared" si="228"/>
        <v>48730</v>
      </c>
      <c r="BQ238" s="1005">
        <f t="shared" si="229"/>
        <v>0</v>
      </c>
      <c r="BR238" s="1005">
        <v>182.22</v>
      </c>
      <c r="BS238" s="1005">
        <v>137.28</v>
      </c>
      <c r="BT238" s="1005">
        <v>182.22</v>
      </c>
      <c r="BU238" s="1005">
        <v>0.9778</v>
      </c>
      <c r="BV238" s="1024">
        <f t="shared" si="267"/>
        <v>0.46586757776273902</v>
      </c>
      <c r="BW238" s="1005">
        <v>47582</v>
      </c>
      <c r="BX238" s="1005">
        <f t="shared" si="230"/>
        <v>61282</v>
      </c>
      <c r="BY238" s="1005">
        <f t="shared" si="231"/>
        <v>0</v>
      </c>
      <c r="BZ238" s="1005">
        <v>182.22</v>
      </c>
      <c r="CA238" s="1005">
        <v>138.24</v>
      </c>
      <c r="CB238" s="1005">
        <v>182.22</v>
      </c>
      <c r="CC238" s="1005">
        <v>0.98</v>
      </c>
      <c r="CD238" s="1024">
        <f t="shared" si="268"/>
        <v>0.5127536495669055</v>
      </c>
      <c r="CE238" s="1005">
        <v>52737</v>
      </c>
      <c r="CF238" s="1005">
        <f t="shared" si="232"/>
        <v>61710</v>
      </c>
      <c r="CG238" s="1005">
        <f t="shared" si="233"/>
        <v>0</v>
      </c>
      <c r="CH238" s="1005">
        <v>182.22</v>
      </c>
      <c r="CI238" s="1005">
        <v>137.28</v>
      </c>
      <c r="CJ238" s="1005">
        <v>182.22</v>
      </c>
      <c r="CK238" s="1005">
        <v>0.97619999999999996</v>
      </c>
      <c r="CL238" s="1024">
        <f t="shared" si="269"/>
        <v>0.44815210830835828</v>
      </c>
      <c r="CM238" s="1005">
        <v>41343</v>
      </c>
      <c r="CN238" s="1005">
        <f t="shared" si="234"/>
        <v>55351</v>
      </c>
      <c r="CO238" s="1005">
        <f t="shared" si="235"/>
        <v>0</v>
      </c>
      <c r="CP238" s="1005">
        <v>182.22</v>
      </c>
      <c r="CQ238" s="1005">
        <v>107.92</v>
      </c>
      <c r="CR238" s="1005">
        <v>182.22</v>
      </c>
      <c r="CS238" s="1005">
        <v>0.9637</v>
      </c>
      <c r="CT238" s="1024">
        <f t="shared" si="261"/>
        <v>0.39456995225455738</v>
      </c>
      <c r="CU238" s="1005">
        <v>31681</v>
      </c>
      <c r="CV238" s="1005">
        <f t="shared" si="236"/>
        <v>48175</v>
      </c>
      <c r="CW238" s="1005">
        <f t="shared" si="237"/>
        <v>0</v>
      </c>
    </row>
    <row r="239" spans="1:101">
      <c r="A239" s="1004">
        <v>233</v>
      </c>
      <c r="B239" s="1005" t="s">
        <v>986</v>
      </c>
      <c r="C239" s="1004" t="s">
        <v>1274</v>
      </c>
      <c r="D239" s="1005" t="s">
        <v>2011</v>
      </c>
      <c r="E239" s="1004" t="s">
        <v>55</v>
      </c>
      <c r="F239" s="1004">
        <v>183</v>
      </c>
      <c r="G239" s="1005">
        <v>120</v>
      </c>
      <c r="H239" s="1004">
        <v>146.4</v>
      </c>
      <c r="I239" s="1005">
        <v>0.95279999999999998</v>
      </c>
      <c r="J239" s="1024">
        <f>+(K239/(24*30*G239))</f>
        <v>0.44535879629629632</v>
      </c>
      <c r="K239" s="1005">
        <v>38479</v>
      </c>
      <c r="L239" s="1005">
        <f t="shared" si="214"/>
        <v>51840</v>
      </c>
      <c r="M239" s="1005">
        <f t="shared" si="215"/>
        <v>0</v>
      </c>
      <c r="N239" s="1005">
        <v>183</v>
      </c>
      <c r="O239" s="1005">
        <v>132.96</v>
      </c>
      <c r="P239" s="1005">
        <v>146.4</v>
      </c>
      <c r="Q239" s="1005">
        <v>0.95889999999999997</v>
      </c>
      <c r="R239" s="1024">
        <f>+(S239/(24*31*O239))</f>
        <v>0.32238453152698521</v>
      </c>
      <c r="S239" s="1005">
        <v>31891</v>
      </c>
      <c r="T239" s="1005">
        <f t="shared" si="216"/>
        <v>59353</v>
      </c>
      <c r="U239" s="1005">
        <f t="shared" si="217"/>
        <v>0</v>
      </c>
      <c r="V239" s="1005">
        <v>183</v>
      </c>
      <c r="W239" s="1005">
        <v>128.72</v>
      </c>
      <c r="X239" s="1005">
        <v>146.4</v>
      </c>
      <c r="Y239" s="1005">
        <v>0.95669999999999999</v>
      </c>
      <c r="Z239" s="1024">
        <f>+(AA239/(24*30*W239))</f>
        <v>0.35446231268558803</v>
      </c>
      <c r="AA239" s="1005">
        <v>32851</v>
      </c>
      <c r="AB239" s="1005">
        <f t="shared" si="218"/>
        <v>55607</v>
      </c>
      <c r="AC239" s="1005">
        <f t="shared" si="219"/>
        <v>0</v>
      </c>
      <c r="AD239" s="1005">
        <v>183</v>
      </c>
      <c r="AE239" s="1005">
        <v>127.28</v>
      </c>
      <c r="AF239" s="1005">
        <v>146.4</v>
      </c>
      <c r="AG239" s="1005">
        <v>0.95069999999999999</v>
      </c>
      <c r="AH239" s="1024">
        <f t="shared" si="262"/>
        <v>0.39944530051431776</v>
      </c>
      <c r="AI239" s="1005">
        <v>37826</v>
      </c>
      <c r="AJ239" s="1005">
        <f t="shared" si="220"/>
        <v>56818</v>
      </c>
      <c r="AK239" s="1005">
        <f t="shared" si="221"/>
        <v>0</v>
      </c>
      <c r="AL239" s="1005">
        <v>183</v>
      </c>
      <c r="AM239" s="1005">
        <v>130.24</v>
      </c>
      <c r="AN239" s="1005">
        <v>146.4</v>
      </c>
      <c r="AO239" s="1005">
        <v>0.94069999999999998</v>
      </c>
      <c r="AP239" s="1024">
        <f t="shared" si="263"/>
        <v>0.31014908787086204</v>
      </c>
      <c r="AQ239" s="1005">
        <v>30053</v>
      </c>
      <c r="AR239" s="1005">
        <f t="shared" si="222"/>
        <v>58139</v>
      </c>
      <c r="AS239" s="1005">
        <f t="shared" si="223"/>
        <v>0</v>
      </c>
      <c r="AT239" s="1005">
        <v>183</v>
      </c>
      <c r="AU239" s="1005">
        <v>139.52000000000001</v>
      </c>
      <c r="AV239" s="1005">
        <v>146.4</v>
      </c>
      <c r="AW239" s="1005">
        <v>0.93969999999999998</v>
      </c>
      <c r="AX239" s="1024">
        <f t="shared" si="264"/>
        <v>0.47088031982670742</v>
      </c>
      <c r="AY239" s="1005">
        <v>47302</v>
      </c>
      <c r="AZ239" s="1005">
        <f t="shared" si="224"/>
        <v>60273</v>
      </c>
      <c r="BA239" s="1005">
        <f t="shared" si="225"/>
        <v>0</v>
      </c>
      <c r="BB239" s="1005">
        <v>183</v>
      </c>
      <c r="BC239" s="1005">
        <v>123.68</v>
      </c>
      <c r="BD239" s="1005">
        <v>146.4</v>
      </c>
      <c r="BE239" s="1005">
        <v>0.91339999999999999</v>
      </c>
      <c r="BF239" s="1024">
        <f t="shared" si="265"/>
        <v>0.14885144111060106</v>
      </c>
      <c r="BG239" s="1005">
        <v>13697</v>
      </c>
      <c r="BH239" s="1005">
        <f t="shared" si="226"/>
        <v>55211</v>
      </c>
      <c r="BI239" s="1005">
        <f t="shared" si="227"/>
        <v>0</v>
      </c>
      <c r="BJ239" s="1005">
        <v>183</v>
      </c>
      <c r="BK239" s="1005">
        <v>10.32</v>
      </c>
      <c r="BL239" s="1005">
        <v>146.4</v>
      </c>
      <c r="BM239" s="1005">
        <v>0.88700000000000001</v>
      </c>
      <c r="BN239" s="1024">
        <f t="shared" si="266"/>
        <v>0.20254629629629628</v>
      </c>
      <c r="BO239" s="1005">
        <v>1505</v>
      </c>
      <c r="BP239" s="1005">
        <f t="shared" si="228"/>
        <v>4458</v>
      </c>
      <c r="BQ239" s="1005">
        <f t="shared" si="229"/>
        <v>0</v>
      </c>
      <c r="BR239" s="1005">
        <v>183</v>
      </c>
      <c r="BS239" s="1005">
        <v>78.16</v>
      </c>
      <c r="BT239" s="1005">
        <v>146.4</v>
      </c>
      <c r="BU239" s="1005">
        <v>0.97189999999999999</v>
      </c>
      <c r="BV239" s="1024">
        <f t="shared" si="267"/>
        <v>2.5124228216726649E-2</v>
      </c>
      <c r="BW239" s="1005">
        <v>1461</v>
      </c>
      <c r="BX239" s="1005">
        <f t="shared" si="230"/>
        <v>34891</v>
      </c>
      <c r="BY239" s="1005">
        <f t="shared" si="231"/>
        <v>0</v>
      </c>
      <c r="BZ239" s="1005">
        <v>183</v>
      </c>
      <c r="CA239" s="1005">
        <v>123.92</v>
      </c>
      <c r="CB239" s="1005">
        <v>146.4</v>
      </c>
      <c r="CC239" s="1005">
        <v>0.98519999999999996</v>
      </c>
      <c r="CD239" s="1024">
        <f t="shared" si="268"/>
        <v>0.47885776116398371</v>
      </c>
      <c r="CE239" s="1005">
        <v>44149</v>
      </c>
      <c r="CF239" s="1005">
        <f t="shared" si="232"/>
        <v>55318</v>
      </c>
      <c r="CG239" s="1005">
        <f t="shared" si="233"/>
        <v>0</v>
      </c>
      <c r="CH239" s="1005">
        <v>183</v>
      </c>
      <c r="CI239" s="1005">
        <v>119.76</v>
      </c>
      <c r="CJ239" s="1005">
        <v>146.4</v>
      </c>
      <c r="CK239" s="1005">
        <v>0.98550000000000004</v>
      </c>
      <c r="CL239" s="1024">
        <f t="shared" si="269"/>
        <v>0.54295098132773478</v>
      </c>
      <c r="CM239" s="1005">
        <v>43696</v>
      </c>
      <c r="CN239" s="1005">
        <f t="shared" si="234"/>
        <v>48287</v>
      </c>
      <c r="CO239" s="1005">
        <f t="shared" si="235"/>
        <v>0</v>
      </c>
      <c r="CP239" s="1005">
        <v>183</v>
      </c>
      <c r="CQ239" s="1005">
        <v>125.52</v>
      </c>
      <c r="CR239" s="1005">
        <v>146.4</v>
      </c>
      <c r="CS239" s="1005">
        <v>0.98419999999999996</v>
      </c>
      <c r="CT239" s="1024">
        <f t="shared" si="261"/>
        <v>0.53040641254960019</v>
      </c>
      <c r="CU239" s="1005">
        <v>49533</v>
      </c>
      <c r="CV239" s="1005">
        <f t="shared" si="236"/>
        <v>56032</v>
      </c>
      <c r="CW239" s="1005">
        <f t="shared" si="237"/>
        <v>0</v>
      </c>
    </row>
    <row r="240" spans="1:101">
      <c r="A240" s="1004">
        <v>234</v>
      </c>
      <c r="B240" s="1005" t="s">
        <v>1693</v>
      </c>
      <c r="C240" s="1004" t="s">
        <v>1274</v>
      </c>
      <c r="D240" s="1005" t="s">
        <v>2011</v>
      </c>
      <c r="E240" s="1004" t="s">
        <v>55</v>
      </c>
      <c r="F240" s="1004">
        <v>183</v>
      </c>
      <c r="G240" s="1005">
        <v>9</v>
      </c>
      <c r="H240" s="1004">
        <v>146.4</v>
      </c>
      <c r="I240" s="1005">
        <v>0.55659999999999998</v>
      </c>
      <c r="J240" s="1024">
        <f>+(K240/(24*30*G240))</f>
        <v>0.33935185185185185</v>
      </c>
      <c r="K240" s="1005">
        <v>2199</v>
      </c>
      <c r="L240" s="1005">
        <f t="shared" si="214"/>
        <v>3888</v>
      </c>
      <c r="M240" s="1005">
        <f t="shared" si="215"/>
        <v>0</v>
      </c>
      <c r="N240" s="1005">
        <v>183</v>
      </c>
      <c r="O240" s="1005">
        <v>90</v>
      </c>
      <c r="P240" s="1005">
        <v>146.4</v>
      </c>
      <c r="Q240" s="1005">
        <v>0.28749999999999998</v>
      </c>
      <c r="R240" s="1024">
        <f>+(S240/(24*31*O240))</f>
        <v>5.1881720430107525E-2</v>
      </c>
      <c r="S240" s="1005">
        <v>3474</v>
      </c>
      <c r="T240" s="1005">
        <f t="shared" si="216"/>
        <v>40176</v>
      </c>
      <c r="U240" s="1005">
        <f t="shared" si="217"/>
        <v>0</v>
      </c>
      <c r="V240" s="1005">
        <v>183</v>
      </c>
      <c r="W240" s="1005">
        <v>12</v>
      </c>
      <c r="X240" s="1005">
        <v>146.4</v>
      </c>
      <c r="Y240" s="1005">
        <v>0.31390000000000001</v>
      </c>
      <c r="Z240" s="1024">
        <f>+(AA240/(24*30*W240))</f>
        <v>0.36944444444444446</v>
      </c>
      <c r="AA240" s="1005">
        <v>3192</v>
      </c>
      <c r="AB240" s="1005">
        <f t="shared" si="218"/>
        <v>5184</v>
      </c>
      <c r="AC240" s="1005">
        <f t="shared" si="219"/>
        <v>0</v>
      </c>
      <c r="AD240" s="1005">
        <v>183</v>
      </c>
      <c r="AE240" s="1005">
        <v>12</v>
      </c>
      <c r="AF240" s="1005">
        <v>146.4</v>
      </c>
      <c r="AG240" s="1005">
        <v>0.29759999999999998</v>
      </c>
      <c r="AH240" s="1024">
        <f t="shared" si="262"/>
        <v>0.3793682795698925</v>
      </c>
      <c r="AI240" s="1005">
        <v>3387</v>
      </c>
      <c r="AJ240" s="1005">
        <f t="shared" si="220"/>
        <v>5357</v>
      </c>
      <c r="AK240" s="1005">
        <f t="shared" si="221"/>
        <v>0</v>
      </c>
      <c r="AL240" s="1005">
        <v>183</v>
      </c>
      <c r="AM240" s="1005">
        <v>9</v>
      </c>
      <c r="AN240" s="1005">
        <v>146.4</v>
      </c>
      <c r="AO240" s="1005">
        <v>0.28449999999999998</v>
      </c>
      <c r="AP240" s="1024">
        <f t="shared" si="263"/>
        <v>0.55107526881720426</v>
      </c>
      <c r="AQ240" s="1005">
        <v>3690</v>
      </c>
      <c r="AR240" s="1005">
        <f t="shared" si="222"/>
        <v>4018</v>
      </c>
      <c r="AS240" s="1005">
        <f t="shared" si="223"/>
        <v>0</v>
      </c>
      <c r="AT240" s="1005">
        <v>183</v>
      </c>
      <c r="AU240" s="1005">
        <v>15</v>
      </c>
      <c r="AV240" s="1005">
        <v>146.4</v>
      </c>
      <c r="AW240" s="1005">
        <v>0.2402</v>
      </c>
      <c r="AX240" s="1024">
        <f t="shared" si="264"/>
        <v>0.4786111111111111</v>
      </c>
      <c r="AY240" s="1005">
        <v>5169</v>
      </c>
      <c r="AZ240" s="1005">
        <f t="shared" si="224"/>
        <v>6480</v>
      </c>
      <c r="BA240" s="1005">
        <f t="shared" si="225"/>
        <v>0</v>
      </c>
      <c r="BB240" s="1005">
        <v>183</v>
      </c>
      <c r="BC240" s="1005">
        <v>93</v>
      </c>
      <c r="BD240" s="1005">
        <v>146.4</v>
      </c>
      <c r="BE240" s="1005">
        <v>0.24099999999999999</v>
      </c>
      <c r="BF240" s="1024">
        <f t="shared" si="265"/>
        <v>7.2840790842872011E-2</v>
      </c>
      <c r="BG240" s="1005">
        <v>5040</v>
      </c>
      <c r="BH240" s="1005">
        <f t="shared" si="226"/>
        <v>41515</v>
      </c>
      <c r="BI240" s="1005">
        <f t="shared" si="227"/>
        <v>0</v>
      </c>
      <c r="BJ240" s="1005">
        <v>183</v>
      </c>
      <c r="BK240" s="1005">
        <v>15</v>
      </c>
      <c r="BL240" s="1005">
        <v>146.4</v>
      </c>
      <c r="BM240" s="1005">
        <v>0.19500000000000001</v>
      </c>
      <c r="BN240" s="1024">
        <f t="shared" si="266"/>
        <v>0.60111111111111115</v>
      </c>
      <c r="BO240" s="1005">
        <v>6492</v>
      </c>
      <c r="BP240" s="1005">
        <f t="shared" si="228"/>
        <v>6480</v>
      </c>
      <c r="BQ240" s="1005">
        <f t="shared" si="229"/>
        <v>12</v>
      </c>
      <c r="BR240" s="1005">
        <v>183</v>
      </c>
      <c r="BS240" s="1005">
        <v>15</v>
      </c>
      <c r="BT240" s="1005">
        <v>146.4</v>
      </c>
      <c r="BU240" s="1005">
        <v>0.19359999999999999</v>
      </c>
      <c r="BV240" s="1024">
        <f t="shared" si="267"/>
        <v>0.57043010752688172</v>
      </c>
      <c r="BW240" s="1005">
        <v>6366</v>
      </c>
      <c r="BX240" s="1005">
        <f t="shared" si="230"/>
        <v>6696</v>
      </c>
      <c r="BY240" s="1005">
        <f t="shared" si="231"/>
        <v>0</v>
      </c>
      <c r="BZ240" s="1005">
        <v>183</v>
      </c>
      <c r="CA240" s="1005">
        <v>91.2</v>
      </c>
      <c r="CB240" s="1005">
        <v>146.4</v>
      </c>
      <c r="CC240" s="1005">
        <v>0.2601</v>
      </c>
      <c r="CD240" s="1024">
        <f t="shared" si="268"/>
        <v>9.1079513299377468E-2</v>
      </c>
      <c r="CE240" s="1005">
        <v>6180</v>
      </c>
      <c r="CF240" s="1005">
        <f t="shared" si="232"/>
        <v>40712</v>
      </c>
      <c r="CG240" s="1005">
        <f t="shared" si="233"/>
        <v>0</v>
      </c>
      <c r="CH240" s="1005">
        <v>183</v>
      </c>
      <c r="CI240" s="1005">
        <v>104.04</v>
      </c>
      <c r="CJ240" s="1005">
        <v>146.4</v>
      </c>
      <c r="CK240" s="1005">
        <v>0.28170000000000001</v>
      </c>
      <c r="CL240" s="1024">
        <f t="shared" si="269"/>
        <v>8.2800685633730609E-2</v>
      </c>
      <c r="CM240" s="1005">
        <v>5789</v>
      </c>
      <c r="CN240" s="1005">
        <f t="shared" si="234"/>
        <v>41949</v>
      </c>
      <c r="CO240" s="1005">
        <f t="shared" si="235"/>
        <v>0</v>
      </c>
      <c r="CP240" s="1005">
        <v>183</v>
      </c>
      <c r="CQ240" s="1005">
        <v>102.48</v>
      </c>
      <c r="CR240" s="1005">
        <v>146.4</v>
      </c>
      <c r="CS240" s="1005">
        <v>0.3654</v>
      </c>
      <c r="CT240" s="1024">
        <f t="shared" si="261"/>
        <v>6.8699478733852071E-2</v>
      </c>
      <c r="CU240" s="1005">
        <v>5238</v>
      </c>
      <c r="CV240" s="1005">
        <f t="shared" si="236"/>
        <v>45747</v>
      </c>
      <c r="CW240" s="1005">
        <f t="shared" si="237"/>
        <v>0</v>
      </c>
    </row>
    <row r="241" spans="1:101">
      <c r="A241" s="1004">
        <v>235</v>
      </c>
      <c r="B241" s="1005" t="s">
        <v>564</v>
      </c>
      <c r="C241" s="1004" t="s">
        <v>1274</v>
      </c>
      <c r="D241" s="1005" t="s">
        <v>2011</v>
      </c>
      <c r="E241" s="1004" t="s">
        <v>55</v>
      </c>
      <c r="F241" s="1004">
        <v>184</v>
      </c>
      <c r="G241" s="1005">
        <v>117</v>
      </c>
      <c r="H241" s="1004">
        <v>147.19999999999999</v>
      </c>
      <c r="I241" s="1005">
        <v>0.8508</v>
      </c>
      <c r="J241" s="1024">
        <f>+(K241/(24*30*G241))</f>
        <v>0.13678774928774928</v>
      </c>
      <c r="K241" s="1005">
        <v>11523</v>
      </c>
      <c r="L241" s="1005">
        <f t="shared" si="214"/>
        <v>50544</v>
      </c>
      <c r="M241" s="1005">
        <f t="shared" si="215"/>
        <v>0</v>
      </c>
      <c r="N241" s="1005">
        <v>184</v>
      </c>
      <c r="O241" s="1005">
        <v>81</v>
      </c>
      <c r="P241" s="1005">
        <v>147.19999999999999</v>
      </c>
      <c r="Q241" s="1005">
        <v>0.872</v>
      </c>
      <c r="R241" s="1024">
        <f>+(S241/(24*31*O241))</f>
        <v>0.1065810434090004</v>
      </c>
      <c r="S241" s="1005">
        <v>6423</v>
      </c>
      <c r="T241" s="1005">
        <f t="shared" si="216"/>
        <v>36158</v>
      </c>
      <c r="U241" s="1005">
        <f t="shared" si="217"/>
        <v>0</v>
      </c>
      <c r="V241" s="1005">
        <v>184</v>
      </c>
      <c r="W241" s="1005">
        <v>93</v>
      </c>
      <c r="X241" s="1005">
        <v>147.19999999999999</v>
      </c>
      <c r="Y241" s="1005">
        <v>0.86080000000000001</v>
      </c>
      <c r="Z241" s="1024">
        <f>+(AA241/(24*30*W241))</f>
        <v>7.3431899641577064E-2</v>
      </c>
      <c r="AA241" s="1005">
        <v>4917</v>
      </c>
      <c r="AB241" s="1005">
        <f t="shared" si="218"/>
        <v>40176</v>
      </c>
      <c r="AC241" s="1005">
        <f t="shared" si="219"/>
        <v>0</v>
      </c>
      <c r="AD241" s="1005">
        <v>184</v>
      </c>
      <c r="AE241" s="1005">
        <v>102</v>
      </c>
      <c r="AF241" s="1005">
        <v>147.19999999999999</v>
      </c>
      <c r="AG241" s="1005">
        <v>0.88039999999999996</v>
      </c>
      <c r="AH241" s="1024">
        <f t="shared" si="262"/>
        <v>9.0923466160657815E-2</v>
      </c>
      <c r="AI241" s="1005">
        <v>6900</v>
      </c>
      <c r="AJ241" s="1005">
        <f t="shared" si="220"/>
        <v>45533</v>
      </c>
      <c r="AK241" s="1005">
        <f t="shared" si="221"/>
        <v>0</v>
      </c>
      <c r="AL241" s="1005">
        <v>184</v>
      </c>
      <c r="AM241" s="1005">
        <v>146.16</v>
      </c>
      <c r="AN241" s="1005">
        <v>147.19999999999999</v>
      </c>
      <c r="AO241" s="1005">
        <v>0.85</v>
      </c>
      <c r="AP241" s="1024">
        <f t="shared" si="263"/>
        <v>9.6879763523256293E-2</v>
      </c>
      <c r="AQ241" s="1005">
        <v>10535</v>
      </c>
      <c r="AR241" s="1005">
        <f t="shared" si="222"/>
        <v>65246</v>
      </c>
      <c r="AS241" s="1005">
        <f t="shared" si="223"/>
        <v>0</v>
      </c>
      <c r="AT241" s="1005">
        <v>184</v>
      </c>
      <c r="AU241" s="1005">
        <v>108.84</v>
      </c>
      <c r="AV241" s="1005">
        <v>147.19999999999999</v>
      </c>
      <c r="AW241" s="1005">
        <v>0.83819999999999995</v>
      </c>
      <c r="AX241" s="1024">
        <f t="shared" si="264"/>
        <v>8.4476703826207686E-2</v>
      </c>
      <c r="AY241" s="1005">
        <v>6620</v>
      </c>
      <c r="AZ241" s="1005">
        <f t="shared" si="224"/>
        <v>47019</v>
      </c>
      <c r="BA241" s="1005">
        <f t="shared" si="225"/>
        <v>0</v>
      </c>
      <c r="BB241" s="1005">
        <v>184</v>
      </c>
      <c r="BC241" s="1005">
        <v>130.68</v>
      </c>
      <c r="BD241" s="1005">
        <v>147.19999999999999</v>
      </c>
      <c r="BE241" s="1005">
        <v>0.84750000000000003</v>
      </c>
      <c r="BF241" s="1024">
        <f t="shared" si="265"/>
        <v>0.11666641981891249</v>
      </c>
      <c r="BG241" s="1005">
        <v>11343</v>
      </c>
      <c r="BH241" s="1005">
        <f t="shared" si="226"/>
        <v>58336</v>
      </c>
      <c r="BI241" s="1005">
        <f t="shared" si="227"/>
        <v>0</v>
      </c>
      <c r="BJ241" s="1005">
        <v>184</v>
      </c>
      <c r="BK241" s="1005">
        <v>63.36</v>
      </c>
      <c r="BL241" s="1005">
        <v>147.19999999999999</v>
      </c>
      <c r="BM241" s="1005">
        <v>0.74460000000000004</v>
      </c>
      <c r="BN241" s="1024">
        <f t="shared" si="266"/>
        <v>0.15348800505050506</v>
      </c>
      <c r="BO241" s="1005">
        <v>7002</v>
      </c>
      <c r="BP241" s="1005">
        <f t="shared" si="228"/>
        <v>27372</v>
      </c>
      <c r="BQ241" s="1005">
        <f t="shared" si="229"/>
        <v>0</v>
      </c>
      <c r="BR241" s="1005">
        <v>184</v>
      </c>
      <c r="BS241" s="1005">
        <v>106.5</v>
      </c>
      <c r="BT241" s="1005">
        <v>147.19999999999999</v>
      </c>
      <c r="BU241" s="1005">
        <v>0.83199999999999996</v>
      </c>
      <c r="BV241" s="1024">
        <f t="shared" si="267"/>
        <v>0.15118128123580191</v>
      </c>
      <c r="BW241" s="1005">
        <v>11979</v>
      </c>
      <c r="BX241" s="1005">
        <f t="shared" si="230"/>
        <v>47542</v>
      </c>
      <c r="BY241" s="1005">
        <f t="shared" si="231"/>
        <v>0</v>
      </c>
      <c r="BZ241" s="1005">
        <v>184</v>
      </c>
      <c r="CA241" s="1005">
        <v>135</v>
      </c>
      <c r="CB241" s="1005">
        <v>147.19999999999999</v>
      </c>
      <c r="CC241" s="1005">
        <v>0.87780000000000002</v>
      </c>
      <c r="CD241" s="1024">
        <f t="shared" si="268"/>
        <v>0.1376941457586619</v>
      </c>
      <c r="CE241" s="1005">
        <v>13830</v>
      </c>
      <c r="CF241" s="1005">
        <f t="shared" si="232"/>
        <v>60264</v>
      </c>
      <c r="CG241" s="1005">
        <f t="shared" si="233"/>
        <v>0</v>
      </c>
      <c r="CH241" s="1005">
        <v>184</v>
      </c>
      <c r="CI241" s="1005">
        <v>122.76</v>
      </c>
      <c r="CJ241" s="1005">
        <v>147.19999999999999</v>
      </c>
      <c r="CK241" s="1005">
        <v>0.86519999999999997</v>
      </c>
      <c r="CL241" s="1024">
        <f t="shared" si="269"/>
        <v>0.10780083864761283</v>
      </c>
      <c r="CM241" s="1005">
        <v>8893</v>
      </c>
      <c r="CN241" s="1005">
        <f t="shared" si="234"/>
        <v>49497</v>
      </c>
      <c r="CO241" s="1005">
        <f t="shared" si="235"/>
        <v>0</v>
      </c>
      <c r="CP241" s="1005">
        <v>184</v>
      </c>
      <c r="CQ241" s="1005">
        <v>149.28</v>
      </c>
      <c r="CR241" s="1005">
        <v>149.28</v>
      </c>
      <c r="CS241" s="1005">
        <v>0.88570000000000004</v>
      </c>
      <c r="CT241" s="1024">
        <f t="shared" si="261"/>
        <v>9.8078302734847689E-2</v>
      </c>
      <c r="CU241" s="1005">
        <v>10893</v>
      </c>
      <c r="CV241" s="1005">
        <f t="shared" si="236"/>
        <v>66639</v>
      </c>
      <c r="CW241" s="1005">
        <f t="shared" si="237"/>
        <v>0</v>
      </c>
    </row>
    <row r="242" spans="1:101">
      <c r="A242" s="1004">
        <v>236</v>
      </c>
      <c r="B242" s="1005" t="s">
        <v>601</v>
      </c>
      <c r="C242" s="1004" t="s">
        <v>1274</v>
      </c>
      <c r="D242" s="1005" t="s">
        <v>2050</v>
      </c>
      <c r="E242" s="1004" t="s">
        <v>55</v>
      </c>
      <c r="F242" s="1004">
        <v>185.56</v>
      </c>
      <c r="G242" s="1005">
        <v>51</v>
      </c>
      <c r="H242" s="1004">
        <v>185.56</v>
      </c>
      <c r="I242" s="1005">
        <v>0.95550000000000002</v>
      </c>
      <c r="J242" s="1024">
        <f>+(K242/(24*30*G242))</f>
        <v>0.6413398692810458</v>
      </c>
      <c r="K242" s="1005">
        <v>23550</v>
      </c>
      <c r="L242" s="1005">
        <f t="shared" si="214"/>
        <v>22032</v>
      </c>
      <c r="M242" s="1005">
        <f t="shared" si="215"/>
        <v>1518</v>
      </c>
      <c r="N242" s="1005">
        <v>185.56</v>
      </c>
      <c r="O242" s="1005">
        <v>54</v>
      </c>
      <c r="P242" s="1005">
        <v>185.56</v>
      </c>
      <c r="Q242" s="1005">
        <v>0.97570000000000001</v>
      </c>
      <c r="R242" s="1024">
        <f>+(S242/(24*31*O242))</f>
        <v>0.59371266427718039</v>
      </c>
      <c r="S242" s="1005">
        <v>23853</v>
      </c>
      <c r="T242" s="1005">
        <f t="shared" si="216"/>
        <v>24106</v>
      </c>
      <c r="U242" s="1005">
        <f t="shared" si="217"/>
        <v>0</v>
      </c>
      <c r="V242" s="1005">
        <v>185.56</v>
      </c>
      <c r="W242" s="1005">
        <v>60</v>
      </c>
      <c r="X242" s="1005">
        <v>185.56</v>
      </c>
      <c r="Y242" s="1005">
        <v>0.94930000000000003</v>
      </c>
      <c r="Z242" s="1024">
        <f>+(AA242/(24*30*W242))</f>
        <v>0.49319444444444444</v>
      </c>
      <c r="AA242" s="1005">
        <v>21306</v>
      </c>
      <c r="AB242" s="1005">
        <f t="shared" si="218"/>
        <v>25920</v>
      </c>
      <c r="AC242" s="1005">
        <f t="shared" si="219"/>
        <v>0</v>
      </c>
      <c r="AD242" s="1005">
        <v>185.56</v>
      </c>
      <c r="AE242" s="1005">
        <v>54.27</v>
      </c>
      <c r="AF242" s="1005">
        <v>185.56</v>
      </c>
      <c r="AG242" s="1005">
        <v>0.96599999999999997</v>
      </c>
      <c r="AH242" s="1024">
        <f t="shared" si="262"/>
        <v>0.59454816716893422</v>
      </c>
      <c r="AI242" s="1005">
        <v>24006</v>
      </c>
      <c r="AJ242" s="1005">
        <f t="shared" si="220"/>
        <v>24226</v>
      </c>
      <c r="AK242" s="1005">
        <f t="shared" si="221"/>
        <v>0</v>
      </c>
      <c r="AL242" s="1005">
        <v>185.56</v>
      </c>
      <c r="AM242" s="1005">
        <v>55.32</v>
      </c>
      <c r="AN242" s="1005">
        <v>185.56</v>
      </c>
      <c r="AO242" s="1005">
        <v>0.97660000000000002</v>
      </c>
      <c r="AP242" s="1024">
        <f t="shared" si="263"/>
        <v>0.59886175448417411</v>
      </c>
      <c r="AQ242" s="1005">
        <v>24648</v>
      </c>
      <c r="AR242" s="1005">
        <f t="shared" si="222"/>
        <v>24695</v>
      </c>
      <c r="AS242" s="1005">
        <f t="shared" si="223"/>
        <v>0</v>
      </c>
      <c r="AT242" s="1005">
        <v>185.56</v>
      </c>
      <c r="AU242" s="1005">
        <v>54</v>
      </c>
      <c r="AV242" s="1005">
        <v>185.56</v>
      </c>
      <c r="AW242" s="1005">
        <v>0.95730000000000004</v>
      </c>
      <c r="AX242" s="1024">
        <f t="shared" si="264"/>
        <v>0.60370370370370374</v>
      </c>
      <c r="AY242" s="1005">
        <v>23472</v>
      </c>
      <c r="AZ242" s="1005">
        <f t="shared" si="224"/>
        <v>23328</v>
      </c>
      <c r="BA242" s="1005">
        <f t="shared" si="225"/>
        <v>144</v>
      </c>
      <c r="BB242" s="1005">
        <v>185.56</v>
      </c>
      <c r="BC242" s="1005">
        <v>53.07</v>
      </c>
      <c r="BD242" s="1005">
        <v>185.56</v>
      </c>
      <c r="BE242" s="1005">
        <v>0.9415</v>
      </c>
      <c r="BF242" s="1024">
        <f t="shared" si="265"/>
        <v>0.54424466772430813</v>
      </c>
      <c r="BG242" s="1005">
        <v>21489</v>
      </c>
      <c r="BH242" s="1005">
        <f t="shared" si="226"/>
        <v>23690</v>
      </c>
      <c r="BI242" s="1005">
        <f t="shared" si="227"/>
        <v>0</v>
      </c>
      <c r="BJ242" s="1005">
        <v>185.56</v>
      </c>
      <c r="BK242" s="1005">
        <v>47.4</v>
      </c>
      <c r="BL242" s="1005">
        <v>185.56</v>
      </c>
      <c r="BM242" s="1005">
        <v>0.95120000000000005</v>
      </c>
      <c r="BN242" s="1024">
        <f t="shared" si="266"/>
        <v>0.5520393811533052</v>
      </c>
      <c r="BO242" s="1005">
        <v>18840</v>
      </c>
      <c r="BP242" s="1005">
        <f t="shared" si="228"/>
        <v>20477</v>
      </c>
      <c r="BQ242" s="1005">
        <f t="shared" si="229"/>
        <v>0</v>
      </c>
      <c r="BR242" s="1005">
        <v>185.56</v>
      </c>
      <c r="BS242" s="1005">
        <v>52.5</v>
      </c>
      <c r="BT242" s="1005">
        <v>185.56</v>
      </c>
      <c r="BU242" s="1005">
        <v>0.92200000000000004</v>
      </c>
      <c r="BV242" s="1024">
        <f t="shared" si="267"/>
        <v>0.39585253456221198</v>
      </c>
      <c r="BW242" s="1005">
        <v>15462</v>
      </c>
      <c r="BX242" s="1005">
        <f t="shared" si="230"/>
        <v>23436</v>
      </c>
      <c r="BY242" s="1005">
        <f t="shared" si="231"/>
        <v>0</v>
      </c>
      <c r="BZ242" s="1005">
        <v>185.56</v>
      </c>
      <c r="CA242" s="1005">
        <v>47.73</v>
      </c>
      <c r="CB242" s="1005">
        <v>185.56</v>
      </c>
      <c r="CC242" s="1005">
        <v>0.92730000000000001</v>
      </c>
      <c r="CD242" s="1024">
        <f t="shared" si="268"/>
        <v>0.54329460743564273</v>
      </c>
      <c r="CE242" s="1005">
        <v>19293</v>
      </c>
      <c r="CF242" s="1005">
        <f t="shared" si="232"/>
        <v>21307</v>
      </c>
      <c r="CG242" s="1005">
        <f t="shared" si="233"/>
        <v>0</v>
      </c>
      <c r="CH242" s="1005">
        <v>185.56</v>
      </c>
      <c r="CI242" s="1005">
        <v>48</v>
      </c>
      <c r="CJ242" s="1005">
        <v>185.56</v>
      </c>
      <c r="CK242" s="1005">
        <v>0.91469999999999996</v>
      </c>
      <c r="CL242" s="1024">
        <f t="shared" si="269"/>
        <v>0.41034226190476192</v>
      </c>
      <c r="CM242" s="1005">
        <v>13236</v>
      </c>
      <c r="CN242" s="1005">
        <f t="shared" si="234"/>
        <v>19354</v>
      </c>
      <c r="CO242" s="1005">
        <f t="shared" si="235"/>
        <v>0</v>
      </c>
      <c r="CP242" s="1005">
        <v>185.56</v>
      </c>
      <c r="CQ242" s="1005">
        <v>46.5</v>
      </c>
      <c r="CR242" s="1005">
        <v>185.56</v>
      </c>
      <c r="CS242" s="1005">
        <v>0.93700000000000006</v>
      </c>
      <c r="CT242" s="1024">
        <f t="shared" si="261"/>
        <v>0.45178633368019422</v>
      </c>
      <c r="CU242" s="1005">
        <v>15630</v>
      </c>
      <c r="CV242" s="1005">
        <f t="shared" si="236"/>
        <v>20758</v>
      </c>
      <c r="CW242" s="1005">
        <f t="shared" si="237"/>
        <v>0</v>
      </c>
    </row>
    <row r="243" spans="1:101">
      <c r="A243" s="1004">
        <v>237</v>
      </c>
      <c r="B243" s="1005" t="s">
        <v>2275</v>
      </c>
      <c r="C243" s="1004" t="s">
        <v>1274</v>
      </c>
      <c r="D243" s="1005" t="s">
        <v>2051</v>
      </c>
      <c r="E243" s="1004" t="s">
        <v>55</v>
      </c>
      <c r="F243" s="1004">
        <v>0</v>
      </c>
      <c r="G243" s="1005"/>
      <c r="H243" s="1004"/>
      <c r="I243" s="1005"/>
      <c r="J243" s="1024">
        <v>0</v>
      </c>
      <c r="K243" s="1005"/>
      <c r="L243" s="1005">
        <f t="shared" si="214"/>
        <v>0</v>
      </c>
      <c r="M243" s="1005">
        <f t="shared" si="215"/>
        <v>0</v>
      </c>
      <c r="N243" s="1005"/>
      <c r="O243" s="1005"/>
      <c r="P243" s="1005"/>
      <c r="Q243" s="1005"/>
      <c r="R243" s="1024">
        <v>0</v>
      </c>
      <c r="S243" s="1005"/>
      <c r="T243" s="1005">
        <f t="shared" si="216"/>
        <v>0</v>
      </c>
      <c r="U243" s="1005">
        <f t="shared" si="217"/>
        <v>0</v>
      </c>
      <c r="V243" s="1005"/>
      <c r="W243" s="1005"/>
      <c r="X243" s="1005"/>
      <c r="Y243" s="1005"/>
      <c r="Z243" s="1024">
        <v>0</v>
      </c>
      <c r="AA243" s="1005"/>
      <c r="AB243" s="1005">
        <f t="shared" si="218"/>
        <v>0</v>
      </c>
      <c r="AC243" s="1005">
        <f t="shared" si="219"/>
        <v>0</v>
      </c>
      <c r="AD243" s="1005"/>
      <c r="AE243" s="1005"/>
      <c r="AF243" s="1005"/>
      <c r="AG243" s="1005"/>
      <c r="AH243" s="1024">
        <v>0</v>
      </c>
      <c r="AI243" s="1005"/>
      <c r="AJ243" s="1005">
        <f t="shared" si="220"/>
        <v>0</v>
      </c>
      <c r="AK243" s="1005">
        <f t="shared" si="221"/>
        <v>0</v>
      </c>
      <c r="AL243" s="1005"/>
      <c r="AM243" s="1005"/>
      <c r="AN243" s="1005"/>
      <c r="AO243" s="1005"/>
      <c r="AP243" s="1024">
        <v>0</v>
      </c>
      <c r="AQ243" s="1005"/>
      <c r="AR243" s="1005">
        <f t="shared" si="222"/>
        <v>0</v>
      </c>
      <c r="AS243" s="1005">
        <f t="shared" si="223"/>
        <v>0</v>
      </c>
      <c r="AT243" s="1005"/>
      <c r="AU243" s="1005"/>
      <c r="AV243" s="1005"/>
      <c r="AW243" s="1005"/>
      <c r="AX243" s="1024">
        <v>0</v>
      </c>
      <c r="AY243" s="1005"/>
      <c r="AZ243" s="1005">
        <f t="shared" si="224"/>
        <v>0</v>
      </c>
      <c r="BA243" s="1005">
        <f t="shared" si="225"/>
        <v>0</v>
      </c>
      <c r="BB243" s="1005"/>
      <c r="BC243" s="1005"/>
      <c r="BD243" s="1005"/>
      <c r="BE243" s="1005"/>
      <c r="BF243" s="1024">
        <v>0</v>
      </c>
      <c r="BG243" s="1005"/>
      <c r="BH243" s="1005">
        <f t="shared" si="226"/>
        <v>0</v>
      </c>
      <c r="BI243" s="1005">
        <f t="shared" si="227"/>
        <v>0</v>
      </c>
      <c r="BJ243" s="1005"/>
      <c r="BK243" s="1005"/>
      <c r="BL243" s="1005"/>
      <c r="BM243" s="1005"/>
      <c r="BN243" s="1024">
        <v>0</v>
      </c>
      <c r="BO243" s="1005"/>
      <c r="BP243" s="1005">
        <f t="shared" si="228"/>
        <v>0</v>
      </c>
      <c r="BQ243" s="1005">
        <f t="shared" si="229"/>
        <v>0</v>
      </c>
      <c r="BR243" s="1005"/>
      <c r="BS243" s="1005"/>
      <c r="BT243" s="1005"/>
      <c r="BU243" s="1005"/>
      <c r="BV243" s="1024">
        <v>0</v>
      </c>
      <c r="BW243" s="1005"/>
      <c r="BX243" s="1005">
        <f t="shared" si="230"/>
        <v>0</v>
      </c>
      <c r="BY243" s="1005">
        <f t="shared" si="231"/>
        <v>0</v>
      </c>
      <c r="BZ243" s="1005"/>
      <c r="CA243" s="1005"/>
      <c r="CB243" s="1005"/>
      <c r="CC243" s="1005"/>
      <c r="CD243" s="1024">
        <v>0</v>
      </c>
      <c r="CE243" s="1005"/>
      <c r="CF243" s="1005">
        <f t="shared" si="232"/>
        <v>0</v>
      </c>
      <c r="CG243" s="1005">
        <f t="shared" si="233"/>
        <v>0</v>
      </c>
      <c r="CH243" s="1005">
        <v>186</v>
      </c>
      <c r="CI243" s="1005">
        <v>18</v>
      </c>
      <c r="CJ243" s="1005">
        <v>148.80000000000001</v>
      </c>
      <c r="CK243" s="1005">
        <v>0.58330000000000004</v>
      </c>
      <c r="CL243" s="1024">
        <f t="shared" si="269"/>
        <v>1.984126984126984E-2</v>
      </c>
      <c r="CM243" s="1005">
        <v>240</v>
      </c>
      <c r="CN243" s="1005">
        <f t="shared" si="234"/>
        <v>7258</v>
      </c>
      <c r="CO243" s="1005">
        <f t="shared" si="235"/>
        <v>0</v>
      </c>
      <c r="CP243" s="1005">
        <v>186</v>
      </c>
      <c r="CQ243" s="1005">
        <v>13.12</v>
      </c>
      <c r="CR243" s="1005">
        <v>148.80000000000001</v>
      </c>
      <c r="CS243" s="1005">
        <v>0.94730000000000003</v>
      </c>
      <c r="CT243" s="1024">
        <f t="shared" si="261"/>
        <v>0.41439237477052193</v>
      </c>
      <c r="CU243" s="1005">
        <v>4045</v>
      </c>
      <c r="CV243" s="1005">
        <f t="shared" si="236"/>
        <v>5857</v>
      </c>
      <c r="CW243" s="1005">
        <f t="shared" si="237"/>
        <v>0</v>
      </c>
    </row>
    <row r="244" spans="1:101">
      <c r="A244" s="1004">
        <v>238</v>
      </c>
      <c r="B244" s="1005" t="s">
        <v>1710</v>
      </c>
      <c r="C244" s="1004" t="s">
        <v>1274</v>
      </c>
      <c r="D244" s="1005" t="s">
        <v>2054</v>
      </c>
      <c r="E244" s="1004" t="s">
        <v>55</v>
      </c>
      <c r="F244" s="1004">
        <v>187</v>
      </c>
      <c r="G244" s="1005">
        <v>129.6</v>
      </c>
      <c r="H244" s="1004">
        <v>187</v>
      </c>
      <c r="I244" s="1005">
        <v>0.79290000000000005</v>
      </c>
      <c r="J244" s="1024">
        <f>+(K244/(24*30*G244))</f>
        <v>0.1613190157750343</v>
      </c>
      <c r="K244" s="1005">
        <v>15053</v>
      </c>
      <c r="L244" s="1005">
        <f t="shared" si="214"/>
        <v>55987</v>
      </c>
      <c r="M244" s="1005">
        <f t="shared" si="215"/>
        <v>0</v>
      </c>
      <c r="N244" s="1005">
        <v>187</v>
      </c>
      <c r="O244" s="1005">
        <v>139.32</v>
      </c>
      <c r="P244" s="1005">
        <v>187</v>
      </c>
      <c r="Q244" s="1005">
        <v>0.79400000000000004</v>
      </c>
      <c r="R244" s="1024">
        <f>+(S244/(24*31*O244))</f>
        <v>0.15050058810999045</v>
      </c>
      <c r="S244" s="1005">
        <v>15600</v>
      </c>
      <c r="T244" s="1005">
        <f t="shared" si="216"/>
        <v>62192</v>
      </c>
      <c r="U244" s="1005">
        <f t="shared" si="217"/>
        <v>0</v>
      </c>
      <c r="V244" s="1005">
        <v>187</v>
      </c>
      <c r="W244" s="1005">
        <v>137.52000000000001</v>
      </c>
      <c r="X244" s="1005">
        <v>187</v>
      </c>
      <c r="Y244" s="1005">
        <v>0.80559999999999998</v>
      </c>
      <c r="Z244" s="1024">
        <f>+(AA244/(24*30*W244))</f>
        <v>0.13302105552323701</v>
      </c>
      <c r="AA244" s="1005">
        <v>13171</v>
      </c>
      <c r="AB244" s="1005">
        <f t="shared" si="218"/>
        <v>59409</v>
      </c>
      <c r="AC244" s="1005">
        <f t="shared" si="219"/>
        <v>0</v>
      </c>
      <c r="AD244" s="1005">
        <v>187</v>
      </c>
      <c r="AE244" s="1005">
        <v>141.36000000000001</v>
      </c>
      <c r="AF244" s="1005">
        <v>187</v>
      </c>
      <c r="AG244" s="1005">
        <v>0.82699999999999996</v>
      </c>
      <c r="AH244" s="1024">
        <f>+(AI244/(24*31*AE244))</f>
        <v>5.1173393942713176E-2</v>
      </c>
      <c r="AI244" s="1005">
        <v>5382</v>
      </c>
      <c r="AJ244" s="1005">
        <f t="shared" si="220"/>
        <v>63103</v>
      </c>
      <c r="AK244" s="1005">
        <f t="shared" si="221"/>
        <v>0</v>
      </c>
      <c r="AL244" s="1005">
        <v>187</v>
      </c>
      <c r="AM244" s="1005">
        <v>157.32</v>
      </c>
      <c r="AN244" s="1005">
        <v>187</v>
      </c>
      <c r="AO244" s="1005">
        <v>0.78239999999999998</v>
      </c>
      <c r="AP244" s="1024">
        <f>+(AQ244/(24*31*AM244))</f>
        <v>0.17535828624076943</v>
      </c>
      <c r="AQ244" s="1005">
        <v>20525</v>
      </c>
      <c r="AR244" s="1005">
        <f t="shared" si="222"/>
        <v>70228</v>
      </c>
      <c r="AS244" s="1005">
        <f t="shared" si="223"/>
        <v>0</v>
      </c>
      <c r="AT244" s="1005">
        <v>187</v>
      </c>
      <c r="AU244" s="1005">
        <v>139.44</v>
      </c>
      <c r="AV244" s="1005">
        <v>187</v>
      </c>
      <c r="AW244" s="1005">
        <v>0.7732</v>
      </c>
      <c r="AX244" s="1024">
        <f>+(AY244/(24*30*AU244))</f>
        <v>0.31312751004016065</v>
      </c>
      <c r="AY244" s="1005">
        <v>31437</v>
      </c>
      <c r="AZ244" s="1005">
        <f t="shared" si="224"/>
        <v>60238</v>
      </c>
      <c r="BA244" s="1005">
        <f t="shared" si="225"/>
        <v>0</v>
      </c>
      <c r="BB244" s="1005">
        <v>187</v>
      </c>
      <c r="BC244" s="1005">
        <v>156.12</v>
      </c>
      <c r="BD244" s="1005">
        <v>187</v>
      </c>
      <c r="BE244" s="1005">
        <v>0.77339999999999998</v>
      </c>
      <c r="BF244" s="1024">
        <f>+(BG244/(24*31*BC244))</f>
        <v>0.29371533890390356</v>
      </c>
      <c r="BG244" s="1005">
        <v>34116</v>
      </c>
      <c r="BH244" s="1005">
        <f t="shared" si="226"/>
        <v>69692</v>
      </c>
      <c r="BI244" s="1005">
        <f t="shared" si="227"/>
        <v>0</v>
      </c>
      <c r="BJ244" s="1005">
        <v>187</v>
      </c>
      <c r="BK244" s="1005">
        <v>96.48</v>
      </c>
      <c r="BL244" s="1005">
        <v>187</v>
      </c>
      <c r="BM244" s="1005">
        <v>0.84160000000000001</v>
      </c>
      <c r="BN244" s="1024">
        <f>+(BO244/(24*30*BK244))</f>
        <v>0.37945400313248567</v>
      </c>
      <c r="BO244" s="1005">
        <v>26359</v>
      </c>
      <c r="BP244" s="1005">
        <f t="shared" si="228"/>
        <v>41679</v>
      </c>
      <c r="BQ244" s="1005">
        <f t="shared" si="229"/>
        <v>0</v>
      </c>
      <c r="BR244" s="1005">
        <v>187</v>
      </c>
      <c r="BS244" s="1005">
        <v>28.56</v>
      </c>
      <c r="BT244" s="1005">
        <v>187</v>
      </c>
      <c r="BU244" s="1005">
        <v>0.87090000000000001</v>
      </c>
      <c r="BV244" s="1024">
        <f>+(BW244/(24*31*BS244))</f>
        <v>0.13130252100840337</v>
      </c>
      <c r="BW244" s="1005">
        <v>2790</v>
      </c>
      <c r="BX244" s="1005">
        <f t="shared" si="230"/>
        <v>12749</v>
      </c>
      <c r="BY244" s="1005">
        <f t="shared" si="231"/>
        <v>0</v>
      </c>
      <c r="BZ244" s="1005">
        <v>187</v>
      </c>
      <c r="CA244" s="1005">
        <v>6.84</v>
      </c>
      <c r="CB244" s="1005">
        <v>187</v>
      </c>
      <c r="CC244" s="1005">
        <v>0.98750000000000004</v>
      </c>
      <c r="CD244" s="1024">
        <f>+(CE244/(24*31*CA244))</f>
        <v>7.879802552977426E-2</v>
      </c>
      <c r="CE244" s="1005">
        <v>401</v>
      </c>
      <c r="CF244" s="1005">
        <f t="shared" si="232"/>
        <v>3053</v>
      </c>
      <c r="CG244" s="1005">
        <f t="shared" si="233"/>
        <v>0</v>
      </c>
      <c r="CH244" s="1005">
        <v>187</v>
      </c>
      <c r="CI244" s="1005">
        <v>9.36</v>
      </c>
      <c r="CJ244" s="1005">
        <v>187</v>
      </c>
      <c r="CK244" s="1005">
        <v>0.91549999999999998</v>
      </c>
      <c r="CL244" s="1024">
        <f t="shared" si="269"/>
        <v>0.13927045177045178</v>
      </c>
      <c r="CM244" s="1005">
        <v>876</v>
      </c>
      <c r="CN244" s="1005">
        <f t="shared" si="234"/>
        <v>3774</v>
      </c>
      <c r="CO244" s="1005">
        <f t="shared" si="235"/>
        <v>0</v>
      </c>
      <c r="CP244" s="1005">
        <v>187</v>
      </c>
      <c r="CQ244" s="1005">
        <v>6.24</v>
      </c>
      <c r="CR244" s="1005">
        <v>187</v>
      </c>
      <c r="CS244" s="1005">
        <v>0.99609999999999999</v>
      </c>
      <c r="CT244" s="1024">
        <f t="shared" si="261"/>
        <v>0.11265336366142817</v>
      </c>
      <c r="CU244" s="1005">
        <v>523</v>
      </c>
      <c r="CV244" s="1005">
        <f t="shared" si="236"/>
        <v>2786</v>
      </c>
      <c r="CW244" s="1005">
        <f t="shared" si="237"/>
        <v>0</v>
      </c>
    </row>
    <row r="245" spans="1:101">
      <c r="A245" s="1004">
        <v>239</v>
      </c>
      <c r="B245" s="1005" t="s">
        <v>758</v>
      </c>
      <c r="C245" s="1004" t="s">
        <v>1274</v>
      </c>
      <c r="D245" s="1005" t="s">
        <v>2011</v>
      </c>
      <c r="E245" s="1004" t="s">
        <v>55</v>
      </c>
      <c r="F245" s="1004">
        <v>187</v>
      </c>
      <c r="G245" s="1005">
        <v>164</v>
      </c>
      <c r="H245" s="1004">
        <v>164</v>
      </c>
      <c r="I245" s="1005">
        <v>0.7621</v>
      </c>
      <c r="J245" s="1024">
        <f>+(K245/(24*30*G245))</f>
        <v>0.61856368563685638</v>
      </c>
      <c r="K245" s="1005">
        <v>73040</v>
      </c>
      <c r="L245" s="1005">
        <f t="shared" si="214"/>
        <v>70848</v>
      </c>
      <c r="M245" s="1005">
        <f t="shared" si="215"/>
        <v>2192</v>
      </c>
      <c r="N245" s="1005">
        <v>187</v>
      </c>
      <c r="O245" s="1005">
        <v>184</v>
      </c>
      <c r="P245" s="1005">
        <v>184</v>
      </c>
      <c r="Q245" s="1005">
        <v>0.75529999999999997</v>
      </c>
      <c r="R245" s="1024">
        <f>+(S245/(24*31*O245))</f>
        <v>0.51285647498831233</v>
      </c>
      <c r="S245" s="1005">
        <v>70208</v>
      </c>
      <c r="T245" s="1005">
        <f t="shared" si="216"/>
        <v>82138</v>
      </c>
      <c r="U245" s="1005">
        <f t="shared" si="217"/>
        <v>0</v>
      </c>
      <c r="V245" s="1005">
        <v>187</v>
      </c>
      <c r="W245" s="1005">
        <v>168</v>
      </c>
      <c r="X245" s="1005">
        <v>168</v>
      </c>
      <c r="Y245" s="1005">
        <v>0.76319999999999999</v>
      </c>
      <c r="Z245" s="1024">
        <f>+(AA245/(24*30*W245))</f>
        <v>0.44914021164021162</v>
      </c>
      <c r="AA245" s="1005">
        <v>54328</v>
      </c>
      <c r="AB245" s="1005">
        <f t="shared" si="218"/>
        <v>72576</v>
      </c>
      <c r="AC245" s="1005">
        <f t="shared" si="219"/>
        <v>0</v>
      </c>
      <c r="AD245" s="1005">
        <v>187</v>
      </c>
      <c r="AE245" s="1005">
        <v>180</v>
      </c>
      <c r="AF245" s="1005">
        <v>180</v>
      </c>
      <c r="AG245" s="1005">
        <v>0.76829999999999998</v>
      </c>
      <c r="AH245" s="1024">
        <f>+(AI245/(24*31*AE245))</f>
        <v>0.59429510155316612</v>
      </c>
      <c r="AI245" s="1005">
        <v>79588</v>
      </c>
      <c r="AJ245" s="1005">
        <f t="shared" si="220"/>
        <v>80352</v>
      </c>
      <c r="AK245" s="1005">
        <f t="shared" si="221"/>
        <v>0</v>
      </c>
      <c r="AL245" s="1005">
        <v>187</v>
      </c>
      <c r="AM245" s="1005">
        <v>180</v>
      </c>
      <c r="AN245" s="1005">
        <v>180</v>
      </c>
      <c r="AO245" s="1005">
        <v>0.76859999999999995</v>
      </c>
      <c r="AP245" s="1024">
        <f>+(AQ245/(24*31*AM245))</f>
        <v>0.5014934289127837</v>
      </c>
      <c r="AQ245" s="1005">
        <v>67160</v>
      </c>
      <c r="AR245" s="1005">
        <f t="shared" si="222"/>
        <v>80352</v>
      </c>
      <c r="AS245" s="1005">
        <f t="shared" si="223"/>
        <v>0</v>
      </c>
      <c r="AT245" s="1005">
        <v>187</v>
      </c>
      <c r="AU245" s="1005">
        <v>172</v>
      </c>
      <c r="AV245" s="1005">
        <v>172</v>
      </c>
      <c r="AW245" s="1005">
        <v>0.73770000000000002</v>
      </c>
      <c r="AX245" s="1024">
        <f>+(AY245/(24*30*AU245))</f>
        <v>0.23313953488372094</v>
      </c>
      <c r="AY245" s="1005">
        <v>28872</v>
      </c>
      <c r="AZ245" s="1005">
        <f t="shared" si="224"/>
        <v>74304</v>
      </c>
      <c r="BA245" s="1005">
        <f t="shared" si="225"/>
        <v>0</v>
      </c>
      <c r="BB245" s="1005">
        <v>187</v>
      </c>
      <c r="BC245" s="1005">
        <v>36</v>
      </c>
      <c r="BD245" s="1005">
        <v>149.6</v>
      </c>
      <c r="BE245" s="1005">
        <v>0.53839999999999999</v>
      </c>
      <c r="BF245" s="1024">
        <f>+(BG245/(24*31*BC245))</f>
        <v>0.15725806451612903</v>
      </c>
      <c r="BG245" s="1005">
        <v>4212</v>
      </c>
      <c r="BH245" s="1005">
        <f t="shared" si="226"/>
        <v>16070</v>
      </c>
      <c r="BI245" s="1005">
        <f t="shared" si="227"/>
        <v>0</v>
      </c>
      <c r="BJ245" s="1005">
        <v>187</v>
      </c>
      <c r="BK245" s="1005">
        <v>0</v>
      </c>
      <c r="BL245" s="1005">
        <v>149.6</v>
      </c>
      <c r="BM245" s="1005">
        <v>0.39279999999999998</v>
      </c>
      <c r="BN245" s="1024">
        <v>0</v>
      </c>
      <c r="BO245" s="1005">
        <v>4256</v>
      </c>
      <c r="BP245" s="1005">
        <f t="shared" si="228"/>
        <v>0</v>
      </c>
      <c r="BQ245" s="1005">
        <f t="shared" si="229"/>
        <v>4256</v>
      </c>
      <c r="BR245" s="1005">
        <v>187</v>
      </c>
      <c r="BS245" s="1005">
        <v>16</v>
      </c>
      <c r="BT245" s="1005">
        <v>149.6</v>
      </c>
      <c r="BU245" s="1005">
        <v>0.38619999999999999</v>
      </c>
      <c r="BV245" s="1024">
        <f>+(BW245/(24*31*BS245))</f>
        <v>0.27923387096774194</v>
      </c>
      <c r="BW245" s="1005">
        <v>3324</v>
      </c>
      <c r="BX245" s="1005">
        <f t="shared" si="230"/>
        <v>7142</v>
      </c>
      <c r="BY245" s="1005">
        <f t="shared" si="231"/>
        <v>0</v>
      </c>
      <c r="BZ245" s="1005">
        <v>187</v>
      </c>
      <c r="CA245" s="1005">
        <v>196</v>
      </c>
      <c r="CB245" s="1005">
        <v>196</v>
      </c>
      <c r="CC245" s="1005">
        <v>0.63170000000000004</v>
      </c>
      <c r="CD245" s="1024">
        <f>+(CE245/(24*31*CA245))</f>
        <v>0.27636054421768708</v>
      </c>
      <c r="CE245" s="1005">
        <v>40300</v>
      </c>
      <c r="CF245" s="1005">
        <f t="shared" si="232"/>
        <v>87494</v>
      </c>
      <c r="CG245" s="1005">
        <f t="shared" si="233"/>
        <v>0</v>
      </c>
      <c r="CH245" s="1005">
        <v>187</v>
      </c>
      <c r="CI245" s="1005">
        <v>200</v>
      </c>
      <c r="CJ245" s="1005">
        <v>200</v>
      </c>
      <c r="CK245" s="1005">
        <v>0.65180000000000005</v>
      </c>
      <c r="CL245" s="1024">
        <f t="shared" si="269"/>
        <v>0.82011904761904764</v>
      </c>
      <c r="CM245" s="1005">
        <v>110224</v>
      </c>
      <c r="CN245" s="1005">
        <f t="shared" si="234"/>
        <v>80640</v>
      </c>
      <c r="CO245" s="1005">
        <f t="shared" si="235"/>
        <v>29584</v>
      </c>
      <c r="CP245" s="1005">
        <v>187</v>
      </c>
      <c r="CQ245" s="1005">
        <v>200</v>
      </c>
      <c r="CR245" s="1005">
        <v>200</v>
      </c>
      <c r="CS245" s="1005">
        <v>0.65769999999999995</v>
      </c>
      <c r="CT245" s="1024">
        <f t="shared" si="261"/>
        <v>0.55809139784946238</v>
      </c>
      <c r="CU245" s="1005">
        <v>83044</v>
      </c>
      <c r="CV245" s="1005">
        <f t="shared" si="236"/>
        <v>89280</v>
      </c>
      <c r="CW245" s="1005">
        <f t="shared" si="237"/>
        <v>0</v>
      </c>
    </row>
    <row r="246" spans="1:101">
      <c r="A246" s="1004">
        <v>240</v>
      </c>
      <c r="B246" s="1005" t="s">
        <v>1830</v>
      </c>
      <c r="C246" s="1004" t="s">
        <v>1274</v>
      </c>
      <c r="D246" s="1005" t="s">
        <v>2203</v>
      </c>
      <c r="E246" s="1004" t="s">
        <v>55</v>
      </c>
      <c r="F246" s="1004">
        <v>187</v>
      </c>
      <c r="G246" s="1005">
        <v>124.32</v>
      </c>
      <c r="H246" s="1004">
        <v>149.6</v>
      </c>
      <c r="I246" s="1005">
        <v>0.99450000000000005</v>
      </c>
      <c r="J246" s="1024">
        <f>+(K246/(24*30*G246))</f>
        <v>0.27499597812097815</v>
      </c>
      <c r="K246" s="1005">
        <v>24615</v>
      </c>
      <c r="L246" s="1005">
        <f t="shared" si="214"/>
        <v>53706</v>
      </c>
      <c r="M246" s="1005">
        <f t="shared" si="215"/>
        <v>0</v>
      </c>
      <c r="N246" s="1005">
        <v>187</v>
      </c>
      <c r="O246" s="1005">
        <v>118.8</v>
      </c>
      <c r="P246" s="1005">
        <v>149.6</v>
      </c>
      <c r="Q246" s="1005">
        <v>0.92430000000000001</v>
      </c>
      <c r="R246" s="1024">
        <f>+(S246/(24*31*O246))</f>
        <v>8.7026175735853153E-2</v>
      </c>
      <c r="S246" s="1005">
        <v>7692</v>
      </c>
      <c r="T246" s="1005">
        <f t="shared" si="216"/>
        <v>53032</v>
      </c>
      <c r="U246" s="1005">
        <f t="shared" si="217"/>
        <v>0</v>
      </c>
      <c r="V246" s="1005">
        <v>187</v>
      </c>
      <c r="W246" s="1005">
        <v>98.16</v>
      </c>
      <c r="X246" s="1005">
        <v>149.6</v>
      </c>
      <c r="Y246" s="1005">
        <v>0.86460000000000004</v>
      </c>
      <c r="Z246" s="1024">
        <f>+(AA246/(24*30*W246))</f>
        <v>9.2493547948926932E-2</v>
      </c>
      <c r="AA246" s="1005">
        <v>6537</v>
      </c>
      <c r="AB246" s="1005">
        <f t="shared" si="218"/>
        <v>42405</v>
      </c>
      <c r="AC246" s="1005">
        <f t="shared" si="219"/>
        <v>0</v>
      </c>
      <c r="AD246" s="1005">
        <v>187</v>
      </c>
      <c r="AE246" s="1005">
        <v>110.88</v>
      </c>
      <c r="AF246" s="1005">
        <v>149.6</v>
      </c>
      <c r="AG246" s="1005">
        <v>0.97009999999999996</v>
      </c>
      <c r="AH246" s="1024">
        <f>+(AI246/(24*31*AE246))</f>
        <v>0.28507279011311271</v>
      </c>
      <c r="AI246" s="1005">
        <v>23517</v>
      </c>
      <c r="AJ246" s="1005">
        <f t="shared" si="220"/>
        <v>49497</v>
      </c>
      <c r="AK246" s="1005">
        <f t="shared" si="221"/>
        <v>0</v>
      </c>
      <c r="AL246" s="1005">
        <v>187</v>
      </c>
      <c r="AM246" s="1005">
        <v>91.68</v>
      </c>
      <c r="AN246" s="1005">
        <v>149.6</v>
      </c>
      <c r="AO246" s="1005">
        <v>0.9889</v>
      </c>
      <c r="AP246" s="1024">
        <f>+(AQ246/(24*31*AM246))</f>
        <v>0.36940374655182123</v>
      </c>
      <c r="AQ246" s="1005">
        <v>25197</v>
      </c>
      <c r="AR246" s="1005">
        <f t="shared" si="222"/>
        <v>40926</v>
      </c>
      <c r="AS246" s="1005">
        <f t="shared" si="223"/>
        <v>0</v>
      </c>
      <c r="AT246" s="1005">
        <v>187</v>
      </c>
      <c r="AU246" s="1005">
        <v>101.28</v>
      </c>
      <c r="AV246" s="1005">
        <v>149.6</v>
      </c>
      <c r="AW246" s="1005">
        <v>0.99429999999999996</v>
      </c>
      <c r="AX246" s="1024">
        <f>+(AY246/(24*30*AU246))</f>
        <v>0.33237065560821483</v>
      </c>
      <c r="AY246" s="1005">
        <v>24237</v>
      </c>
      <c r="AZ246" s="1005">
        <f t="shared" si="224"/>
        <v>43753</v>
      </c>
      <c r="BA246" s="1005">
        <f t="shared" si="225"/>
        <v>0</v>
      </c>
      <c r="BB246" s="1005">
        <v>187</v>
      </c>
      <c r="BC246" s="1005">
        <v>95.04</v>
      </c>
      <c r="BD246" s="1005">
        <v>149.6</v>
      </c>
      <c r="BE246" s="1005">
        <v>0.99519999999999997</v>
      </c>
      <c r="BF246" s="1024">
        <f>+(BG246/(24*31*BC246))</f>
        <v>0.35121035625067881</v>
      </c>
      <c r="BG246" s="1005">
        <v>24834</v>
      </c>
      <c r="BH246" s="1005">
        <f t="shared" si="226"/>
        <v>42426</v>
      </c>
      <c r="BI246" s="1005">
        <f t="shared" si="227"/>
        <v>0</v>
      </c>
      <c r="BJ246" s="1005">
        <v>187</v>
      </c>
      <c r="BK246" s="1005">
        <v>85.68</v>
      </c>
      <c r="BL246" s="1005">
        <v>149.6</v>
      </c>
      <c r="BM246" s="1005">
        <v>0.99850000000000005</v>
      </c>
      <c r="BN246" s="1024">
        <f>+(BO246/(24*30*BK246))</f>
        <v>0.3342378618113912</v>
      </c>
      <c r="BO246" s="1005">
        <v>20619</v>
      </c>
      <c r="BP246" s="1005">
        <f t="shared" si="228"/>
        <v>37014</v>
      </c>
      <c r="BQ246" s="1005">
        <f t="shared" si="229"/>
        <v>0</v>
      </c>
      <c r="BR246" s="1005">
        <v>187</v>
      </c>
      <c r="BS246" s="1005">
        <v>73.680000000000007</v>
      </c>
      <c r="BT246" s="1005">
        <v>149.6</v>
      </c>
      <c r="BU246" s="1005">
        <v>0.99960000000000004</v>
      </c>
      <c r="BV246" s="1024">
        <f>+(BW246/(24*31*BS246))</f>
        <v>0.29349891422366992</v>
      </c>
      <c r="BW246" s="1005">
        <v>16089</v>
      </c>
      <c r="BX246" s="1005">
        <f t="shared" si="230"/>
        <v>32891</v>
      </c>
      <c r="BY246" s="1005">
        <f t="shared" si="231"/>
        <v>0</v>
      </c>
      <c r="BZ246" s="1005">
        <v>187</v>
      </c>
      <c r="CA246" s="1005">
        <v>61.92</v>
      </c>
      <c r="CB246" s="1005">
        <v>149.6</v>
      </c>
      <c r="CC246" s="1005">
        <v>0.99939999999999996</v>
      </c>
      <c r="CD246" s="1024">
        <f>+(CE246/(24*31*CA246))</f>
        <v>0.33725879386513291</v>
      </c>
      <c r="CE246" s="1005">
        <v>15537</v>
      </c>
      <c r="CF246" s="1005">
        <f t="shared" si="232"/>
        <v>27641</v>
      </c>
      <c r="CG246" s="1005">
        <f t="shared" si="233"/>
        <v>0</v>
      </c>
      <c r="CH246" s="1005">
        <v>187</v>
      </c>
      <c r="CI246" s="1005">
        <v>85.44</v>
      </c>
      <c r="CJ246" s="1005">
        <v>149.6</v>
      </c>
      <c r="CK246" s="1005">
        <v>0.999</v>
      </c>
      <c r="CL246" s="1024">
        <f t="shared" si="269"/>
        <v>0.2766665830658106</v>
      </c>
      <c r="CM246" s="1005">
        <v>15885</v>
      </c>
      <c r="CN246" s="1005">
        <f t="shared" si="234"/>
        <v>34449</v>
      </c>
      <c r="CO246" s="1005">
        <f t="shared" si="235"/>
        <v>0</v>
      </c>
      <c r="CP246" s="1005">
        <v>187</v>
      </c>
      <c r="CQ246" s="1005">
        <v>106.8</v>
      </c>
      <c r="CR246" s="1005">
        <v>149.6</v>
      </c>
      <c r="CS246" s="1005">
        <v>0.99650000000000005</v>
      </c>
      <c r="CT246" s="1024">
        <f t="shared" si="261"/>
        <v>0.31978675848737464</v>
      </c>
      <c r="CU246" s="1005">
        <v>25410</v>
      </c>
      <c r="CV246" s="1005">
        <f t="shared" si="236"/>
        <v>47676</v>
      </c>
      <c r="CW246" s="1005">
        <f t="shared" si="237"/>
        <v>0</v>
      </c>
    </row>
    <row r="247" spans="1:101">
      <c r="A247" s="1004">
        <v>241</v>
      </c>
      <c r="B247" s="1005" t="s">
        <v>297</v>
      </c>
      <c r="C247" s="1004" t="s">
        <v>1274</v>
      </c>
      <c r="D247" s="1005" t="s">
        <v>2011</v>
      </c>
      <c r="E247" s="1004" t="s">
        <v>55</v>
      </c>
      <c r="F247" s="1004">
        <v>189</v>
      </c>
      <c r="G247" s="1005">
        <v>174.6</v>
      </c>
      <c r="H247" s="1004">
        <v>174.6</v>
      </c>
      <c r="I247" s="1005">
        <v>0.99670000000000003</v>
      </c>
      <c r="J247" s="1024">
        <f>+(K247/(24*30*G247))</f>
        <v>0.4800257731958763</v>
      </c>
      <c r="K247" s="1005">
        <v>60345</v>
      </c>
      <c r="L247" s="1005">
        <f t="shared" si="214"/>
        <v>75427</v>
      </c>
      <c r="M247" s="1005">
        <f t="shared" si="215"/>
        <v>0</v>
      </c>
      <c r="N247" s="1005">
        <v>189</v>
      </c>
      <c r="O247" s="1005">
        <v>180.6</v>
      </c>
      <c r="P247" s="1005">
        <v>180.6</v>
      </c>
      <c r="Q247" s="1005">
        <v>0.99429999999999996</v>
      </c>
      <c r="R247" s="1024">
        <f>+(S247/(24*31*O247))</f>
        <v>0.31994605794305719</v>
      </c>
      <c r="S247" s="1005">
        <v>42990</v>
      </c>
      <c r="T247" s="1005">
        <f t="shared" si="216"/>
        <v>80620</v>
      </c>
      <c r="U247" s="1005">
        <f t="shared" si="217"/>
        <v>0</v>
      </c>
      <c r="V247" s="1005">
        <v>189</v>
      </c>
      <c r="W247" s="1005">
        <v>171.6</v>
      </c>
      <c r="X247" s="1005">
        <v>171.6</v>
      </c>
      <c r="Y247" s="1005">
        <v>0.99380000000000002</v>
      </c>
      <c r="Z247" s="1024">
        <f>+(AA247/(24*30*W247))</f>
        <v>0.22268356643356643</v>
      </c>
      <c r="AA247" s="1005">
        <v>27513</v>
      </c>
      <c r="AB247" s="1005">
        <f t="shared" si="218"/>
        <v>74131</v>
      </c>
      <c r="AC247" s="1005">
        <f t="shared" si="219"/>
        <v>0</v>
      </c>
      <c r="AD247" s="1005">
        <v>189</v>
      </c>
      <c r="AE247" s="1005">
        <v>191.4</v>
      </c>
      <c r="AF247" s="1005">
        <v>191.4</v>
      </c>
      <c r="AG247" s="1005">
        <v>0.99080000000000001</v>
      </c>
      <c r="AH247" s="1024">
        <f>+(AI247/(24*31*AE247))</f>
        <v>0.41367512724576128</v>
      </c>
      <c r="AI247" s="1005">
        <v>58908</v>
      </c>
      <c r="AJ247" s="1005">
        <f t="shared" si="220"/>
        <v>85441</v>
      </c>
      <c r="AK247" s="1005">
        <f t="shared" si="221"/>
        <v>0</v>
      </c>
      <c r="AL247" s="1005">
        <v>189</v>
      </c>
      <c r="AM247" s="1005">
        <v>192.6</v>
      </c>
      <c r="AN247" s="1005">
        <v>192.6</v>
      </c>
      <c r="AO247" s="1005">
        <v>0.98450000000000004</v>
      </c>
      <c r="AP247" s="1024">
        <f>+(AQ247/(24*31*AM247))</f>
        <v>0.27493049274779757</v>
      </c>
      <c r="AQ247" s="1005">
        <v>39396</v>
      </c>
      <c r="AR247" s="1005">
        <f t="shared" si="222"/>
        <v>85977</v>
      </c>
      <c r="AS247" s="1005">
        <f t="shared" si="223"/>
        <v>0</v>
      </c>
      <c r="AT247" s="1005">
        <v>189</v>
      </c>
      <c r="AU247" s="1005">
        <v>197.4</v>
      </c>
      <c r="AV247" s="1005">
        <v>197.4</v>
      </c>
      <c r="AW247" s="1005">
        <v>0.98</v>
      </c>
      <c r="AX247" s="1024">
        <f>+(AY247/(24*30*AU247))</f>
        <v>0.34973404255319152</v>
      </c>
      <c r="AY247" s="1005">
        <v>49707</v>
      </c>
      <c r="AZ247" s="1005">
        <f t="shared" si="224"/>
        <v>85277</v>
      </c>
      <c r="BA247" s="1005">
        <f t="shared" si="225"/>
        <v>0</v>
      </c>
      <c r="BB247" s="1005">
        <v>189</v>
      </c>
      <c r="BC247" s="1005">
        <v>192</v>
      </c>
      <c r="BD247" s="1005">
        <v>192</v>
      </c>
      <c r="BE247" s="1005">
        <v>0.97089999999999999</v>
      </c>
      <c r="BF247" s="1024">
        <f>+(BG247/(24*31*BC247))</f>
        <v>0.24491767473118278</v>
      </c>
      <c r="BG247" s="1005">
        <v>34986</v>
      </c>
      <c r="BH247" s="1005">
        <f t="shared" si="226"/>
        <v>85709</v>
      </c>
      <c r="BI247" s="1005">
        <f t="shared" si="227"/>
        <v>0</v>
      </c>
      <c r="BJ247" s="1005">
        <v>189</v>
      </c>
      <c r="BK247" s="1005">
        <v>37.799999999999997</v>
      </c>
      <c r="BL247" s="1005">
        <v>151.19999999999999</v>
      </c>
      <c r="BM247" s="1005">
        <v>0.97760000000000002</v>
      </c>
      <c r="BN247" s="1024">
        <f>+(BO247/(24*30*BK247))</f>
        <v>9.3915343915343924E-2</v>
      </c>
      <c r="BO247" s="1005">
        <v>2556</v>
      </c>
      <c r="BP247" s="1005">
        <f t="shared" si="228"/>
        <v>16330</v>
      </c>
      <c r="BQ247" s="1005">
        <f t="shared" si="229"/>
        <v>0</v>
      </c>
      <c r="BR247" s="1005">
        <v>189</v>
      </c>
      <c r="BS247" s="1005">
        <v>42.6</v>
      </c>
      <c r="BT247" s="1005">
        <v>151.19999999999999</v>
      </c>
      <c r="BU247" s="1005">
        <v>0.98309999999999997</v>
      </c>
      <c r="BV247" s="1024">
        <f>+(BW247/(24*31*BS247))</f>
        <v>6.1903680145388454E-2</v>
      </c>
      <c r="BW247" s="1005">
        <v>1962</v>
      </c>
      <c r="BX247" s="1005">
        <f t="shared" si="230"/>
        <v>19017</v>
      </c>
      <c r="BY247" s="1005">
        <f t="shared" si="231"/>
        <v>0</v>
      </c>
      <c r="BZ247" s="1005">
        <v>189</v>
      </c>
      <c r="CA247" s="1005">
        <v>203.4</v>
      </c>
      <c r="CB247" s="1005">
        <v>203.4</v>
      </c>
      <c r="CC247" s="1005">
        <v>0.93179999999999996</v>
      </c>
      <c r="CD247" s="1024">
        <f>+(CE247/(24*31*CA247))</f>
        <v>0.23325245028071176</v>
      </c>
      <c r="CE247" s="1005">
        <v>35298</v>
      </c>
      <c r="CF247" s="1005">
        <f t="shared" si="232"/>
        <v>90798</v>
      </c>
      <c r="CG247" s="1005">
        <f t="shared" si="233"/>
        <v>0</v>
      </c>
      <c r="CH247" s="1005">
        <v>189</v>
      </c>
      <c r="CI247" s="1005">
        <v>213.6</v>
      </c>
      <c r="CJ247" s="1005">
        <v>213.6</v>
      </c>
      <c r="CK247" s="1005">
        <v>0.94899999999999995</v>
      </c>
      <c r="CL247" s="1024">
        <f t="shared" si="269"/>
        <v>0.41773257758159449</v>
      </c>
      <c r="CM247" s="1005">
        <v>59961</v>
      </c>
      <c r="CN247" s="1005">
        <f t="shared" si="234"/>
        <v>86124</v>
      </c>
      <c r="CO247" s="1005">
        <f t="shared" si="235"/>
        <v>0</v>
      </c>
      <c r="CP247" s="1005">
        <v>189</v>
      </c>
      <c r="CQ247" s="1005">
        <v>190.2</v>
      </c>
      <c r="CR247" s="1005">
        <v>190.2</v>
      </c>
      <c r="CS247" s="1005">
        <v>0.99160000000000004</v>
      </c>
      <c r="CT247" s="1024">
        <f t="shared" si="261"/>
        <v>0.3869017333197653</v>
      </c>
      <c r="CU247" s="1005">
        <v>54750</v>
      </c>
      <c r="CV247" s="1005">
        <f t="shared" si="236"/>
        <v>84905</v>
      </c>
      <c r="CW247" s="1005">
        <f t="shared" si="237"/>
        <v>0</v>
      </c>
    </row>
    <row r="248" spans="1:101">
      <c r="A248" s="1004">
        <v>242</v>
      </c>
      <c r="B248" s="1005" t="s">
        <v>1362</v>
      </c>
      <c r="C248" s="1004" t="s">
        <v>1274</v>
      </c>
      <c r="D248" s="1005" t="s">
        <v>2011</v>
      </c>
      <c r="E248" s="1004" t="s">
        <v>55</v>
      </c>
      <c r="F248" s="1004">
        <v>189</v>
      </c>
      <c r="G248" s="1005">
        <v>258</v>
      </c>
      <c r="H248" s="1004">
        <v>258</v>
      </c>
      <c r="I248" s="1005">
        <v>0.81130000000000002</v>
      </c>
      <c r="J248" s="1024">
        <f>+(K248/(24*30*G248))</f>
        <v>0.12939814814814815</v>
      </c>
      <c r="K248" s="1005">
        <v>24037</v>
      </c>
      <c r="L248" s="1005">
        <f t="shared" si="214"/>
        <v>111456</v>
      </c>
      <c r="M248" s="1005">
        <f t="shared" si="215"/>
        <v>0</v>
      </c>
      <c r="N248" s="1005">
        <v>189</v>
      </c>
      <c r="O248" s="1005">
        <v>252.8</v>
      </c>
      <c r="P248" s="1005">
        <v>252.8</v>
      </c>
      <c r="Q248" s="1005">
        <v>0.8085</v>
      </c>
      <c r="R248" s="1024">
        <f>+(S248/(24*31*O248))</f>
        <v>0.30058506022866477</v>
      </c>
      <c r="S248" s="1005">
        <v>56535</v>
      </c>
      <c r="T248" s="1005">
        <f t="shared" si="216"/>
        <v>112850</v>
      </c>
      <c r="U248" s="1005">
        <f t="shared" si="217"/>
        <v>0</v>
      </c>
      <c r="V248" s="1005">
        <v>189</v>
      </c>
      <c r="W248" s="1005">
        <v>255.4</v>
      </c>
      <c r="X248" s="1005">
        <v>255.4</v>
      </c>
      <c r="Y248" s="1005">
        <v>0.80400000000000005</v>
      </c>
      <c r="Z248" s="1024">
        <f>+(AA248/(24*30*W248))</f>
        <v>0.40338684416601411</v>
      </c>
      <c r="AA248" s="1005">
        <v>74178</v>
      </c>
      <c r="AB248" s="1005">
        <f t="shared" si="218"/>
        <v>110333</v>
      </c>
      <c r="AC248" s="1005">
        <f t="shared" si="219"/>
        <v>0</v>
      </c>
      <c r="AD248" s="1005">
        <v>189</v>
      </c>
      <c r="AE248" s="1005">
        <v>252.8</v>
      </c>
      <c r="AF248" s="1005">
        <v>252.8</v>
      </c>
      <c r="AG248" s="1005">
        <v>0.80620000000000003</v>
      </c>
      <c r="AH248" s="1024">
        <f>+(AI248/(24*31*AE248))</f>
        <v>0.38518591772151894</v>
      </c>
      <c r="AI248" s="1005">
        <v>72447</v>
      </c>
      <c r="AJ248" s="1005">
        <f t="shared" si="220"/>
        <v>112850</v>
      </c>
      <c r="AK248" s="1005">
        <f t="shared" si="221"/>
        <v>0</v>
      </c>
      <c r="AL248" s="1005">
        <v>189</v>
      </c>
      <c r="AM248" s="1005">
        <v>255.2</v>
      </c>
      <c r="AN248" s="1005">
        <v>255.2</v>
      </c>
      <c r="AO248" s="1005">
        <v>0.81899999999999995</v>
      </c>
      <c r="AP248" s="1024">
        <f>+(AQ248/(24*31*AM248))</f>
        <v>0.20182357501601106</v>
      </c>
      <c r="AQ248" s="1005">
        <v>38320</v>
      </c>
      <c r="AR248" s="1005">
        <f t="shared" si="222"/>
        <v>113921</v>
      </c>
      <c r="AS248" s="1005">
        <f t="shared" si="223"/>
        <v>0</v>
      </c>
      <c r="AT248" s="1005">
        <v>189</v>
      </c>
      <c r="AU248" s="1005">
        <v>256.39999999999998</v>
      </c>
      <c r="AV248" s="1005">
        <v>256.39999999999998</v>
      </c>
      <c r="AW248" s="1005">
        <v>0.81030000000000002</v>
      </c>
      <c r="AX248" s="1024">
        <f>+(AY248/(24*30*AU248))</f>
        <v>0.32264582249956669</v>
      </c>
      <c r="AY248" s="1005">
        <v>59563</v>
      </c>
      <c r="AZ248" s="1005">
        <f t="shared" si="224"/>
        <v>110765</v>
      </c>
      <c r="BA248" s="1005">
        <f t="shared" si="225"/>
        <v>0</v>
      </c>
      <c r="BB248" s="1005">
        <v>189</v>
      </c>
      <c r="BC248" s="1005">
        <v>255.4</v>
      </c>
      <c r="BD248" s="1005">
        <v>255.4</v>
      </c>
      <c r="BE248" s="1005">
        <v>0.81</v>
      </c>
      <c r="BF248" s="1024">
        <f>+(BG248/(24*31*BC248))</f>
        <v>0.26342296713567587</v>
      </c>
      <c r="BG248" s="1005">
        <v>50055</v>
      </c>
      <c r="BH248" s="1005">
        <f t="shared" si="226"/>
        <v>114011</v>
      </c>
      <c r="BI248" s="1005">
        <f t="shared" si="227"/>
        <v>0</v>
      </c>
      <c r="BJ248" s="1005">
        <v>189</v>
      </c>
      <c r="BK248" s="1005">
        <v>232.2</v>
      </c>
      <c r="BL248" s="1005">
        <v>232.2</v>
      </c>
      <c r="BM248" s="1005">
        <v>0.80179999999999996</v>
      </c>
      <c r="BN248" s="1024">
        <f>+(BO248/(24*30*BK248))</f>
        <v>0.35531510192362903</v>
      </c>
      <c r="BO248" s="1005">
        <v>59403</v>
      </c>
      <c r="BP248" s="1005">
        <f t="shared" si="228"/>
        <v>100310</v>
      </c>
      <c r="BQ248" s="1005">
        <f t="shared" si="229"/>
        <v>0</v>
      </c>
      <c r="BR248" s="1005">
        <v>189</v>
      </c>
      <c r="BS248" s="1005">
        <v>203.4</v>
      </c>
      <c r="BT248" s="1005">
        <v>203.4</v>
      </c>
      <c r="BU248" s="1005">
        <v>0.72919999999999996</v>
      </c>
      <c r="BV248" s="1024">
        <f>+(BW248/(24*31*BS248))</f>
        <v>0.12021441938655755</v>
      </c>
      <c r="BW248" s="1005">
        <v>18192</v>
      </c>
      <c r="BX248" s="1005">
        <f t="shared" si="230"/>
        <v>90798</v>
      </c>
      <c r="BY248" s="1005">
        <f t="shared" si="231"/>
        <v>0</v>
      </c>
      <c r="BZ248" s="1005">
        <v>189</v>
      </c>
      <c r="CA248" s="1005">
        <v>99.4</v>
      </c>
      <c r="CB248" s="1005">
        <v>151.19999999999999</v>
      </c>
      <c r="CC248" s="1005">
        <v>0.72570000000000001</v>
      </c>
      <c r="CD248" s="1024">
        <f>+(CE248/(24*31*CA248))</f>
        <v>0.19275599835572574</v>
      </c>
      <c r="CE248" s="1005">
        <v>14255</v>
      </c>
      <c r="CF248" s="1005">
        <f t="shared" si="232"/>
        <v>44372</v>
      </c>
      <c r="CG248" s="1005">
        <f t="shared" si="233"/>
        <v>0</v>
      </c>
      <c r="CH248" s="1005">
        <v>189</v>
      </c>
      <c r="CI248" s="1005">
        <v>100</v>
      </c>
      <c r="CJ248" s="1005">
        <v>151.19999999999999</v>
      </c>
      <c r="CK248" s="1005">
        <v>0.74</v>
      </c>
      <c r="CL248" s="1024">
        <f t="shared" si="269"/>
        <v>0.19260416666666666</v>
      </c>
      <c r="CM248" s="1005">
        <v>12943</v>
      </c>
      <c r="CN248" s="1005">
        <f t="shared" si="234"/>
        <v>40320</v>
      </c>
      <c r="CO248" s="1005">
        <f t="shared" si="235"/>
        <v>0</v>
      </c>
      <c r="CP248" s="1005">
        <v>189</v>
      </c>
      <c r="CQ248" s="1005">
        <v>106.6</v>
      </c>
      <c r="CR248" s="1005">
        <v>151.19999999999999</v>
      </c>
      <c r="CS248" s="1005">
        <v>0.78639999999999999</v>
      </c>
      <c r="CT248" s="1024">
        <f t="shared" si="261"/>
        <v>0.15811293348665498</v>
      </c>
      <c r="CU248" s="1005">
        <v>12540</v>
      </c>
      <c r="CV248" s="1005">
        <f t="shared" si="236"/>
        <v>47586</v>
      </c>
      <c r="CW248" s="1005">
        <f t="shared" si="237"/>
        <v>0</v>
      </c>
    </row>
    <row r="249" spans="1:101">
      <c r="A249" s="1004">
        <v>243</v>
      </c>
      <c r="B249" s="1005" t="s">
        <v>2276</v>
      </c>
      <c r="C249" s="1004" t="s">
        <v>1274</v>
      </c>
      <c r="D249" s="1005" t="s">
        <v>2054</v>
      </c>
      <c r="E249" s="1004" t="s">
        <v>55</v>
      </c>
      <c r="F249" s="1004">
        <v>0</v>
      </c>
      <c r="G249" s="1005"/>
      <c r="H249" s="1004"/>
      <c r="I249" s="1005"/>
      <c r="J249" s="1024">
        <v>0</v>
      </c>
      <c r="K249" s="1005"/>
      <c r="L249" s="1005">
        <f t="shared" si="214"/>
        <v>0</v>
      </c>
      <c r="M249" s="1005">
        <f t="shared" si="215"/>
        <v>0</v>
      </c>
      <c r="N249" s="1005"/>
      <c r="O249" s="1005"/>
      <c r="P249" s="1005"/>
      <c r="Q249" s="1005"/>
      <c r="R249" s="1024">
        <v>0</v>
      </c>
      <c r="S249" s="1005"/>
      <c r="T249" s="1005">
        <f t="shared" si="216"/>
        <v>0</v>
      </c>
      <c r="U249" s="1005">
        <f t="shared" si="217"/>
        <v>0</v>
      </c>
      <c r="V249" s="1005"/>
      <c r="W249" s="1005"/>
      <c r="X249" s="1005"/>
      <c r="Y249" s="1005"/>
      <c r="Z249" s="1024">
        <v>0</v>
      </c>
      <c r="AA249" s="1005"/>
      <c r="AB249" s="1005">
        <f t="shared" si="218"/>
        <v>0</v>
      </c>
      <c r="AC249" s="1005">
        <f t="shared" si="219"/>
        <v>0</v>
      </c>
      <c r="AD249" s="1005"/>
      <c r="AE249" s="1005"/>
      <c r="AF249" s="1005"/>
      <c r="AG249" s="1005"/>
      <c r="AH249" s="1024">
        <v>0</v>
      </c>
      <c r="AI249" s="1005"/>
      <c r="AJ249" s="1005">
        <f t="shared" si="220"/>
        <v>0</v>
      </c>
      <c r="AK249" s="1005">
        <f t="shared" si="221"/>
        <v>0</v>
      </c>
      <c r="AL249" s="1005"/>
      <c r="AM249" s="1005"/>
      <c r="AN249" s="1005"/>
      <c r="AO249" s="1005"/>
      <c r="AP249" s="1024">
        <v>0</v>
      </c>
      <c r="AQ249" s="1005"/>
      <c r="AR249" s="1005">
        <f t="shared" si="222"/>
        <v>0</v>
      </c>
      <c r="AS249" s="1005">
        <f t="shared" si="223"/>
        <v>0</v>
      </c>
      <c r="AT249" s="1005"/>
      <c r="AU249" s="1005"/>
      <c r="AV249" s="1005"/>
      <c r="AW249" s="1005"/>
      <c r="AX249" s="1024">
        <v>0</v>
      </c>
      <c r="AY249" s="1005"/>
      <c r="AZ249" s="1005">
        <f t="shared" si="224"/>
        <v>0</v>
      </c>
      <c r="BA249" s="1005">
        <f t="shared" si="225"/>
        <v>0</v>
      </c>
      <c r="BB249" s="1005"/>
      <c r="BC249" s="1005"/>
      <c r="BD249" s="1005"/>
      <c r="BE249" s="1005"/>
      <c r="BF249" s="1024">
        <v>0</v>
      </c>
      <c r="BG249" s="1005"/>
      <c r="BH249" s="1005">
        <f t="shared" si="226"/>
        <v>0</v>
      </c>
      <c r="BI249" s="1005">
        <f t="shared" si="227"/>
        <v>0</v>
      </c>
      <c r="BJ249" s="1005"/>
      <c r="BK249" s="1005"/>
      <c r="BL249" s="1005"/>
      <c r="BM249" s="1005"/>
      <c r="BN249" s="1024">
        <v>0</v>
      </c>
      <c r="BO249" s="1005"/>
      <c r="BP249" s="1005">
        <f t="shared" si="228"/>
        <v>0</v>
      </c>
      <c r="BQ249" s="1005">
        <f t="shared" si="229"/>
        <v>0</v>
      </c>
      <c r="BR249" s="1005"/>
      <c r="BS249" s="1005"/>
      <c r="BT249" s="1005"/>
      <c r="BU249" s="1005"/>
      <c r="BV249" s="1024">
        <v>0</v>
      </c>
      <c r="BW249" s="1005"/>
      <c r="BX249" s="1005">
        <f t="shared" si="230"/>
        <v>0</v>
      </c>
      <c r="BY249" s="1005">
        <f t="shared" si="231"/>
        <v>0</v>
      </c>
      <c r="BZ249" s="1005"/>
      <c r="CA249" s="1005"/>
      <c r="CB249" s="1005"/>
      <c r="CC249" s="1005"/>
      <c r="CD249" s="1024">
        <v>0</v>
      </c>
      <c r="CE249" s="1005"/>
      <c r="CF249" s="1005">
        <f t="shared" si="232"/>
        <v>0</v>
      </c>
      <c r="CG249" s="1005">
        <f t="shared" si="233"/>
        <v>0</v>
      </c>
      <c r="CH249" s="1005">
        <v>189</v>
      </c>
      <c r="CI249" s="1005">
        <v>83.04</v>
      </c>
      <c r="CJ249" s="1005">
        <v>189</v>
      </c>
      <c r="CK249" s="1005">
        <v>0.71650000000000003</v>
      </c>
      <c r="CL249" s="1024">
        <f t="shared" si="269"/>
        <v>0.25493307872281856</v>
      </c>
      <c r="CM249" s="1005">
        <v>14226</v>
      </c>
      <c r="CN249" s="1005">
        <f t="shared" si="234"/>
        <v>33482</v>
      </c>
      <c r="CO249" s="1005">
        <f t="shared" si="235"/>
        <v>0</v>
      </c>
      <c r="CP249" s="1005">
        <v>189</v>
      </c>
      <c r="CQ249" s="1005">
        <v>224.8</v>
      </c>
      <c r="CR249" s="1005">
        <v>224.8</v>
      </c>
      <c r="CS249" s="1005">
        <v>0.75160000000000005</v>
      </c>
      <c r="CT249" s="1024">
        <f t="shared" si="261"/>
        <v>0.23429428309034553</v>
      </c>
      <c r="CU249" s="1005">
        <v>39186</v>
      </c>
      <c r="CV249" s="1005">
        <f t="shared" si="236"/>
        <v>100351</v>
      </c>
      <c r="CW249" s="1005">
        <f t="shared" si="237"/>
        <v>0</v>
      </c>
    </row>
    <row r="250" spans="1:101">
      <c r="A250" s="1004">
        <v>244</v>
      </c>
      <c r="B250" s="1005" t="s">
        <v>1894</v>
      </c>
      <c r="C250" s="1004" t="s">
        <v>1274</v>
      </c>
      <c r="D250" s="1005" t="s">
        <v>2011</v>
      </c>
      <c r="E250" s="1004" t="s">
        <v>55</v>
      </c>
      <c r="F250" s="1004">
        <v>189</v>
      </c>
      <c r="G250" s="1005">
        <v>100</v>
      </c>
      <c r="H250" s="1004">
        <v>151.19999999999999</v>
      </c>
      <c r="I250" s="1005">
        <v>0.96399999999999997</v>
      </c>
      <c r="J250" s="1024">
        <f t="shared" ref="J250:J271" si="270">+(K250/(24*30*G250))</f>
        <v>0.72298611111111111</v>
      </c>
      <c r="K250" s="1005">
        <v>52055</v>
      </c>
      <c r="L250" s="1005">
        <f t="shared" si="214"/>
        <v>43200</v>
      </c>
      <c r="M250" s="1005">
        <f t="shared" si="215"/>
        <v>8855</v>
      </c>
      <c r="N250" s="1005">
        <v>189</v>
      </c>
      <c r="O250" s="1005">
        <v>85</v>
      </c>
      <c r="P250" s="1005">
        <v>151.19999999999999</v>
      </c>
      <c r="Q250" s="1005">
        <v>0.96360000000000001</v>
      </c>
      <c r="R250" s="1024">
        <f t="shared" ref="R250:R272" si="271">+(S250/(24*31*O250))</f>
        <v>0.61290322580645162</v>
      </c>
      <c r="S250" s="1005">
        <v>38760</v>
      </c>
      <c r="T250" s="1005">
        <f t="shared" si="216"/>
        <v>37944</v>
      </c>
      <c r="U250" s="1005">
        <f t="shared" si="217"/>
        <v>816</v>
      </c>
      <c r="V250" s="1005">
        <v>189</v>
      </c>
      <c r="W250" s="1005">
        <v>80</v>
      </c>
      <c r="X250" s="1005">
        <v>151.19999999999999</v>
      </c>
      <c r="Y250" s="1005">
        <v>0.96250000000000002</v>
      </c>
      <c r="Z250" s="1024">
        <f t="shared" ref="Z250:Z282" si="272">+(AA250/(24*30*W250))</f>
        <v>0.61649305555555556</v>
      </c>
      <c r="AA250" s="1005">
        <v>35510</v>
      </c>
      <c r="AB250" s="1005">
        <f t="shared" si="218"/>
        <v>34560</v>
      </c>
      <c r="AC250" s="1005">
        <f t="shared" si="219"/>
        <v>950</v>
      </c>
      <c r="AD250" s="1005">
        <v>189</v>
      </c>
      <c r="AE250" s="1005">
        <v>80.8</v>
      </c>
      <c r="AF250" s="1005">
        <v>151.19999999999999</v>
      </c>
      <c r="AG250" s="1005">
        <v>0.98740000000000006</v>
      </c>
      <c r="AH250" s="1024">
        <f t="shared" ref="AH250:AH282" si="273">+(AI250/(24*31*AE250))</f>
        <v>0.53871566592143083</v>
      </c>
      <c r="AI250" s="1005">
        <v>32385</v>
      </c>
      <c r="AJ250" s="1005">
        <f t="shared" si="220"/>
        <v>36069</v>
      </c>
      <c r="AK250" s="1005">
        <f t="shared" si="221"/>
        <v>0</v>
      </c>
      <c r="AL250" s="1005">
        <v>189</v>
      </c>
      <c r="AM250" s="1005">
        <v>71.8</v>
      </c>
      <c r="AN250" s="1005">
        <v>151.19999999999999</v>
      </c>
      <c r="AO250" s="1005">
        <v>0.98619999999999997</v>
      </c>
      <c r="AP250" s="1024">
        <f t="shared" ref="AP250:AP282" si="274">+(AQ250/(24*31*AM250))</f>
        <v>0.60053314164195648</v>
      </c>
      <c r="AQ250" s="1005">
        <v>32080</v>
      </c>
      <c r="AR250" s="1005">
        <f t="shared" si="222"/>
        <v>32052</v>
      </c>
      <c r="AS250" s="1005">
        <f t="shared" si="223"/>
        <v>28</v>
      </c>
      <c r="AT250" s="1005">
        <v>189</v>
      </c>
      <c r="AU250" s="1005">
        <v>90</v>
      </c>
      <c r="AV250" s="1005">
        <v>151.19999999999999</v>
      </c>
      <c r="AW250" s="1005">
        <v>0.99080000000000001</v>
      </c>
      <c r="AX250" s="1024">
        <f t="shared" ref="AX250:AX282" si="275">+(AY250/(24*30*AU250))</f>
        <v>0.65910493827160499</v>
      </c>
      <c r="AY250" s="1005">
        <v>42710</v>
      </c>
      <c r="AZ250" s="1005">
        <f t="shared" si="224"/>
        <v>38880</v>
      </c>
      <c r="BA250" s="1005">
        <f t="shared" si="225"/>
        <v>3830</v>
      </c>
      <c r="BB250" s="1005">
        <v>189</v>
      </c>
      <c r="BC250" s="1005">
        <v>74</v>
      </c>
      <c r="BD250" s="1005">
        <v>151.19999999999999</v>
      </c>
      <c r="BE250" s="1005">
        <v>0.99609999999999999</v>
      </c>
      <c r="BF250" s="1024">
        <f t="shared" ref="BF250:BF286" si="276">+(BG250/(24*31*BC250))</f>
        <v>0.65733071781458874</v>
      </c>
      <c r="BG250" s="1005">
        <v>36190</v>
      </c>
      <c r="BH250" s="1005">
        <f t="shared" si="226"/>
        <v>33034</v>
      </c>
      <c r="BI250" s="1005">
        <f t="shared" si="227"/>
        <v>3156</v>
      </c>
      <c r="BJ250" s="1005">
        <v>189</v>
      </c>
      <c r="BK250" s="1005">
        <v>66</v>
      </c>
      <c r="BL250" s="1005">
        <v>151.19999999999999</v>
      </c>
      <c r="BM250" s="1005">
        <v>0.99160000000000004</v>
      </c>
      <c r="BN250" s="1024">
        <f t="shared" ref="BN250:BN286" si="277">+(BO250/(24*30*BK250))</f>
        <v>0.8053030303030303</v>
      </c>
      <c r="BO250" s="1005">
        <v>38268</v>
      </c>
      <c r="BP250" s="1005">
        <f t="shared" si="228"/>
        <v>28512</v>
      </c>
      <c r="BQ250" s="1005">
        <f t="shared" si="229"/>
        <v>9756</v>
      </c>
      <c r="BR250" s="1005">
        <v>189</v>
      </c>
      <c r="BS250" s="1005">
        <v>61.5</v>
      </c>
      <c r="BT250" s="1005">
        <v>151.19999999999999</v>
      </c>
      <c r="BU250" s="1005">
        <v>0.9849</v>
      </c>
      <c r="BV250" s="1024">
        <f t="shared" ref="BV250:BV295" si="278">+(BW250/(24*31*BS250))</f>
        <v>0.54502141795611503</v>
      </c>
      <c r="BW250" s="1005">
        <v>24938</v>
      </c>
      <c r="BX250" s="1005">
        <f t="shared" si="230"/>
        <v>27454</v>
      </c>
      <c r="BY250" s="1005">
        <f t="shared" si="231"/>
        <v>0</v>
      </c>
      <c r="BZ250" s="1005">
        <v>189</v>
      </c>
      <c r="CA250" s="1005">
        <v>54</v>
      </c>
      <c r="CB250" s="1005">
        <v>151.19999999999999</v>
      </c>
      <c r="CC250" s="1005">
        <v>0.97489999999999999</v>
      </c>
      <c r="CD250" s="1024">
        <f t="shared" ref="CD250:CD274" si="279">+(CE250/(24*31*CA250))</f>
        <v>0.48939665471923538</v>
      </c>
      <c r="CE250" s="1005">
        <v>19662</v>
      </c>
      <c r="CF250" s="1005">
        <f t="shared" si="232"/>
        <v>24106</v>
      </c>
      <c r="CG250" s="1005">
        <f t="shared" si="233"/>
        <v>0</v>
      </c>
      <c r="CH250" s="1005">
        <v>189</v>
      </c>
      <c r="CI250" s="1005">
        <v>86.5</v>
      </c>
      <c r="CJ250" s="1005">
        <v>151.19999999999999</v>
      </c>
      <c r="CK250" s="1005">
        <v>0.98319999999999996</v>
      </c>
      <c r="CL250" s="1024">
        <f t="shared" si="269"/>
        <v>0.37592898431048721</v>
      </c>
      <c r="CM250" s="1005">
        <v>21852</v>
      </c>
      <c r="CN250" s="1005">
        <f t="shared" si="234"/>
        <v>34877</v>
      </c>
      <c r="CO250" s="1005">
        <f t="shared" si="235"/>
        <v>0</v>
      </c>
      <c r="CP250" s="1005">
        <v>189</v>
      </c>
      <c r="CQ250" s="1005">
        <v>93.5</v>
      </c>
      <c r="CR250" s="1005">
        <v>151.19999999999999</v>
      </c>
      <c r="CS250" s="1005">
        <v>0.99</v>
      </c>
      <c r="CT250" s="1024">
        <f t="shared" si="261"/>
        <v>0.55524409177160605</v>
      </c>
      <c r="CU250" s="1005">
        <v>38625</v>
      </c>
      <c r="CV250" s="1005">
        <f t="shared" si="236"/>
        <v>41738</v>
      </c>
      <c r="CW250" s="1005">
        <f t="shared" si="237"/>
        <v>0</v>
      </c>
    </row>
    <row r="251" spans="1:101">
      <c r="A251" s="1004">
        <v>245</v>
      </c>
      <c r="B251" s="1005" t="s">
        <v>1673</v>
      </c>
      <c r="C251" s="1004" t="s">
        <v>1274</v>
      </c>
      <c r="D251" s="1005" t="s">
        <v>2011</v>
      </c>
      <c r="E251" s="1004" t="s">
        <v>55</v>
      </c>
      <c r="F251" s="1004">
        <v>189</v>
      </c>
      <c r="G251" s="1005">
        <v>87</v>
      </c>
      <c r="H251" s="1004">
        <v>151.19999999999999</v>
      </c>
      <c r="I251" s="1005">
        <v>0.97799999999999998</v>
      </c>
      <c r="J251" s="1024">
        <f t="shared" si="270"/>
        <v>0.40598659003831417</v>
      </c>
      <c r="K251" s="1005">
        <v>25431</v>
      </c>
      <c r="L251" s="1005">
        <f t="shared" si="214"/>
        <v>37584</v>
      </c>
      <c r="M251" s="1005">
        <f t="shared" si="215"/>
        <v>0</v>
      </c>
      <c r="N251" s="1005">
        <v>189</v>
      </c>
      <c r="O251" s="1005">
        <v>99</v>
      </c>
      <c r="P251" s="1005">
        <v>151.19999999999999</v>
      </c>
      <c r="Q251" s="1005">
        <v>0.97360000000000002</v>
      </c>
      <c r="R251" s="1024">
        <f t="shared" si="271"/>
        <v>0.33088954056695991</v>
      </c>
      <c r="S251" s="1005">
        <v>24372</v>
      </c>
      <c r="T251" s="1005">
        <f t="shared" si="216"/>
        <v>44194</v>
      </c>
      <c r="U251" s="1005">
        <f t="shared" si="217"/>
        <v>0</v>
      </c>
      <c r="V251" s="1005">
        <v>189</v>
      </c>
      <c r="W251" s="1005">
        <v>90</v>
      </c>
      <c r="X251" s="1005">
        <v>151.19999999999999</v>
      </c>
      <c r="Y251" s="1005">
        <v>0.96179999999999999</v>
      </c>
      <c r="Z251" s="1024">
        <f t="shared" si="272"/>
        <v>0.22685185185185186</v>
      </c>
      <c r="AA251" s="1005">
        <v>14700</v>
      </c>
      <c r="AB251" s="1005">
        <f t="shared" si="218"/>
        <v>38880</v>
      </c>
      <c r="AC251" s="1005">
        <f t="shared" si="219"/>
        <v>0</v>
      </c>
      <c r="AD251" s="1005">
        <v>189</v>
      </c>
      <c r="AE251" s="1005">
        <v>86.04</v>
      </c>
      <c r="AF251" s="1005">
        <v>151.19999999999999</v>
      </c>
      <c r="AG251" s="1005">
        <v>0.97550000000000003</v>
      </c>
      <c r="AH251" s="1024">
        <f t="shared" si="273"/>
        <v>0.37356030953345032</v>
      </c>
      <c r="AI251" s="1005">
        <v>23913</v>
      </c>
      <c r="AJ251" s="1005">
        <f t="shared" si="220"/>
        <v>38408</v>
      </c>
      <c r="AK251" s="1005">
        <f t="shared" si="221"/>
        <v>0</v>
      </c>
      <c r="AL251" s="1005">
        <v>189</v>
      </c>
      <c r="AM251" s="1005">
        <v>90.24</v>
      </c>
      <c r="AN251" s="1005">
        <v>151.19999999999999</v>
      </c>
      <c r="AO251" s="1005">
        <v>0.98150000000000004</v>
      </c>
      <c r="AP251" s="1024">
        <f t="shared" si="274"/>
        <v>0.44716478875924659</v>
      </c>
      <c r="AQ251" s="1005">
        <v>30022</v>
      </c>
      <c r="AR251" s="1005">
        <f t="shared" si="222"/>
        <v>40283</v>
      </c>
      <c r="AS251" s="1005">
        <f t="shared" si="223"/>
        <v>0</v>
      </c>
      <c r="AT251" s="1005">
        <v>189</v>
      </c>
      <c r="AU251" s="1005">
        <v>66</v>
      </c>
      <c r="AV251" s="1005">
        <v>151.19999999999999</v>
      </c>
      <c r="AW251" s="1005">
        <v>0.91879999999999995</v>
      </c>
      <c r="AX251" s="1024">
        <f t="shared" si="275"/>
        <v>0.23615319865319864</v>
      </c>
      <c r="AY251" s="1005">
        <v>11222</v>
      </c>
      <c r="AZ251" s="1005">
        <f t="shared" si="224"/>
        <v>28512</v>
      </c>
      <c r="BA251" s="1005">
        <f t="shared" si="225"/>
        <v>0</v>
      </c>
      <c r="BB251" s="1005">
        <v>189</v>
      </c>
      <c r="BC251" s="1005">
        <v>83.16</v>
      </c>
      <c r="BD251" s="1005">
        <v>151.19999999999999</v>
      </c>
      <c r="BE251" s="1005">
        <v>0.92220000000000002</v>
      </c>
      <c r="BF251" s="1024">
        <f t="shared" si="276"/>
        <v>0.22853987907751347</v>
      </c>
      <c r="BG251" s="1005">
        <v>14140</v>
      </c>
      <c r="BH251" s="1005">
        <f t="shared" si="226"/>
        <v>37123</v>
      </c>
      <c r="BI251" s="1005">
        <f t="shared" si="227"/>
        <v>0</v>
      </c>
      <c r="BJ251" s="1005">
        <v>189</v>
      </c>
      <c r="BK251" s="1005">
        <v>98.4</v>
      </c>
      <c r="BL251" s="1005">
        <v>151.19999999999999</v>
      </c>
      <c r="BM251" s="1005">
        <v>0.95209999999999995</v>
      </c>
      <c r="BN251" s="1024">
        <f t="shared" si="277"/>
        <v>0.37237466124661245</v>
      </c>
      <c r="BO251" s="1005">
        <v>26382</v>
      </c>
      <c r="BP251" s="1005">
        <f t="shared" si="228"/>
        <v>42509</v>
      </c>
      <c r="BQ251" s="1005">
        <f t="shared" si="229"/>
        <v>0</v>
      </c>
      <c r="BR251" s="1005">
        <v>189</v>
      </c>
      <c r="BS251" s="1005">
        <v>135</v>
      </c>
      <c r="BT251" s="1005">
        <v>151.19999999999999</v>
      </c>
      <c r="BU251" s="1005">
        <v>0.95030000000000003</v>
      </c>
      <c r="BV251" s="1024">
        <f t="shared" si="278"/>
        <v>0.2148446833930705</v>
      </c>
      <c r="BW251" s="1005">
        <v>21579</v>
      </c>
      <c r="BX251" s="1005">
        <f t="shared" si="230"/>
        <v>60264</v>
      </c>
      <c r="BY251" s="1005">
        <f t="shared" si="231"/>
        <v>0</v>
      </c>
      <c r="BZ251" s="1005">
        <v>189</v>
      </c>
      <c r="CA251" s="1005">
        <v>136.19999999999999</v>
      </c>
      <c r="CB251" s="1005">
        <v>151.19999999999999</v>
      </c>
      <c r="CC251" s="1005">
        <v>0.91439999999999999</v>
      </c>
      <c r="CD251" s="1024">
        <f t="shared" si="279"/>
        <v>0.14129679629892791</v>
      </c>
      <c r="CE251" s="1005">
        <v>14318</v>
      </c>
      <c r="CF251" s="1005">
        <f t="shared" si="232"/>
        <v>60800</v>
      </c>
      <c r="CG251" s="1005">
        <f t="shared" si="233"/>
        <v>0</v>
      </c>
      <c r="CH251" s="1005">
        <v>189</v>
      </c>
      <c r="CI251" s="1005">
        <v>96</v>
      </c>
      <c r="CJ251" s="1005">
        <v>151.19999999999999</v>
      </c>
      <c r="CK251" s="1005">
        <v>0.92610000000000003</v>
      </c>
      <c r="CL251" s="1024">
        <f t="shared" si="269"/>
        <v>0.21651785714285715</v>
      </c>
      <c r="CM251" s="1005">
        <v>13968</v>
      </c>
      <c r="CN251" s="1005">
        <f t="shared" si="234"/>
        <v>38707</v>
      </c>
      <c r="CO251" s="1005">
        <f t="shared" si="235"/>
        <v>0</v>
      </c>
      <c r="CP251" s="1005">
        <v>189</v>
      </c>
      <c r="CQ251" s="1005">
        <v>84</v>
      </c>
      <c r="CR251" s="1005">
        <v>151.19999999999999</v>
      </c>
      <c r="CS251" s="1005">
        <v>0.93479999999999996</v>
      </c>
      <c r="CT251" s="1024">
        <f t="shared" si="261"/>
        <v>0.18663594470046083</v>
      </c>
      <c r="CU251" s="1005">
        <v>11664</v>
      </c>
      <c r="CV251" s="1005">
        <f t="shared" si="236"/>
        <v>37498</v>
      </c>
      <c r="CW251" s="1005">
        <f t="shared" si="237"/>
        <v>0</v>
      </c>
    </row>
    <row r="252" spans="1:101">
      <c r="A252" s="1004">
        <v>246</v>
      </c>
      <c r="B252" s="1005" t="s">
        <v>1711</v>
      </c>
      <c r="C252" s="1004" t="s">
        <v>1274</v>
      </c>
      <c r="D252" s="1005" t="s">
        <v>2011</v>
      </c>
      <c r="E252" s="1004" t="s">
        <v>55</v>
      </c>
      <c r="F252" s="1004">
        <v>189</v>
      </c>
      <c r="G252" s="1005">
        <v>94</v>
      </c>
      <c r="H252" s="1004">
        <v>151.19999999999999</v>
      </c>
      <c r="I252" s="1005">
        <v>0.95</v>
      </c>
      <c r="J252" s="1024">
        <f t="shared" si="270"/>
        <v>0.33687943262411346</v>
      </c>
      <c r="K252" s="1005">
        <v>22800</v>
      </c>
      <c r="L252" s="1005">
        <f t="shared" si="214"/>
        <v>40608</v>
      </c>
      <c r="M252" s="1005">
        <f t="shared" si="215"/>
        <v>0</v>
      </c>
      <c r="N252" s="1005">
        <v>189</v>
      </c>
      <c r="O252" s="1005">
        <v>104</v>
      </c>
      <c r="P252" s="1005">
        <v>151.19999999999999</v>
      </c>
      <c r="Q252" s="1005">
        <v>0.95130000000000003</v>
      </c>
      <c r="R252" s="1024">
        <f t="shared" si="271"/>
        <v>0.32438999172870142</v>
      </c>
      <c r="S252" s="1005">
        <v>25100</v>
      </c>
      <c r="T252" s="1005">
        <f t="shared" si="216"/>
        <v>46426</v>
      </c>
      <c r="U252" s="1005">
        <f t="shared" si="217"/>
        <v>0</v>
      </c>
      <c r="V252" s="1005">
        <v>189</v>
      </c>
      <c r="W252" s="1005">
        <v>106</v>
      </c>
      <c r="X252" s="1005">
        <v>151.19999999999999</v>
      </c>
      <c r="Y252" s="1005">
        <v>0.95520000000000005</v>
      </c>
      <c r="Z252" s="1024">
        <f t="shared" si="272"/>
        <v>0.35167714884696016</v>
      </c>
      <c r="AA252" s="1005">
        <v>26840</v>
      </c>
      <c r="AB252" s="1005">
        <f t="shared" si="218"/>
        <v>45792</v>
      </c>
      <c r="AC252" s="1005">
        <f t="shared" si="219"/>
        <v>0</v>
      </c>
      <c r="AD252" s="1005">
        <v>189</v>
      </c>
      <c r="AE252" s="1005">
        <v>82</v>
      </c>
      <c r="AF252" s="1005">
        <v>151.19999999999999</v>
      </c>
      <c r="AG252" s="1005">
        <v>0.92400000000000004</v>
      </c>
      <c r="AH252" s="1024">
        <f t="shared" si="273"/>
        <v>0.33241542092840282</v>
      </c>
      <c r="AI252" s="1005">
        <v>20280</v>
      </c>
      <c r="AJ252" s="1005">
        <f t="shared" si="220"/>
        <v>36605</v>
      </c>
      <c r="AK252" s="1005">
        <f t="shared" si="221"/>
        <v>0</v>
      </c>
      <c r="AL252" s="1005">
        <v>189</v>
      </c>
      <c r="AM252" s="1005">
        <v>64</v>
      </c>
      <c r="AN252" s="1005">
        <v>151.19999999999999</v>
      </c>
      <c r="AO252" s="1005">
        <v>0.92969999999999997</v>
      </c>
      <c r="AP252" s="1024">
        <f t="shared" si="274"/>
        <v>0.38852486559139787</v>
      </c>
      <c r="AQ252" s="1005">
        <v>18500</v>
      </c>
      <c r="AR252" s="1005">
        <f t="shared" si="222"/>
        <v>28570</v>
      </c>
      <c r="AS252" s="1005">
        <f t="shared" si="223"/>
        <v>0</v>
      </c>
      <c r="AT252" s="1005">
        <v>189</v>
      </c>
      <c r="AU252" s="1005">
        <v>40</v>
      </c>
      <c r="AV252" s="1005">
        <v>151.19999999999999</v>
      </c>
      <c r="AW252" s="1005">
        <v>0.91210000000000002</v>
      </c>
      <c r="AX252" s="1024">
        <f t="shared" si="275"/>
        <v>0.63263888888888886</v>
      </c>
      <c r="AY252" s="1005">
        <v>18220</v>
      </c>
      <c r="AZ252" s="1005">
        <f t="shared" si="224"/>
        <v>17280</v>
      </c>
      <c r="BA252" s="1005">
        <f t="shared" si="225"/>
        <v>940</v>
      </c>
      <c r="BB252" s="1005">
        <v>189</v>
      </c>
      <c r="BC252" s="1005">
        <v>46</v>
      </c>
      <c r="BD252" s="1005">
        <v>151.19999999999999</v>
      </c>
      <c r="BE252" s="1005">
        <v>0.89910000000000001</v>
      </c>
      <c r="BF252" s="1024">
        <f t="shared" si="276"/>
        <v>0.47510518934081347</v>
      </c>
      <c r="BG252" s="1005">
        <v>16260</v>
      </c>
      <c r="BH252" s="1005">
        <f t="shared" si="226"/>
        <v>20534</v>
      </c>
      <c r="BI252" s="1005">
        <f t="shared" si="227"/>
        <v>0</v>
      </c>
      <c r="BJ252" s="1005">
        <v>189</v>
      </c>
      <c r="BK252" s="1005">
        <v>42.4</v>
      </c>
      <c r="BL252" s="1005">
        <v>151.19999999999999</v>
      </c>
      <c r="BM252" s="1005">
        <v>0.87660000000000005</v>
      </c>
      <c r="BN252" s="1024">
        <f t="shared" si="277"/>
        <v>0.64485062893081757</v>
      </c>
      <c r="BO252" s="1005">
        <v>19686</v>
      </c>
      <c r="BP252" s="1005">
        <f t="shared" si="228"/>
        <v>18317</v>
      </c>
      <c r="BQ252" s="1005">
        <f t="shared" si="229"/>
        <v>1369</v>
      </c>
      <c r="BR252" s="1005">
        <v>189</v>
      </c>
      <c r="BS252" s="1005">
        <v>96.4</v>
      </c>
      <c r="BT252" s="1005">
        <v>151.19999999999999</v>
      </c>
      <c r="BU252" s="1005">
        <v>0.87790000000000001</v>
      </c>
      <c r="BV252" s="1024">
        <f t="shared" si="278"/>
        <v>0.39718857359568105</v>
      </c>
      <c r="BW252" s="1005">
        <v>28487</v>
      </c>
      <c r="BX252" s="1005">
        <f t="shared" si="230"/>
        <v>43033</v>
      </c>
      <c r="BY252" s="1005">
        <f t="shared" si="231"/>
        <v>0</v>
      </c>
      <c r="BZ252" s="1005">
        <v>189</v>
      </c>
      <c r="CA252" s="1005">
        <v>102.4</v>
      </c>
      <c r="CB252" s="1005">
        <v>151.19999999999999</v>
      </c>
      <c r="CC252" s="1005">
        <v>0.85229999999999995</v>
      </c>
      <c r="CD252" s="1024">
        <f t="shared" si="279"/>
        <v>0.34733597950268813</v>
      </c>
      <c r="CE252" s="1005">
        <v>26462</v>
      </c>
      <c r="CF252" s="1005">
        <f t="shared" si="232"/>
        <v>45711</v>
      </c>
      <c r="CG252" s="1005">
        <f t="shared" si="233"/>
        <v>0</v>
      </c>
      <c r="CH252" s="1005">
        <v>189</v>
      </c>
      <c r="CI252" s="1005">
        <v>105.2</v>
      </c>
      <c r="CJ252" s="1005">
        <v>151.19999999999999</v>
      </c>
      <c r="CK252" s="1005">
        <v>0.95799999999999996</v>
      </c>
      <c r="CL252" s="1024">
        <f t="shared" si="269"/>
        <v>0.34081907477820023</v>
      </c>
      <c r="CM252" s="1005">
        <v>24094</v>
      </c>
      <c r="CN252" s="1005">
        <f t="shared" si="234"/>
        <v>42417</v>
      </c>
      <c r="CO252" s="1005">
        <f t="shared" si="235"/>
        <v>0</v>
      </c>
      <c r="CP252" s="1005">
        <v>189</v>
      </c>
      <c r="CQ252" s="1005">
        <v>130.80000000000001</v>
      </c>
      <c r="CR252" s="1005">
        <v>151.19999999999999</v>
      </c>
      <c r="CS252" s="1005">
        <v>0.9698</v>
      </c>
      <c r="CT252" s="1024">
        <f t="shared" si="261"/>
        <v>0.24902584591101901</v>
      </c>
      <c r="CU252" s="1005">
        <v>24234</v>
      </c>
      <c r="CV252" s="1005">
        <f t="shared" si="236"/>
        <v>58389</v>
      </c>
      <c r="CW252" s="1005">
        <f t="shared" si="237"/>
        <v>0</v>
      </c>
    </row>
    <row r="253" spans="1:101">
      <c r="A253" s="1004">
        <v>247</v>
      </c>
      <c r="B253" s="1005" t="s">
        <v>977</v>
      </c>
      <c r="C253" s="1004" t="s">
        <v>1274</v>
      </c>
      <c r="D253" s="1005" t="s">
        <v>2203</v>
      </c>
      <c r="E253" s="1004" t="s">
        <v>55</v>
      </c>
      <c r="F253" s="1004">
        <v>189</v>
      </c>
      <c r="G253" s="1005">
        <v>24</v>
      </c>
      <c r="H253" s="1004">
        <v>151.19999999999999</v>
      </c>
      <c r="I253" s="1005">
        <v>0.99460000000000004</v>
      </c>
      <c r="J253" s="1024">
        <f t="shared" si="270"/>
        <v>0.17430555555555555</v>
      </c>
      <c r="K253" s="1005">
        <v>3012</v>
      </c>
      <c r="L253" s="1005">
        <f t="shared" si="214"/>
        <v>10368</v>
      </c>
      <c r="M253" s="1005">
        <f t="shared" si="215"/>
        <v>0</v>
      </c>
      <c r="N253" s="1005">
        <v>189</v>
      </c>
      <c r="O253" s="1005">
        <v>8</v>
      </c>
      <c r="P253" s="1005">
        <v>151.19999999999999</v>
      </c>
      <c r="Q253" s="1005">
        <v>0.97170000000000001</v>
      </c>
      <c r="R253" s="1024">
        <f t="shared" si="271"/>
        <v>0.2856182795698925</v>
      </c>
      <c r="S253" s="1005">
        <v>1700</v>
      </c>
      <c r="T253" s="1005">
        <f t="shared" si="216"/>
        <v>3571</v>
      </c>
      <c r="U253" s="1005">
        <f t="shared" si="217"/>
        <v>0</v>
      </c>
      <c r="V253" s="1005">
        <v>189</v>
      </c>
      <c r="W253" s="1005">
        <v>15.2</v>
      </c>
      <c r="X253" s="1005">
        <v>151.19999999999999</v>
      </c>
      <c r="Y253" s="1005">
        <v>0.98880000000000001</v>
      </c>
      <c r="Z253" s="1024">
        <f t="shared" si="272"/>
        <v>0.13011695906432749</v>
      </c>
      <c r="AA253" s="1005">
        <v>1424</v>
      </c>
      <c r="AB253" s="1005">
        <f t="shared" si="218"/>
        <v>6566</v>
      </c>
      <c r="AC253" s="1005">
        <f t="shared" si="219"/>
        <v>0</v>
      </c>
      <c r="AD253" s="1005">
        <v>189</v>
      </c>
      <c r="AE253" s="1005">
        <v>23.2</v>
      </c>
      <c r="AF253" s="1005">
        <v>151.19999999999999</v>
      </c>
      <c r="AG253" s="1005">
        <v>0.99460000000000004</v>
      </c>
      <c r="AH253" s="1024">
        <f t="shared" si="273"/>
        <v>0.13116425658138672</v>
      </c>
      <c r="AI253" s="1005">
        <v>2264</v>
      </c>
      <c r="AJ253" s="1005">
        <f t="shared" si="220"/>
        <v>10356</v>
      </c>
      <c r="AK253" s="1005">
        <f t="shared" si="221"/>
        <v>0</v>
      </c>
      <c r="AL253" s="1005">
        <v>189</v>
      </c>
      <c r="AM253" s="1005">
        <v>20.8</v>
      </c>
      <c r="AN253" s="1005">
        <v>151.19999999999999</v>
      </c>
      <c r="AO253" s="1005">
        <v>0.98839999999999995</v>
      </c>
      <c r="AP253" s="1024">
        <f t="shared" si="274"/>
        <v>0.20161290322580644</v>
      </c>
      <c r="AQ253" s="1005">
        <v>3120</v>
      </c>
      <c r="AR253" s="1005">
        <f t="shared" si="222"/>
        <v>9285</v>
      </c>
      <c r="AS253" s="1005">
        <f t="shared" si="223"/>
        <v>0</v>
      </c>
      <c r="AT253" s="1005">
        <v>189</v>
      </c>
      <c r="AU253" s="1005">
        <v>28</v>
      </c>
      <c r="AV253" s="1005">
        <v>151.19999999999999</v>
      </c>
      <c r="AW253" s="1005">
        <v>0.9819</v>
      </c>
      <c r="AX253" s="1024">
        <f t="shared" si="275"/>
        <v>0.13174603174603175</v>
      </c>
      <c r="AY253" s="1005">
        <v>2656</v>
      </c>
      <c r="AZ253" s="1005">
        <f t="shared" si="224"/>
        <v>12096</v>
      </c>
      <c r="BA253" s="1005">
        <f t="shared" si="225"/>
        <v>0</v>
      </c>
      <c r="BB253" s="1005">
        <v>189</v>
      </c>
      <c r="BC253" s="1005">
        <v>24</v>
      </c>
      <c r="BD253" s="1005">
        <v>151.19999999999999</v>
      </c>
      <c r="BE253" s="1005">
        <v>0.98140000000000005</v>
      </c>
      <c r="BF253" s="1024">
        <f t="shared" si="276"/>
        <v>0.13306451612903225</v>
      </c>
      <c r="BG253" s="1005">
        <v>2376</v>
      </c>
      <c r="BH253" s="1005">
        <f t="shared" si="226"/>
        <v>10714</v>
      </c>
      <c r="BI253" s="1005">
        <f t="shared" si="227"/>
        <v>0</v>
      </c>
      <c r="BJ253" s="1005">
        <v>189</v>
      </c>
      <c r="BK253" s="1005">
        <v>10.4</v>
      </c>
      <c r="BL253" s="1005">
        <v>151.19999999999999</v>
      </c>
      <c r="BM253" s="1005">
        <v>0.95730000000000004</v>
      </c>
      <c r="BN253" s="1024">
        <f t="shared" si="277"/>
        <v>0.30074786324786323</v>
      </c>
      <c r="BO253" s="1005">
        <v>2252</v>
      </c>
      <c r="BP253" s="1005">
        <f t="shared" si="228"/>
        <v>4493</v>
      </c>
      <c r="BQ253" s="1005">
        <f t="shared" si="229"/>
        <v>0</v>
      </c>
      <c r="BR253" s="1005">
        <v>189</v>
      </c>
      <c r="BS253" s="1005">
        <v>8</v>
      </c>
      <c r="BT253" s="1005">
        <v>151.19999999999999</v>
      </c>
      <c r="BU253" s="1005">
        <v>0.95520000000000005</v>
      </c>
      <c r="BV253" s="1024">
        <f t="shared" si="278"/>
        <v>0.40591397849462363</v>
      </c>
      <c r="BW253" s="1005">
        <v>2416</v>
      </c>
      <c r="BX253" s="1005">
        <f t="shared" si="230"/>
        <v>3571</v>
      </c>
      <c r="BY253" s="1005">
        <f t="shared" si="231"/>
        <v>0</v>
      </c>
      <c r="BZ253" s="1005">
        <v>189</v>
      </c>
      <c r="CA253" s="1005">
        <v>8</v>
      </c>
      <c r="CB253" s="1005">
        <v>151.19999999999999</v>
      </c>
      <c r="CC253" s="1005">
        <v>0.96109999999999995</v>
      </c>
      <c r="CD253" s="1024">
        <f t="shared" si="279"/>
        <v>0.29435483870967744</v>
      </c>
      <c r="CE253" s="1005">
        <v>1752</v>
      </c>
      <c r="CF253" s="1005">
        <f t="shared" si="232"/>
        <v>3571</v>
      </c>
      <c r="CG253" s="1005">
        <f t="shared" si="233"/>
        <v>0</v>
      </c>
      <c r="CH253" s="1005">
        <v>189</v>
      </c>
      <c r="CI253" s="1005">
        <v>8</v>
      </c>
      <c r="CJ253" s="1005">
        <v>151.19999999999999</v>
      </c>
      <c r="CK253" s="1005">
        <v>0.98899999999999999</v>
      </c>
      <c r="CL253" s="1024">
        <f t="shared" si="269"/>
        <v>0.33854166666666669</v>
      </c>
      <c r="CM253" s="1005">
        <v>1820</v>
      </c>
      <c r="CN253" s="1005">
        <f t="shared" si="234"/>
        <v>3226</v>
      </c>
      <c r="CO253" s="1005">
        <f t="shared" si="235"/>
        <v>0</v>
      </c>
      <c r="CP253" s="1005">
        <v>189</v>
      </c>
      <c r="CQ253" s="1005">
        <v>21.6</v>
      </c>
      <c r="CR253" s="1005">
        <v>151.19999999999999</v>
      </c>
      <c r="CS253" s="1005">
        <v>1</v>
      </c>
      <c r="CT253" s="1024">
        <f t="shared" si="261"/>
        <v>0.13316407805655117</v>
      </c>
      <c r="CU253" s="1005">
        <v>2140</v>
      </c>
      <c r="CV253" s="1005">
        <f t="shared" si="236"/>
        <v>9642</v>
      </c>
      <c r="CW253" s="1005">
        <f t="shared" si="237"/>
        <v>0</v>
      </c>
    </row>
    <row r="254" spans="1:101">
      <c r="A254" s="1004">
        <v>248</v>
      </c>
      <c r="B254" s="1005" t="s">
        <v>1712</v>
      </c>
      <c r="C254" s="1004" t="s">
        <v>1274</v>
      </c>
      <c r="D254" s="1005" t="s">
        <v>2203</v>
      </c>
      <c r="E254" s="1004" t="s">
        <v>55</v>
      </c>
      <c r="F254" s="1004">
        <v>189</v>
      </c>
      <c r="G254" s="1005">
        <v>1.6</v>
      </c>
      <c r="H254" s="1004">
        <v>151.19999999999999</v>
      </c>
      <c r="I254" s="1005">
        <v>0.8226</v>
      </c>
      <c r="J254" s="1024">
        <f t="shared" si="270"/>
        <v>0.46006944444444442</v>
      </c>
      <c r="K254" s="1005">
        <v>530</v>
      </c>
      <c r="L254" s="1005">
        <f t="shared" si="214"/>
        <v>691</v>
      </c>
      <c r="M254" s="1005">
        <f t="shared" si="215"/>
        <v>0</v>
      </c>
      <c r="N254" s="1005">
        <v>189</v>
      </c>
      <c r="O254" s="1005">
        <v>5.6</v>
      </c>
      <c r="P254" s="1005">
        <v>151.19999999999999</v>
      </c>
      <c r="Q254" s="1005">
        <v>0.28960000000000002</v>
      </c>
      <c r="R254" s="1024">
        <f t="shared" si="271"/>
        <v>0.38786482334869438</v>
      </c>
      <c r="S254" s="1005">
        <v>1616</v>
      </c>
      <c r="T254" s="1005">
        <f t="shared" si="216"/>
        <v>2500</v>
      </c>
      <c r="U254" s="1005">
        <f t="shared" si="217"/>
        <v>0</v>
      </c>
      <c r="V254" s="1005">
        <v>189</v>
      </c>
      <c r="W254" s="1005">
        <v>4</v>
      </c>
      <c r="X254" s="1005">
        <v>151.19999999999999</v>
      </c>
      <c r="Y254" s="1005">
        <v>0.25979999999999998</v>
      </c>
      <c r="Z254" s="1024">
        <f t="shared" si="272"/>
        <v>0.72152777777777777</v>
      </c>
      <c r="AA254" s="1005">
        <v>2078</v>
      </c>
      <c r="AB254" s="1005">
        <f t="shared" si="218"/>
        <v>1728</v>
      </c>
      <c r="AC254" s="1005">
        <f t="shared" si="219"/>
        <v>350</v>
      </c>
      <c r="AD254" s="1005">
        <v>189</v>
      </c>
      <c r="AE254" s="1005">
        <v>4.4000000000000004</v>
      </c>
      <c r="AF254" s="1005">
        <v>151.19999999999999</v>
      </c>
      <c r="AG254" s="1005">
        <v>0.28889999999999999</v>
      </c>
      <c r="AH254" s="1024">
        <f t="shared" si="273"/>
        <v>0.65127077223851415</v>
      </c>
      <c r="AI254" s="1005">
        <v>2132</v>
      </c>
      <c r="AJ254" s="1005">
        <f t="shared" si="220"/>
        <v>1964</v>
      </c>
      <c r="AK254" s="1005">
        <f t="shared" si="221"/>
        <v>168</v>
      </c>
      <c r="AL254" s="1005">
        <v>189</v>
      </c>
      <c r="AM254" s="1005">
        <v>4.32</v>
      </c>
      <c r="AN254" s="1005">
        <v>151.19999999999999</v>
      </c>
      <c r="AO254" s="1005">
        <v>0.30730000000000002</v>
      </c>
      <c r="AP254" s="1024">
        <f t="shared" si="274"/>
        <v>0.57497013142174425</v>
      </c>
      <c r="AQ254" s="1005">
        <v>1848</v>
      </c>
      <c r="AR254" s="1005">
        <f t="shared" si="222"/>
        <v>1928</v>
      </c>
      <c r="AS254" s="1005">
        <f t="shared" si="223"/>
        <v>0</v>
      </c>
      <c r="AT254" s="1005">
        <v>189</v>
      </c>
      <c r="AU254" s="1005">
        <v>6.4</v>
      </c>
      <c r="AV254" s="1005">
        <v>151.19999999999999</v>
      </c>
      <c r="AW254" s="1005">
        <v>0.47539999999999999</v>
      </c>
      <c r="AX254" s="1024">
        <f t="shared" si="275"/>
        <v>0.3185763888888889</v>
      </c>
      <c r="AY254" s="1005">
        <v>1468</v>
      </c>
      <c r="AZ254" s="1005">
        <f t="shared" si="224"/>
        <v>2765</v>
      </c>
      <c r="BA254" s="1005">
        <f t="shared" si="225"/>
        <v>0</v>
      </c>
      <c r="BB254" s="1005">
        <v>189</v>
      </c>
      <c r="BC254" s="1005">
        <v>4.6399999999999997</v>
      </c>
      <c r="BD254" s="1005">
        <v>151.19999999999999</v>
      </c>
      <c r="BE254" s="1005">
        <v>0.75370000000000004</v>
      </c>
      <c r="BF254" s="1024">
        <f t="shared" si="276"/>
        <v>0.23289766407119022</v>
      </c>
      <c r="BG254" s="1005">
        <v>804</v>
      </c>
      <c r="BH254" s="1005">
        <f t="shared" si="226"/>
        <v>2071</v>
      </c>
      <c r="BI254" s="1005">
        <f t="shared" si="227"/>
        <v>0</v>
      </c>
      <c r="BJ254" s="1005">
        <v>189</v>
      </c>
      <c r="BK254" s="1005">
        <v>3.2</v>
      </c>
      <c r="BL254" s="1005">
        <v>151.19999999999999</v>
      </c>
      <c r="BM254" s="1005">
        <v>0.84289999999999998</v>
      </c>
      <c r="BN254" s="1024">
        <f t="shared" si="277"/>
        <v>0.2873263888888889</v>
      </c>
      <c r="BO254" s="1005">
        <v>662</v>
      </c>
      <c r="BP254" s="1005">
        <f t="shared" si="228"/>
        <v>1382</v>
      </c>
      <c r="BQ254" s="1005">
        <f t="shared" si="229"/>
        <v>0</v>
      </c>
      <c r="BR254" s="1005">
        <v>189</v>
      </c>
      <c r="BS254" s="1005">
        <v>4.4000000000000004</v>
      </c>
      <c r="BT254" s="1005">
        <v>151.19999999999999</v>
      </c>
      <c r="BU254" s="1005">
        <v>0.78320000000000001</v>
      </c>
      <c r="BV254" s="1024">
        <f t="shared" si="278"/>
        <v>0.19733626588465297</v>
      </c>
      <c r="BW254" s="1005">
        <v>646</v>
      </c>
      <c r="BX254" s="1005">
        <f t="shared" si="230"/>
        <v>1964</v>
      </c>
      <c r="BY254" s="1005">
        <f t="shared" si="231"/>
        <v>0</v>
      </c>
      <c r="BZ254" s="1005">
        <v>189</v>
      </c>
      <c r="CA254" s="1005">
        <v>25.6</v>
      </c>
      <c r="CB254" s="1005">
        <v>151.19999999999999</v>
      </c>
      <c r="CC254" s="1005">
        <v>0.248</v>
      </c>
      <c r="CD254" s="1024">
        <f t="shared" si="279"/>
        <v>0.14480426747311828</v>
      </c>
      <c r="CE254" s="1005">
        <v>2758</v>
      </c>
      <c r="CF254" s="1005">
        <f t="shared" si="232"/>
        <v>11428</v>
      </c>
      <c r="CG254" s="1005">
        <f t="shared" si="233"/>
        <v>0</v>
      </c>
      <c r="CH254" s="1005">
        <v>189</v>
      </c>
      <c r="CI254" s="1005">
        <v>22</v>
      </c>
      <c r="CJ254" s="1005">
        <v>151.19999999999999</v>
      </c>
      <c r="CK254" s="1005">
        <v>0.27650000000000002</v>
      </c>
      <c r="CL254" s="1024">
        <f t="shared" si="269"/>
        <v>0.25879329004329005</v>
      </c>
      <c r="CM254" s="1005">
        <v>3826</v>
      </c>
      <c r="CN254" s="1005">
        <f t="shared" si="234"/>
        <v>8870</v>
      </c>
      <c r="CO254" s="1005">
        <f t="shared" si="235"/>
        <v>0</v>
      </c>
      <c r="CP254" s="1005">
        <v>189</v>
      </c>
      <c r="CQ254" s="1005">
        <v>26.4</v>
      </c>
      <c r="CR254" s="1005">
        <v>151.19999999999999</v>
      </c>
      <c r="CS254" s="1005">
        <v>0.33310000000000001</v>
      </c>
      <c r="CT254" s="1024">
        <f t="shared" si="261"/>
        <v>0.18919028999674162</v>
      </c>
      <c r="CU254" s="1005">
        <v>3716</v>
      </c>
      <c r="CV254" s="1005">
        <f t="shared" si="236"/>
        <v>11785</v>
      </c>
      <c r="CW254" s="1005">
        <f t="shared" si="237"/>
        <v>0</v>
      </c>
    </row>
    <row r="255" spans="1:101">
      <c r="A255" s="1004">
        <v>249</v>
      </c>
      <c r="B255" s="1005" t="s">
        <v>1926</v>
      </c>
      <c r="C255" s="1004" t="s">
        <v>1274</v>
      </c>
      <c r="D255" s="1005" t="s">
        <v>2203</v>
      </c>
      <c r="E255" s="1004" t="s">
        <v>55</v>
      </c>
      <c r="F255" s="1004">
        <v>190</v>
      </c>
      <c r="G255" s="1005">
        <v>102</v>
      </c>
      <c r="H255" s="1004">
        <v>152</v>
      </c>
      <c r="I255" s="1005">
        <v>0.93110000000000004</v>
      </c>
      <c r="J255" s="1024">
        <f t="shared" si="270"/>
        <v>0.17908496732026144</v>
      </c>
      <c r="K255" s="1005">
        <v>13152</v>
      </c>
      <c r="L255" s="1005">
        <f t="shared" si="214"/>
        <v>44064</v>
      </c>
      <c r="M255" s="1005">
        <f t="shared" si="215"/>
        <v>0</v>
      </c>
      <c r="N255" s="1005">
        <v>190</v>
      </c>
      <c r="O255" s="1005">
        <v>90</v>
      </c>
      <c r="P255" s="1005">
        <v>152</v>
      </c>
      <c r="Q255" s="1005">
        <v>0.8478</v>
      </c>
      <c r="R255" s="1024">
        <f t="shared" si="271"/>
        <v>6.3620071684587817E-2</v>
      </c>
      <c r="S255" s="1005">
        <v>4260</v>
      </c>
      <c r="T255" s="1005">
        <f t="shared" si="216"/>
        <v>40176</v>
      </c>
      <c r="U255" s="1005">
        <f t="shared" si="217"/>
        <v>0</v>
      </c>
      <c r="V255" s="1005">
        <v>190</v>
      </c>
      <c r="W255" s="1005">
        <v>18</v>
      </c>
      <c r="X255" s="1005">
        <v>152</v>
      </c>
      <c r="Y255" s="1005">
        <v>0.85340000000000005</v>
      </c>
      <c r="Z255" s="1024">
        <f t="shared" si="272"/>
        <v>0.26527777777777778</v>
      </c>
      <c r="AA255" s="1005">
        <v>3438</v>
      </c>
      <c r="AB255" s="1005">
        <f t="shared" si="218"/>
        <v>7776</v>
      </c>
      <c r="AC255" s="1005">
        <f t="shared" si="219"/>
        <v>0</v>
      </c>
      <c r="AD255" s="1005">
        <v>190</v>
      </c>
      <c r="AE255" s="1005">
        <v>17.04</v>
      </c>
      <c r="AF255" s="1005">
        <v>152</v>
      </c>
      <c r="AG255" s="1005">
        <v>0.88</v>
      </c>
      <c r="AH255" s="1024">
        <f t="shared" si="273"/>
        <v>0.32939572921399363</v>
      </c>
      <c r="AI255" s="1005">
        <v>4176</v>
      </c>
      <c r="AJ255" s="1005">
        <f t="shared" si="220"/>
        <v>7607</v>
      </c>
      <c r="AK255" s="1005">
        <f t="shared" si="221"/>
        <v>0</v>
      </c>
      <c r="AL255" s="1005">
        <v>190</v>
      </c>
      <c r="AM255" s="1005">
        <v>107.28</v>
      </c>
      <c r="AN255" s="1005">
        <v>152</v>
      </c>
      <c r="AO255" s="1005">
        <v>0.91469999999999996</v>
      </c>
      <c r="AP255" s="1024">
        <f t="shared" si="274"/>
        <v>0.10227231724038391</v>
      </c>
      <c r="AQ255" s="1005">
        <v>8163</v>
      </c>
      <c r="AR255" s="1005">
        <f t="shared" si="222"/>
        <v>47890</v>
      </c>
      <c r="AS255" s="1005">
        <f t="shared" si="223"/>
        <v>0</v>
      </c>
      <c r="AT255" s="1005">
        <v>190</v>
      </c>
      <c r="AU255" s="1005">
        <v>90</v>
      </c>
      <c r="AV255" s="1005">
        <v>152</v>
      </c>
      <c r="AW255" s="1005">
        <v>0.91749999999999998</v>
      </c>
      <c r="AX255" s="1024">
        <f t="shared" si="275"/>
        <v>0.15449074074074073</v>
      </c>
      <c r="AY255" s="1005">
        <v>10011</v>
      </c>
      <c r="AZ255" s="1005">
        <f t="shared" si="224"/>
        <v>38880</v>
      </c>
      <c r="BA255" s="1005">
        <f t="shared" si="225"/>
        <v>0</v>
      </c>
      <c r="BB255" s="1005">
        <v>190</v>
      </c>
      <c r="BC255" s="1005">
        <v>100.32</v>
      </c>
      <c r="BD255" s="1005">
        <v>152</v>
      </c>
      <c r="BE255" s="1005">
        <v>0.91339999999999999</v>
      </c>
      <c r="BF255" s="1024">
        <f t="shared" si="276"/>
        <v>0.18292271183824663</v>
      </c>
      <c r="BG255" s="1005">
        <v>13653</v>
      </c>
      <c r="BH255" s="1005">
        <f t="shared" si="226"/>
        <v>44783</v>
      </c>
      <c r="BI255" s="1005">
        <f t="shared" si="227"/>
        <v>0</v>
      </c>
      <c r="BJ255" s="1005">
        <v>190</v>
      </c>
      <c r="BK255" s="1005">
        <v>75.599999999999994</v>
      </c>
      <c r="BL255" s="1005">
        <v>152</v>
      </c>
      <c r="BM255" s="1005">
        <v>0.92069999999999996</v>
      </c>
      <c r="BN255" s="1024">
        <f t="shared" si="277"/>
        <v>0.19323192239858908</v>
      </c>
      <c r="BO255" s="1005">
        <v>10518</v>
      </c>
      <c r="BP255" s="1005">
        <f t="shared" si="228"/>
        <v>32659</v>
      </c>
      <c r="BQ255" s="1005">
        <f t="shared" si="229"/>
        <v>0</v>
      </c>
      <c r="BR255" s="1005">
        <v>190</v>
      </c>
      <c r="BS255" s="1005">
        <v>25.2</v>
      </c>
      <c r="BT255" s="1005">
        <v>152</v>
      </c>
      <c r="BU255" s="1005">
        <v>0.92789999999999995</v>
      </c>
      <c r="BV255" s="1024">
        <f t="shared" si="278"/>
        <v>0.5041922683051715</v>
      </c>
      <c r="BW255" s="1005">
        <v>9453</v>
      </c>
      <c r="BX255" s="1005">
        <f t="shared" si="230"/>
        <v>11249</v>
      </c>
      <c r="BY255" s="1005">
        <f t="shared" si="231"/>
        <v>0</v>
      </c>
      <c r="BZ255" s="1005">
        <v>190</v>
      </c>
      <c r="CA255" s="1005">
        <v>22.8</v>
      </c>
      <c r="CB255" s="1005">
        <v>152</v>
      </c>
      <c r="CC255" s="1005">
        <v>0.90849999999999997</v>
      </c>
      <c r="CD255" s="1024">
        <f t="shared" si="279"/>
        <v>0.4235639501980758</v>
      </c>
      <c r="CE255" s="1005">
        <v>7185</v>
      </c>
      <c r="CF255" s="1005">
        <f t="shared" si="232"/>
        <v>10178</v>
      </c>
      <c r="CG255" s="1005">
        <f t="shared" si="233"/>
        <v>0</v>
      </c>
      <c r="CH255" s="1005">
        <v>190</v>
      </c>
      <c r="CI255" s="1005">
        <v>24.6</v>
      </c>
      <c r="CJ255" s="1005">
        <v>152</v>
      </c>
      <c r="CK255" s="1005">
        <v>0.91900000000000004</v>
      </c>
      <c r="CL255" s="1024">
        <f t="shared" si="269"/>
        <v>0.41031504065040647</v>
      </c>
      <c r="CM255" s="1005">
        <v>6783</v>
      </c>
      <c r="CN255" s="1005">
        <f t="shared" si="234"/>
        <v>9919</v>
      </c>
      <c r="CO255" s="1005">
        <f t="shared" si="235"/>
        <v>0</v>
      </c>
      <c r="CP255" s="1005">
        <v>190</v>
      </c>
      <c r="CQ255" s="1005">
        <v>63.6</v>
      </c>
      <c r="CR255" s="1005">
        <v>152</v>
      </c>
      <c r="CS255" s="1005">
        <v>0.9466</v>
      </c>
      <c r="CT255" s="1024">
        <f t="shared" si="261"/>
        <v>0.18646023534185432</v>
      </c>
      <c r="CU255" s="1005">
        <v>8823</v>
      </c>
      <c r="CV255" s="1005">
        <f t="shared" si="236"/>
        <v>28391</v>
      </c>
      <c r="CW255" s="1005">
        <f t="shared" si="237"/>
        <v>0</v>
      </c>
    </row>
    <row r="256" spans="1:101">
      <c r="A256" s="1004">
        <v>250</v>
      </c>
      <c r="B256" s="1005" t="s">
        <v>272</v>
      </c>
      <c r="C256" s="1004" t="s">
        <v>1274</v>
      </c>
      <c r="D256" s="1005" t="s">
        <v>2203</v>
      </c>
      <c r="E256" s="1004" t="s">
        <v>55</v>
      </c>
      <c r="F256" s="1004">
        <v>193</v>
      </c>
      <c r="G256" s="1005">
        <v>80</v>
      </c>
      <c r="H256" s="1004">
        <v>154.4</v>
      </c>
      <c r="I256" s="1005">
        <v>0.99470000000000003</v>
      </c>
      <c r="J256" s="1024">
        <f t="shared" si="270"/>
        <v>0.35520833333333335</v>
      </c>
      <c r="K256" s="1005">
        <v>20460</v>
      </c>
      <c r="L256" s="1005">
        <f t="shared" si="214"/>
        <v>34560</v>
      </c>
      <c r="M256" s="1005">
        <f t="shared" si="215"/>
        <v>0</v>
      </c>
      <c r="N256" s="1005">
        <v>193</v>
      </c>
      <c r="O256" s="1005">
        <v>32.799999999999997</v>
      </c>
      <c r="P256" s="1005">
        <v>154.4</v>
      </c>
      <c r="Q256" s="1005">
        <v>0.99929999999999997</v>
      </c>
      <c r="R256" s="1024">
        <f t="shared" si="271"/>
        <v>0.26062155782848156</v>
      </c>
      <c r="S256" s="1005">
        <v>6360</v>
      </c>
      <c r="T256" s="1005">
        <f t="shared" si="216"/>
        <v>14642</v>
      </c>
      <c r="U256" s="1005">
        <f t="shared" si="217"/>
        <v>0</v>
      </c>
      <c r="V256" s="1005">
        <v>193</v>
      </c>
      <c r="W256" s="1005">
        <v>30.4</v>
      </c>
      <c r="X256" s="1005">
        <v>154.4</v>
      </c>
      <c r="Y256" s="1005">
        <v>1</v>
      </c>
      <c r="Z256" s="1024">
        <f t="shared" si="272"/>
        <v>0.31816520467836257</v>
      </c>
      <c r="AA256" s="1005">
        <v>6964</v>
      </c>
      <c r="AB256" s="1005">
        <f t="shared" si="218"/>
        <v>13133</v>
      </c>
      <c r="AC256" s="1005">
        <f t="shared" si="219"/>
        <v>0</v>
      </c>
      <c r="AD256" s="1005">
        <v>193</v>
      </c>
      <c r="AE256" s="1005">
        <v>60</v>
      </c>
      <c r="AF256" s="1005">
        <v>154.4</v>
      </c>
      <c r="AG256" s="1005">
        <v>0.99870000000000003</v>
      </c>
      <c r="AH256" s="1024">
        <f t="shared" si="273"/>
        <v>0.21559139784946235</v>
      </c>
      <c r="AI256" s="1005">
        <v>9624</v>
      </c>
      <c r="AJ256" s="1005">
        <f t="shared" si="220"/>
        <v>26784</v>
      </c>
      <c r="AK256" s="1005">
        <f t="shared" si="221"/>
        <v>0</v>
      </c>
      <c r="AL256" s="1005">
        <v>193</v>
      </c>
      <c r="AM256" s="1005">
        <v>78.400000000000006</v>
      </c>
      <c r="AN256" s="1005">
        <v>154.4</v>
      </c>
      <c r="AO256" s="1005">
        <v>0.99339999999999995</v>
      </c>
      <c r="AP256" s="1024">
        <f t="shared" si="274"/>
        <v>0.23905529953917048</v>
      </c>
      <c r="AQ256" s="1005">
        <v>13944</v>
      </c>
      <c r="AR256" s="1005">
        <f t="shared" si="222"/>
        <v>34998</v>
      </c>
      <c r="AS256" s="1005">
        <f t="shared" si="223"/>
        <v>0</v>
      </c>
      <c r="AT256" s="1005">
        <v>193</v>
      </c>
      <c r="AU256" s="1005">
        <v>72</v>
      </c>
      <c r="AV256" s="1005">
        <v>154.4</v>
      </c>
      <c r="AW256" s="1005">
        <v>0.98629999999999995</v>
      </c>
      <c r="AX256" s="1024">
        <f t="shared" si="275"/>
        <v>0.27662037037037035</v>
      </c>
      <c r="AY256" s="1005">
        <v>14340</v>
      </c>
      <c r="AZ256" s="1005">
        <f t="shared" si="224"/>
        <v>31104</v>
      </c>
      <c r="BA256" s="1005">
        <f t="shared" si="225"/>
        <v>0</v>
      </c>
      <c r="BB256" s="1005">
        <v>193</v>
      </c>
      <c r="BC256" s="1005">
        <v>67.2</v>
      </c>
      <c r="BD256" s="1005">
        <v>154.4</v>
      </c>
      <c r="BE256" s="1005">
        <v>0.99239999999999995</v>
      </c>
      <c r="BF256" s="1024">
        <f t="shared" si="276"/>
        <v>0.30569956477214538</v>
      </c>
      <c r="BG256" s="1005">
        <v>15284</v>
      </c>
      <c r="BH256" s="1005">
        <f t="shared" si="226"/>
        <v>29998</v>
      </c>
      <c r="BI256" s="1005">
        <f t="shared" si="227"/>
        <v>0</v>
      </c>
      <c r="BJ256" s="1005">
        <v>193</v>
      </c>
      <c r="BK256" s="1005">
        <v>52.8</v>
      </c>
      <c r="BL256" s="1005">
        <v>154.4</v>
      </c>
      <c r="BM256" s="1005">
        <v>0.98480000000000001</v>
      </c>
      <c r="BN256" s="1024">
        <f t="shared" si="277"/>
        <v>0.38204966329966328</v>
      </c>
      <c r="BO256" s="1005">
        <v>14524</v>
      </c>
      <c r="BP256" s="1005">
        <f t="shared" si="228"/>
        <v>22810</v>
      </c>
      <c r="BQ256" s="1005">
        <f t="shared" si="229"/>
        <v>0</v>
      </c>
      <c r="BR256" s="1005">
        <v>193</v>
      </c>
      <c r="BS256" s="1005">
        <v>50.4</v>
      </c>
      <c r="BT256" s="1005">
        <v>154.4</v>
      </c>
      <c r="BU256" s="1005">
        <v>0.96440000000000003</v>
      </c>
      <c r="BV256" s="1024">
        <f t="shared" si="278"/>
        <v>0.43490783410138251</v>
      </c>
      <c r="BW256" s="1005">
        <v>16308</v>
      </c>
      <c r="BX256" s="1005">
        <f t="shared" si="230"/>
        <v>22499</v>
      </c>
      <c r="BY256" s="1005">
        <f t="shared" si="231"/>
        <v>0</v>
      </c>
      <c r="BZ256" s="1005">
        <v>193</v>
      </c>
      <c r="CA256" s="1005">
        <v>41.6</v>
      </c>
      <c r="CB256" s="1005">
        <v>154.4</v>
      </c>
      <c r="CC256" s="1005">
        <v>0.98629999999999995</v>
      </c>
      <c r="CD256" s="1024">
        <f t="shared" si="279"/>
        <v>0.36807278742762611</v>
      </c>
      <c r="CE256" s="1005">
        <v>11392</v>
      </c>
      <c r="CF256" s="1005">
        <f t="shared" si="232"/>
        <v>18570</v>
      </c>
      <c r="CG256" s="1005">
        <f t="shared" si="233"/>
        <v>0</v>
      </c>
      <c r="CH256" s="1005">
        <v>193</v>
      </c>
      <c r="CI256" s="1005">
        <v>54.4</v>
      </c>
      <c r="CJ256" s="1005">
        <v>154.4</v>
      </c>
      <c r="CK256" s="1005">
        <v>0.98870000000000002</v>
      </c>
      <c r="CL256" s="1024">
        <f t="shared" si="269"/>
        <v>0.33197654061624654</v>
      </c>
      <c r="CM256" s="1005">
        <v>12136</v>
      </c>
      <c r="CN256" s="1005">
        <f t="shared" si="234"/>
        <v>21934</v>
      </c>
      <c r="CO256" s="1005">
        <f t="shared" si="235"/>
        <v>0</v>
      </c>
      <c r="CP256" s="1005">
        <v>193</v>
      </c>
      <c r="CQ256" s="1005">
        <v>69.599999999999994</v>
      </c>
      <c r="CR256" s="1005">
        <v>154.4</v>
      </c>
      <c r="CS256" s="1005">
        <v>0.98750000000000004</v>
      </c>
      <c r="CT256" s="1024">
        <f t="shared" si="261"/>
        <v>0.43350636509702145</v>
      </c>
      <c r="CU256" s="1005">
        <v>22448</v>
      </c>
      <c r="CV256" s="1005">
        <f t="shared" si="236"/>
        <v>31069</v>
      </c>
      <c r="CW256" s="1005">
        <f t="shared" si="237"/>
        <v>0</v>
      </c>
    </row>
    <row r="257" spans="1:101">
      <c r="A257" s="1004">
        <v>251</v>
      </c>
      <c r="B257" s="1005" t="s">
        <v>1927</v>
      </c>
      <c r="C257" s="1004" t="s">
        <v>1274</v>
      </c>
      <c r="D257" s="1005" t="s">
        <v>2203</v>
      </c>
      <c r="E257" s="1004" t="s">
        <v>55</v>
      </c>
      <c r="F257" s="1004">
        <v>193</v>
      </c>
      <c r="G257" s="1005">
        <v>64</v>
      </c>
      <c r="H257" s="1004">
        <v>154.4</v>
      </c>
      <c r="I257" s="1005">
        <v>0.997</v>
      </c>
      <c r="J257" s="1024">
        <f t="shared" si="270"/>
        <v>0.50095486111111109</v>
      </c>
      <c r="K257" s="1005">
        <v>23084</v>
      </c>
      <c r="L257" s="1005">
        <f t="shared" si="214"/>
        <v>27648</v>
      </c>
      <c r="M257" s="1005">
        <f t="shared" si="215"/>
        <v>0</v>
      </c>
      <c r="N257" s="1005">
        <v>193</v>
      </c>
      <c r="O257" s="1005">
        <v>46</v>
      </c>
      <c r="P257" s="1005">
        <v>154.4</v>
      </c>
      <c r="Q257" s="1005">
        <v>0.99590000000000001</v>
      </c>
      <c r="R257" s="1024">
        <f t="shared" si="271"/>
        <v>0.54219261337073399</v>
      </c>
      <c r="S257" s="1005">
        <v>18556</v>
      </c>
      <c r="T257" s="1005">
        <f t="shared" si="216"/>
        <v>20534</v>
      </c>
      <c r="U257" s="1005">
        <f t="shared" si="217"/>
        <v>0</v>
      </c>
      <c r="V257" s="1005">
        <v>193</v>
      </c>
      <c r="W257" s="1005">
        <v>46</v>
      </c>
      <c r="X257" s="1005">
        <v>154.4</v>
      </c>
      <c r="Y257" s="1005">
        <v>0.99590000000000001</v>
      </c>
      <c r="Z257" s="1024">
        <f t="shared" si="272"/>
        <v>0.53635265700483092</v>
      </c>
      <c r="AA257" s="1005">
        <v>17764</v>
      </c>
      <c r="AB257" s="1005">
        <f t="shared" si="218"/>
        <v>19872</v>
      </c>
      <c r="AC257" s="1005">
        <f t="shared" si="219"/>
        <v>0</v>
      </c>
      <c r="AD257" s="1005">
        <v>193</v>
      </c>
      <c r="AE257" s="1005">
        <v>43.68</v>
      </c>
      <c r="AF257" s="1005">
        <v>154.4</v>
      </c>
      <c r="AG257" s="1005">
        <v>0.99609999999999999</v>
      </c>
      <c r="AH257" s="1024">
        <f t="shared" si="273"/>
        <v>0.65561118988538347</v>
      </c>
      <c r="AI257" s="1005">
        <v>21306</v>
      </c>
      <c r="AJ257" s="1005">
        <f t="shared" si="220"/>
        <v>19499</v>
      </c>
      <c r="AK257" s="1005">
        <f t="shared" si="221"/>
        <v>1807</v>
      </c>
      <c r="AL257" s="1005">
        <v>193</v>
      </c>
      <c r="AM257" s="1005">
        <v>46.72</v>
      </c>
      <c r="AN257" s="1005">
        <v>154.4</v>
      </c>
      <c r="AO257" s="1005">
        <v>0.99629999999999996</v>
      </c>
      <c r="AP257" s="1024">
        <f t="shared" si="274"/>
        <v>0.54045376712328763</v>
      </c>
      <c r="AQ257" s="1005">
        <v>18786</v>
      </c>
      <c r="AR257" s="1005">
        <f t="shared" si="222"/>
        <v>20856</v>
      </c>
      <c r="AS257" s="1005">
        <f t="shared" si="223"/>
        <v>0</v>
      </c>
      <c r="AT257" s="1005">
        <v>193</v>
      </c>
      <c r="AU257" s="1005">
        <v>46.8</v>
      </c>
      <c r="AV257" s="1005">
        <v>154.4</v>
      </c>
      <c r="AW257" s="1005">
        <v>0.99129999999999996</v>
      </c>
      <c r="AX257" s="1024">
        <f t="shared" si="275"/>
        <v>0.53288224121557459</v>
      </c>
      <c r="AY257" s="1005">
        <v>17956</v>
      </c>
      <c r="AZ257" s="1005">
        <f t="shared" si="224"/>
        <v>20218</v>
      </c>
      <c r="BA257" s="1005">
        <f t="shared" si="225"/>
        <v>0</v>
      </c>
      <c r="BB257" s="1005">
        <v>193</v>
      </c>
      <c r="BC257" s="1005">
        <v>41.6</v>
      </c>
      <c r="BD257" s="1005">
        <v>154.4</v>
      </c>
      <c r="BE257" s="1005">
        <v>0.99209999999999998</v>
      </c>
      <c r="BF257" s="1024">
        <f t="shared" si="276"/>
        <v>0.52548593879239036</v>
      </c>
      <c r="BG257" s="1005">
        <v>16264</v>
      </c>
      <c r="BH257" s="1005">
        <f t="shared" si="226"/>
        <v>18570</v>
      </c>
      <c r="BI257" s="1005">
        <f t="shared" si="227"/>
        <v>0</v>
      </c>
      <c r="BJ257" s="1005">
        <v>193</v>
      </c>
      <c r="BK257" s="1005">
        <v>32</v>
      </c>
      <c r="BL257" s="1005">
        <v>154.4</v>
      </c>
      <c r="BM257" s="1005">
        <v>0.98540000000000005</v>
      </c>
      <c r="BN257" s="1024">
        <f t="shared" si="277"/>
        <v>0.50850694444444444</v>
      </c>
      <c r="BO257" s="1005">
        <v>11716</v>
      </c>
      <c r="BP257" s="1005">
        <f t="shared" si="228"/>
        <v>13824</v>
      </c>
      <c r="BQ257" s="1005">
        <f t="shared" si="229"/>
        <v>0</v>
      </c>
      <c r="BR257" s="1005">
        <v>193</v>
      </c>
      <c r="BS257" s="1005">
        <v>27.52</v>
      </c>
      <c r="BT257" s="1005">
        <v>154.4</v>
      </c>
      <c r="BU257" s="1005">
        <v>0.97889999999999999</v>
      </c>
      <c r="BV257" s="1024">
        <f t="shared" si="278"/>
        <v>0.55707286196549133</v>
      </c>
      <c r="BW257" s="1005">
        <v>11406</v>
      </c>
      <c r="BX257" s="1005">
        <f t="shared" si="230"/>
        <v>12285</v>
      </c>
      <c r="BY257" s="1005">
        <f t="shared" si="231"/>
        <v>0</v>
      </c>
      <c r="BZ257" s="1005">
        <v>193</v>
      </c>
      <c r="CA257" s="1005">
        <v>25.28</v>
      </c>
      <c r="CB257" s="1005">
        <v>154.4</v>
      </c>
      <c r="CC257" s="1005">
        <v>0.97840000000000005</v>
      </c>
      <c r="CD257" s="1024">
        <f t="shared" si="279"/>
        <v>0.5071159997277801</v>
      </c>
      <c r="CE257" s="1005">
        <v>9538</v>
      </c>
      <c r="CF257" s="1005">
        <f t="shared" si="232"/>
        <v>11285</v>
      </c>
      <c r="CG257" s="1005">
        <f t="shared" si="233"/>
        <v>0</v>
      </c>
      <c r="CH257" s="1005">
        <v>193</v>
      </c>
      <c r="CI257" s="1005">
        <v>26.4</v>
      </c>
      <c r="CJ257" s="1005">
        <v>154.4</v>
      </c>
      <c r="CK257" s="1005">
        <v>0.96730000000000005</v>
      </c>
      <c r="CL257" s="1024">
        <f t="shared" si="269"/>
        <v>0.49997745310245312</v>
      </c>
      <c r="CM257" s="1005">
        <v>8870</v>
      </c>
      <c r="CN257" s="1005">
        <f t="shared" si="234"/>
        <v>10644</v>
      </c>
      <c r="CO257" s="1005">
        <f t="shared" si="235"/>
        <v>0</v>
      </c>
      <c r="CP257" s="1005">
        <v>193</v>
      </c>
      <c r="CQ257" s="1005">
        <v>54.88</v>
      </c>
      <c r="CR257" s="1005">
        <v>154.4</v>
      </c>
      <c r="CS257" s="1005">
        <v>0.98499999999999999</v>
      </c>
      <c r="CT257" s="1024">
        <f t="shared" si="261"/>
        <v>0.45568630678077682</v>
      </c>
      <c r="CU257" s="1005">
        <v>18606</v>
      </c>
      <c r="CV257" s="1005">
        <f t="shared" si="236"/>
        <v>24498</v>
      </c>
      <c r="CW257" s="1005">
        <f t="shared" si="237"/>
        <v>0</v>
      </c>
    </row>
    <row r="258" spans="1:101">
      <c r="A258" s="1004">
        <v>252</v>
      </c>
      <c r="B258" s="1005" t="s">
        <v>948</v>
      </c>
      <c r="C258" s="1004" t="s">
        <v>1274</v>
      </c>
      <c r="D258" s="1005" t="s">
        <v>2203</v>
      </c>
      <c r="E258" s="1004" t="s">
        <v>55</v>
      </c>
      <c r="F258" s="1004">
        <v>193</v>
      </c>
      <c r="G258" s="1005">
        <v>54.6</v>
      </c>
      <c r="H258" s="1004">
        <v>154.4</v>
      </c>
      <c r="I258" s="1005">
        <v>0.99809999999999999</v>
      </c>
      <c r="J258" s="1024">
        <f t="shared" si="270"/>
        <v>0.3359279609279609</v>
      </c>
      <c r="K258" s="1005">
        <v>13206</v>
      </c>
      <c r="L258" s="1005">
        <f t="shared" si="214"/>
        <v>23587</v>
      </c>
      <c r="M258" s="1005">
        <f t="shared" si="215"/>
        <v>0</v>
      </c>
      <c r="N258" s="1005">
        <v>193</v>
      </c>
      <c r="O258" s="1005">
        <v>51</v>
      </c>
      <c r="P258" s="1005">
        <v>154.4</v>
      </c>
      <c r="Q258" s="1005">
        <v>0.99790000000000001</v>
      </c>
      <c r="R258" s="1024">
        <f t="shared" si="271"/>
        <v>0.2269133459835547</v>
      </c>
      <c r="S258" s="1005">
        <v>8610</v>
      </c>
      <c r="T258" s="1005">
        <f t="shared" si="216"/>
        <v>22766</v>
      </c>
      <c r="U258" s="1005">
        <f t="shared" si="217"/>
        <v>0</v>
      </c>
      <c r="V258" s="1005">
        <v>193</v>
      </c>
      <c r="W258" s="1005">
        <v>54</v>
      </c>
      <c r="X258" s="1005">
        <v>154.4</v>
      </c>
      <c r="Y258" s="1005">
        <v>0.99650000000000005</v>
      </c>
      <c r="Z258" s="1024">
        <f t="shared" si="272"/>
        <v>0.26820987654320988</v>
      </c>
      <c r="AA258" s="1005">
        <v>10428</v>
      </c>
      <c r="AB258" s="1005">
        <f t="shared" si="218"/>
        <v>23328</v>
      </c>
      <c r="AC258" s="1005">
        <f t="shared" si="219"/>
        <v>0</v>
      </c>
      <c r="AD258" s="1005">
        <v>193</v>
      </c>
      <c r="AE258" s="1005">
        <v>51.6</v>
      </c>
      <c r="AF258" s="1005">
        <v>154.4</v>
      </c>
      <c r="AG258" s="1005">
        <v>0.99650000000000005</v>
      </c>
      <c r="AH258" s="1024">
        <f t="shared" si="273"/>
        <v>0.27147411852963238</v>
      </c>
      <c r="AI258" s="1005">
        <v>10422</v>
      </c>
      <c r="AJ258" s="1005">
        <f t="shared" si="220"/>
        <v>23034</v>
      </c>
      <c r="AK258" s="1005">
        <f t="shared" si="221"/>
        <v>0</v>
      </c>
      <c r="AL258" s="1005">
        <v>193</v>
      </c>
      <c r="AM258" s="1005">
        <v>43.2</v>
      </c>
      <c r="AN258" s="1005">
        <v>154.4</v>
      </c>
      <c r="AO258" s="1005">
        <v>0.99729999999999996</v>
      </c>
      <c r="AP258" s="1024">
        <f t="shared" si="274"/>
        <v>0.34694220430107525</v>
      </c>
      <c r="AQ258" s="1005">
        <v>11151</v>
      </c>
      <c r="AR258" s="1005">
        <f t="shared" si="222"/>
        <v>19284</v>
      </c>
      <c r="AS258" s="1005">
        <f t="shared" si="223"/>
        <v>0</v>
      </c>
      <c r="AT258" s="1005">
        <v>193</v>
      </c>
      <c r="AU258" s="1005">
        <v>36.6</v>
      </c>
      <c r="AV258" s="1005">
        <v>154.4</v>
      </c>
      <c r="AW258" s="1005">
        <v>0.99519999999999997</v>
      </c>
      <c r="AX258" s="1024">
        <f t="shared" si="275"/>
        <v>0.38467668488160289</v>
      </c>
      <c r="AY258" s="1005">
        <v>10137</v>
      </c>
      <c r="AZ258" s="1005">
        <f t="shared" si="224"/>
        <v>15811</v>
      </c>
      <c r="BA258" s="1005">
        <f t="shared" si="225"/>
        <v>0</v>
      </c>
      <c r="BB258" s="1005">
        <v>193</v>
      </c>
      <c r="BC258" s="1005">
        <v>38.4</v>
      </c>
      <c r="BD258" s="1005">
        <v>154.4</v>
      </c>
      <c r="BE258" s="1005">
        <v>0.99580000000000002</v>
      </c>
      <c r="BF258" s="1024">
        <f t="shared" si="276"/>
        <v>0.30042422715053763</v>
      </c>
      <c r="BG258" s="1005">
        <v>8583</v>
      </c>
      <c r="BH258" s="1005">
        <f t="shared" si="226"/>
        <v>17142</v>
      </c>
      <c r="BI258" s="1005">
        <f t="shared" si="227"/>
        <v>0</v>
      </c>
      <c r="BJ258" s="1005">
        <v>193</v>
      </c>
      <c r="BK258" s="1005">
        <v>32.4</v>
      </c>
      <c r="BL258" s="1005">
        <v>154.4</v>
      </c>
      <c r="BM258" s="1005">
        <v>0.99580000000000002</v>
      </c>
      <c r="BN258" s="1024">
        <f t="shared" si="277"/>
        <v>0.33822016460905352</v>
      </c>
      <c r="BO258" s="1005">
        <v>7890</v>
      </c>
      <c r="BP258" s="1005">
        <f t="shared" si="228"/>
        <v>13997</v>
      </c>
      <c r="BQ258" s="1005">
        <f t="shared" si="229"/>
        <v>0</v>
      </c>
      <c r="BR258" s="1005">
        <v>193</v>
      </c>
      <c r="BS258" s="1005">
        <v>24</v>
      </c>
      <c r="BT258" s="1005">
        <v>154.4</v>
      </c>
      <c r="BU258" s="1005">
        <v>0.99709999999999999</v>
      </c>
      <c r="BV258" s="1024">
        <f t="shared" si="278"/>
        <v>0.41229838709677419</v>
      </c>
      <c r="BW258" s="1005">
        <v>7362</v>
      </c>
      <c r="BX258" s="1005">
        <f t="shared" si="230"/>
        <v>10714</v>
      </c>
      <c r="BY258" s="1005">
        <f t="shared" si="231"/>
        <v>0</v>
      </c>
      <c r="BZ258" s="1005">
        <v>193</v>
      </c>
      <c r="CA258" s="1005">
        <v>20.399999999999999</v>
      </c>
      <c r="CB258" s="1005">
        <v>154.4</v>
      </c>
      <c r="CC258" s="1005">
        <v>0.996</v>
      </c>
      <c r="CD258" s="1024">
        <f t="shared" si="279"/>
        <v>0.49454459203036055</v>
      </c>
      <c r="CE258" s="1005">
        <v>7506</v>
      </c>
      <c r="CF258" s="1005">
        <f t="shared" si="232"/>
        <v>9107</v>
      </c>
      <c r="CG258" s="1005">
        <f t="shared" si="233"/>
        <v>0</v>
      </c>
      <c r="CH258" s="1005">
        <v>193</v>
      </c>
      <c r="CI258" s="1005">
        <v>23.4</v>
      </c>
      <c r="CJ258" s="1005">
        <v>154.4</v>
      </c>
      <c r="CK258" s="1005">
        <v>0.99609999999999999</v>
      </c>
      <c r="CL258" s="1024">
        <f t="shared" si="269"/>
        <v>0.45024420024420025</v>
      </c>
      <c r="CM258" s="1005">
        <v>7080</v>
      </c>
      <c r="CN258" s="1005">
        <f t="shared" si="234"/>
        <v>9435</v>
      </c>
      <c r="CO258" s="1005">
        <f t="shared" si="235"/>
        <v>0</v>
      </c>
      <c r="CP258" s="1005">
        <v>193</v>
      </c>
      <c r="CQ258" s="1005">
        <v>69.599999999999994</v>
      </c>
      <c r="CR258" s="1005">
        <v>154.4</v>
      </c>
      <c r="CS258" s="1005">
        <v>0.99870000000000003</v>
      </c>
      <c r="CT258" s="1024">
        <f t="shared" si="261"/>
        <v>0.24118233222098631</v>
      </c>
      <c r="CU258" s="1005">
        <v>12489</v>
      </c>
      <c r="CV258" s="1005">
        <f t="shared" si="236"/>
        <v>31069</v>
      </c>
      <c r="CW258" s="1005">
        <f t="shared" si="237"/>
        <v>0</v>
      </c>
    </row>
    <row r="259" spans="1:101">
      <c r="A259" s="1004">
        <v>253</v>
      </c>
      <c r="B259" s="1005" t="s">
        <v>759</v>
      </c>
      <c r="C259" s="1004" t="s">
        <v>1274</v>
      </c>
      <c r="D259" s="1005" t="s">
        <v>2011</v>
      </c>
      <c r="E259" s="1004" t="s">
        <v>55</v>
      </c>
      <c r="F259" s="1004">
        <v>195</v>
      </c>
      <c r="G259" s="1005">
        <v>207.2</v>
      </c>
      <c r="H259" s="1004">
        <v>207.2</v>
      </c>
      <c r="I259" s="1005">
        <v>0.60319999999999996</v>
      </c>
      <c r="J259" s="1024">
        <f t="shared" si="270"/>
        <v>0.23746514371514371</v>
      </c>
      <c r="K259" s="1005">
        <v>35426</v>
      </c>
      <c r="L259" s="1005">
        <f t="shared" si="214"/>
        <v>89510</v>
      </c>
      <c r="M259" s="1005">
        <f t="shared" si="215"/>
        <v>0</v>
      </c>
      <c r="N259" s="1005">
        <v>195</v>
      </c>
      <c r="O259" s="1005">
        <v>268</v>
      </c>
      <c r="P259" s="1005">
        <v>268</v>
      </c>
      <c r="Q259" s="1005">
        <v>0.57299999999999995</v>
      </c>
      <c r="R259" s="1024">
        <f t="shared" si="271"/>
        <v>0.17498194511314397</v>
      </c>
      <c r="S259" s="1005">
        <v>34890</v>
      </c>
      <c r="T259" s="1005">
        <f t="shared" si="216"/>
        <v>119635</v>
      </c>
      <c r="U259" s="1005">
        <f t="shared" si="217"/>
        <v>0</v>
      </c>
      <c r="V259" s="1005">
        <v>195</v>
      </c>
      <c r="W259" s="1005">
        <v>219.2</v>
      </c>
      <c r="X259" s="1005">
        <v>219.2</v>
      </c>
      <c r="Y259" s="1005">
        <v>0.81359999999999999</v>
      </c>
      <c r="Z259" s="1024">
        <f t="shared" si="272"/>
        <v>8.0938260340632603E-2</v>
      </c>
      <c r="AA259" s="1005">
        <v>12774</v>
      </c>
      <c r="AB259" s="1005">
        <f t="shared" si="218"/>
        <v>94694</v>
      </c>
      <c r="AC259" s="1005">
        <f t="shared" si="219"/>
        <v>0</v>
      </c>
      <c r="AD259" s="1005">
        <v>195</v>
      </c>
      <c r="AE259" s="1005">
        <v>75.2</v>
      </c>
      <c r="AF259" s="1005">
        <v>156</v>
      </c>
      <c r="AG259" s="1005">
        <v>0.54500000000000004</v>
      </c>
      <c r="AH259" s="1024">
        <f t="shared" si="273"/>
        <v>6.6632349576755887E-2</v>
      </c>
      <c r="AI259" s="1005">
        <v>3728</v>
      </c>
      <c r="AJ259" s="1005">
        <f t="shared" si="220"/>
        <v>33569</v>
      </c>
      <c r="AK259" s="1005">
        <f t="shared" si="221"/>
        <v>0</v>
      </c>
      <c r="AL259" s="1005">
        <v>195</v>
      </c>
      <c r="AM259" s="1005">
        <v>173.2</v>
      </c>
      <c r="AN259" s="1005">
        <v>173.2</v>
      </c>
      <c r="AO259" s="1005">
        <v>0.82540000000000002</v>
      </c>
      <c r="AP259" s="1024">
        <f t="shared" si="274"/>
        <v>5.006953239464601E-2</v>
      </c>
      <c r="AQ259" s="1005">
        <v>6452</v>
      </c>
      <c r="AR259" s="1005">
        <f t="shared" si="222"/>
        <v>77316</v>
      </c>
      <c r="AS259" s="1005">
        <f t="shared" si="223"/>
        <v>0</v>
      </c>
      <c r="AT259" s="1005">
        <v>195</v>
      </c>
      <c r="AU259" s="1005">
        <v>178.4</v>
      </c>
      <c r="AV259" s="1005">
        <v>178.4</v>
      </c>
      <c r="AW259" s="1005">
        <v>0.79320000000000002</v>
      </c>
      <c r="AX259" s="1024">
        <f t="shared" si="275"/>
        <v>9.8981689088191327E-2</v>
      </c>
      <c r="AY259" s="1005">
        <v>12714</v>
      </c>
      <c r="AZ259" s="1005">
        <f t="shared" si="224"/>
        <v>77069</v>
      </c>
      <c r="BA259" s="1005">
        <f t="shared" si="225"/>
        <v>0</v>
      </c>
      <c r="BB259" s="1005">
        <v>195</v>
      </c>
      <c r="BC259" s="1005">
        <v>177.6</v>
      </c>
      <c r="BD259" s="1005">
        <v>177.6</v>
      </c>
      <c r="BE259" s="1005">
        <v>0.72850000000000004</v>
      </c>
      <c r="BF259" s="1024">
        <f t="shared" si="276"/>
        <v>0.17303593916497143</v>
      </c>
      <c r="BG259" s="1005">
        <v>22864</v>
      </c>
      <c r="BH259" s="1005">
        <f t="shared" si="226"/>
        <v>79281</v>
      </c>
      <c r="BI259" s="1005">
        <f t="shared" si="227"/>
        <v>0</v>
      </c>
      <c r="BJ259" s="1005">
        <v>195</v>
      </c>
      <c r="BK259" s="1005">
        <v>194.8</v>
      </c>
      <c r="BL259" s="1005">
        <v>194.8</v>
      </c>
      <c r="BM259" s="1005">
        <v>0.62180000000000002</v>
      </c>
      <c r="BN259" s="1024">
        <f t="shared" si="277"/>
        <v>0.29416210358202144</v>
      </c>
      <c r="BO259" s="1005">
        <v>41258</v>
      </c>
      <c r="BP259" s="1005">
        <f t="shared" si="228"/>
        <v>84154</v>
      </c>
      <c r="BQ259" s="1005">
        <f t="shared" si="229"/>
        <v>0</v>
      </c>
      <c r="BR259" s="1005">
        <v>195</v>
      </c>
      <c r="BS259" s="1005">
        <v>167.6</v>
      </c>
      <c r="BT259" s="1005">
        <v>167.6</v>
      </c>
      <c r="BU259" s="1005">
        <v>0.79330000000000001</v>
      </c>
      <c r="BV259" s="1024">
        <f t="shared" si="278"/>
        <v>0.28859355351964483</v>
      </c>
      <c r="BW259" s="1005">
        <v>35986</v>
      </c>
      <c r="BX259" s="1005">
        <f t="shared" si="230"/>
        <v>74817</v>
      </c>
      <c r="BY259" s="1005">
        <f t="shared" si="231"/>
        <v>0</v>
      </c>
      <c r="BZ259" s="1005">
        <v>195</v>
      </c>
      <c r="CA259" s="1005">
        <v>177.6</v>
      </c>
      <c r="CB259" s="1005">
        <v>177.6</v>
      </c>
      <c r="CC259" s="1005">
        <v>0.8054</v>
      </c>
      <c r="CD259" s="1024">
        <f t="shared" si="279"/>
        <v>0.27449324324324326</v>
      </c>
      <c r="CE259" s="1005">
        <v>36270</v>
      </c>
      <c r="CF259" s="1005">
        <f t="shared" si="232"/>
        <v>79281</v>
      </c>
      <c r="CG259" s="1005">
        <f t="shared" si="233"/>
        <v>0</v>
      </c>
      <c r="CH259" s="1005">
        <v>195</v>
      </c>
      <c r="CI259" s="1005">
        <v>180.4</v>
      </c>
      <c r="CJ259" s="1005">
        <v>180.4</v>
      </c>
      <c r="CK259" s="1005">
        <v>0.82499999999999996</v>
      </c>
      <c r="CL259" s="1024">
        <f t="shared" si="269"/>
        <v>0.13531438074120999</v>
      </c>
      <c r="CM259" s="1005">
        <v>16404</v>
      </c>
      <c r="CN259" s="1005">
        <f t="shared" si="234"/>
        <v>72737</v>
      </c>
      <c r="CO259" s="1005">
        <f t="shared" si="235"/>
        <v>0</v>
      </c>
      <c r="CP259" s="1005">
        <v>195</v>
      </c>
      <c r="CQ259" s="1005">
        <v>156</v>
      </c>
      <c r="CR259" s="1005">
        <v>156</v>
      </c>
      <c r="CS259" s="1005">
        <v>0.83079999999999998</v>
      </c>
      <c r="CT259" s="1024">
        <f t="shared" si="261"/>
        <v>0.20440446650124069</v>
      </c>
      <c r="CU259" s="1005">
        <v>23724</v>
      </c>
      <c r="CV259" s="1005">
        <f t="shared" si="236"/>
        <v>69638</v>
      </c>
      <c r="CW259" s="1005">
        <f t="shared" si="237"/>
        <v>0</v>
      </c>
    </row>
    <row r="260" spans="1:101">
      <c r="A260" s="1004">
        <v>254</v>
      </c>
      <c r="B260" s="1005" t="s">
        <v>302</v>
      </c>
      <c r="C260" s="1004" t="s">
        <v>1274</v>
      </c>
      <c r="D260" s="1005" t="s">
        <v>2011</v>
      </c>
      <c r="E260" s="1004" t="s">
        <v>55</v>
      </c>
      <c r="F260" s="1004">
        <v>195</v>
      </c>
      <c r="G260" s="1005">
        <v>103.6</v>
      </c>
      <c r="H260" s="1004">
        <v>156</v>
      </c>
      <c r="I260" s="1005">
        <v>0.90239999999999998</v>
      </c>
      <c r="J260" s="1024">
        <f t="shared" si="270"/>
        <v>0.23227691977691978</v>
      </c>
      <c r="K260" s="1005">
        <v>17326</v>
      </c>
      <c r="L260" s="1005">
        <f t="shared" si="214"/>
        <v>44755</v>
      </c>
      <c r="M260" s="1005">
        <f t="shared" si="215"/>
        <v>0</v>
      </c>
      <c r="N260" s="1005">
        <v>195</v>
      </c>
      <c r="O260" s="1005">
        <v>132.80000000000001</v>
      </c>
      <c r="P260" s="1005">
        <v>156</v>
      </c>
      <c r="Q260" s="1005">
        <v>0.8397</v>
      </c>
      <c r="R260" s="1024">
        <f t="shared" si="271"/>
        <v>0.12076531934188366</v>
      </c>
      <c r="S260" s="1005">
        <v>11932</v>
      </c>
      <c r="T260" s="1005">
        <f t="shared" si="216"/>
        <v>59282</v>
      </c>
      <c r="U260" s="1005">
        <f t="shared" si="217"/>
        <v>0</v>
      </c>
      <c r="V260" s="1005">
        <v>195</v>
      </c>
      <c r="W260" s="1005">
        <v>123.2</v>
      </c>
      <c r="X260" s="1005">
        <v>156</v>
      </c>
      <c r="Y260" s="1005">
        <v>0.70489999999999997</v>
      </c>
      <c r="Z260" s="1024">
        <f t="shared" si="272"/>
        <v>0.2261453823953824</v>
      </c>
      <c r="AA260" s="1005">
        <v>20060</v>
      </c>
      <c r="AB260" s="1005">
        <f t="shared" si="218"/>
        <v>53222</v>
      </c>
      <c r="AC260" s="1005">
        <f t="shared" si="219"/>
        <v>0</v>
      </c>
      <c r="AD260" s="1005">
        <v>195</v>
      </c>
      <c r="AE260" s="1005">
        <v>132.4</v>
      </c>
      <c r="AF260" s="1005">
        <v>156</v>
      </c>
      <c r="AG260" s="1005">
        <v>0.68149999999999999</v>
      </c>
      <c r="AH260" s="1024">
        <f t="shared" si="273"/>
        <v>0.33758486827144851</v>
      </c>
      <c r="AI260" s="1005">
        <v>33254</v>
      </c>
      <c r="AJ260" s="1005">
        <f t="shared" si="220"/>
        <v>59103</v>
      </c>
      <c r="AK260" s="1005">
        <f t="shared" si="221"/>
        <v>0</v>
      </c>
      <c r="AL260" s="1005">
        <v>195</v>
      </c>
      <c r="AM260" s="1005">
        <v>127.2</v>
      </c>
      <c r="AN260" s="1005">
        <v>156</v>
      </c>
      <c r="AO260" s="1005">
        <v>0.69279999999999997</v>
      </c>
      <c r="AP260" s="1024">
        <f t="shared" si="274"/>
        <v>0.47983448299181714</v>
      </c>
      <c r="AQ260" s="1005">
        <v>45410</v>
      </c>
      <c r="AR260" s="1005">
        <f t="shared" si="222"/>
        <v>56782</v>
      </c>
      <c r="AS260" s="1005">
        <f t="shared" si="223"/>
        <v>0</v>
      </c>
      <c r="AT260" s="1005">
        <v>195</v>
      </c>
      <c r="AU260" s="1005">
        <v>118.4</v>
      </c>
      <c r="AV260" s="1005">
        <v>156</v>
      </c>
      <c r="AW260" s="1005">
        <v>0.65410000000000001</v>
      </c>
      <c r="AX260" s="1024">
        <f t="shared" si="275"/>
        <v>0.28223536036036034</v>
      </c>
      <c r="AY260" s="1005">
        <v>24060</v>
      </c>
      <c r="AZ260" s="1005">
        <f t="shared" si="224"/>
        <v>51149</v>
      </c>
      <c r="BA260" s="1005">
        <f t="shared" si="225"/>
        <v>0</v>
      </c>
      <c r="BB260" s="1005">
        <v>195</v>
      </c>
      <c r="BC260" s="1005">
        <v>121.2</v>
      </c>
      <c r="BD260" s="1005">
        <v>156</v>
      </c>
      <c r="BE260" s="1005">
        <v>0.6452</v>
      </c>
      <c r="BF260" s="1024">
        <f t="shared" si="276"/>
        <v>0.22175201391106852</v>
      </c>
      <c r="BG260" s="1005">
        <v>19996</v>
      </c>
      <c r="BH260" s="1005">
        <f t="shared" si="226"/>
        <v>54104</v>
      </c>
      <c r="BI260" s="1005">
        <f t="shared" si="227"/>
        <v>0</v>
      </c>
      <c r="BJ260" s="1005">
        <v>195</v>
      </c>
      <c r="BK260" s="1005">
        <v>56.4</v>
      </c>
      <c r="BL260" s="1005">
        <v>156</v>
      </c>
      <c r="BM260" s="1005">
        <v>0.60109999999999997</v>
      </c>
      <c r="BN260" s="1024">
        <f t="shared" si="277"/>
        <v>0.15745665878644602</v>
      </c>
      <c r="BO260" s="1005">
        <v>6394</v>
      </c>
      <c r="BP260" s="1005">
        <f t="shared" si="228"/>
        <v>24365</v>
      </c>
      <c r="BQ260" s="1005">
        <f t="shared" si="229"/>
        <v>0</v>
      </c>
      <c r="BR260" s="1005">
        <v>195</v>
      </c>
      <c r="BS260" s="1005">
        <v>22.4</v>
      </c>
      <c r="BT260" s="1005">
        <v>156</v>
      </c>
      <c r="BU260" s="1005">
        <v>0.54510000000000003</v>
      </c>
      <c r="BV260" s="1024">
        <f t="shared" si="278"/>
        <v>0.15432987711213519</v>
      </c>
      <c r="BW260" s="1005">
        <v>2572</v>
      </c>
      <c r="BX260" s="1005">
        <f t="shared" si="230"/>
        <v>9999</v>
      </c>
      <c r="BY260" s="1005">
        <f t="shared" si="231"/>
        <v>0</v>
      </c>
      <c r="BZ260" s="1005">
        <v>195</v>
      </c>
      <c r="CA260" s="1005">
        <v>161.19999999999999</v>
      </c>
      <c r="CB260" s="1005">
        <v>161.19999999999999</v>
      </c>
      <c r="CC260" s="1005">
        <v>0.67110000000000003</v>
      </c>
      <c r="CD260" s="1024">
        <f t="shared" si="279"/>
        <v>0.30061834627391343</v>
      </c>
      <c r="CE260" s="1005">
        <v>36054</v>
      </c>
      <c r="CF260" s="1005">
        <f t="shared" si="232"/>
        <v>71960</v>
      </c>
      <c r="CG260" s="1005">
        <f t="shared" si="233"/>
        <v>0</v>
      </c>
      <c r="CH260" s="1005">
        <v>195</v>
      </c>
      <c r="CI260" s="1005">
        <v>176.4</v>
      </c>
      <c r="CJ260" s="1005">
        <v>176.4</v>
      </c>
      <c r="CK260" s="1005">
        <v>0.64270000000000005</v>
      </c>
      <c r="CL260" s="1024">
        <f t="shared" si="269"/>
        <v>0.51769517330741821</v>
      </c>
      <c r="CM260" s="1005">
        <v>61368</v>
      </c>
      <c r="CN260" s="1005">
        <f t="shared" si="234"/>
        <v>71124</v>
      </c>
      <c r="CO260" s="1005">
        <f t="shared" si="235"/>
        <v>0</v>
      </c>
      <c r="CP260" s="1005">
        <v>195</v>
      </c>
      <c r="CQ260" s="1005">
        <v>169.6</v>
      </c>
      <c r="CR260" s="1005">
        <v>169.6</v>
      </c>
      <c r="CS260" s="1005">
        <v>0.68289999999999995</v>
      </c>
      <c r="CT260" s="1024">
        <f t="shared" si="261"/>
        <v>0.39590307364576993</v>
      </c>
      <c r="CU260" s="1005">
        <v>49956</v>
      </c>
      <c r="CV260" s="1005">
        <f t="shared" si="236"/>
        <v>75709</v>
      </c>
      <c r="CW260" s="1005">
        <f t="shared" si="237"/>
        <v>0</v>
      </c>
    </row>
    <row r="261" spans="1:101">
      <c r="A261" s="1004">
        <v>255</v>
      </c>
      <c r="B261" s="1005" t="s">
        <v>1755</v>
      </c>
      <c r="C261" s="1004" t="s">
        <v>1274</v>
      </c>
      <c r="D261" s="1005" t="s">
        <v>2054</v>
      </c>
      <c r="E261" s="1004" t="s">
        <v>55</v>
      </c>
      <c r="F261" s="1004">
        <v>200</v>
      </c>
      <c r="G261" s="1005">
        <v>267.2</v>
      </c>
      <c r="H261" s="1004">
        <v>267.2</v>
      </c>
      <c r="I261" s="1005">
        <v>0.77010000000000001</v>
      </c>
      <c r="J261" s="1024">
        <f t="shared" si="270"/>
        <v>0.3754054391217565</v>
      </c>
      <c r="K261" s="1005">
        <v>72222</v>
      </c>
      <c r="L261" s="1005">
        <f t="shared" si="214"/>
        <v>115430</v>
      </c>
      <c r="M261" s="1005">
        <f t="shared" si="215"/>
        <v>0</v>
      </c>
      <c r="N261" s="1005">
        <v>200</v>
      </c>
      <c r="O261" s="1005">
        <v>266.72000000000003</v>
      </c>
      <c r="P261" s="1005">
        <v>266.72000000000003</v>
      </c>
      <c r="Q261" s="1005">
        <v>0.73850000000000005</v>
      </c>
      <c r="R261" s="1024">
        <f t="shared" si="271"/>
        <v>0.25253013913346362</v>
      </c>
      <c r="S261" s="1005">
        <v>50112</v>
      </c>
      <c r="T261" s="1005">
        <f t="shared" si="216"/>
        <v>119064</v>
      </c>
      <c r="U261" s="1005">
        <f t="shared" si="217"/>
        <v>0</v>
      </c>
      <c r="V261" s="1005">
        <v>200</v>
      </c>
      <c r="W261" s="1005">
        <v>93.6</v>
      </c>
      <c r="X261" s="1005">
        <v>200</v>
      </c>
      <c r="Y261" s="1005">
        <v>0.67869999999999997</v>
      </c>
      <c r="Z261" s="1024">
        <f t="shared" si="272"/>
        <v>0.15601258309591642</v>
      </c>
      <c r="AA261" s="1005">
        <v>10514</v>
      </c>
      <c r="AB261" s="1005">
        <f t="shared" si="218"/>
        <v>40435</v>
      </c>
      <c r="AC261" s="1005">
        <f t="shared" si="219"/>
        <v>0</v>
      </c>
      <c r="AD261" s="1005">
        <v>200</v>
      </c>
      <c r="AE261" s="1005">
        <v>42.56</v>
      </c>
      <c r="AF261" s="1005">
        <v>200</v>
      </c>
      <c r="AG261" s="1005">
        <v>0.80089999999999995</v>
      </c>
      <c r="AH261" s="1024">
        <f t="shared" si="273"/>
        <v>0.12183937666747513</v>
      </c>
      <c r="AI261" s="1005">
        <v>3858</v>
      </c>
      <c r="AJ261" s="1005">
        <f t="shared" si="220"/>
        <v>18999</v>
      </c>
      <c r="AK261" s="1005">
        <f t="shared" si="221"/>
        <v>0</v>
      </c>
      <c r="AL261" s="1005">
        <v>200</v>
      </c>
      <c r="AM261" s="1005">
        <v>55.52</v>
      </c>
      <c r="AN261" s="1005">
        <v>200</v>
      </c>
      <c r="AO261" s="1005">
        <v>0.76900000000000002</v>
      </c>
      <c r="AP261" s="1024">
        <f t="shared" si="274"/>
        <v>0.21197437327631619</v>
      </c>
      <c r="AQ261" s="1005">
        <v>8756</v>
      </c>
      <c r="AR261" s="1005">
        <f t="shared" si="222"/>
        <v>24784</v>
      </c>
      <c r="AS261" s="1005">
        <f t="shared" si="223"/>
        <v>0</v>
      </c>
      <c r="AT261" s="1005">
        <v>200</v>
      </c>
      <c r="AU261" s="1005">
        <v>70.88</v>
      </c>
      <c r="AV261" s="1005">
        <v>200</v>
      </c>
      <c r="AW261" s="1005">
        <v>0.745</v>
      </c>
      <c r="AX261" s="1024">
        <f t="shared" si="275"/>
        <v>0.2848711437170805</v>
      </c>
      <c r="AY261" s="1005">
        <v>14538</v>
      </c>
      <c r="AZ261" s="1005">
        <f t="shared" si="224"/>
        <v>30620</v>
      </c>
      <c r="BA261" s="1005">
        <f t="shared" si="225"/>
        <v>0</v>
      </c>
      <c r="BB261" s="1005">
        <v>200</v>
      </c>
      <c r="BC261" s="1005">
        <v>79.040000000000006</v>
      </c>
      <c r="BD261" s="1005">
        <v>200</v>
      </c>
      <c r="BE261" s="1005">
        <v>0.73009999999999997</v>
      </c>
      <c r="BF261" s="1024">
        <f t="shared" si="276"/>
        <v>0.31030973836576553</v>
      </c>
      <c r="BG261" s="1005">
        <v>18248</v>
      </c>
      <c r="BH261" s="1005">
        <f t="shared" si="226"/>
        <v>35283</v>
      </c>
      <c r="BI261" s="1005">
        <f t="shared" si="227"/>
        <v>0</v>
      </c>
      <c r="BJ261" s="1005">
        <v>200</v>
      </c>
      <c r="BK261" s="1005">
        <v>57.92</v>
      </c>
      <c r="BL261" s="1005">
        <v>200</v>
      </c>
      <c r="BM261" s="1005">
        <v>0.54369999999999996</v>
      </c>
      <c r="BN261" s="1024">
        <f t="shared" si="277"/>
        <v>0.31902240638428481</v>
      </c>
      <c r="BO261" s="1005">
        <v>13304</v>
      </c>
      <c r="BP261" s="1005">
        <f t="shared" si="228"/>
        <v>25021</v>
      </c>
      <c r="BQ261" s="1005">
        <f t="shared" si="229"/>
        <v>0</v>
      </c>
      <c r="BR261" s="1005">
        <v>200</v>
      </c>
      <c r="BS261" s="1005">
        <v>63.2</v>
      </c>
      <c r="BT261" s="1005">
        <v>200</v>
      </c>
      <c r="BU261" s="1005">
        <v>0.44569999999999999</v>
      </c>
      <c r="BV261" s="1024">
        <f t="shared" si="278"/>
        <v>0.21688274125493398</v>
      </c>
      <c r="BW261" s="1005">
        <v>10198</v>
      </c>
      <c r="BX261" s="1005">
        <f t="shared" si="230"/>
        <v>28212</v>
      </c>
      <c r="BY261" s="1005">
        <f t="shared" si="231"/>
        <v>0</v>
      </c>
      <c r="BZ261" s="1005">
        <v>200</v>
      </c>
      <c r="CA261" s="1005">
        <v>56.64</v>
      </c>
      <c r="CB261" s="1005">
        <v>200</v>
      </c>
      <c r="CC261" s="1005">
        <v>0.55659999999999998</v>
      </c>
      <c r="CD261" s="1024">
        <f t="shared" si="279"/>
        <v>0.25647743150476882</v>
      </c>
      <c r="CE261" s="1005">
        <v>10808</v>
      </c>
      <c r="CF261" s="1005">
        <f t="shared" si="232"/>
        <v>25284</v>
      </c>
      <c r="CG261" s="1005">
        <f t="shared" si="233"/>
        <v>0</v>
      </c>
      <c r="CH261" s="1005">
        <v>200</v>
      </c>
      <c r="CI261" s="1005">
        <v>76.959999999999994</v>
      </c>
      <c r="CJ261" s="1005">
        <v>200</v>
      </c>
      <c r="CK261" s="1005">
        <v>0.74439999999999995</v>
      </c>
      <c r="CL261" s="1024">
        <f t="shared" si="269"/>
        <v>0.27236628799128804</v>
      </c>
      <c r="CM261" s="1005">
        <v>14086</v>
      </c>
      <c r="CN261" s="1005">
        <f t="shared" si="234"/>
        <v>31030</v>
      </c>
      <c r="CO261" s="1005">
        <f t="shared" si="235"/>
        <v>0</v>
      </c>
      <c r="CP261" s="1005">
        <v>200</v>
      </c>
      <c r="CQ261" s="1005">
        <v>118.08</v>
      </c>
      <c r="CR261" s="1005">
        <v>200</v>
      </c>
      <c r="CS261" s="1005">
        <v>0.82879999999999998</v>
      </c>
      <c r="CT261" s="1024">
        <f t="shared" si="261"/>
        <v>0.3494532593175394</v>
      </c>
      <c r="CU261" s="1005">
        <v>30700</v>
      </c>
      <c r="CV261" s="1005">
        <f t="shared" si="236"/>
        <v>52711</v>
      </c>
      <c r="CW261" s="1005">
        <f t="shared" si="237"/>
        <v>0</v>
      </c>
    </row>
    <row r="262" spans="1:101">
      <c r="A262" s="1004">
        <v>256</v>
      </c>
      <c r="B262" s="1005" t="s">
        <v>665</v>
      </c>
      <c r="C262" s="1004" t="s">
        <v>1274</v>
      </c>
      <c r="D262" s="1005" t="s">
        <v>2011</v>
      </c>
      <c r="E262" s="1004" t="s">
        <v>55</v>
      </c>
      <c r="F262" s="1004">
        <v>200</v>
      </c>
      <c r="G262" s="1005">
        <v>196</v>
      </c>
      <c r="H262" s="1004">
        <v>196</v>
      </c>
      <c r="I262" s="1005">
        <v>0.90569999999999995</v>
      </c>
      <c r="J262" s="1024">
        <f t="shared" si="270"/>
        <v>0.1491780045351474</v>
      </c>
      <c r="K262" s="1005">
        <v>21052</v>
      </c>
      <c r="L262" s="1005">
        <f t="shared" si="214"/>
        <v>84672</v>
      </c>
      <c r="M262" s="1005">
        <f t="shared" si="215"/>
        <v>0</v>
      </c>
      <c r="N262" s="1005">
        <v>200</v>
      </c>
      <c r="O262" s="1005">
        <v>280</v>
      </c>
      <c r="P262" s="1005">
        <v>280</v>
      </c>
      <c r="Q262" s="1005">
        <v>0.80049999999999999</v>
      </c>
      <c r="R262" s="1024">
        <f t="shared" si="271"/>
        <v>0.37571044546850996</v>
      </c>
      <c r="S262" s="1005">
        <v>78268</v>
      </c>
      <c r="T262" s="1005">
        <f t="shared" si="216"/>
        <v>124992</v>
      </c>
      <c r="U262" s="1005">
        <f t="shared" si="217"/>
        <v>0</v>
      </c>
      <c r="V262" s="1005">
        <v>200</v>
      </c>
      <c r="W262" s="1005">
        <v>248</v>
      </c>
      <c r="X262" s="1005">
        <v>248</v>
      </c>
      <c r="Y262" s="1005">
        <v>0.78839999999999999</v>
      </c>
      <c r="Z262" s="1024">
        <f t="shared" si="272"/>
        <v>0.32450716845878136</v>
      </c>
      <c r="AA262" s="1005">
        <v>57944</v>
      </c>
      <c r="AB262" s="1005">
        <f t="shared" si="218"/>
        <v>107136</v>
      </c>
      <c r="AC262" s="1005">
        <f t="shared" si="219"/>
        <v>0</v>
      </c>
      <c r="AD262" s="1005">
        <v>200</v>
      </c>
      <c r="AE262" s="1005">
        <v>310</v>
      </c>
      <c r="AF262" s="1005">
        <v>310</v>
      </c>
      <c r="AG262" s="1005">
        <v>0.80930000000000002</v>
      </c>
      <c r="AH262" s="1024">
        <f t="shared" si="273"/>
        <v>0.32781824488380157</v>
      </c>
      <c r="AI262" s="1005">
        <v>75608</v>
      </c>
      <c r="AJ262" s="1005">
        <f t="shared" si="220"/>
        <v>138384</v>
      </c>
      <c r="AK262" s="1005">
        <f t="shared" si="221"/>
        <v>0</v>
      </c>
      <c r="AL262" s="1005">
        <v>200</v>
      </c>
      <c r="AM262" s="1005">
        <v>236.4</v>
      </c>
      <c r="AN262" s="1005">
        <v>236.4</v>
      </c>
      <c r="AO262" s="1005">
        <v>0.7843</v>
      </c>
      <c r="AP262" s="1024">
        <f t="shared" si="274"/>
        <v>0.37970998671833778</v>
      </c>
      <c r="AQ262" s="1005">
        <v>66784</v>
      </c>
      <c r="AR262" s="1005">
        <f t="shared" si="222"/>
        <v>105529</v>
      </c>
      <c r="AS262" s="1005">
        <f t="shared" si="223"/>
        <v>0</v>
      </c>
      <c r="AT262" s="1005">
        <v>200</v>
      </c>
      <c r="AU262" s="1005">
        <v>248</v>
      </c>
      <c r="AV262" s="1005">
        <v>248</v>
      </c>
      <c r="AW262" s="1005">
        <v>0.80330000000000001</v>
      </c>
      <c r="AX262" s="1024">
        <f t="shared" si="275"/>
        <v>0.35400985663082435</v>
      </c>
      <c r="AY262" s="1005">
        <v>63212</v>
      </c>
      <c r="AZ262" s="1005">
        <f t="shared" si="224"/>
        <v>107136</v>
      </c>
      <c r="BA262" s="1005">
        <f t="shared" si="225"/>
        <v>0</v>
      </c>
      <c r="BB262" s="1005">
        <v>200</v>
      </c>
      <c r="BC262" s="1005">
        <v>262.8</v>
      </c>
      <c r="BD262" s="1005">
        <v>262.8</v>
      </c>
      <c r="BE262" s="1005">
        <v>0.89380000000000004</v>
      </c>
      <c r="BF262" s="1024">
        <f t="shared" si="276"/>
        <v>0.36615603672607649</v>
      </c>
      <c r="BG262" s="1005">
        <v>71592</v>
      </c>
      <c r="BH262" s="1005">
        <f t="shared" si="226"/>
        <v>117314</v>
      </c>
      <c r="BI262" s="1005">
        <f t="shared" si="227"/>
        <v>0</v>
      </c>
      <c r="BJ262" s="1005">
        <v>200</v>
      </c>
      <c r="BK262" s="1005">
        <v>264.39999999999998</v>
      </c>
      <c r="BL262" s="1005">
        <v>264.39999999999998</v>
      </c>
      <c r="BM262" s="1005">
        <v>0.78380000000000005</v>
      </c>
      <c r="BN262" s="1024">
        <f t="shared" si="277"/>
        <v>0.35982938308959495</v>
      </c>
      <c r="BO262" s="1005">
        <v>68500</v>
      </c>
      <c r="BP262" s="1005">
        <f t="shared" si="228"/>
        <v>114221</v>
      </c>
      <c r="BQ262" s="1005">
        <f t="shared" si="229"/>
        <v>0</v>
      </c>
      <c r="BR262" s="1005">
        <v>200</v>
      </c>
      <c r="BS262" s="1005">
        <v>238.8</v>
      </c>
      <c r="BT262" s="1005">
        <v>238.8</v>
      </c>
      <c r="BU262" s="1005">
        <v>0.75319999999999998</v>
      </c>
      <c r="BV262" s="1024">
        <f t="shared" si="278"/>
        <v>0.25087354334395995</v>
      </c>
      <c r="BW262" s="1005">
        <v>44572</v>
      </c>
      <c r="BX262" s="1005">
        <f t="shared" si="230"/>
        <v>106600</v>
      </c>
      <c r="BY262" s="1005">
        <f t="shared" si="231"/>
        <v>0</v>
      </c>
      <c r="BZ262" s="1005">
        <v>200</v>
      </c>
      <c r="CA262" s="1005">
        <v>134.4</v>
      </c>
      <c r="CB262" s="1005">
        <v>160</v>
      </c>
      <c r="CC262" s="1005">
        <v>0.89770000000000005</v>
      </c>
      <c r="CD262" s="1024">
        <f t="shared" si="279"/>
        <v>0.23621511776753712</v>
      </c>
      <c r="CE262" s="1005">
        <v>23620</v>
      </c>
      <c r="CF262" s="1005">
        <f t="shared" si="232"/>
        <v>59996</v>
      </c>
      <c r="CG262" s="1005">
        <f t="shared" si="233"/>
        <v>0</v>
      </c>
      <c r="CH262" s="1005">
        <v>200</v>
      </c>
      <c r="CI262" s="1005">
        <v>123.6</v>
      </c>
      <c r="CJ262" s="1005">
        <v>160</v>
      </c>
      <c r="CK262" s="1005">
        <v>0.8679</v>
      </c>
      <c r="CL262" s="1024">
        <f t="shared" si="269"/>
        <v>0.20423986746802281</v>
      </c>
      <c r="CM262" s="1005">
        <v>16964</v>
      </c>
      <c r="CN262" s="1005">
        <f t="shared" si="234"/>
        <v>49836</v>
      </c>
      <c r="CO262" s="1005">
        <f t="shared" si="235"/>
        <v>0</v>
      </c>
      <c r="CP262" s="1005">
        <v>200</v>
      </c>
      <c r="CQ262" s="1005">
        <v>267.60000000000002</v>
      </c>
      <c r="CR262" s="1005">
        <v>267.60000000000002</v>
      </c>
      <c r="CS262" s="1005">
        <v>0.84540000000000004</v>
      </c>
      <c r="CT262" s="1024">
        <f t="shared" si="261"/>
        <v>9.9972676278187622E-2</v>
      </c>
      <c r="CU262" s="1005">
        <v>19904</v>
      </c>
      <c r="CV262" s="1005">
        <f t="shared" si="236"/>
        <v>119457</v>
      </c>
      <c r="CW262" s="1005">
        <f t="shared" si="237"/>
        <v>0</v>
      </c>
    </row>
    <row r="263" spans="1:101">
      <c r="A263" s="1004">
        <v>257</v>
      </c>
      <c r="B263" s="1005" t="s">
        <v>953</v>
      </c>
      <c r="C263" s="1004" t="s">
        <v>1274</v>
      </c>
      <c r="D263" s="1005" t="s">
        <v>2011</v>
      </c>
      <c r="E263" s="1004" t="s">
        <v>55</v>
      </c>
      <c r="F263" s="1004">
        <v>200</v>
      </c>
      <c r="G263" s="1005">
        <v>93</v>
      </c>
      <c r="H263" s="1004">
        <v>160</v>
      </c>
      <c r="I263" s="1005">
        <v>0.95640000000000003</v>
      </c>
      <c r="J263" s="1024">
        <f t="shared" si="270"/>
        <v>0.42338709677419356</v>
      </c>
      <c r="K263" s="1005">
        <v>28350</v>
      </c>
      <c r="L263" s="1005">
        <f t="shared" ref="L263:L326" si="280">+ROUND(24*30*G263*0.6,0)</f>
        <v>40176</v>
      </c>
      <c r="M263" s="1005">
        <f t="shared" ref="M263:M326" si="281">+MAX((K263-L263),0)</f>
        <v>0</v>
      </c>
      <c r="N263" s="1005">
        <v>200</v>
      </c>
      <c r="O263" s="1005">
        <v>84</v>
      </c>
      <c r="P263" s="1005">
        <v>160</v>
      </c>
      <c r="Q263" s="1005">
        <v>0.95320000000000005</v>
      </c>
      <c r="R263" s="1024">
        <f t="shared" si="271"/>
        <v>0.45593317972350228</v>
      </c>
      <c r="S263" s="1005">
        <v>28494</v>
      </c>
      <c r="T263" s="1005">
        <f t="shared" ref="T263:T326" si="282">+ROUND(24*31*O263*0.6,0)</f>
        <v>37498</v>
      </c>
      <c r="U263" s="1005">
        <f t="shared" ref="U263:U326" si="283">+MAX((S263-T263),0)</f>
        <v>0</v>
      </c>
      <c r="V263" s="1005">
        <v>200</v>
      </c>
      <c r="W263" s="1005">
        <v>102</v>
      </c>
      <c r="X263" s="1005">
        <v>160</v>
      </c>
      <c r="Y263" s="1005">
        <v>0.95569999999999999</v>
      </c>
      <c r="Z263" s="1024">
        <f t="shared" si="272"/>
        <v>0.47271241830065358</v>
      </c>
      <c r="AA263" s="1005">
        <v>34716</v>
      </c>
      <c r="AB263" s="1005">
        <f t="shared" ref="AB263:AB326" si="284">+ROUND(24*30*W263*0.6,0)</f>
        <v>44064</v>
      </c>
      <c r="AC263" s="1005">
        <f t="shared" ref="AC263:AC326" si="285">+MAX((AA263-AB263),0)</f>
        <v>0</v>
      </c>
      <c r="AD263" s="1005">
        <v>200</v>
      </c>
      <c r="AE263" s="1005">
        <v>105</v>
      </c>
      <c r="AF263" s="1005">
        <v>160</v>
      </c>
      <c r="AG263" s="1005">
        <v>0.95609999999999995</v>
      </c>
      <c r="AH263" s="1024">
        <f t="shared" si="273"/>
        <v>0.42764976958525347</v>
      </c>
      <c r="AI263" s="1005">
        <v>33408</v>
      </c>
      <c r="AJ263" s="1005">
        <f t="shared" ref="AJ263:AJ326" si="286">+ROUND(24*31*AE263*0.6,0)</f>
        <v>46872</v>
      </c>
      <c r="AK263" s="1005">
        <f t="shared" ref="AK263:AK326" si="287">+MAX((AI263-AJ263),0)</f>
        <v>0</v>
      </c>
      <c r="AL263" s="1005">
        <v>200</v>
      </c>
      <c r="AM263" s="1005">
        <v>87</v>
      </c>
      <c r="AN263" s="1005">
        <v>160</v>
      </c>
      <c r="AO263" s="1005">
        <v>0.95179999999999998</v>
      </c>
      <c r="AP263" s="1024">
        <f t="shared" si="274"/>
        <v>0.50741564701520203</v>
      </c>
      <c r="AQ263" s="1005">
        <v>32844</v>
      </c>
      <c r="AR263" s="1005">
        <f t="shared" ref="AR263:AR326" si="288">+ROUND(24*31*AM263*0.6,0)</f>
        <v>38837</v>
      </c>
      <c r="AS263" s="1005">
        <f t="shared" ref="AS263:AS326" si="289">+MAX((AQ263-AR263),0)</f>
        <v>0</v>
      </c>
      <c r="AT263" s="1005">
        <v>200</v>
      </c>
      <c r="AU263" s="1005">
        <v>108</v>
      </c>
      <c r="AV263" s="1005">
        <v>160</v>
      </c>
      <c r="AW263" s="1005">
        <v>0.94679999999999997</v>
      </c>
      <c r="AX263" s="1024">
        <f t="shared" si="275"/>
        <v>0.43881172839506172</v>
      </c>
      <c r="AY263" s="1005">
        <v>34122</v>
      </c>
      <c r="AZ263" s="1005">
        <f t="shared" ref="AZ263:AZ326" si="290">+ROUND(24*30*AU263*0.6,0)</f>
        <v>46656</v>
      </c>
      <c r="BA263" s="1005">
        <f t="shared" ref="BA263:BA326" si="291">+MAX((AY263-AZ263),0)</f>
        <v>0</v>
      </c>
      <c r="BB263" s="1005">
        <v>200</v>
      </c>
      <c r="BC263" s="1005">
        <v>102</v>
      </c>
      <c r="BD263" s="1005">
        <v>160</v>
      </c>
      <c r="BE263" s="1005">
        <v>0.94379999999999997</v>
      </c>
      <c r="BF263" s="1024">
        <f t="shared" si="276"/>
        <v>0.3751976597090449</v>
      </c>
      <c r="BG263" s="1005">
        <v>28473</v>
      </c>
      <c r="BH263" s="1005">
        <f t="shared" ref="BH263:BH326" si="292">+ROUND(24*31*BC263*0.6,0)</f>
        <v>45533</v>
      </c>
      <c r="BI263" s="1005">
        <f t="shared" ref="BI263:BI326" si="293">+MAX((BG263-BH263),0)</f>
        <v>0</v>
      </c>
      <c r="BJ263" s="1005">
        <v>200</v>
      </c>
      <c r="BK263" s="1005">
        <v>81</v>
      </c>
      <c r="BL263" s="1005">
        <v>160</v>
      </c>
      <c r="BM263" s="1005">
        <v>0.94220000000000004</v>
      </c>
      <c r="BN263" s="1024">
        <f t="shared" si="277"/>
        <v>0.56455761316872433</v>
      </c>
      <c r="BO263" s="1005">
        <v>32925</v>
      </c>
      <c r="BP263" s="1005">
        <f t="shared" ref="BP263:BP326" si="294">+ROUND(24*30*BK263*0.6,0)</f>
        <v>34992</v>
      </c>
      <c r="BQ263" s="1005">
        <f t="shared" ref="BQ263:BQ326" si="295">+MAX((BO263-BP263),0)</f>
        <v>0</v>
      </c>
      <c r="BR263" s="1005">
        <v>200</v>
      </c>
      <c r="BS263" s="1005">
        <v>108</v>
      </c>
      <c r="BT263" s="1005">
        <v>160</v>
      </c>
      <c r="BU263" s="1005">
        <v>0.94340000000000002</v>
      </c>
      <c r="BV263" s="1024">
        <f t="shared" si="278"/>
        <v>0.48827658303464755</v>
      </c>
      <c r="BW263" s="1005">
        <v>39234</v>
      </c>
      <c r="BX263" s="1005">
        <f t="shared" ref="BX263:BX326" si="296">+ROUND(24*31*BS263*0.6,0)</f>
        <v>48211</v>
      </c>
      <c r="BY263" s="1005">
        <f t="shared" ref="BY263:BY326" si="297">+MAX((BW263-BX263),0)</f>
        <v>0</v>
      </c>
      <c r="BZ263" s="1005">
        <v>200</v>
      </c>
      <c r="CA263" s="1005">
        <v>140</v>
      </c>
      <c r="CB263" s="1005">
        <v>160</v>
      </c>
      <c r="CC263" s="1005">
        <v>0.94489999999999996</v>
      </c>
      <c r="CD263" s="1024">
        <f t="shared" si="279"/>
        <v>0.30964861751152073</v>
      </c>
      <c r="CE263" s="1005">
        <v>32253</v>
      </c>
      <c r="CF263" s="1005">
        <f t="shared" ref="CF263:CF326" si="298">+ROUND(24*31*CA263*0.6,0)</f>
        <v>62496</v>
      </c>
      <c r="CG263" s="1005">
        <f t="shared" ref="CG263:CG326" si="299">+MAX((CE263-CF263),0)</f>
        <v>0</v>
      </c>
      <c r="CH263" s="1005">
        <v>200</v>
      </c>
      <c r="CI263" s="1005">
        <v>104</v>
      </c>
      <c r="CJ263" s="1005">
        <v>160</v>
      </c>
      <c r="CK263" s="1005">
        <v>0.94699999999999995</v>
      </c>
      <c r="CL263" s="1024">
        <f t="shared" si="269"/>
        <v>0.55088141025641024</v>
      </c>
      <c r="CM263" s="1005">
        <v>38500</v>
      </c>
      <c r="CN263" s="1005">
        <f t="shared" ref="CN263:CN326" si="300">+ROUND(24*28*CI263*0.6,0)</f>
        <v>41933</v>
      </c>
      <c r="CO263" s="1005">
        <f t="shared" ref="CO263:CO326" si="301">+MAX((CM263-CN263),0)</f>
        <v>0</v>
      </c>
      <c r="CP263" s="1005">
        <v>200</v>
      </c>
      <c r="CQ263" s="1005">
        <v>97.6</v>
      </c>
      <c r="CR263" s="1005">
        <v>160</v>
      </c>
      <c r="CS263" s="1005">
        <v>0.9456</v>
      </c>
      <c r="CT263" s="1024">
        <f t="shared" si="261"/>
        <v>0.41148863035430994</v>
      </c>
      <c r="CU263" s="1005">
        <v>29880</v>
      </c>
      <c r="CV263" s="1005">
        <f t="shared" ref="CV263:CV326" si="302">+ROUND(24*31*CQ263*0.6,0)</f>
        <v>43569</v>
      </c>
      <c r="CW263" s="1005">
        <f t="shared" ref="CW263:CW326" si="303">+MAX((CU263-CV263),0)</f>
        <v>0</v>
      </c>
    </row>
    <row r="264" spans="1:101">
      <c r="A264" s="1004">
        <v>258</v>
      </c>
      <c r="B264" s="1005" t="s">
        <v>1756</v>
      </c>
      <c r="C264" s="1004" t="s">
        <v>1274</v>
      </c>
      <c r="D264" s="1005" t="s">
        <v>2011</v>
      </c>
      <c r="E264" s="1004" t="s">
        <v>55</v>
      </c>
      <c r="F264" s="1004">
        <v>200</v>
      </c>
      <c r="G264" s="1005">
        <v>122</v>
      </c>
      <c r="H264" s="1004">
        <v>160</v>
      </c>
      <c r="I264" s="1005">
        <v>0.9173</v>
      </c>
      <c r="J264" s="1024">
        <f t="shared" si="270"/>
        <v>0.26047358834244078</v>
      </c>
      <c r="K264" s="1005">
        <v>22880</v>
      </c>
      <c r="L264" s="1005">
        <f t="shared" si="280"/>
        <v>52704</v>
      </c>
      <c r="M264" s="1005">
        <f t="shared" si="281"/>
        <v>0</v>
      </c>
      <c r="N264" s="1005">
        <v>200</v>
      </c>
      <c r="O264" s="1005">
        <v>102</v>
      </c>
      <c r="P264" s="1005">
        <v>160</v>
      </c>
      <c r="Q264" s="1005">
        <v>0.91949999999999998</v>
      </c>
      <c r="R264" s="1024">
        <f t="shared" si="271"/>
        <v>0.16505903436643474</v>
      </c>
      <c r="S264" s="1005">
        <v>12526</v>
      </c>
      <c r="T264" s="1005">
        <f t="shared" si="282"/>
        <v>45533</v>
      </c>
      <c r="U264" s="1005">
        <f t="shared" si="283"/>
        <v>0</v>
      </c>
      <c r="V264" s="1005">
        <v>200</v>
      </c>
      <c r="W264" s="1005">
        <v>122</v>
      </c>
      <c r="X264" s="1005">
        <v>160</v>
      </c>
      <c r="Y264" s="1005">
        <v>0.97699999999999998</v>
      </c>
      <c r="Z264" s="1024">
        <f t="shared" si="272"/>
        <v>0.22641165755919854</v>
      </c>
      <c r="AA264" s="1005">
        <v>19888</v>
      </c>
      <c r="AB264" s="1005">
        <f t="shared" si="284"/>
        <v>52704</v>
      </c>
      <c r="AC264" s="1005">
        <f t="shared" si="285"/>
        <v>0</v>
      </c>
      <c r="AD264" s="1005">
        <v>200</v>
      </c>
      <c r="AE264" s="1005">
        <v>124.4</v>
      </c>
      <c r="AF264" s="1005">
        <v>160</v>
      </c>
      <c r="AG264" s="1005">
        <v>0.90610000000000002</v>
      </c>
      <c r="AH264" s="1024">
        <f t="shared" si="273"/>
        <v>0.28422449261833144</v>
      </c>
      <c r="AI264" s="1005">
        <v>26306</v>
      </c>
      <c r="AJ264" s="1005">
        <f t="shared" si="286"/>
        <v>55532</v>
      </c>
      <c r="AK264" s="1005">
        <f t="shared" si="287"/>
        <v>0</v>
      </c>
      <c r="AL264" s="1005">
        <v>200</v>
      </c>
      <c r="AM264" s="1005">
        <v>122</v>
      </c>
      <c r="AN264" s="1005">
        <v>160</v>
      </c>
      <c r="AO264" s="1005">
        <v>0.9093</v>
      </c>
      <c r="AP264" s="1024">
        <f t="shared" si="274"/>
        <v>0.25753569539925963</v>
      </c>
      <c r="AQ264" s="1005">
        <v>23376</v>
      </c>
      <c r="AR264" s="1005">
        <f t="shared" si="288"/>
        <v>54461</v>
      </c>
      <c r="AS264" s="1005">
        <f t="shared" si="289"/>
        <v>0</v>
      </c>
      <c r="AT264" s="1005">
        <v>200</v>
      </c>
      <c r="AU264" s="1005">
        <v>136</v>
      </c>
      <c r="AV264" s="1005">
        <v>160</v>
      </c>
      <c r="AW264" s="1005">
        <v>0.89319999999999999</v>
      </c>
      <c r="AX264" s="1024">
        <f t="shared" si="275"/>
        <v>0.22408088235294119</v>
      </c>
      <c r="AY264" s="1005">
        <v>21942</v>
      </c>
      <c r="AZ264" s="1005">
        <f t="shared" si="290"/>
        <v>58752</v>
      </c>
      <c r="BA264" s="1005">
        <f t="shared" si="291"/>
        <v>0</v>
      </c>
      <c r="BB264" s="1005">
        <v>200</v>
      </c>
      <c r="BC264" s="1005">
        <v>118.8</v>
      </c>
      <c r="BD264" s="1005">
        <v>160</v>
      </c>
      <c r="BE264" s="1005">
        <v>0.88759999999999994</v>
      </c>
      <c r="BF264" s="1024">
        <f t="shared" si="276"/>
        <v>0.22396908149596323</v>
      </c>
      <c r="BG264" s="1005">
        <v>19796</v>
      </c>
      <c r="BH264" s="1005">
        <f t="shared" si="292"/>
        <v>53032</v>
      </c>
      <c r="BI264" s="1005">
        <f t="shared" si="293"/>
        <v>0</v>
      </c>
      <c r="BJ264" s="1005">
        <v>200</v>
      </c>
      <c r="BK264" s="1005">
        <v>106</v>
      </c>
      <c r="BL264" s="1005">
        <v>160</v>
      </c>
      <c r="BM264" s="1005">
        <v>0.85780000000000001</v>
      </c>
      <c r="BN264" s="1024">
        <f t="shared" si="277"/>
        <v>0.18797169811320755</v>
      </c>
      <c r="BO264" s="1005">
        <v>14346</v>
      </c>
      <c r="BP264" s="1005">
        <f t="shared" si="294"/>
        <v>45792</v>
      </c>
      <c r="BQ264" s="1005">
        <f t="shared" si="295"/>
        <v>0</v>
      </c>
      <c r="BR264" s="1005">
        <v>200</v>
      </c>
      <c r="BS264" s="1005">
        <v>92.4</v>
      </c>
      <c r="BT264" s="1005">
        <v>160</v>
      </c>
      <c r="BU264" s="1005">
        <v>0.87429999999999997</v>
      </c>
      <c r="BV264" s="1024">
        <f t="shared" si="278"/>
        <v>0.20751873574454219</v>
      </c>
      <c r="BW264" s="1005">
        <v>14266</v>
      </c>
      <c r="BX264" s="1005">
        <f t="shared" si="296"/>
        <v>41247</v>
      </c>
      <c r="BY264" s="1005">
        <f t="shared" si="297"/>
        <v>0</v>
      </c>
      <c r="BZ264" s="1005">
        <v>200</v>
      </c>
      <c r="CA264" s="1005">
        <v>92.4</v>
      </c>
      <c r="CB264" s="1005">
        <v>160</v>
      </c>
      <c r="CC264" s="1005">
        <v>0.86539999999999995</v>
      </c>
      <c r="CD264" s="1024">
        <f t="shared" si="279"/>
        <v>0.2041439743052646</v>
      </c>
      <c r="CE264" s="1005">
        <v>14034</v>
      </c>
      <c r="CF264" s="1005">
        <f t="shared" si="298"/>
        <v>41247</v>
      </c>
      <c r="CG264" s="1005">
        <f t="shared" si="299"/>
        <v>0</v>
      </c>
      <c r="CH264" s="1005">
        <v>200</v>
      </c>
      <c r="CI264" s="1005">
        <v>84.4</v>
      </c>
      <c r="CJ264" s="1005">
        <v>160</v>
      </c>
      <c r="CK264" s="1005">
        <v>0.87609999999999999</v>
      </c>
      <c r="CL264" s="1024">
        <f t="shared" si="269"/>
        <v>0.23396947641615887</v>
      </c>
      <c r="CM264" s="1005">
        <v>13270</v>
      </c>
      <c r="CN264" s="1005">
        <f t="shared" si="300"/>
        <v>34030</v>
      </c>
      <c r="CO264" s="1005">
        <f t="shared" si="301"/>
        <v>0</v>
      </c>
      <c r="CP264" s="1005">
        <v>200</v>
      </c>
      <c r="CQ264" s="1005">
        <v>95.2</v>
      </c>
      <c r="CR264" s="1005">
        <v>160</v>
      </c>
      <c r="CS264" s="1005">
        <v>0.91510000000000002</v>
      </c>
      <c r="CT264" s="1024">
        <f t="shared" si="261"/>
        <v>0.21327482605945602</v>
      </c>
      <c r="CU264" s="1005">
        <v>15106</v>
      </c>
      <c r="CV264" s="1005">
        <f t="shared" si="302"/>
        <v>42497</v>
      </c>
      <c r="CW264" s="1005">
        <f t="shared" si="303"/>
        <v>0</v>
      </c>
    </row>
    <row r="265" spans="1:101">
      <c r="A265" s="1004">
        <v>259</v>
      </c>
      <c r="B265" s="1005" t="s">
        <v>825</v>
      </c>
      <c r="C265" s="1004" t="s">
        <v>1274</v>
      </c>
      <c r="D265" s="1005" t="s">
        <v>2011</v>
      </c>
      <c r="E265" s="1004" t="s">
        <v>55</v>
      </c>
      <c r="F265" s="1004">
        <v>200</v>
      </c>
      <c r="G265" s="1005">
        <v>102</v>
      </c>
      <c r="H265" s="1004">
        <v>160</v>
      </c>
      <c r="I265" s="1005">
        <v>0.98070000000000002</v>
      </c>
      <c r="J265" s="1024">
        <f t="shared" si="270"/>
        <v>0.39910130718954251</v>
      </c>
      <c r="K265" s="1005">
        <v>29310</v>
      </c>
      <c r="L265" s="1005">
        <f t="shared" si="280"/>
        <v>44064</v>
      </c>
      <c r="M265" s="1005">
        <f t="shared" si="281"/>
        <v>0</v>
      </c>
      <c r="N265" s="1005">
        <v>200</v>
      </c>
      <c r="O265" s="1005">
        <v>99</v>
      </c>
      <c r="P265" s="1005">
        <v>160</v>
      </c>
      <c r="Q265" s="1005">
        <v>0.98170000000000002</v>
      </c>
      <c r="R265" s="1024">
        <f t="shared" si="271"/>
        <v>0.55197132616487454</v>
      </c>
      <c r="S265" s="1005">
        <v>40656</v>
      </c>
      <c r="T265" s="1005">
        <f t="shared" si="282"/>
        <v>44194</v>
      </c>
      <c r="U265" s="1005">
        <f t="shared" si="283"/>
        <v>0</v>
      </c>
      <c r="V265" s="1005">
        <v>200</v>
      </c>
      <c r="W265" s="1005">
        <v>82.92</v>
      </c>
      <c r="X265" s="1005">
        <v>160</v>
      </c>
      <c r="Y265" s="1005">
        <v>0.97719999999999996</v>
      </c>
      <c r="Z265" s="1024">
        <f t="shared" si="272"/>
        <v>0.14245658465991318</v>
      </c>
      <c r="AA265" s="1005">
        <v>8505</v>
      </c>
      <c r="AB265" s="1005">
        <f t="shared" si="284"/>
        <v>35821</v>
      </c>
      <c r="AC265" s="1005">
        <f t="shared" si="285"/>
        <v>0</v>
      </c>
      <c r="AD265" s="1005">
        <v>200</v>
      </c>
      <c r="AE265" s="1005">
        <v>113.88</v>
      </c>
      <c r="AF265" s="1005">
        <v>160</v>
      </c>
      <c r="AG265" s="1005">
        <v>0.98670000000000002</v>
      </c>
      <c r="AH265" s="1024">
        <f t="shared" si="273"/>
        <v>0.40308417462637525</v>
      </c>
      <c r="AI265" s="1005">
        <v>34152</v>
      </c>
      <c r="AJ265" s="1005">
        <f t="shared" si="286"/>
        <v>50836</v>
      </c>
      <c r="AK265" s="1005">
        <f t="shared" si="287"/>
        <v>0</v>
      </c>
      <c r="AL265" s="1005">
        <v>200</v>
      </c>
      <c r="AM265" s="1005">
        <v>125.88</v>
      </c>
      <c r="AN265" s="1005">
        <v>160</v>
      </c>
      <c r="AO265" s="1005">
        <v>0.98499999999999999</v>
      </c>
      <c r="AP265" s="1024">
        <f t="shared" si="274"/>
        <v>0.40722987586744158</v>
      </c>
      <c r="AQ265" s="1005">
        <v>38139</v>
      </c>
      <c r="AR265" s="1005">
        <f t="shared" si="288"/>
        <v>56193</v>
      </c>
      <c r="AS265" s="1005">
        <f t="shared" si="289"/>
        <v>0</v>
      </c>
      <c r="AT265" s="1005">
        <v>200</v>
      </c>
      <c r="AU265" s="1005">
        <v>129</v>
      </c>
      <c r="AV265" s="1005">
        <v>160</v>
      </c>
      <c r="AW265" s="1005">
        <v>0.98729999999999996</v>
      </c>
      <c r="AX265" s="1024">
        <f t="shared" si="275"/>
        <v>0.54079457364341088</v>
      </c>
      <c r="AY265" s="1005">
        <v>50229</v>
      </c>
      <c r="AZ265" s="1005">
        <f t="shared" si="290"/>
        <v>55728</v>
      </c>
      <c r="BA265" s="1005">
        <f t="shared" si="291"/>
        <v>0</v>
      </c>
      <c r="BB265" s="1005">
        <v>200</v>
      </c>
      <c r="BC265" s="1005">
        <v>171</v>
      </c>
      <c r="BD265" s="1005">
        <v>171</v>
      </c>
      <c r="BE265" s="1005">
        <v>0.98799999999999999</v>
      </c>
      <c r="BF265" s="1024">
        <f t="shared" si="276"/>
        <v>0.19986794944350122</v>
      </c>
      <c r="BG265" s="1005">
        <v>25428</v>
      </c>
      <c r="BH265" s="1005">
        <f t="shared" si="292"/>
        <v>76334</v>
      </c>
      <c r="BI265" s="1005">
        <f t="shared" si="293"/>
        <v>0</v>
      </c>
      <c r="BJ265" s="1005">
        <v>200</v>
      </c>
      <c r="BK265" s="1005">
        <v>19.079999999999998</v>
      </c>
      <c r="BL265" s="1005">
        <v>160</v>
      </c>
      <c r="BM265" s="1005">
        <v>0.96760000000000002</v>
      </c>
      <c r="BN265" s="1024">
        <f t="shared" si="277"/>
        <v>0.2427643838807361</v>
      </c>
      <c r="BO265" s="1005">
        <v>3335</v>
      </c>
      <c r="BP265" s="1005">
        <f t="shared" si="294"/>
        <v>8243</v>
      </c>
      <c r="BQ265" s="1005">
        <f t="shared" si="295"/>
        <v>0</v>
      </c>
      <c r="BR265" s="1005">
        <v>200</v>
      </c>
      <c r="BS265" s="1005">
        <v>15.36</v>
      </c>
      <c r="BT265" s="1005">
        <v>160</v>
      </c>
      <c r="BU265" s="1005">
        <v>0.99870000000000003</v>
      </c>
      <c r="BV265" s="1024">
        <f t="shared" si="278"/>
        <v>0.43061505936379929</v>
      </c>
      <c r="BW265" s="1005">
        <v>4921</v>
      </c>
      <c r="BX265" s="1005">
        <f t="shared" si="296"/>
        <v>6857</v>
      </c>
      <c r="BY265" s="1005">
        <f t="shared" si="297"/>
        <v>0</v>
      </c>
      <c r="BZ265" s="1005">
        <v>200</v>
      </c>
      <c r="CA265" s="1005">
        <v>192.84</v>
      </c>
      <c r="CB265" s="1005">
        <v>192.84</v>
      </c>
      <c r="CC265" s="1005">
        <v>0.7974</v>
      </c>
      <c r="CD265" s="1024">
        <f t="shared" si="279"/>
        <v>0.18567261733500168</v>
      </c>
      <c r="CE265" s="1005">
        <v>26639</v>
      </c>
      <c r="CF265" s="1005">
        <f t="shared" si="298"/>
        <v>86084</v>
      </c>
      <c r="CG265" s="1005">
        <f t="shared" si="299"/>
        <v>0</v>
      </c>
      <c r="CH265" s="1005">
        <v>200</v>
      </c>
      <c r="CI265" s="1005">
        <v>183.96</v>
      </c>
      <c r="CJ265" s="1005">
        <v>183.96</v>
      </c>
      <c r="CK265" s="1005">
        <v>0.9</v>
      </c>
      <c r="CL265" s="1024">
        <f t="shared" si="269"/>
        <v>0.313061392745835</v>
      </c>
      <c r="CM265" s="1005">
        <v>38701</v>
      </c>
      <c r="CN265" s="1005">
        <f t="shared" si="300"/>
        <v>74173</v>
      </c>
      <c r="CO265" s="1005">
        <f t="shared" si="301"/>
        <v>0</v>
      </c>
      <c r="CP265" s="1005">
        <v>200</v>
      </c>
      <c r="CQ265" s="1005">
        <v>129.84</v>
      </c>
      <c r="CR265" s="1005">
        <v>160</v>
      </c>
      <c r="CS265" s="1005">
        <v>0.98709999999999998</v>
      </c>
      <c r="CT265" s="1024">
        <f t="shared" si="261"/>
        <v>0.58586374296901389</v>
      </c>
      <c r="CU265" s="1005">
        <v>56595</v>
      </c>
      <c r="CV265" s="1005">
        <f t="shared" si="302"/>
        <v>57961</v>
      </c>
      <c r="CW265" s="1005">
        <f t="shared" si="303"/>
        <v>0</v>
      </c>
    </row>
    <row r="266" spans="1:101">
      <c r="A266" s="1004">
        <v>260</v>
      </c>
      <c r="B266" s="1005" t="s">
        <v>1360</v>
      </c>
      <c r="C266" s="1004" t="s">
        <v>1274</v>
      </c>
      <c r="D266" s="1005" t="s">
        <v>2011</v>
      </c>
      <c r="E266" s="1004" t="s">
        <v>55</v>
      </c>
      <c r="F266" s="1004">
        <v>200</v>
      </c>
      <c r="G266" s="1005">
        <v>91.68</v>
      </c>
      <c r="H266" s="1004">
        <v>160</v>
      </c>
      <c r="I266" s="1005">
        <v>0.78359999999999996</v>
      </c>
      <c r="J266" s="1024">
        <f t="shared" si="270"/>
        <v>0.20996945898778357</v>
      </c>
      <c r="K266" s="1005">
        <v>13860</v>
      </c>
      <c r="L266" s="1005">
        <f t="shared" si="280"/>
        <v>39606</v>
      </c>
      <c r="M266" s="1005">
        <f t="shared" si="281"/>
        <v>0</v>
      </c>
      <c r="N266" s="1005">
        <v>200</v>
      </c>
      <c r="O266" s="1005">
        <v>92</v>
      </c>
      <c r="P266" s="1005">
        <v>160</v>
      </c>
      <c r="Q266" s="1005">
        <v>0.71130000000000004</v>
      </c>
      <c r="R266" s="1024">
        <f t="shared" si="271"/>
        <v>0.10478027115474521</v>
      </c>
      <c r="S266" s="1005">
        <v>7172</v>
      </c>
      <c r="T266" s="1005">
        <f t="shared" si="282"/>
        <v>41069</v>
      </c>
      <c r="U266" s="1005">
        <f t="shared" si="283"/>
        <v>0</v>
      </c>
      <c r="V266" s="1005">
        <v>200</v>
      </c>
      <c r="W266" s="1005">
        <v>83.2</v>
      </c>
      <c r="X266" s="1005">
        <v>160</v>
      </c>
      <c r="Y266" s="1005">
        <v>0.69299999999999995</v>
      </c>
      <c r="Z266" s="1024">
        <f t="shared" si="272"/>
        <v>0.1462005876068376</v>
      </c>
      <c r="AA266" s="1005">
        <v>8758</v>
      </c>
      <c r="AB266" s="1005">
        <f t="shared" si="284"/>
        <v>35942</v>
      </c>
      <c r="AC266" s="1005">
        <f t="shared" si="285"/>
        <v>0</v>
      </c>
      <c r="AD266" s="1005">
        <v>200</v>
      </c>
      <c r="AE266" s="1005">
        <v>82.88</v>
      </c>
      <c r="AF266" s="1005">
        <v>160</v>
      </c>
      <c r="AG266" s="1005">
        <v>0.75109999999999999</v>
      </c>
      <c r="AH266" s="1024">
        <f t="shared" si="273"/>
        <v>0.14426869265578945</v>
      </c>
      <c r="AI266" s="1005">
        <v>8896</v>
      </c>
      <c r="AJ266" s="1005">
        <f t="shared" si="286"/>
        <v>36998</v>
      </c>
      <c r="AK266" s="1005">
        <f t="shared" si="287"/>
        <v>0</v>
      </c>
      <c r="AL266" s="1005">
        <v>200</v>
      </c>
      <c r="AM266" s="1005">
        <v>88.48</v>
      </c>
      <c r="AN266" s="1005">
        <v>160</v>
      </c>
      <c r="AO266" s="1005">
        <v>0.74560000000000004</v>
      </c>
      <c r="AP266" s="1024">
        <f t="shared" si="274"/>
        <v>0.15263761690874797</v>
      </c>
      <c r="AQ266" s="1005">
        <v>10048</v>
      </c>
      <c r="AR266" s="1005">
        <f t="shared" si="288"/>
        <v>39497</v>
      </c>
      <c r="AS266" s="1005">
        <f t="shared" si="289"/>
        <v>0</v>
      </c>
      <c r="AT266" s="1005">
        <v>200</v>
      </c>
      <c r="AU266" s="1005">
        <v>85.28</v>
      </c>
      <c r="AV266" s="1005">
        <v>160</v>
      </c>
      <c r="AW266" s="1005">
        <v>0.67969999999999997</v>
      </c>
      <c r="AX266" s="1024">
        <f t="shared" si="275"/>
        <v>0.16240619136960602</v>
      </c>
      <c r="AY266" s="1005">
        <v>9972</v>
      </c>
      <c r="AZ266" s="1005">
        <f t="shared" si="290"/>
        <v>36841</v>
      </c>
      <c r="BA266" s="1005">
        <f t="shared" si="291"/>
        <v>0</v>
      </c>
      <c r="BB266" s="1005">
        <v>200</v>
      </c>
      <c r="BC266" s="1005">
        <v>87.52</v>
      </c>
      <c r="BD266" s="1005">
        <v>160</v>
      </c>
      <c r="BE266" s="1005">
        <v>0.73809999999999998</v>
      </c>
      <c r="BF266" s="1024">
        <f t="shared" si="276"/>
        <v>0.1713893967093236</v>
      </c>
      <c r="BG266" s="1005">
        <v>11160</v>
      </c>
      <c r="BH266" s="1005">
        <f t="shared" si="292"/>
        <v>39069</v>
      </c>
      <c r="BI266" s="1005">
        <f t="shared" si="293"/>
        <v>0</v>
      </c>
      <c r="BJ266" s="1005">
        <v>200</v>
      </c>
      <c r="BK266" s="1005">
        <v>90.56</v>
      </c>
      <c r="BL266" s="1005">
        <v>160</v>
      </c>
      <c r="BM266" s="1005">
        <v>0.67179999999999995</v>
      </c>
      <c r="BN266" s="1024">
        <f t="shared" si="277"/>
        <v>4.9537446014919509E-2</v>
      </c>
      <c r="BO266" s="1005">
        <v>3230</v>
      </c>
      <c r="BP266" s="1005">
        <f t="shared" si="294"/>
        <v>39122</v>
      </c>
      <c r="BQ266" s="1005">
        <f t="shared" si="295"/>
        <v>0</v>
      </c>
      <c r="BR266" s="1005">
        <v>200</v>
      </c>
      <c r="BS266" s="1005">
        <v>94.08</v>
      </c>
      <c r="BT266" s="1005">
        <v>160</v>
      </c>
      <c r="BU266" s="1005">
        <v>0.71779999999999999</v>
      </c>
      <c r="BV266" s="1024">
        <f t="shared" si="278"/>
        <v>0.19121223758320532</v>
      </c>
      <c r="BW266" s="1005">
        <v>13384</v>
      </c>
      <c r="BX266" s="1005">
        <f t="shared" si="296"/>
        <v>41997</v>
      </c>
      <c r="BY266" s="1005">
        <f t="shared" si="297"/>
        <v>0</v>
      </c>
      <c r="BZ266" s="1005">
        <v>200</v>
      </c>
      <c r="CA266" s="1005">
        <v>92</v>
      </c>
      <c r="CB266" s="1005">
        <v>160</v>
      </c>
      <c r="CC266" s="1005">
        <v>0.75270000000000004</v>
      </c>
      <c r="CD266" s="1024">
        <f t="shared" si="279"/>
        <v>0.21259934548854606</v>
      </c>
      <c r="CE266" s="1005">
        <v>14552</v>
      </c>
      <c r="CF266" s="1005">
        <f t="shared" si="298"/>
        <v>41069</v>
      </c>
      <c r="CG266" s="1005">
        <f t="shared" si="299"/>
        <v>0</v>
      </c>
      <c r="CH266" s="1005">
        <v>200</v>
      </c>
      <c r="CI266" s="1005">
        <v>94.4</v>
      </c>
      <c r="CJ266" s="1005">
        <v>160</v>
      </c>
      <c r="CK266" s="1005">
        <v>0.75309999999999999</v>
      </c>
      <c r="CL266" s="1024">
        <f t="shared" si="269"/>
        <v>0.21722407183212267</v>
      </c>
      <c r="CM266" s="1005">
        <v>13780</v>
      </c>
      <c r="CN266" s="1005">
        <f t="shared" si="300"/>
        <v>38062</v>
      </c>
      <c r="CO266" s="1005">
        <f t="shared" si="301"/>
        <v>0</v>
      </c>
      <c r="CP266" s="1005">
        <v>200</v>
      </c>
      <c r="CQ266" s="1005">
        <v>88</v>
      </c>
      <c r="CR266" s="1005">
        <v>160</v>
      </c>
      <c r="CS266" s="1005">
        <v>0.79379999999999995</v>
      </c>
      <c r="CT266" s="1024">
        <f t="shared" si="261"/>
        <v>0.18090175953079179</v>
      </c>
      <c r="CU266" s="1005">
        <v>11844</v>
      </c>
      <c r="CV266" s="1005">
        <f t="shared" si="302"/>
        <v>39283</v>
      </c>
      <c r="CW266" s="1005">
        <f t="shared" si="303"/>
        <v>0</v>
      </c>
    </row>
    <row r="267" spans="1:101">
      <c r="A267" s="1004">
        <v>261</v>
      </c>
      <c r="B267" s="1005" t="s">
        <v>1757</v>
      </c>
      <c r="C267" s="1004" t="s">
        <v>1274</v>
      </c>
      <c r="D267" s="1005" t="s">
        <v>2054</v>
      </c>
      <c r="E267" s="1004" t="s">
        <v>55</v>
      </c>
      <c r="F267" s="1004">
        <v>200</v>
      </c>
      <c r="G267" s="1005">
        <v>94.88</v>
      </c>
      <c r="H267" s="1004">
        <v>200</v>
      </c>
      <c r="I267" s="1005">
        <v>0.86040000000000005</v>
      </c>
      <c r="J267" s="1024">
        <f t="shared" si="270"/>
        <v>0.29162567922053589</v>
      </c>
      <c r="K267" s="1005">
        <v>19922</v>
      </c>
      <c r="L267" s="1005">
        <f t="shared" si="280"/>
        <v>40988</v>
      </c>
      <c r="M267" s="1005">
        <f t="shared" si="281"/>
        <v>0</v>
      </c>
      <c r="N267" s="1005">
        <v>200</v>
      </c>
      <c r="O267" s="1005">
        <v>88</v>
      </c>
      <c r="P267" s="1005">
        <v>200</v>
      </c>
      <c r="Q267" s="1005">
        <v>0.7671</v>
      </c>
      <c r="R267" s="1024">
        <f t="shared" si="271"/>
        <v>0.22534824046920821</v>
      </c>
      <c r="S267" s="1005">
        <v>14754</v>
      </c>
      <c r="T267" s="1005">
        <f t="shared" si="282"/>
        <v>39283</v>
      </c>
      <c r="U267" s="1005">
        <f t="shared" si="283"/>
        <v>0</v>
      </c>
      <c r="V267" s="1005">
        <v>200</v>
      </c>
      <c r="W267" s="1005">
        <v>88.8</v>
      </c>
      <c r="X267" s="1005">
        <v>200</v>
      </c>
      <c r="Y267" s="1005">
        <v>0.78480000000000005</v>
      </c>
      <c r="Z267" s="1024">
        <f t="shared" si="272"/>
        <v>0.40011886886886888</v>
      </c>
      <c r="AA267" s="1005">
        <v>25582</v>
      </c>
      <c r="AB267" s="1005">
        <f t="shared" si="284"/>
        <v>38362</v>
      </c>
      <c r="AC267" s="1005">
        <f t="shared" si="285"/>
        <v>0</v>
      </c>
      <c r="AD267" s="1005">
        <v>200</v>
      </c>
      <c r="AE267" s="1005">
        <v>52.48</v>
      </c>
      <c r="AF267" s="1005">
        <v>200</v>
      </c>
      <c r="AG267" s="1005">
        <v>0.81189999999999996</v>
      </c>
      <c r="AH267" s="1024">
        <f t="shared" si="273"/>
        <v>0.24300091791240497</v>
      </c>
      <c r="AI267" s="1005">
        <v>9488</v>
      </c>
      <c r="AJ267" s="1005">
        <f t="shared" si="286"/>
        <v>23427</v>
      </c>
      <c r="AK267" s="1005">
        <f t="shared" si="287"/>
        <v>0</v>
      </c>
      <c r="AL267" s="1005">
        <v>200</v>
      </c>
      <c r="AM267" s="1005">
        <v>61.44</v>
      </c>
      <c r="AN267" s="1005">
        <v>200</v>
      </c>
      <c r="AO267" s="1005">
        <v>0.751</v>
      </c>
      <c r="AP267" s="1024">
        <f t="shared" si="274"/>
        <v>0.33182123655913975</v>
      </c>
      <c r="AQ267" s="1005">
        <v>15168</v>
      </c>
      <c r="AR267" s="1005">
        <f t="shared" si="288"/>
        <v>27427</v>
      </c>
      <c r="AS267" s="1005">
        <f t="shared" si="289"/>
        <v>0</v>
      </c>
      <c r="AT267" s="1005">
        <v>200</v>
      </c>
      <c r="AU267" s="1005">
        <v>76.16</v>
      </c>
      <c r="AV267" s="1005">
        <v>200</v>
      </c>
      <c r="AW267" s="1005">
        <v>0.73699999999999999</v>
      </c>
      <c r="AX267" s="1024">
        <f t="shared" si="275"/>
        <v>0.28930322128851543</v>
      </c>
      <c r="AY267" s="1005">
        <v>15864</v>
      </c>
      <c r="AZ267" s="1005">
        <f t="shared" si="290"/>
        <v>32901</v>
      </c>
      <c r="BA267" s="1005">
        <f t="shared" si="291"/>
        <v>0</v>
      </c>
      <c r="BB267" s="1005">
        <v>200</v>
      </c>
      <c r="BC267" s="1005">
        <v>83.68</v>
      </c>
      <c r="BD267" s="1005">
        <v>200</v>
      </c>
      <c r="BE267" s="1005">
        <v>0.76549999999999996</v>
      </c>
      <c r="BF267" s="1024">
        <f t="shared" si="276"/>
        <v>0.33634274964534627</v>
      </c>
      <c r="BG267" s="1005">
        <v>20940</v>
      </c>
      <c r="BH267" s="1005">
        <f t="shared" si="292"/>
        <v>37355</v>
      </c>
      <c r="BI267" s="1005">
        <f t="shared" si="293"/>
        <v>0</v>
      </c>
      <c r="BJ267" s="1005">
        <v>200</v>
      </c>
      <c r="BK267" s="1005">
        <v>65.599999999999994</v>
      </c>
      <c r="BL267" s="1005">
        <v>200</v>
      </c>
      <c r="BM267" s="1005">
        <v>0.75549999999999995</v>
      </c>
      <c r="BN267" s="1024">
        <f t="shared" si="277"/>
        <v>0.22480521680216806</v>
      </c>
      <c r="BO267" s="1005">
        <v>10618</v>
      </c>
      <c r="BP267" s="1005">
        <f t="shared" si="294"/>
        <v>28339</v>
      </c>
      <c r="BQ267" s="1005">
        <f t="shared" si="295"/>
        <v>0</v>
      </c>
      <c r="BR267" s="1005">
        <v>200</v>
      </c>
      <c r="BS267" s="1005">
        <v>25.6</v>
      </c>
      <c r="BT267" s="1005">
        <v>200</v>
      </c>
      <c r="BU267" s="1005">
        <v>0.7732</v>
      </c>
      <c r="BV267" s="1024">
        <f t="shared" si="278"/>
        <v>0.33707157258064513</v>
      </c>
      <c r="BW267" s="1005">
        <v>6420</v>
      </c>
      <c r="BX267" s="1005">
        <f t="shared" si="296"/>
        <v>11428</v>
      </c>
      <c r="BY267" s="1005">
        <f t="shared" si="297"/>
        <v>0</v>
      </c>
      <c r="BZ267" s="1005">
        <v>200</v>
      </c>
      <c r="CA267" s="1005">
        <v>17.28</v>
      </c>
      <c r="CB267" s="1005">
        <v>200</v>
      </c>
      <c r="CC267" s="1005">
        <v>0.69640000000000002</v>
      </c>
      <c r="CD267" s="1024">
        <f t="shared" si="279"/>
        <v>0.25621639784946232</v>
      </c>
      <c r="CE267" s="1005">
        <v>3294</v>
      </c>
      <c r="CF267" s="1005">
        <f t="shared" si="298"/>
        <v>7714</v>
      </c>
      <c r="CG267" s="1005">
        <f t="shared" si="299"/>
        <v>0</v>
      </c>
      <c r="CH267" s="1005">
        <v>200</v>
      </c>
      <c r="CI267" s="1005">
        <v>28.32</v>
      </c>
      <c r="CJ267" s="1005">
        <v>200</v>
      </c>
      <c r="CK267" s="1005">
        <v>0.74209999999999998</v>
      </c>
      <c r="CL267" s="1024">
        <f t="shared" si="269"/>
        <v>0.30287362119989236</v>
      </c>
      <c r="CM267" s="1005">
        <v>5764</v>
      </c>
      <c r="CN267" s="1005">
        <f t="shared" si="300"/>
        <v>11419</v>
      </c>
      <c r="CO267" s="1005">
        <f t="shared" si="301"/>
        <v>0</v>
      </c>
      <c r="CP267" s="1005">
        <v>200</v>
      </c>
      <c r="CQ267" s="1005">
        <v>30.24</v>
      </c>
      <c r="CR267" s="1005">
        <v>200</v>
      </c>
      <c r="CS267" s="1005">
        <v>0.84989999999999999</v>
      </c>
      <c r="CT267" s="1024">
        <f t="shared" si="261"/>
        <v>0.30384166808897994</v>
      </c>
      <c r="CU267" s="1005">
        <v>6836</v>
      </c>
      <c r="CV267" s="1005">
        <f t="shared" si="302"/>
        <v>13499</v>
      </c>
      <c r="CW267" s="1005">
        <f t="shared" si="303"/>
        <v>0</v>
      </c>
    </row>
    <row r="268" spans="1:101">
      <c r="A268" s="1004">
        <v>262</v>
      </c>
      <c r="B268" s="1005" t="s">
        <v>2040</v>
      </c>
      <c r="C268" s="1004" t="s">
        <v>1274</v>
      </c>
      <c r="D268" s="1005" t="s">
        <v>2054</v>
      </c>
      <c r="E268" s="1004" t="s">
        <v>55</v>
      </c>
      <c r="F268" s="1004">
        <v>200</v>
      </c>
      <c r="G268" s="1005">
        <v>92</v>
      </c>
      <c r="H268" s="1004">
        <v>200</v>
      </c>
      <c r="I268" s="1005">
        <v>0.85550000000000004</v>
      </c>
      <c r="J268" s="1024">
        <f t="shared" si="270"/>
        <v>0.1228864734299517</v>
      </c>
      <c r="K268" s="1005">
        <v>8140</v>
      </c>
      <c r="L268" s="1005">
        <f t="shared" si="280"/>
        <v>39744</v>
      </c>
      <c r="M268" s="1005">
        <f t="shared" si="281"/>
        <v>0</v>
      </c>
      <c r="N268" s="1005">
        <v>200</v>
      </c>
      <c r="O268" s="1005">
        <v>100</v>
      </c>
      <c r="P268" s="1005">
        <v>200</v>
      </c>
      <c r="Q268" s="1005">
        <v>0.87509999999999999</v>
      </c>
      <c r="R268" s="1024">
        <f t="shared" si="271"/>
        <v>6.5860215053763438E-2</v>
      </c>
      <c r="S268" s="1005">
        <v>4900</v>
      </c>
      <c r="T268" s="1005">
        <f t="shared" si="282"/>
        <v>44640</v>
      </c>
      <c r="U268" s="1005">
        <f t="shared" si="283"/>
        <v>0</v>
      </c>
      <c r="V268" s="1005">
        <v>200</v>
      </c>
      <c r="W268" s="1005">
        <v>73.44</v>
      </c>
      <c r="X268" s="1005">
        <v>200</v>
      </c>
      <c r="Y268" s="1005">
        <v>0.86719999999999997</v>
      </c>
      <c r="Z268" s="1024">
        <f t="shared" si="272"/>
        <v>0.19203128782377149</v>
      </c>
      <c r="AA268" s="1005">
        <v>10154</v>
      </c>
      <c r="AB268" s="1005">
        <f t="shared" si="284"/>
        <v>31726</v>
      </c>
      <c r="AC268" s="1005">
        <f t="shared" si="285"/>
        <v>0</v>
      </c>
      <c r="AD268" s="1005">
        <v>200</v>
      </c>
      <c r="AE268" s="1005">
        <v>53.28</v>
      </c>
      <c r="AF268" s="1005">
        <v>200</v>
      </c>
      <c r="AG268" s="1005">
        <v>0.87960000000000005</v>
      </c>
      <c r="AH268" s="1024">
        <f t="shared" si="273"/>
        <v>0.22386297587910492</v>
      </c>
      <c r="AI268" s="1005">
        <v>8874</v>
      </c>
      <c r="AJ268" s="1005">
        <f t="shared" si="286"/>
        <v>23784</v>
      </c>
      <c r="AK268" s="1005">
        <f t="shared" si="287"/>
        <v>0</v>
      </c>
      <c r="AL268" s="1005">
        <v>200</v>
      </c>
      <c r="AM268" s="1005">
        <v>64</v>
      </c>
      <c r="AN268" s="1005">
        <v>200</v>
      </c>
      <c r="AO268" s="1005">
        <v>0.9002</v>
      </c>
      <c r="AP268" s="1024">
        <f t="shared" si="274"/>
        <v>0.11617943548387097</v>
      </c>
      <c r="AQ268" s="1005">
        <v>5532</v>
      </c>
      <c r="AR268" s="1005">
        <f t="shared" si="288"/>
        <v>28570</v>
      </c>
      <c r="AS268" s="1005">
        <f t="shared" si="289"/>
        <v>0</v>
      </c>
      <c r="AT268" s="1005">
        <v>200</v>
      </c>
      <c r="AU268" s="1005">
        <v>84</v>
      </c>
      <c r="AV268" s="1005">
        <v>200</v>
      </c>
      <c r="AW268" s="1005">
        <v>0.87529999999999997</v>
      </c>
      <c r="AX268" s="1024">
        <f t="shared" si="275"/>
        <v>0.10826719576719576</v>
      </c>
      <c r="AY268" s="1005">
        <v>6548</v>
      </c>
      <c r="AZ268" s="1005">
        <f t="shared" si="290"/>
        <v>36288</v>
      </c>
      <c r="BA268" s="1005">
        <f t="shared" si="291"/>
        <v>0</v>
      </c>
      <c r="BB268" s="1005">
        <v>200</v>
      </c>
      <c r="BC268" s="1005">
        <v>92</v>
      </c>
      <c r="BD268" s="1005">
        <v>200</v>
      </c>
      <c r="BE268" s="1005">
        <v>0.87080000000000002</v>
      </c>
      <c r="BF268" s="1024">
        <f t="shared" si="276"/>
        <v>0.18823048153342684</v>
      </c>
      <c r="BG268" s="1005">
        <v>12884</v>
      </c>
      <c r="BH268" s="1005">
        <f t="shared" si="292"/>
        <v>41069</v>
      </c>
      <c r="BI268" s="1005">
        <f t="shared" si="293"/>
        <v>0</v>
      </c>
      <c r="BJ268" s="1005">
        <v>200</v>
      </c>
      <c r="BK268" s="1005">
        <v>84.48</v>
      </c>
      <c r="BL268" s="1005">
        <v>200</v>
      </c>
      <c r="BM268" s="1005">
        <v>0.83440000000000003</v>
      </c>
      <c r="BN268" s="1024">
        <f t="shared" si="277"/>
        <v>0.37872211700336694</v>
      </c>
      <c r="BO268" s="1005">
        <v>23036</v>
      </c>
      <c r="BP268" s="1005">
        <f t="shared" si="294"/>
        <v>36495</v>
      </c>
      <c r="BQ268" s="1005">
        <f t="shared" si="295"/>
        <v>0</v>
      </c>
      <c r="BR268" s="1005">
        <v>200</v>
      </c>
      <c r="BS268" s="1005">
        <v>22.72</v>
      </c>
      <c r="BT268" s="1005">
        <v>200</v>
      </c>
      <c r="BU268" s="1005">
        <v>0.85640000000000005</v>
      </c>
      <c r="BV268" s="1024">
        <f t="shared" si="278"/>
        <v>0.15002650310464941</v>
      </c>
      <c r="BW268" s="1005">
        <v>2536</v>
      </c>
      <c r="BX268" s="1005">
        <f t="shared" si="296"/>
        <v>10142</v>
      </c>
      <c r="BY268" s="1005">
        <f t="shared" si="297"/>
        <v>0</v>
      </c>
      <c r="BZ268" s="1005">
        <v>200</v>
      </c>
      <c r="CA268" s="1005">
        <v>18.079999999999998</v>
      </c>
      <c r="CB268" s="1005">
        <v>200</v>
      </c>
      <c r="CC268" s="1005">
        <v>0.89839999999999998</v>
      </c>
      <c r="CD268" s="1024">
        <f t="shared" si="279"/>
        <v>7.4638405176515377E-2</v>
      </c>
      <c r="CE268" s="1005">
        <v>1004</v>
      </c>
      <c r="CF268" s="1005">
        <f t="shared" si="298"/>
        <v>8071</v>
      </c>
      <c r="CG268" s="1005">
        <f t="shared" si="299"/>
        <v>0</v>
      </c>
      <c r="CH268" s="1005">
        <v>200</v>
      </c>
      <c r="CI268" s="1005">
        <v>86.72</v>
      </c>
      <c r="CJ268" s="1005">
        <v>200</v>
      </c>
      <c r="CK268" s="1005">
        <v>0.8387</v>
      </c>
      <c r="CL268" s="1024">
        <f t="shared" si="269"/>
        <v>0.10000713846424179</v>
      </c>
      <c r="CM268" s="1005">
        <v>5828</v>
      </c>
      <c r="CN268" s="1005">
        <f t="shared" si="300"/>
        <v>34966</v>
      </c>
      <c r="CO268" s="1005">
        <f t="shared" si="301"/>
        <v>0</v>
      </c>
      <c r="CP268" s="1005">
        <v>200</v>
      </c>
      <c r="CQ268" s="1005">
        <v>146.24</v>
      </c>
      <c r="CR268" s="1005">
        <v>200</v>
      </c>
      <c r="CS268" s="1005">
        <v>0.85919999999999996</v>
      </c>
      <c r="CT268" s="1024">
        <f t="shared" si="261"/>
        <v>0.13097118303098748</v>
      </c>
      <c r="CU268" s="1005">
        <v>14250</v>
      </c>
      <c r="CV268" s="1005">
        <f t="shared" si="302"/>
        <v>65282</v>
      </c>
      <c r="CW268" s="1005">
        <f t="shared" si="303"/>
        <v>0</v>
      </c>
    </row>
    <row r="269" spans="1:101">
      <c r="A269" s="1004">
        <v>263</v>
      </c>
      <c r="B269" s="1005" t="s">
        <v>2039</v>
      </c>
      <c r="C269" s="1004" t="s">
        <v>1274</v>
      </c>
      <c r="D269" s="1005" t="s">
        <v>2054</v>
      </c>
      <c r="E269" s="1004" t="s">
        <v>55</v>
      </c>
      <c r="F269" s="1004">
        <v>200</v>
      </c>
      <c r="G269" s="1005">
        <v>64</v>
      </c>
      <c r="H269" s="1004">
        <v>200</v>
      </c>
      <c r="I269" s="1005">
        <v>0.80149999999999999</v>
      </c>
      <c r="J269" s="1024">
        <f t="shared" si="270"/>
        <v>0.27690972222222221</v>
      </c>
      <c r="K269" s="1005">
        <v>12760</v>
      </c>
      <c r="L269" s="1005">
        <f t="shared" si="280"/>
        <v>27648</v>
      </c>
      <c r="M269" s="1005">
        <f t="shared" si="281"/>
        <v>0</v>
      </c>
      <c r="N269" s="1005">
        <v>200</v>
      </c>
      <c r="O269" s="1005">
        <v>64</v>
      </c>
      <c r="P269" s="1005">
        <v>200</v>
      </c>
      <c r="Q269" s="1005">
        <v>0.79359999999999997</v>
      </c>
      <c r="R269" s="1024">
        <f t="shared" si="271"/>
        <v>0.32316868279569894</v>
      </c>
      <c r="S269" s="1005">
        <v>15388</v>
      </c>
      <c r="T269" s="1005">
        <f t="shared" si="282"/>
        <v>28570</v>
      </c>
      <c r="U269" s="1005">
        <f t="shared" si="283"/>
        <v>0</v>
      </c>
      <c r="V269" s="1005">
        <v>200</v>
      </c>
      <c r="W269" s="1005">
        <v>58.4</v>
      </c>
      <c r="X269" s="1005">
        <v>200</v>
      </c>
      <c r="Y269" s="1005">
        <v>0.83640000000000003</v>
      </c>
      <c r="Z269" s="1024">
        <f t="shared" si="272"/>
        <v>8.5521308980213095E-2</v>
      </c>
      <c r="AA269" s="1005">
        <v>3596</v>
      </c>
      <c r="AB269" s="1005">
        <f t="shared" si="284"/>
        <v>25229</v>
      </c>
      <c r="AC269" s="1005">
        <f t="shared" si="285"/>
        <v>0</v>
      </c>
      <c r="AD269" s="1005">
        <v>200</v>
      </c>
      <c r="AE269" s="1005">
        <v>60.16</v>
      </c>
      <c r="AF269" s="1005">
        <v>200</v>
      </c>
      <c r="AG269" s="1005">
        <v>0.81030000000000002</v>
      </c>
      <c r="AH269" s="1024">
        <f t="shared" si="273"/>
        <v>0.12533780885380919</v>
      </c>
      <c r="AI269" s="1005">
        <v>5610</v>
      </c>
      <c r="AJ269" s="1005">
        <f t="shared" si="286"/>
        <v>26855</v>
      </c>
      <c r="AK269" s="1005">
        <f t="shared" si="287"/>
        <v>0</v>
      </c>
      <c r="AL269" s="1005">
        <v>200</v>
      </c>
      <c r="AM269" s="1005">
        <v>64.959999999999994</v>
      </c>
      <c r="AN269" s="1005">
        <v>200</v>
      </c>
      <c r="AO269" s="1005">
        <v>0.78959999999999997</v>
      </c>
      <c r="AP269" s="1024">
        <f t="shared" si="274"/>
        <v>0.31826864505535252</v>
      </c>
      <c r="AQ269" s="1005">
        <v>15382</v>
      </c>
      <c r="AR269" s="1005">
        <f t="shared" si="288"/>
        <v>28998</v>
      </c>
      <c r="AS269" s="1005">
        <f t="shared" si="289"/>
        <v>0</v>
      </c>
      <c r="AT269" s="1005">
        <v>200</v>
      </c>
      <c r="AU269" s="1005">
        <v>64</v>
      </c>
      <c r="AV269" s="1005">
        <v>200</v>
      </c>
      <c r="AW269" s="1005">
        <v>0.78739999999999999</v>
      </c>
      <c r="AX269" s="1024">
        <f t="shared" si="275"/>
        <v>0.40677083333333336</v>
      </c>
      <c r="AY269" s="1005">
        <v>18744</v>
      </c>
      <c r="AZ269" s="1005">
        <f t="shared" si="290"/>
        <v>27648</v>
      </c>
      <c r="BA269" s="1005">
        <f t="shared" si="291"/>
        <v>0</v>
      </c>
      <c r="BB269" s="1005">
        <v>200</v>
      </c>
      <c r="BC269" s="1005">
        <v>64</v>
      </c>
      <c r="BD269" s="1005">
        <v>200</v>
      </c>
      <c r="BE269" s="1005">
        <v>0.80630000000000002</v>
      </c>
      <c r="BF269" s="1024">
        <f t="shared" si="276"/>
        <v>0.27847782258064518</v>
      </c>
      <c r="BG269" s="1005">
        <v>13260</v>
      </c>
      <c r="BH269" s="1005">
        <f t="shared" si="292"/>
        <v>28570</v>
      </c>
      <c r="BI269" s="1005">
        <f t="shared" si="293"/>
        <v>0</v>
      </c>
      <c r="BJ269" s="1005">
        <v>200</v>
      </c>
      <c r="BK269" s="1005">
        <v>6.72</v>
      </c>
      <c r="BL269" s="1005">
        <v>200</v>
      </c>
      <c r="BM269" s="1005">
        <v>0.57809999999999995</v>
      </c>
      <c r="BN269" s="1024">
        <f t="shared" si="277"/>
        <v>0.12297453703703705</v>
      </c>
      <c r="BO269" s="1005">
        <v>595</v>
      </c>
      <c r="BP269" s="1005">
        <f t="shared" si="294"/>
        <v>2903</v>
      </c>
      <c r="BQ269" s="1005">
        <f t="shared" si="295"/>
        <v>0</v>
      </c>
      <c r="BR269" s="1005">
        <v>200</v>
      </c>
      <c r="BS269" s="1005">
        <v>4.8</v>
      </c>
      <c r="BT269" s="1005">
        <v>200</v>
      </c>
      <c r="BU269" s="1005">
        <v>0.45440000000000003</v>
      </c>
      <c r="BV269" s="1024">
        <f t="shared" si="278"/>
        <v>0.37774417562724016</v>
      </c>
      <c r="BW269" s="1005">
        <v>1349</v>
      </c>
      <c r="BX269" s="1005">
        <f t="shared" si="296"/>
        <v>2143</v>
      </c>
      <c r="BY269" s="1005">
        <f t="shared" si="297"/>
        <v>0</v>
      </c>
      <c r="BZ269" s="1005">
        <v>200</v>
      </c>
      <c r="CA269" s="1005">
        <v>35.159999999999997</v>
      </c>
      <c r="CB269" s="1005">
        <v>200</v>
      </c>
      <c r="CC269" s="1005">
        <v>0.69020000000000004</v>
      </c>
      <c r="CD269" s="1024">
        <f t="shared" si="279"/>
        <v>0.20409770389127432</v>
      </c>
      <c r="CE269" s="1005">
        <v>5339</v>
      </c>
      <c r="CF269" s="1005">
        <f t="shared" si="298"/>
        <v>15695</v>
      </c>
      <c r="CG269" s="1005">
        <f t="shared" si="299"/>
        <v>0</v>
      </c>
      <c r="CH269" s="1005">
        <v>200</v>
      </c>
      <c r="CI269" s="1005">
        <v>70.08</v>
      </c>
      <c r="CJ269" s="1005">
        <v>200</v>
      </c>
      <c r="CK269" s="1005">
        <v>0.67900000000000005</v>
      </c>
      <c r="CL269" s="1024">
        <f t="shared" si="269"/>
        <v>0.14846977603826919</v>
      </c>
      <c r="CM269" s="1005">
        <v>6992</v>
      </c>
      <c r="CN269" s="1005">
        <f t="shared" si="300"/>
        <v>28256</v>
      </c>
      <c r="CO269" s="1005">
        <f t="shared" si="301"/>
        <v>0</v>
      </c>
      <c r="CP269" s="1005">
        <v>200</v>
      </c>
      <c r="CQ269" s="1005">
        <v>70.92</v>
      </c>
      <c r="CR269" s="1005">
        <v>200</v>
      </c>
      <c r="CS269" s="1005">
        <v>0.73370000000000002</v>
      </c>
      <c r="CT269" s="1024">
        <f t="shared" si="261"/>
        <v>0.30058099691307483</v>
      </c>
      <c r="CU269" s="1005">
        <v>15860</v>
      </c>
      <c r="CV269" s="1005">
        <f t="shared" si="302"/>
        <v>31659</v>
      </c>
      <c r="CW269" s="1005">
        <f t="shared" si="303"/>
        <v>0</v>
      </c>
    </row>
    <row r="270" spans="1:101">
      <c r="A270" s="1004">
        <v>264</v>
      </c>
      <c r="B270" s="1005" t="s">
        <v>1807</v>
      </c>
      <c r="C270" s="1004" t="s">
        <v>1274</v>
      </c>
      <c r="D270" s="1005" t="s">
        <v>2051</v>
      </c>
      <c r="E270" s="1004" t="s">
        <v>55</v>
      </c>
      <c r="F270" s="1004">
        <v>200</v>
      </c>
      <c r="G270" s="1005">
        <v>48</v>
      </c>
      <c r="H270" s="1004">
        <v>160</v>
      </c>
      <c r="I270" s="1005">
        <v>0.96860000000000002</v>
      </c>
      <c r="J270" s="1024">
        <f t="shared" si="270"/>
        <v>0.70590277777777777</v>
      </c>
      <c r="K270" s="1005">
        <v>24396</v>
      </c>
      <c r="L270" s="1005">
        <f t="shared" si="280"/>
        <v>20736</v>
      </c>
      <c r="M270" s="1005">
        <f t="shared" si="281"/>
        <v>3660</v>
      </c>
      <c r="N270" s="1005">
        <v>200</v>
      </c>
      <c r="O270" s="1005">
        <v>52</v>
      </c>
      <c r="P270" s="1005">
        <v>160</v>
      </c>
      <c r="Q270" s="1005">
        <v>0.96150000000000002</v>
      </c>
      <c r="R270" s="1024">
        <f t="shared" si="271"/>
        <v>0.47291149710504549</v>
      </c>
      <c r="S270" s="1005">
        <v>18296</v>
      </c>
      <c r="T270" s="1005">
        <f t="shared" si="282"/>
        <v>23213</v>
      </c>
      <c r="U270" s="1005">
        <f t="shared" si="283"/>
        <v>0</v>
      </c>
      <c r="V270" s="1005">
        <v>200</v>
      </c>
      <c r="W270" s="1005">
        <v>52</v>
      </c>
      <c r="X270" s="1005">
        <v>160</v>
      </c>
      <c r="Y270" s="1005">
        <v>0.95599999999999996</v>
      </c>
      <c r="Z270" s="1024">
        <f t="shared" si="272"/>
        <v>0.52970085470085471</v>
      </c>
      <c r="AA270" s="1005">
        <v>19832</v>
      </c>
      <c r="AB270" s="1005">
        <f t="shared" si="284"/>
        <v>22464</v>
      </c>
      <c r="AC270" s="1005">
        <f t="shared" si="285"/>
        <v>0</v>
      </c>
      <c r="AD270" s="1005">
        <v>200</v>
      </c>
      <c r="AE270" s="1005">
        <v>52</v>
      </c>
      <c r="AF270" s="1005">
        <v>160</v>
      </c>
      <c r="AG270" s="1005">
        <v>0.95520000000000005</v>
      </c>
      <c r="AH270" s="1024">
        <f t="shared" si="273"/>
        <v>0.61062861869313478</v>
      </c>
      <c r="AI270" s="1005">
        <v>23624</v>
      </c>
      <c r="AJ270" s="1005">
        <f t="shared" si="286"/>
        <v>23213</v>
      </c>
      <c r="AK270" s="1005">
        <f t="shared" si="287"/>
        <v>411</v>
      </c>
      <c r="AL270" s="1005">
        <v>200</v>
      </c>
      <c r="AM270" s="1005">
        <v>52</v>
      </c>
      <c r="AN270" s="1005">
        <v>160</v>
      </c>
      <c r="AO270" s="1005">
        <v>0.96030000000000004</v>
      </c>
      <c r="AP270" s="1024">
        <f t="shared" si="274"/>
        <v>0.6776261373035567</v>
      </c>
      <c r="AQ270" s="1005">
        <v>26216</v>
      </c>
      <c r="AR270" s="1005">
        <f t="shared" si="288"/>
        <v>23213</v>
      </c>
      <c r="AS270" s="1005">
        <f t="shared" si="289"/>
        <v>3003</v>
      </c>
      <c r="AT270" s="1005">
        <v>200</v>
      </c>
      <c r="AU270" s="1005">
        <v>52</v>
      </c>
      <c r="AV270" s="1005">
        <v>160</v>
      </c>
      <c r="AW270" s="1005">
        <v>0.9546</v>
      </c>
      <c r="AX270" s="1024">
        <f t="shared" si="275"/>
        <v>0.56549145299145298</v>
      </c>
      <c r="AY270" s="1005">
        <v>21172</v>
      </c>
      <c r="AZ270" s="1005">
        <f t="shared" si="290"/>
        <v>22464</v>
      </c>
      <c r="BA270" s="1005">
        <f t="shared" si="291"/>
        <v>0</v>
      </c>
      <c r="BB270" s="1005">
        <v>200</v>
      </c>
      <c r="BC270" s="1005">
        <v>48</v>
      </c>
      <c r="BD270" s="1005">
        <v>160</v>
      </c>
      <c r="BE270" s="1005">
        <v>0.95350000000000001</v>
      </c>
      <c r="BF270" s="1024">
        <f t="shared" si="276"/>
        <v>0.60259856630824371</v>
      </c>
      <c r="BG270" s="1005">
        <v>21520</v>
      </c>
      <c r="BH270" s="1005">
        <f t="shared" si="292"/>
        <v>21427</v>
      </c>
      <c r="BI270" s="1005">
        <f t="shared" si="293"/>
        <v>93</v>
      </c>
      <c r="BJ270" s="1005">
        <v>200</v>
      </c>
      <c r="BK270" s="1005">
        <v>48.64</v>
      </c>
      <c r="BL270" s="1005">
        <v>160</v>
      </c>
      <c r="BM270" s="1005">
        <v>0.94640000000000002</v>
      </c>
      <c r="BN270" s="1024">
        <f t="shared" si="277"/>
        <v>0.69324515716374269</v>
      </c>
      <c r="BO270" s="1005">
        <v>24278</v>
      </c>
      <c r="BP270" s="1005">
        <f t="shared" si="294"/>
        <v>21012</v>
      </c>
      <c r="BQ270" s="1005">
        <f t="shared" si="295"/>
        <v>3266</v>
      </c>
      <c r="BR270" s="1005">
        <v>200</v>
      </c>
      <c r="BS270" s="1005">
        <v>47.84</v>
      </c>
      <c r="BT270" s="1005">
        <v>160</v>
      </c>
      <c r="BU270" s="1005">
        <v>0.96579999999999999</v>
      </c>
      <c r="BV270" s="1024">
        <f t="shared" si="278"/>
        <v>0.50706656597259681</v>
      </c>
      <c r="BW270" s="1005">
        <v>18048</v>
      </c>
      <c r="BX270" s="1005">
        <f t="shared" si="296"/>
        <v>21356</v>
      </c>
      <c r="BY270" s="1005">
        <f t="shared" si="297"/>
        <v>0</v>
      </c>
      <c r="BZ270" s="1005">
        <v>200</v>
      </c>
      <c r="CA270" s="1005">
        <v>42.4</v>
      </c>
      <c r="CB270" s="1005">
        <v>160</v>
      </c>
      <c r="CC270" s="1005">
        <v>0.96</v>
      </c>
      <c r="CD270" s="1024">
        <f t="shared" si="279"/>
        <v>0.57339216879691624</v>
      </c>
      <c r="CE270" s="1005">
        <v>18088</v>
      </c>
      <c r="CF270" s="1005">
        <f t="shared" si="298"/>
        <v>18927</v>
      </c>
      <c r="CG270" s="1005">
        <f t="shared" si="299"/>
        <v>0</v>
      </c>
      <c r="CH270" s="1005">
        <v>200</v>
      </c>
      <c r="CI270" s="1005">
        <v>50.88</v>
      </c>
      <c r="CJ270" s="1005">
        <v>160</v>
      </c>
      <c r="CK270" s="1005">
        <v>0.95050000000000001</v>
      </c>
      <c r="CL270" s="1024">
        <f t="shared" si="269"/>
        <v>0.5406629043126685</v>
      </c>
      <c r="CM270" s="1005">
        <v>18486</v>
      </c>
      <c r="CN270" s="1005">
        <f t="shared" si="300"/>
        <v>20515</v>
      </c>
      <c r="CO270" s="1005">
        <f t="shared" si="301"/>
        <v>0</v>
      </c>
      <c r="CP270" s="1005">
        <v>200</v>
      </c>
      <c r="CQ270" s="1005">
        <v>49.6</v>
      </c>
      <c r="CR270" s="1005">
        <v>160</v>
      </c>
      <c r="CS270" s="1005">
        <v>0.95369999999999999</v>
      </c>
      <c r="CT270" s="1024">
        <f t="shared" si="261"/>
        <v>0.63220820326049254</v>
      </c>
      <c r="CU270" s="1005">
        <v>23330</v>
      </c>
      <c r="CV270" s="1005">
        <f t="shared" si="302"/>
        <v>22141</v>
      </c>
      <c r="CW270" s="1005">
        <f t="shared" si="303"/>
        <v>1189</v>
      </c>
    </row>
    <row r="271" spans="1:101">
      <c r="A271" s="1004">
        <v>265</v>
      </c>
      <c r="B271" s="1005" t="s">
        <v>1895</v>
      </c>
      <c r="C271" s="1004" t="s">
        <v>1274</v>
      </c>
      <c r="D271" s="1005" t="s">
        <v>2051</v>
      </c>
      <c r="E271" s="1004" t="s">
        <v>55</v>
      </c>
      <c r="F271" s="1004">
        <v>200</v>
      </c>
      <c r="G271" s="1005">
        <v>36</v>
      </c>
      <c r="H271" s="1004">
        <v>160</v>
      </c>
      <c r="I271" s="1005">
        <v>0.99709999999999999</v>
      </c>
      <c r="J271" s="1024">
        <f t="shared" si="270"/>
        <v>0.16215277777777778</v>
      </c>
      <c r="K271" s="1005">
        <v>4203</v>
      </c>
      <c r="L271" s="1005">
        <f t="shared" si="280"/>
        <v>15552</v>
      </c>
      <c r="M271" s="1005">
        <f t="shared" si="281"/>
        <v>0</v>
      </c>
      <c r="N271" s="1005">
        <v>200</v>
      </c>
      <c r="O271" s="1005">
        <v>56</v>
      </c>
      <c r="P271" s="1005">
        <v>160</v>
      </c>
      <c r="Q271" s="1005">
        <v>0.997</v>
      </c>
      <c r="R271" s="1024">
        <f t="shared" si="271"/>
        <v>0.32776497695852536</v>
      </c>
      <c r="S271" s="1005">
        <v>13656</v>
      </c>
      <c r="T271" s="1005">
        <f t="shared" si="282"/>
        <v>24998</v>
      </c>
      <c r="U271" s="1005">
        <f t="shared" si="283"/>
        <v>0</v>
      </c>
      <c r="V271" s="1005">
        <v>200</v>
      </c>
      <c r="W271" s="1005">
        <v>52</v>
      </c>
      <c r="X271" s="1005">
        <v>160</v>
      </c>
      <c r="Y271" s="1005">
        <v>0.997</v>
      </c>
      <c r="Z271" s="1024">
        <f t="shared" si="272"/>
        <v>0.35918803418803419</v>
      </c>
      <c r="AA271" s="1005">
        <v>13448</v>
      </c>
      <c r="AB271" s="1005">
        <f t="shared" si="284"/>
        <v>22464</v>
      </c>
      <c r="AC271" s="1005">
        <f t="shared" si="285"/>
        <v>0</v>
      </c>
      <c r="AD271" s="1005">
        <v>200</v>
      </c>
      <c r="AE271" s="1005">
        <v>52</v>
      </c>
      <c r="AF271" s="1005">
        <v>160</v>
      </c>
      <c r="AG271" s="1005">
        <v>0.99819999999999998</v>
      </c>
      <c r="AH271" s="1024">
        <f t="shared" si="273"/>
        <v>0.53143093465674107</v>
      </c>
      <c r="AI271" s="1005">
        <v>20560</v>
      </c>
      <c r="AJ271" s="1005">
        <f t="shared" si="286"/>
        <v>23213</v>
      </c>
      <c r="AK271" s="1005">
        <f t="shared" si="287"/>
        <v>0</v>
      </c>
      <c r="AL271" s="1005">
        <v>200</v>
      </c>
      <c r="AM271" s="1005">
        <v>12</v>
      </c>
      <c r="AN271" s="1005">
        <v>160</v>
      </c>
      <c r="AO271" s="1005">
        <v>0.99150000000000005</v>
      </c>
      <c r="AP271" s="1024">
        <f t="shared" si="274"/>
        <v>0.31630824372759858</v>
      </c>
      <c r="AQ271" s="1005">
        <v>2824</v>
      </c>
      <c r="AR271" s="1005">
        <f t="shared" si="288"/>
        <v>5357</v>
      </c>
      <c r="AS271" s="1005">
        <f t="shared" si="289"/>
        <v>0</v>
      </c>
      <c r="AT271" s="1005">
        <v>200</v>
      </c>
      <c r="AU271" s="1005">
        <v>12</v>
      </c>
      <c r="AV271" s="1005">
        <v>160</v>
      </c>
      <c r="AW271" s="1005">
        <v>0.98209999999999997</v>
      </c>
      <c r="AX271" s="1024">
        <f t="shared" si="275"/>
        <v>0.28518518518518521</v>
      </c>
      <c r="AY271" s="1005">
        <v>2464</v>
      </c>
      <c r="AZ271" s="1005">
        <f t="shared" si="290"/>
        <v>5184</v>
      </c>
      <c r="BA271" s="1005">
        <f t="shared" si="291"/>
        <v>0</v>
      </c>
      <c r="BB271" s="1005">
        <v>200</v>
      </c>
      <c r="BC271" s="1005">
        <v>16</v>
      </c>
      <c r="BD271" s="1005">
        <v>160</v>
      </c>
      <c r="BE271" s="1005">
        <v>0.9728</v>
      </c>
      <c r="BF271" s="1024">
        <f t="shared" si="276"/>
        <v>0.18548387096774194</v>
      </c>
      <c r="BG271" s="1005">
        <v>2208</v>
      </c>
      <c r="BH271" s="1005">
        <f t="shared" si="292"/>
        <v>7142</v>
      </c>
      <c r="BI271" s="1005">
        <f t="shared" si="293"/>
        <v>0</v>
      </c>
      <c r="BJ271" s="1005">
        <v>200</v>
      </c>
      <c r="BK271" s="1005">
        <v>21.2</v>
      </c>
      <c r="BL271" s="1005">
        <v>160</v>
      </c>
      <c r="BM271" s="1005">
        <v>0.98429999999999995</v>
      </c>
      <c r="BN271" s="1024">
        <f t="shared" si="277"/>
        <v>0.15906708595387842</v>
      </c>
      <c r="BO271" s="1005">
        <v>2428</v>
      </c>
      <c r="BP271" s="1005">
        <f t="shared" si="294"/>
        <v>9158</v>
      </c>
      <c r="BQ271" s="1005">
        <f t="shared" si="295"/>
        <v>0</v>
      </c>
      <c r="BR271" s="1005">
        <v>200</v>
      </c>
      <c r="BS271" s="1005">
        <v>13.2</v>
      </c>
      <c r="BT271" s="1005">
        <v>160</v>
      </c>
      <c r="BU271" s="1005">
        <v>0.97909999999999997</v>
      </c>
      <c r="BV271" s="1024">
        <f t="shared" si="278"/>
        <v>0.2348077549690453</v>
      </c>
      <c r="BW271" s="1005">
        <v>2306</v>
      </c>
      <c r="BX271" s="1005">
        <f t="shared" si="296"/>
        <v>5892</v>
      </c>
      <c r="BY271" s="1005">
        <f t="shared" si="297"/>
        <v>0</v>
      </c>
      <c r="BZ271" s="1005">
        <v>200</v>
      </c>
      <c r="CA271" s="1005">
        <v>24</v>
      </c>
      <c r="CB271" s="1005">
        <v>160</v>
      </c>
      <c r="CC271" s="1005">
        <v>0.99029999999999996</v>
      </c>
      <c r="CD271" s="1024">
        <f t="shared" si="279"/>
        <v>0.31283602150537637</v>
      </c>
      <c r="CE271" s="1005">
        <v>5586</v>
      </c>
      <c r="CF271" s="1005">
        <f t="shared" si="298"/>
        <v>10714</v>
      </c>
      <c r="CG271" s="1005">
        <f t="shared" si="299"/>
        <v>0</v>
      </c>
      <c r="CH271" s="1005">
        <v>200</v>
      </c>
      <c r="CI271" s="1005">
        <v>19.600000000000001</v>
      </c>
      <c r="CJ271" s="1005">
        <v>160</v>
      </c>
      <c r="CK271" s="1005">
        <v>0.99319999999999997</v>
      </c>
      <c r="CL271" s="1024">
        <f t="shared" si="269"/>
        <v>0.31325923226433428</v>
      </c>
      <c r="CM271" s="1005">
        <v>4126</v>
      </c>
      <c r="CN271" s="1005">
        <f t="shared" si="300"/>
        <v>7903</v>
      </c>
      <c r="CO271" s="1005">
        <f t="shared" si="301"/>
        <v>0</v>
      </c>
      <c r="CP271" s="1005">
        <v>200</v>
      </c>
      <c r="CQ271" s="1005">
        <v>20.399999999999999</v>
      </c>
      <c r="CR271" s="1005">
        <v>160</v>
      </c>
      <c r="CS271" s="1005">
        <v>0.96909999999999996</v>
      </c>
      <c r="CT271" s="1024">
        <f t="shared" si="261"/>
        <v>0.20069049125026356</v>
      </c>
      <c r="CU271" s="1005">
        <v>3046</v>
      </c>
      <c r="CV271" s="1005">
        <f t="shared" si="302"/>
        <v>9107</v>
      </c>
      <c r="CW271" s="1005">
        <f t="shared" si="303"/>
        <v>0</v>
      </c>
    </row>
    <row r="272" spans="1:101">
      <c r="A272" s="1004">
        <v>266</v>
      </c>
      <c r="B272" s="1005" t="s">
        <v>2073</v>
      </c>
      <c r="C272" s="1004" t="s">
        <v>1274</v>
      </c>
      <c r="D272" s="1005" t="s">
        <v>2051</v>
      </c>
      <c r="E272" s="1004" t="s">
        <v>55</v>
      </c>
      <c r="F272" s="1004">
        <v>0</v>
      </c>
      <c r="G272" s="1005"/>
      <c r="H272" s="1004"/>
      <c r="I272" s="1005"/>
      <c r="J272" s="1024">
        <v>0</v>
      </c>
      <c r="K272" s="1005"/>
      <c r="L272" s="1005">
        <f t="shared" si="280"/>
        <v>0</v>
      </c>
      <c r="M272" s="1005">
        <f t="shared" si="281"/>
        <v>0</v>
      </c>
      <c r="N272" s="1005">
        <v>200</v>
      </c>
      <c r="O272" s="1005">
        <v>51</v>
      </c>
      <c r="P272" s="1005">
        <v>160</v>
      </c>
      <c r="Q272" s="1005">
        <v>0.73040000000000005</v>
      </c>
      <c r="R272" s="1024">
        <f t="shared" si="271"/>
        <v>9.0923466160657811E-3</v>
      </c>
      <c r="S272" s="1005">
        <v>345</v>
      </c>
      <c r="T272" s="1005">
        <f t="shared" si="282"/>
        <v>22766</v>
      </c>
      <c r="U272" s="1005">
        <f t="shared" si="283"/>
        <v>0</v>
      </c>
      <c r="V272" s="1005">
        <v>200</v>
      </c>
      <c r="W272" s="1005">
        <v>21</v>
      </c>
      <c r="X272" s="1005">
        <v>160</v>
      </c>
      <c r="Y272" s="1005">
        <v>0.81</v>
      </c>
      <c r="Z272" s="1024">
        <f t="shared" si="272"/>
        <v>8.2539682539682538E-2</v>
      </c>
      <c r="AA272" s="1005">
        <v>1248</v>
      </c>
      <c r="AB272" s="1005">
        <f t="shared" si="284"/>
        <v>9072</v>
      </c>
      <c r="AC272" s="1005">
        <f t="shared" si="285"/>
        <v>0</v>
      </c>
      <c r="AD272" s="1005">
        <v>200</v>
      </c>
      <c r="AE272" s="1005">
        <v>18</v>
      </c>
      <c r="AF272" s="1005">
        <v>160</v>
      </c>
      <c r="AG272" s="1005">
        <v>0.60760000000000003</v>
      </c>
      <c r="AH272" s="1024">
        <f t="shared" si="273"/>
        <v>4.6818996415770607E-2</v>
      </c>
      <c r="AI272" s="1005">
        <v>627</v>
      </c>
      <c r="AJ272" s="1005">
        <f t="shared" si="286"/>
        <v>8035</v>
      </c>
      <c r="AK272" s="1005">
        <f t="shared" si="287"/>
        <v>0</v>
      </c>
      <c r="AL272" s="1005">
        <v>200</v>
      </c>
      <c r="AM272" s="1005">
        <v>3</v>
      </c>
      <c r="AN272" s="1005">
        <v>160</v>
      </c>
      <c r="AO272" s="1005">
        <v>0.76400000000000001</v>
      </c>
      <c r="AP272" s="1024">
        <f t="shared" si="274"/>
        <v>0.1196236559139785</v>
      </c>
      <c r="AQ272" s="1005">
        <v>267</v>
      </c>
      <c r="AR272" s="1005">
        <f t="shared" si="288"/>
        <v>1339</v>
      </c>
      <c r="AS272" s="1005">
        <f t="shared" si="289"/>
        <v>0</v>
      </c>
      <c r="AT272" s="1005">
        <v>200</v>
      </c>
      <c r="AU272" s="1005">
        <v>15</v>
      </c>
      <c r="AV272" s="1005">
        <v>160</v>
      </c>
      <c r="AW272" s="1005">
        <v>0.88590000000000002</v>
      </c>
      <c r="AX272" s="1024">
        <f t="shared" si="275"/>
        <v>0.13638888888888889</v>
      </c>
      <c r="AY272" s="1005">
        <v>1473</v>
      </c>
      <c r="AZ272" s="1005">
        <f t="shared" si="290"/>
        <v>6480</v>
      </c>
      <c r="BA272" s="1005">
        <f t="shared" si="291"/>
        <v>0</v>
      </c>
      <c r="BB272" s="1005">
        <v>200</v>
      </c>
      <c r="BC272" s="1005">
        <v>18</v>
      </c>
      <c r="BD272" s="1005">
        <v>160</v>
      </c>
      <c r="BE272" s="1005">
        <v>0.88249999999999995</v>
      </c>
      <c r="BF272" s="1024">
        <f t="shared" si="276"/>
        <v>0.13351254480286739</v>
      </c>
      <c r="BG272" s="1005">
        <v>1788</v>
      </c>
      <c r="BH272" s="1005">
        <f t="shared" si="292"/>
        <v>8035</v>
      </c>
      <c r="BI272" s="1005">
        <f t="shared" si="293"/>
        <v>0</v>
      </c>
      <c r="BJ272" s="1005">
        <v>200</v>
      </c>
      <c r="BK272" s="1005">
        <v>9</v>
      </c>
      <c r="BL272" s="1005">
        <v>160</v>
      </c>
      <c r="BM272" s="1005">
        <v>0.75339999999999996</v>
      </c>
      <c r="BN272" s="1024">
        <f t="shared" si="277"/>
        <v>0.23287037037037037</v>
      </c>
      <c r="BO272" s="1005">
        <v>1509</v>
      </c>
      <c r="BP272" s="1005">
        <f t="shared" si="294"/>
        <v>3888</v>
      </c>
      <c r="BQ272" s="1005">
        <f t="shared" si="295"/>
        <v>0</v>
      </c>
      <c r="BR272" s="1005">
        <v>200</v>
      </c>
      <c r="BS272" s="1005">
        <v>15</v>
      </c>
      <c r="BT272" s="1005">
        <v>160</v>
      </c>
      <c r="BU272" s="1005">
        <v>0.70730000000000004</v>
      </c>
      <c r="BV272" s="1024">
        <f t="shared" si="278"/>
        <v>0.18279569892473119</v>
      </c>
      <c r="BW272" s="1005">
        <v>2040</v>
      </c>
      <c r="BX272" s="1005">
        <f t="shared" si="296"/>
        <v>6696</v>
      </c>
      <c r="BY272" s="1005">
        <f t="shared" si="297"/>
        <v>0</v>
      </c>
      <c r="BZ272" s="1005">
        <v>200</v>
      </c>
      <c r="CA272" s="1005">
        <v>75</v>
      </c>
      <c r="CB272" s="1005">
        <v>160</v>
      </c>
      <c r="CC272" s="1005">
        <v>0.72660000000000002</v>
      </c>
      <c r="CD272" s="1024">
        <f t="shared" si="279"/>
        <v>8.4784946236559133E-2</v>
      </c>
      <c r="CE272" s="1005">
        <v>4731</v>
      </c>
      <c r="CF272" s="1005">
        <f t="shared" si="298"/>
        <v>33480</v>
      </c>
      <c r="CG272" s="1005">
        <f t="shared" si="299"/>
        <v>0</v>
      </c>
      <c r="CH272" s="1005">
        <v>200</v>
      </c>
      <c r="CI272" s="1005">
        <v>72</v>
      </c>
      <c r="CJ272" s="1005">
        <v>160</v>
      </c>
      <c r="CK272" s="1005">
        <v>0.75760000000000005</v>
      </c>
      <c r="CL272" s="1024">
        <f t="shared" si="269"/>
        <v>0.10999503968253968</v>
      </c>
      <c r="CM272" s="1005">
        <v>5322</v>
      </c>
      <c r="CN272" s="1005">
        <f t="shared" si="300"/>
        <v>29030</v>
      </c>
      <c r="CO272" s="1005">
        <f t="shared" si="301"/>
        <v>0</v>
      </c>
      <c r="CP272" s="1005">
        <v>200</v>
      </c>
      <c r="CQ272" s="1005">
        <v>66</v>
      </c>
      <c r="CR272" s="1005">
        <v>160</v>
      </c>
      <c r="CS272" s="1005">
        <v>0.87870000000000004</v>
      </c>
      <c r="CT272" s="1024">
        <f t="shared" si="261"/>
        <v>5.8467741935483868E-2</v>
      </c>
      <c r="CU272" s="1005">
        <v>2871</v>
      </c>
      <c r="CV272" s="1005">
        <f t="shared" si="302"/>
        <v>29462</v>
      </c>
      <c r="CW272" s="1005">
        <f t="shared" si="303"/>
        <v>0</v>
      </c>
    </row>
    <row r="273" spans="1:101">
      <c r="A273" s="1004">
        <v>267</v>
      </c>
      <c r="B273" s="1005" t="s">
        <v>2072</v>
      </c>
      <c r="C273" s="1004" t="s">
        <v>1274</v>
      </c>
      <c r="D273" s="1005" t="s">
        <v>2051</v>
      </c>
      <c r="E273" s="1004" t="s">
        <v>55</v>
      </c>
      <c r="F273" s="1004">
        <v>0</v>
      </c>
      <c r="G273" s="1005"/>
      <c r="H273" s="1004"/>
      <c r="I273" s="1005"/>
      <c r="J273" s="1024">
        <v>0</v>
      </c>
      <c r="K273" s="1005"/>
      <c r="L273" s="1005">
        <f t="shared" si="280"/>
        <v>0</v>
      </c>
      <c r="M273" s="1005">
        <f t="shared" si="281"/>
        <v>0</v>
      </c>
      <c r="N273" s="1005"/>
      <c r="O273" s="1005"/>
      <c r="P273" s="1005"/>
      <c r="Q273" s="1005"/>
      <c r="R273" s="1024">
        <v>0</v>
      </c>
      <c r="S273" s="1005"/>
      <c r="T273" s="1005">
        <f t="shared" si="282"/>
        <v>0</v>
      </c>
      <c r="U273" s="1005">
        <f t="shared" si="283"/>
        <v>0</v>
      </c>
      <c r="V273" s="1005">
        <v>200</v>
      </c>
      <c r="W273" s="1005">
        <v>20</v>
      </c>
      <c r="X273" s="1005">
        <v>160</v>
      </c>
      <c r="Y273" s="1005">
        <v>0.90739999999999998</v>
      </c>
      <c r="Z273" s="1024">
        <f t="shared" si="272"/>
        <v>0.09</v>
      </c>
      <c r="AA273" s="1005">
        <v>1296</v>
      </c>
      <c r="AB273" s="1005">
        <f t="shared" si="284"/>
        <v>8640</v>
      </c>
      <c r="AC273" s="1005">
        <f t="shared" si="285"/>
        <v>0</v>
      </c>
      <c r="AD273" s="1005">
        <v>200</v>
      </c>
      <c r="AE273" s="1005">
        <v>28</v>
      </c>
      <c r="AF273" s="1005">
        <v>160</v>
      </c>
      <c r="AG273" s="1005">
        <v>0.91</v>
      </c>
      <c r="AH273" s="1024">
        <f t="shared" si="273"/>
        <v>9.1781874039938552E-2</v>
      </c>
      <c r="AI273" s="1005">
        <v>1912</v>
      </c>
      <c r="AJ273" s="1005">
        <f t="shared" si="286"/>
        <v>12499</v>
      </c>
      <c r="AK273" s="1005">
        <f t="shared" si="287"/>
        <v>0</v>
      </c>
      <c r="AL273" s="1005">
        <v>200</v>
      </c>
      <c r="AM273" s="1005">
        <v>24</v>
      </c>
      <c r="AN273" s="1005">
        <v>160</v>
      </c>
      <c r="AO273" s="1005">
        <v>0.79500000000000004</v>
      </c>
      <c r="AP273" s="1024">
        <f t="shared" si="274"/>
        <v>0.13552867383512546</v>
      </c>
      <c r="AQ273" s="1005">
        <v>2420</v>
      </c>
      <c r="AR273" s="1005">
        <f t="shared" si="288"/>
        <v>10714</v>
      </c>
      <c r="AS273" s="1005">
        <f t="shared" si="289"/>
        <v>0</v>
      </c>
      <c r="AT273" s="1005">
        <v>200</v>
      </c>
      <c r="AU273" s="1005">
        <v>108</v>
      </c>
      <c r="AV273" s="1005">
        <v>160</v>
      </c>
      <c r="AW273" s="1005">
        <v>0.66949999999999998</v>
      </c>
      <c r="AX273" s="1024">
        <f t="shared" si="275"/>
        <v>3.6265432098765434E-2</v>
      </c>
      <c r="AY273" s="1005">
        <v>2820</v>
      </c>
      <c r="AZ273" s="1005">
        <f t="shared" si="290"/>
        <v>46656</v>
      </c>
      <c r="BA273" s="1005">
        <f t="shared" si="291"/>
        <v>0</v>
      </c>
      <c r="BB273" s="1005">
        <v>200</v>
      </c>
      <c r="BC273" s="1005">
        <v>108</v>
      </c>
      <c r="BD273" s="1005">
        <v>160</v>
      </c>
      <c r="BE273" s="1005">
        <v>0.74550000000000005</v>
      </c>
      <c r="BF273" s="1024">
        <f t="shared" si="276"/>
        <v>5.2618478693747514E-2</v>
      </c>
      <c r="BG273" s="1005">
        <v>4228</v>
      </c>
      <c r="BH273" s="1005">
        <f t="shared" si="292"/>
        <v>48211</v>
      </c>
      <c r="BI273" s="1005">
        <f t="shared" si="293"/>
        <v>0</v>
      </c>
      <c r="BJ273" s="1005">
        <v>200</v>
      </c>
      <c r="BK273" s="1005">
        <v>56</v>
      </c>
      <c r="BL273" s="1005">
        <v>160</v>
      </c>
      <c r="BM273" s="1005">
        <v>0.66610000000000003</v>
      </c>
      <c r="BN273" s="1024">
        <f t="shared" si="277"/>
        <v>0.12926587301587303</v>
      </c>
      <c r="BO273" s="1005">
        <v>5212</v>
      </c>
      <c r="BP273" s="1005">
        <f t="shared" si="294"/>
        <v>24192</v>
      </c>
      <c r="BQ273" s="1005">
        <f t="shared" si="295"/>
        <v>0</v>
      </c>
      <c r="BR273" s="1005">
        <v>200</v>
      </c>
      <c r="BS273" s="1005">
        <v>108</v>
      </c>
      <c r="BT273" s="1005">
        <v>160</v>
      </c>
      <c r="BU273" s="1005">
        <v>0.72199999999999998</v>
      </c>
      <c r="BV273" s="1024">
        <f t="shared" si="278"/>
        <v>7.5567502986857826E-2</v>
      </c>
      <c r="BW273" s="1005">
        <v>6072</v>
      </c>
      <c r="BX273" s="1005">
        <f t="shared" si="296"/>
        <v>48211</v>
      </c>
      <c r="BY273" s="1005">
        <f t="shared" si="297"/>
        <v>0</v>
      </c>
      <c r="BZ273" s="1005">
        <v>200</v>
      </c>
      <c r="CA273" s="1005">
        <v>111.2</v>
      </c>
      <c r="CB273" s="1005">
        <v>160</v>
      </c>
      <c r="CC273" s="1005">
        <v>0.81030000000000002</v>
      </c>
      <c r="CD273" s="1024">
        <f t="shared" si="279"/>
        <v>8.8453430803744099E-2</v>
      </c>
      <c r="CE273" s="1005">
        <v>7318</v>
      </c>
      <c r="CF273" s="1005">
        <f t="shared" si="298"/>
        <v>49640</v>
      </c>
      <c r="CG273" s="1005">
        <f t="shared" si="299"/>
        <v>0</v>
      </c>
      <c r="CH273" s="1005">
        <v>200</v>
      </c>
      <c r="CI273" s="1005">
        <v>100.8</v>
      </c>
      <c r="CJ273" s="1005">
        <v>160</v>
      </c>
      <c r="CK273" s="1005">
        <v>0.80969999999999998</v>
      </c>
      <c r="CL273" s="1024">
        <f t="shared" si="269"/>
        <v>8.1166147014361312E-2</v>
      </c>
      <c r="CM273" s="1005">
        <v>5498</v>
      </c>
      <c r="CN273" s="1005">
        <f t="shared" si="300"/>
        <v>40643</v>
      </c>
      <c r="CO273" s="1005">
        <f t="shared" si="301"/>
        <v>0</v>
      </c>
      <c r="CP273" s="1005">
        <v>200</v>
      </c>
      <c r="CQ273" s="1005">
        <v>20.8</v>
      </c>
      <c r="CR273" s="1005">
        <v>160</v>
      </c>
      <c r="CS273" s="1005">
        <v>0.87909999999999999</v>
      </c>
      <c r="CT273" s="1024">
        <f t="shared" si="261"/>
        <v>0.3090105459057072</v>
      </c>
      <c r="CU273" s="1005">
        <v>4782</v>
      </c>
      <c r="CV273" s="1005">
        <f t="shared" si="302"/>
        <v>9285</v>
      </c>
      <c r="CW273" s="1005">
        <f t="shared" si="303"/>
        <v>0</v>
      </c>
    </row>
    <row r="274" spans="1:101">
      <c r="A274" s="1004">
        <v>268</v>
      </c>
      <c r="B274" s="1005" t="s">
        <v>1758</v>
      </c>
      <c r="C274" s="1004" t="s">
        <v>1274</v>
      </c>
      <c r="D274" s="1005" t="s">
        <v>2011</v>
      </c>
      <c r="E274" s="1004" t="s">
        <v>55</v>
      </c>
      <c r="F274" s="1004">
        <v>200</v>
      </c>
      <c r="G274" s="1005">
        <v>121.12</v>
      </c>
      <c r="H274" s="1004">
        <v>160</v>
      </c>
      <c r="I274" s="1005">
        <v>0.89139999999999997</v>
      </c>
      <c r="J274" s="1024">
        <f t="shared" ref="J274:J282" si="304">+(K274/(24*30*G274))</f>
        <v>0.37986890870394829</v>
      </c>
      <c r="K274" s="1005">
        <v>33127</v>
      </c>
      <c r="L274" s="1005">
        <f t="shared" si="280"/>
        <v>52324</v>
      </c>
      <c r="M274" s="1005">
        <f t="shared" si="281"/>
        <v>0</v>
      </c>
      <c r="N274" s="1005">
        <v>200</v>
      </c>
      <c r="O274" s="1005">
        <v>124.64</v>
      </c>
      <c r="P274" s="1005">
        <v>160</v>
      </c>
      <c r="Q274" s="1005">
        <v>0.97750000000000004</v>
      </c>
      <c r="R274" s="1024">
        <f t="shared" ref="R274:R282" si="305">+(S274/(24*31*O274))</f>
        <v>0.20425492083868207</v>
      </c>
      <c r="S274" s="1005">
        <v>18941</v>
      </c>
      <c r="T274" s="1005">
        <f t="shared" si="282"/>
        <v>55639</v>
      </c>
      <c r="U274" s="1005">
        <f t="shared" si="283"/>
        <v>0</v>
      </c>
      <c r="V274" s="1005">
        <v>200</v>
      </c>
      <c r="W274" s="1005">
        <v>117.84</v>
      </c>
      <c r="X274" s="1005">
        <v>160</v>
      </c>
      <c r="Y274" s="1005">
        <v>0.9103</v>
      </c>
      <c r="Z274" s="1024">
        <f t="shared" si="272"/>
        <v>0.16895555178396318</v>
      </c>
      <c r="AA274" s="1005">
        <v>14335</v>
      </c>
      <c r="AB274" s="1005">
        <f t="shared" si="284"/>
        <v>50907</v>
      </c>
      <c r="AC274" s="1005">
        <f t="shared" si="285"/>
        <v>0</v>
      </c>
      <c r="AD274" s="1005">
        <v>200</v>
      </c>
      <c r="AE274" s="1005">
        <v>156.56</v>
      </c>
      <c r="AF274" s="1005">
        <v>160</v>
      </c>
      <c r="AG274" s="1005">
        <v>0.91639999999999999</v>
      </c>
      <c r="AH274" s="1024">
        <f t="shared" si="273"/>
        <v>0.25696115680683074</v>
      </c>
      <c r="AI274" s="1005">
        <v>29931</v>
      </c>
      <c r="AJ274" s="1005">
        <f t="shared" si="286"/>
        <v>69888</v>
      </c>
      <c r="AK274" s="1005">
        <f t="shared" si="287"/>
        <v>0</v>
      </c>
      <c r="AL274" s="1005">
        <v>200</v>
      </c>
      <c r="AM274" s="1005">
        <v>168.8</v>
      </c>
      <c r="AN274" s="1005">
        <v>168.8</v>
      </c>
      <c r="AO274" s="1005">
        <v>0.91669999999999996</v>
      </c>
      <c r="AP274" s="1024">
        <f t="shared" si="274"/>
        <v>0.247891504866738</v>
      </c>
      <c r="AQ274" s="1005">
        <v>31132</v>
      </c>
      <c r="AR274" s="1005">
        <f t="shared" si="288"/>
        <v>75352</v>
      </c>
      <c r="AS274" s="1005">
        <f t="shared" si="289"/>
        <v>0</v>
      </c>
      <c r="AT274" s="1005">
        <v>200</v>
      </c>
      <c r="AU274" s="1005">
        <v>160.63999999999999</v>
      </c>
      <c r="AV274" s="1005">
        <v>160.63999999999999</v>
      </c>
      <c r="AW274" s="1005">
        <v>0.88919999999999999</v>
      </c>
      <c r="AX274" s="1024">
        <f t="shared" si="275"/>
        <v>0.27699964032757862</v>
      </c>
      <c r="AY274" s="1005">
        <v>32038</v>
      </c>
      <c r="AZ274" s="1005">
        <f t="shared" si="290"/>
        <v>69396</v>
      </c>
      <c r="BA274" s="1005">
        <f t="shared" si="291"/>
        <v>0</v>
      </c>
      <c r="BB274" s="1005">
        <v>200</v>
      </c>
      <c r="BC274" s="1005">
        <v>162.47999999999999</v>
      </c>
      <c r="BD274" s="1005">
        <v>162.47999999999999</v>
      </c>
      <c r="BE274" s="1005">
        <v>0.89539999999999997</v>
      </c>
      <c r="BF274" s="1024">
        <f t="shared" si="276"/>
        <v>0.18507654209219465</v>
      </c>
      <c r="BG274" s="1005">
        <v>22373</v>
      </c>
      <c r="BH274" s="1005">
        <f t="shared" si="292"/>
        <v>72531</v>
      </c>
      <c r="BI274" s="1005">
        <f t="shared" si="293"/>
        <v>0</v>
      </c>
      <c r="BJ274" s="1005">
        <v>200</v>
      </c>
      <c r="BK274" s="1005">
        <v>21.2</v>
      </c>
      <c r="BL274" s="1005">
        <v>160</v>
      </c>
      <c r="BM274" s="1005">
        <v>0.54969999999999997</v>
      </c>
      <c r="BN274" s="1024">
        <f t="shared" si="277"/>
        <v>0.20400943396226415</v>
      </c>
      <c r="BO274" s="1005">
        <v>3114</v>
      </c>
      <c r="BP274" s="1005">
        <f t="shared" si="294"/>
        <v>9158</v>
      </c>
      <c r="BQ274" s="1005">
        <f t="shared" si="295"/>
        <v>0</v>
      </c>
      <c r="BR274" s="1005">
        <v>200</v>
      </c>
      <c r="BS274" s="1005">
        <v>27.44</v>
      </c>
      <c r="BT274" s="1005">
        <v>160</v>
      </c>
      <c r="BU274" s="1005">
        <v>0.4481</v>
      </c>
      <c r="BV274" s="1024">
        <f t="shared" si="278"/>
        <v>0.19803716417442552</v>
      </c>
      <c r="BW274" s="1005">
        <v>4043</v>
      </c>
      <c r="BX274" s="1005">
        <f t="shared" si="296"/>
        <v>12249</v>
      </c>
      <c r="BY274" s="1005">
        <f t="shared" si="297"/>
        <v>0</v>
      </c>
      <c r="BZ274" s="1005">
        <v>200</v>
      </c>
      <c r="CA274" s="1005">
        <v>218.96</v>
      </c>
      <c r="CB274" s="1005">
        <v>218.96</v>
      </c>
      <c r="CC274" s="1005">
        <v>0.82350000000000001</v>
      </c>
      <c r="CD274" s="1024">
        <f t="shared" si="279"/>
        <v>0.22843814945332969</v>
      </c>
      <c r="CE274" s="1005">
        <v>37214</v>
      </c>
      <c r="CF274" s="1005">
        <f t="shared" si="298"/>
        <v>97744</v>
      </c>
      <c r="CG274" s="1005">
        <f t="shared" si="299"/>
        <v>0</v>
      </c>
      <c r="CH274" s="1005">
        <v>200</v>
      </c>
      <c r="CI274" s="1005">
        <v>221.92</v>
      </c>
      <c r="CJ274" s="1005">
        <v>221.92</v>
      </c>
      <c r="CK274" s="1005">
        <v>0.87990000000000002</v>
      </c>
      <c r="CL274" s="1024">
        <f t="shared" si="269"/>
        <v>0.33196486507364303</v>
      </c>
      <c r="CM274" s="1005">
        <v>49506</v>
      </c>
      <c r="CN274" s="1005">
        <f t="shared" si="300"/>
        <v>89478</v>
      </c>
      <c r="CO274" s="1005">
        <f t="shared" si="301"/>
        <v>0</v>
      </c>
      <c r="CP274" s="1005">
        <v>200</v>
      </c>
      <c r="CQ274" s="1005">
        <v>207.52</v>
      </c>
      <c r="CR274" s="1005">
        <v>207.52</v>
      </c>
      <c r="CS274" s="1005">
        <v>0.91610000000000003</v>
      </c>
      <c r="CT274" s="1024">
        <f t="shared" si="261"/>
        <v>0.25985317647839101</v>
      </c>
      <c r="CU274" s="1005">
        <v>40120</v>
      </c>
      <c r="CV274" s="1005">
        <f t="shared" si="302"/>
        <v>92637</v>
      </c>
      <c r="CW274" s="1005">
        <f t="shared" si="303"/>
        <v>0</v>
      </c>
    </row>
    <row r="275" spans="1:101">
      <c r="A275" s="1004">
        <v>269</v>
      </c>
      <c r="B275" s="1005" t="s">
        <v>1829</v>
      </c>
      <c r="C275" s="1004" t="s">
        <v>1274</v>
      </c>
      <c r="D275" s="1005" t="s">
        <v>2203</v>
      </c>
      <c r="E275" s="1004" t="s">
        <v>55</v>
      </c>
      <c r="F275" s="1004">
        <v>200</v>
      </c>
      <c r="G275" s="1005">
        <v>136</v>
      </c>
      <c r="H275" s="1004">
        <v>160</v>
      </c>
      <c r="I275" s="1005">
        <v>0.92330000000000001</v>
      </c>
      <c r="J275" s="1024">
        <f t="shared" si="304"/>
        <v>0.53308823529411764</v>
      </c>
      <c r="K275" s="1005">
        <v>52200</v>
      </c>
      <c r="L275" s="1005">
        <f t="shared" si="280"/>
        <v>58752</v>
      </c>
      <c r="M275" s="1005">
        <f t="shared" si="281"/>
        <v>0</v>
      </c>
      <c r="N275" s="1005">
        <v>200</v>
      </c>
      <c r="O275" s="1005">
        <v>136</v>
      </c>
      <c r="P275" s="1005">
        <v>160</v>
      </c>
      <c r="Q275" s="1005">
        <v>0.90549999999999997</v>
      </c>
      <c r="R275" s="1024">
        <f t="shared" si="305"/>
        <v>0.54405834914611007</v>
      </c>
      <c r="S275" s="1005">
        <v>55050</v>
      </c>
      <c r="T275" s="1005">
        <f t="shared" si="282"/>
        <v>60710</v>
      </c>
      <c r="U275" s="1005">
        <f t="shared" si="283"/>
        <v>0</v>
      </c>
      <c r="V275" s="1005">
        <v>200</v>
      </c>
      <c r="W275" s="1005">
        <v>132</v>
      </c>
      <c r="X275" s="1005">
        <v>160</v>
      </c>
      <c r="Y275" s="1005">
        <v>0.90259999999999996</v>
      </c>
      <c r="Z275" s="1024">
        <f t="shared" si="272"/>
        <v>0.52977693602693599</v>
      </c>
      <c r="AA275" s="1005">
        <v>50350</v>
      </c>
      <c r="AB275" s="1005">
        <f t="shared" si="284"/>
        <v>57024</v>
      </c>
      <c r="AC275" s="1005">
        <f t="shared" si="285"/>
        <v>0</v>
      </c>
      <c r="AD275" s="1005">
        <v>200</v>
      </c>
      <c r="AE275" s="1005">
        <v>132</v>
      </c>
      <c r="AF275" s="1005">
        <v>160</v>
      </c>
      <c r="AG275" s="1005">
        <v>0.89439999999999997</v>
      </c>
      <c r="AH275" s="1024">
        <f t="shared" si="273"/>
        <v>0.5355979146301727</v>
      </c>
      <c r="AI275" s="1005">
        <v>52600</v>
      </c>
      <c r="AJ275" s="1005">
        <f t="shared" si="286"/>
        <v>58925</v>
      </c>
      <c r="AK275" s="1005">
        <f t="shared" si="287"/>
        <v>0</v>
      </c>
      <c r="AL275" s="1005">
        <v>200</v>
      </c>
      <c r="AM275" s="1005">
        <v>140</v>
      </c>
      <c r="AN275" s="1005">
        <v>160</v>
      </c>
      <c r="AO275" s="1005">
        <v>0.88739999999999997</v>
      </c>
      <c r="AP275" s="1024">
        <f t="shared" si="274"/>
        <v>0.61395929339477728</v>
      </c>
      <c r="AQ275" s="1005">
        <v>63950</v>
      </c>
      <c r="AR275" s="1005">
        <f t="shared" si="288"/>
        <v>62496</v>
      </c>
      <c r="AS275" s="1005">
        <f t="shared" si="289"/>
        <v>1454</v>
      </c>
      <c r="AT275" s="1005">
        <v>200</v>
      </c>
      <c r="AU275" s="1005">
        <v>128</v>
      </c>
      <c r="AV275" s="1005">
        <v>160</v>
      </c>
      <c r="AW275" s="1005">
        <v>0.87919999999999998</v>
      </c>
      <c r="AX275" s="1024">
        <f t="shared" si="275"/>
        <v>0.55718315972222221</v>
      </c>
      <c r="AY275" s="1005">
        <v>51350</v>
      </c>
      <c r="AZ275" s="1005">
        <f t="shared" si="290"/>
        <v>55296</v>
      </c>
      <c r="BA275" s="1005">
        <f t="shared" si="291"/>
        <v>0</v>
      </c>
      <c r="BB275" s="1005">
        <v>200</v>
      </c>
      <c r="BC275" s="1005">
        <v>168</v>
      </c>
      <c r="BD275" s="1005">
        <v>168</v>
      </c>
      <c r="BE275" s="1005">
        <v>0.88129999999999997</v>
      </c>
      <c r="BF275" s="1024">
        <f t="shared" si="276"/>
        <v>0.47523041474654376</v>
      </c>
      <c r="BG275" s="1005">
        <v>59400</v>
      </c>
      <c r="BH275" s="1005">
        <f t="shared" si="292"/>
        <v>74995</v>
      </c>
      <c r="BI275" s="1005">
        <f t="shared" si="293"/>
        <v>0</v>
      </c>
      <c r="BJ275" s="1005">
        <v>200</v>
      </c>
      <c r="BK275" s="1005">
        <v>96</v>
      </c>
      <c r="BL275" s="1005">
        <v>160</v>
      </c>
      <c r="BM275" s="1005">
        <v>0.82809999999999995</v>
      </c>
      <c r="BN275" s="1024">
        <f t="shared" si="277"/>
        <v>0.66912615740740744</v>
      </c>
      <c r="BO275" s="1005">
        <v>46250</v>
      </c>
      <c r="BP275" s="1005">
        <f t="shared" si="294"/>
        <v>41472</v>
      </c>
      <c r="BQ275" s="1005">
        <f t="shared" si="295"/>
        <v>4778</v>
      </c>
      <c r="BR275" s="1005">
        <v>200</v>
      </c>
      <c r="BS275" s="1005">
        <v>112</v>
      </c>
      <c r="BT275" s="1005">
        <v>160</v>
      </c>
      <c r="BU275" s="1005">
        <v>0.83350000000000002</v>
      </c>
      <c r="BV275" s="1024">
        <f t="shared" si="278"/>
        <v>0.52623367895545314</v>
      </c>
      <c r="BW275" s="1005">
        <v>43850</v>
      </c>
      <c r="BX275" s="1005">
        <f t="shared" si="296"/>
        <v>49997</v>
      </c>
      <c r="BY275" s="1005">
        <f t="shared" si="297"/>
        <v>0</v>
      </c>
      <c r="BZ275" s="1005">
        <v>200</v>
      </c>
      <c r="CA275" s="1005">
        <v>0</v>
      </c>
      <c r="CB275" s="1005">
        <v>160</v>
      </c>
      <c r="CC275" s="1005">
        <v>0</v>
      </c>
      <c r="CD275" s="1024">
        <v>0</v>
      </c>
      <c r="CE275" s="1005">
        <v>0</v>
      </c>
      <c r="CF275" s="1005">
        <f t="shared" si="298"/>
        <v>0</v>
      </c>
      <c r="CG275" s="1005">
        <f t="shared" si="299"/>
        <v>0</v>
      </c>
      <c r="CH275" s="1005">
        <v>200</v>
      </c>
      <c r="CI275" s="1005">
        <v>0</v>
      </c>
      <c r="CJ275" s="1005">
        <v>160</v>
      </c>
      <c r="CK275" s="1005">
        <v>0</v>
      </c>
      <c r="CL275" s="1024">
        <v>0</v>
      </c>
      <c r="CM275" s="1005">
        <v>0</v>
      </c>
      <c r="CN275" s="1005">
        <f t="shared" si="300"/>
        <v>0</v>
      </c>
      <c r="CO275" s="1005">
        <f t="shared" si="301"/>
        <v>0</v>
      </c>
      <c r="CP275" s="1005">
        <v>200</v>
      </c>
      <c r="CQ275" s="1005">
        <v>0</v>
      </c>
      <c r="CR275" s="1005">
        <v>160</v>
      </c>
      <c r="CS275" s="1005">
        <v>0</v>
      </c>
      <c r="CT275" s="1024">
        <v>0</v>
      </c>
      <c r="CU275" s="1005">
        <v>0</v>
      </c>
      <c r="CV275" s="1005">
        <f t="shared" si="302"/>
        <v>0</v>
      </c>
      <c r="CW275" s="1005">
        <f t="shared" si="303"/>
        <v>0</v>
      </c>
    </row>
    <row r="276" spans="1:101">
      <c r="A276" s="1004">
        <v>270</v>
      </c>
      <c r="B276" s="1005" t="s">
        <v>1806</v>
      </c>
      <c r="C276" s="1004" t="s">
        <v>1274</v>
      </c>
      <c r="D276" s="1005" t="s">
        <v>2203</v>
      </c>
      <c r="E276" s="1004" t="s">
        <v>55</v>
      </c>
      <c r="F276" s="1004">
        <v>200</v>
      </c>
      <c r="G276" s="1005">
        <v>96</v>
      </c>
      <c r="H276" s="1004">
        <v>160</v>
      </c>
      <c r="I276" s="1005">
        <v>0.97019999999999995</v>
      </c>
      <c r="J276" s="1024">
        <f t="shared" si="304"/>
        <v>0.57934027777777775</v>
      </c>
      <c r="K276" s="1005">
        <v>40044</v>
      </c>
      <c r="L276" s="1005">
        <f t="shared" si="280"/>
        <v>41472</v>
      </c>
      <c r="M276" s="1005">
        <f t="shared" si="281"/>
        <v>0</v>
      </c>
      <c r="N276" s="1005">
        <v>200</v>
      </c>
      <c r="O276" s="1005">
        <v>105.6</v>
      </c>
      <c r="P276" s="1005">
        <v>160</v>
      </c>
      <c r="Q276" s="1005">
        <v>0.96989999999999998</v>
      </c>
      <c r="R276" s="1024">
        <f t="shared" si="305"/>
        <v>0.4646260997067449</v>
      </c>
      <c r="S276" s="1005">
        <v>36504</v>
      </c>
      <c r="T276" s="1005">
        <f t="shared" si="282"/>
        <v>47140</v>
      </c>
      <c r="U276" s="1005">
        <f t="shared" si="283"/>
        <v>0</v>
      </c>
      <c r="V276" s="1005">
        <v>200</v>
      </c>
      <c r="W276" s="1005">
        <v>98.56</v>
      </c>
      <c r="X276" s="1005">
        <v>160</v>
      </c>
      <c r="Y276" s="1005">
        <v>0.97089999999999999</v>
      </c>
      <c r="Z276" s="1024">
        <f t="shared" si="272"/>
        <v>0.52173520923520922</v>
      </c>
      <c r="AA276" s="1005">
        <v>37024</v>
      </c>
      <c r="AB276" s="1005">
        <f t="shared" si="284"/>
        <v>42578</v>
      </c>
      <c r="AC276" s="1005">
        <f t="shared" si="285"/>
        <v>0</v>
      </c>
      <c r="AD276" s="1005">
        <v>200</v>
      </c>
      <c r="AE276" s="1005">
        <v>95.84</v>
      </c>
      <c r="AF276" s="1005">
        <v>160</v>
      </c>
      <c r="AG276" s="1005">
        <v>0.97009999999999996</v>
      </c>
      <c r="AH276" s="1024">
        <f t="shared" si="273"/>
        <v>0.46092165257508028</v>
      </c>
      <c r="AI276" s="1005">
        <v>32866</v>
      </c>
      <c r="AJ276" s="1005">
        <f t="shared" si="286"/>
        <v>42783</v>
      </c>
      <c r="AK276" s="1005">
        <f t="shared" si="287"/>
        <v>0</v>
      </c>
      <c r="AL276" s="1005">
        <v>200</v>
      </c>
      <c r="AM276" s="1005">
        <v>92.16</v>
      </c>
      <c r="AN276" s="1005">
        <v>160</v>
      </c>
      <c r="AO276" s="1005">
        <v>0.97219999999999995</v>
      </c>
      <c r="AP276" s="1024">
        <f t="shared" si="274"/>
        <v>0.49481500149342894</v>
      </c>
      <c r="AQ276" s="1005">
        <v>33928</v>
      </c>
      <c r="AR276" s="1005">
        <f t="shared" si="288"/>
        <v>41140</v>
      </c>
      <c r="AS276" s="1005">
        <f t="shared" si="289"/>
        <v>0</v>
      </c>
      <c r="AT276" s="1005">
        <v>200</v>
      </c>
      <c r="AU276" s="1005">
        <v>89.12</v>
      </c>
      <c r="AV276" s="1005">
        <v>160</v>
      </c>
      <c r="AW276" s="1005">
        <v>0.96730000000000005</v>
      </c>
      <c r="AX276" s="1024">
        <f t="shared" si="275"/>
        <v>0.51625149611011367</v>
      </c>
      <c r="AY276" s="1005">
        <v>33126</v>
      </c>
      <c r="AZ276" s="1005">
        <f t="shared" si="290"/>
        <v>38500</v>
      </c>
      <c r="BA276" s="1005">
        <f t="shared" si="291"/>
        <v>0</v>
      </c>
      <c r="BB276" s="1005">
        <v>200</v>
      </c>
      <c r="BC276" s="1005">
        <v>85.12</v>
      </c>
      <c r="BD276" s="1005">
        <v>160</v>
      </c>
      <c r="BE276" s="1005">
        <v>0.96699999999999997</v>
      </c>
      <c r="BF276" s="1024">
        <f t="shared" si="276"/>
        <v>0.46439814253375372</v>
      </c>
      <c r="BG276" s="1005">
        <v>29410</v>
      </c>
      <c r="BH276" s="1005">
        <f t="shared" si="292"/>
        <v>37998</v>
      </c>
      <c r="BI276" s="1005">
        <f t="shared" si="293"/>
        <v>0</v>
      </c>
      <c r="BJ276" s="1005">
        <v>200</v>
      </c>
      <c r="BK276" s="1005">
        <v>72.16</v>
      </c>
      <c r="BL276" s="1005">
        <v>160</v>
      </c>
      <c r="BM276" s="1005">
        <v>0.95509999999999995</v>
      </c>
      <c r="BN276" s="1024">
        <f t="shared" si="277"/>
        <v>0.45396803399852181</v>
      </c>
      <c r="BO276" s="1005">
        <v>23586</v>
      </c>
      <c r="BP276" s="1005">
        <f t="shared" si="294"/>
        <v>31173</v>
      </c>
      <c r="BQ276" s="1005">
        <f t="shared" si="295"/>
        <v>0</v>
      </c>
      <c r="BR276" s="1005">
        <v>200</v>
      </c>
      <c r="BS276" s="1005">
        <v>76</v>
      </c>
      <c r="BT276" s="1005">
        <v>160</v>
      </c>
      <c r="BU276" s="1005">
        <v>0.95950000000000002</v>
      </c>
      <c r="BV276" s="1024">
        <f t="shared" si="278"/>
        <v>0.41196236559139787</v>
      </c>
      <c r="BW276" s="1005">
        <v>23294</v>
      </c>
      <c r="BX276" s="1005">
        <f t="shared" si="296"/>
        <v>33926</v>
      </c>
      <c r="BY276" s="1005">
        <f t="shared" si="297"/>
        <v>0</v>
      </c>
      <c r="BZ276" s="1005">
        <v>200</v>
      </c>
      <c r="CA276" s="1005">
        <v>75.040000000000006</v>
      </c>
      <c r="CB276" s="1005">
        <v>160</v>
      </c>
      <c r="CC276" s="1005">
        <v>0.96089999999999998</v>
      </c>
      <c r="CD276" s="1024">
        <f t="shared" ref="CD276:CD295" si="306">+(CE276/(24*31*CA276))</f>
        <v>0.41511910493614873</v>
      </c>
      <c r="CE276" s="1005">
        <v>23176</v>
      </c>
      <c r="CF276" s="1005">
        <f t="shared" si="298"/>
        <v>33498</v>
      </c>
      <c r="CG276" s="1005">
        <f t="shared" si="299"/>
        <v>0</v>
      </c>
      <c r="CH276" s="1005">
        <v>200</v>
      </c>
      <c r="CI276" s="1005">
        <v>72.8</v>
      </c>
      <c r="CJ276" s="1005">
        <v>160</v>
      </c>
      <c r="CK276" s="1005">
        <v>0.9587</v>
      </c>
      <c r="CL276" s="1024">
        <f t="shared" ref="CL276:CL295" si="307">+(CM276/(24*28*CI276))</f>
        <v>0.42954441391941395</v>
      </c>
      <c r="CM276" s="1005">
        <v>21014</v>
      </c>
      <c r="CN276" s="1005">
        <f t="shared" si="300"/>
        <v>29353</v>
      </c>
      <c r="CO276" s="1005">
        <f t="shared" si="301"/>
        <v>0</v>
      </c>
      <c r="CP276" s="1005">
        <v>200</v>
      </c>
      <c r="CQ276" s="1005">
        <v>88.16</v>
      </c>
      <c r="CR276" s="1005">
        <v>160</v>
      </c>
      <c r="CS276" s="1005">
        <v>0.97140000000000004</v>
      </c>
      <c r="CT276" s="1024">
        <f t="shared" ref="CT276:CT339" si="308">+(CU276/(24*31*CQ276))</f>
        <v>0.43954174228675141</v>
      </c>
      <c r="CU276" s="1005">
        <v>28830</v>
      </c>
      <c r="CV276" s="1005">
        <f t="shared" si="302"/>
        <v>39355</v>
      </c>
      <c r="CW276" s="1005">
        <f t="shared" si="303"/>
        <v>0</v>
      </c>
    </row>
    <row r="277" spans="1:101">
      <c r="A277" s="1004">
        <v>271</v>
      </c>
      <c r="B277" s="1005" t="s">
        <v>306</v>
      </c>
      <c r="C277" s="1004" t="s">
        <v>1274</v>
      </c>
      <c r="D277" s="1005" t="s">
        <v>2011</v>
      </c>
      <c r="E277" s="1004" t="s">
        <v>55</v>
      </c>
      <c r="F277" s="1004">
        <v>200</v>
      </c>
      <c r="G277" s="1005">
        <v>9.5399999999999991</v>
      </c>
      <c r="H277" s="1004">
        <v>160</v>
      </c>
      <c r="I277" s="1005">
        <v>0.6462</v>
      </c>
      <c r="J277" s="1024">
        <f t="shared" si="304"/>
        <v>0.58525506638714198</v>
      </c>
      <c r="K277" s="1005">
        <v>4020</v>
      </c>
      <c r="L277" s="1005">
        <f t="shared" si="280"/>
        <v>4121</v>
      </c>
      <c r="M277" s="1005">
        <f t="shared" si="281"/>
        <v>0</v>
      </c>
      <c r="N277" s="1005">
        <v>200</v>
      </c>
      <c r="O277" s="1005">
        <v>7.8</v>
      </c>
      <c r="P277" s="1005">
        <v>160</v>
      </c>
      <c r="Q277" s="1005">
        <v>0.5887</v>
      </c>
      <c r="R277" s="1024">
        <f t="shared" si="305"/>
        <v>0.4425144747725393</v>
      </c>
      <c r="S277" s="1005">
        <v>2568</v>
      </c>
      <c r="T277" s="1005">
        <f t="shared" si="282"/>
        <v>3482</v>
      </c>
      <c r="U277" s="1005">
        <f t="shared" si="283"/>
        <v>0</v>
      </c>
      <c r="V277" s="1005">
        <v>200</v>
      </c>
      <c r="W277" s="1005">
        <v>15.6</v>
      </c>
      <c r="X277" s="1005">
        <v>160</v>
      </c>
      <c r="Y277" s="1005">
        <v>0.62139999999999995</v>
      </c>
      <c r="Z277" s="1024">
        <f t="shared" si="272"/>
        <v>0.22863247863247863</v>
      </c>
      <c r="AA277" s="1005">
        <v>2568</v>
      </c>
      <c r="AB277" s="1005">
        <f t="shared" si="284"/>
        <v>6739</v>
      </c>
      <c r="AC277" s="1005">
        <f t="shared" si="285"/>
        <v>0</v>
      </c>
      <c r="AD277" s="1005">
        <v>200</v>
      </c>
      <c r="AE277" s="1005">
        <v>7.86</v>
      </c>
      <c r="AF277" s="1005">
        <v>160</v>
      </c>
      <c r="AG277" s="1005">
        <v>0.63629999999999998</v>
      </c>
      <c r="AH277" s="1024">
        <f t="shared" si="273"/>
        <v>0.48530739555117786</v>
      </c>
      <c r="AI277" s="1005">
        <v>2838</v>
      </c>
      <c r="AJ277" s="1005">
        <f t="shared" si="286"/>
        <v>3509</v>
      </c>
      <c r="AK277" s="1005">
        <f t="shared" si="287"/>
        <v>0</v>
      </c>
      <c r="AL277" s="1005">
        <v>200</v>
      </c>
      <c r="AM277" s="1005">
        <v>8.2799999999999994</v>
      </c>
      <c r="AN277" s="1005">
        <v>160</v>
      </c>
      <c r="AO277" s="1005">
        <v>0.59260000000000002</v>
      </c>
      <c r="AP277" s="1024">
        <f t="shared" si="274"/>
        <v>0.5045192457534674</v>
      </c>
      <c r="AQ277" s="1005">
        <v>3108</v>
      </c>
      <c r="AR277" s="1005">
        <f t="shared" si="288"/>
        <v>3696</v>
      </c>
      <c r="AS277" s="1005">
        <f t="shared" si="289"/>
        <v>0</v>
      </c>
      <c r="AT277" s="1005">
        <v>200</v>
      </c>
      <c r="AU277" s="1005">
        <v>9.7799999999999994</v>
      </c>
      <c r="AV277" s="1005">
        <v>160</v>
      </c>
      <c r="AW277" s="1005">
        <v>0.54049999999999998</v>
      </c>
      <c r="AX277" s="1024">
        <f t="shared" si="275"/>
        <v>0.43029993183367421</v>
      </c>
      <c r="AY277" s="1005">
        <v>3030</v>
      </c>
      <c r="AZ277" s="1005">
        <f t="shared" si="290"/>
        <v>4225</v>
      </c>
      <c r="BA277" s="1005">
        <f t="shared" si="291"/>
        <v>0</v>
      </c>
      <c r="BB277" s="1005">
        <v>200</v>
      </c>
      <c r="BC277" s="1005">
        <v>14.04</v>
      </c>
      <c r="BD277" s="1005">
        <v>160</v>
      </c>
      <c r="BE277" s="1005">
        <v>0.4914</v>
      </c>
      <c r="BF277" s="1024">
        <f t="shared" si="276"/>
        <v>0.26766841282970316</v>
      </c>
      <c r="BG277" s="1005">
        <v>2796</v>
      </c>
      <c r="BH277" s="1005">
        <f t="shared" si="292"/>
        <v>6267</v>
      </c>
      <c r="BI277" s="1005">
        <f t="shared" si="293"/>
        <v>0</v>
      </c>
      <c r="BJ277" s="1005">
        <v>200</v>
      </c>
      <c r="BK277" s="1005">
        <v>9</v>
      </c>
      <c r="BL277" s="1005">
        <v>160</v>
      </c>
      <c r="BM277" s="1005">
        <v>0.56979999999999997</v>
      </c>
      <c r="BN277" s="1024">
        <f t="shared" si="277"/>
        <v>0.25833333333333336</v>
      </c>
      <c r="BO277" s="1005">
        <v>1674</v>
      </c>
      <c r="BP277" s="1005">
        <f t="shared" si="294"/>
        <v>3888</v>
      </c>
      <c r="BQ277" s="1005">
        <f t="shared" si="295"/>
        <v>0</v>
      </c>
      <c r="BR277" s="1005">
        <v>200</v>
      </c>
      <c r="BS277" s="1005">
        <v>15</v>
      </c>
      <c r="BT277" s="1005">
        <v>160</v>
      </c>
      <c r="BU277" s="1005">
        <v>0.56989999999999996</v>
      </c>
      <c r="BV277" s="1024">
        <f t="shared" si="278"/>
        <v>0.15752688172043011</v>
      </c>
      <c r="BW277" s="1005">
        <v>1758</v>
      </c>
      <c r="BX277" s="1005">
        <f t="shared" si="296"/>
        <v>6696</v>
      </c>
      <c r="BY277" s="1005">
        <f t="shared" si="297"/>
        <v>0</v>
      </c>
      <c r="BZ277" s="1005">
        <v>200</v>
      </c>
      <c r="CA277" s="1005">
        <v>14.28</v>
      </c>
      <c r="CB277" s="1005">
        <v>160</v>
      </c>
      <c r="CC277" s="1005">
        <v>0.57669999999999999</v>
      </c>
      <c r="CD277" s="1024">
        <f t="shared" si="306"/>
        <v>0.16546941357188036</v>
      </c>
      <c r="CE277" s="1005">
        <v>1758</v>
      </c>
      <c r="CF277" s="1005">
        <f t="shared" si="298"/>
        <v>6375</v>
      </c>
      <c r="CG277" s="1005">
        <f t="shared" si="299"/>
        <v>0</v>
      </c>
      <c r="CH277" s="1005">
        <v>200</v>
      </c>
      <c r="CI277" s="1005">
        <v>19.5</v>
      </c>
      <c r="CJ277" s="1005">
        <v>160</v>
      </c>
      <c r="CK277" s="1005">
        <v>0.57240000000000002</v>
      </c>
      <c r="CL277" s="1024">
        <f t="shared" si="307"/>
        <v>0.12957875457875459</v>
      </c>
      <c r="CM277" s="1005">
        <v>1698</v>
      </c>
      <c r="CN277" s="1005">
        <f t="shared" si="300"/>
        <v>7862</v>
      </c>
      <c r="CO277" s="1005">
        <f t="shared" si="301"/>
        <v>0</v>
      </c>
      <c r="CP277" s="1005">
        <v>200</v>
      </c>
      <c r="CQ277" s="1005">
        <v>17.399999999999999</v>
      </c>
      <c r="CR277" s="1005">
        <v>160</v>
      </c>
      <c r="CS277" s="1005">
        <v>0.60340000000000005</v>
      </c>
      <c r="CT277" s="1024">
        <f t="shared" si="308"/>
        <v>8.0645161290322592E-2</v>
      </c>
      <c r="CU277" s="1005">
        <v>1044</v>
      </c>
      <c r="CV277" s="1005">
        <f t="shared" si="302"/>
        <v>7767</v>
      </c>
      <c r="CW277" s="1005">
        <f t="shared" si="303"/>
        <v>0</v>
      </c>
    </row>
    <row r="278" spans="1:101">
      <c r="A278" s="1004">
        <v>272</v>
      </c>
      <c r="B278" s="1005" t="s">
        <v>2277</v>
      </c>
      <c r="C278" s="1004" t="s">
        <v>1274</v>
      </c>
      <c r="D278" s="1005" t="s">
        <v>2011</v>
      </c>
      <c r="E278" s="1004" t="s">
        <v>55</v>
      </c>
      <c r="F278" s="1004">
        <v>200</v>
      </c>
      <c r="G278" s="1005">
        <v>183.2</v>
      </c>
      <c r="H278" s="1004">
        <v>183.2</v>
      </c>
      <c r="I278" s="1005">
        <v>0.96989999999999998</v>
      </c>
      <c r="J278" s="1024">
        <f t="shared" si="304"/>
        <v>0.61946567200388158</v>
      </c>
      <c r="K278" s="1005">
        <v>81710</v>
      </c>
      <c r="L278" s="1005">
        <f t="shared" si="280"/>
        <v>79142</v>
      </c>
      <c r="M278" s="1005">
        <f t="shared" si="281"/>
        <v>2568</v>
      </c>
      <c r="N278" s="1005">
        <v>200</v>
      </c>
      <c r="O278" s="1005">
        <v>179.2</v>
      </c>
      <c r="P278" s="1005">
        <v>179.2</v>
      </c>
      <c r="Q278" s="1005">
        <v>0.97350000000000003</v>
      </c>
      <c r="R278" s="1024">
        <f t="shared" si="305"/>
        <v>0.362273185483871</v>
      </c>
      <c r="S278" s="1005">
        <v>48300</v>
      </c>
      <c r="T278" s="1005">
        <f t="shared" si="282"/>
        <v>79995</v>
      </c>
      <c r="U278" s="1005">
        <f t="shared" si="283"/>
        <v>0</v>
      </c>
      <c r="V278" s="1005">
        <v>200</v>
      </c>
      <c r="W278" s="1005">
        <v>174.8</v>
      </c>
      <c r="X278" s="1005">
        <v>174.8</v>
      </c>
      <c r="Y278" s="1005">
        <v>0.99619999999999997</v>
      </c>
      <c r="Z278" s="1024">
        <f t="shared" si="272"/>
        <v>0.40091851004322393</v>
      </c>
      <c r="AA278" s="1005">
        <v>50458</v>
      </c>
      <c r="AB278" s="1005">
        <f t="shared" si="284"/>
        <v>75514</v>
      </c>
      <c r="AC278" s="1005">
        <f t="shared" si="285"/>
        <v>0</v>
      </c>
      <c r="AD278" s="1005">
        <v>200</v>
      </c>
      <c r="AE278" s="1005">
        <v>178.8</v>
      </c>
      <c r="AF278" s="1005">
        <v>178.8</v>
      </c>
      <c r="AG278" s="1005">
        <v>0.99709999999999999</v>
      </c>
      <c r="AH278" s="1024">
        <f t="shared" si="273"/>
        <v>0.37168338505207954</v>
      </c>
      <c r="AI278" s="1005">
        <v>49444</v>
      </c>
      <c r="AJ278" s="1005">
        <f t="shared" si="286"/>
        <v>79816</v>
      </c>
      <c r="AK278" s="1005">
        <f t="shared" si="287"/>
        <v>0</v>
      </c>
      <c r="AL278" s="1005">
        <v>200</v>
      </c>
      <c r="AM278" s="1005">
        <v>179.6</v>
      </c>
      <c r="AN278" s="1005">
        <v>179.6</v>
      </c>
      <c r="AO278" s="1005">
        <v>0.98599999999999999</v>
      </c>
      <c r="AP278" s="1024">
        <f t="shared" si="274"/>
        <v>0.33156117537179397</v>
      </c>
      <c r="AQ278" s="1005">
        <v>44304</v>
      </c>
      <c r="AR278" s="1005">
        <f t="shared" si="288"/>
        <v>80173</v>
      </c>
      <c r="AS278" s="1005">
        <f t="shared" si="289"/>
        <v>0</v>
      </c>
      <c r="AT278" s="1005">
        <v>200</v>
      </c>
      <c r="AU278" s="1005">
        <v>177.6</v>
      </c>
      <c r="AV278" s="1005">
        <v>177.6</v>
      </c>
      <c r="AW278" s="1005">
        <v>0.96379999999999999</v>
      </c>
      <c r="AX278" s="1024">
        <f t="shared" si="275"/>
        <v>0.26684496996996998</v>
      </c>
      <c r="AY278" s="1005">
        <v>34122</v>
      </c>
      <c r="AZ278" s="1005">
        <f t="shared" si="290"/>
        <v>76723</v>
      </c>
      <c r="BA278" s="1005">
        <f t="shared" si="291"/>
        <v>0</v>
      </c>
      <c r="BB278" s="1005">
        <v>200</v>
      </c>
      <c r="BC278" s="1005">
        <v>181.6</v>
      </c>
      <c r="BD278" s="1005">
        <v>181.6</v>
      </c>
      <c r="BE278" s="1005">
        <v>0.99</v>
      </c>
      <c r="BF278" s="1024">
        <f t="shared" si="276"/>
        <v>0.27168892994173655</v>
      </c>
      <c r="BG278" s="1005">
        <v>36708</v>
      </c>
      <c r="BH278" s="1005">
        <f t="shared" si="292"/>
        <v>81066</v>
      </c>
      <c r="BI278" s="1005">
        <f t="shared" si="293"/>
        <v>0</v>
      </c>
      <c r="BJ278" s="1005">
        <v>200</v>
      </c>
      <c r="BK278" s="1005">
        <v>186</v>
      </c>
      <c r="BL278" s="1005">
        <v>186</v>
      </c>
      <c r="BM278" s="1005">
        <v>0.99060000000000004</v>
      </c>
      <c r="BN278" s="1024">
        <f t="shared" si="277"/>
        <v>0.48835125448028671</v>
      </c>
      <c r="BO278" s="1005">
        <v>65400</v>
      </c>
      <c r="BP278" s="1005">
        <f t="shared" si="294"/>
        <v>80352</v>
      </c>
      <c r="BQ278" s="1005">
        <f t="shared" si="295"/>
        <v>0</v>
      </c>
      <c r="BR278" s="1005">
        <v>200</v>
      </c>
      <c r="BS278" s="1005">
        <v>190.8</v>
      </c>
      <c r="BT278" s="1005">
        <v>190.8</v>
      </c>
      <c r="BU278" s="1005">
        <v>0.98470000000000002</v>
      </c>
      <c r="BV278" s="1024">
        <f t="shared" si="278"/>
        <v>0.35829613850003378</v>
      </c>
      <c r="BW278" s="1005">
        <v>50862</v>
      </c>
      <c r="BX278" s="1005">
        <f t="shared" si="296"/>
        <v>85173</v>
      </c>
      <c r="BY278" s="1005">
        <f t="shared" si="297"/>
        <v>0</v>
      </c>
      <c r="BZ278" s="1005">
        <v>200</v>
      </c>
      <c r="CA278" s="1005">
        <v>181.6</v>
      </c>
      <c r="CB278" s="1005">
        <v>181.6</v>
      </c>
      <c r="CC278" s="1005">
        <v>0.98819999999999997</v>
      </c>
      <c r="CD278" s="1024">
        <f t="shared" si="306"/>
        <v>0.38713526123821707</v>
      </c>
      <c r="CE278" s="1005">
        <v>52306</v>
      </c>
      <c r="CF278" s="1005">
        <f t="shared" si="298"/>
        <v>81066</v>
      </c>
      <c r="CG278" s="1005">
        <f t="shared" si="299"/>
        <v>0</v>
      </c>
      <c r="CH278" s="1005">
        <v>200</v>
      </c>
      <c r="CI278" s="1005">
        <v>187.6</v>
      </c>
      <c r="CJ278" s="1005">
        <v>187.6</v>
      </c>
      <c r="CK278" s="1005">
        <v>0.99170000000000003</v>
      </c>
      <c r="CL278" s="1024">
        <f t="shared" si="307"/>
        <v>0.49736965681795109</v>
      </c>
      <c r="CM278" s="1005">
        <v>62702</v>
      </c>
      <c r="CN278" s="1005">
        <f t="shared" si="300"/>
        <v>75640</v>
      </c>
      <c r="CO278" s="1005">
        <f t="shared" si="301"/>
        <v>0</v>
      </c>
      <c r="CP278" s="1005">
        <v>200</v>
      </c>
      <c r="CQ278" s="1005">
        <v>185.2</v>
      </c>
      <c r="CR278" s="1005">
        <v>185.2</v>
      </c>
      <c r="CS278" s="1005">
        <v>0.99099999999999999</v>
      </c>
      <c r="CT278" s="1024">
        <f t="shared" si="308"/>
        <v>0.50120183933672402</v>
      </c>
      <c r="CU278" s="1005">
        <v>69060</v>
      </c>
      <c r="CV278" s="1005">
        <f t="shared" si="302"/>
        <v>82673</v>
      </c>
      <c r="CW278" s="1005">
        <f t="shared" si="303"/>
        <v>0</v>
      </c>
    </row>
    <row r="279" spans="1:101">
      <c r="A279" s="1004">
        <v>273</v>
      </c>
      <c r="B279" s="1005" t="s">
        <v>1896</v>
      </c>
      <c r="C279" s="1004" t="s">
        <v>1274</v>
      </c>
      <c r="D279" s="1005" t="s">
        <v>2011</v>
      </c>
      <c r="E279" s="1004" t="s">
        <v>55</v>
      </c>
      <c r="F279" s="1004">
        <v>200</v>
      </c>
      <c r="G279" s="1005">
        <v>176</v>
      </c>
      <c r="H279" s="1004">
        <v>176</v>
      </c>
      <c r="I279" s="1005">
        <v>0.56869999999999998</v>
      </c>
      <c r="J279" s="1024">
        <f t="shared" si="304"/>
        <v>0.24441287878787879</v>
      </c>
      <c r="K279" s="1005">
        <v>30972</v>
      </c>
      <c r="L279" s="1005">
        <f t="shared" si="280"/>
        <v>76032</v>
      </c>
      <c r="M279" s="1005">
        <f t="shared" si="281"/>
        <v>0</v>
      </c>
      <c r="N279" s="1005">
        <v>200</v>
      </c>
      <c r="O279" s="1005">
        <v>190</v>
      </c>
      <c r="P279" s="1005">
        <v>190</v>
      </c>
      <c r="Q279" s="1005">
        <v>0.59489999999999998</v>
      </c>
      <c r="R279" s="1024">
        <f t="shared" si="305"/>
        <v>0.16187040181097906</v>
      </c>
      <c r="S279" s="1005">
        <v>22882</v>
      </c>
      <c r="T279" s="1005">
        <f t="shared" si="282"/>
        <v>84816</v>
      </c>
      <c r="U279" s="1005">
        <f t="shared" si="283"/>
        <v>0</v>
      </c>
      <c r="V279" s="1005">
        <v>200</v>
      </c>
      <c r="W279" s="1005">
        <v>163.19999999999999</v>
      </c>
      <c r="X279" s="1005">
        <v>163.19999999999999</v>
      </c>
      <c r="Y279" s="1005">
        <v>0.56740000000000002</v>
      </c>
      <c r="Z279" s="1024">
        <f t="shared" si="272"/>
        <v>0.1544798474945534</v>
      </c>
      <c r="AA279" s="1005">
        <v>18152</v>
      </c>
      <c r="AB279" s="1005">
        <f t="shared" si="284"/>
        <v>70502</v>
      </c>
      <c r="AC279" s="1005">
        <f t="shared" si="285"/>
        <v>0</v>
      </c>
      <c r="AD279" s="1005">
        <v>200</v>
      </c>
      <c r="AE279" s="1005">
        <v>159.19999999999999</v>
      </c>
      <c r="AF279" s="1005">
        <v>160</v>
      </c>
      <c r="AG279" s="1005">
        <v>0.72119999999999995</v>
      </c>
      <c r="AH279" s="1024">
        <f t="shared" si="273"/>
        <v>9.8442481223320916E-2</v>
      </c>
      <c r="AI279" s="1005">
        <v>11660</v>
      </c>
      <c r="AJ279" s="1005">
        <f t="shared" si="286"/>
        <v>71067</v>
      </c>
      <c r="AK279" s="1005">
        <f t="shared" si="287"/>
        <v>0</v>
      </c>
      <c r="AL279" s="1005">
        <v>200</v>
      </c>
      <c r="AM279" s="1005">
        <v>156</v>
      </c>
      <c r="AN279" s="1005">
        <v>160</v>
      </c>
      <c r="AO279" s="1005">
        <v>0.63949999999999996</v>
      </c>
      <c r="AP279" s="1024">
        <f t="shared" si="274"/>
        <v>0.16311690102012683</v>
      </c>
      <c r="AQ279" s="1005">
        <v>18932</v>
      </c>
      <c r="AR279" s="1005">
        <f t="shared" si="288"/>
        <v>69638</v>
      </c>
      <c r="AS279" s="1005">
        <f t="shared" si="289"/>
        <v>0</v>
      </c>
      <c r="AT279" s="1005">
        <v>200</v>
      </c>
      <c r="AU279" s="1005">
        <v>166.4</v>
      </c>
      <c r="AV279" s="1005">
        <v>166.4</v>
      </c>
      <c r="AW279" s="1005">
        <v>0.65739999999999998</v>
      </c>
      <c r="AX279" s="1024">
        <f t="shared" si="275"/>
        <v>0.11939102564102565</v>
      </c>
      <c r="AY279" s="1005">
        <v>14304</v>
      </c>
      <c r="AZ279" s="1005">
        <f t="shared" si="290"/>
        <v>71885</v>
      </c>
      <c r="BA279" s="1005">
        <f t="shared" si="291"/>
        <v>0</v>
      </c>
      <c r="BB279" s="1005">
        <v>200</v>
      </c>
      <c r="BC279" s="1005">
        <v>188.8</v>
      </c>
      <c r="BD279" s="1005">
        <v>188.8</v>
      </c>
      <c r="BE279" s="1005">
        <v>0.64270000000000005</v>
      </c>
      <c r="BF279" s="1024">
        <f t="shared" si="276"/>
        <v>0.19304150719883359</v>
      </c>
      <c r="BG279" s="1005">
        <v>27116</v>
      </c>
      <c r="BH279" s="1005">
        <f t="shared" si="292"/>
        <v>84280</v>
      </c>
      <c r="BI279" s="1005">
        <f t="shared" si="293"/>
        <v>0</v>
      </c>
      <c r="BJ279" s="1005">
        <v>200</v>
      </c>
      <c r="BK279" s="1005">
        <v>198.4</v>
      </c>
      <c r="BL279" s="1005">
        <v>198.4</v>
      </c>
      <c r="BM279" s="1005">
        <v>0.64439999999999997</v>
      </c>
      <c r="BN279" s="1024">
        <f t="shared" si="277"/>
        <v>0.2442736335125448</v>
      </c>
      <c r="BO279" s="1005">
        <v>34894</v>
      </c>
      <c r="BP279" s="1005">
        <f t="shared" si="294"/>
        <v>85709</v>
      </c>
      <c r="BQ279" s="1005">
        <f t="shared" si="295"/>
        <v>0</v>
      </c>
      <c r="BR279" s="1005">
        <v>200</v>
      </c>
      <c r="BS279" s="1005">
        <v>174</v>
      </c>
      <c r="BT279" s="1005">
        <v>174</v>
      </c>
      <c r="BU279" s="1005">
        <v>0.55679999999999996</v>
      </c>
      <c r="BV279" s="1024">
        <f t="shared" si="278"/>
        <v>0.2818718329007539</v>
      </c>
      <c r="BW279" s="1005">
        <v>36490</v>
      </c>
      <c r="BX279" s="1005">
        <f t="shared" si="296"/>
        <v>77674</v>
      </c>
      <c r="BY279" s="1005">
        <f t="shared" si="297"/>
        <v>0</v>
      </c>
      <c r="BZ279" s="1005">
        <v>200</v>
      </c>
      <c r="CA279" s="1005">
        <v>165.6</v>
      </c>
      <c r="CB279" s="1005">
        <v>165.6</v>
      </c>
      <c r="CC279" s="1005">
        <v>0.53910000000000002</v>
      </c>
      <c r="CD279" s="1024">
        <f t="shared" si="306"/>
        <v>0.20688860318944471</v>
      </c>
      <c r="CE279" s="1005">
        <v>25490</v>
      </c>
      <c r="CF279" s="1005">
        <f t="shared" si="298"/>
        <v>73924</v>
      </c>
      <c r="CG279" s="1005">
        <f t="shared" si="299"/>
        <v>0</v>
      </c>
      <c r="CH279" s="1005">
        <v>200</v>
      </c>
      <c r="CI279" s="1005">
        <v>166</v>
      </c>
      <c r="CJ279" s="1005">
        <v>166</v>
      </c>
      <c r="CK279" s="1005">
        <v>0.56210000000000004</v>
      </c>
      <c r="CL279" s="1024">
        <f t="shared" si="307"/>
        <v>0.24363525530694205</v>
      </c>
      <c r="CM279" s="1005">
        <v>27178</v>
      </c>
      <c r="CN279" s="1005">
        <f t="shared" si="300"/>
        <v>66931</v>
      </c>
      <c r="CO279" s="1005">
        <f t="shared" si="301"/>
        <v>0</v>
      </c>
      <c r="CP279" s="1005">
        <v>200</v>
      </c>
      <c r="CQ279" s="1005">
        <v>152</v>
      </c>
      <c r="CR279" s="1005">
        <v>160</v>
      </c>
      <c r="CS279" s="1005">
        <v>0.64859999999999995</v>
      </c>
      <c r="CT279" s="1024">
        <f t="shared" si="308"/>
        <v>0.1715124504810413</v>
      </c>
      <c r="CU279" s="1005">
        <v>19396</v>
      </c>
      <c r="CV279" s="1005">
        <f t="shared" si="302"/>
        <v>67853</v>
      </c>
      <c r="CW279" s="1005">
        <f t="shared" si="303"/>
        <v>0</v>
      </c>
    </row>
    <row r="280" spans="1:101">
      <c r="A280" s="1004">
        <v>274</v>
      </c>
      <c r="B280" s="1005" t="s">
        <v>311</v>
      </c>
      <c r="C280" s="1004" t="s">
        <v>1274</v>
      </c>
      <c r="D280" s="1005" t="s">
        <v>2051</v>
      </c>
      <c r="E280" s="1004" t="s">
        <v>55</v>
      </c>
      <c r="F280" s="1004">
        <v>200</v>
      </c>
      <c r="G280" s="1005">
        <v>10.15</v>
      </c>
      <c r="H280" s="1004">
        <v>160</v>
      </c>
      <c r="I280" s="1005">
        <v>0.99850000000000005</v>
      </c>
      <c r="J280" s="1024">
        <f t="shared" si="304"/>
        <v>0.28174603174603174</v>
      </c>
      <c r="K280" s="1005">
        <v>2059</v>
      </c>
      <c r="L280" s="1005">
        <f t="shared" si="280"/>
        <v>4385</v>
      </c>
      <c r="M280" s="1005">
        <f t="shared" si="281"/>
        <v>0</v>
      </c>
      <c r="N280" s="1005">
        <v>200</v>
      </c>
      <c r="O280" s="1005">
        <v>8.85</v>
      </c>
      <c r="P280" s="1005">
        <v>160</v>
      </c>
      <c r="Q280" s="1005">
        <v>0.99729999999999996</v>
      </c>
      <c r="R280" s="1024">
        <f t="shared" si="305"/>
        <v>0.17344025271854688</v>
      </c>
      <c r="S280" s="1005">
        <v>1142</v>
      </c>
      <c r="T280" s="1005">
        <f t="shared" si="282"/>
        <v>3951</v>
      </c>
      <c r="U280" s="1005">
        <f t="shared" si="283"/>
        <v>0</v>
      </c>
      <c r="V280" s="1005">
        <v>200</v>
      </c>
      <c r="W280" s="1005">
        <v>7.75</v>
      </c>
      <c r="X280" s="1005">
        <v>160</v>
      </c>
      <c r="Y280" s="1005">
        <v>0.99709999999999999</v>
      </c>
      <c r="Z280" s="1024">
        <f t="shared" si="272"/>
        <v>0.19032258064516128</v>
      </c>
      <c r="AA280" s="1005">
        <v>1062</v>
      </c>
      <c r="AB280" s="1005">
        <f t="shared" si="284"/>
        <v>3348</v>
      </c>
      <c r="AC280" s="1005">
        <f t="shared" si="285"/>
        <v>0</v>
      </c>
      <c r="AD280" s="1005">
        <v>200</v>
      </c>
      <c r="AE280" s="1005">
        <v>9.15</v>
      </c>
      <c r="AF280" s="1005">
        <v>160</v>
      </c>
      <c r="AG280" s="1005">
        <v>0.99580000000000002</v>
      </c>
      <c r="AH280" s="1024">
        <f t="shared" si="273"/>
        <v>0.21299723838063339</v>
      </c>
      <c r="AI280" s="1005">
        <v>1450</v>
      </c>
      <c r="AJ280" s="1005">
        <f t="shared" si="286"/>
        <v>4085</v>
      </c>
      <c r="AK280" s="1005">
        <f t="shared" si="287"/>
        <v>0</v>
      </c>
      <c r="AL280" s="1005">
        <v>200</v>
      </c>
      <c r="AM280" s="1005">
        <v>8.15</v>
      </c>
      <c r="AN280" s="1005">
        <v>160</v>
      </c>
      <c r="AO280" s="1005">
        <v>0.99429999999999996</v>
      </c>
      <c r="AP280" s="1024">
        <f t="shared" si="274"/>
        <v>0.20367438485388217</v>
      </c>
      <c r="AQ280" s="1005">
        <v>1235</v>
      </c>
      <c r="AR280" s="1005">
        <f t="shared" si="288"/>
        <v>3638</v>
      </c>
      <c r="AS280" s="1005">
        <f t="shared" si="289"/>
        <v>0</v>
      </c>
      <c r="AT280" s="1005">
        <v>200</v>
      </c>
      <c r="AU280" s="1005">
        <v>9.75</v>
      </c>
      <c r="AV280" s="1005">
        <v>160</v>
      </c>
      <c r="AW280" s="1005">
        <v>0.99419999999999997</v>
      </c>
      <c r="AX280" s="1024">
        <f t="shared" si="275"/>
        <v>0.19985754985754986</v>
      </c>
      <c r="AY280" s="1005">
        <v>1403</v>
      </c>
      <c r="AZ280" s="1005">
        <f t="shared" si="290"/>
        <v>4212</v>
      </c>
      <c r="BA280" s="1005">
        <f t="shared" si="291"/>
        <v>0</v>
      </c>
      <c r="BB280" s="1005">
        <v>200</v>
      </c>
      <c r="BC280" s="1005">
        <v>12.35</v>
      </c>
      <c r="BD280" s="1005">
        <v>160</v>
      </c>
      <c r="BE280" s="1005">
        <v>0.99650000000000005</v>
      </c>
      <c r="BF280" s="1024">
        <f t="shared" si="276"/>
        <v>0.21908057986156459</v>
      </c>
      <c r="BG280" s="1005">
        <v>2013</v>
      </c>
      <c r="BH280" s="1005">
        <f t="shared" si="292"/>
        <v>5513</v>
      </c>
      <c r="BI280" s="1005">
        <f t="shared" si="293"/>
        <v>0</v>
      </c>
      <c r="BJ280" s="1005">
        <v>200</v>
      </c>
      <c r="BK280" s="1005">
        <v>16.649999999999999</v>
      </c>
      <c r="BL280" s="1005">
        <v>160</v>
      </c>
      <c r="BM280" s="1005">
        <v>0.99760000000000004</v>
      </c>
      <c r="BN280" s="1024">
        <f t="shared" si="277"/>
        <v>0.31281281281281287</v>
      </c>
      <c r="BO280" s="1005">
        <v>3750</v>
      </c>
      <c r="BP280" s="1005">
        <f t="shared" si="294"/>
        <v>7193</v>
      </c>
      <c r="BQ280" s="1005">
        <f t="shared" si="295"/>
        <v>0</v>
      </c>
      <c r="BR280" s="1005">
        <v>200</v>
      </c>
      <c r="BS280" s="1005">
        <v>21.95</v>
      </c>
      <c r="BT280" s="1005">
        <v>160</v>
      </c>
      <c r="BU280" s="1005">
        <v>0.99919999999999998</v>
      </c>
      <c r="BV280" s="1024">
        <f t="shared" si="278"/>
        <v>0.3138854189629412</v>
      </c>
      <c r="BW280" s="1005">
        <v>5126</v>
      </c>
      <c r="BX280" s="1005">
        <f t="shared" si="296"/>
        <v>9798</v>
      </c>
      <c r="BY280" s="1005">
        <f t="shared" si="297"/>
        <v>0</v>
      </c>
      <c r="BZ280" s="1005">
        <v>200</v>
      </c>
      <c r="CA280" s="1005">
        <v>18.55</v>
      </c>
      <c r="CB280" s="1005">
        <v>160</v>
      </c>
      <c r="CC280" s="1005">
        <v>0.999</v>
      </c>
      <c r="CD280" s="1024">
        <f t="shared" si="306"/>
        <v>0.37880763991536964</v>
      </c>
      <c r="CE280" s="1005">
        <v>5228</v>
      </c>
      <c r="CF280" s="1005">
        <f t="shared" si="298"/>
        <v>8281</v>
      </c>
      <c r="CG280" s="1005">
        <f t="shared" si="299"/>
        <v>0</v>
      </c>
      <c r="CH280" s="1005">
        <v>200</v>
      </c>
      <c r="CI280" s="1005">
        <v>15.75</v>
      </c>
      <c r="CJ280" s="1005">
        <v>160</v>
      </c>
      <c r="CK280" s="1005">
        <v>0.99909999999999999</v>
      </c>
      <c r="CL280" s="1024">
        <f t="shared" si="307"/>
        <v>0.43858654572940287</v>
      </c>
      <c r="CM280" s="1005">
        <v>4642</v>
      </c>
      <c r="CN280" s="1005">
        <f t="shared" si="300"/>
        <v>6350</v>
      </c>
      <c r="CO280" s="1005">
        <f t="shared" si="301"/>
        <v>0</v>
      </c>
      <c r="CP280" s="1005">
        <v>200</v>
      </c>
      <c r="CQ280" s="1005">
        <v>13.85</v>
      </c>
      <c r="CR280" s="1005">
        <v>160</v>
      </c>
      <c r="CS280" s="1005">
        <v>0.99890000000000001</v>
      </c>
      <c r="CT280" s="1024">
        <f t="shared" si="308"/>
        <v>0.45349559411513529</v>
      </c>
      <c r="CU280" s="1005">
        <v>4673</v>
      </c>
      <c r="CV280" s="1005">
        <f t="shared" si="302"/>
        <v>6183</v>
      </c>
      <c r="CW280" s="1005">
        <f t="shared" si="303"/>
        <v>0</v>
      </c>
    </row>
    <row r="281" spans="1:101">
      <c r="A281" s="1004">
        <v>275</v>
      </c>
      <c r="B281" s="1005" t="s">
        <v>1674</v>
      </c>
      <c r="C281" s="1004" t="s">
        <v>1274</v>
      </c>
      <c r="D281" s="1005" t="s">
        <v>2203</v>
      </c>
      <c r="E281" s="1004" t="s">
        <v>55</v>
      </c>
      <c r="F281" s="1004">
        <v>200</v>
      </c>
      <c r="G281" s="1005">
        <v>98.08</v>
      </c>
      <c r="H281" s="1004">
        <v>160</v>
      </c>
      <c r="I281" s="1005">
        <v>0.96799999999999997</v>
      </c>
      <c r="J281" s="1024">
        <f t="shared" si="304"/>
        <v>0.21166111564255935</v>
      </c>
      <c r="K281" s="1005">
        <v>14947</v>
      </c>
      <c r="L281" s="1005">
        <f t="shared" si="280"/>
        <v>42371</v>
      </c>
      <c r="M281" s="1005">
        <f t="shared" si="281"/>
        <v>0</v>
      </c>
      <c r="N281" s="1005">
        <v>200</v>
      </c>
      <c r="O281" s="1005">
        <v>80.72</v>
      </c>
      <c r="P281" s="1005">
        <v>160</v>
      </c>
      <c r="Q281" s="1005">
        <v>0.76190000000000002</v>
      </c>
      <c r="R281" s="1024">
        <f t="shared" si="305"/>
        <v>4.8821360444174469E-2</v>
      </c>
      <c r="S281" s="1005">
        <v>2932</v>
      </c>
      <c r="T281" s="1005">
        <f t="shared" si="282"/>
        <v>36033</v>
      </c>
      <c r="U281" s="1005">
        <f t="shared" si="283"/>
        <v>0</v>
      </c>
      <c r="V281" s="1005">
        <v>200</v>
      </c>
      <c r="W281" s="1005">
        <v>91.12</v>
      </c>
      <c r="X281" s="1005">
        <v>160</v>
      </c>
      <c r="Y281" s="1005">
        <v>0.79010000000000002</v>
      </c>
      <c r="Z281" s="1024">
        <f t="shared" si="272"/>
        <v>4.8440396058921073E-2</v>
      </c>
      <c r="AA281" s="1005">
        <v>3178</v>
      </c>
      <c r="AB281" s="1005">
        <f t="shared" si="284"/>
        <v>39364</v>
      </c>
      <c r="AC281" s="1005">
        <f t="shared" si="285"/>
        <v>0</v>
      </c>
      <c r="AD281" s="1005">
        <v>200</v>
      </c>
      <c r="AE281" s="1005">
        <v>95.76</v>
      </c>
      <c r="AF281" s="1005">
        <v>160</v>
      </c>
      <c r="AG281" s="1005">
        <v>0.93030000000000002</v>
      </c>
      <c r="AH281" s="1024">
        <f t="shared" si="273"/>
        <v>0.11423889023634354</v>
      </c>
      <c r="AI281" s="1005">
        <v>8139</v>
      </c>
      <c r="AJ281" s="1005">
        <f t="shared" si="286"/>
        <v>42747</v>
      </c>
      <c r="AK281" s="1005">
        <f t="shared" si="287"/>
        <v>0</v>
      </c>
      <c r="AL281" s="1005">
        <v>200</v>
      </c>
      <c r="AM281" s="1005">
        <v>90.72</v>
      </c>
      <c r="AN281" s="1005">
        <v>160</v>
      </c>
      <c r="AO281" s="1005">
        <v>0.96719999999999995</v>
      </c>
      <c r="AP281" s="1024">
        <f t="shared" si="274"/>
        <v>0.20251666477024902</v>
      </c>
      <c r="AQ281" s="1005">
        <v>13669</v>
      </c>
      <c r="AR281" s="1005">
        <f t="shared" si="288"/>
        <v>40497</v>
      </c>
      <c r="AS281" s="1005">
        <f t="shared" si="289"/>
        <v>0</v>
      </c>
      <c r="AT281" s="1005">
        <v>200</v>
      </c>
      <c r="AU281" s="1005">
        <v>95.04</v>
      </c>
      <c r="AV281" s="1005">
        <v>160</v>
      </c>
      <c r="AW281" s="1005">
        <v>0.97119999999999995</v>
      </c>
      <c r="AX281" s="1024">
        <f t="shared" si="275"/>
        <v>0.19503483913206135</v>
      </c>
      <c r="AY281" s="1005">
        <v>13346</v>
      </c>
      <c r="AZ281" s="1005">
        <f t="shared" si="290"/>
        <v>41057</v>
      </c>
      <c r="BA281" s="1005">
        <f t="shared" si="291"/>
        <v>0</v>
      </c>
      <c r="BB281" s="1005">
        <v>200</v>
      </c>
      <c r="BC281" s="1005">
        <v>101.84</v>
      </c>
      <c r="BD281" s="1005">
        <v>160</v>
      </c>
      <c r="BE281" s="1005">
        <v>0.98329999999999995</v>
      </c>
      <c r="BF281" s="1024">
        <f t="shared" si="276"/>
        <v>0.21379467264695198</v>
      </c>
      <c r="BG281" s="1005">
        <v>16199</v>
      </c>
      <c r="BH281" s="1005">
        <f t="shared" si="292"/>
        <v>45461</v>
      </c>
      <c r="BI281" s="1005">
        <f t="shared" si="293"/>
        <v>0</v>
      </c>
      <c r="BJ281" s="1005">
        <v>200</v>
      </c>
      <c r="BK281" s="1005">
        <v>72.08</v>
      </c>
      <c r="BL281" s="1005">
        <v>160</v>
      </c>
      <c r="BM281" s="1005">
        <v>0.96740000000000004</v>
      </c>
      <c r="BN281" s="1024">
        <f t="shared" si="277"/>
        <v>0.21964406831915156</v>
      </c>
      <c r="BO281" s="1005">
        <v>11399</v>
      </c>
      <c r="BP281" s="1005">
        <f t="shared" si="294"/>
        <v>31139</v>
      </c>
      <c r="BQ281" s="1005">
        <f t="shared" si="295"/>
        <v>0</v>
      </c>
      <c r="BR281" s="1005">
        <v>200</v>
      </c>
      <c r="BS281" s="1005">
        <v>47.52</v>
      </c>
      <c r="BT281" s="1005">
        <v>160</v>
      </c>
      <c r="BU281" s="1005">
        <v>0.94920000000000004</v>
      </c>
      <c r="BV281" s="1024">
        <f t="shared" si="278"/>
        <v>0.24534095434633066</v>
      </c>
      <c r="BW281" s="1005">
        <v>8674</v>
      </c>
      <c r="BX281" s="1005">
        <f t="shared" si="296"/>
        <v>21213</v>
      </c>
      <c r="BY281" s="1005">
        <f t="shared" si="297"/>
        <v>0</v>
      </c>
      <c r="BZ281" s="1005">
        <v>200</v>
      </c>
      <c r="CA281" s="1005">
        <v>38.4</v>
      </c>
      <c r="CB281" s="1005">
        <v>160</v>
      </c>
      <c r="CC281" s="1005">
        <v>0.95899999999999996</v>
      </c>
      <c r="CD281" s="1024">
        <f t="shared" si="306"/>
        <v>0.31477514560931902</v>
      </c>
      <c r="CE281" s="1005">
        <v>8993</v>
      </c>
      <c r="CF281" s="1005">
        <f t="shared" si="298"/>
        <v>17142</v>
      </c>
      <c r="CG281" s="1005">
        <f t="shared" si="299"/>
        <v>0</v>
      </c>
      <c r="CH281" s="1005">
        <v>200</v>
      </c>
      <c r="CI281" s="1005">
        <v>52.96</v>
      </c>
      <c r="CJ281" s="1005">
        <v>160</v>
      </c>
      <c r="CK281" s="1005">
        <v>0.96860000000000002</v>
      </c>
      <c r="CL281" s="1024">
        <f t="shared" si="307"/>
        <v>0.27159985973241257</v>
      </c>
      <c r="CM281" s="1005">
        <v>9666</v>
      </c>
      <c r="CN281" s="1005">
        <f t="shared" si="300"/>
        <v>21353</v>
      </c>
      <c r="CO281" s="1005">
        <f t="shared" si="301"/>
        <v>0</v>
      </c>
      <c r="CP281" s="1005">
        <v>200</v>
      </c>
      <c r="CQ281" s="1005">
        <v>113.2</v>
      </c>
      <c r="CR281" s="1005">
        <v>160</v>
      </c>
      <c r="CS281" s="1005">
        <v>0.97540000000000004</v>
      </c>
      <c r="CT281" s="1024">
        <f t="shared" si="308"/>
        <v>0.12816311410007977</v>
      </c>
      <c r="CU281" s="1005">
        <v>10794</v>
      </c>
      <c r="CV281" s="1005">
        <f t="shared" si="302"/>
        <v>50532</v>
      </c>
      <c r="CW281" s="1005">
        <f t="shared" si="303"/>
        <v>0</v>
      </c>
    </row>
    <row r="282" spans="1:101">
      <c r="A282" s="1004">
        <v>276</v>
      </c>
      <c r="B282" s="1005" t="s">
        <v>2038</v>
      </c>
      <c r="C282" s="1004" t="s">
        <v>1274</v>
      </c>
      <c r="D282" s="1005" t="s">
        <v>2011</v>
      </c>
      <c r="E282" s="1004" t="s">
        <v>55</v>
      </c>
      <c r="F282" s="1004">
        <v>200</v>
      </c>
      <c r="G282" s="1005">
        <v>0.9</v>
      </c>
      <c r="H282" s="1004">
        <v>160</v>
      </c>
      <c r="I282" s="1005">
        <v>0.99650000000000005</v>
      </c>
      <c r="J282" s="1024">
        <f t="shared" si="304"/>
        <v>0.44444444444444442</v>
      </c>
      <c r="K282" s="1005">
        <v>288</v>
      </c>
      <c r="L282" s="1005">
        <f t="shared" si="280"/>
        <v>389</v>
      </c>
      <c r="M282" s="1005">
        <f t="shared" si="281"/>
        <v>0</v>
      </c>
      <c r="N282" s="1005">
        <v>200</v>
      </c>
      <c r="O282" s="1005">
        <v>0.6</v>
      </c>
      <c r="P282" s="1005">
        <v>160</v>
      </c>
      <c r="Q282" s="1005">
        <v>1.0041</v>
      </c>
      <c r="R282" s="1024">
        <f t="shared" si="305"/>
        <v>0.53763440860215062</v>
      </c>
      <c r="S282" s="1005">
        <v>240</v>
      </c>
      <c r="T282" s="1005">
        <f t="shared" si="282"/>
        <v>268</v>
      </c>
      <c r="U282" s="1005">
        <f t="shared" si="283"/>
        <v>0</v>
      </c>
      <c r="V282" s="1005">
        <v>200</v>
      </c>
      <c r="W282" s="1005">
        <v>0.6</v>
      </c>
      <c r="X282" s="1005">
        <v>160</v>
      </c>
      <c r="Y282" s="1005">
        <v>1</v>
      </c>
      <c r="Z282" s="1024">
        <f t="shared" si="272"/>
        <v>0.62037037037037035</v>
      </c>
      <c r="AA282" s="1005">
        <v>268</v>
      </c>
      <c r="AB282" s="1005">
        <f t="shared" si="284"/>
        <v>259</v>
      </c>
      <c r="AC282" s="1005">
        <f t="shared" si="285"/>
        <v>9</v>
      </c>
      <c r="AD282" s="1005">
        <v>200</v>
      </c>
      <c r="AE282" s="1005">
        <v>0.6</v>
      </c>
      <c r="AF282" s="1005">
        <v>160</v>
      </c>
      <c r="AG282" s="1005">
        <v>1</v>
      </c>
      <c r="AH282" s="1024">
        <f t="shared" si="273"/>
        <v>0.52419354838709675</v>
      </c>
      <c r="AI282" s="1005">
        <v>234</v>
      </c>
      <c r="AJ282" s="1005">
        <f t="shared" si="286"/>
        <v>268</v>
      </c>
      <c r="AK282" s="1005">
        <f t="shared" si="287"/>
        <v>0</v>
      </c>
      <c r="AL282" s="1005">
        <v>200</v>
      </c>
      <c r="AM282" s="1005">
        <v>0.48</v>
      </c>
      <c r="AN282" s="1005">
        <v>160</v>
      </c>
      <c r="AO282" s="1005">
        <v>1</v>
      </c>
      <c r="AP282" s="1024">
        <f t="shared" si="274"/>
        <v>0.72524641577060933</v>
      </c>
      <c r="AQ282" s="1005">
        <v>259</v>
      </c>
      <c r="AR282" s="1005">
        <f t="shared" si="288"/>
        <v>214</v>
      </c>
      <c r="AS282" s="1005">
        <f t="shared" si="289"/>
        <v>45</v>
      </c>
      <c r="AT282" s="1005">
        <v>200</v>
      </c>
      <c r="AU282" s="1005">
        <v>0.48</v>
      </c>
      <c r="AV282" s="1005">
        <v>160</v>
      </c>
      <c r="AW282" s="1005">
        <v>0.99239999999999995</v>
      </c>
      <c r="AX282" s="1024">
        <f t="shared" si="275"/>
        <v>0.76967592592592604</v>
      </c>
      <c r="AY282" s="1005">
        <v>266</v>
      </c>
      <c r="AZ282" s="1005">
        <f t="shared" si="290"/>
        <v>207</v>
      </c>
      <c r="BA282" s="1005">
        <f t="shared" si="291"/>
        <v>59</v>
      </c>
      <c r="BB282" s="1005">
        <v>200</v>
      </c>
      <c r="BC282" s="1005">
        <v>0.48</v>
      </c>
      <c r="BD282" s="1005">
        <v>160</v>
      </c>
      <c r="BE282" s="1005">
        <v>0.99629999999999996</v>
      </c>
      <c r="BF282" s="1024">
        <f t="shared" si="276"/>
        <v>0.77284946236559138</v>
      </c>
      <c r="BG282" s="1005">
        <v>276</v>
      </c>
      <c r="BH282" s="1005">
        <f t="shared" si="292"/>
        <v>214</v>
      </c>
      <c r="BI282" s="1005">
        <f t="shared" si="293"/>
        <v>62</v>
      </c>
      <c r="BJ282" s="1005">
        <v>200</v>
      </c>
      <c r="BK282" s="1005">
        <v>83.16</v>
      </c>
      <c r="BL282" s="1005">
        <v>160</v>
      </c>
      <c r="BM282" s="1005">
        <v>0.98609999999999998</v>
      </c>
      <c r="BN282" s="1024">
        <f t="shared" si="277"/>
        <v>1.0822510822510824E-2</v>
      </c>
      <c r="BO282" s="1005">
        <v>648</v>
      </c>
      <c r="BP282" s="1005">
        <f t="shared" si="294"/>
        <v>35925</v>
      </c>
      <c r="BQ282" s="1005">
        <f t="shared" si="295"/>
        <v>0</v>
      </c>
      <c r="BR282" s="1005">
        <v>200</v>
      </c>
      <c r="BS282" s="1005">
        <v>1.08</v>
      </c>
      <c r="BT282" s="1005">
        <v>160</v>
      </c>
      <c r="BU282" s="1005">
        <v>1</v>
      </c>
      <c r="BV282" s="1024">
        <f t="shared" si="278"/>
        <v>0.48909796893667856</v>
      </c>
      <c r="BW282" s="1005">
        <v>393</v>
      </c>
      <c r="BX282" s="1005">
        <f t="shared" si="296"/>
        <v>482</v>
      </c>
      <c r="BY282" s="1005">
        <f t="shared" si="297"/>
        <v>0</v>
      </c>
      <c r="BZ282" s="1005">
        <v>200</v>
      </c>
      <c r="CA282" s="1005">
        <v>0.96</v>
      </c>
      <c r="CB282" s="1005">
        <v>160</v>
      </c>
      <c r="CC282" s="1005">
        <v>1</v>
      </c>
      <c r="CD282" s="1024">
        <f t="shared" si="306"/>
        <v>0.52503360215053763</v>
      </c>
      <c r="CE282" s="1005">
        <v>375</v>
      </c>
      <c r="CF282" s="1005">
        <f t="shared" si="298"/>
        <v>429</v>
      </c>
      <c r="CG282" s="1005">
        <f t="shared" si="299"/>
        <v>0</v>
      </c>
      <c r="CH282" s="1005">
        <v>200</v>
      </c>
      <c r="CI282" s="1005">
        <v>0.96</v>
      </c>
      <c r="CJ282" s="1005">
        <v>160</v>
      </c>
      <c r="CK282" s="1005">
        <v>1</v>
      </c>
      <c r="CL282" s="1024">
        <f t="shared" si="307"/>
        <v>0.7672991071428571</v>
      </c>
      <c r="CM282" s="1005">
        <v>495</v>
      </c>
      <c r="CN282" s="1005">
        <f t="shared" si="300"/>
        <v>387</v>
      </c>
      <c r="CO282" s="1005">
        <f t="shared" si="301"/>
        <v>108</v>
      </c>
      <c r="CP282" s="1005">
        <v>200</v>
      </c>
      <c r="CQ282" s="1005">
        <v>0.96</v>
      </c>
      <c r="CR282" s="1005">
        <v>160</v>
      </c>
      <c r="CS282" s="1005">
        <v>1</v>
      </c>
      <c r="CT282" s="1024">
        <f t="shared" si="308"/>
        <v>0.78965053763440862</v>
      </c>
      <c r="CU282" s="1005">
        <v>564</v>
      </c>
      <c r="CV282" s="1005">
        <f t="shared" si="302"/>
        <v>429</v>
      </c>
      <c r="CW282" s="1005">
        <f t="shared" si="303"/>
        <v>135</v>
      </c>
    </row>
    <row r="283" spans="1:101">
      <c r="A283" s="1004">
        <v>277</v>
      </c>
      <c r="B283" s="1005" t="s">
        <v>2278</v>
      </c>
      <c r="C283" s="1004" t="s">
        <v>1274</v>
      </c>
      <c r="D283" s="1005" t="s">
        <v>2054</v>
      </c>
      <c r="E283" s="1004" t="s">
        <v>55</v>
      </c>
      <c r="F283" s="1004">
        <v>0</v>
      </c>
      <c r="G283" s="1005"/>
      <c r="H283" s="1004"/>
      <c r="I283" s="1005"/>
      <c r="J283" s="1024">
        <v>0</v>
      </c>
      <c r="K283" s="1005"/>
      <c r="L283" s="1005">
        <f t="shared" si="280"/>
        <v>0</v>
      </c>
      <c r="M283" s="1005">
        <f t="shared" si="281"/>
        <v>0</v>
      </c>
      <c r="N283" s="1005"/>
      <c r="O283" s="1005"/>
      <c r="P283" s="1005"/>
      <c r="Q283" s="1005"/>
      <c r="R283" s="1024">
        <v>0</v>
      </c>
      <c r="S283" s="1005"/>
      <c r="T283" s="1005">
        <f t="shared" si="282"/>
        <v>0</v>
      </c>
      <c r="U283" s="1005">
        <f t="shared" si="283"/>
        <v>0</v>
      </c>
      <c r="V283" s="1005"/>
      <c r="W283" s="1005"/>
      <c r="X283" s="1005"/>
      <c r="Y283" s="1005"/>
      <c r="Z283" s="1024">
        <v>0</v>
      </c>
      <c r="AA283" s="1005"/>
      <c r="AB283" s="1005">
        <f t="shared" si="284"/>
        <v>0</v>
      </c>
      <c r="AC283" s="1005">
        <f t="shared" si="285"/>
        <v>0</v>
      </c>
      <c r="AD283" s="1005"/>
      <c r="AE283" s="1005"/>
      <c r="AF283" s="1005"/>
      <c r="AG283" s="1005"/>
      <c r="AH283" s="1024">
        <v>0</v>
      </c>
      <c r="AI283" s="1005"/>
      <c r="AJ283" s="1005">
        <f t="shared" si="286"/>
        <v>0</v>
      </c>
      <c r="AK283" s="1005">
        <f t="shared" si="287"/>
        <v>0</v>
      </c>
      <c r="AL283" s="1005"/>
      <c r="AM283" s="1005"/>
      <c r="AN283" s="1005"/>
      <c r="AO283" s="1005"/>
      <c r="AP283" s="1024">
        <v>0</v>
      </c>
      <c r="AQ283" s="1005"/>
      <c r="AR283" s="1005">
        <f t="shared" si="288"/>
        <v>0</v>
      </c>
      <c r="AS283" s="1005">
        <f t="shared" si="289"/>
        <v>0</v>
      </c>
      <c r="AT283" s="1005"/>
      <c r="AU283" s="1005"/>
      <c r="AV283" s="1005"/>
      <c r="AW283" s="1005"/>
      <c r="AX283" s="1024">
        <v>0</v>
      </c>
      <c r="AY283" s="1005"/>
      <c r="AZ283" s="1005">
        <f t="shared" si="290"/>
        <v>0</v>
      </c>
      <c r="BA283" s="1005">
        <f t="shared" si="291"/>
        <v>0</v>
      </c>
      <c r="BB283" s="1005">
        <v>200</v>
      </c>
      <c r="BC283" s="1005">
        <v>55.25</v>
      </c>
      <c r="BD283" s="1005">
        <v>200</v>
      </c>
      <c r="BE283" s="1005">
        <v>0.90429999999999999</v>
      </c>
      <c r="BF283" s="1024">
        <f t="shared" si="276"/>
        <v>5.1890235002189464E-2</v>
      </c>
      <c r="BG283" s="1005">
        <v>2133</v>
      </c>
      <c r="BH283" s="1005">
        <f t="shared" si="292"/>
        <v>24664</v>
      </c>
      <c r="BI283" s="1005">
        <f t="shared" si="293"/>
        <v>0</v>
      </c>
      <c r="BJ283" s="1005">
        <v>200</v>
      </c>
      <c r="BK283" s="1005">
        <v>119.57</v>
      </c>
      <c r="BL283" s="1005">
        <v>200</v>
      </c>
      <c r="BM283" s="1005">
        <v>0.98260000000000003</v>
      </c>
      <c r="BN283" s="1024">
        <f t="shared" si="277"/>
        <v>0.35125867692565027</v>
      </c>
      <c r="BO283" s="1005">
        <v>30240</v>
      </c>
      <c r="BP283" s="1005">
        <f t="shared" si="294"/>
        <v>51654</v>
      </c>
      <c r="BQ283" s="1005">
        <f t="shared" si="295"/>
        <v>0</v>
      </c>
      <c r="BR283" s="1005">
        <v>200</v>
      </c>
      <c r="BS283" s="1005">
        <v>99.41</v>
      </c>
      <c r="BT283" s="1005">
        <v>200</v>
      </c>
      <c r="BU283" s="1005">
        <v>0.95530000000000004</v>
      </c>
      <c r="BV283" s="1024">
        <f t="shared" si="278"/>
        <v>0.17904020819609892</v>
      </c>
      <c r="BW283" s="1005">
        <v>13242</v>
      </c>
      <c r="BX283" s="1005">
        <f t="shared" si="296"/>
        <v>44377</v>
      </c>
      <c r="BY283" s="1005">
        <f t="shared" si="297"/>
        <v>0</v>
      </c>
      <c r="BZ283" s="1005">
        <v>200</v>
      </c>
      <c r="CA283" s="1005">
        <v>44.45</v>
      </c>
      <c r="CB283" s="1005">
        <v>200</v>
      </c>
      <c r="CC283" s="1005">
        <v>0.86709999999999998</v>
      </c>
      <c r="CD283" s="1024">
        <f t="shared" si="306"/>
        <v>0.16119960811350192</v>
      </c>
      <c r="CE283" s="1005">
        <v>5331</v>
      </c>
      <c r="CF283" s="1005">
        <f t="shared" si="298"/>
        <v>19842</v>
      </c>
      <c r="CG283" s="1005">
        <f t="shared" si="299"/>
        <v>0</v>
      </c>
      <c r="CH283" s="1005">
        <v>200</v>
      </c>
      <c r="CI283" s="1005">
        <v>115.44</v>
      </c>
      <c r="CJ283" s="1005">
        <v>200</v>
      </c>
      <c r="CK283" s="1005">
        <v>0.98099999999999998</v>
      </c>
      <c r="CL283" s="1024">
        <f t="shared" si="307"/>
        <v>0.40733126670626674</v>
      </c>
      <c r="CM283" s="1005">
        <v>31599</v>
      </c>
      <c r="CN283" s="1005">
        <f t="shared" si="300"/>
        <v>46545</v>
      </c>
      <c r="CO283" s="1005">
        <f t="shared" si="301"/>
        <v>0</v>
      </c>
      <c r="CP283" s="1005">
        <v>200</v>
      </c>
      <c r="CQ283" s="1005">
        <v>67.680000000000007</v>
      </c>
      <c r="CR283" s="1005">
        <v>200</v>
      </c>
      <c r="CS283" s="1005">
        <v>0.95379999999999998</v>
      </c>
      <c r="CT283" s="1024">
        <f t="shared" si="308"/>
        <v>0.28919297643559821</v>
      </c>
      <c r="CU283" s="1005">
        <v>14562</v>
      </c>
      <c r="CV283" s="1005">
        <f t="shared" si="302"/>
        <v>30212</v>
      </c>
      <c r="CW283" s="1005">
        <f t="shared" si="303"/>
        <v>0</v>
      </c>
    </row>
    <row r="284" spans="1:101">
      <c r="A284" s="1004">
        <v>278</v>
      </c>
      <c r="B284" s="1005" t="s">
        <v>840</v>
      </c>
      <c r="C284" s="1004" t="s">
        <v>1274</v>
      </c>
      <c r="D284" s="1005" t="s">
        <v>2011</v>
      </c>
      <c r="E284" s="1004" t="s">
        <v>55</v>
      </c>
      <c r="F284" s="1004">
        <v>200</v>
      </c>
      <c r="G284" s="1005">
        <v>103.6</v>
      </c>
      <c r="H284" s="1004">
        <v>160</v>
      </c>
      <c r="I284" s="1005">
        <v>0.89229999999999998</v>
      </c>
      <c r="J284" s="1024">
        <f>+(K284/(24*30*G284))</f>
        <v>0.63872801372801369</v>
      </c>
      <c r="K284" s="1005">
        <v>47644</v>
      </c>
      <c r="L284" s="1005">
        <f t="shared" si="280"/>
        <v>44755</v>
      </c>
      <c r="M284" s="1005">
        <f t="shared" si="281"/>
        <v>2889</v>
      </c>
      <c r="N284" s="1005">
        <v>200</v>
      </c>
      <c r="O284" s="1005">
        <v>112</v>
      </c>
      <c r="P284" s="1005">
        <v>160</v>
      </c>
      <c r="Q284" s="1005">
        <v>0.92579999999999996</v>
      </c>
      <c r="R284" s="1024">
        <f>+(S284/(24*31*O284))</f>
        <v>0.37019969278033793</v>
      </c>
      <c r="S284" s="1005">
        <v>30848</v>
      </c>
      <c r="T284" s="1005">
        <f t="shared" si="282"/>
        <v>49997</v>
      </c>
      <c r="U284" s="1005">
        <f t="shared" si="283"/>
        <v>0</v>
      </c>
      <c r="V284" s="1005">
        <v>200</v>
      </c>
      <c r="W284" s="1005">
        <v>105.2</v>
      </c>
      <c r="X284" s="1005">
        <v>160</v>
      </c>
      <c r="Y284" s="1005">
        <v>0.89200000000000002</v>
      </c>
      <c r="Z284" s="1024">
        <f>+(AA284/(24*30*W284))</f>
        <v>0.44756020278833969</v>
      </c>
      <c r="AA284" s="1005">
        <v>33900</v>
      </c>
      <c r="AB284" s="1005">
        <f t="shared" si="284"/>
        <v>45446</v>
      </c>
      <c r="AC284" s="1005">
        <f t="shared" si="285"/>
        <v>0</v>
      </c>
      <c r="AD284" s="1005">
        <v>200</v>
      </c>
      <c r="AE284" s="1005">
        <v>108</v>
      </c>
      <c r="AF284" s="1005">
        <v>160</v>
      </c>
      <c r="AG284" s="1005">
        <v>0.89</v>
      </c>
      <c r="AH284" s="1024">
        <f>+(AI284/(24*31*AE284))</f>
        <v>0.38122262046993227</v>
      </c>
      <c r="AI284" s="1005">
        <v>30632</v>
      </c>
      <c r="AJ284" s="1005">
        <f t="shared" si="286"/>
        <v>48211</v>
      </c>
      <c r="AK284" s="1005">
        <f t="shared" si="287"/>
        <v>0</v>
      </c>
      <c r="AL284" s="1005">
        <v>200</v>
      </c>
      <c r="AM284" s="1005">
        <v>108.8</v>
      </c>
      <c r="AN284" s="1005">
        <v>160</v>
      </c>
      <c r="AO284" s="1005">
        <v>0.89049999999999996</v>
      </c>
      <c r="AP284" s="1024">
        <f>+(AQ284/(24*31*AM284))</f>
        <v>0.44211535420619863</v>
      </c>
      <c r="AQ284" s="1005">
        <v>35788</v>
      </c>
      <c r="AR284" s="1005">
        <f t="shared" si="288"/>
        <v>48568</v>
      </c>
      <c r="AS284" s="1005">
        <f t="shared" si="289"/>
        <v>0</v>
      </c>
      <c r="AT284" s="1005">
        <v>200</v>
      </c>
      <c r="AU284" s="1005">
        <v>113.2</v>
      </c>
      <c r="AV284" s="1005">
        <v>160</v>
      </c>
      <c r="AW284" s="1005">
        <v>0.89029999999999998</v>
      </c>
      <c r="AX284" s="1024">
        <f>+(AY284/(24*30*AU284))</f>
        <v>0.44576953278366704</v>
      </c>
      <c r="AY284" s="1005">
        <v>36332</v>
      </c>
      <c r="AZ284" s="1005">
        <f t="shared" si="290"/>
        <v>48902</v>
      </c>
      <c r="BA284" s="1005">
        <f t="shared" si="291"/>
        <v>0</v>
      </c>
      <c r="BB284" s="1005">
        <v>200</v>
      </c>
      <c r="BC284" s="1005">
        <v>114</v>
      </c>
      <c r="BD284" s="1005">
        <v>160</v>
      </c>
      <c r="BE284" s="1005">
        <v>0.88290000000000002</v>
      </c>
      <c r="BF284" s="1024">
        <f t="shared" si="276"/>
        <v>0.54305791360120736</v>
      </c>
      <c r="BG284" s="1005">
        <v>46060</v>
      </c>
      <c r="BH284" s="1005">
        <f t="shared" si="292"/>
        <v>50890</v>
      </c>
      <c r="BI284" s="1005">
        <f t="shared" si="293"/>
        <v>0</v>
      </c>
      <c r="BJ284" s="1005">
        <v>200</v>
      </c>
      <c r="BK284" s="1005">
        <v>120.4</v>
      </c>
      <c r="BL284" s="1005">
        <v>160</v>
      </c>
      <c r="BM284" s="1005">
        <v>0.87729999999999997</v>
      </c>
      <c r="BN284" s="1024">
        <f t="shared" si="277"/>
        <v>0.44444444444444442</v>
      </c>
      <c r="BO284" s="1005">
        <v>38528</v>
      </c>
      <c r="BP284" s="1005">
        <f t="shared" si="294"/>
        <v>52013</v>
      </c>
      <c r="BQ284" s="1005">
        <f t="shared" si="295"/>
        <v>0</v>
      </c>
      <c r="BR284" s="1005">
        <v>200</v>
      </c>
      <c r="BS284" s="1005">
        <v>120</v>
      </c>
      <c r="BT284" s="1005">
        <v>160</v>
      </c>
      <c r="BU284" s="1005">
        <v>0.8831</v>
      </c>
      <c r="BV284" s="1024">
        <f t="shared" si="278"/>
        <v>0.61030465949820789</v>
      </c>
      <c r="BW284" s="1005">
        <v>54488</v>
      </c>
      <c r="BX284" s="1005">
        <f t="shared" si="296"/>
        <v>53568</v>
      </c>
      <c r="BY284" s="1005">
        <f t="shared" si="297"/>
        <v>920</v>
      </c>
      <c r="BZ284" s="1005">
        <v>200</v>
      </c>
      <c r="CA284" s="1005">
        <v>124</v>
      </c>
      <c r="CB284" s="1005">
        <v>160</v>
      </c>
      <c r="CC284" s="1005">
        <v>0.91790000000000005</v>
      </c>
      <c r="CD284" s="1024">
        <f t="shared" si="306"/>
        <v>0.657258064516129</v>
      </c>
      <c r="CE284" s="1005">
        <v>60636</v>
      </c>
      <c r="CF284" s="1005">
        <f t="shared" si="298"/>
        <v>55354</v>
      </c>
      <c r="CG284" s="1005">
        <f t="shared" si="299"/>
        <v>5282</v>
      </c>
      <c r="CH284" s="1005">
        <v>200</v>
      </c>
      <c r="CI284" s="1005">
        <v>124.8</v>
      </c>
      <c r="CJ284" s="1005">
        <v>160</v>
      </c>
      <c r="CK284" s="1005">
        <v>0.91549999999999998</v>
      </c>
      <c r="CL284" s="1024">
        <f t="shared" si="307"/>
        <v>0.35862141330891334</v>
      </c>
      <c r="CM284" s="1005">
        <v>30076</v>
      </c>
      <c r="CN284" s="1005">
        <f t="shared" si="300"/>
        <v>50319</v>
      </c>
      <c r="CO284" s="1005">
        <f t="shared" si="301"/>
        <v>0</v>
      </c>
      <c r="CP284" s="1005">
        <v>200</v>
      </c>
      <c r="CQ284" s="1005">
        <v>117.6</v>
      </c>
      <c r="CR284" s="1005">
        <v>160</v>
      </c>
      <c r="CS284" s="1005">
        <v>0.91059999999999997</v>
      </c>
      <c r="CT284" s="1024">
        <f t="shared" si="308"/>
        <v>0.57841416136347013</v>
      </c>
      <c r="CU284" s="1005">
        <v>50608</v>
      </c>
      <c r="CV284" s="1005">
        <f t="shared" si="302"/>
        <v>52497</v>
      </c>
      <c r="CW284" s="1005">
        <f t="shared" si="303"/>
        <v>0</v>
      </c>
    </row>
    <row r="285" spans="1:101">
      <c r="A285" s="1004">
        <v>279</v>
      </c>
      <c r="B285" s="1005" t="s">
        <v>2036</v>
      </c>
      <c r="C285" s="1004" t="s">
        <v>1274</v>
      </c>
      <c r="D285" s="1005" t="s">
        <v>2203</v>
      </c>
      <c r="E285" s="1004" t="s">
        <v>55</v>
      </c>
      <c r="F285" s="1004">
        <v>200</v>
      </c>
      <c r="G285" s="1005">
        <v>148</v>
      </c>
      <c r="H285" s="1004">
        <v>160</v>
      </c>
      <c r="I285" s="1005">
        <v>0.99150000000000005</v>
      </c>
      <c r="J285" s="1024">
        <f>+(K285/(24*30*G285))</f>
        <v>0.61974474474474472</v>
      </c>
      <c r="K285" s="1005">
        <v>66040</v>
      </c>
      <c r="L285" s="1005">
        <f t="shared" si="280"/>
        <v>63936</v>
      </c>
      <c r="M285" s="1005">
        <f t="shared" si="281"/>
        <v>2104</v>
      </c>
      <c r="N285" s="1005">
        <v>200</v>
      </c>
      <c r="O285" s="1005">
        <v>160</v>
      </c>
      <c r="P285" s="1005">
        <v>160</v>
      </c>
      <c r="Q285" s="1005">
        <v>0.9929</v>
      </c>
      <c r="R285" s="1024">
        <f>+(S285/(24*31*O285))</f>
        <v>0.42657930107526881</v>
      </c>
      <c r="S285" s="1005">
        <v>50780</v>
      </c>
      <c r="T285" s="1005">
        <f t="shared" si="282"/>
        <v>71424</v>
      </c>
      <c r="U285" s="1005">
        <f t="shared" si="283"/>
        <v>0</v>
      </c>
      <c r="V285" s="1005">
        <v>200</v>
      </c>
      <c r="W285" s="1005">
        <v>176</v>
      </c>
      <c r="X285" s="1005">
        <v>176</v>
      </c>
      <c r="Y285" s="1005">
        <v>0.99309999999999998</v>
      </c>
      <c r="Z285" s="1024">
        <f>+(AA285/(24*30*W285))</f>
        <v>0.46414141414141413</v>
      </c>
      <c r="AA285" s="1005">
        <v>58816</v>
      </c>
      <c r="AB285" s="1005">
        <f t="shared" si="284"/>
        <v>76032</v>
      </c>
      <c r="AC285" s="1005">
        <f t="shared" si="285"/>
        <v>0</v>
      </c>
      <c r="AD285" s="1005">
        <v>200</v>
      </c>
      <c r="AE285" s="1005">
        <v>160</v>
      </c>
      <c r="AF285" s="1005">
        <v>160</v>
      </c>
      <c r="AG285" s="1005">
        <v>0.9929</v>
      </c>
      <c r="AH285" s="1024">
        <f>+(AI285/(24*31*AE285))</f>
        <v>0.4961021505376344</v>
      </c>
      <c r="AI285" s="1005">
        <v>59056</v>
      </c>
      <c r="AJ285" s="1005">
        <f t="shared" si="286"/>
        <v>71424</v>
      </c>
      <c r="AK285" s="1005">
        <f t="shared" si="287"/>
        <v>0</v>
      </c>
      <c r="AL285" s="1005">
        <v>200</v>
      </c>
      <c r="AM285" s="1005">
        <v>174.24</v>
      </c>
      <c r="AN285" s="1005">
        <v>174.24</v>
      </c>
      <c r="AO285" s="1005">
        <v>0.99229999999999996</v>
      </c>
      <c r="AP285" s="1024">
        <f>+(AQ285/(24*31*AM285))</f>
        <v>0.54300334725554666</v>
      </c>
      <c r="AQ285" s="1005">
        <v>70392</v>
      </c>
      <c r="AR285" s="1005">
        <f t="shared" si="288"/>
        <v>77781</v>
      </c>
      <c r="AS285" s="1005">
        <f t="shared" si="289"/>
        <v>0</v>
      </c>
      <c r="AT285" s="1005">
        <v>200</v>
      </c>
      <c r="AU285" s="1005">
        <v>164.32</v>
      </c>
      <c r="AV285" s="1005">
        <v>164.32</v>
      </c>
      <c r="AW285" s="1005">
        <v>0.99099999999999999</v>
      </c>
      <c r="AX285" s="1024">
        <f>+(AY285/(24*30*AU285))</f>
        <v>0.45830290490100617</v>
      </c>
      <c r="AY285" s="1005">
        <v>54222</v>
      </c>
      <c r="AZ285" s="1005">
        <f t="shared" si="290"/>
        <v>70986</v>
      </c>
      <c r="BA285" s="1005">
        <f t="shared" si="291"/>
        <v>0</v>
      </c>
      <c r="BB285" s="1005">
        <v>200</v>
      </c>
      <c r="BC285" s="1005">
        <v>179.84</v>
      </c>
      <c r="BD285" s="1005">
        <v>179.84</v>
      </c>
      <c r="BE285" s="1005">
        <v>0.99119999999999997</v>
      </c>
      <c r="BF285" s="1024">
        <f t="shared" si="276"/>
        <v>0.51720107239888269</v>
      </c>
      <c r="BG285" s="1005">
        <v>69202</v>
      </c>
      <c r="BH285" s="1005">
        <f t="shared" si="292"/>
        <v>80281</v>
      </c>
      <c r="BI285" s="1005">
        <f t="shared" si="293"/>
        <v>0</v>
      </c>
      <c r="BJ285" s="1005">
        <v>200</v>
      </c>
      <c r="BK285" s="1005">
        <v>182.4</v>
      </c>
      <c r="BL285" s="1005">
        <v>182.4</v>
      </c>
      <c r="BM285" s="1005">
        <v>0.98719999999999997</v>
      </c>
      <c r="BN285" s="1024">
        <f t="shared" si="277"/>
        <v>0.45646016081871343</v>
      </c>
      <c r="BO285" s="1005">
        <v>59946</v>
      </c>
      <c r="BP285" s="1005">
        <f t="shared" si="294"/>
        <v>78797</v>
      </c>
      <c r="BQ285" s="1005">
        <f t="shared" si="295"/>
        <v>0</v>
      </c>
      <c r="BR285" s="1005">
        <v>200</v>
      </c>
      <c r="BS285" s="1005">
        <v>221.6</v>
      </c>
      <c r="BT285" s="1005">
        <v>221.6</v>
      </c>
      <c r="BU285" s="1005">
        <v>0.9879</v>
      </c>
      <c r="BV285" s="1024">
        <f t="shared" si="278"/>
        <v>0.52763867862272429</v>
      </c>
      <c r="BW285" s="1005">
        <v>86992</v>
      </c>
      <c r="BX285" s="1005">
        <f t="shared" si="296"/>
        <v>98922</v>
      </c>
      <c r="BY285" s="1005">
        <f t="shared" si="297"/>
        <v>0</v>
      </c>
      <c r="BZ285" s="1005">
        <v>200</v>
      </c>
      <c r="CA285" s="1005">
        <v>240.8</v>
      </c>
      <c r="CB285" s="1005">
        <v>240.8</v>
      </c>
      <c r="CC285" s="1005">
        <v>0.98819999999999997</v>
      </c>
      <c r="CD285" s="1024">
        <f t="shared" si="306"/>
        <v>0.51499482013360476</v>
      </c>
      <c r="CE285" s="1005">
        <v>92264</v>
      </c>
      <c r="CF285" s="1005">
        <f t="shared" si="298"/>
        <v>107493</v>
      </c>
      <c r="CG285" s="1005">
        <f t="shared" si="299"/>
        <v>0</v>
      </c>
      <c r="CH285" s="1005">
        <v>200</v>
      </c>
      <c r="CI285" s="1005">
        <v>224.64</v>
      </c>
      <c r="CJ285" s="1005">
        <v>224.64</v>
      </c>
      <c r="CK285" s="1005">
        <v>0.98770000000000002</v>
      </c>
      <c r="CL285" s="1024">
        <f t="shared" si="307"/>
        <v>0.41142547652964323</v>
      </c>
      <c r="CM285" s="1005">
        <v>62108</v>
      </c>
      <c r="CN285" s="1005">
        <f t="shared" si="300"/>
        <v>90575</v>
      </c>
      <c r="CO285" s="1005">
        <f t="shared" si="301"/>
        <v>0</v>
      </c>
      <c r="CP285" s="1005">
        <v>200</v>
      </c>
      <c r="CQ285" s="1005">
        <v>188.64</v>
      </c>
      <c r="CR285" s="1005">
        <v>188.64</v>
      </c>
      <c r="CS285" s="1005">
        <v>0.98819999999999997</v>
      </c>
      <c r="CT285" s="1024">
        <f t="shared" si="308"/>
        <v>0.55266844966118545</v>
      </c>
      <c r="CU285" s="1005">
        <v>77566</v>
      </c>
      <c r="CV285" s="1005">
        <f t="shared" si="302"/>
        <v>84209</v>
      </c>
      <c r="CW285" s="1005">
        <f t="shared" si="303"/>
        <v>0</v>
      </c>
    </row>
    <row r="286" spans="1:101">
      <c r="A286" s="1004">
        <v>280</v>
      </c>
      <c r="B286" s="1005" t="s">
        <v>1675</v>
      </c>
      <c r="C286" s="1004" t="s">
        <v>1274</v>
      </c>
      <c r="D286" s="1005" t="s">
        <v>2011</v>
      </c>
      <c r="E286" s="1004" t="s">
        <v>55</v>
      </c>
      <c r="F286" s="1004">
        <v>201</v>
      </c>
      <c r="G286" s="1005">
        <v>167.16</v>
      </c>
      <c r="H286" s="1004">
        <v>167.16</v>
      </c>
      <c r="I286" s="1005">
        <v>0.67059999999999997</v>
      </c>
      <c r="J286" s="1024">
        <f>+(K286/(24*30*G286))</f>
        <v>0.3250378878519582</v>
      </c>
      <c r="K286" s="1005">
        <v>39120</v>
      </c>
      <c r="L286" s="1005">
        <f t="shared" si="280"/>
        <v>72213</v>
      </c>
      <c r="M286" s="1005">
        <f t="shared" si="281"/>
        <v>0</v>
      </c>
      <c r="N286" s="1005">
        <v>201</v>
      </c>
      <c r="O286" s="1005">
        <v>182.28</v>
      </c>
      <c r="P286" s="1005">
        <v>182.28</v>
      </c>
      <c r="Q286" s="1005">
        <v>0.69389999999999996</v>
      </c>
      <c r="R286" s="1024">
        <f>+(S286/(24*31*O286))</f>
        <v>0.33615423276490614</v>
      </c>
      <c r="S286" s="1005">
        <v>45588</v>
      </c>
      <c r="T286" s="1005">
        <f t="shared" si="282"/>
        <v>81370</v>
      </c>
      <c r="U286" s="1005">
        <f t="shared" si="283"/>
        <v>0</v>
      </c>
      <c r="V286" s="1005">
        <v>201</v>
      </c>
      <c r="W286" s="1005">
        <v>172.2</v>
      </c>
      <c r="X286" s="1005">
        <v>172.2</v>
      </c>
      <c r="Y286" s="1005">
        <v>0.65049999999999997</v>
      </c>
      <c r="Z286" s="1024">
        <f>+(AA286/(24*30*W286))</f>
        <v>0.38946960898180416</v>
      </c>
      <c r="AA286" s="1005">
        <v>48288</v>
      </c>
      <c r="AB286" s="1005">
        <f t="shared" si="284"/>
        <v>74390</v>
      </c>
      <c r="AC286" s="1005">
        <f t="shared" si="285"/>
        <v>0</v>
      </c>
      <c r="AD286" s="1005">
        <v>201</v>
      </c>
      <c r="AE286" s="1005">
        <v>176.28</v>
      </c>
      <c r="AF286" s="1005">
        <v>176.28</v>
      </c>
      <c r="AG286" s="1005">
        <v>0.72740000000000005</v>
      </c>
      <c r="AH286" s="1024">
        <f>+(AI286/(24*31*AE286))</f>
        <v>0.3104939356009867</v>
      </c>
      <c r="AI286" s="1005">
        <v>40722</v>
      </c>
      <c r="AJ286" s="1005">
        <f t="shared" si="286"/>
        <v>78691</v>
      </c>
      <c r="AK286" s="1005">
        <f t="shared" si="287"/>
        <v>0</v>
      </c>
      <c r="AL286" s="1005">
        <v>201</v>
      </c>
      <c r="AM286" s="1005">
        <v>174.72</v>
      </c>
      <c r="AN286" s="1005">
        <v>174.72</v>
      </c>
      <c r="AO286" s="1005">
        <v>0.68089999999999995</v>
      </c>
      <c r="AP286" s="1024">
        <f>+(AQ286/(24*31*AM286))</f>
        <v>0.37460089753436532</v>
      </c>
      <c r="AQ286" s="1005">
        <v>48695</v>
      </c>
      <c r="AR286" s="1005">
        <f t="shared" si="288"/>
        <v>77995</v>
      </c>
      <c r="AS286" s="1005">
        <f t="shared" si="289"/>
        <v>0</v>
      </c>
      <c r="AT286" s="1005">
        <v>201</v>
      </c>
      <c r="AU286" s="1005">
        <v>5.4</v>
      </c>
      <c r="AV286" s="1005">
        <v>160.80000000000001</v>
      </c>
      <c r="AW286" s="1005">
        <v>0.41770000000000002</v>
      </c>
      <c r="AX286" s="1024">
        <f>+(AY286/(24*30*AU286))</f>
        <v>0.62422839506172834</v>
      </c>
      <c r="AY286" s="1005">
        <v>2427</v>
      </c>
      <c r="AZ286" s="1005">
        <f t="shared" si="290"/>
        <v>2333</v>
      </c>
      <c r="BA286" s="1005">
        <f t="shared" si="291"/>
        <v>94</v>
      </c>
      <c r="BB286" s="1005">
        <v>201</v>
      </c>
      <c r="BC286" s="1005">
        <v>13.8</v>
      </c>
      <c r="BD286" s="1005">
        <v>160.80000000000001</v>
      </c>
      <c r="BE286" s="1005">
        <v>0.377</v>
      </c>
      <c r="BF286" s="1024">
        <f t="shared" si="276"/>
        <v>0.25625292192613369</v>
      </c>
      <c r="BG286" s="1005">
        <v>2631</v>
      </c>
      <c r="BH286" s="1005">
        <f t="shared" si="292"/>
        <v>6160</v>
      </c>
      <c r="BI286" s="1005">
        <f t="shared" si="293"/>
        <v>0</v>
      </c>
      <c r="BJ286" s="1005">
        <v>201</v>
      </c>
      <c r="BK286" s="1005">
        <v>7.32</v>
      </c>
      <c r="BL286" s="1005">
        <v>160.80000000000001</v>
      </c>
      <c r="BM286" s="1005">
        <v>0.38490000000000002</v>
      </c>
      <c r="BN286" s="1024">
        <f t="shared" si="277"/>
        <v>0.4855418943533697</v>
      </c>
      <c r="BO286" s="1005">
        <v>2559</v>
      </c>
      <c r="BP286" s="1005">
        <f t="shared" si="294"/>
        <v>3162</v>
      </c>
      <c r="BQ286" s="1005">
        <f t="shared" si="295"/>
        <v>0</v>
      </c>
      <c r="BR286" s="1005">
        <v>201</v>
      </c>
      <c r="BS286" s="1005">
        <v>26.76</v>
      </c>
      <c r="BT286" s="1005">
        <v>160.80000000000001</v>
      </c>
      <c r="BU286" s="1005">
        <v>0.45839999999999997</v>
      </c>
      <c r="BV286" s="1024">
        <f t="shared" si="278"/>
        <v>0.10628124146133693</v>
      </c>
      <c r="BW286" s="1005">
        <v>2116</v>
      </c>
      <c r="BX286" s="1005">
        <f t="shared" si="296"/>
        <v>11946</v>
      </c>
      <c r="BY286" s="1005">
        <f t="shared" si="297"/>
        <v>0</v>
      </c>
      <c r="BZ286" s="1005">
        <v>201</v>
      </c>
      <c r="CA286" s="1005">
        <v>165.72</v>
      </c>
      <c r="CB286" s="1005">
        <v>165.72</v>
      </c>
      <c r="CC286" s="1005">
        <v>0.69510000000000005</v>
      </c>
      <c r="CD286" s="1024">
        <f t="shared" si="306"/>
        <v>0.25217428542508546</v>
      </c>
      <c r="CE286" s="1005">
        <v>31092</v>
      </c>
      <c r="CF286" s="1005">
        <f t="shared" si="298"/>
        <v>73977</v>
      </c>
      <c r="CG286" s="1005">
        <f t="shared" si="299"/>
        <v>0</v>
      </c>
      <c r="CH286" s="1005">
        <v>201</v>
      </c>
      <c r="CI286" s="1005">
        <v>178.92</v>
      </c>
      <c r="CJ286" s="1005">
        <v>178.92</v>
      </c>
      <c r="CK286" s="1005">
        <v>0.66990000000000005</v>
      </c>
      <c r="CL286" s="1024">
        <f t="shared" si="307"/>
        <v>0.36542003342808177</v>
      </c>
      <c r="CM286" s="1005">
        <v>43936</v>
      </c>
      <c r="CN286" s="1005">
        <f t="shared" si="300"/>
        <v>72141</v>
      </c>
      <c r="CO286" s="1005">
        <f t="shared" si="301"/>
        <v>0</v>
      </c>
      <c r="CP286" s="1005">
        <v>201</v>
      </c>
      <c r="CQ286" s="1005">
        <v>172.56</v>
      </c>
      <c r="CR286" s="1005">
        <v>172.56</v>
      </c>
      <c r="CS286" s="1005">
        <v>0.66300000000000003</v>
      </c>
      <c r="CT286" s="1024">
        <f t="shared" si="308"/>
        <v>0.48703645545136864</v>
      </c>
      <c r="CU286" s="1005">
        <v>62528</v>
      </c>
      <c r="CV286" s="1005">
        <f t="shared" si="302"/>
        <v>77031</v>
      </c>
      <c r="CW286" s="1005">
        <f t="shared" si="303"/>
        <v>0</v>
      </c>
    </row>
    <row r="287" spans="1:101">
      <c r="A287" s="1004">
        <v>281</v>
      </c>
      <c r="B287" s="1005" t="s">
        <v>2279</v>
      </c>
      <c r="C287" s="1004" t="s">
        <v>1274</v>
      </c>
      <c r="D287" s="1005" t="s">
        <v>2011</v>
      </c>
      <c r="E287" s="1004" t="s">
        <v>55</v>
      </c>
      <c r="F287" s="1004">
        <v>0</v>
      </c>
      <c r="G287" s="1005"/>
      <c r="H287" s="1004"/>
      <c r="I287" s="1005"/>
      <c r="J287" s="1024">
        <v>0</v>
      </c>
      <c r="K287" s="1005"/>
      <c r="L287" s="1005">
        <f t="shared" si="280"/>
        <v>0</v>
      </c>
      <c r="M287" s="1005">
        <f t="shared" si="281"/>
        <v>0</v>
      </c>
      <c r="N287" s="1005"/>
      <c r="O287" s="1005"/>
      <c r="P287" s="1005"/>
      <c r="Q287" s="1005"/>
      <c r="R287" s="1024">
        <v>0</v>
      </c>
      <c r="S287" s="1005"/>
      <c r="T287" s="1005">
        <f t="shared" si="282"/>
        <v>0</v>
      </c>
      <c r="U287" s="1005">
        <f t="shared" si="283"/>
        <v>0</v>
      </c>
      <c r="V287" s="1005"/>
      <c r="W287" s="1005"/>
      <c r="X287" s="1005"/>
      <c r="Y287" s="1005"/>
      <c r="Z287" s="1024">
        <v>0</v>
      </c>
      <c r="AA287" s="1005"/>
      <c r="AB287" s="1005">
        <f t="shared" si="284"/>
        <v>0</v>
      </c>
      <c r="AC287" s="1005">
        <f t="shared" si="285"/>
        <v>0</v>
      </c>
      <c r="AD287" s="1005"/>
      <c r="AE287" s="1005"/>
      <c r="AF287" s="1005"/>
      <c r="AG287" s="1005"/>
      <c r="AH287" s="1024">
        <v>0</v>
      </c>
      <c r="AI287" s="1005"/>
      <c r="AJ287" s="1005">
        <f t="shared" si="286"/>
        <v>0</v>
      </c>
      <c r="AK287" s="1005">
        <f t="shared" si="287"/>
        <v>0</v>
      </c>
      <c r="AL287" s="1005"/>
      <c r="AM287" s="1005"/>
      <c r="AN287" s="1005"/>
      <c r="AO287" s="1005"/>
      <c r="AP287" s="1024">
        <v>0</v>
      </c>
      <c r="AQ287" s="1005"/>
      <c r="AR287" s="1005">
        <f t="shared" si="288"/>
        <v>0</v>
      </c>
      <c r="AS287" s="1005">
        <f t="shared" si="289"/>
        <v>0</v>
      </c>
      <c r="AT287" s="1005"/>
      <c r="AU287" s="1005"/>
      <c r="AV287" s="1005"/>
      <c r="AW287" s="1005"/>
      <c r="AX287" s="1024">
        <v>0</v>
      </c>
      <c r="AY287" s="1005"/>
      <c r="AZ287" s="1005">
        <f t="shared" si="290"/>
        <v>0</v>
      </c>
      <c r="BA287" s="1005">
        <f t="shared" si="291"/>
        <v>0</v>
      </c>
      <c r="BB287" s="1005"/>
      <c r="BC287" s="1005"/>
      <c r="BD287" s="1005"/>
      <c r="BE287" s="1005"/>
      <c r="BF287" s="1024">
        <v>0</v>
      </c>
      <c r="BG287" s="1005"/>
      <c r="BH287" s="1005">
        <f t="shared" si="292"/>
        <v>0</v>
      </c>
      <c r="BI287" s="1005">
        <f t="shared" si="293"/>
        <v>0</v>
      </c>
      <c r="BJ287" s="1005"/>
      <c r="BK287" s="1005"/>
      <c r="BL287" s="1005"/>
      <c r="BM287" s="1005"/>
      <c r="BN287" s="1024">
        <v>0</v>
      </c>
      <c r="BO287" s="1005"/>
      <c r="BP287" s="1005">
        <f t="shared" si="294"/>
        <v>0</v>
      </c>
      <c r="BQ287" s="1005">
        <f t="shared" si="295"/>
        <v>0</v>
      </c>
      <c r="BR287" s="1005">
        <v>202</v>
      </c>
      <c r="BS287" s="1005">
        <v>216</v>
      </c>
      <c r="BT287" s="1005">
        <v>216</v>
      </c>
      <c r="BU287" s="1005">
        <v>0.52629999999999999</v>
      </c>
      <c r="BV287" s="1024">
        <f t="shared" si="278"/>
        <v>4.9656511350059739E-2</v>
      </c>
      <c r="BW287" s="1005">
        <v>7980</v>
      </c>
      <c r="BX287" s="1005">
        <f t="shared" si="296"/>
        <v>96422</v>
      </c>
      <c r="BY287" s="1005">
        <f t="shared" si="297"/>
        <v>0</v>
      </c>
      <c r="BZ287" s="1005">
        <v>202</v>
      </c>
      <c r="CA287" s="1005">
        <v>174</v>
      </c>
      <c r="CB287" s="1005">
        <v>174</v>
      </c>
      <c r="CC287" s="1005">
        <v>0.59789999999999999</v>
      </c>
      <c r="CD287" s="1024">
        <f t="shared" si="306"/>
        <v>0.13255469039673712</v>
      </c>
      <c r="CE287" s="1005">
        <v>17160</v>
      </c>
      <c r="CF287" s="1005">
        <f t="shared" si="298"/>
        <v>77674</v>
      </c>
      <c r="CG287" s="1005">
        <f t="shared" si="299"/>
        <v>0</v>
      </c>
      <c r="CH287" s="1005">
        <v>202</v>
      </c>
      <c r="CI287" s="1005">
        <v>186</v>
      </c>
      <c r="CJ287" s="1005">
        <v>186</v>
      </c>
      <c r="CK287" s="1005">
        <v>0.62029999999999996</v>
      </c>
      <c r="CL287" s="1024">
        <f t="shared" si="307"/>
        <v>0.19345238095238096</v>
      </c>
      <c r="CM287" s="1005">
        <v>24180</v>
      </c>
      <c r="CN287" s="1005">
        <f t="shared" si="300"/>
        <v>74995</v>
      </c>
      <c r="CO287" s="1005">
        <f t="shared" si="301"/>
        <v>0</v>
      </c>
      <c r="CP287" s="1005">
        <v>202</v>
      </c>
      <c r="CQ287" s="1005">
        <v>216</v>
      </c>
      <c r="CR287" s="1005">
        <v>216</v>
      </c>
      <c r="CS287" s="1005">
        <v>0.66900000000000004</v>
      </c>
      <c r="CT287" s="1024">
        <f t="shared" si="308"/>
        <v>0.10379330943847073</v>
      </c>
      <c r="CU287" s="1005">
        <v>16680</v>
      </c>
      <c r="CV287" s="1005">
        <f t="shared" si="302"/>
        <v>96422</v>
      </c>
      <c r="CW287" s="1005">
        <f t="shared" si="303"/>
        <v>0</v>
      </c>
    </row>
    <row r="288" spans="1:101">
      <c r="A288" s="1004">
        <v>282</v>
      </c>
      <c r="B288" s="1005" t="s">
        <v>972</v>
      </c>
      <c r="C288" s="1004" t="s">
        <v>1274</v>
      </c>
      <c r="D288" s="1005" t="s">
        <v>2051</v>
      </c>
      <c r="E288" s="1004" t="s">
        <v>55</v>
      </c>
      <c r="F288" s="1004">
        <v>204</v>
      </c>
      <c r="G288" s="1005">
        <v>30</v>
      </c>
      <c r="H288" s="1004">
        <v>163.19999999999999</v>
      </c>
      <c r="I288" s="1005">
        <v>1</v>
      </c>
      <c r="J288" s="1024">
        <f>+(K288/(24*30*G288))</f>
        <v>0.20694444444444443</v>
      </c>
      <c r="K288" s="1005">
        <v>4470</v>
      </c>
      <c r="L288" s="1005">
        <f t="shared" si="280"/>
        <v>12960</v>
      </c>
      <c r="M288" s="1005">
        <f t="shared" si="281"/>
        <v>0</v>
      </c>
      <c r="N288" s="1005">
        <v>204</v>
      </c>
      <c r="O288" s="1005">
        <v>12</v>
      </c>
      <c r="P288" s="1005">
        <v>163.19999999999999</v>
      </c>
      <c r="Q288" s="1005">
        <v>0.999</v>
      </c>
      <c r="R288" s="1024">
        <f t="shared" ref="R288:R295" si="309">+(S288/(24*31*O288))</f>
        <v>0.33669354838709675</v>
      </c>
      <c r="S288" s="1005">
        <v>3006</v>
      </c>
      <c r="T288" s="1005">
        <f t="shared" si="282"/>
        <v>5357</v>
      </c>
      <c r="U288" s="1005">
        <f t="shared" si="283"/>
        <v>0</v>
      </c>
      <c r="V288" s="1005">
        <v>204</v>
      </c>
      <c r="W288" s="1005">
        <v>15</v>
      </c>
      <c r="X288" s="1005">
        <v>163.19999999999999</v>
      </c>
      <c r="Y288" s="1005">
        <v>1</v>
      </c>
      <c r="Z288" s="1024">
        <f t="shared" ref="Z288:Z295" si="310">+(AA288/(24*30*W288))</f>
        <v>0.31055555555555553</v>
      </c>
      <c r="AA288" s="1005">
        <v>3354</v>
      </c>
      <c r="AB288" s="1005">
        <f t="shared" si="284"/>
        <v>6480</v>
      </c>
      <c r="AC288" s="1005">
        <f t="shared" si="285"/>
        <v>0</v>
      </c>
      <c r="AD288" s="1005">
        <v>204</v>
      </c>
      <c r="AE288" s="1005">
        <v>15</v>
      </c>
      <c r="AF288" s="1005">
        <v>163.19999999999999</v>
      </c>
      <c r="AG288" s="1005">
        <v>1</v>
      </c>
      <c r="AH288" s="1024">
        <f t="shared" ref="AH288:AH295" si="311">+(AI288/(24*31*AE288))</f>
        <v>0.29435483870967744</v>
      </c>
      <c r="AI288" s="1005">
        <v>3285</v>
      </c>
      <c r="AJ288" s="1005">
        <f t="shared" si="286"/>
        <v>6696</v>
      </c>
      <c r="AK288" s="1005">
        <f t="shared" si="287"/>
        <v>0</v>
      </c>
      <c r="AL288" s="1005">
        <v>204</v>
      </c>
      <c r="AM288" s="1005">
        <v>38.28</v>
      </c>
      <c r="AN288" s="1005">
        <v>163.19999999999999</v>
      </c>
      <c r="AO288" s="1005">
        <v>0.99660000000000004</v>
      </c>
      <c r="AP288" s="1024">
        <f t="shared" ref="AP288:AP295" si="312">+(AQ288/(24*31*AM288))</f>
        <v>0.20719570566622847</v>
      </c>
      <c r="AQ288" s="1005">
        <v>5901</v>
      </c>
      <c r="AR288" s="1005">
        <f t="shared" si="288"/>
        <v>17088</v>
      </c>
      <c r="AS288" s="1005">
        <f t="shared" si="289"/>
        <v>0</v>
      </c>
      <c r="AT288" s="1005">
        <v>204</v>
      </c>
      <c r="AU288" s="1005">
        <v>35.04</v>
      </c>
      <c r="AV288" s="1005">
        <v>163.19999999999999</v>
      </c>
      <c r="AW288" s="1005">
        <v>0.99350000000000005</v>
      </c>
      <c r="AX288" s="1024">
        <f t="shared" ref="AX288:AX295" si="313">+(AY288/(24*30*AU288))</f>
        <v>0.20932426433282597</v>
      </c>
      <c r="AY288" s="1005">
        <v>5281</v>
      </c>
      <c r="AZ288" s="1005">
        <f t="shared" si="290"/>
        <v>15137</v>
      </c>
      <c r="BA288" s="1005">
        <f t="shared" si="291"/>
        <v>0</v>
      </c>
      <c r="BB288" s="1005">
        <v>204</v>
      </c>
      <c r="BC288" s="1005">
        <v>30.72</v>
      </c>
      <c r="BD288" s="1005">
        <v>163.19999999999999</v>
      </c>
      <c r="BE288" s="1005">
        <v>0.99370000000000003</v>
      </c>
      <c r="BF288" s="1024">
        <f t="shared" ref="BF288:BF295" si="314">+(BG288/(24*31*BC288))</f>
        <v>0.13375231014784947</v>
      </c>
      <c r="BG288" s="1005">
        <v>3057</v>
      </c>
      <c r="BH288" s="1005">
        <f t="shared" si="292"/>
        <v>13713</v>
      </c>
      <c r="BI288" s="1005">
        <f t="shared" si="293"/>
        <v>0</v>
      </c>
      <c r="BJ288" s="1005">
        <v>204</v>
      </c>
      <c r="BK288" s="1005">
        <v>20.399999999999999</v>
      </c>
      <c r="BL288" s="1005">
        <v>163.19999999999999</v>
      </c>
      <c r="BM288" s="1005">
        <v>0.98880000000000001</v>
      </c>
      <c r="BN288" s="1024">
        <f t="shared" ref="BN288:BN295" si="315">+(BO288/(24*30*BK288))</f>
        <v>0.38419117647058826</v>
      </c>
      <c r="BO288" s="1005">
        <v>5643</v>
      </c>
      <c r="BP288" s="1005">
        <f t="shared" si="294"/>
        <v>8813</v>
      </c>
      <c r="BQ288" s="1005">
        <f t="shared" si="295"/>
        <v>0</v>
      </c>
      <c r="BR288" s="1005">
        <v>204</v>
      </c>
      <c r="BS288" s="1005">
        <v>29.4</v>
      </c>
      <c r="BT288" s="1005">
        <v>163.19999999999999</v>
      </c>
      <c r="BU288" s="1005">
        <v>0.96489999999999998</v>
      </c>
      <c r="BV288" s="1024">
        <f t="shared" si="278"/>
        <v>0.25149038109867605</v>
      </c>
      <c r="BW288" s="1005">
        <v>5501</v>
      </c>
      <c r="BX288" s="1005">
        <f t="shared" si="296"/>
        <v>13124</v>
      </c>
      <c r="BY288" s="1005">
        <f t="shared" si="297"/>
        <v>0</v>
      </c>
      <c r="BZ288" s="1005">
        <v>204</v>
      </c>
      <c r="CA288" s="1005">
        <v>19.5</v>
      </c>
      <c r="CB288" s="1005">
        <v>163.19999999999999</v>
      </c>
      <c r="CC288" s="1005">
        <v>0.9798</v>
      </c>
      <c r="CD288" s="1024">
        <f t="shared" si="306"/>
        <v>0.3314033636614282</v>
      </c>
      <c r="CE288" s="1005">
        <v>4808</v>
      </c>
      <c r="CF288" s="1005">
        <f t="shared" si="298"/>
        <v>8705</v>
      </c>
      <c r="CG288" s="1005">
        <f t="shared" si="299"/>
        <v>0</v>
      </c>
      <c r="CH288" s="1005">
        <v>204</v>
      </c>
      <c r="CI288" s="1005">
        <v>22.5</v>
      </c>
      <c r="CJ288" s="1005">
        <v>163.19999999999999</v>
      </c>
      <c r="CK288" s="1005">
        <v>0.98150000000000004</v>
      </c>
      <c r="CL288" s="1024">
        <f t="shared" si="307"/>
        <v>0.2943121693121693</v>
      </c>
      <c r="CM288" s="1005">
        <v>4450</v>
      </c>
      <c r="CN288" s="1005">
        <f t="shared" si="300"/>
        <v>9072</v>
      </c>
      <c r="CO288" s="1005">
        <f t="shared" si="301"/>
        <v>0</v>
      </c>
      <c r="CP288" s="1005">
        <v>204</v>
      </c>
      <c r="CQ288" s="1005">
        <v>48.3</v>
      </c>
      <c r="CR288" s="1005">
        <v>163.19999999999999</v>
      </c>
      <c r="CS288" s="1005">
        <v>0.98060000000000003</v>
      </c>
      <c r="CT288" s="1024">
        <f t="shared" si="308"/>
        <v>0.16835860103742292</v>
      </c>
      <c r="CU288" s="1005">
        <v>6050</v>
      </c>
      <c r="CV288" s="1005">
        <f t="shared" si="302"/>
        <v>21561</v>
      </c>
      <c r="CW288" s="1005">
        <f t="shared" si="303"/>
        <v>0</v>
      </c>
    </row>
    <row r="289" spans="1:101">
      <c r="A289" s="1004">
        <v>283</v>
      </c>
      <c r="B289" s="1005" t="s">
        <v>1805</v>
      </c>
      <c r="C289" s="1004" t="s">
        <v>1274</v>
      </c>
      <c r="D289" s="1005" t="s">
        <v>2054</v>
      </c>
      <c r="E289" s="1004" t="s">
        <v>55</v>
      </c>
      <c r="F289" s="1004">
        <v>205</v>
      </c>
      <c r="G289" s="1005">
        <v>270</v>
      </c>
      <c r="H289" s="1004">
        <v>270</v>
      </c>
      <c r="I289" s="1005">
        <v>0.92430000000000001</v>
      </c>
      <c r="J289" s="1024">
        <f>+(K289/(24*30*G289))</f>
        <v>0.91736111111111107</v>
      </c>
      <c r="K289" s="1005">
        <v>178335</v>
      </c>
      <c r="L289" s="1005">
        <f t="shared" si="280"/>
        <v>116640</v>
      </c>
      <c r="M289" s="1005">
        <f t="shared" si="281"/>
        <v>61695</v>
      </c>
      <c r="N289" s="1005">
        <v>205</v>
      </c>
      <c r="O289" s="1005">
        <v>240</v>
      </c>
      <c r="P289" s="1005">
        <v>240</v>
      </c>
      <c r="Q289" s="1005">
        <v>0.92320000000000002</v>
      </c>
      <c r="R289" s="1024">
        <f t="shared" si="309"/>
        <v>0.62289986559139787</v>
      </c>
      <c r="S289" s="1005">
        <v>111225</v>
      </c>
      <c r="T289" s="1005">
        <f t="shared" si="282"/>
        <v>107136</v>
      </c>
      <c r="U289" s="1005">
        <f t="shared" si="283"/>
        <v>4089</v>
      </c>
      <c r="V289" s="1005">
        <v>205</v>
      </c>
      <c r="W289" s="1005">
        <v>225</v>
      </c>
      <c r="X289" s="1005">
        <v>225</v>
      </c>
      <c r="Y289" s="1005">
        <v>0.9214</v>
      </c>
      <c r="Z289" s="1024">
        <f t="shared" si="310"/>
        <v>0.74925925925925929</v>
      </c>
      <c r="AA289" s="1005">
        <v>121380</v>
      </c>
      <c r="AB289" s="1005">
        <f t="shared" si="284"/>
        <v>97200</v>
      </c>
      <c r="AC289" s="1005">
        <f t="shared" si="285"/>
        <v>24180</v>
      </c>
      <c r="AD289" s="1005">
        <v>205</v>
      </c>
      <c r="AE289" s="1005">
        <v>240</v>
      </c>
      <c r="AF289" s="1005">
        <v>240</v>
      </c>
      <c r="AG289" s="1005">
        <v>0.93069999999999997</v>
      </c>
      <c r="AH289" s="1024">
        <f t="shared" si="311"/>
        <v>0.70673723118279574</v>
      </c>
      <c r="AI289" s="1005">
        <v>126195</v>
      </c>
      <c r="AJ289" s="1005">
        <f t="shared" si="286"/>
        <v>107136</v>
      </c>
      <c r="AK289" s="1005">
        <f t="shared" si="287"/>
        <v>19059</v>
      </c>
      <c r="AL289" s="1005">
        <v>205</v>
      </c>
      <c r="AM289" s="1005">
        <v>210</v>
      </c>
      <c r="AN289" s="1005">
        <v>210</v>
      </c>
      <c r="AO289" s="1005">
        <v>0.94379999999999997</v>
      </c>
      <c r="AP289" s="1024">
        <f t="shared" si="312"/>
        <v>0.69124423963133641</v>
      </c>
      <c r="AQ289" s="1005">
        <v>108000</v>
      </c>
      <c r="AR289" s="1005">
        <f t="shared" si="288"/>
        <v>93744</v>
      </c>
      <c r="AS289" s="1005">
        <f t="shared" si="289"/>
        <v>14256</v>
      </c>
      <c r="AT289" s="1005">
        <v>205</v>
      </c>
      <c r="AU289" s="1005">
        <v>165</v>
      </c>
      <c r="AV289" s="1005">
        <v>205</v>
      </c>
      <c r="AW289" s="1005">
        <v>0.94499999999999995</v>
      </c>
      <c r="AX289" s="1024">
        <f t="shared" si="313"/>
        <v>0.79494949494949496</v>
      </c>
      <c r="AY289" s="1005">
        <v>94440</v>
      </c>
      <c r="AZ289" s="1005">
        <f t="shared" si="290"/>
        <v>71280</v>
      </c>
      <c r="BA289" s="1005">
        <f t="shared" si="291"/>
        <v>23160</v>
      </c>
      <c r="BB289" s="1005">
        <v>205</v>
      </c>
      <c r="BC289" s="1005">
        <v>150</v>
      </c>
      <c r="BD289" s="1005">
        <v>205</v>
      </c>
      <c r="BE289" s="1005">
        <v>0.96309999999999996</v>
      </c>
      <c r="BF289" s="1024">
        <f t="shared" si="314"/>
        <v>0.71935483870967742</v>
      </c>
      <c r="BG289" s="1005">
        <v>80280</v>
      </c>
      <c r="BH289" s="1005">
        <f t="shared" si="292"/>
        <v>66960</v>
      </c>
      <c r="BI289" s="1005">
        <f t="shared" si="293"/>
        <v>13320</v>
      </c>
      <c r="BJ289" s="1005">
        <v>205</v>
      </c>
      <c r="BK289" s="1005">
        <v>135</v>
      </c>
      <c r="BL289" s="1005">
        <v>205</v>
      </c>
      <c r="BM289" s="1005">
        <v>0.97389999999999999</v>
      </c>
      <c r="BN289" s="1024">
        <f t="shared" si="315"/>
        <v>0.77608024691358024</v>
      </c>
      <c r="BO289" s="1005">
        <v>75435</v>
      </c>
      <c r="BP289" s="1005">
        <f t="shared" si="294"/>
        <v>58320</v>
      </c>
      <c r="BQ289" s="1005">
        <f t="shared" si="295"/>
        <v>17115</v>
      </c>
      <c r="BR289" s="1005">
        <v>205</v>
      </c>
      <c r="BS289" s="1005">
        <v>154.5</v>
      </c>
      <c r="BT289" s="1005">
        <v>205</v>
      </c>
      <c r="BU289" s="1005">
        <v>0.97640000000000005</v>
      </c>
      <c r="BV289" s="1024">
        <f t="shared" si="278"/>
        <v>0.78674705084037999</v>
      </c>
      <c r="BW289" s="1005">
        <v>90435</v>
      </c>
      <c r="BX289" s="1005">
        <f t="shared" si="296"/>
        <v>68969</v>
      </c>
      <c r="BY289" s="1005">
        <f t="shared" si="297"/>
        <v>21466</v>
      </c>
      <c r="BZ289" s="1005">
        <v>205</v>
      </c>
      <c r="CA289" s="1005">
        <v>306</v>
      </c>
      <c r="CB289" s="1005">
        <v>3060</v>
      </c>
      <c r="CC289" s="1005">
        <v>0.97430000000000005</v>
      </c>
      <c r="CD289" s="1024">
        <f t="shared" si="306"/>
        <v>0.35499683744465527</v>
      </c>
      <c r="CE289" s="1005">
        <v>80820</v>
      </c>
      <c r="CF289" s="1005">
        <f t="shared" si="298"/>
        <v>136598</v>
      </c>
      <c r="CG289" s="1005">
        <f t="shared" si="299"/>
        <v>0</v>
      </c>
      <c r="CH289" s="1005">
        <v>205</v>
      </c>
      <c r="CI289" s="1005">
        <v>150</v>
      </c>
      <c r="CJ289" s="1005">
        <v>205</v>
      </c>
      <c r="CK289" s="1005">
        <v>0.97550000000000003</v>
      </c>
      <c r="CL289" s="1024">
        <f t="shared" si="307"/>
        <v>0.65029761904761907</v>
      </c>
      <c r="CM289" s="1005">
        <v>65550</v>
      </c>
      <c r="CN289" s="1005">
        <f t="shared" si="300"/>
        <v>60480</v>
      </c>
      <c r="CO289" s="1005">
        <f t="shared" si="301"/>
        <v>5070</v>
      </c>
      <c r="CP289" s="1005">
        <v>205</v>
      </c>
      <c r="CQ289" s="1005">
        <v>240</v>
      </c>
      <c r="CR289" s="1005">
        <v>240</v>
      </c>
      <c r="CS289" s="1005">
        <v>0.95069999999999999</v>
      </c>
      <c r="CT289" s="1024">
        <f t="shared" si="308"/>
        <v>0.56308803763440862</v>
      </c>
      <c r="CU289" s="1005">
        <v>100545</v>
      </c>
      <c r="CV289" s="1005">
        <f t="shared" si="302"/>
        <v>107136</v>
      </c>
      <c r="CW289" s="1005">
        <f t="shared" si="303"/>
        <v>0</v>
      </c>
    </row>
    <row r="290" spans="1:101">
      <c r="A290" s="1004">
        <v>284</v>
      </c>
      <c r="B290" s="1005" t="s">
        <v>1828</v>
      </c>
      <c r="C290" s="1004" t="s">
        <v>1274</v>
      </c>
      <c r="D290" s="1005" t="s">
        <v>2011</v>
      </c>
      <c r="E290" s="1004" t="s">
        <v>55</v>
      </c>
      <c r="F290" s="1004">
        <v>206</v>
      </c>
      <c r="G290" s="1005">
        <v>3.75</v>
      </c>
      <c r="H290" s="1004">
        <v>164.8</v>
      </c>
      <c r="I290" s="1005">
        <v>0</v>
      </c>
      <c r="J290" s="1024">
        <f>+(K290/(24*30*G290))</f>
        <v>0</v>
      </c>
      <c r="K290" s="1005">
        <v>0</v>
      </c>
      <c r="L290" s="1005">
        <f t="shared" si="280"/>
        <v>1620</v>
      </c>
      <c r="M290" s="1005">
        <f t="shared" si="281"/>
        <v>0</v>
      </c>
      <c r="N290" s="1005">
        <v>206</v>
      </c>
      <c r="O290" s="1005">
        <v>156</v>
      </c>
      <c r="P290" s="1005">
        <v>164.8</v>
      </c>
      <c r="Q290" s="1005">
        <v>0.88200000000000001</v>
      </c>
      <c r="R290" s="1024">
        <f t="shared" si="309"/>
        <v>0.13520988420181967</v>
      </c>
      <c r="S290" s="1005">
        <v>15693</v>
      </c>
      <c r="T290" s="1005">
        <f t="shared" si="282"/>
        <v>69638</v>
      </c>
      <c r="U290" s="1005">
        <f t="shared" si="283"/>
        <v>0</v>
      </c>
      <c r="V290" s="1005">
        <v>206</v>
      </c>
      <c r="W290" s="1005">
        <v>168.18</v>
      </c>
      <c r="X290" s="1005">
        <v>168.18</v>
      </c>
      <c r="Y290" s="1005">
        <v>0.89590000000000003</v>
      </c>
      <c r="Z290" s="1024">
        <f t="shared" si="310"/>
        <v>0.52689083125222969</v>
      </c>
      <c r="AA290" s="1005">
        <v>63801</v>
      </c>
      <c r="AB290" s="1005">
        <f t="shared" si="284"/>
        <v>72654</v>
      </c>
      <c r="AC290" s="1005">
        <f t="shared" si="285"/>
        <v>0</v>
      </c>
      <c r="AD290" s="1005">
        <v>206</v>
      </c>
      <c r="AE290" s="1005">
        <v>171.27</v>
      </c>
      <c r="AF290" s="1005">
        <v>171.27</v>
      </c>
      <c r="AG290" s="1005">
        <v>0.90600000000000003</v>
      </c>
      <c r="AH290" s="1024">
        <f t="shared" si="311"/>
        <v>0.36967662830053283</v>
      </c>
      <c r="AI290" s="1005">
        <v>47106</v>
      </c>
      <c r="AJ290" s="1005">
        <f t="shared" si="286"/>
        <v>76455</v>
      </c>
      <c r="AK290" s="1005">
        <f t="shared" si="287"/>
        <v>0</v>
      </c>
      <c r="AL290" s="1005">
        <v>206</v>
      </c>
      <c r="AM290" s="1005">
        <v>98.82</v>
      </c>
      <c r="AN290" s="1005">
        <v>164.8</v>
      </c>
      <c r="AO290" s="1005">
        <v>0.97729999999999995</v>
      </c>
      <c r="AP290" s="1024">
        <f t="shared" si="312"/>
        <v>0.406571740081347</v>
      </c>
      <c r="AQ290" s="1005">
        <v>29892</v>
      </c>
      <c r="AR290" s="1005">
        <f t="shared" si="288"/>
        <v>44113</v>
      </c>
      <c r="AS290" s="1005">
        <f t="shared" si="289"/>
        <v>0</v>
      </c>
      <c r="AT290" s="1005">
        <v>206</v>
      </c>
      <c r="AU290" s="1005">
        <v>96.66</v>
      </c>
      <c r="AV290" s="1005">
        <v>164.8</v>
      </c>
      <c r="AW290" s="1005">
        <v>0.95720000000000005</v>
      </c>
      <c r="AX290" s="1024">
        <f t="shared" si="313"/>
        <v>0.42748637837092213</v>
      </c>
      <c r="AY290" s="1005">
        <v>29751</v>
      </c>
      <c r="AZ290" s="1005">
        <f t="shared" si="290"/>
        <v>41757</v>
      </c>
      <c r="BA290" s="1005">
        <f t="shared" si="291"/>
        <v>0</v>
      </c>
      <c r="BB290" s="1005">
        <v>206</v>
      </c>
      <c r="BC290" s="1005">
        <v>94.77</v>
      </c>
      <c r="BD290" s="1005">
        <v>164.8</v>
      </c>
      <c r="BE290" s="1005">
        <v>0.97929999999999995</v>
      </c>
      <c r="BF290" s="1024">
        <f t="shared" si="314"/>
        <v>0.38701508235558418</v>
      </c>
      <c r="BG290" s="1005">
        <v>27288</v>
      </c>
      <c r="BH290" s="1005">
        <f t="shared" si="292"/>
        <v>42305</v>
      </c>
      <c r="BI290" s="1005">
        <f t="shared" si="293"/>
        <v>0</v>
      </c>
      <c r="BJ290" s="1005">
        <v>206</v>
      </c>
      <c r="BK290" s="1005">
        <v>69.09</v>
      </c>
      <c r="BL290" s="1005">
        <v>164.8</v>
      </c>
      <c r="BM290" s="1005">
        <v>0.99660000000000004</v>
      </c>
      <c r="BN290" s="1024">
        <f t="shared" si="315"/>
        <v>0.47136585130506098</v>
      </c>
      <c r="BO290" s="1005">
        <v>23448</v>
      </c>
      <c r="BP290" s="1005">
        <f t="shared" si="294"/>
        <v>29847</v>
      </c>
      <c r="BQ290" s="1005">
        <f t="shared" si="295"/>
        <v>0</v>
      </c>
      <c r="BR290" s="1005">
        <v>206</v>
      </c>
      <c r="BS290" s="1005">
        <v>83.25</v>
      </c>
      <c r="BT290" s="1005">
        <v>164.8</v>
      </c>
      <c r="BU290" s="1005">
        <v>0.94410000000000005</v>
      </c>
      <c r="BV290" s="1024">
        <f t="shared" si="278"/>
        <v>0.27671219606703479</v>
      </c>
      <c r="BW290" s="1005">
        <v>17139</v>
      </c>
      <c r="BX290" s="1005">
        <f t="shared" si="296"/>
        <v>37163</v>
      </c>
      <c r="BY290" s="1005">
        <f t="shared" si="297"/>
        <v>0</v>
      </c>
      <c r="BZ290" s="1005">
        <v>206</v>
      </c>
      <c r="CA290" s="1005">
        <v>67.41</v>
      </c>
      <c r="CB290" s="1005">
        <v>164.8</v>
      </c>
      <c r="CC290" s="1005">
        <v>0.99309999999999998</v>
      </c>
      <c r="CD290" s="1024">
        <f t="shared" si="306"/>
        <v>0.19183283804929871</v>
      </c>
      <c r="CE290" s="1005">
        <v>9621</v>
      </c>
      <c r="CF290" s="1005">
        <f t="shared" si="298"/>
        <v>30092</v>
      </c>
      <c r="CG290" s="1005">
        <f t="shared" si="299"/>
        <v>0</v>
      </c>
      <c r="CH290" s="1005">
        <v>206</v>
      </c>
      <c r="CI290" s="1005">
        <v>66.66</v>
      </c>
      <c r="CJ290" s="1005">
        <v>164.8</v>
      </c>
      <c r="CK290" s="1005">
        <v>0.997</v>
      </c>
      <c r="CL290" s="1024">
        <f t="shared" si="307"/>
        <v>0.20533303330333036</v>
      </c>
      <c r="CM290" s="1005">
        <v>9198</v>
      </c>
      <c r="CN290" s="1005">
        <f t="shared" si="300"/>
        <v>26877</v>
      </c>
      <c r="CO290" s="1005">
        <f t="shared" si="301"/>
        <v>0</v>
      </c>
      <c r="CP290" s="1005">
        <v>206</v>
      </c>
      <c r="CQ290" s="1005">
        <v>69.84</v>
      </c>
      <c r="CR290" s="1005">
        <v>164.8</v>
      </c>
      <c r="CS290" s="1005">
        <v>0.99860000000000004</v>
      </c>
      <c r="CT290" s="1024">
        <f t="shared" si="308"/>
        <v>0.30934763330007758</v>
      </c>
      <c r="CU290" s="1005">
        <v>16074</v>
      </c>
      <c r="CV290" s="1005">
        <f t="shared" si="302"/>
        <v>31177</v>
      </c>
      <c r="CW290" s="1005">
        <f t="shared" si="303"/>
        <v>0</v>
      </c>
    </row>
    <row r="291" spans="1:101">
      <c r="A291" s="1004">
        <v>285</v>
      </c>
      <c r="B291" s="1005" t="s">
        <v>1617</v>
      </c>
      <c r="C291" s="1004" t="s">
        <v>1274</v>
      </c>
      <c r="D291" s="1005" t="s">
        <v>2203</v>
      </c>
      <c r="E291" s="1004" t="s">
        <v>55</v>
      </c>
      <c r="F291" s="1004">
        <v>206</v>
      </c>
      <c r="G291" s="1005">
        <v>204.96</v>
      </c>
      <c r="H291" s="1004">
        <v>204.96</v>
      </c>
      <c r="I291" s="1005">
        <v>0.97560000000000002</v>
      </c>
      <c r="J291" s="1024">
        <f>+(K291/(24*30*G291))</f>
        <v>0.17865274525110589</v>
      </c>
      <c r="K291" s="1005">
        <v>26364</v>
      </c>
      <c r="L291" s="1005">
        <f t="shared" si="280"/>
        <v>88543</v>
      </c>
      <c r="M291" s="1005">
        <f t="shared" si="281"/>
        <v>0</v>
      </c>
      <c r="N291" s="1005">
        <v>206</v>
      </c>
      <c r="O291" s="1005">
        <v>54.48</v>
      </c>
      <c r="P291" s="1005">
        <v>164.8</v>
      </c>
      <c r="Q291" s="1005">
        <v>0.83199999999999996</v>
      </c>
      <c r="R291" s="1024">
        <f t="shared" si="309"/>
        <v>0.19391549429207525</v>
      </c>
      <c r="S291" s="1005">
        <v>7860</v>
      </c>
      <c r="T291" s="1005">
        <f t="shared" si="282"/>
        <v>24320</v>
      </c>
      <c r="U291" s="1005">
        <f t="shared" si="283"/>
        <v>0</v>
      </c>
      <c r="V291" s="1005">
        <v>206</v>
      </c>
      <c r="W291" s="1005">
        <v>57.36</v>
      </c>
      <c r="X291" s="1005">
        <v>164.8</v>
      </c>
      <c r="Y291" s="1005">
        <v>0.8831</v>
      </c>
      <c r="Z291" s="1024">
        <f t="shared" si="310"/>
        <v>0.21828509995351</v>
      </c>
      <c r="AA291" s="1005">
        <v>9015</v>
      </c>
      <c r="AB291" s="1005">
        <f t="shared" si="284"/>
        <v>24780</v>
      </c>
      <c r="AC291" s="1005">
        <f t="shared" si="285"/>
        <v>0</v>
      </c>
      <c r="AD291" s="1005">
        <v>206</v>
      </c>
      <c r="AE291" s="1005">
        <v>81.12</v>
      </c>
      <c r="AF291" s="1005">
        <v>164.8</v>
      </c>
      <c r="AG291" s="1005">
        <v>0.96120000000000005</v>
      </c>
      <c r="AH291" s="1024">
        <f t="shared" si="311"/>
        <v>0.26687861869313478</v>
      </c>
      <c r="AI291" s="1005">
        <v>16107</v>
      </c>
      <c r="AJ291" s="1005">
        <f t="shared" si="286"/>
        <v>36212</v>
      </c>
      <c r="AK291" s="1005">
        <f t="shared" si="287"/>
        <v>0</v>
      </c>
      <c r="AL291" s="1005">
        <v>206</v>
      </c>
      <c r="AM291" s="1005">
        <v>118.08</v>
      </c>
      <c r="AN291" s="1005">
        <v>164.8</v>
      </c>
      <c r="AO291" s="1005">
        <v>0.96240000000000003</v>
      </c>
      <c r="AP291" s="1024">
        <f t="shared" si="312"/>
        <v>0.31020521898767373</v>
      </c>
      <c r="AQ291" s="1005">
        <v>27252</v>
      </c>
      <c r="AR291" s="1005">
        <f t="shared" si="288"/>
        <v>52711</v>
      </c>
      <c r="AS291" s="1005">
        <f t="shared" si="289"/>
        <v>0</v>
      </c>
      <c r="AT291" s="1005">
        <v>206</v>
      </c>
      <c r="AU291" s="1005">
        <v>95.76</v>
      </c>
      <c r="AV291" s="1005">
        <v>164.8</v>
      </c>
      <c r="AW291" s="1005">
        <v>0.9042</v>
      </c>
      <c r="AX291" s="1024">
        <f t="shared" si="313"/>
        <v>0.45212858535226957</v>
      </c>
      <c r="AY291" s="1005">
        <v>31173</v>
      </c>
      <c r="AZ291" s="1005">
        <f t="shared" si="290"/>
        <v>41368</v>
      </c>
      <c r="BA291" s="1005">
        <f t="shared" si="291"/>
        <v>0</v>
      </c>
      <c r="BB291" s="1005">
        <v>206</v>
      </c>
      <c r="BC291" s="1005">
        <v>120.24</v>
      </c>
      <c r="BD291" s="1005">
        <v>164.8</v>
      </c>
      <c r="BE291" s="1005">
        <v>0.90210000000000001</v>
      </c>
      <c r="BF291" s="1024">
        <f t="shared" si="314"/>
        <v>0.40731708625759233</v>
      </c>
      <c r="BG291" s="1005">
        <v>36438</v>
      </c>
      <c r="BH291" s="1005">
        <f t="shared" si="292"/>
        <v>53675</v>
      </c>
      <c r="BI291" s="1005">
        <f t="shared" si="293"/>
        <v>0</v>
      </c>
      <c r="BJ291" s="1005">
        <v>206</v>
      </c>
      <c r="BK291" s="1005">
        <v>149.52000000000001</v>
      </c>
      <c r="BL291" s="1005">
        <v>164.8</v>
      </c>
      <c r="BM291" s="1005">
        <v>0.89770000000000005</v>
      </c>
      <c r="BN291" s="1024">
        <f t="shared" si="315"/>
        <v>0.3271022828607098</v>
      </c>
      <c r="BO291" s="1005">
        <v>35214</v>
      </c>
      <c r="BP291" s="1005">
        <f t="shared" si="294"/>
        <v>64593</v>
      </c>
      <c r="BQ291" s="1005">
        <f t="shared" si="295"/>
        <v>0</v>
      </c>
      <c r="BR291" s="1005">
        <v>206</v>
      </c>
      <c r="BS291" s="1005">
        <v>168</v>
      </c>
      <c r="BT291" s="1005">
        <v>168</v>
      </c>
      <c r="BU291" s="1005">
        <v>0.95279999999999998</v>
      </c>
      <c r="BV291" s="1024">
        <f t="shared" si="278"/>
        <v>0.27114535330261136</v>
      </c>
      <c r="BW291" s="1005">
        <v>33891</v>
      </c>
      <c r="BX291" s="1005">
        <f t="shared" si="296"/>
        <v>74995</v>
      </c>
      <c r="BY291" s="1005">
        <f t="shared" si="297"/>
        <v>0</v>
      </c>
      <c r="BZ291" s="1005">
        <v>206</v>
      </c>
      <c r="CA291" s="1005">
        <v>121.68</v>
      </c>
      <c r="CB291" s="1005">
        <v>164.8</v>
      </c>
      <c r="CC291" s="1005">
        <v>0.90300000000000002</v>
      </c>
      <c r="CD291" s="1024">
        <f t="shared" si="306"/>
        <v>0.29194767873427924</v>
      </c>
      <c r="CE291" s="1005">
        <v>26430</v>
      </c>
      <c r="CF291" s="1005">
        <f t="shared" si="298"/>
        <v>54318</v>
      </c>
      <c r="CG291" s="1005">
        <f t="shared" si="299"/>
        <v>0</v>
      </c>
      <c r="CH291" s="1005">
        <v>206</v>
      </c>
      <c r="CI291" s="1005">
        <v>118.32</v>
      </c>
      <c r="CJ291" s="1005">
        <v>164.8</v>
      </c>
      <c r="CK291" s="1005">
        <v>0.91990000000000005</v>
      </c>
      <c r="CL291" s="1024">
        <f t="shared" si="307"/>
        <v>0.3566297208538588</v>
      </c>
      <c r="CM291" s="1005">
        <v>28356</v>
      </c>
      <c r="CN291" s="1005">
        <f t="shared" si="300"/>
        <v>47707</v>
      </c>
      <c r="CO291" s="1005">
        <f t="shared" si="301"/>
        <v>0</v>
      </c>
      <c r="CP291" s="1005">
        <v>206</v>
      </c>
      <c r="CQ291" s="1005">
        <v>174.48</v>
      </c>
      <c r="CR291" s="1005">
        <v>174.48</v>
      </c>
      <c r="CS291" s="1005">
        <v>0.94989999999999997</v>
      </c>
      <c r="CT291" s="1024">
        <f t="shared" si="308"/>
        <v>0.35037290529647541</v>
      </c>
      <c r="CU291" s="1005">
        <v>45483</v>
      </c>
      <c r="CV291" s="1005">
        <f t="shared" si="302"/>
        <v>77888</v>
      </c>
      <c r="CW291" s="1005">
        <f t="shared" si="303"/>
        <v>0</v>
      </c>
    </row>
    <row r="292" spans="1:101">
      <c r="A292" s="1004">
        <v>286</v>
      </c>
      <c r="B292" s="1005" t="s">
        <v>1897</v>
      </c>
      <c r="C292" s="1004" t="s">
        <v>1274</v>
      </c>
      <c r="D292" s="1005" t="s">
        <v>2011</v>
      </c>
      <c r="E292" s="1004" t="s">
        <v>55</v>
      </c>
      <c r="F292" s="1004">
        <v>207</v>
      </c>
      <c r="G292" s="1005">
        <v>181.6</v>
      </c>
      <c r="H292" s="1004">
        <v>181.6</v>
      </c>
      <c r="I292" s="1005">
        <v>0.77370000000000005</v>
      </c>
      <c r="J292" s="1024">
        <f>+(K292/(24*30*G292))</f>
        <v>0.21298335780714636</v>
      </c>
      <c r="K292" s="1005">
        <v>27848</v>
      </c>
      <c r="L292" s="1005">
        <f t="shared" si="280"/>
        <v>78451</v>
      </c>
      <c r="M292" s="1005">
        <f t="shared" si="281"/>
        <v>0</v>
      </c>
      <c r="N292" s="1005">
        <v>207</v>
      </c>
      <c r="O292" s="1005">
        <v>180.4</v>
      </c>
      <c r="P292" s="1005">
        <v>180.4</v>
      </c>
      <c r="Q292" s="1005">
        <v>0.75129999999999997</v>
      </c>
      <c r="R292" s="1024">
        <f t="shared" si="309"/>
        <v>0.18255429988317479</v>
      </c>
      <c r="S292" s="1005">
        <v>24502</v>
      </c>
      <c r="T292" s="1005">
        <f t="shared" si="282"/>
        <v>80531</v>
      </c>
      <c r="U292" s="1005">
        <f t="shared" si="283"/>
        <v>0</v>
      </c>
      <c r="V292" s="1005">
        <v>207</v>
      </c>
      <c r="W292" s="1005">
        <v>195.6</v>
      </c>
      <c r="X292" s="1005">
        <v>195.6</v>
      </c>
      <c r="Y292" s="1005">
        <v>0.76080000000000003</v>
      </c>
      <c r="Z292" s="1024">
        <f t="shared" si="310"/>
        <v>0.17253181095205636</v>
      </c>
      <c r="AA292" s="1005">
        <v>24298</v>
      </c>
      <c r="AB292" s="1005">
        <f t="shared" si="284"/>
        <v>84499</v>
      </c>
      <c r="AC292" s="1005">
        <f t="shared" si="285"/>
        <v>0</v>
      </c>
      <c r="AD292" s="1005">
        <v>207</v>
      </c>
      <c r="AE292" s="1005">
        <v>196</v>
      </c>
      <c r="AF292" s="1005">
        <v>196</v>
      </c>
      <c r="AG292" s="1005">
        <v>0.73529999999999995</v>
      </c>
      <c r="AH292" s="1024">
        <f t="shared" si="311"/>
        <v>9.5731841123546199E-2</v>
      </c>
      <c r="AI292" s="1005">
        <v>13960</v>
      </c>
      <c r="AJ292" s="1005">
        <f t="shared" si="286"/>
        <v>87494</v>
      </c>
      <c r="AK292" s="1005">
        <f t="shared" si="287"/>
        <v>0</v>
      </c>
      <c r="AL292" s="1005">
        <v>207</v>
      </c>
      <c r="AM292" s="1005">
        <v>213.12</v>
      </c>
      <c r="AN292" s="1005">
        <v>213.12</v>
      </c>
      <c r="AO292" s="1005">
        <v>0.76349999999999996</v>
      </c>
      <c r="AP292" s="1024">
        <f t="shared" si="312"/>
        <v>0.16041747392553846</v>
      </c>
      <c r="AQ292" s="1005">
        <v>25436</v>
      </c>
      <c r="AR292" s="1005">
        <f t="shared" si="288"/>
        <v>95137</v>
      </c>
      <c r="AS292" s="1005">
        <f t="shared" si="289"/>
        <v>0</v>
      </c>
      <c r="AT292" s="1005">
        <v>207</v>
      </c>
      <c r="AU292" s="1005">
        <v>230.88</v>
      </c>
      <c r="AV292" s="1005">
        <v>230.88</v>
      </c>
      <c r="AW292" s="1005">
        <v>0.71479999999999999</v>
      </c>
      <c r="AX292" s="1024">
        <f t="shared" si="313"/>
        <v>7.3029760529760526E-2</v>
      </c>
      <c r="AY292" s="1005">
        <v>12140</v>
      </c>
      <c r="AZ292" s="1005">
        <f t="shared" si="290"/>
        <v>99740</v>
      </c>
      <c r="BA292" s="1005">
        <f t="shared" si="291"/>
        <v>0</v>
      </c>
      <c r="BB292" s="1005">
        <v>207</v>
      </c>
      <c r="BC292" s="1005">
        <v>221.92</v>
      </c>
      <c r="BD292" s="1005">
        <v>221.92</v>
      </c>
      <c r="BE292" s="1005">
        <v>0.75390000000000001</v>
      </c>
      <c r="BF292" s="1024">
        <f t="shared" si="314"/>
        <v>0.18546594336038952</v>
      </c>
      <c r="BG292" s="1005">
        <v>30622</v>
      </c>
      <c r="BH292" s="1005">
        <f t="shared" si="292"/>
        <v>99065</v>
      </c>
      <c r="BI292" s="1005">
        <f t="shared" si="293"/>
        <v>0</v>
      </c>
      <c r="BJ292" s="1005">
        <v>207</v>
      </c>
      <c r="BK292" s="1005">
        <v>244</v>
      </c>
      <c r="BL292" s="1005">
        <v>244</v>
      </c>
      <c r="BM292" s="1005">
        <v>0.73380000000000001</v>
      </c>
      <c r="BN292" s="1024">
        <f t="shared" si="315"/>
        <v>0.13685109289617486</v>
      </c>
      <c r="BO292" s="1005">
        <v>24042</v>
      </c>
      <c r="BP292" s="1005">
        <f t="shared" si="294"/>
        <v>105408</v>
      </c>
      <c r="BQ292" s="1005">
        <f t="shared" si="295"/>
        <v>0</v>
      </c>
      <c r="BR292" s="1005">
        <v>207</v>
      </c>
      <c r="BS292" s="1005">
        <v>230.8</v>
      </c>
      <c r="BT292" s="1005">
        <v>230.8</v>
      </c>
      <c r="BU292" s="1005">
        <v>0.74509999999999998</v>
      </c>
      <c r="BV292" s="1024">
        <f t="shared" si="278"/>
        <v>0.18738003391662472</v>
      </c>
      <c r="BW292" s="1005">
        <v>32176</v>
      </c>
      <c r="BX292" s="1005">
        <f t="shared" si="296"/>
        <v>103029</v>
      </c>
      <c r="BY292" s="1005">
        <f t="shared" si="297"/>
        <v>0</v>
      </c>
      <c r="BZ292" s="1005">
        <v>207</v>
      </c>
      <c r="CA292" s="1005">
        <v>197.92</v>
      </c>
      <c r="CB292" s="1005">
        <v>197.92</v>
      </c>
      <c r="CC292" s="1005">
        <v>0.6915</v>
      </c>
      <c r="CD292" s="1024">
        <f t="shared" si="306"/>
        <v>0.25935047070174982</v>
      </c>
      <c r="CE292" s="1005">
        <v>38190</v>
      </c>
      <c r="CF292" s="1005">
        <f t="shared" si="298"/>
        <v>88351</v>
      </c>
      <c r="CG292" s="1005">
        <f t="shared" si="299"/>
        <v>0</v>
      </c>
      <c r="CH292" s="1005">
        <v>207</v>
      </c>
      <c r="CI292" s="1005">
        <v>207.68</v>
      </c>
      <c r="CJ292" s="1005">
        <v>207.68</v>
      </c>
      <c r="CK292" s="1005">
        <v>0.73540000000000005</v>
      </c>
      <c r="CL292" s="1024">
        <f t="shared" si="307"/>
        <v>0.23744462634822805</v>
      </c>
      <c r="CM292" s="1005">
        <v>33138</v>
      </c>
      <c r="CN292" s="1005">
        <f t="shared" si="300"/>
        <v>83737</v>
      </c>
      <c r="CO292" s="1005">
        <f t="shared" si="301"/>
        <v>0</v>
      </c>
      <c r="CP292" s="1005">
        <v>207</v>
      </c>
      <c r="CQ292" s="1005">
        <v>195.52</v>
      </c>
      <c r="CR292" s="1005">
        <v>195.52</v>
      </c>
      <c r="CS292" s="1005">
        <v>0.79849999999999999</v>
      </c>
      <c r="CT292" s="1024">
        <f t="shared" si="308"/>
        <v>0.15838656881896415</v>
      </c>
      <c r="CU292" s="1005">
        <v>23040</v>
      </c>
      <c r="CV292" s="1005">
        <f t="shared" si="302"/>
        <v>87280</v>
      </c>
      <c r="CW292" s="1005">
        <f t="shared" si="303"/>
        <v>0</v>
      </c>
    </row>
    <row r="293" spans="1:101">
      <c r="A293" s="1004">
        <v>287</v>
      </c>
      <c r="B293" s="1005" t="s">
        <v>2071</v>
      </c>
      <c r="C293" s="1004" t="s">
        <v>1274</v>
      </c>
      <c r="D293" s="1005" t="s">
        <v>2213</v>
      </c>
      <c r="E293" s="1004" t="s">
        <v>55</v>
      </c>
      <c r="F293" s="1004">
        <v>0</v>
      </c>
      <c r="G293" s="1005"/>
      <c r="H293" s="1004"/>
      <c r="I293" s="1005"/>
      <c r="J293" s="1024">
        <v>0</v>
      </c>
      <c r="K293" s="1005"/>
      <c r="L293" s="1005">
        <f t="shared" si="280"/>
        <v>0</v>
      </c>
      <c r="M293" s="1005">
        <f t="shared" si="281"/>
        <v>0</v>
      </c>
      <c r="N293" s="1005">
        <v>207</v>
      </c>
      <c r="O293" s="1005">
        <v>100</v>
      </c>
      <c r="P293" s="1005">
        <v>165.6</v>
      </c>
      <c r="Q293" s="1005">
        <v>0.71740000000000004</v>
      </c>
      <c r="R293" s="1024">
        <f t="shared" si="309"/>
        <v>2.4354838709677418E-2</v>
      </c>
      <c r="S293" s="1005">
        <v>1812</v>
      </c>
      <c r="T293" s="1005">
        <f t="shared" si="282"/>
        <v>44640</v>
      </c>
      <c r="U293" s="1005">
        <f t="shared" si="283"/>
        <v>0</v>
      </c>
      <c r="V293" s="1005">
        <v>207</v>
      </c>
      <c r="W293" s="1005">
        <v>114.8</v>
      </c>
      <c r="X293" s="1005">
        <v>165.6</v>
      </c>
      <c r="Y293" s="1005">
        <v>0.76439999999999997</v>
      </c>
      <c r="Z293" s="1024">
        <f t="shared" si="310"/>
        <v>0.20276809910956253</v>
      </c>
      <c r="AA293" s="1005">
        <v>16760</v>
      </c>
      <c r="AB293" s="1005">
        <f t="shared" si="284"/>
        <v>49594</v>
      </c>
      <c r="AC293" s="1005">
        <f t="shared" si="285"/>
        <v>0</v>
      </c>
      <c r="AD293" s="1005">
        <v>207</v>
      </c>
      <c r="AE293" s="1005">
        <v>113.6</v>
      </c>
      <c r="AF293" s="1005">
        <v>165.6</v>
      </c>
      <c r="AG293" s="1005">
        <v>0.80349999999999999</v>
      </c>
      <c r="AH293" s="1024">
        <f t="shared" si="311"/>
        <v>0.38282788126609119</v>
      </c>
      <c r="AI293" s="1005">
        <v>32356</v>
      </c>
      <c r="AJ293" s="1005">
        <f t="shared" si="286"/>
        <v>50711</v>
      </c>
      <c r="AK293" s="1005">
        <f t="shared" si="287"/>
        <v>0</v>
      </c>
      <c r="AL293" s="1005">
        <v>207</v>
      </c>
      <c r="AM293" s="1005">
        <v>132.63999999999999</v>
      </c>
      <c r="AN293" s="1005">
        <v>165.6</v>
      </c>
      <c r="AO293" s="1005">
        <v>0.80669999999999997</v>
      </c>
      <c r="AP293" s="1024">
        <f t="shared" si="312"/>
        <v>0.35032977936884707</v>
      </c>
      <c r="AQ293" s="1005">
        <v>34572</v>
      </c>
      <c r="AR293" s="1005">
        <f t="shared" si="288"/>
        <v>59210</v>
      </c>
      <c r="AS293" s="1005">
        <f t="shared" si="289"/>
        <v>0</v>
      </c>
      <c r="AT293" s="1005">
        <v>207</v>
      </c>
      <c r="AU293" s="1005">
        <v>136.32</v>
      </c>
      <c r="AV293" s="1005">
        <v>165.6</v>
      </c>
      <c r="AW293" s="1005">
        <v>0.80089999999999995</v>
      </c>
      <c r="AX293" s="1024">
        <f t="shared" si="313"/>
        <v>0.35478204877412628</v>
      </c>
      <c r="AY293" s="1005">
        <v>34822</v>
      </c>
      <c r="AZ293" s="1005">
        <f t="shared" si="290"/>
        <v>58890</v>
      </c>
      <c r="BA293" s="1005">
        <f t="shared" si="291"/>
        <v>0</v>
      </c>
      <c r="BB293" s="1005">
        <v>207</v>
      </c>
      <c r="BC293" s="1005">
        <v>148.63999999999999</v>
      </c>
      <c r="BD293" s="1005">
        <v>165.6</v>
      </c>
      <c r="BE293" s="1005">
        <v>0.96930000000000005</v>
      </c>
      <c r="BF293" s="1024">
        <f t="shared" si="314"/>
        <v>0.20296928712802531</v>
      </c>
      <c r="BG293" s="1005">
        <v>22446</v>
      </c>
      <c r="BH293" s="1005">
        <f t="shared" si="292"/>
        <v>66353</v>
      </c>
      <c r="BI293" s="1005">
        <f t="shared" si="293"/>
        <v>0</v>
      </c>
      <c r="BJ293" s="1005">
        <v>207</v>
      </c>
      <c r="BK293" s="1005">
        <v>134.80000000000001</v>
      </c>
      <c r="BL293" s="1005">
        <v>165.6</v>
      </c>
      <c r="BM293" s="1005">
        <v>0.95850000000000002</v>
      </c>
      <c r="BN293" s="1024">
        <f t="shared" si="315"/>
        <v>0.48161885921529829</v>
      </c>
      <c r="BO293" s="1005">
        <v>46744</v>
      </c>
      <c r="BP293" s="1005">
        <f t="shared" si="294"/>
        <v>58234</v>
      </c>
      <c r="BQ293" s="1005">
        <f t="shared" si="295"/>
        <v>0</v>
      </c>
      <c r="BR293" s="1005">
        <v>207</v>
      </c>
      <c r="BS293" s="1005">
        <v>110.24</v>
      </c>
      <c r="BT293" s="1005">
        <v>165.6</v>
      </c>
      <c r="BU293" s="1005">
        <v>0.95340000000000003</v>
      </c>
      <c r="BV293" s="1024">
        <f t="shared" si="278"/>
        <v>0.35321273623921223</v>
      </c>
      <c r="BW293" s="1005">
        <v>28970</v>
      </c>
      <c r="BX293" s="1005">
        <f t="shared" si="296"/>
        <v>49211</v>
      </c>
      <c r="BY293" s="1005">
        <f t="shared" si="297"/>
        <v>0</v>
      </c>
      <c r="BZ293" s="1005">
        <v>207</v>
      </c>
      <c r="CA293" s="1005">
        <v>140.80000000000001</v>
      </c>
      <c r="CB293" s="1005">
        <v>165.6</v>
      </c>
      <c r="CC293" s="1005">
        <v>0.95899999999999996</v>
      </c>
      <c r="CD293" s="1024">
        <f t="shared" si="306"/>
        <v>0.31435193670576733</v>
      </c>
      <c r="CE293" s="1005">
        <v>32930</v>
      </c>
      <c r="CF293" s="1005">
        <f t="shared" si="298"/>
        <v>62853</v>
      </c>
      <c r="CG293" s="1005">
        <f t="shared" si="299"/>
        <v>0</v>
      </c>
      <c r="CH293" s="1005">
        <v>207</v>
      </c>
      <c r="CI293" s="1005">
        <v>119.36</v>
      </c>
      <c r="CJ293" s="1005">
        <v>165.6</v>
      </c>
      <c r="CK293" s="1005">
        <v>0.96430000000000005</v>
      </c>
      <c r="CL293" s="1024">
        <f t="shared" si="307"/>
        <v>0.34030703434188692</v>
      </c>
      <c r="CM293" s="1005">
        <v>27296</v>
      </c>
      <c r="CN293" s="1005">
        <f t="shared" si="300"/>
        <v>48126</v>
      </c>
      <c r="CO293" s="1005">
        <f t="shared" si="301"/>
        <v>0</v>
      </c>
      <c r="CP293" s="1005">
        <v>207</v>
      </c>
      <c r="CQ293" s="1005">
        <v>163.84</v>
      </c>
      <c r="CR293" s="1005">
        <v>165.6</v>
      </c>
      <c r="CS293" s="1005">
        <v>0.94220000000000004</v>
      </c>
      <c r="CT293" s="1024">
        <f t="shared" si="308"/>
        <v>0.31403572328629031</v>
      </c>
      <c r="CU293" s="1005">
        <v>38280</v>
      </c>
      <c r="CV293" s="1005">
        <f t="shared" si="302"/>
        <v>73138</v>
      </c>
      <c r="CW293" s="1005">
        <f t="shared" si="303"/>
        <v>0</v>
      </c>
    </row>
    <row r="294" spans="1:101">
      <c r="A294" s="1004">
        <v>288</v>
      </c>
      <c r="B294" s="1005" t="s">
        <v>392</v>
      </c>
      <c r="C294" s="1004" t="s">
        <v>1274</v>
      </c>
      <c r="D294" s="1005" t="s">
        <v>2011</v>
      </c>
      <c r="E294" s="1004" t="s">
        <v>55</v>
      </c>
      <c r="F294" s="1004">
        <v>210</v>
      </c>
      <c r="G294" s="1005">
        <v>266.04000000000002</v>
      </c>
      <c r="H294" s="1004">
        <v>266.04000000000002</v>
      </c>
      <c r="I294" s="1005">
        <v>0.99870000000000003</v>
      </c>
      <c r="J294" s="1024">
        <f>+(K294/(24*30*G294))</f>
        <v>0.25657169347967723</v>
      </c>
      <c r="K294" s="1005">
        <v>49146</v>
      </c>
      <c r="L294" s="1005">
        <f t="shared" si="280"/>
        <v>114929</v>
      </c>
      <c r="M294" s="1005">
        <f t="shared" si="281"/>
        <v>0</v>
      </c>
      <c r="N294" s="1005">
        <v>210</v>
      </c>
      <c r="O294" s="1005">
        <v>288</v>
      </c>
      <c r="P294" s="1005">
        <v>288</v>
      </c>
      <c r="Q294" s="1005">
        <v>0.998</v>
      </c>
      <c r="R294" s="1024">
        <f t="shared" si="309"/>
        <v>0.12959229390681004</v>
      </c>
      <c r="S294" s="1005">
        <v>27768</v>
      </c>
      <c r="T294" s="1005">
        <f t="shared" si="282"/>
        <v>128563</v>
      </c>
      <c r="U294" s="1005">
        <f t="shared" si="283"/>
        <v>0</v>
      </c>
      <c r="V294" s="1005">
        <v>210</v>
      </c>
      <c r="W294" s="1005">
        <v>280.14</v>
      </c>
      <c r="X294" s="1005">
        <v>280.14</v>
      </c>
      <c r="Y294" s="1005">
        <v>0.99870000000000003</v>
      </c>
      <c r="Z294" s="1024">
        <f t="shared" si="310"/>
        <v>0.23184836153351898</v>
      </c>
      <c r="AA294" s="1005">
        <v>46764</v>
      </c>
      <c r="AB294" s="1005">
        <f t="shared" si="284"/>
        <v>121020</v>
      </c>
      <c r="AC294" s="1005">
        <f t="shared" si="285"/>
        <v>0</v>
      </c>
      <c r="AD294" s="1005">
        <v>210</v>
      </c>
      <c r="AE294" s="1005">
        <v>314.27999999999997</v>
      </c>
      <c r="AF294" s="1005">
        <v>314.27999999999997</v>
      </c>
      <c r="AG294" s="1005">
        <v>0.99850000000000005</v>
      </c>
      <c r="AH294" s="1024">
        <f t="shared" si="311"/>
        <v>0.17749223006400705</v>
      </c>
      <c r="AI294" s="1005">
        <v>41502</v>
      </c>
      <c r="AJ294" s="1005">
        <f t="shared" si="286"/>
        <v>140295</v>
      </c>
      <c r="AK294" s="1005">
        <f t="shared" si="287"/>
        <v>0</v>
      </c>
      <c r="AL294" s="1005">
        <v>210</v>
      </c>
      <c r="AM294" s="1005">
        <v>234.96</v>
      </c>
      <c r="AN294" s="1005">
        <v>234.96</v>
      </c>
      <c r="AO294" s="1005">
        <v>0.99809999999999999</v>
      </c>
      <c r="AP294" s="1024">
        <f t="shared" si="312"/>
        <v>0.23782359660395178</v>
      </c>
      <c r="AQ294" s="1005">
        <v>41574</v>
      </c>
      <c r="AR294" s="1005">
        <f t="shared" si="288"/>
        <v>104886</v>
      </c>
      <c r="AS294" s="1005">
        <f t="shared" si="289"/>
        <v>0</v>
      </c>
      <c r="AT294" s="1005">
        <v>210</v>
      </c>
      <c r="AU294" s="1005">
        <v>276.18</v>
      </c>
      <c r="AV294" s="1005">
        <v>276.18</v>
      </c>
      <c r="AW294" s="1005">
        <v>0.99839999999999995</v>
      </c>
      <c r="AX294" s="1024">
        <f t="shared" si="313"/>
        <v>0.17714896082265189</v>
      </c>
      <c r="AY294" s="1005">
        <v>35226</v>
      </c>
      <c r="AZ294" s="1005">
        <f t="shared" si="290"/>
        <v>119310</v>
      </c>
      <c r="BA294" s="1005">
        <f t="shared" si="291"/>
        <v>0</v>
      </c>
      <c r="BB294" s="1005">
        <v>210</v>
      </c>
      <c r="BC294" s="1005">
        <v>271.14</v>
      </c>
      <c r="BD294" s="1005">
        <v>271.14</v>
      </c>
      <c r="BE294" s="1005">
        <v>0.99850000000000005</v>
      </c>
      <c r="BF294" s="1024">
        <f t="shared" si="314"/>
        <v>0.18901674411743011</v>
      </c>
      <c r="BG294" s="1005">
        <v>38130</v>
      </c>
      <c r="BH294" s="1005">
        <f t="shared" si="292"/>
        <v>121037</v>
      </c>
      <c r="BI294" s="1005">
        <f t="shared" si="293"/>
        <v>0</v>
      </c>
      <c r="BJ294" s="1005">
        <v>210</v>
      </c>
      <c r="BK294" s="1005">
        <v>203.64</v>
      </c>
      <c r="BL294" s="1005">
        <v>203.64</v>
      </c>
      <c r="BM294" s="1005">
        <v>0.99860000000000004</v>
      </c>
      <c r="BN294" s="1024">
        <f t="shared" si="315"/>
        <v>0.23988410921233552</v>
      </c>
      <c r="BO294" s="1005">
        <v>35172</v>
      </c>
      <c r="BP294" s="1005">
        <f t="shared" si="294"/>
        <v>87972</v>
      </c>
      <c r="BQ294" s="1005">
        <f t="shared" si="295"/>
        <v>0</v>
      </c>
      <c r="BR294" s="1005">
        <v>210</v>
      </c>
      <c r="BS294" s="1005">
        <v>242.46</v>
      </c>
      <c r="BT294" s="1005">
        <v>242.46</v>
      </c>
      <c r="BU294" s="1005">
        <v>0.99860000000000004</v>
      </c>
      <c r="BV294" s="1024">
        <f t="shared" si="278"/>
        <v>0.20266063175036519</v>
      </c>
      <c r="BW294" s="1005">
        <v>36558</v>
      </c>
      <c r="BX294" s="1005">
        <f t="shared" si="296"/>
        <v>108234</v>
      </c>
      <c r="BY294" s="1005">
        <f t="shared" si="297"/>
        <v>0</v>
      </c>
      <c r="BZ294" s="1005">
        <v>210</v>
      </c>
      <c r="CA294" s="1005">
        <v>291.77999999999997</v>
      </c>
      <c r="CB294" s="1005">
        <v>291.77999999999997</v>
      </c>
      <c r="CC294" s="1005">
        <v>0.99870000000000003</v>
      </c>
      <c r="CD294" s="1024">
        <f t="shared" si="306"/>
        <v>0.17874160602663519</v>
      </c>
      <c r="CE294" s="1005">
        <v>38802</v>
      </c>
      <c r="CF294" s="1005">
        <f t="shared" si="298"/>
        <v>130251</v>
      </c>
      <c r="CG294" s="1005">
        <f t="shared" si="299"/>
        <v>0</v>
      </c>
      <c r="CH294" s="1005">
        <v>210</v>
      </c>
      <c r="CI294" s="1005">
        <v>243.96</v>
      </c>
      <c r="CJ294" s="1005">
        <v>243.96</v>
      </c>
      <c r="CK294" s="1005">
        <v>0.99770000000000003</v>
      </c>
      <c r="CL294" s="1024">
        <f t="shared" si="307"/>
        <v>0.20744032979645377</v>
      </c>
      <c r="CM294" s="1005">
        <v>34008</v>
      </c>
      <c r="CN294" s="1005">
        <f t="shared" si="300"/>
        <v>98365</v>
      </c>
      <c r="CO294" s="1005">
        <f t="shared" si="301"/>
        <v>0</v>
      </c>
      <c r="CP294" s="1005">
        <v>210</v>
      </c>
      <c r="CQ294" s="1005">
        <v>281.04000000000002</v>
      </c>
      <c r="CR294" s="1005">
        <v>281.04000000000002</v>
      </c>
      <c r="CS294" s="1005">
        <v>0.99650000000000005</v>
      </c>
      <c r="CT294" s="1024">
        <f t="shared" si="308"/>
        <v>0.2277829811850913</v>
      </c>
      <c r="CU294" s="1005">
        <v>47628</v>
      </c>
      <c r="CV294" s="1005">
        <f t="shared" si="302"/>
        <v>125456</v>
      </c>
      <c r="CW294" s="1005">
        <f t="shared" si="303"/>
        <v>0</v>
      </c>
    </row>
    <row r="295" spans="1:101">
      <c r="A295" s="1004">
        <v>289</v>
      </c>
      <c r="B295" s="1005" t="s">
        <v>393</v>
      </c>
      <c r="C295" s="1004" t="s">
        <v>1274</v>
      </c>
      <c r="D295" s="1005" t="s">
        <v>2011</v>
      </c>
      <c r="E295" s="1004" t="s">
        <v>55</v>
      </c>
      <c r="F295" s="1004">
        <v>210</v>
      </c>
      <c r="G295" s="1005">
        <v>192</v>
      </c>
      <c r="H295" s="1004">
        <v>192</v>
      </c>
      <c r="I295" s="1005">
        <v>0.89190000000000003</v>
      </c>
      <c r="J295" s="1024">
        <f>+(K295/(24*30*G295))</f>
        <v>0.11942274305555556</v>
      </c>
      <c r="K295" s="1005">
        <v>16509</v>
      </c>
      <c r="L295" s="1005">
        <f t="shared" si="280"/>
        <v>82944</v>
      </c>
      <c r="M295" s="1005">
        <f t="shared" si="281"/>
        <v>0</v>
      </c>
      <c r="N295" s="1005">
        <v>210</v>
      </c>
      <c r="O295" s="1005">
        <v>186</v>
      </c>
      <c r="P295" s="1005">
        <v>186</v>
      </c>
      <c r="Q295" s="1005">
        <v>0.97430000000000005</v>
      </c>
      <c r="R295" s="1024">
        <f t="shared" si="309"/>
        <v>0.12517343045438778</v>
      </c>
      <c r="S295" s="1005">
        <v>17322</v>
      </c>
      <c r="T295" s="1005">
        <f t="shared" si="282"/>
        <v>83030</v>
      </c>
      <c r="U295" s="1005">
        <f t="shared" si="283"/>
        <v>0</v>
      </c>
      <c r="V295" s="1005">
        <v>210</v>
      </c>
      <c r="W295" s="1005">
        <v>192.24</v>
      </c>
      <c r="X295" s="1005">
        <v>192.24</v>
      </c>
      <c r="Y295" s="1005">
        <v>0.97509999999999997</v>
      </c>
      <c r="Z295" s="1024">
        <f t="shared" si="310"/>
        <v>0.15163337494798168</v>
      </c>
      <c r="AA295" s="1005">
        <v>20988</v>
      </c>
      <c r="AB295" s="1005">
        <f t="shared" si="284"/>
        <v>83048</v>
      </c>
      <c r="AC295" s="1005">
        <f t="shared" si="285"/>
        <v>0</v>
      </c>
      <c r="AD295" s="1005">
        <v>210</v>
      </c>
      <c r="AE295" s="1005">
        <v>210</v>
      </c>
      <c r="AF295" s="1005">
        <v>210</v>
      </c>
      <c r="AG295" s="1005">
        <v>0.97589999999999999</v>
      </c>
      <c r="AH295" s="1024">
        <f t="shared" si="311"/>
        <v>0.1259600614439324</v>
      </c>
      <c r="AI295" s="1005">
        <v>19680</v>
      </c>
      <c r="AJ295" s="1005">
        <f t="shared" si="286"/>
        <v>93744</v>
      </c>
      <c r="AK295" s="1005">
        <f t="shared" si="287"/>
        <v>0</v>
      </c>
      <c r="AL295" s="1005">
        <v>210</v>
      </c>
      <c r="AM295" s="1005">
        <v>228</v>
      </c>
      <c r="AN295" s="1005">
        <v>228</v>
      </c>
      <c r="AO295" s="1005">
        <v>0.97519999999999996</v>
      </c>
      <c r="AP295" s="1024">
        <f t="shared" si="312"/>
        <v>0.12109743444633088</v>
      </c>
      <c r="AQ295" s="1005">
        <v>20542</v>
      </c>
      <c r="AR295" s="1005">
        <f t="shared" si="288"/>
        <v>101779</v>
      </c>
      <c r="AS295" s="1005">
        <f t="shared" si="289"/>
        <v>0</v>
      </c>
      <c r="AT295" s="1005">
        <v>210</v>
      </c>
      <c r="AU295" s="1005">
        <v>216</v>
      </c>
      <c r="AV295" s="1005">
        <v>216</v>
      </c>
      <c r="AW295" s="1005">
        <v>0.94950000000000001</v>
      </c>
      <c r="AX295" s="1024">
        <f t="shared" si="313"/>
        <v>0.12961033950617284</v>
      </c>
      <c r="AY295" s="1005">
        <v>20157</v>
      </c>
      <c r="AZ295" s="1005">
        <f t="shared" si="290"/>
        <v>93312</v>
      </c>
      <c r="BA295" s="1005">
        <f t="shared" si="291"/>
        <v>0</v>
      </c>
      <c r="BB295" s="1005">
        <v>210</v>
      </c>
      <c r="BC295" s="1005">
        <v>180</v>
      </c>
      <c r="BD295" s="1005">
        <v>180</v>
      </c>
      <c r="BE295" s="1005">
        <v>0.96160000000000001</v>
      </c>
      <c r="BF295" s="1024">
        <f t="shared" si="314"/>
        <v>0.12765083632019117</v>
      </c>
      <c r="BG295" s="1005">
        <v>17095</v>
      </c>
      <c r="BH295" s="1005">
        <f t="shared" si="292"/>
        <v>80352</v>
      </c>
      <c r="BI295" s="1005">
        <f t="shared" si="293"/>
        <v>0</v>
      </c>
      <c r="BJ295" s="1005">
        <v>210</v>
      </c>
      <c r="BK295" s="1005">
        <v>192</v>
      </c>
      <c r="BL295" s="1005">
        <v>192</v>
      </c>
      <c r="BM295" s="1005">
        <v>0.96279999999999999</v>
      </c>
      <c r="BN295" s="1024">
        <f t="shared" si="315"/>
        <v>0.11296296296296296</v>
      </c>
      <c r="BO295" s="1005">
        <v>15616</v>
      </c>
      <c r="BP295" s="1005">
        <f t="shared" si="294"/>
        <v>82944</v>
      </c>
      <c r="BQ295" s="1005">
        <f t="shared" si="295"/>
        <v>0</v>
      </c>
      <c r="BR295" s="1005">
        <v>210</v>
      </c>
      <c r="BS295" s="1005">
        <v>185.28</v>
      </c>
      <c r="BT295" s="1005">
        <v>185.28</v>
      </c>
      <c r="BU295" s="1005">
        <v>0.96640000000000004</v>
      </c>
      <c r="BV295" s="1024">
        <f t="shared" si="278"/>
        <v>0.10597154901851542</v>
      </c>
      <c r="BW295" s="1005">
        <v>14608</v>
      </c>
      <c r="BX295" s="1005">
        <f t="shared" si="296"/>
        <v>82709</v>
      </c>
      <c r="BY295" s="1005">
        <f t="shared" si="297"/>
        <v>0</v>
      </c>
      <c r="BZ295" s="1005">
        <v>210</v>
      </c>
      <c r="CA295" s="1005">
        <v>225.84</v>
      </c>
      <c r="CB295" s="1005">
        <v>225.84</v>
      </c>
      <c r="CC295" s="1005">
        <v>0.93259999999999998</v>
      </c>
      <c r="CD295" s="1024">
        <f t="shared" si="306"/>
        <v>0.13429552371266745</v>
      </c>
      <c r="CE295" s="1005">
        <v>22565</v>
      </c>
      <c r="CF295" s="1005">
        <f t="shared" si="298"/>
        <v>100815</v>
      </c>
      <c r="CG295" s="1005">
        <f t="shared" si="299"/>
        <v>0</v>
      </c>
      <c r="CH295" s="1005">
        <v>210</v>
      </c>
      <c r="CI295" s="1005">
        <v>210.72</v>
      </c>
      <c r="CJ295" s="1005">
        <v>210.72</v>
      </c>
      <c r="CK295" s="1005">
        <v>0.99199999999999999</v>
      </c>
      <c r="CL295" s="1024">
        <f t="shared" si="307"/>
        <v>8.4037269045811186E-2</v>
      </c>
      <c r="CM295" s="1005">
        <v>11900</v>
      </c>
      <c r="CN295" s="1005">
        <f t="shared" si="300"/>
        <v>84962</v>
      </c>
      <c r="CO295" s="1005">
        <f t="shared" si="301"/>
        <v>0</v>
      </c>
      <c r="CP295" s="1005">
        <v>210</v>
      </c>
      <c r="CQ295" s="1005">
        <v>212.4</v>
      </c>
      <c r="CR295" s="1005">
        <v>212.4</v>
      </c>
      <c r="CS295" s="1005">
        <v>0.95350000000000001</v>
      </c>
      <c r="CT295" s="1024">
        <f t="shared" si="308"/>
        <v>0.13002323674138874</v>
      </c>
      <c r="CU295" s="1005">
        <v>20547</v>
      </c>
      <c r="CV295" s="1005">
        <f t="shared" si="302"/>
        <v>94815</v>
      </c>
      <c r="CW295" s="1005">
        <f t="shared" si="303"/>
        <v>0</v>
      </c>
    </row>
    <row r="296" spans="1:101">
      <c r="A296" s="1004">
        <v>290</v>
      </c>
      <c r="B296" s="1005" t="s">
        <v>2280</v>
      </c>
      <c r="C296" s="1004" t="s">
        <v>1349</v>
      </c>
      <c r="D296" s="1005" t="s">
        <v>2011</v>
      </c>
      <c r="E296" s="1004" t="s">
        <v>55</v>
      </c>
      <c r="F296" s="1004">
        <v>0</v>
      </c>
      <c r="G296" s="1005"/>
      <c r="H296" s="1004"/>
      <c r="I296" s="1005"/>
      <c r="J296" s="1024">
        <v>0</v>
      </c>
      <c r="K296" s="1005"/>
      <c r="L296" s="1005">
        <f t="shared" si="280"/>
        <v>0</v>
      </c>
      <c r="M296" s="1005">
        <f t="shared" si="281"/>
        <v>0</v>
      </c>
      <c r="N296" s="1005"/>
      <c r="O296" s="1005"/>
      <c r="P296" s="1005"/>
      <c r="Q296" s="1005"/>
      <c r="R296" s="1024">
        <v>0</v>
      </c>
      <c r="S296" s="1005"/>
      <c r="T296" s="1005">
        <f t="shared" si="282"/>
        <v>0</v>
      </c>
      <c r="U296" s="1005">
        <f t="shared" si="283"/>
        <v>0</v>
      </c>
      <c r="V296" s="1005"/>
      <c r="W296" s="1005"/>
      <c r="X296" s="1005"/>
      <c r="Y296" s="1005"/>
      <c r="Z296" s="1024">
        <v>0</v>
      </c>
      <c r="AA296" s="1005"/>
      <c r="AB296" s="1005">
        <f t="shared" si="284"/>
        <v>0</v>
      </c>
      <c r="AC296" s="1005">
        <f t="shared" si="285"/>
        <v>0</v>
      </c>
      <c r="AD296" s="1005"/>
      <c r="AE296" s="1005"/>
      <c r="AF296" s="1005"/>
      <c r="AG296" s="1005"/>
      <c r="AH296" s="1024">
        <v>0</v>
      </c>
      <c r="AI296" s="1005"/>
      <c r="AJ296" s="1005">
        <f t="shared" si="286"/>
        <v>0</v>
      </c>
      <c r="AK296" s="1005">
        <f t="shared" si="287"/>
        <v>0</v>
      </c>
      <c r="AL296" s="1005"/>
      <c r="AM296" s="1005"/>
      <c r="AN296" s="1005"/>
      <c r="AO296" s="1005"/>
      <c r="AP296" s="1024">
        <v>0</v>
      </c>
      <c r="AQ296" s="1005"/>
      <c r="AR296" s="1005">
        <f t="shared" si="288"/>
        <v>0</v>
      </c>
      <c r="AS296" s="1005">
        <f t="shared" si="289"/>
        <v>0</v>
      </c>
      <c r="AT296" s="1005"/>
      <c r="AU296" s="1005"/>
      <c r="AV296" s="1005"/>
      <c r="AW296" s="1005"/>
      <c r="AX296" s="1024">
        <v>0</v>
      </c>
      <c r="AY296" s="1005"/>
      <c r="AZ296" s="1005">
        <f t="shared" si="290"/>
        <v>0</v>
      </c>
      <c r="BA296" s="1005">
        <f t="shared" si="291"/>
        <v>0</v>
      </c>
      <c r="BB296" s="1005"/>
      <c r="BC296" s="1005"/>
      <c r="BD296" s="1005"/>
      <c r="BE296" s="1005"/>
      <c r="BF296" s="1024">
        <v>0</v>
      </c>
      <c r="BG296" s="1005"/>
      <c r="BH296" s="1005">
        <f t="shared" si="292"/>
        <v>0</v>
      </c>
      <c r="BI296" s="1005">
        <f t="shared" si="293"/>
        <v>0</v>
      </c>
      <c r="BJ296" s="1005"/>
      <c r="BK296" s="1005"/>
      <c r="BL296" s="1005"/>
      <c r="BM296" s="1005"/>
      <c r="BN296" s="1024">
        <v>0</v>
      </c>
      <c r="BO296" s="1005"/>
      <c r="BP296" s="1005">
        <f t="shared" si="294"/>
        <v>0</v>
      </c>
      <c r="BQ296" s="1005">
        <f t="shared" si="295"/>
        <v>0</v>
      </c>
      <c r="BR296" s="1005"/>
      <c r="BS296" s="1005"/>
      <c r="BT296" s="1005"/>
      <c r="BU296" s="1005"/>
      <c r="BV296" s="1024">
        <v>0</v>
      </c>
      <c r="BW296" s="1005"/>
      <c r="BX296" s="1005">
        <f t="shared" si="296"/>
        <v>0</v>
      </c>
      <c r="BY296" s="1005">
        <f t="shared" si="297"/>
        <v>0</v>
      </c>
      <c r="BZ296" s="1005"/>
      <c r="CA296" s="1005"/>
      <c r="CB296" s="1005"/>
      <c r="CC296" s="1005"/>
      <c r="CD296" s="1024">
        <v>0</v>
      </c>
      <c r="CE296" s="1005"/>
      <c r="CF296" s="1005">
        <f t="shared" si="298"/>
        <v>0</v>
      </c>
      <c r="CG296" s="1005">
        <f t="shared" si="299"/>
        <v>0</v>
      </c>
      <c r="CH296" s="1005"/>
      <c r="CI296" s="1005"/>
      <c r="CJ296" s="1005"/>
      <c r="CK296" s="1005"/>
      <c r="CL296" s="1024">
        <v>0</v>
      </c>
      <c r="CM296" s="1005"/>
      <c r="CN296" s="1005">
        <f t="shared" si="300"/>
        <v>0</v>
      </c>
      <c r="CO296" s="1005">
        <f t="shared" si="301"/>
        <v>0</v>
      </c>
      <c r="CP296" s="1005">
        <v>210</v>
      </c>
      <c r="CQ296" s="1005">
        <v>36</v>
      </c>
      <c r="CR296" s="1005">
        <v>168</v>
      </c>
      <c r="CS296" s="1005">
        <v>0.72570000000000001</v>
      </c>
      <c r="CT296" s="1024">
        <f t="shared" si="308"/>
        <v>3.5394265232974911E-2</v>
      </c>
      <c r="CU296" s="1005">
        <v>948</v>
      </c>
      <c r="CV296" s="1005">
        <f t="shared" si="302"/>
        <v>16070</v>
      </c>
      <c r="CW296" s="1005">
        <f t="shared" si="303"/>
        <v>0</v>
      </c>
    </row>
    <row r="297" spans="1:101">
      <c r="A297" s="1004">
        <v>291</v>
      </c>
      <c r="B297" s="1005" t="s">
        <v>1898</v>
      </c>
      <c r="C297" s="1004" t="s">
        <v>1274</v>
      </c>
      <c r="D297" s="1005" t="s">
        <v>2011</v>
      </c>
      <c r="E297" s="1004" t="s">
        <v>55</v>
      </c>
      <c r="F297" s="1004">
        <v>210</v>
      </c>
      <c r="G297" s="1005">
        <v>144</v>
      </c>
      <c r="H297" s="1004">
        <v>168</v>
      </c>
      <c r="I297" s="1005">
        <v>0.68140000000000001</v>
      </c>
      <c r="J297" s="1024">
        <f>+(K297/(24*30*G297))</f>
        <v>0.13663194444444443</v>
      </c>
      <c r="K297" s="1005">
        <v>14166</v>
      </c>
      <c r="L297" s="1005">
        <f t="shared" si="280"/>
        <v>62208</v>
      </c>
      <c r="M297" s="1005">
        <f t="shared" si="281"/>
        <v>0</v>
      </c>
      <c r="N297" s="1005">
        <v>210</v>
      </c>
      <c r="O297" s="1005">
        <v>146.4</v>
      </c>
      <c r="P297" s="1005">
        <v>168</v>
      </c>
      <c r="Q297" s="1005">
        <v>0.67820000000000003</v>
      </c>
      <c r="R297" s="1024">
        <f>+(S297/(24*31*O297))</f>
        <v>3.9468755508549266E-2</v>
      </c>
      <c r="S297" s="1005">
        <v>4299</v>
      </c>
      <c r="T297" s="1005">
        <f t="shared" si="282"/>
        <v>65353</v>
      </c>
      <c r="U297" s="1005">
        <f t="shared" si="283"/>
        <v>0</v>
      </c>
      <c r="V297" s="1005">
        <v>210</v>
      </c>
      <c r="W297" s="1005">
        <v>141.6</v>
      </c>
      <c r="X297" s="1005">
        <v>168</v>
      </c>
      <c r="Y297" s="1005">
        <v>0.61929999999999996</v>
      </c>
      <c r="Z297" s="1024">
        <f>+(AA297/(24*30*W297))</f>
        <v>3.254472693032015E-2</v>
      </c>
      <c r="AA297" s="1005">
        <v>3318</v>
      </c>
      <c r="AB297" s="1005">
        <f t="shared" si="284"/>
        <v>61171</v>
      </c>
      <c r="AC297" s="1005">
        <f t="shared" si="285"/>
        <v>0</v>
      </c>
      <c r="AD297" s="1005">
        <v>210</v>
      </c>
      <c r="AE297" s="1005">
        <v>136.80000000000001</v>
      </c>
      <c r="AF297" s="1005">
        <v>168</v>
      </c>
      <c r="AG297" s="1005">
        <v>0.72609999999999997</v>
      </c>
      <c r="AH297" s="1024">
        <f t="shared" ref="AH297:AH310" si="316">+(AI297/(24*31*AE297))</f>
        <v>1.9159120920581019E-2</v>
      </c>
      <c r="AI297" s="1005">
        <v>1950</v>
      </c>
      <c r="AJ297" s="1005">
        <f t="shared" si="286"/>
        <v>61068</v>
      </c>
      <c r="AK297" s="1005">
        <f t="shared" si="287"/>
        <v>0</v>
      </c>
      <c r="AL297" s="1005">
        <v>210</v>
      </c>
      <c r="AM297" s="1005">
        <v>139.80000000000001</v>
      </c>
      <c r="AN297" s="1005">
        <v>168</v>
      </c>
      <c r="AO297" s="1005">
        <v>0.72640000000000005</v>
      </c>
      <c r="AP297" s="1024">
        <f t="shared" ref="AP297:AP319" si="317">+(AQ297/(24*31*AM297))</f>
        <v>1.2546725737228297E-2</v>
      </c>
      <c r="AQ297" s="1005">
        <v>1305</v>
      </c>
      <c r="AR297" s="1005">
        <f t="shared" si="288"/>
        <v>62407</v>
      </c>
      <c r="AS297" s="1005">
        <f t="shared" si="289"/>
        <v>0</v>
      </c>
      <c r="AT297" s="1005">
        <v>210</v>
      </c>
      <c r="AU297" s="1005">
        <v>2.88</v>
      </c>
      <c r="AV297" s="1005">
        <v>168</v>
      </c>
      <c r="AW297" s="1005">
        <v>0.59560000000000002</v>
      </c>
      <c r="AX297" s="1024">
        <f t="shared" ref="AX297:AX319" si="318">+(AY297/(24*30*AU297))</f>
        <v>0.26475694444444448</v>
      </c>
      <c r="AY297" s="1005">
        <v>549</v>
      </c>
      <c r="AZ297" s="1005">
        <f t="shared" si="290"/>
        <v>1244</v>
      </c>
      <c r="BA297" s="1005">
        <f t="shared" si="291"/>
        <v>0</v>
      </c>
      <c r="BB297" s="1005">
        <v>210</v>
      </c>
      <c r="BC297" s="1005">
        <v>155.4</v>
      </c>
      <c r="BD297" s="1005">
        <v>168</v>
      </c>
      <c r="BE297" s="1005">
        <v>0.68620000000000003</v>
      </c>
      <c r="BF297" s="1024">
        <f t="shared" ref="BF297:BF319" si="319">+(BG297/(24*31*BC297))</f>
        <v>2.8698052891601277E-2</v>
      </c>
      <c r="BG297" s="1005">
        <v>3318</v>
      </c>
      <c r="BH297" s="1005">
        <f t="shared" si="292"/>
        <v>69371</v>
      </c>
      <c r="BI297" s="1005">
        <f t="shared" si="293"/>
        <v>0</v>
      </c>
      <c r="BJ297" s="1005">
        <v>210</v>
      </c>
      <c r="BK297" s="1005">
        <v>141.6</v>
      </c>
      <c r="BL297" s="1005">
        <v>168</v>
      </c>
      <c r="BM297" s="1005">
        <v>0.68600000000000005</v>
      </c>
      <c r="BN297" s="1024">
        <f t="shared" ref="BN297:BN319" si="320">+(BO297/(24*30*BK297))</f>
        <v>8.6217043314500939E-3</v>
      </c>
      <c r="BO297" s="1005">
        <v>879</v>
      </c>
      <c r="BP297" s="1005">
        <f t="shared" si="294"/>
        <v>61171</v>
      </c>
      <c r="BQ297" s="1005">
        <f t="shared" si="295"/>
        <v>0</v>
      </c>
      <c r="BR297" s="1005">
        <v>210</v>
      </c>
      <c r="BS297" s="1005">
        <v>119.04</v>
      </c>
      <c r="BT297" s="1005">
        <v>168</v>
      </c>
      <c r="BU297" s="1005">
        <v>0.45600000000000002</v>
      </c>
      <c r="BV297" s="1024">
        <f t="shared" ref="BV297:BV320" si="321">+(BW297/(24*31*BS297))</f>
        <v>8.4682839056538315E-3</v>
      </c>
      <c r="BW297" s="1005">
        <v>750</v>
      </c>
      <c r="BX297" s="1005">
        <f t="shared" si="296"/>
        <v>53139</v>
      </c>
      <c r="BY297" s="1005">
        <f t="shared" si="297"/>
        <v>0</v>
      </c>
      <c r="BZ297" s="1005">
        <v>210</v>
      </c>
      <c r="CA297" s="1005">
        <v>174</v>
      </c>
      <c r="CB297" s="1005">
        <v>174</v>
      </c>
      <c r="CC297" s="1005">
        <v>0.65549999999999997</v>
      </c>
      <c r="CD297" s="1024">
        <f t="shared" ref="CD297:CD325" si="322">+(CE297/(24*31*CA297))</f>
        <v>7.2650166852057843E-2</v>
      </c>
      <c r="CE297" s="1005">
        <v>9405</v>
      </c>
      <c r="CF297" s="1005">
        <f t="shared" si="298"/>
        <v>77674</v>
      </c>
      <c r="CG297" s="1005">
        <f t="shared" si="299"/>
        <v>0</v>
      </c>
      <c r="CH297" s="1005">
        <v>210</v>
      </c>
      <c r="CI297" s="1005">
        <v>164.4</v>
      </c>
      <c r="CJ297" s="1005">
        <v>168</v>
      </c>
      <c r="CK297" s="1005">
        <v>0.64329999999999998</v>
      </c>
      <c r="CL297" s="1024">
        <f t="shared" ref="CL297:CL360" si="323">+(CM297/(24*28*CI297))</f>
        <v>9.5259819256169623E-2</v>
      </c>
      <c r="CM297" s="1005">
        <v>10524</v>
      </c>
      <c r="CN297" s="1005">
        <f t="shared" si="300"/>
        <v>66286</v>
      </c>
      <c r="CO297" s="1005">
        <f t="shared" si="301"/>
        <v>0</v>
      </c>
      <c r="CP297" s="1005">
        <v>210</v>
      </c>
      <c r="CQ297" s="1005">
        <v>163.19999999999999</v>
      </c>
      <c r="CR297" s="1005">
        <v>168</v>
      </c>
      <c r="CS297" s="1005">
        <v>0.7</v>
      </c>
      <c r="CT297" s="1024">
        <f t="shared" si="308"/>
        <v>5.544354838709678E-2</v>
      </c>
      <c r="CU297" s="1005">
        <v>6732</v>
      </c>
      <c r="CV297" s="1005">
        <f t="shared" si="302"/>
        <v>72852</v>
      </c>
      <c r="CW297" s="1005">
        <f t="shared" si="303"/>
        <v>0</v>
      </c>
    </row>
    <row r="298" spans="1:101">
      <c r="A298" s="1004">
        <v>292</v>
      </c>
      <c r="B298" s="1005" t="s">
        <v>1928</v>
      </c>
      <c r="C298" s="1004" t="s">
        <v>1274</v>
      </c>
      <c r="D298" s="1005" t="s">
        <v>2011</v>
      </c>
      <c r="E298" s="1004" t="s">
        <v>55</v>
      </c>
      <c r="F298" s="1004">
        <v>211</v>
      </c>
      <c r="G298" s="1005">
        <v>211.68</v>
      </c>
      <c r="H298" s="1004">
        <v>211.68</v>
      </c>
      <c r="I298" s="1005">
        <v>0.67359999999999998</v>
      </c>
      <c r="J298" s="1024">
        <f>+(K298/(24*30*G298))</f>
        <v>9.0178046527252878E-2</v>
      </c>
      <c r="K298" s="1005">
        <v>13744</v>
      </c>
      <c r="L298" s="1005">
        <f t="shared" si="280"/>
        <v>91446</v>
      </c>
      <c r="M298" s="1005">
        <f t="shared" si="281"/>
        <v>0</v>
      </c>
      <c r="N298" s="1005">
        <v>211</v>
      </c>
      <c r="O298" s="1005">
        <v>290.88</v>
      </c>
      <c r="P298" s="1005">
        <v>290.88</v>
      </c>
      <c r="Q298" s="1005">
        <v>0.85960000000000003</v>
      </c>
      <c r="R298" s="1024">
        <f>+(S298/(24*31*O298))</f>
        <v>0.20551282278765512</v>
      </c>
      <c r="S298" s="1005">
        <v>44476</v>
      </c>
      <c r="T298" s="1005">
        <f t="shared" si="282"/>
        <v>129849</v>
      </c>
      <c r="U298" s="1005">
        <f t="shared" si="283"/>
        <v>0</v>
      </c>
      <c r="V298" s="1005">
        <v>211</v>
      </c>
      <c r="W298" s="1005">
        <v>277.27999999999997</v>
      </c>
      <c r="X298" s="1005">
        <v>277.27999999999997</v>
      </c>
      <c r="Y298" s="1005">
        <v>0.75309999999999999</v>
      </c>
      <c r="Z298" s="1024">
        <f>+(AA298/(24*30*W298))</f>
        <v>0.42320838943386552</v>
      </c>
      <c r="AA298" s="1005">
        <v>84490</v>
      </c>
      <c r="AB298" s="1005">
        <f t="shared" si="284"/>
        <v>119785</v>
      </c>
      <c r="AC298" s="1005">
        <f t="shared" si="285"/>
        <v>0</v>
      </c>
      <c r="AD298" s="1005">
        <v>211</v>
      </c>
      <c r="AE298" s="1005">
        <v>268.95999999999998</v>
      </c>
      <c r="AF298" s="1005">
        <v>268.95999999999998</v>
      </c>
      <c r="AG298" s="1005">
        <v>0.66190000000000004</v>
      </c>
      <c r="AH298" s="1024">
        <f t="shared" si="316"/>
        <v>0.47379831833330138</v>
      </c>
      <c r="AI298" s="1005">
        <v>94810</v>
      </c>
      <c r="AJ298" s="1005">
        <f t="shared" si="286"/>
        <v>120064</v>
      </c>
      <c r="AK298" s="1005">
        <f t="shared" si="287"/>
        <v>0</v>
      </c>
      <c r="AL298" s="1005">
        <v>211</v>
      </c>
      <c r="AM298" s="1005">
        <v>260.64</v>
      </c>
      <c r="AN298" s="1005">
        <v>260.64</v>
      </c>
      <c r="AO298" s="1005">
        <v>0.92559999999999998</v>
      </c>
      <c r="AP298" s="1024">
        <f t="shared" si="317"/>
        <v>0.23516348508551324</v>
      </c>
      <c r="AQ298" s="1005">
        <v>45602</v>
      </c>
      <c r="AR298" s="1005">
        <f t="shared" si="288"/>
        <v>116350</v>
      </c>
      <c r="AS298" s="1005">
        <f t="shared" si="289"/>
        <v>0</v>
      </c>
      <c r="AT298" s="1005">
        <v>211</v>
      </c>
      <c r="AU298" s="1005">
        <v>242.24</v>
      </c>
      <c r="AV298" s="1005">
        <v>242.24</v>
      </c>
      <c r="AW298" s="1005">
        <v>0.93330000000000002</v>
      </c>
      <c r="AX298" s="1024">
        <f t="shared" si="318"/>
        <v>0.28122935931307791</v>
      </c>
      <c r="AY298" s="1005">
        <v>49050</v>
      </c>
      <c r="AZ298" s="1005">
        <f t="shared" si="290"/>
        <v>104648</v>
      </c>
      <c r="BA298" s="1005">
        <f t="shared" si="291"/>
        <v>0</v>
      </c>
      <c r="BB298" s="1005">
        <v>211</v>
      </c>
      <c r="BC298" s="1005">
        <v>296.95999999999998</v>
      </c>
      <c r="BD298" s="1005">
        <v>296.95999999999998</v>
      </c>
      <c r="BE298" s="1005">
        <v>0.93189999999999995</v>
      </c>
      <c r="BF298" s="1024">
        <f t="shared" si="319"/>
        <v>0.23289766407119022</v>
      </c>
      <c r="BG298" s="1005">
        <v>51456</v>
      </c>
      <c r="BH298" s="1005">
        <f t="shared" si="292"/>
        <v>132563</v>
      </c>
      <c r="BI298" s="1005">
        <f t="shared" si="293"/>
        <v>0</v>
      </c>
      <c r="BJ298" s="1005">
        <v>211</v>
      </c>
      <c r="BK298" s="1005">
        <v>190.08</v>
      </c>
      <c r="BL298" s="1005">
        <v>190.08</v>
      </c>
      <c r="BM298" s="1005">
        <v>0.98880000000000001</v>
      </c>
      <c r="BN298" s="1024">
        <f t="shared" si="320"/>
        <v>0.41904870463898242</v>
      </c>
      <c r="BO298" s="1005">
        <v>57350</v>
      </c>
      <c r="BP298" s="1005">
        <f t="shared" si="294"/>
        <v>82115</v>
      </c>
      <c r="BQ298" s="1005">
        <f t="shared" si="295"/>
        <v>0</v>
      </c>
      <c r="BR298" s="1005">
        <v>211</v>
      </c>
      <c r="BS298" s="1005">
        <v>180.16</v>
      </c>
      <c r="BT298" s="1005">
        <v>180.16</v>
      </c>
      <c r="BU298" s="1005">
        <v>0.99350000000000005</v>
      </c>
      <c r="BV298" s="1024">
        <f t="shared" si="321"/>
        <v>0.22289028629270993</v>
      </c>
      <c r="BW298" s="1005">
        <v>29876</v>
      </c>
      <c r="BX298" s="1005">
        <f t="shared" si="296"/>
        <v>80423</v>
      </c>
      <c r="BY298" s="1005">
        <f t="shared" si="297"/>
        <v>0</v>
      </c>
      <c r="BZ298" s="1005">
        <v>211</v>
      </c>
      <c r="CA298" s="1005">
        <v>178.56</v>
      </c>
      <c r="CB298" s="1005">
        <v>178.56</v>
      </c>
      <c r="CC298" s="1005">
        <v>0.99919999999999998</v>
      </c>
      <c r="CD298" s="1024">
        <f t="shared" si="322"/>
        <v>0.19952029618067596</v>
      </c>
      <c r="CE298" s="1005">
        <v>26506</v>
      </c>
      <c r="CF298" s="1005">
        <f t="shared" si="298"/>
        <v>79709</v>
      </c>
      <c r="CG298" s="1005">
        <f t="shared" si="299"/>
        <v>0</v>
      </c>
      <c r="CH298" s="1005">
        <v>211</v>
      </c>
      <c r="CI298" s="1005">
        <v>189.76</v>
      </c>
      <c r="CJ298" s="1005">
        <v>189.76</v>
      </c>
      <c r="CK298" s="1005">
        <v>0.99460000000000004</v>
      </c>
      <c r="CL298" s="1024">
        <f t="shared" si="323"/>
        <v>0.18332994559543886</v>
      </c>
      <c r="CM298" s="1005">
        <v>23378</v>
      </c>
      <c r="CN298" s="1005">
        <f t="shared" si="300"/>
        <v>76511</v>
      </c>
      <c r="CO298" s="1005">
        <f t="shared" si="301"/>
        <v>0</v>
      </c>
      <c r="CP298" s="1005">
        <v>211</v>
      </c>
      <c r="CQ298" s="1005">
        <v>199.68</v>
      </c>
      <c r="CR298" s="1005">
        <v>199.68</v>
      </c>
      <c r="CS298" s="1005">
        <v>0.95509999999999995</v>
      </c>
      <c r="CT298" s="1024">
        <f t="shared" si="308"/>
        <v>0.21168277846705263</v>
      </c>
      <c r="CU298" s="1005">
        <v>31448</v>
      </c>
      <c r="CV298" s="1005">
        <f t="shared" si="302"/>
        <v>89137</v>
      </c>
      <c r="CW298" s="1005">
        <f t="shared" si="303"/>
        <v>0</v>
      </c>
    </row>
    <row r="299" spans="1:101">
      <c r="A299" s="1004">
        <v>293</v>
      </c>
      <c r="B299" s="1005" t="s">
        <v>607</v>
      </c>
      <c r="C299" s="1004" t="s">
        <v>1274</v>
      </c>
      <c r="D299" s="1005" t="s">
        <v>2011</v>
      </c>
      <c r="E299" s="1004" t="s">
        <v>55</v>
      </c>
      <c r="F299" s="1004">
        <v>211</v>
      </c>
      <c r="G299" s="1005">
        <v>166.2</v>
      </c>
      <c r="H299" s="1004">
        <v>168.8</v>
      </c>
      <c r="I299" s="1005">
        <v>0.98060000000000003</v>
      </c>
      <c r="J299" s="1024">
        <f>+(K299/(24*30*G299))</f>
        <v>0.20920243348041184</v>
      </c>
      <c r="K299" s="1005">
        <v>25034</v>
      </c>
      <c r="L299" s="1005">
        <f t="shared" si="280"/>
        <v>71798</v>
      </c>
      <c r="M299" s="1005">
        <f t="shared" si="281"/>
        <v>0</v>
      </c>
      <c r="N299" s="1005">
        <v>211</v>
      </c>
      <c r="O299" s="1005">
        <v>185.52</v>
      </c>
      <c r="P299" s="1005">
        <v>185.52</v>
      </c>
      <c r="Q299" s="1005">
        <v>0.92830000000000001</v>
      </c>
      <c r="R299" s="1024">
        <f>+(S299/(24*31*O299))</f>
        <v>0.28295213222236132</v>
      </c>
      <c r="S299" s="1005">
        <v>39055</v>
      </c>
      <c r="T299" s="1005">
        <f t="shared" si="282"/>
        <v>82816</v>
      </c>
      <c r="U299" s="1005">
        <f t="shared" si="283"/>
        <v>0</v>
      </c>
      <c r="V299" s="1005">
        <v>211</v>
      </c>
      <c r="W299" s="1005">
        <v>237</v>
      </c>
      <c r="X299" s="1005">
        <v>237</v>
      </c>
      <c r="Y299" s="1005">
        <v>0.68010000000000004</v>
      </c>
      <c r="Z299" s="1024">
        <f>+(AA299/(24*30*W299))</f>
        <v>0.39249296765119551</v>
      </c>
      <c r="AA299" s="1005">
        <v>66975</v>
      </c>
      <c r="AB299" s="1005">
        <f t="shared" si="284"/>
        <v>102384</v>
      </c>
      <c r="AC299" s="1005">
        <f t="shared" si="285"/>
        <v>0</v>
      </c>
      <c r="AD299" s="1005">
        <v>211</v>
      </c>
      <c r="AE299" s="1005">
        <v>237.24</v>
      </c>
      <c r="AF299" s="1005">
        <v>237.24</v>
      </c>
      <c r="AG299" s="1005">
        <v>0.89549999999999996</v>
      </c>
      <c r="AH299" s="1024">
        <f t="shared" si="316"/>
        <v>0.27408613028320306</v>
      </c>
      <c r="AI299" s="1005">
        <v>48378</v>
      </c>
      <c r="AJ299" s="1005">
        <f t="shared" si="286"/>
        <v>105904</v>
      </c>
      <c r="AK299" s="1005">
        <f t="shared" si="287"/>
        <v>0</v>
      </c>
      <c r="AL299" s="1005">
        <v>211</v>
      </c>
      <c r="AM299" s="1005">
        <v>168.72</v>
      </c>
      <c r="AN299" s="1005">
        <v>168.8</v>
      </c>
      <c r="AO299" s="1005">
        <v>0.95169999999999999</v>
      </c>
      <c r="AP299" s="1024">
        <f t="shared" si="317"/>
        <v>0.26879330518973982</v>
      </c>
      <c r="AQ299" s="1005">
        <v>33741</v>
      </c>
      <c r="AR299" s="1005">
        <f t="shared" si="288"/>
        <v>75317</v>
      </c>
      <c r="AS299" s="1005">
        <f t="shared" si="289"/>
        <v>0</v>
      </c>
      <c r="AT299" s="1005">
        <v>211</v>
      </c>
      <c r="AU299" s="1005">
        <v>168</v>
      </c>
      <c r="AV299" s="1005">
        <v>168.8</v>
      </c>
      <c r="AW299" s="1005">
        <v>0.93879999999999997</v>
      </c>
      <c r="AX299" s="1024">
        <f t="shared" si="318"/>
        <v>8.3705357142857137E-2</v>
      </c>
      <c r="AY299" s="1005">
        <v>10125</v>
      </c>
      <c r="AZ299" s="1005">
        <f t="shared" si="290"/>
        <v>72576</v>
      </c>
      <c r="BA299" s="1005">
        <f t="shared" si="291"/>
        <v>0</v>
      </c>
      <c r="BB299" s="1005">
        <v>211</v>
      </c>
      <c r="BC299" s="1005">
        <v>162</v>
      </c>
      <c r="BD299" s="1005">
        <v>168.8</v>
      </c>
      <c r="BE299" s="1005">
        <v>0.94110000000000005</v>
      </c>
      <c r="BF299" s="1024">
        <f t="shared" si="319"/>
        <v>0.11374950219036241</v>
      </c>
      <c r="BG299" s="1005">
        <v>13710</v>
      </c>
      <c r="BH299" s="1005">
        <f t="shared" si="292"/>
        <v>72317</v>
      </c>
      <c r="BI299" s="1005">
        <f t="shared" si="293"/>
        <v>0</v>
      </c>
      <c r="BJ299" s="1005">
        <v>211</v>
      </c>
      <c r="BK299" s="1005">
        <v>147</v>
      </c>
      <c r="BL299" s="1005">
        <v>168.8</v>
      </c>
      <c r="BM299" s="1005">
        <v>0.92259999999999998</v>
      </c>
      <c r="BN299" s="1024">
        <f t="shared" si="320"/>
        <v>6.1933106575963716E-2</v>
      </c>
      <c r="BO299" s="1005">
        <v>6555</v>
      </c>
      <c r="BP299" s="1005">
        <f t="shared" si="294"/>
        <v>63504</v>
      </c>
      <c r="BQ299" s="1005">
        <f t="shared" si="295"/>
        <v>0</v>
      </c>
      <c r="BR299" s="1005">
        <v>211</v>
      </c>
      <c r="BS299" s="1005">
        <v>147</v>
      </c>
      <c r="BT299" s="1005">
        <v>168.8</v>
      </c>
      <c r="BU299" s="1005">
        <v>0.93410000000000004</v>
      </c>
      <c r="BV299" s="1024">
        <f t="shared" si="321"/>
        <v>5.6616194865042789E-2</v>
      </c>
      <c r="BW299" s="1005">
        <v>6192</v>
      </c>
      <c r="BX299" s="1005">
        <f t="shared" si="296"/>
        <v>65621</v>
      </c>
      <c r="BY299" s="1005">
        <f t="shared" si="297"/>
        <v>0</v>
      </c>
      <c r="BZ299" s="1005">
        <v>211</v>
      </c>
      <c r="CA299" s="1005">
        <v>222</v>
      </c>
      <c r="CB299" s="1005">
        <v>222</v>
      </c>
      <c r="CC299" s="1005">
        <v>0.89980000000000004</v>
      </c>
      <c r="CD299" s="1024">
        <f t="shared" si="322"/>
        <v>0.32233846749975781</v>
      </c>
      <c r="CE299" s="1005">
        <v>53240</v>
      </c>
      <c r="CF299" s="1005">
        <f t="shared" si="298"/>
        <v>99101</v>
      </c>
      <c r="CG299" s="1005">
        <f t="shared" si="299"/>
        <v>0</v>
      </c>
      <c r="CH299" s="1005">
        <v>211</v>
      </c>
      <c r="CI299" s="1005">
        <v>162.24</v>
      </c>
      <c r="CJ299" s="1005">
        <v>168.8</v>
      </c>
      <c r="CK299" s="1005">
        <v>0.96289999999999998</v>
      </c>
      <c r="CL299" s="1024">
        <f t="shared" si="323"/>
        <v>0.51599959202122669</v>
      </c>
      <c r="CM299" s="1005">
        <v>56257</v>
      </c>
      <c r="CN299" s="1005">
        <f t="shared" si="300"/>
        <v>65415</v>
      </c>
      <c r="CO299" s="1005">
        <f t="shared" si="301"/>
        <v>0</v>
      </c>
      <c r="CP299" s="1005">
        <v>211</v>
      </c>
      <c r="CQ299" s="1005">
        <v>158.63999999999999</v>
      </c>
      <c r="CR299" s="1005">
        <v>168.8</v>
      </c>
      <c r="CS299" s="1005">
        <v>0.97389999999999999</v>
      </c>
      <c r="CT299" s="1024">
        <f t="shared" si="308"/>
        <v>0.46569394964727068</v>
      </c>
      <c r="CU299" s="1005">
        <v>54965</v>
      </c>
      <c r="CV299" s="1005">
        <f t="shared" si="302"/>
        <v>70817</v>
      </c>
      <c r="CW299" s="1005">
        <f t="shared" si="303"/>
        <v>0</v>
      </c>
    </row>
    <row r="300" spans="1:101">
      <c r="A300" s="1004">
        <v>294</v>
      </c>
      <c r="B300" s="1005" t="s">
        <v>2053</v>
      </c>
      <c r="C300" s="1004" t="s">
        <v>1274</v>
      </c>
      <c r="D300" s="1005" t="s">
        <v>2203</v>
      </c>
      <c r="E300" s="1004" t="s">
        <v>55</v>
      </c>
      <c r="F300" s="1004">
        <v>0</v>
      </c>
      <c r="G300" s="1005"/>
      <c r="H300" s="1004"/>
      <c r="I300" s="1005"/>
      <c r="J300" s="1024">
        <v>0</v>
      </c>
      <c r="K300" s="1005"/>
      <c r="L300" s="1005">
        <f t="shared" si="280"/>
        <v>0</v>
      </c>
      <c r="M300" s="1005">
        <f t="shared" si="281"/>
        <v>0</v>
      </c>
      <c r="N300" s="1005"/>
      <c r="O300" s="1005"/>
      <c r="P300" s="1005"/>
      <c r="Q300" s="1005"/>
      <c r="R300" s="1024">
        <v>0</v>
      </c>
      <c r="S300" s="1005"/>
      <c r="T300" s="1005">
        <f t="shared" si="282"/>
        <v>0</v>
      </c>
      <c r="U300" s="1005">
        <f t="shared" si="283"/>
        <v>0</v>
      </c>
      <c r="V300" s="1005"/>
      <c r="W300" s="1005"/>
      <c r="X300" s="1005"/>
      <c r="Y300" s="1005"/>
      <c r="Z300" s="1024">
        <v>0</v>
      </c>
      <c r="AA300" s="1005"/>
      <c r="AB300" s="1005">
        <f t="shared" si="284"/>
        <v>0</v>
      </c>
      <c r="AC300" s="1005">
        <f t="shared" si="285"/>
        <v>0</v>
      </c>
      <c r="AD300" s="1005">
        <v>211</v>
      </c>
      <c r="AE300" s="1005">
        <v>64</v>
      </c>
      <c r="AF300" s="1005">
        <v>168.8</v>
      </c>
      <c r="AG300" s="1005">
        <v>0.99080000000000001</v>
      </c>
      <c r="AH300" s="1024">
        <f t="shared" si="316"/>
        <v>0.11046706989247312</v>
      </c>
      <c r="AI300" s="1005">
        <v>5260</v>
      </c>
      <c r="AJ300" s="1005">
        <f t="shared" si="286"/>
        <v>28570</v>
      </c>
      <c r="AK300" s="1005">
        <f t="shared" si="287"/>
        <v>0</v>
      </c>
      <c r="AL300" s="1005">
        <v>211</v>
      </c>
      <c r="AM300" s="1005">
        <v>61.76</v>
      </c>
      <c r="AN300" s="1005">
        <v>168.8</v>
      </c>
      <c r="AO300" s="1005">
        <v>0.98919999999999997</v>
      </c>
      <c r="AP300" s="1024">
        <f t="shared" si="317"/>
        <v>0.23430100562705447</v>
      </c>
      <c r="AQ300" s="1005">
        <v>10766</v>
      </c>
      <c r="AR300" s="1005">
        <f t="shared" si="288"/>
        <v>27570</v>
      </c>
      <c r="AS300" s="1005">
        <f t="shared" si="289"/>
        <v>0</v>
      </c>
      <c r="AT300" s="1005">
        <v>211</v>
      </c>
      <c r="AU300" s="1005">
        <v>45.76</v>
      </c>
      <c r="AV300" s="1005">
        <v>168.8</v>
      </c>
      <c r="AW300" s="1005">
        <v>0.98370000000000002</v>
      </c>
      <c r="AX300" s="1024">
        <f t="shared" si="318"/>
        <v>0.30539772727272729</v>
      </c>
      <c r="AY300" s="1005">
        <v>10062</v>
      </c>
      <c r="AZ300" s="1005">
        <f t="shared" si="290"/>
        <v>19768</v>
      </c>
      <c r="BA300" s="1005">
        <f t="shared" si="291"/>
        <v>0</v>
      </c>
      <c r="BB300" s="1005">
        <v>211</v>
      </c>
      <c r="BC300" s="1005">
        <v>52</v>
      </c>
      <c r="BD300" s="1005">
        <v>168.8</v>
      </c>
      <c r="BE300" s="1005">
        <v>0.98719999999999997</v>
      </c>
      <c r="BF300" s="1024">
        <f t="shared" si="319"/>
        <v>0.2305624483043838</v>
      </c>
      <c r="BG300" s="1005">
        <v>8920</v>
      </c>
      <c r="BH300" s="1005">
        <f t="shared" si="292"/>
        <v>23213</v>
      </c>
      <c r="BI300" s="1005">
        <f t="shared" si="293"/>
        <v>0</v>
      </c>
      <c r="BJ300" s="1005">
        <v>211</v>
      </c>
      <c r="BK300" s="1005">
        <v>27.52</v>
      </c>
      <c r="BL300" s="1005">
        <v>168.8</v>
      </c>
      <c r="BM300" s="1005">
        <v>0.98429999999999995</v>
      </c>
      <c r="BN300" s="1024">
        <f t="shared" si="320"/>
        <v>0.34156976744186046</v>
      </c>
      <c r="BO300" s="1005">
        <v>6768</v>
      </c>
      <c r="BP300" s="1005">
        <f t="shared" si="294"/>
        <v>11889</v>
      </c>
      <c r="BQ300" s="1005">
        <f t="shared" si="295"/>
        <v>0</v>
      </c>
      <c r="BR300" s="1005">
        <v>211</v>
      </c>
      <c r="BS300" s="1005">
        <v>19.2</v>
      </c>
      <c r="BT300" s="1005">
        <v>168.8</v>
      </c>
      <c r="BU300" s="1005">
        <v>0.97460000000000002</v>
      </c>
      <c r="BV300" s="1024">
        <f t="shared" si="321"/>
        <v>0.4809307795698925</v>
      </c>
      <c r="BW300" s="1005">
        <v>6870</v>
      </c>
      <c r="BX300" s="1005">
        <f t="shared" si="296"/>
        <v>8571</v>
      </c>
      <c r="BY300" s="1005">
        <f t="shared" si="297"/>
        <v>0</v>
      </c>
      <c r="BZ300" s="1005">
        <v>211</v>
      </c>
      <c r="CA300" s="1005">
        <v>22</v>
      </c>
      <c r="CB300" s="1005">
        <v>168.8</v>
      </c>
      <c r="CC300" s="1005">
        <v>0.99009999999999998</v>
      </c>
      <c r="CD300" s="1024">
        <f t="shared" si="322"/>
        <v>0.3845307917888563</v>
      </c>
      <c r="CE300" s="1005">
        <v>6294</v>
      </c>
      <c r="CF300" s="1005">
        <f t="shared" si="298"/>
        <v>9821</v>
      </c>
      <c r="CG300" s="1005">
        <f t="shared" si="299"/>
        <v>0</v>
      </c>
      <c r="CH300" s="1005">
        <v>211</v>
      </c>
      <c r="CI300" s="1005">
        <v>29.6</v>
      </c>
      <c r="CJ300" s="1005">
        <v>168.8</v>
      </c>
      <c r="CK300" s="1005">
        <v>0.99470000000000003</v>
      </c>
      <c r="CL300" s="1024">
        <f t="shared" si="323"/>
        <v>0.34497667310167307</v>
      </c>
      <c r="CM300" s="1005">
        <v>6862</v>
      </c>
      <c r="CN300" s="1005">
        <f t="shared" si="300"/>
        <v>11935</v>
      </c>
      <c r="CO300" s="1005">
        <f t="shared" si="301"/>
        <v>0</v>
      </c>
      <c r="CP300" s="1005">
        <v>211</v>
      </c>
      <c r="CQ300" s="1005">
        <v>57.6</v>
      </c>
      <c r="CR300" s="1005">
        <v>168.8</v>
      </c>
      <c r="CS300" s="1005">
        <v>0.99470000000000003</v>
      </c>
      <c r="CT300" s="1024">
        <f t="shared" si="308"/>
        <v>0.2651303016726404</v>
      </c>
      <c r="CU300" s="1005">
        <v>11362</v>
      </c>
      <c r="CV300" s="1005">
        <f t="shared" si="302"/>
        <v>25713</v>
      </c>
      <c r="CW300" s="1005">
        <f t="shared" si="303"/>
        <v>0</v>
      </c>
    </row>
    <row r="301" spans="1:101">
      <c r="A301" s="1004">
        <v>295</v>
      </c>
      <c r="B301" s="1005" t="s">
        <v>1759</v>
      </c>
      <c r="C301" s="1004" t="s">
        <v>1274</v>
      </c>
      <c r="D301" s="1005" t="s">
        <v>2054</v>
      </c>
      <c r="E301" s="1004" t="s">
        <v>55</v>
      </c>
      <c r="F301" s="1004">
        <v>212</v>
      </c>
      <c r="G301" s="1005">
        <v>20.8</v>
      </c>
      <c r="H301" s="1004">
        <v>212</v>
      </c>
      <c r="I301" s="1005">
        <v>0.67649999999999999</v>
      </c>
      <c r="J301" s="1024">
        <f t="shared" ref="J301:J310" si="324">+(K301/(24*30*G301))</f>
        <v>0.38434829059829062</v>
      </c>
      <c r="K301" s="1005">
        <v>5756</v>
      </c>
      <c r="L301" s="1005">
        <f t="shared" si="280"/>
        <v>8986</v>
      </c>
      <c r="M301" s="1005">
        <f t="shared" si="281"/>
        <v>0</v>
      </c>
      <c r="N301" s="1005">
        <v>212</v>
      </c>
      <c r="O301" s="1005">
        <v>78.239999999999995</v>
      </c>
      <c r="P301" s="1005">
        <v>212</v>
      </c>
      <c r="Q301" s="1005">
        <v>0.71460000000000001</v>
      </c>
      <c r="R301" s="1024">
        <f t="shared" ref="R301:R310" si="325">+(S301/(24*31*O301))</f>
        <v>7.2735943443938703E-2</v>
      </c>
      <c r="S301" s="1005">
        <v>4234</v>
      </c>
      <c r="T301" s="1005">
        <f t="shared" si="282"/>
        <v>34926</v>
      </c>
      <c r="U301" s="1005">
        <f t="shared" si="283"/>
        <v>0</v>
      </c>
      <c r="V301" s="1005">
        <v>212</v>
      </c>
      <c r="W301" s="1005">
        <v>56.64</v>
      </c>
      <c r="X301" s="1005">
        <v>212</v>
      </c>
      <c r="Y301" s="1005">
        <v>0.74870000000000003</v>
      </c>
      <c r="Z301" s="1024">
        <f t="shared" ref="Z301:Z310" si="326">+(AA301/(24*30*W301))</f>
        <v>0.14344985875706215</v>
      </c>
      <c r="AA301" s="1005">
        <v>5850</v>
      </c>
      <c r="AB301" s="1005">
        <f t="shared" si="284"/>
        <v>24468</v>
      </c>
      <c r="AC301" s="1005">
        <f t="shared" si="285"/>
        <v>0</v>
      </c>
      <c r="AD301" s="1005">
        <v>212</v>
      </c>
      <c r="AE301" s="1005">
        <v>70.88</v>
      </c>
      <c r="AF301" s="1005">
        <v>212</v>
      </c>
      <c r="AG301" s="1005">
        <v>0.76349999999999996</v>
      </c>
      <c r="AH301" s="1024">
        <f t="shared" si="316"/>
        <v>0.34576840457292657</v>
      </c>
      <c r="AI301" s="1005">
        <v>18234</v>
      </c>
      <c r="AJ301" s="1005">
        <f t="shared" si="286"/>
        <v>31641</v>
      </c>
      <c r="AK301" s="1005">
        <f t="shared" si="287"/>
        <v>0</v>
      </c>
      <c r="AL301" s="1005">
        <v>212</v>
      </c>
      <c r="AM301" s="1005">
        <v>69.92</v>
      </c>
      <c r="AN301" s="1005">
        <v>212</v>
      </c>
      <c r="AO301" s="1005">
        <v>0.71450000000000002</v>
      </c>
      <c r="AP301" s="1024">
        <f t="shared" si="317"/>
        <v>0.1256428237494156</v>
      </c>
      <c r="AQ301" s="1005">
        <v>6536</v>
      </c>
      <c r="AR301" s="1005">
        <f t="shared" si="288"/>
        <v>31212</v>
      </c>
      <c r="AS301" s="1005">
        <f t="shared" si="289"/>
        <v>0</v>
      </c>
      <c r="AT301" s="1005">
        <v>212</v>
      </c>
      <c r="AU301" s="1005">
        <v>8.48</v>
      </c>
      <c r="AV301" s="1005">
        <v>212</v>
      </c>
      <c r="AW301" s="1005">
        <v>0.74390000000000001</v>
      </c>
      <c r="AX301" s="1024">
        <f t="shared" si="318"/>
        <v>0.58208857442348005</v>
      </c>
      <c r="AY301" s="1005">
        <v>3554</v>
      </c>
      <c r="AZ301" s="1005">
        <f t="shared" si="290"/>
        <v>3663</v>
      </c>
      <c r="BA301" s="1005">
        <f t="shared" si="291"/>
        <v>0</v>
      </c>
      <c r="BB301" s="1005">
        <v>212</v>
      </c>
      <c r="BC301" s="1005">
        <v>8.32</v>
      </c>
      <c r="BD301" s="1005">
        <v>212</v>
      </c>
      <c r="BE301" s="1005">
        <v>0.38569999999999999</v>
      </c>
      <c r="BF301" s="1024">
        <f t="shared" si="319"/>
        <v>0.17673438792390406</v>
      </c>
      <c r="BG301" s="1005">
        <v>1094</v>
      </c>
      <c r="BH301" s="1005">
        <f t="shared" si="292"/>
        <v>3714</v>
      </c>
      <c r="BI301" s="1005">
        <f t="shared" si="293"/>
        <v>0</v>
      </c>
      <c r="BJ301" s="1005">
        <v>212</v>
      </c>
      <c r="BK301" s="1005">
        <v>29.12</v>
      </c>
      <c r="BL301" s="1005">
        <v>212</v>
      </c>
      <c r="BM301" s="1005">
        <v>0.1623</v>
      </c>
      <c r="BN301" s="1024">
        <f t="shared" si="320"/>
        <v>0.39596688034188032</v>
      </c>
      <c r="BO301" s="1005">
        <v>8302</v>
      </c>
      <c r="BP301" s="1005">
        <f t="shared" si="294"/>
        <v>12580</v>
      </c>
      <c r="BQ301" s="1005">
        <f t="shared" si="295"/>
        <v>0</v>
      </c>
      <c r="BR301" s="1005">
        <v>212</v>
      </c>
      <c r="BS301" s="1005">
        <v>21.12</v>
      </c>
      <c r="BT301" s="1005">
        <v>212</v>
      </c>
      <c r="BU301" s="1005">
        <v>0.2326</v>
      </c>
      <c r="BV301" s="1024">
        <f t="shared" si="321"/>
        <v>0.25659824046920821</v>
      </c>
      <c r="BW301" s="1005">
        <v>4032</v>
      </c>
      <c r="BX301" s="1005">
        <f t="shared" si="296"/>
        <v>9428</v>
      </c>
      <c r="BY301" s="1005">
        <f t="shared" si="297"/>
        <v>0</v>
      </c>
      <c r="BZ301" s="1005">
        <v>212</v>
      </c>
      <c r="CA301" s="1005">
        <v>8.9600000000000009</v>
      </c>
      <c r="CB301" s="1005">
        <v>212</v>
      </c>
      <c r="CC301" s="1005">
        <v>0.1908</v>
      </c>
      <c r="CD301" s="1024">
        <f t="shared" si="322"/>
        <v>0.12420794930875574</v>
      </c>
      <c r="CE301" s="1005">
        <v>828</v>
      </c>
      <c r="CF301" s="1005">
        <f t="shared" si="298"/>
        <v>4000</v>
      </c>
      <c r="CG301" s="1005">
        <f t="shared" si="299"/>
        <v>0</v>
      </c>
      <c r="CH301" s="1005">
        <v>212</v>
      </c>
      <c r="CI301" s="1005">
        <v>21.6</v>
      </c>
      <c r="CJ301" s="1005">
        <v>212</v>
      </c>
      <c r="CK301" s="1005">
        <v>0.34379999999999999</v>
      </c>
      <c r="CL301" s="1024">
        <f t="shared" si="323"/>
        <v>0.22721009700176364</v>
      </c>
      <c r="CM301" s="1005">
        <v>3298</v>
      </c>
      <c r="CN301" s="1005">
        <f t="shared" si="300"/>
        <v>8709</v>
      </c>
      <c r="CO301" s="1005">
        <f t="shared" si="301"/>
        <v>0</v>
      </c>
      <c r="CP301" s="1005">
        <v>212</v>
      </c>
      <c r="CQ301" s="1005">
        <v>64.48</v>
      </c>
      <c r="CR301" s="1005">
        <v>212</v>
      </c>
      <c r="CS301" s="1005">
        <v>0.67100000000000004</v>
      </c>
      <c r="CT301" s="1024">
        <f t="shared" si="308"/>
        <v>0.1036830625150084</v>
      </c>
      <c r="CU301" s="1005">
        <v>4974</v>
      </c>
      <c r="CV301" s="1005">
        <f t="shared" si="302"/>
        <v>28784</v>
      </c>
      <c r="CW301" s="1005">
        <f t="shared" si="303"/>
        <v>0</v>
      </c>
    </row>
    <row r="302" spans="1:101">
      <c r="A302" s="1004">
        <v>296</v>
      </c>
      <c r="B302" s="1005" t="s">
        <v>1760</v>
      </c>
      <c r="C302" s="1004" t="s">
        <v>1274</v>
      </c>
      <c r="D302" s="1005" t="s">
        <v>2011</v>
      </c>
      <c r="E302" s="1004" t="s">
        <v>55</v>
      </c>
      <c r="F302" s="1004">
        <v>212</v>
      </c>
      <c r="G302" s="1005">
        <v>104.8</v>
      </c>
      <c r="H302" s="1004">
        <v>169.6</v>
      </c>
      <c r="I302" s="1005">
        <v>0.72450000000000003</v>
      </c>
      <c r="J302" s="1024">
        <f t="shared" si="324"/>
        <v>0.27907654792196779</v>
      </c>
      <c r="K302" s="1005">
        <v>21058</v>
      </c>
      <c r="L302" s="1005">
        <f t="shared" si="280"/>
        <v>45274</v>
      </c>
      <c r="M302" s="1005">
        <f t="shared" si="281"/>
        <v>0</v>
      </c>
      <c r="N302" s="1005">
        <v>212</v>
      </c>
      <c r="O302" s="1005">
        <v>113.44</v>
      </c>
      <c r="P302" s="1005">
        <v>169.6</v>
      </c>
      <c r="Q302" s="1005">
        <v>0.76149999999999995</v>
      </c>
      <c r="R302" s="1024">
        <f t="shared" si="325"/>
        <v>0.3274906350000758</v>
      </c>
      <c r="S302" s="1005">
        <v>27640</v>
      </c>
      <c r="T302" s="1005">
        <f t="shared" si="282"/>
        <v>50640</v>
      </c>
      <c r="U302" s="1005">
        <f t="shared" si="283"/>
        <v>0</v>
      </c>
      <c r="V302" s="1005">
        <v>212</v>
      </c>
      <c r="W302" s="1005">
        <v>31.52</v>
      </c>
      <c r="X302" s="1005">
        <v>169.6</v>
      </c>
      <c r="Y302" s="1005">
        <v>0.97660000000000002</v>
      </c>
      <c r="Z302" s="1024">
        <f t="shared" si="326"/>
        <v>0.34413776085730396</v>
      </c>
      <c r="AA302" s="1005">
        <v>7810</v>
      </c>
      <c r="AB302" s="1005">
        <f t="shared" si="284"/>
        <v>13617</v>
      </c>
      <c r="AC302" s="1005">
        <f t="shared" si="285"/>
        <v>0</v>
      </c>
      <c r="AD302" s="1005">
        <v>212</v>
      </c>
      <c r="AE302" s="1005">
        <v>27.84</v>
      </c>
      <c r="AF302" s="1005">
        <v>169.6</v>
      </c>
      <c r="AG302" s="1005">
        <v>0.96850000000000003</v>
      </c>
      <c r="AH302" s="1024">
        <f t="shared" si="316"/>
        <v>0.37483778272154245</v>
      </c>
      <c r="AI302" s="1005">
        <v>7764</v>
      </c>
      <c r="AJ302" s="1005">
        <f t="shared" si="286"/>
        <v>12428</v>
      </c>
      <c r="AK302" s="1005">
        <f t="shared" si="287"/>
        <v>0</v>
      </c>
      <c r="AL302" s="1005">
        <v>212</v>
      </c>
      <c r="AM302" s="1005">
        <v>69.92</v>
      </c>
      <c r="AN302" s="1005">
        <v>169.6</v>
      </c>
      <c r="AO302" s="1005">
        <v>0.97230000000000005</v>
      </c>
      <c r="AP302" s="1024">
        <f t="shared" si="317"/>
        <v>0.16401232745257252</v>
      </c>
      <c r="AQ302" s="1005">
        <v>8532</v>
      </c>
      <c r="AR302" s="1005">
        <f t="shared" si="288"/>
        <v>31212</v>
      </c>
      <c r="AS302" s="1005">
        <f t="shared" si="289"/>
        <v>0</v>
      </c>
      <c r="AT302" s="1005">
        <v>212</v>
      </c>
      <c r="AU302" s="1005">
        <v>103.36</v>
      </c>
      <c r="AV302" s="1005">
        <v>169.6</v>
      </c>
      <c r="AW302" s="1005">
        <v>0.96319999999999995</v>
      </c>
      <c r="AX302" s="1024">
        <f t="shared" si="318"/>
        <v>9.4948615411076714E-2</v>
      </c>
      <c r="AY302" s="1005">
        <v>7066</v>
      </c>
      <c r="AZ302" s="1005">
        <f t="shared" si="290"/>
        <v>44652</v>
      </c>
      <c r="BA302" s="1005">
        <f t="shared" si="291"/>
        <v>0</v>
      </c>
      <c r="BB302" s="1005">
        <v>212</v>
      </c>
      <c r="BC302" s="1005">
        <v>124.8</v>
      </c>
      <c r="BD302" s="1005">
        <v>169.6</v>
      </c>
      <c r="BE302" s="1005">
        <v>0.71509999999999996</v>
      </c>
      <c r="BF302" s="1024">
        <f t="shared" si="319"/>
        <v>0.27204818031430933</v>
      </c>
      <c r="BG302" s="1005">
        <v>25260</v>
      </c>
      <c r="BH302" s="1005">
        <f t="shared" si="292"/>
        <v>55711</v>
      </c>
      <c r="BI302" s="1005">
        <f t="shared" si="293"/>
        <v>0</v>
      </c>
      <c r="BJ302" s="1005">
        <v>212</v>
      </c>
      <c r="BK302" s="1005">
        <v>122.72</v>
      </c>
      <c r="BL302" s="1005">
        <v>169.6</v>
      </c>
      <c r="BM302" s="1005">
        <v>0.68300000000000005</v>
      </c>
      <c r="BN302" s="1024">
        <f t="shared" si="320"/>
        <v>0.33020063740402728</v>
      </c>
      <c r="BO302" s="1005">
        <v>29176</v>
      </c>
      <c r="BP302" s="1005">
        <f t="shared" si="294"/>
        <v>53015</v>
      </c>
      <c r="BQ302" s="1005">
        <f t="shared" si="295"/>
        <v>0</v>
      </c>
      <c r="BR302" s="1005">
        <v>212</v>
      </c>
      <c r="BS302" s="1005">
        <v>118.24</v>
      </c>
      <c r="BT302" s="1005">
        <v>169.6</v>
      </c>
      <c r="BU302" s="1005">
        <v>0.63980000000000004</v>
      </c>
      <c r="BV302" s="1024">
        <f t="shared" si="321"/>
        <v>0.36832776783505755</v>
      </c>
      <c r="BW302" s="1005">
        <v>32402</v>
      </c>
      <c r="BX302" s="1005">
        <f t="shared" si="296"/>
        <v>52782</v>
      </c>
      <c r="BY302" s="1005">
        <f t="shared" si="297"/>
        <v>0</v>
      </c>
      <c r="BZ302" s="1005">
        <v>212</v>
      </c>
      <c r="CA302" s="1005">
        <v>114.4</v>
      </c>
      <c r="CB302" s="1005">
        <v>169.6</v>
      </c>
      <c r="CC302" s="1005">
        <v>0.66290000000000004</v>
      </c>
      <c r="CD302" s="1024">
        <f t="shared" si="322"/>
        <v>0.33299026242574625</v>
      </c>
      <c r="CE302" s="1005">
        <v>28342</v>
      </c>
      <c r="CF302" s="1005">
        <f t="shared" si="298"/>
        <v>51068</v>
      </c>
      <c r="CG302" s="1005">
        <f t="shared" si="299"/>
        <v>0</v>
      </c>
      <c r="CH302" s="1005">
        <v>212</v>
      </c>
      <c r="CI302" s="1005">
        <v>116.16</v>
      </c>
      <c r="CJ302" s="1005">
        <v>169.6</v>
      </c>
      <c r="CK302" s="1005">
        <v>0.66249999999999998</v>
      </c>
      <c r="CL302" s="1024">
        <f t="shared" si="323"/>
        <v>0.39933630132493769</v>
      </c>
      <c r="CM302" s="1005">
        <v>31172</v>
      </c>
      <c r="CN302" s="1005">
        <f t="shared" si="300"/>
        <v>46836</v>
      </c>
      <c r="CO302" s="1005">
        <f t="shared" si="301"/>
        <v>0</v>
      </c>
      <c r="CP302" s="1005">
        <v>212</v>
      </c>
      <c r="CQ302" s="1005">
        <v>108</v>
      </c>
      <c r="CR302" s="1005">
        <v>169.6</v>
      </c>
      <c r="CS302" s="1005">
        <v>0.70009999999999994</v>
      </c>
      <c r="CT302" s="1024">
        <f t="shared" si="308"/>
        <v>0.28218339307048984</v>
      </c>
      <c r="CU302" s="1005">
        <v>22674</v>
      </c>
      <c r="CV302" s="1005">
        <f t="shared" si="302"/>
        <v>48211</v>
      </c>
      <c r="CW302" s="1005">
        <f t="shared" si="303"/>
        <v>0</v>
      </c>
    </row>
    <row r="303" spans="1:101">
      <c r="A303" s="1004">
        <v>297</v>
      </c>
      <c r="B303" s="1005" t="s">
        <v>1849</v>
      </c>
      <c r="C303" s="1004" t="s">
        <v>1274</v>
      </c>
      <c r="D303" s="1005" t="s">
        <v>2203</v>
      </c>
      <c r="E303" s="1004" t="s">
        <v>55</v>
      </c>
      <c r="F303" s="1004">
        <v>213</v>
      </c>
      <c r="G303" s="1005">
        <v>206</v>
      </c>
      <c r="H303" s="1004">
        <v>206</v>
      </c>
      <c r="I303" s="1005">
        <v>0.96</v>
      </c>
      <c r="J303" s="1024">
        <f t="shared" si="324"/>
        <v>1.0417206040992448</v>
      </c>
      <c r="K303" s="1005">
        <v>154508</v>
      </c>
      <c r="L303" s="1005">
        <f t="shared" si="280"/>
        <v>88992</v>
      </c>
      <c r="M303" s="1005">
        <f t="shared" si="281"/>
        <v>65516</v>
      </c>
      <c r="N303" s="1005">
        <v>213</v>
      </c>
      <c r="O303" s="1005">
        <v>215</v>
      </c>
      <c r="P303" s="1005">
        <v>215</v>
      </c>
      <c r="Q303" s="1005">
        <v>0.95989999999999998</v>
      </c>
      <c r="R303" s="1024">
        <f t="shared" si="325"/>
        <v>1.039472368092023</v>
      </c>
      <c r="S303" s="1005">
        <v>166274</v>
      </c>
      <c r="T303" s="1005">
        <f t="shared" si="282"/>
        <v>95976</v>
      </c>
      <c r="U303" s="1005">
        <f t="shared" si="283"/>
        <v>70298</v>
      </c>
      <c r="V303" s="1005">
        <v>213</v>
      </c>
      <c r="W303" s="1005">
        <v>228</v>
      </c>
      <c r="X303" s="1005">
        <v>228</v>
      </c>
      <c r="Y303" s="1005">
        <v>0.9</v>
      </c>
      <c r="Z303" s="1024">
        <f t="shared" si="326"/>
        <v>1.1126522904483431</v>
      </c>
      <c r="AA303" s="1005">
        <v>182653</v>
      </c>
      <c r="AB303" s="1005">
        <f t="shared" si="284"/>
        <v>98496</v>
      </c>
      <c r="AC303" s="1005">
        <f t="shared" si="285"/>
        <v>84157</v>
      </c>
      <c r="AD303" s="1005">
        <v>213</v>
      </c>
      <c r="AE303" s="1005">
        <v>194</v>
      </c>
      <c r="AF303" s="1005">
        <v>194</v>
      </c>
      <c r="AG303" s="1005">
        <v>0.94320000000000004</v>
      </c>
      <c r="AH303" s="1024">
        <f t="shared" si="316"/>
        <v>1.0600543177031372</v>
      </c>
      <c r="AI303" s="1005">
        <v>153004</v>
      </c>
      <c r="AJ303" s="1005">
        <f t="shared" si="286"/>
        <v>86602</v>
      </c>
      <c r="AK303" s="1005">
        <f t="shared" si="287"/>
        <v>66402</v>
      </c>
      <c r="AL303" s="1005">
        <v>213</v>
      </c>
      <c r="AM303" s="1005">
        <v>233</v>
      </c>
      <c r="AN303" s="1005">
        <v>233</v>
      </c>
      <c r="AO303" s="1005">
        <v>0.94299999999999995</v>
      </c>
      <c r="AP303" s="1024">
        <f t="shared" si="317"/>
        <v>1.062370206285477</v>
      </c>
      <c r="AQ303" s="1005">
        <v>184164</v>
      </c>
      <c r="AR303" s="1005">
        <f t="shared" si="288"/>
        <v>104011</v>
      </c>
      <c r="AS303" s="1005">
        <f t="shared" si="289"/>
        <v>80153</v>
      </c>
      <c r="AT303" s="1005">
        <v>213</v>
      </c>
      <c r="AU303" s="1005">
        <v>60</v>
      </c>
      <c r="AV303" s="1005">
        <v>170.4</v>
      </c>
      <c r="AW303" s="1005">
        <v>0.94320000000000004</v>
      </c>
      <c r="AX303" s="1024">
        <f t="shared" si="318"/>
        <v>1.0617592592592593</v>
      </c>
      <c r="AY303" s="1005">
        <v>45868</v>
      </c>
      <c r="AZ303" s="1005">
        <f t="shared" si="290"/>
        <v>25920</v>
      </c>
      <c r="BA303" s="1005">
        <f t="shared" si="291"/>
        <v>19948</v>
      </c>
      <c r="BB303" s="1005">
        <v>213</v>
      </c>
      <c r="BC303" s="1005">
        <v>59</v>
      </c>
      <c r="BD303" s="1005">
        <v>170.4</v>
      </c>
      <c r="BE303" s="1005">
        <v>0.94310000000000005</v>
      </c>
      <c r="BF303" s="1024">
        <f t="shared" si="319"/>
        <v>1.056656642974303</v>
      </c>
      <c r="BG303" s="1005">
        <v>46383</v>
      </c>
      <c r="BH303" s="1005">
        <f t="shared" si="292"/>
        <v>26338</v>
      </c>
      <c r="BI303" s="1005">
        <f t="shared" si="293"/>
        <v>20045</v>
      </c>
      <c r="BJ303" s="1005">
        <v>213</v>
      </c>
      <c r="BK303" s="1005">
        <v>50</v>
      </c>
      <c r="BL303" s="1005">
        <v>170.4</v>
      </c>
      <c r="BM303" s="1005">
        <v>0.94320000000000004</v>
      </c>
      <c r="BN303" s="1024">
        <f t="shared" si="320"/>
        <v>1.0584722222222223</v>
      </c>
      <c r="BO303" s="1005">
        <v>38105</v>
      </c>
      <c r="BP303" s="1005">
        <f t="shared" si="294"/>
        <v>21600</v>
      </c>
      <c r="BQ303" s="1005">
        <f t="shared" si="295"/>
        <v>16505</v>
      </c>
      <c r="BR303" s="1005">
        <v>213</v>
      </c>
      <c r="BS303" s="1005">
        <v>41</v>
      </c>
      <c r="BT303" s="1005">
        <v>170.4</v>
      </c>
      <c r="BU303" s="1005">
        <v>0.94310000000000005</v>
      </c>
      <c r="BV303" s="1024">
        <f t="shared" si="321"/>
        <v>1.0559926567007605</v>
      </c>
      <c r="BW303" s="1005">
        <v>32212</v>
      </c>
      <c r="BX303" s="1005">
        <f t="shared" si="296"/>
        <v>18302</v>
      </c>
      <c r="BY303" s="1005">
        <f t="shared" si="297"/>
        <v>13910</v>
      </c>
      <c r="BZ303" s="1005">
        <v>213</v>
      </c>
      <c r="CA303" s="1005">
        <v>56</v>
      </c>
      <c r="CB303" s="1005">
        <v>170.4</v>
      </c>
      <c r="CC303" s="1005">
        <v>0.9</v>
      </c>
      <c r="CD303" s="1024">
        <f t="shared" si="322"/>
        <v>1.1119431643625193</v>
      </c>
      <c r="CE303" s="1005">
        <v>46328</v>
      </c>
      <c r="CF303" s="1005">
        <f t="shared" si="298"/>
        <v>24998</v>
      </c>
      <c r="CG303" s="1005">
        <f t="shared" si="299"/>
        <v>21330</v>
      </c>
      <c r="CH303" s="1005">
        <v>213</v>
      </c>
      <c r="CI303" s="1005">
        <v>52</v>
      </c>
      <c r="CJ303" s="1005">
        <v>170.4</v>
      </c>
      <c r="CK303" s="1005">
        <v>0.9</v>
      </c>
      <c r="CL303" s="1024">
        <f t="shared" si="323"/>
        <v>1.1098042582417582</v>
      </c>
      <c r="CM303" s="1005">
        <v>38781</v>
      </c>
      <c r="CN303" s="1005">
        <f t="shared" si="300"/>
        <v>20966</v>
      </c>
      <c r="CO303" s="1005">
        <f t="shared" si="301"/>
        <v>17815</v>
      </c>
      <c r="CP303" s="1005">
        <v>213</v>
      </c>
      <c r="CQ303" s="1005">
        <v>49</v>
      </c>
      <c r="CR303" s="1005">
        <v>170.4</v>
      </c>
      <c r="CS303" s="1005">
        <v>0.9</v>
      </c>
      <c r="CT303" s="1024">
        <f t="shared" si="308"/>
        <v>1.114247311827957</v>
      </c>
      <c r="CU303" s="1005">
        <v>40621</v>
      </c>
      <c r="CV303" s="1005">
        <f t="shared" si="302"/>
        <v>21874</v>
      </c>
      <c r="CW303" s="1005">
        <f t="shared" si="303"/>
        <v>18747</v>
      </c>
    </row>
    <row r="304" spans="1:101">
      <c r="A304" s="1004">
        <v>298</v>
      </c>
      <c r="B304" s="1005" t="s">
        <v>1839</v>
      </c>
      <c r="C304" s="1004" t="s">
        <v>1274</v>
      </c>
      <c r="D304" s="1005" t="s">
        <v>2054</v>
      </c>
      <c r="E304" s="1004" t="s">
        <v>55</v>
      </c>
      <c r="F304" s="1004">
        <v>217</v>
      </c>
      <c r="G304" s="1005">
        <v>283.68</v>
      </c>
      <c r="H304" s="1004">
        <v>283.68</v>
      </c>
      <c r="I304" s="1005">
        <v>0.73719999999999997</v>
      </c>
      <c r="J304" s="1024">
        <f t="shared" si="324"/>
        <v>0.34082808485304256</v>
      </c>
      <c r="K304" s="1005">
        <v>69614</v>
      </c>
      <c r="L304" s="1005">
        <f t="shared" si="280"/>
        <v>122550</v>
      </c>
      <c r="M304" s="1005">
        <f t="shared" si="281"/>
        <v>0</v>
      </c>
      <c r="N304" s="1005">
        <v>167</v>
      </c>
      <c r="O304" s="1005">
        <v>293.60000000000002</v>
      </c>
      <c r="P304" s="1005">
        <v>293.60000000000002</v>
      </c>
      <c r="Q304" s="1005">
        <v>0.67130000000000001</v>
      </c>
      <c r="R304" s="1024">
        <f t="shared" si="325"/>
        <v>0.18835516099733379</v>
      </c>
      <c r="S304" s="1005">
        <v>41144</v>
      </c>
      <c r="T304" s="1005">
        <f t="shared" si="282"/>
        <v>131063</v>
      </c>
      <c r="U304" s="1005">
        <f t="shared" si="283"/>
        <v>0</v>
      </c>
      <c r="V304" s="1005">
        <v>167</v>
      </c>
      <c r="W304" s="1005">
        <v>162.4</v>
      </c>
      <c r="X304" s="1005">
        <v>167</v>
      </c>
      <c r="Y304" s="1005">
        <v>0.5554</v>
      </c>
      <c r="Z304" s="1024">
        <f t="shared" si="326"/>
        <v>0.14985290093048714</v>
      </c>
      <c r="AA304" s="1005">
        <v>17522</v>
      </c>
      <c r="AB304" s="1005">
        <f t="shared" si="284"/>
        <v>70157</v>
      </c>
      <c r="AC304" s="1005">
        <f t="shared" si="285"/>
        <v>0</v>
      </c>
      <c r="AD304" s="1005">
        <v>217</v>
      </c>
      <c r="AE304" s="1005">
        <v>93.12</v>
      </c>
      <c r="AF304" s="1005">
        <v>217</v>
      </c>
      <c r="AG304" s="1005">
        <v>0.73909999999999998</v>
      </c>
      <c r="AH304" s="1024">
        <f t="shared" si="316"/>
        <v>0.29269089716587221</v>
      </c>
      <c r="AI304" s="1005">
        <v>20278</v>
      </c>
      <c r="AJ304" s="1005">
        <f t="shared" si="286"/>
        <v>41569</v>
      </c>
      <c r="AK304" s="1005">
        <f t="shared" si="287"/>
        <v>0</v>
      </c>
      <c r="AL304" s="1005">
        <v>217</v>
      </c>
      <c r="AM304" s="1005">
        <v>142.88</v>
      </c>
      <c r="AN304" s="1005">
        <v>217</v>
      </c>
      <c r="AO304" s="1005">
        <v>0.81569999999999998</v>
      </c>
      <c r="AP304" s="1024">
        <f t="shared" si="317"/>
        <v>0.32714120579416972</v>
      </c>
      <c r="AQ304" s="1005">
        <v>34776</v>
      </c>
      <c r="AR304" s="1005">
        <f t="shared" si="288"/>
        <v>63782</v>
      </c>
      <c r="AS304" s="1005">
        <f t="shared" si="289"/>
        <v>0</v>
      </c>
      <c r="AT304" s="1005">
        <v>217</v>
      </c>
      <c r="AU304" s="1005">
        <v>141.6</v>
      </c>
      <c r="AV304" s="1005">
        <v>217</v>
      </c>
      <c r="AW304" s="1005">
        <v>0.74639999999999995</v>
      </c>
      <c r="AX304" s="1024">
        <f t="shared" si="318"/>
        <v>0.34539783427495291</v>
      </c>
      <c r="AY304" s="1005">
        <v>35214</v>
      </c>
      <c r="AZ304" s="1005">
        <f t="shared" si="290"/>
        <v>61171</v>
      </c>
      <c r="BA304" s="1005">
        <f t="shared" si="291"/>
        <v>0</v>
      </c>
      <c r="BB304" s="1005">
        <v>217</v>
      </c>
      <c r="BC304" s="1005">
        <v>125.6</v>
      </c>
      <c r="BD304" s="1005">
        <v>217</v>
      </c>
      <c r="BE304" s="1005">
        <v>0.76090000000000002</v>
      </c>
      <c r="BF304" s="1024">
        <f t="shared" si="319"/>
        <v>0.30597219368536405</v>
      </c>
      <c r="BG304" s="1005">
        <v>28592</v>
      </c>
      <c r="BH304" s="1005">
        <f t="shared" si="292"/>
        <v>56068</v>
      </c>
      <c r="BI304" s="1005">
        <f t="shared" si="293"/>
        <v>0</v>
      </c>
      <c r="BJ304" s="1005">
        <v>217</v>
      </c>
      <c r="BK304" s="1005">
        <v>99.2</v>
      </c>
      <c r="BL304" s="1005">
        <v>217</v>
      </c>
      <c r="BM304" s="1005">
        <v>0.45669999999999999</v>
      </c>
      <c r="BN304" s="1024">
        <f t="shared" si="320"/>
        <v>0.25809251792114696</v>
      </c>
      <c r="BO304" s="1005">
        <v>18434</v>
      </c>
      <c r="BP304" s="1005">
        <f t="shared" si="294"/>
        <v>42854</v>
      </c>
      <c r="BQ304" s="1005">
        <f t="shared" si="295"/>
        <v>0</v>
      </c>
      <c r="BR304" s="1005">
        <v>217</v>
      </c>
      <c r="BS304" s="1005">
        <v>9.76</v>
      </c>
      <c r="BT304" s="1005">
        <v>217</v>
      </c>
      <c r="BU304" s="1005">
        <v>0.22120000000000001</v>
      </c>
      <c r="BV304" s="1024">
        <f t="shared" si="321"/>
        <v>0.28506742464304602</v>
      </c>
      <c r="BW304" s="1005">
        <v>2070</v>
      </c>
      <c r="BX304" s="1005">
        <f t="shared" si="296"/>
        <v>4357</v>
      </c>
      <c r="BY304" s="1005">
        <f t="shared" si="297"/>
        <v>0</v>
      </c>
      <c r="BZ304" s="1005">
        <v>217</v>
      </c>
      <c r="CA304" s="1005">
        <v>42.56</v>
      </c>
      <c r="CB304" s="1005">
        <v>217</v>
      </c>
      <c r="CC304" s="1005">
        <v>0.65720000000000001</v>
      </c>
      <c r="CD304" s="1024">
        <f t="shared" si="322"/>
        <v>0.23603615894575145</v>
      </c>
      <c r="CE304" s="1005">
        <v>7474</v>
      </c>
      <c r="CF304" s="1005">
        <f t="shared" si="298"/>
        <v>18999</v>
      </c>
      <c r="CG304" s="1005">
        <f t="shared" si="299"/>
        <v>0</v>
      </c>
      <c r="CH304" s="1005">
        <v>217</v>
      </c>
      <c r="CI304" s="1005">
        <v>163.19999999999999</v>
      </c>
      <c r="CJ304" s="1005">
        <v>217</v>
      </c>
      <c r="CK304" s="1005">
        <v>0.67220000000000002</v>
      </c>
      <c r="CL304" s="1024">
        <f t="shared" si="323"/>
        <v>0.1586389764239029</v>
      </c>
      <c r="CM304" s="1005">
        <v>17398</v>
      </c>
      <c r="CN304" s="1005">
        <f t="shared" si="300"/>
        <v>65802</v>
      </c>
      <c r="CO304" s="1005">
        <f t="shared" si="301"/>
        <v>0</v>
      </c>
      <c r="CP304" s="1005">
        <v>217</v>
      </c>
      <c r="CQ304" s="1005">
        <v>156.16</v>
      </c>
      <c r="CR304" s="1005">
        <v>217</v>
      </c>
      <c r="CS304" s="1005">
        <v>0.77190000000000003</v>
      </c>
      <c r="CT304" s="1024">
        <f t="shared" si="308"/>
        <v>0.33457551119337214</v>
      </c>
      <c r="CU304" s="1005">
        <v>38872</v>
      </c>
      <c r="CV304" s="1005">
        <f t="shared" si="302"/>
        <v>69710</v>
      </c>
      <c r="CW304" s="1005">
        <f t="shared" si="303"/>
        <v>0</v>
      </c>
    </row>
    <row r="305" spans="1:101">
      <c r="A305" s="1004">
        <v>299</v>
      </c>
      <c r="B305" s="1005" t="s">
        <v>2070</v>
      </c>
      <c r="C305" s="1004" t="s">
        <v>1274</v>
      </c>
      <c r="D305" s="1005" t="s">
        <v>2051</v>
      </c>
      <c r="E305" s="1004" t="s">
        <v>55</v>
      </c>
      <c r="F305" s="1004">
        <v>217</v>
      </c>
      <c r="G305" s="1005">
        <v>48</v>
      </c>
      <c r="H305" s="1004">
        <v>173.6</v>
      </c>
      <c r="I305" s="1005">
        <v>0.94320000000000004</v>
      </c>
      <c r="J305" s="1024">
        <f t="shared" si="324"/>
        <v>0.37129629629629629</v>
      </c>
      <c r="K305" s="1005">
        <v>12832</v>
      </c>
      <c r="L305" s="1005">
        <f t="shared" si="280"/>
        <v>20736</v>
      </c>
      <c r="M305" s="1005">
        <f t="shared" si="281"/>
        <v>0</v>
      </c>
      <c r="N305" s="1005">
        <v>217</v>
      </c>
      <c r="O305" s="1005">
        <v>52</v>
      </c>
      <c r="P305" s="1005">
        <v>173.6</v>
      </c>
      <c r="Q305" s="1005">
        <v>0.97940000000000005</v>
      </c>
      <c r="R305" s="1024">
        <f t="shared" si="325"/>
        <v>0.31668734491315137</v>
      </c>
      <c r="S305" s="1005">
        <v>12252</v>
      </c>
      <c r="T305" s="1005">
        <f t="shared" si="282"/>
        <v>23213</v>
      </c>
      <c r="U305" s="1005">
        <f t="shared" si="283"/>
        <v>0</v>
      </c>
      <c r="V305" s="1005">
        <v>217</v>
      </c>
      <c r="W305" s="1005">
        <v>56</v>
      </c>
      <c r="X305" s="1005">
        <v>173.6</v>
      </c>
      <c r="Y305" s="1005">
        <v>0.97760000000000002</v>
      </c>
      <c r="Z305" s="1024">
        <f t="shared" si="326"/>
        <v>0.28888888888888886</v>
      </c>
      <c r="AA305" s="1005">
        <v>11648</v>
      </c>
      <c r="AB305" s="1005">
        <f t="shared" si="284"/>
        <v>24192</v>
      </c>
      <c r="AC305" s="1005">
        <f t="shared" si="285"/>
        <v>0</v>
      </c>
      <c r="AD305" s="1005">
        <v>217</v>
      </c>
      <c r="AE305" s="1005">
        <v>44</v>
      </c>
      <c r="AF305" s="1005">
        <v>173.6</v>
      </c>
      <c r="AG305" s="1005">
        <v>0.97960000000000003</v>
      </c>
      <c r="AH305" s="1024">
        <f t="shared" si="316"/>
        <v>0.3654692082111437</v>
      </c>
      <c r="AI305" s="1005">
        <v>11964</v>
      </c>
      <c r="AJ305" s="1005">
        <f t="shared" si="286"/>
        <v>19642</v>
      </c>
      <c r="AK305" s="1005">
        <f t="shared" si="287"/>
        <v>0</v>
      </c>
      <c r="AL305" s="1005">
        <v>217</v>
      </c>
      <c r="AM305" s="1005">
        <v>60</v>
      </c>
      <c r="AN305" s="1005">
        <v>173.6</v>
      </c>
      <c r="AO305" s="1005">
        <v>0.98140000000000005</v>
      </c>
      <c r="AP305" s="1024">
        <f t="shared" si="317"/>
        <v>0.30851254480286738</v>
      </c>
      <c r="AQ305" s="1005">
        <v>13772</v>
      </c>
      <c r="AR305" s="1005">
        <f t="shared" si="288"/>
        <v>26784</v>
      </c>
      <c r="AS305" s="1005">
        <f t="shared" si="289"/>
        <v>0</v>
      </c>
      <c r="AT305" s="1005">
        <v>217</v>
      </c>
      <c r="AU305" s="1005">
        <v>64</v>
      </c>
      <c r="AV305" s="1005">
        <v>173.6</v>
      </c>
      <c r="AW305" s="1005">
        <v>0.97370000000000001</v>
      </c>
      <c r="AX305" s="1024">
        <f t="shared" si="318"/>
        <v>0.33723958333333331</v>
      </c>
      <c r="AY305" s="1005">
        <v>15540</v>
      </c>
      <c r="AZ305" s="1005">
        <f t="shared" si="290"/>
        <v>27648</v>
      </c>
      <c r="BA305" s="1005">
        <f t="shared" si="291"/>
        <v>0</v>
      </c>
      <c r="BB305" s="1005">
        <v>217</v>
      </c>
      <c r="BC305" s="1005">
        <v>52</v>
      </c>
      <c r="BD305" s="1005">
        <v>173.6</v>
      </c>
      <c r="BE305" s="1005">
        <v>0.96870000000000001</v>
      </c>
      <c r="BF305" s="1024">
        <f t="shared" si="319"/>
        <v>0.31761786600496278</v>
      </c>
      <c r="BG305" s="1005">
        <v>12288</v>
      </c>
      <c r="BH305" s="1005">
        <f t="shared" si="292"/>
        <v>23213</v>
      </c>
      <c r="BI305" s="1005">
        <f t="shared" si="293"/>
        <v>0</v>
      </c>
      <c r="BJ305" s="1005">
        <v>217</v>
      </c>
      <c r="BK305" s="1005">
        <v>48</v>
      </c>
      <c r="BL305" s="1005">
        <v>173.6</v>
      </c>
      <c r="BM305" s="1005">
        <v>0.92400000000000004</v>
      </c>
      <c r="BN305" s="1024">
        <f t="shared" si="320"/>
        <v>0.32592592592592595</v>
      </c>
      <c r="BO305" s="1005">
        <v>11264</v>
      </c>
      <c r="BP305" s="1005">
        <f t="shared" si="294"/>
        <v>20736</v>
      </c>
      <c r="BQ305" s="1005">
        <f t="shared" si="295"/>
        <v>0</v>
      </c>
      <c r="BR305" s="1005">
        <v>217</v>
      </c>
      <c r="BS305" s="1005">
        <v>41.6</v>
      </c>
      <c r="BT305" s="1005">
        <v>173.6</v>
      </c>
      <c r="BU305" s="1005">
        <v>0.93830000000000002</v>
      </c>
      <c r="BV305" s="1024">
        <f t="shared" si="321"/>
        <v>0.4046474358974359</v>
      </c>
      <c r="BW305" s="1005">
        <v>12524</v>
      </c>
      <c r="BX305" s="1005">
        <f t="shared" si="296"/>
        <v>18570</v>
      </c>
      <c r="BY305" s="1005">
        <f t="shared" si="297"/>
        <v>0</v>
      </c>
      <c r="BZ305" s="1005">
        <v>217</v>
      </c>
      <c r="CA305" s="1005">
        <v>47.6</v>
      </c>
      <c r="CB305" s="1005">
        <v>173.6</v>
      </c>
      <c r="CC305" s="1005">
        <v>0.94440000000000002</v>
      </c>
      <c r="CD305" s="1024">
        <f t="shared" si="322"/>
        <v>0.3274939007861209</v>
      </c>
      <c r="CE305" s="1005">
        <v>11598</v>
      </c>
      <c r="CF305" s="1005">
        <f t="shared" si="298"/>
        <v>21249</v>
      </c>
      <c r="CG305" s="1005">
        <f t="shared" si="299"/>
        <v>0</v>
      </c>
      <c r="CH305" s="1005">
        <v>217</v>
      </c>
      <c r="CI305" s="1005">
        <v>44</v>
      </c>
      <c r="CJ305" s="1005">
        <v>173.6</v>
      </c>
      <c r="CK305" s="1005">
        <v>0.95320000000000005</v>
      </c>
      <c r="CL305" s="1024">
        <f t="shared" si="323"/>
        <v>0.3124323593073593</v>
      </c>
      <c r="CM305" s="1005">
        <v>9238</v>
      </c>
      <c r="CN305" s="1005">
        <f t="shared" si="300"/>
        <v>17741</v>
      </c>
      <c r="CO305" s="1005">
        <f t="shared" si="301"/>
        <v>0</v>
      </c>
      <c r="CP305" s="1005">
        <v>217</v>
      </c>
      <c r="CQ305" s="1005">
        <v>48</v>
      </c>
      <c r="CR305" s="1005">
        <v>173.6</v>
      </c>
      <c r="CS305" s="1005">
        <v>0.97</v>
      </c>
      <c r="CT305" s="1024">
        <f t="shared" si="308"/>
        <v>0.38844086021505375</v>
      </c>
      <c r="CU305" s="1005">
        <v>13872</v>
      </c>
      <c r="CV305" s="1005">
        <f t="shared" si="302"/>
        <v>21427</v>
      </c>
      <c r="CW305" s="1005">
        <f t="shared" si="303"/>
        <v>0</v>
      </c>
    </row>
    <row r="306" spans="1:101">
      <c r="A306" s="1004">
        <v>300</v>
      </c>
      <c r="B306" s="1005" t="s">
        <v>775</v>
      </c>
      <c r="C306" s="1004" t="s">
        <v>1274</v>
      </c>
      <c r="D306" s="1005" t="s">
        <v>2011</v>
      </c>
      <c r="E306" s="1004" t="s">
        <v>55</v>
      </c>
      <c r="F306" s="1004">
        <v>218</v>
      </c>
      <c r="G306" s="1005">
        <v>114</v>
      </c>
      <c r="H306" s="1004">
        <v>174.4</v>
      </c>
      <c r="I306" s="1005">
        <v>0.90010000000000001</v>
      </c>
      <c r="J306" s="1024">
        <f t="shared" si="324"/>
        <v>0.13940058479532164</v>
      </c>
      <c r="K306" s="1005">
        <v>11442</v>
      </c>
      <c r="L306" s="1005">
        <f t="shared" si="280"/>
        <v>49248</v>
      </c>
      <c r="M306" s="1005">
        <f t="shared" si="281"/>
        <v>0</v>
      </c>
      <c r="N306" s="1005">
        <v>218</v>
      </c>
      <c r="O306" s="1005">
        <v>115.2</v>
      </c>
      <c r="P306" s="1005">
        <v>174.4</v>
      </c>
      <c r="Q306" s="1005">
        <v>0.88849999999999996</v>
      </c>
      <c r="R306" s="1024">
        <f t="shared" si="325"/>
        <v>2.4501568100358421E-2</v>
      </c>
      <c r="S306" s="1005">
        <v>2100</v>
      </c>
      <c r="T306" s="1005">
        <f t="shared" si="282"/>
        <v>51425</v>
      </c>
      <c r="U306" s="1005">
        <f t="shared" si="283"/>
        <v>0</v>
      </c>
      <c r="V306" s="1005">
        <v>218</v>
      </c>
      <c r="W306" s="1005">
        <v>121.5</v>
      </c>
      <c r="X306" s="1005">
        <v>174.4</v>
      </c>
      <c r="Y306" s="1005">
        <v>0.82320000000000004</v>
      </c>
      <c r="Z306" s="1024">
        <f t="shared" si="326"/>
        <v>7.9938271604938271E-2</v>
      </c>
      <c r="AA306" s="1005">
        <v>6993</v>
      </c>
      <c r="AB306" s="1005">
        <f t="shared" si="284"/>
        <v>52488</v>
      </c>
      <c r="AC306" s="1005">
        <f t="shared" si="285"/>
        <v>0</v>
      </c>
      <c r="AD306" s="1005">
        <v>218</v>
      </c>
      <c r="AE306" s="1005">
        <v>131.4</v>
      </c>
      <c r="AF306" s="1005">
        <v>174.4</v>
      </c>
      <c r="AG306" s="1005">
        <v>0.79579999999999995</v>
      </c>
      <c r="AH306" s="1024">
        <f t="shared" si="316"/>
        <v>7.6042126970098683E-2</v>
      </c>
      <c r="AI306" s="1005">
        <v>7434</v>
      </c>
      <c r="AJ306" s="1005">
        <f t="shared" si="286"/>
        <v>58657</v>
      </c>
      <c r="AK306" s="1005">
        <f t="shared" si="287"/>
        <v>0</v>
      </c>
      <c r="AL306" s="1005">
        <v>218</v>
      </c>
      <c r="AM306" s="1005">
        <v>112.32</v>
      </c>
      <c r="AN306" s="1005">
        <v>174.4</v>
      </c>
      <c r="AO306" s="1005">
        <v>0.85840000000000005</v>
      </c>
      <c r="AP306" s="1024">
        <f t="shared" si="317"/>
        <v>2.7894092914254202E-2</v>
      </c>
      <c r="AQ306" s="1005">
        <v>2331</v>
      </c>
      <c r="AR306" s="1005">
        <f t="shared" si="288"/>
        <v>50140</v>
      </c>
      <c r="AS306" s="1005">
        <f t="shared" si="289"/>
        <v>0</v>
      </c>
      <c r="AT306" s="1005">
        <v>218</v>
      </c>
      <c r="AU306" s="1005">
        <v>110.73</v>
      </c>
      <c r="AV306" s="1005">
        <v>174.4</v>
      </c>
      <c r="AW306" s="1005">
        <v>0.84619999999999995</v>
      </c>
      <c r="AX306" s="1024">
        <f t="shared" si="318"/>
        <v>4.5531171919684511E-2</v>
      </c>
      <c r="AY306" s="1005">
        <v>3630</v>
      </c>
      <c r="AZ306" s="1005">
        <f t="shared" si="290"/>
        <v>47835</v>
      </c>
      <c r="BA306" s="1005">
        <f t="shared" si="291"/>
        <v>0</v>
      </c>
      <c r="BB306" s="1005">
        <v>218</v>
      </c>
      <c r="BC306" s="1005">
        <v>125.52</v>
      </c>
      <c r="BD306" s="1005">
        <v>174.4</v>
      </c>
      <c r="BE306" s="1005">
        <v>0.79649999999999999</v>
      </c>
      <c r="BF306" s="1024">
        <f t="shared" si="319"/>
        <v>6.5855075145459407E-2</v>
      </c>
      <c r="BG306" s="1005">
        <v>6150</v>
      </c>
      <c r="BH306" s="1005">
        <f t="shared" si="292"/>
        <v>56032</v>
      </c>
      <c r="BI306" s="1005">
        <f t="shared" si="293"/>
        <v>0</v>
      </c>
      <c r="BJ306" s="1005">
        <v>218</v>
      </c>
      <c r="BK306" s="1005">
        <v>130.88999999999999</v>
      </c>
      <c r="BL306" s="1005">
        <v>174.4</v>
      </c>
      <c r="BM306" s="1005">
        <v>0.78469999999999995</v>
      </c>
      <c r="BN306" s="1024">
        <f t="shared" si="320"/>
        <v>7.3948862912878513E-2</v>
      </c>
      <c r="BO306" s="1005">
        <v>6969</v>
      </c>
      <c r="BP306" s="1005">
        <f t="shared" si="294"/>
        <v>56544</v>
      </c>
      <c r="BQ306" s="1005">
        <f t="shared" si="295"/>
        <v>0</v>
      </c>
      <c r="BR306" s="1005">
        <v>218</v>
      </c>
      <c r="BS306" s="1005">
        <v>131.43</v>
      </c>
      <c r="BT306" s="1005">
        <v>174.4</v>
      </c>
      <c r="BU306" s="1005">
        <v>0.81520000000000004</v>
      </c>
      <c r="BV306" s="1024">
        <f t="shared" si="321"/>
        <v>3.3379721328414734E-2</v>
      </c>
      <c r="BW306" s="1005">
        <v>3264</v>
      </c>
      <c r="BX306" s="1005">
        <f t="shared" si="296"/>
        <v>58670</v>
      </c>
      <c r="BY306" s="1005">
        <f t="shared" si="297"/>
        <v>0</v>
      </c>
      <c r="BZ306" s="1005">
        <v>218</v>
      </c>
      <c r="CA306" s="1005">
        <v>137.16</v>
      </c>
      <c r="CB306" s="1005">
        <v>174.4</v>
      </c>
      <c r="CC306" s="1005">
        <v>0.78400000000000003</v>
      </c>
      <c r="CD306" s="1024">
        <f t="shared" si="322"/>
        <v>5.1329269325205318E-2</v>
      </c>
      <c r="CE306" s="1005">
        <v>5238</v>
      </c>
      <c r="CF306" s="1005">
        <f t="shared" si="298"/>
        <v>61228</v>
      </c>
      <c r="CG306" s="1005">
        <f t="shared" si="299"/>
        <v>0</v>
      </c>
      <c r="CH306" s="1005">
        <v>218</v>
      </c>
      <c r="CI306" s="1005">
        <v>136.68</v>
      </c>
      <c r="CJ306" s="1005">
        <v>174.4</v>
      </c>
      <c r="CK306" s="1005">
        <v>0.78100000000000003</v>
      </c>
      <c r="CL306" s="1024">
        <f t="shared" si="323"/>
        <v>4.5955882352941173E-2</v>
      </c>
      <c r="CM306" s="1005">
        <v>4221</v>
      </c>
      <c r="CN306" s="1005">
        <f t="shared" si="300"/>
        <v>55109</v>
      </c>
      <c r="CO306" s="1005">
        <f t="shared" si="301"/>
        <v>0</v>
      </c>
      <c r="CP306" s="1005">
        <v>218</v>
      </c>
      <c r="CQ306" s="1005">
        <v>133.68</v>
      </c>
      <c r="CR306" s="1005">
        <v>174.4</v>
      </c>
      <c r="CS306" s="1005">
        <v>0.76919999999999999</v>
      </c>
      <c r="CT306" s="1024">
        <f t="shared" si="308"/>
        <v>4.6662950522190695E-2</v>
      </c>
      <c r="CU306" s="1005">
        <v>4641</v>
      </c>
      <c r="CV306" s="1005">
        <f t="shared" si="302"/>
        <v>59675</v>
      </c>
      <c r="CW306" s="1005">
        <f t="shared" si="303"/>
        <v>0</v>
      </c>
    </row>
    <row r="307" spans="1:101">
      <c r="A307" s="1004">
        <v>301</v>
      </c>
      <c r="B307" s="1005" t="s">
        <v>2069</v>
      </c>
      <c r="C307" s="1004" t="s">
        <v>1274</v>
      </c>
      <c r="D307" s="1005" t="s">
        <v>2054</v>
      </c>
      <c r="E307" s="1004" t="s">
        <v>55</v>
      </c>
      <c r="F307" s="1004">
        <v>220</v>
      </c>
      <c r="G307" s="1005">
        <v>92</v>
      </c>
      <c r="H307" s="1004">
        <v>220</v>
      </c>
      <c r="I307" s="1005">
        <v>0.87119999999999997</v>
      </c>
      <c r="J307" s="1024">
        <f t="shared" si="324"/>
        <v>7.4094202898550718E-2</v>
      </c>
      <c r="K307" s="1005">
        <v>4908</v>
      </c>
      <c r="L307" s="1005">
        <f t="shared" si="280"/>
        <v>39744</v>
      </c>
      <c r="M307" s="1005">
        <f t="shared" si="281"/>
        <v>0</v>
      </c>
      <c r="N307" s="1005">
        <v>220</v>
      </c>
      <c r="O307" s="1005">
        <v>204</v>
      </c>
      <c r="P307" s="1005">
        <v>220</v>
      </c>
      <c r="Q307" s="1005">
        <v>0.82199999999999995</v>
      </c>
      <c r="R307" s="1024">
        <f t="shared" si="325"/>
        <v>0.25706304026987137</v>
      </c>
      <c r="S307" s="1005">
        <v>39016</v>
      </c>
      <c r="T307" s="1005">
        <f t="shared" si="282"/>
        <v>91066</v>
      </c>
      <c r="U307" s="1005">
        <f t="shared" si="283"/>
        <v>0</v>
      </c>
      <c r="V307" s="1005">
        <v>220</v>
      </c>
      <c r="W307" s="1005">
        <v>155.19999999999999</v>
      </c>
      <c r="X307" s="1005">
        <v>220</v>
      </c>
      <c r="Y307" s="1005">
        <v>0.81230000000000002</v>
      </c>
      <c r="Z307" s="1024">
        <f t="shared" si="326"/>
        <v>0.27978235967926696</v>
      </c>
      <c r="AA307" s="1005">
        <v>31264</v>
      </c>
      <c r="AB307" s="1005">
        <f t="shared" si="284"/>
        <v>67046</v>
      </c>
      <c r="AC307" s="1005">
        <f t="shared" si="285"/>
        <v>0</v>
      </c>
      <c r="AD307" s="1005">
        <v>220</v>
      </c>
      <c r="AE307" s="1005">
        <v>40.799999999999997</v>
      </c>
      <c r="AF307" s="1005">
        <v>220</v>
      </c>
      <c r="AG307" s="1005">
        <v>0.80559999999999998</v>
      </c>
      <c r="AH307" s="1024">
        <f t="shared" si="316"/>
        <v>0.35150484925152858</v>
      </c>
      <c r="AI307" s="1005">
        <v>10670</v>
      </c>
      <c r="AJ307" s="1005">
        <f t="shared" si="286"/>
        <v>18213</v>
      </c>
      <c r="AK307" s="1005">
        <f t="shared" si="287"/>
        <v>0</v>
      </c>
      <c r="AL307" s="1005">
        <v>220</v>
      </c>
      <c r="AM307" s="1005">
        <v>52</v>
      </c>
      <c r="AN307" s="1005">
        <v>220</v>
      </c>
      <c r="AO307" s="1005">
        <v>0.77829999999999999</v>
      </c>
      <c r="AP307" s="1024">
        <f t="shared" si="317"/>
        <v>0.33514267990074442</v>
      </c>
      <c r="AQ307" s="1005">
        <v>12966</v>
      </c>
      <c r="AR307" s="1005">
        <f t="shared" si="288"/>
        <v>23213</v>
      </c>
      <c r="AS307" s="1005">
        <f t="shared" si="289"/>
        <v>0</v>
      </c>
      <c r="AT307" s="1005">
        <v>220</v>
      </c>
      <c r="AU307" s="1005">
        <v>80</v>
      </c>
      <c r="AV307" s="1005">
        <v>220</v>
      </c>
      <c r="AW307" s="1005">
        <v>0.79630000000000001</v>
      </c>
      <c r="AX307" s="1024">
        <f t="shared" si="318"/>
        <v>0.233125</v>
      </c>
      <c r="AY307" s="1005">
        <v>13428</v>
      </c>
      <c r="AZ307" s="1005">
        <f t="shared" si="290"/>
        <v>34560</v>
      </c>
      <c r="BA307" s="1005">
        <f t="shared" si="291"/>
        <v>0</v>
      </c>
      <c r="BB307" s="1005">
        <v>220</v>
      </c>
      <c r="BC307" s="1005">
        <v>20</v>
      </c>
      <c r="BD307" s="1005">
        <v>220</v>
      </c>
      <c r="BE307" s="1005">
        <v>0.8609</v>
      </c>
      <c r="BF307" s="1024">
        <f t="shared" si="319"/>
        <v>0.21075268817204301</v>
      </c>
      <c r="BG307" s="1005">
        <v>3136</v>
      </c>
      <c r="BH307" s="1005">
        <f t="shared" si="292"/>
        <v>8928</v>
      </c>
      <c r="BI307" s="1005">
        <f t="shared" si="293"/>
        <v>0</v>
      </c>
      <c r="BJ307" s="1005">
        <v>220</v>
      </c>
      <c r="BK307" s="1005">
        <v>12.32</v>
      </c>
      <c r="BL307" s="1005">
        <v>220</v>
      </c>
      <c r="BM307" s="1005">
        <v>0.83240000000000003</v>
      </c>
      <c r="BN307" s="1024">
        <f t="shared" si="320"/>
        <v>0.33775252525252525</v>
      </c>
      <c r="BO307" s="1005">
        <v>2996</v>
      </c>
      <c r="BP307" s="1005">
        <f t="shared" si="294"/>
        <v>5322</v>
      </c>
      <c r="BQ307" s="1005">
        <f t="shared" si="295"/>
        <v>0</v>
      </c>
      <c r="BR307" s="1005">
        <v>220</v>
      </c>
      <c r="BS307" s="1005">
        <v>26.72</v>
      </c>
      <c r="BT307" s="1005">
        <v>220</v>
      </c>
      <c r="BU307" s="1005">
        <v>0.82630000000000003</v>
      </c>
      <c r="BV307" s="1024">
        <f t="shared" si="321"/>
        <v>0.27515533449230573</v>
      </c>
      <c r="BW307" s="1005">
        <v>5470</v>
      </c>
      <c r="BX307" s="1005">
        <f t="shared" si="296"/>
        <v>11928</v>
      </c>
      <c r="BY307" s="1005">
        <f t="shared" si="297"/>
        <v>0</v>
      </c>
      <c r="BZ307" s="1005">
        <v>220</v>
      </c>
      <c r="CA307" s="1005">
        <v>10.72</v>
      </c>
      <c r="CB307" s="1005">
        <v>220</v>
      </c>
      <c r="CC307" s="1005">
        <v>0.8337</v>
      </c>
      <c r="CD307" s="1024">
        <f t="shared" si="322"/>
        <v>0.31671280693307652</v>
      </c>
      <c r="CE307" s="1005">
        <v>2526</v>
      </c>
      <c r="CF307" s="1005">
        <f t="shared" si="298"/>
        <v>4785</v>
      </c>
      <c r="CG307" s="1005">
        <f t="shared" si="299"/>
        <v>0</v>
      </c>
      <c r="CH307" s="1005">
        <v>220</v>
      </c>
      <c r="CI307" s="1005">
        <v>28.16</v>
      </c>
      <c r="CJ307" s="1005">
        <v>220</v>
      </c>
      <c r="CK307" s="1005">
        <v>0.84109999999999996</v>
      </c>
      <c r="CL307" s="1024">
        <f t="shared" si="323"/>
        <v>0.23346607819264067</v>
      </c>
      <c r="CM307" s="1005">
        <v>4418</v>
      </c>
      <c r="CN307" s="1005">
        <f t="shared" si="300"/>
        <v>11354</v>
      </c>
      <c r="CO307" s="1005">
        <f t="shared" si="301"/>
        <v>0</v>
      </c>
      <c r="CP307" s="1005">
        <v>220</v>
      </c>
      <c r="CQ307" s="1005">
        <v>48.16</v>
      </c>
      <c r="CR307" s="1005">
        <v>220</v>
      </c>
      <c r="CS307" s="1005">
        <v>0.83489999999999998</v>
      </c>
      <c r="CT307" s="1024">
        <f t="shared" si="308"/>
        <v>0.34232888579287679</v>
      </c>
      <c r="CU307" s="1005">
        <v>12266</v>
      </c>
      <c r="CV307" s="1005">
        <f t="shared" si="302"/>
        <v>21499</v>
      </c>
      <c r="CW307" s="1005">
        <f t="shared" si="303"/>
        <v>0</v>
      </c>
    </row>
    <row r="308" spans="1:101">
      <c r="A308" s="1004">
        <v>302</v>
      </c>
      <c r="B308" s="1005" t="s">
        <v>1761</v>
      </c>
      <c r="C308" s="1004" t="s">
        <v>1274</v>
      </c>
      <c r="D308" s="1005" t="s">
        <v>2011</v>
      </c>
      <c r="E308" s="1004" t="s">
        <v>55</v>
      </c>
      <c r="F308" s="1004">
        <v>220</v>
      </c>
      <c r="G308" s="1005">
        <v>148</v>
      </c>
      <c r="H308" s="1004">
        <v>176</v>
      </c>
      <c r="I308" s="1005">
        <v>0.60040000000000004</v>
      </c>
      <c r="J308" s="1024">
        <f t="shared" si="324"/>
        <v>0.33111861861861863</v>
      </c>
      <c r="K308" s="1005">
        <v>35284</v>
      </c>
      <c r="L308" s="1005">
        <f t="shared" si="280"/>
        <v>63936</v>
      </c>
      <c r="M308" s="1005">
        <f t="shared" si="281"/>
        <v>0</v>
      </c>
      <c r="N308" s="1005">
        <v>220</v>
      </c>
      <c r="O308" s="1005">
        <v>176</v>
      </c>
      <c r="P308" s="1005">
        <v>176</v>
      </c>
      <c r="Q308" s="1005">
        <v>0.58169999999999999</v>
      </c>
      <c r="R308" s="1024">
        <f t="shared" si="325"/>
        <v>0.25983626588465297</v>
      </c>
      <c r="S308" s="1005">
        <v>34024</v>
      </c>
      <c r="T308" s="1005">
        <f t="shared" si="282"/>
        <v>78566</v>
      </c>
      <c r="U308" s="1005">
        <f t="shared" si="283"/>
        <v>0</v>
      </c>
      <c r="V308" s="1005">
        <v>220</v>
      </c>
      <c r="W308" s="1005">
        <v>144</v>
      </c>
      <c r="X308" s="1005">
        <v>176</v>
      </c>
      <c r="Y308" s="1005">
        <v>0.61670000000000003</v>
      </c>
      <c r="Z308" s="1024">
        <f t="shared" si="326"/>
        <v>0.266358024691358</v>
      </c>
      <c r="AA308" s="1005">
        <v>27616</v>
      </c>
      <c r="AB308" s="1005">
        <f t="shared" si="284"/>
        <v>62208</v>
      </c>
      <c r="AC308" s="1005">
        <f t="shared" si="285"/>
        <v>0</v>
      </c>
      <c r="AD308" s="1005">
        <v>220</v>
      </c>
      <c r="AE308" s="1005">
        <v>140</v>
      </c>
      <c r="AF308" s="1005">
        <v>176</v>
      </c>
      <c r="AG308" s="1005">
        <v>0.5837</v>
      </c>
      <c r="AH308" s="1024">
        <f t="shared" si="316"/>
        <v>0.27933947772657453</v>
      </c>
      <c r="AI308" s="1005">
        <v>29096</v>
      </c>
      <c r="AJ308" s="1005">
        <f t="shared" si="286"/>
        <v>62496</v>
      </c>
      <c r="AK308" s="1005">
        <f t="shared" si="287"/>
        <v>0</v>
      </c>
      <c r="AL308" s="1005">
        <v>220</v>
      </c>
      <c r="AM308" s="1005">
        <v>156</v>
      </c>
      <c r="AN308" s="1005">
        <v>176</v>
      </c>
      <c r="AO308" s="1005">
        <v>0.60560000000000003</v>
      </c>
      <c r="AP308" s="1024">
        <f t="shared" si="317"/>
        <v>0.34443065894678798</v>
      </c>
      <c r="AQ308" s="1005">
        <v>39976</v>
      </c>
      <c r="AR308" s="1005">
        <f t="shared" si="288"/>
        <v>69638</v>
      </c>
      <c r="AS308" s="1005">
        <f t="shared" si="289"/>
        <v>0</v>
      </c>
      <c r="AT308" s="1005">
        <v>220</v>
      </c>
      <c r="AU308" s="1005">
        <v>180</v>
      </c>
      <c r="AV308" s="1005">
        <v>180</v>
      </c>
      <c r="AW308" s="1005">
        <v>0.56430000000000002</v>
      </c>
      <c r="AX308" s="1024">
        <f t="shared" si="318"/>
        <v>0.3657716049382716</v>
      </c>
      <c r="AY308" s="1005">
        <v>47404</v>
      </c>
      <c r="AZ308" s="1005">
        <f t="shared" si="290"/>
        <v>77760</v>
      </c>
      <c r="BA308" s="1005">
        <f t="shared" si="291"/>
        <v>0</v>
      </c>
      <c r="BB308" s="1005">
        <v>220</v>
      </c>
      <c r="BC308" s="1005">
        <v>196</v>
      </c>
      <c r="BD308" s="1005">
        <v>196</v>
      </c>
      <c r="BE308" s="1005">
        <v>0.55769999999999997</v>
      </c>
      <c r="BF308" s="1024">
        <f t="shared" si="319"/>
        <v>0.36838929120035113</v>
      </c>
      <c r="BG308" s="1005">
        <v>53720</v>
      </c>
      <c r="BH308" s="1005">
        <f t="shared" si="292"/>
        <v>87494</v>
      </c>
      <c r="BI308" s="1005">
        <f t="shared" si="293"/>
        <v>0</v>
      </c>
      <c r="BJ308" s="1005">
        <v>220</v>
      </c>
      <c r="BK308" s="1005">
        <v>139.19999999999999</v>
      </c>
      <c r="BL308" s="1005">
        <v>176</v>
      </c>
      <c r="BM308" s="1005">
        <v>0.51300000000000001</v>
      </c>
      <c r="BN308" s="1024">
        <f t="shared" si="320"/>
        <v>4.0529214559386982E-2</v>
      </c>
      <c r="BO308" s="1005">
        <v>4062</v>
      </c>
      <c r="BP308" s="1005">
        <f t="shared" si="294"/>
        <v>60134</v>
      </c>
      <c r="BQ308" s="1005">
        <f t="shared" si="295"/>
        <v>0</v>
      </c>
      <c r="BR308" s="1005">
        <v>220</v>
      </c>
      <c r="BS308" s="1005">
        <v>68.8</v>
      </c>
      <c r="BT308" s="1005">
        <v>176</v>
      </c>
      <c r="BU308" s="1005">
        <v>0.56389999999999996</v>
      </c>
      <c r="BV308" s="1024">
        <f t="shared" si="321"/>
        <v>8.1817329332333086E-2</v>
      </c>
      <c r="BW308" s="1005">
        <v>4188</v>
      </c>
      <c r="BX308" s="1005">
        <f t="shared" si="296"/>
        <v>30712</v>
      </c>
      <c r="BY308" s="1005">
        <f t="shared" si="297"/>
        <v>0</v>
      </c>
      <c r="BZ308" s="1005">
        <v>220</v>
      </c>
      <c r="CA308" s="1005">
        <v>198.8</v>
      </c>
      <c r="CB308" s="1005">
        <v>198.8</v>
      </c>
      <c r="CC308" s="1005">
        <v>0.54690000000000005</v>
      </c>
      <c r="CD308" s="1024">
        <f t="shared" si="322"/>
        <v>0.43689556695008758</v>
      </c>
      <c r="CE308" s="1005">
        <v>64620</v>
      </c>
      <c r="CF308" s="1005">
        <f t="shared" si="298"/>
        <v>88744</v>
      </c>
      <c r="CG308" s="1005">
        <f t="shared" si="299"/>
        <v>0</v>
      </c>
      <c r="CH308" s="1005">
        <v>220</v>
      </c>
      <c r="CI308" s="1005">
        <v>240</v>
      </c>
      <c r="CJ308" s="1005">
        <v>240</v>
      </c>
      <c r="CK308" s="1005">
        <v>0.57699999999999996</v>
      </c>
      <c r="CL308" s="1024">
        <f t="shared" si="323"/>
        <v>0.44087301587301586</v>
      </c>
      <c r="CM308" s="1005">
        <v>71104</v>
      </c>
      <c r="CN308" s="1005">
        <f t="shared" si="300"/>
        <v>96768</v>
      </c>
      <c r="CO308" s="1005">
        <f t="shared" si="301"/>
        <v>0</v>
      </c>
      <c r="CP308" s="1005">
        <v>220</v>
      </c>
      <c r="CQ308" s="1005">
        <v>189.6</v>
      </c>
      <c r="CR308" s="1005">
        <v>189.6</v>
      </c>
      <c r="CS308" s="1005">
        <v>0.65129999999999999</v>
      </c>
      <c r="CT308" s="1024">
        <f t="shared" si="308"/>
        <v>0.49274647248309972</v>
      </c>
      <c r="CU308" s="1005">
        <v>69508</v>
      </c>
      <c r="CV308" s="1005">
        <f t="shared" si="302"/>
        <v>84637</v>
      </c>
      <c r="CW308" s="1005">
        <f t="shared" si="303"/>
        <v>0</v>
      </c>
    </row>
    <row r="309" spans="1:101">
      <c r="A309" s="1004">
        <v>303</v>
      </c>
      <c r="B309" s="1005" t="s">
        <v>1762</v>
      </c>
      <c r="C309" s="1004" t="s">
        <v>1274</v>
      </c>
      <c r="D309" s="1005" t="s">
        <v>2011</v>
      </c>
      <c r="E309" s="1004" t="s">
        <v>55</v>
      </c>
      <c r="F309" s="1004">
        <v>220</v>
      </c>
      <c r="G309" s="1005">
        <v>165.76</v>
      </c>
      <c r="H309" s="1004">
        <v>176</v>
      </c>
      <c r="I309" s="1005">
        <v>0.99360000000000004</v>
      </c>
      <c r="J309" s="1024">
        <f t="shared" si="324"/>
        <v>0.25532228657228656</v>
      </c>
      <c r="K309" s="1005">
        <v>30472</v>
      </c>
      <c r="L309" s="1005">
        <f t="shared" si="280"/>
        <v>71608</v>
      </c>
      <c r="M309" s="1005">
        <f t="shared" si="281"/>
        <v>0</v>
      </c>
      <c r="N309" s="1005">
        <v>220</v>
      </c>
      <c r="O309" s="1005">
        <v>131.52000000000001</v>
      </c>
      <c r="P309" s="1005">
        <v>176</v>
      </c>
      <c r="Q309" s="1005">
        <v>0.98260000000000003</v>
      </c>
      <c r="R309" s="1024">
        <f t="shared" si="325"/>
        <v>0.12474083012845669</v>
      </c>
      <c r="S309" s="1005">
        <v>12206</v>
      </c>
      <c r="T309" s="1005">
        <f t="shared" si="282"/>
        <v>58711</v>
      </c>
      <c r="U309" s="1005">
        <f t="shared" si="283"/>
        <v>0</v>
      </c>
      <c r="V309" s="1005">
        <v>220</v>
      </c>
      <c r="W309" s="1005">
        <v>54.72</v>
      </c>
      <c r="X309" s="1005">
        <v>176</v>
      </c>
      <c r="Y309" s="1005">
        <v>0.89700000000000002</v>
      </c>
      <c r="Z309" s="1024">
        <f t="shared" si="326"/>
        <v>0.15980344379467185</v>
      </c>
      <c r="AA309" s="1005">
        <v>6296</v>
      </c>
      <c r="AB309" s="1005">
        <f t="shared" si="284"/>
        <v>23639</v>
      </c>
      <c r="AC309" s="1005">
        <f t="shared" si="285"/>
        <v>0</v>
      </c>
      <c r="AD309" s="1005">
        <v>220</v>
      </c>
      <c r="AE309" s="1005">
        <v>130.4</v>
      </c>
      <c r="AF309" s="1005">
        <v>176</v>
      </c>
      <c r="AG309" s="1005">
        <v>0.99539999999999995</v>
      </c>
      <c r="AH309" s="1024">
        <f t="shared" si="316"/>
        <v>0.1713503529256547</v>
      </c>
      <c r="AI309" s="1005">
        <v>16624</v>
      </c>
      <c r="AJ309" s="1005">
        <f t="shared" si="286"/>
        <v>58211</v>
      </c>
      <c r="AK309" s="1005">
        <f t="shared" si="287"/>
        <v>0</v>
      </c>
      <c r="AL309" s="1005">
        <v>220</v>
      </c>
      <c r="AM309" s="1005">
        <v>136.96</v>
      </c>
      <c r="AN309" s="1005">
        <v>176</v>
      </c>
      <c r="AO309" s="1005">
        <v>0.99450000000000005</v>
      </c>
      <c r="AP309" s="1024">
        <f t="shared" si="317"/>
        <v>0.21072002813787558</v>
      </c>
      <c r="AQ309" s="1005">
        <v>21472</v>
      </c>
      <c r="AR309" s="1005">
        <f t="shared" si="288"/>
        <v>61139</v>
      </c>
      <c r="AS309" s="1005">
        <f t="shared" si="289"/>
        <v>0</v>
      </c>
      <c r="AT309" s="1005">
        <v>220</v>
      </c>
      <c r="AU309" s="1005">
        <v>125.76</v>
      </c>
      <c r="AV309" s="1005">
        <v>176</v>
      </c>
      <c r="AW309" s="1005">
        <v>0.99529999999999996</v>
      </c>
      <c r="AX309" s="1024">
        <f t="shared" si="318"/>
        <v>0.19143606870229007</v>
      </c>
      <c r="AY309" s="1005">
        <v>17334</v>
      </c>
      <c r="AZ309" s="1005">
        <f t="shared" si="290"/>
        <v>54328</v>
      </c>
      <c r="BA309" s="1005">
        <f t="shared" si="291"/>
        <v>0</v>
      </c>
      <c r="BB309" s="1005">
        <v>220</v>
      </c>
      <c r="BC309" s="1005">
        <v>157.12</v>
      </c>
      <c r="BD309" s="1005">
        <v>176</v>
      </c>
      <c r="BE309" s="1005">
        <v>0.99519999999999997</v>
      </c>
      <c r="BF309" s="1024">
        <f t="shared" si="319"/>
        <v>0.1477023246392046</v>
      </c>
      <c r="BG309" s="1005">
        <v>17266</v>
      </c>
      <c r="BH309" s="1005">
        <f t="shared" si="292"/>
        <v>70138</v>
      </c>
      <c r="BI309" s="1005">
        <f t="shared" si="293"/>
        <v>0</v>
      </c>
      <c r="BJ309" s="1005">
        <v>220</v>
      </c>
      <c r="BK309" s="1005">
        <v>167.2</v>
      </c>
      <c r="BL309" s="1005">
        <v>176</v>
      </c>
      <c r="BM309" s="1005">
        <v>0.97419999999999995</v>
      </c>
      <c r="BN309" s="1024">
        <f t="shared" si="320"/>
        <v>0.15948963317384371</v>
      </c>
      <c r="BO309" s="1005">
        <v>19200</v>
      </c>
      <c r="BP309" s="1005">
        <f t="shared" si="294"/>
        <v>72230</v>
      </c>
      <c r="BQ309" s="1005">
        <f t="shared" si="295"/>
        <v>0</v>
      </c>
      <c r="BR309" s="1005">
        <v>220</v>
      </c>
      <c r="BS309" s="1005">
        <v>192.8</v>
      </c>
      <c r="BT309" s="1005">
        <v>192.8</v>
      </c>
      <c r="BU309" s="1005">
        <v>0.80900000000000005</v>
      </c>
      <c r="BV309" s="1024">
        <f t="shared" si="321"/>
        <v>9.8519832240217722E-2</v>
      </c>
      <c r="BW309" s="1005">
        <v>14132</v>
      </c>
      <c r="BX309" s="1005">
        <f t="shared" si="296"/>
        <v>86066</v>
      </c>
      <c r="BY309" s="1005">
        <f t="shared" si="297"/>
        <v>0</v>
      </c>
      <c r="BZ309" s="1005">
        <v>220</v>
      </c>
      <c r="CA309" s="1005">
        <v>159.52000000000001</v>
      </c>
      <c r="CB309" s="1005">
        <v>176</v>
      </c>
      <c r="CC309" s="1005">
        <v>0.84540000000000004</v>
      </c>
      <c r="CD309" s="1024">
        <f t="shared" si="322"/>
        <v>0.14569919435726533</v>
      </c>
      <c r="CE309" s="1005">
        <v>17292</v>
      </c>
      <c r="CF309" s="1005">
        <f t="shared" si="298"/>
        <v>71210</v>
      </c>
      <c r="CG309" s="1005">
        <f t="shared" si="299"/>
        <v>0</v>
      </c>
      <c r="CH309" s="1005">
        <v>220</v>
      </c>
      <c r="CI309" s="1005">
        <v>210.4</v>
      </c>
      <c r="CJ309" s="1005">
        <v>210.4</v>
      </c>
      <c r="CK309" s="1005">
        <v>0.81259999999999999</v>
      </c>
      <c r="CL309" s="1024">
        <f t="shared" si="323"/>
        <v>0.13411246152453374</v>
      </c>
      <c r="CM309" s="1005">
        <v>18962</v>
      </c>
      <c r="CN309" s="1005">
        <f t="shared" si="300"/>
        <v>84833</v>
      </c>
      <c r="CO309" s="1005">
        <f t="shared" si="301"/>
        <v>0</v>
      </c>
      <c r="CP309" s="1005">
        <v>220</v>
      </c>
      <c r="CQ309" s="1005">
        <v>196.8</v>
      </c>
      <c r="CR309" s="1005">
        <v>196.8</v>
      </c>
      <c r="CS309" s="1005">
        <v>0.81379999999999997</v>
      </c>
      <c r="CT309" s="1024">
        <f t="shared" si="308"/>
        <v>0.13633457907159716</v>
      </c>
      <c r="CU309" s="1005">
        <v>19962</v>
      </c>
      <c r="CV309" s="1005">
        <f t="shared" si="302"/>
        <v>87852</v>
      </c>
      <c r="CW309" s="1005">
        <f t="shared" si="303"/>
        <v>0</v>
      </c>
    </row>
    <row r="310" spans="1:101">
      <c r="A310" s="1004">
        <v>304</v>
      </c>
      <c r="B310" s="1005" t="s">
        <v>1763</v>
      </c>
      <c r="C310" s="1004" t="s">
        <v>1274</v>
      </c>
      <c r="D310" s="1005" t="s">
        <v>2011</v>
      </c>
      <c r="E310" s="1004" t="s">
        <v>55</v>
      </c>
      <c r="F310" s="1004">
        <v>222</v>
      </c>
      <c r="G310" s="1005">
        <v>87.84</v>
      </c>
      <c r="H310" s="1004">
        <v>177.6</v>
      </c>
      <c r="I310" s="1005">
        <v>0.94989999999999997</v>
      </c>
      <c r="J310" s="1024">
        <f t="shared" si="324"/>
        <v>0.32612957903258449</v>
      </c>
      <c r="K310" s="1005">
        <v>20626</v>
      </c>
      <c r="L310" s="1005">
        <f t="shared" si="280"/>
        <v>37947</v>
      </c>
      <c r="M310" s="1005">
        <f t="shared" si="281"/>
        <v>0</v>
      </c>
      <c r="N310" s="1005">
        <v>222</v>
      </c>
      <c r="O310" s="1005">
        <v>87.68</v>
      </c>
      <c r="P310" s="1005">
        <v>177.6</v>
      </c>
      <c r="Q310" s="1005">
        <v>0.94820000000000004</v>
      </c>
      <c r="R310" s="1024">
        <f t="shared" si="325"/>
        <v>0.34377820618475785</v>
      </c>
      <c r="S310" s="1005">
        <v>22426</v>
      </c>
      <c r="T310" s="1005">
        <f t="shared" si="282"/>
        <v>39140</v>
      </c>
      <c r="U310" s="1005">
        <f t="shared" si="283"/>
        <v>0</v>
      </c>
      <c r="V310" s="1005">
        <v>222</v>
      </c>
      <c r="W310" s="1005">
        <v>163.68</v>
      </c>
      <c r="X310" s="1005">
        <v>177.6</v>
      </c>
      <c r="Y310" s="1005">
        <v>0.97440000000000004</v>
      </c>
      <c r="Z310" s="1024">
        <f t="shared" si="326"/>
        <v>0.39480829803410444</v>
      </c>
      <c r="AA310" s="1005">
        <v>46528</v>
      </c>
      <c r="AB310" s="1005">
        <f t="shared" si="284"/>
        <v>70710</v>
      </c>
      <c r="AC310" s="1005">
        <f t="shared" si="285"/>
        <v>0</v>
      </c>
      <c r="AD310" s="1005">
        <v>222</v>
      </c>
      <c r="AE310" s="1005">
        <v>168.32</v>
      </c>
      <c r="AF310" s="1005">
        <v>177.6</v>
      </c>
      <c r="AG310" s="1005">
        <v>0.96799999999999997</v>
      </c>
      <c r="AH310" s="1024">
        <f t="shared" si="316"/>
        <v>0.29924120466903797</v>
      </c>
      <c r="AI310" s="1005">
        <v>37474</v>
      </c>
      <c r="AJ310" s="1005">
        <f t="shared" si="286"/>
        <v>75138</v>
      </c>
      <c r="AK310" s="1005">
        <f t="shared" si="287"/>
        <v>0</v>
      </c>
      <c r="AL310" s="1005">
        <v>222</v>
      </c>
      <c r="AM310" s="1005">
        <v>85.6</v>
      </c>
      <c r="AN310" s="1005">
        <v>177.6</v>
      </c>
      <c r="AO310" s="1005">
        <v>0.96189999999999998</v>
      </c>
      <c r="AP310" s="1024">
        <f t="shared" si="317"/>
        <v>0.44452190734599539</v>
      </c>
      <c r="AQ310" s="1005">
        <v>28310</v>
      </c>
      <c r="AR310" s="1005">
        <f t="shared" si="288"/>
        <v>38212</v>
      </c>
      <c r="AS310" s="1005">
        <f t="shared" si="289"/>
        <v>0</v>
      </c>
      <c r="AT310" s="1005">
        <v>222</v>
      </c>
      <c r="AU310" s="1005">
        <v>142.4</v>
      </c>
      <c r="AV310" s="1005">
        <v>177.6</v>
      </c>
      <c r="AW310" s="1005">
        <v>0.95779999999999998</v>
      </c>
      <c r="AX310" s="1024">
        <f t="shared" si="318"/>
        <v>0.32695458801498128</v>
      </c>
      <c r="AY310" s="1005">
        <v>33522</v>
      </c>
      <c r="AZ310" s="1005">
        <f t="shared" si="290"/>
        <v>61517</v>
      </c>
      <c r="BA310" s="1005">
        <f t="shared" si="291"/>
        <v>0</v>
      </c>
      <c r="BB310" s="1005">
        <v>222</v>
      </c>
      <c r="BC310" s="1005">
        <v>136.80000000000001</v>
      </c>
      <c r="BD310" s="1005">
        <v>177.6</v>
      </c>
      <c r="BE310" s="1005">
        <v>0.95069999999999999</v>
      </c>
      <c r="BF310" s="1024">
        <f t="shared" si="319"/>
        <v>0.24020625039300758</v>
      </c>
      <c r="BG310" s="1005">
        <v>24448</v>
      </c>
      <c r="BH310" s="1005">
        <f t="shared" si="292"/>
        <v>61068</v>
      </c>
      <c r="BI310" s="1005">
        <f t="shared" si="293"/>
        <v>0</v>
      </c>
      <c r="BJ310" s="1005">
        <v>222</v>
      </c>
      <c r="BK310" s="1005">
        <v>133.28</v>
      </c>
      <c r="BL310" s="1005">
        <v>177.6</v>
      </c>
      <c r="BM310" s="1005">
        <v>0.84540000000000004</v>
      </c>
      <c r="BN310" s="1024">
        <f t="shared" si="320"/>
        <v>0.26735694277711081</v>
      </c>
      <c r="BO310" s="1005">
        <v>25656</v>
      </c>
      <c r="BP310" s="1005">
        <f t="shared" si="294"/>
        <v>57577</v>
      </c>
      <c r="BQ310" s="1005">
        <f t="shared" si="295"/>
        <v>0</v>
      </c>
      <c r="BR310" s="1005">
        <v>222</v>
      </c>
      <c r="BS310" s="1005">
        <v>82.08</v>
      </c>
      <c r="BT310" s="1005">
        <v>177.6</v>
      </c>
      <c r="BU310" s="1005">
        <v>0.5887</v>
      </c>
      <c r="BV310" s="1024">
        <f t="shared" si="321"/>
        <v>0.11986732063132743</v>
      </c>
      <c r="BW310" s="1005">
        <v>7320</v>
      </c>
      <c r="BX310" s="1005">
        <f t="shared" si="296"/>
        <v>36641</v>
      </c>
      <c r="BY310" s="1005">
        <f t="shared" si="297"/>
        <v>0</v>
      </c>
      <c r="BZ310" s="1005">
        <v>222</v>
      </c>
      <c r="CA310" s="1005">
        <v>13.44</v>
      </c>
      <c r="CB310" s="1005">
        <v>177.6</v>
      </c>
      <c r="CC310" s="1005">
        <v>0.25590000000000002</v>
      </c>
      <c r="CD310" s="1024">
        <f t="shared" si="322"/>
        <v>0.35082245263696882</v>
      </c>
      <c r="CE310" s="1005">
        <v>3508</v>
      </c>
      <c r="CF310" s="1005">
        <f t="shared" si="298"/>
        <v>6000</v>
      </c>
      <c r="CG310" s="1005">
        <f t="shared" si="299"/>
        <v>0</v>
      </c>
      <c r="CH310" s="1005">
        <v>222</v>
      </c>
      <c r="CI310" s="1005">
        <v>13.6</v>
      </c>
      <c r="CJ310" s="1005">
        <v>177.6</v>
      </c>
      <c r="CK310" s="1005">
        <v>0.318</v>
      </c>
      <c r="CL310" s="1024">
        <f t="shared" si="323"/>
        <v>0.27726715686274511</v>
      </c>
      <c r="CM310" s="1005">
        <v>2534</v>
      </c>
      <c r="CN310" s="1005">
        <f t="shared" si="300"/>
        <v>5484</v>
      </c>
      <c r="CO310" s="1005">
        <f t="shared" si="301"/>
        <v>0</v>
      </c>
      <c r="CP310" s="1005">
        <v>222</v>
      </c>
      <c r="CQ310" s="1005">
        <v>48</v>
      </c>
      <c r="CR310" s="1005">
        <v>177.6</v>
      </c>
      <c r="CS310" s="1005">
        <v>0.78539999999999999</v>
      </c>
      <c r="CT310" s="1024">
        <f t="shared" si="308"/>
        <v>3.550627240143369E-2</v>
      </c>
      <c r="CU310" s="1005">
        <v>1268</v>
      </c>
      <c r="CV310" s="1005">
        <f t="shared" si="302"/>
        <v>21427</v>
      </c>
      <c r="CW310" s="1005">
        <f t="shared" si="303"/>
        <v>0</v>
      </c>
    </row>
    <row r="311" spans="1:101">
      <c r="A311" s="1004">
        <v>305</v>
      </c>
      <c r="B311" s="1005" t="s">
        <v>2068</v>
      </c>
      <c r="C311" s="1004" t="s">
        <v>1274</v>
      </c>
      <c r="D311" s="1005" t="s">
        <v>2054</v>
      </c>
      <c r="E311" s="1004" t="s">
        <v>55</v>
      </c>
      <c r="F311" s="1004">
        <v>0</v>
      </c>
      <c r="G311" s="1005"/>
      <c r="H311" s="1004"/>
      <c r="I311" s="1005"/>
      <c r="J311" s="1024">
        <v>0</v>
      </c>
      <c r="K311" s="1005"/>
      <c r="L311" s="1005">
        <f t="shared" si="280"/>
        <v>0</v>
      </c>
      <c r="M311" s="1005">
        <f t="shared" si="281"/>
        <v>0</v>
      </c>
      <c r="N311" s="1005"/>
      <c r="O311" s="1005"/>
      <c r="P311" s="1005"/>
      <c r="Q311" s="1005"/>
      <c r="R311" s="1024">
        <v>0</v>
      </c>
      <c r="S311" s="1005"/>
      <c r="T311" s="1005">
        <f t="shared" si="282"/>
        <v>0</v>
      </c>
      <c r="U311" s="1005">
        <f t="shared" si="283"/>
        <v>0</v>
      </c>
      <c r="V311" s="1005"/>
      <c r="W311" s="1005"/>
      <c r="X311" s="1005"/>
      <c r="Y311" s="1005"/>
      <c r="Z311" s="1024">
        <v>0</v>
      </c>
      <c r="AA311" s="1005"/>
      <c r="AB311" s="1005">
        <f t="shared" si="284"/>
        <v>0</v>
      </c>
      <c r="AC311" s="1005">
        <f t="shared" si="285"/>
        <v>0</v>
      </c>
      <c r="AD311" s="1005"/>
      <c r="AE311" s="1005"/>
      <c r="AF311" s="1005"/>
      <c r="AG311" s="1005"/>
      <c r="AH311" s="1024">
        <v>0</v>
      </c>
      <c r="AI311" s="1005"/>
      <c r="AJ311" s="1005">
        <f t="shared" si="286"/>
        <v>0</v>
      </c>
      <c r="AK311" s="1005">
        <f t="shared" si="287"/>
        <v>0</v>
      </c>
      <c r="AL311" s="1005">
        <v>222</v>
      </c>
      <c r="AM311" s="1005">
        <v>80.8</v>
      </c>
      <c r="AN311" s="1005">
        <v>222</v>
      </c>
      <c r="AO311" s="1005">
        <v>0.8075</v>
      </c>
      <c r="AP311" s="1024">
        <f t="shared" si="317"/>
        <v>9.6464787607793048E-2</v>
      </c>
      <c r="AQ311" s="1005">
        <v>5799</v>
      </c>
      <c r="AR311" s="1005">
        <f t="shared" si="288"/>
        <v>36069</v>
      </c>
      <c r="AS311" s="1005">
        <f t="shared" si="289"/>
        <v>0</v>
      </c>
      <c r="AT311" s="1005">
        <v>222</v>
      </c>
      <c r="AU311" s="1005">
        <v>111.2</v>
      </c>
      <c r="AV311" s="1005">
        <v>222</v>
      </c>
      <c r="AW311" s="1005">
        <v>0.81669999999999998</v>
      </c>
      <c r="AX311" s="1024">
        <f t="shared" si="318"/>
        <v>0.20793365307753797</v>
      </c>
      <c r="AY311" s="1005">
        <v>16648</v>
      </c>
      <c r="AZ311" s="1005">
        <f t="shared" si="290"/>
        <v>48038</v>
      </c>
      <c r="BA311" s="1005">
        <f t="shared" si="291"/>
        <v>0</v>
      </c>
      <c r="BB311" s="1005">
        <v>222</v>
      </c>
      <c r="BC311" s="1005">
        <v>112.8</v>
      </c>
      <c r="BD311" s="1005">
        <v>222</v>
      </c>
      <c r="BE311" s="1005">
        <v>0.77500000000000002</v>
      </c>
      <c r="BF311" s="1024">
        <f t="shared" si="319"/>
        <v>0.30234786090139559</v>
      </c>
      <c r="BG311" s="1005">
        <v>25374</v>
      </c>
      <c r="BH311" s="1005">
        <f t="shared" si="292"/>
        <v>50354</v>
      </c>
      <c r="BI311" s="1005">
        <f t="shared" si="293"/>
        <v>0</v>
      </c>
      <c r="BJ311" s="1005">
        <v>222</v>
      </c>
      <c r="BK311" s="1005">
        <v>117.6</v>
      </c>
      <c r="BL311" s="1005">
        <v>222</v>
      </c>
      <c r="BM311" s="1005">
        <v>0.36349999999999999</v>
      </c>
      <c r="BN311" s="1024">
        <f t="shared" si="320"/>
        <v>0.26582577475434616</v>
      </c>
      <c r="BO311" s="1005">
        <v>22508</v>
      </c>
      <c r="BP311" s="1005">
        <f t="shared" si="294"/>
        <v>50803</v>
      </c>
      <c r="BQ311" s="1005">
        <f t="shared" si="295"/>
        <v>0</v>
      </c>
      <c r="BR311" s="1005">
        <v>222</v>
      </c>
      <c r="BS311" s="1005">
        <v>86.4</v>
      </c>
      <c r="BT311" s="1005">
        <v>222</v>
      </c>
      <c r="BU311" s="1005">
        <v>0.1419</v>
      </c>
      <c r="BV311" s="1024">
        <f t="shared" si="321"/>
        <v>0.15957910195141375</v>
      </c>
      <c r="BW311" s="1005">
        <v>10258</v>
      </c>
      <c r="BX311" s="1005">
        <f t="shared" si="296"/>
        <v>38569</v>
      </c>
      <c r="BY311" s="1005">
        <f t="shared" si="297"/>
        <v>0</v>
      </c>
      <c r="BZ311" s="1005">
        <v>222</v>
      </c>
      <c r="CA311" s="1005">
        <v>15</v>
      </c>
      <c r="CB311" s="1005">
        <v>222</v>
      </c>
      <c r="CC311" s="1005">
        <v>0.39069999999999999</v>
      </c>
      <c r="CD311" s="1024">
        <f t="shared" si="322"/>
        <v>0.21057347670250895</v>
      </c>
      <c r="CE311" s="1005">
        <v>2350</v>
      </c>
      <c r="CF311" s="1005">
        <f t="shared" si="298"/>
        <v>6696</v>
      </c>
      <c r="CG311" s="1005">
        <f t="shared" si="299"/>
        <v>0</v>
      </c>
      <c r="CH311" s="1005">
        <v>222</v>
      </c>
      <c r="CI311" s="1005">
        <v>32.4</v>
      </c>
      <c r="CJ311" s="1005">
        <v>222</v>
      </c>
      <c r="CK311" s="1005">
        <v>0.61060000000000003</v>
      </c>
      <c r="CL311" s="1024">
        <f t="shared" si="323"/>
        <v>0.32260435038212815</v>
      </c>
      <c r="CM311" s="1005">
        <v>7024</v>
      </c>
      <c r="CN311" s="1005">
        <f t="shared" si="300"/>
        <v>13064</v>
      </c>
      <c r="CO311" s="1005">
        <f t="shared" si="301"/>
        <v>0</v>
      </c>
      <c r="CP311" s="1005">
        <v>222</v>
      </c>
      <c r="CQ311" s="1005">
        <v>78.599999999999994</v>
      </c>
      <c r="CR311" s="1005">
        <v>222</v>
      </c>
      <c r="CS311" s="1005">
        <v>0.78069999999999995</v>
      </c>
      <c r="CT311" s="1024">
        <f t="shared" si="308"/>
        <v>0.20870954061670635</v>
      </c>
      <c r="CU311" s="1005">
        <v>12205</v>
      </c>
      <c r="CV311" s="1005">
        <f t="shared" si="302"/>
        <v>35087</v>
      </c>
      <c r="CW311" s="1005">
        <f t="shared" si="303"/>
        <v>0</v>
      </c>
    </row>
    <row r="312" spans="1:101">
      <c r="A312" s="1004">
        <v>306</v>
      </c>
      <c r="B312" s="1005" t="s">
        <v>1713</v>
      </c>
      <c r="C312" s="1004" t="s">
        <v>1274</v>
      </c>
      <c r="D312" s="1005" t="s">
        <v>2054</v>
      </c>
      <c r="E312" s="1004" t="s">
        <v>55</v>
      </c>
      <c r="F312" s="1004">
        <v>222</v>
      </c>
      <c r="G312" s="1005">
        <v>161.16</v>
      </c>
      <c r="H312" s="1004">
        <v>222</v>
      </c>
      <c r="I312" s="1005">
        <v>0.873</v>
      </c>
      <c r="J312" s="1024">
        <f>+(K312/(24*30*G312))</f>
        <v>0.32188508314718295</v>
      </c>
      <c r="K312" s="1005">
        <v>37350</v>
      </c>
      <c r="L312" s="1005">
        <f t="shared" si="280"/>
        <v>69621</v>
      </c>
      <c r="M312" s="1005">
        <f t="shared" si="281"/>
        <v>0</v>
      </c>
      <c r="N312" s="1005">
        <v>222</v>
      </c>
      <c r="O312" s="1005">
        <v>201</v>
      </c>
      <c r="P312" s="1005">
        <v>222</v>
      </c>
      <c r="Q312" s="1005">
        <v>0.8609</v>
      </c>
      <c r="R312" s="1024">
        <f>+(S312/(24*31*O312))</f>
        <v>0.21969453806237629</v>
      </c>
      <c r="S312" s="1005">
        <v>32854</v>
      </c>
      <c r="T312" s="1005">
        <f t="shared" si="282"/>
        <v>89726</v>
      </c>
      <c r="U312" s="1005">
        <f t="shared" si="283"/>
        <v>0</v>
      </c>
      <c r="V312" s="1005">
        <v>222</v>
      </c>
      <c r="W312" s="1005">
        <v>139.80000000000001</v>
      </c>
      <c r="X312" s="1005">
        <v>222</v>
      </c>
      <c r="Y312" s="1005">
        <v>0.82650000000000001</v>
      </c>
      <c r="Z312" s="1024">
        <f>+(AA312/(24*30*W312))</f>
        <v>0.37765259895088216</v>
      </c>
      <c r="AA312" s="1005">
        <v>38013</v>
      </c>
      <c r="AB312" s="1005">
        <f t="shared" si="284"/>
        <v>60394</v>
      </c>
      <c r="AC312" s="1005">
        <f t="shared" si="285"/>
        <v>0</v>
      </c>
      <c r="AD312" s="1005">
        <v>222</v>
      </c>
      <c r="AE312" s="1005">
        <v>118.92</v>
      </c>
      <c r="AF312" s="1005">
        <v>222</v>
      </c>
      <c r="AG312" s="1005">
        <v>0.74660000000000004</v>
      </c>
      <c r="AH312" s="1024">
        <f t="shared" ref="AH312:AH319" si="327">+(AI312/(24*31*AE312))</f>
        <v>0.27105508718249188</v>
      </c>
      <c r="AI312" s="1005">
        <v>23982</v>
      </c>
      <c r="AJ312" s="1005">
        <f t="shared" si="286"/>
        <v>53086</v>
      </c>
      <c r="AK312" s="1005">
        <f t="shared" si="287"/>
        <v>0</v>
      </c>
      <c r="AL312" s="1005">
        <v>222</v>
      </c>
      <c r="AM312" s="1005">
        <v>156</v>
      </c>
      <c r="AN312" s="1005">
        <v>222</v>
      </c>
      <c r="AO312" s="1005">
        <v>0.8266</v>
      </c>
      <c r="AP312" s="1024">
        <f t="shared" si="317"/>
        <v>0.33501344086021506</v>
      </c>
      <c r="AQ312" s="1005">
        <v>38883</v>
      </c>
      <c r="AR312" s="1005">
        <f t="shared" si="288"/>
        <v>69638</v>
      </c>
      <c r="AS312" s="1005">
        <f t="shared" si="289"/>
        <v>0</v>
      </c>
      <c r="AT312" s="1005">
        <v>222</v>
      </c>
      <c r="AU312" s="1005">
        <v>156</v>
      </c>
      <c r="AV312" s="1005">
        <v>222</v>
      </c>
      <c r="AW312" s="1005">
        <v>0.85450000000000004</v>
      </c>
      <c r="AX312" s="1024">
        <f t="shared" si="318"/>
        <v>0.4169337606837607</v>
      </c>
      <c r="AY312" s="1005">
        <v>46830</v>
      </c>
      <c r="AZ312" s="1005">
        <f t="shared" si="290"/>
        <v>67392</v>
      </c>
      <c r="BA312" s="1005">
        <f t="shared" si="291"/>
        <v>0</v>
      </c>
      <c r="BB312" s="1005">
        <v>222</v>
      </c>
      <c r="BC312" s="1005">
        <v>156</v>
      </c>
      <c r="BD312" s="1005">
        <v>222</v>
      </c>
      <c r="BE312" s="1005">
        <v>0.80879999999999996</v>
      </c>
      <c r="BF312" s="1024">
        <f t="shared" si="319"/>
        <v>0.2582196029776675</v>
      </c>
      <c r="BG312" s="1005">
        <v>29970</v>
      </c>
      <c r="BH312" s="1005">
        <f t="shared" si="292"/>
        <v>69638</v>
      </c>
      <c r="BI312" s="1005">
        <f t="shared" si="293"/>
        <v>0</v>
      </c>
      <c r="BJ312" s="1005">
        <v>222</v>
      </c>
      <c r="BK312" s="1005">
        <v>156</v>
      </c>
      <c r="BL312" s="1005">
        <v>222</v>
      </c>
      <c r="BM312" s="1005">
        <v>0.7198</v>
      </c>
      <c r="BN312" s="1024">
        <f t="shared" si="320"/>
        <v>0.27644230769230771</v>
      </c>
      <c r="BO312" s="1005">
        <v>31050</v>
      </c>
      <c r="BP312" s="1005">
        <f t="shared" si="294"/>
        <v>67392</v>
      </c>
      <c r="BQ312" s="1005">
        <f t="shared" si="295"/>
        <v>0</v>
      </c>
      <c r="BR312" s="1005">
        <v>222</v>
      </c>
      <c r="BS312" s="1005">
        <v>37.6</v>
      </c>
      <c r="BT312" s="1005">
        <v>222</v>
      </c>
      <c r="BU312" s="1005">
        <v>0.57020000000000004</v>
      </c>
      <c r="BV312" s="1024">
        <f t="shared" si="321"/>
        <v>0.45112674445207046</v>
      </c>
      <c r="BW312" s="1005">
        <v>12620</v>
      </c>
      <c r="BX312" s="1005">
        <f t="shared" si="296"/>
        <v>16785</v>
      </c>
      <c r="BY312" s="1005">
        <f t="shared" si="297"/>
        <v>0</v>
      </c>
      <c r="BZ312" s="1005">
        <v>222</v>
      </c>
      <c r="CA312" s="1005">
        <v>14.88</v>
      </c>
      <c r="CB312" s="1005">
        <v>222</v>
      </c>
      <c r="CC312" s="1005">
        <v>0.38500000000000001</v>
      </c>
      <c r="CD312" s="1024">
        <f t="shared" si="322"/>
        <v>0.45886807723436229</v>
      </c>
      <c r="CE312" s="1005">
        <v>5080</v>
      </c>
      <c r="CF312" s="1005">
        <f t="shared" si="298"/>
        <v>6642</v>
      </c>
      <c r="CG312" s="1005">
        <f t="shared" si="299"/>
        <v>0</v>
      </c>
      <c r="CH312" s="1005">
        <v>222</v>
      </c>
      <c r="CI312" s="1005">
        <v>93.12</v>
      </c>
      <c r="CJ312" s="1005">
        <v>222</v>
      </c>
      <c r="CK312" s="1005">
        <v>0.70020000000000004</v>
      </c>
      <c r="CL312" s="1024">
        <f t="shared" si="323"/>
        <v>0.22756095565373916</v>
      </c>
      <c r="CM312" s="1005">
        <v>14240</v>
      </c>
      <c r="CN312" s="1005">
        <f t="shared" si="300"/>
        <v>37546</v>
      </c>
      <c r="CO312" s="1005">
        <f t="shared" si="301"/>
        <v>0</v>
      </c>
      <c r="CP312" s="1005">
        <v>222</v>
      </c>
      <c r="CQ312" s="1005">
        <v>125.12</v>
      </c>
      <c r="CR312" s="1005">
        <v>222</v>
      </c>
      <c r="CS312" s="1005">
        <v>0.72499999999999998</v>
      </c>
      <c r="CT312" s="1024">
        <f t="shared" si="308"/>
        <v>0.1860579435140115</v>
      </c>
      <c r="CU312" s="1005">
        <v>17320</v>
      </c>
      <c r="CV312" s="1005">
        <f t="shared" si="302"/>
        <v>55854</v>
      </c>
      <c r="CW312" s="1005">
        <f t="shared" si="303"/>
        <v>0</v>
      </c>
    </row>
    <row r="313" spans="1:101">
      <c r="A313" s="1004">
        <v>307</v>
      </c>
      <c r="B313" s="1005" t="s">
        <v>1607</v>
      </c>
      <c r="C313" s="1004" t="s">
        <v>1274</v>
      </c>
      <c r="D313" s="1005" t="s">
        <v>2011</v>
      </c>
      <c r="E313" s="1004" t="s">
        <v>55</v>
      </c>
      <c r="F313" s="1004">
        <v>222</v>
      </c>
      <c r="G313" s="1005">
        <v>155.4</v>
      </c>
      <c r="H313" s="1004">
        <v>177.6</v>
      </c>
      <c r="I313" s="1005">
        <v>0.78320000000000001</v>
      </c>
      <c r="J313" s="1024">
        <f>+(K313/(24*30*G313))</f>
        <v>0.13942513942513943</v>
      </c>
      <c r="K313" s="1005">
        <v>15600</v>
      </c>
      <c r="L313" s="1005">
        <f t="shared" si="280"/>
        <v>67133</v>
      </c>
      <c r="M313" s="1005">
        <f t="shared" si="281"/>
        <v>0</v>
      </c>
      <c r="N313" s="1005">
        <v>222</v>
      </c>
      <c r="O313" s="1005">
        <v>151.19999999999999</v>
      </c>
      <c r="P313" s="1005">
        <v>177.6</v>
      </c>
      <c r="Q313" s="1005">
        <v>0.76190000000000002</v>
      </c>
      <c r="R313" s="1024">
        <f>+(S313/(24*31*O313))</f>
        <v>0.10563342720600787</v>
      </c>
      <c r="S313" s="1005">
        <v>11883</v>
      </c>
      <c r="T313" s="1005">
        <f t="shared" si="282"/>
        <v>67496</v>
      </c>
      <c r="U313" s="1005">
        <f t="shared" si="283"/>
        <v>0</v>
      </c>
      <c r="V313" s="1005">
        <v>222</v>
      </c>
      <c r="W313" s="1005">
        <v>152.52000000000001</v>
      </c>
      <c r="X313" s="1005">
        <v>177.6</v>
      </c>
      <c r="Y313" s="1005">
        <v>0.76090000000000002</v>
      </c>
      <c r="Z313" s="1024">
        <f>+(AA313/(24*30*W313))</f>
        <v>0.11945610047498323</v>
      </c>
      <c r="AA313" s="1005">
        <v>13118</v>
      </c>
      <c r="AB313" s="1005">
        <f t="shared" si="284"/>
        <v>65889</v>
      </c>
      <c r="AC313" s="1005">
        <f t="shared" si="285"/>
        <v>0</v>
      </c>
      <c r="AD313" s="1005">
        <v>222</v>
      </c>
      <c r="AE313" s="1005">
        <v>184.92</v>
      </c>
      <c r="AF313" s="1005">
        <v>184.92</v>
      </c>
      <c r="AG313" s="1005">
        <v>0.75860000000000005</v>
      </c>
      <c r="AH313" s="1024">
        <f t="shared" si="327"/>
        <v>0.11094597140524587</v>
      </c>
      <c r="AI313" s="1005">
        <v>15264</v>
      </c>
      <c r="AJ313" s="1005">
        <f t="shared" si="286"/>
        <v>82548</v>
      </c>
      <c r="AK313" s="1005">
        <f t="shared" si="287"/>
        <v>0</v>
      </c>
      <c r="AL313" s="1005">
        <v>222</v>
      </c>
      <c r="AM313" s="1005">
        <v>159.47999999999999</v>
      </c>
      <c r="AN313" s="1005">
        <v>177.6</v>
      </c>
      <c r="AO313" s="1005">
        <v>0.76939999999999997</v>
      </c>
      <c r="AP313" s="1024">
        <f t="shared" si="317"/>
        <v>0.1299923676680394</v>
      </c>
      <c r="AQ313" s="1005">
        <v>15424</v>
      </c>
      <c r="AR313" s="1005">
        <f t="shared" si="288"/>
        <v>71192</v>
      </c>
      <c r="AS313" s="1005">
        <f t="shared" si="289"/>
        <v>0</v>
      </c>
      <c r="AT313" s="1005">
        <v>222</v>
      </c>
      <c r="AU313" s="1005">
        <v>200.7</v>
      </c>
      <c r="AV313" s="1005">
        <v>200.7</v>
      </c>
      <c r="AW313" s="1005">
        <v>0.73740000000000006</v>
      </c>
      <c r="AX313" s="1024">
        <f t="shared" si="318"/>
        <v>8.5492443115761499E-2</v>
      </c>
      <c r="AY313" s="1005">
        <v>12354</v>
      </c>
      <c r="AZ313" s="1005">
        <f t="shared" si="290"/>
        <v>86702</v>
      </c>
      <c r="BA313" s="1005">
        <f t="shared" si="291"/>
        <v>0</v>
      </c>
      <c r="BB313" s="1005">
        <v>222</v>
      </c>
      <c r="BC313" s="1005">
        <v>218.76</v>
      </c>
      <c r="BD313" s="1005">
        <v>218.76</v>
      </c>
      <c r="BE313" s="1005">
        <v>0.70830000000000004</v>
      </c>
      <c r="BF313" s="1024">
        <f t="shared" si="319"/>
        <v>0.12519243359934881</v>
      </c>
      <c r="BG313" s="1005">
        <v>20376</v>
      </c>
      <c r="BH313" s="1005">
        <f t="shared" si="292"/>
        <v>97654</v>
      </c>
      <c r="BI313" s="1005">
        <f t="shared" si="293"/>
        <v>0</v>
      </c>
      <c r="BJ313" s="1005">
        <v>222</v>
      </c>
      <c r="BK313" s="1005">
        <v>240.6</v>
      </c>
      <c r="BL313" s="1005">
        <v>240.6</v>
      </c>
      <c r="BM313" s="1005">
        <v>0.66690000000000005</v>
      </c>
      <c r="BN313" s="1024">
        <f t="shared" si="320"/>
        <v>0.10306409901172993</v>
      </c>
      <c r="BO313" s="1005">
        <v>17854</v>
      </c>
      <c r="BP313" s="1005">
        <f t="shared" si="294"/>
        <v>103939</v>
      </c>
      <c r="BQ313" s="1005">
        <f t="shared" si="295"/>
        <v>0</v>
      </c>
      <c r="BR313" s="1005">
        <v>222</v>
      </c>
      <c r="BS313" s="1005">
        <v>251.88</v>
      </c>
      <c r="BT313" s="1005">
        <v>251.88</v>
      </c>
      <c r="BU313" s="1005">
        <v>0.65559999999999996</v>
      </c>
      <c r="BV313" s="1024">
        <f t="shared" si="321"/>
        <v>0.11613739944435053</v>
      </c>
      <c r="BW313" s="1005">
        <v>21764</v>
      </c>
      <c r="BX313" s="1005">
        <f t="shared" si="296"/>
        <v>112439</v>
      </c>
      <c r="BY313" s="1005">
        <f t="shared" si="297"/>
        <v>0</v>
      </c>
      <c r="BZ313" s="1005">
        <v>222</v>
      </c>
      <c r="CA313" s="1005">
        <v>255.48</v>
      </c>
      <c r="CB313" s="1005">
        <v>255.48</v>
      </c>
      <c r="CC313" s="1005">
        <v>0.65549999999999997</v>
      </c>
      <c r="CD313" s="1024">
        <f t="shared" si="322"/>
        <v>0.10330543728777035</v>
      </c>
      <c r="CE313" s="1005">
        <v>19636</v>
      </c>
      <c r="CF313" s="1005">
        <f t="shared" si="298"/>
        <v>114046</v>
      </c>
      <c r="CG313" s="1005">
        <f t="shared" si="299"/>
        <v>0</v>
      </c>
      <c r="CH313" s="1005">
        <v>222</v>
      </c>
      <c r="CI313" s="1005">
        <v>233.4</v>
      </c>
      <c r="CJ313" s="1005">
        <v>233.4</v>
      </c>
      <c r="CK313" s="1005">
        <v>0.67820000000000003</v>
      </c>
      <c r="CL313" s="1024">
        <f t="shared" si="323"/>
        <v>0.11238498184192271</v>
      </c>
      <c r="CM313" s="1005">
        <v>17627</v>
      </c>
      <c r="CN313" s="1005">
        <f t="shared" si="300"/>
        <v>94107</v>
      </c>
      <c r="CO313" s="1005">
        <f t="shared" si="301"/>
        <v>0</v>
      </c>
      <c r="CP313" s="1005">
        <v>222</v>
      </c>
      <c r="CQ313" s="1005">
        <v>223.2</v>
      </c>
      <c r="CR313" s="1005">
        <v>223.2</v>
      </c>
      <c r="CS313" s="1005">
        <v>0.73280000000000001</v>
      </c>
      <c r="CT313" s="1024">
        <f t="shared" si="308"/>
        <v>8.2957567348826464E-2</v>
      </c>
      <c r="CU313" s="1005">
        <v>13776</v>
      </c>
      <c r="CV313" s="1005">
        <f t="shared" si="302"/>
        <v>99636</v>
      </c>
      <c r="CW313" s="1005">
        <f t="shared" si="303"/>
        <v>0</v>
      </c>
    </row>
    <row r="314" spans="1:101">
      <c r="A314" s="1004">
        <v>308</v>
      </c>
      <c r="B314" s="1005" t="s">
        <v>1358</v>
      </c>
      <c r="C314" s="1004" t="s">
        <v>1274</v>
      </c>
      <c r="D314" s="1005" t="s">
        <v>2050</v>
      </c>
      <c r="E314" s="1004" t="s">
        <v>55</v>
      </c>
      <c r="F314" s="1004">
        <v>222</v>
      </c>
      <c r="G314" s="1005">
        <v>43.2</v>
      </c>
      <c r="H314" s="1004">
        <v>222</v>
      </c>
      <c r="I314" s="1005">
        <v>0.88360000000000005</v>
      </c>
      <c r="J314" s="1024">
        <f>+(K314/(24*30*G314))</f>
        <v>0.44347993827160487</v>
      </c>
      <c r="K314" s="1005">
        <v>13794</v>
      </c>
      <c r="L314" s="1005">
        <f t="shared" si="280"/>
        <v>18662</v>
      </c>
      <c r="M314" s="1005">
        <f t="shared" si="281"/>
        <v>0</v>
      </c>
      <c r="N314" s="1005">
        <v>222</v>
      </c>
      <c r="O314" s="1005">
        <v>47.4</v>
      </c>
      <c r="P314" s="1005">
        <v>222</v>
      </c>
      <c r="Q314" s="1005">
        <v>0.87139999999999995</v>
      </c>
      <c r="R314" s="1024">
        <f>+(S314/(24*31*O314))</f>
        <v>0.44984347352660953</v>
      </c>
      <c r="S314" s="1005">
        <v>15864</v>
      </c>
      <c r="T314" s="1005">
        <f t="shared" si="282"/>
        <v>21159</v>
      </c>
      <c r="U314" s="1005">
        <f t="shared" si="283"/>
        <v>0</v>
      </c>
      <c r="V314" s="1005">
        <v>222</v>
      </c>
      <c r="W314" s="1005">
        <v>46.8</v>
      </c>
      <c r="X314" s="1005">
        <v>222</v>
      </c>
      <c r="Y314" s="1005">
        <v>0.85729999999999995</v>
      </c>
      <c r="Z314" s="1024">
        <f>+(AA314/(24*30*W314))</f>
        <v>0.42432336182336183</v>
      </c>
      <c r="AA314" s="1005">
        <v>14298</v>
      </c>
      <c r="AB314" s="1005">
        <f t="shared" si="284"/>
        <v>20218</v>
      </c>
      <c r="AC314" s="1005">
        <f t="shared" si="285"/>
        <v>0</v>
      </c>
      <c r="AD314" s="1005">
        <v>222</v>
      </c>
      <c r="AE314" s="1005">
        <v>42.6</v>
      </c>
      <c r="AF314" s="1005">
        <v>222</v>
      </c>
      <c r="AG314" s="1005">
        <v>0.85370000000000001</v>
      </c>
      <c r="AH314" s="1024">
        <f t="shared" si="327"/>
        <v>0.50403225806451613</v>
      </c>
      <c r="AI314" s="1005">
        <v>15975</v>
      </c>
      <c r="AJ314" s="1005">
        <f t="shared" si="286"/>
        <v>19017</v>
      </c>
      <c r="AK314" s="1005">
        <f t="shared" si="287"/>
        <v>0</v>
      </c>
      <c r="AL314" s="1005">
        <v>222</v>
      </c>
      <c r="AM314" s="1005">
        <v>37.799999999999997</v>
      </c>
      <c r="AN314" s="1005">
        <v>222</v>
      </c>
      <c r="AO314" s="1005">
        <v>0.86570000000000003</v>
      </c>
      <c r="AP314" s="1024">
        <f t="shared" si="317"/>
        <v>0.43864140638334193</v>
      </c>
      <c r="AQ314" s="1005">
        <v>12336</v>
      </c>
      <c r="AR314" s="1005">
        <f t="shared" si="288"/>
        <v>16874</v>
      </c>
      <c r="AS314" s="1005">
        <f t="shared" si="289"/>
        <v>0</v>
      </c>
      <c r="AT314" s="1005">
        <v>222</v>
      </c>
      <c r="AU314" s="1005">
        <v>36.6</v>
      </c>
      <c r="AV314" s="1005">
        <v>222</v>
      </c>
      <c r="AW314" s="1005">
        <v>0.81469999999999998</v>
      </c>
      <c r="AX314" s="1024">
        <f t="shared" si="318"/>
        <v>0.53107923497267762</v>
      </c>
      <c r="AY314" s="1005">
        <v>13995</v>
      </c>
      <c r="AZ314" s="1005">
        <f t="shared" si="290"/>
        <v>15811</v>
      </c>
      <c r="BA314" s="1005">
        <f t="shared" si="291"/>
        <v>0</v>
      </c>
      <c r="BB314" s="1005">
        <v>222</v>
      </c>
      <c r="BC314" s="1005">
        <v>33</v>
      </c>
      <c r="BD314" s="1005">
        <v>222</v>
      </c>
      <c r="BE314" s="1005">
        <v>0.7742</v>
      </c>
      <c r="BF314" s="1024">
        <f t="shared" si="319"/>
        <v>0.52761485826001953</v>
      </c>
      <c r="BG314" s="1005">
        <v>12954</v>
      </c>
      <c r="BH314" s="1005">
        <f t="shared" si="292"/>
        <v>14731</v>
      </c>
      <c r="BI314" s="1005">
        <f t="shared" si="293"/>
        <v>0</v>
      </c>
      <c r="BJ314" s="1005">
        <v>222</v>
      </c>
      <c r="BK314" s="1005">
        <v>32.4</v>
      </c>
      <c r="BL314" s="1005">
        <v>222</v>
      </c>
      <c r="BM314" s="1005">
        <v>0.68940000000000001</v>
      </c>
      <c r="BN314" s="1024">
        <f t="shared" si="320"/>
        <v>0.54951131687242794</v>
      </c>
      <c r="BO314" s="1005">
        <v>12819</v>
      </c>
      <c r="BP314" s="1005">
        <f t="shared" si="294"/>
        <v>13997</v>
      </c>
      <c r="BQ314" s="1005">
        <f t="shared" si="295"/>
        <v>0</v>
      </c>
      <c r="BR314" s="1005">
        <v>222</v>
      </c>
      <c r="BS314" s="1005">
        <v>33</v>
      </c>
      <c r="BT314" s="1005">
        <v>222</v>
      </c>
      <c r="BU314" s="1005">
        <v>0.65439999999999998</v>
      </c>
      <c r="BV314" s="1024">
        <f t="shared" si="321"/>
        <v>0.54166666666666663</v>
      </c>
      <c r="BW314" s="1005">
        <v>13299</v>
      </c>
      <c r="BX314" s="1005">
        <f t="shared" si="296"/>
        <v>14731</v>
      </c>
      <c r="BY314" s="1005">
        <f t="shared" si="297"/>
        <v>0</v>
      </c>
      <c r="BZ314" s="1005">
        <v>222</v>
      </c>
      <c r="CA314" s="1005">
        <v>36</v>
      </c>
      <c r="CB314" s="1005">
        <v>222</v>
      </c>
      <c r="CC314" s="1005">
        <v>0.64429999999999998</v>
      </c>
      <c r="CD314" s="1024">
        <f t="shared" si="322"/>
        <v>0.48846326164874554</v>
      </c>
      <c r="CE314" s="1005">
        <v>13083</v>
      </c>
      <c r="CF314" s="1005">
        <f t="shared" si="298"/>
        <v>16070</v>
      </c>
      <c r="CG314" s="1005">
        <f t="shared" si="299"/>
        <v>0</v>
      </c>
      <c r="CH314" s="1005">
        <v>222</v>
      </c>
      <c r="CI314" s="1005">
        <v>27</v>
      </c>
      <c r="CJ314" s="1005">
        <v>222</v>
      </c>
      <c r="CK314" s="1005">
        <v>0.62</v>
      </c>
      <c r="CL314" s="1024">
        <f t="shared" si="323"/>
        <v>0.59920634920634919</v>
      </c>
      <c r="CM314" s="1005">
        <v>10872</v>
      </c>
      <c r="CN314" s="1005">
        <f t="shared" si="300"/>
        <v>10886</v>
      </c>
      <c r="CO314" s="1005">
        <f t="shared" si="301"/>
        <v>0</v>
      </c>
      <c r="CP314" s="1005">
        <v>222</v>
      </c>
      <c r="CQ314" s="1005">
        <v>30</v>
      </c>
      <c r="CR314" s="1005">
        <v>222</v>
      </c>
      <c r="CS314" s="1005">
        <v>0.79069999999999996</v>
      </c>
      <c r="CT314" s="1024">
        <f t="shared" si="308"/>
        <v>0.56518817204301075</v>
      </c>
      <c r="CU314" s="1005">
        <v>12615</v>
      </c>
      <c r="CV314" s="1005">
        <f t="shared" si="302"/>
        <v>13392</v>
      </c>
      <c r="CW314" s="1005">
        <f t="shared" si="303"/>
        <v>0</v>
      </c>
    </row>
    <row r="315" spans="1:101">
      <c r="A315" s="1004">
        <v>309</v>
      </c>
      <c r="B315" s="1005" t="s">
        <v>2067</v>
      </c>
      <c r="C315" s="1004" t="s">
        <v>1274</v>
      </c>
      <c r="D315" s="1005" t="s">
        <v>2214</v>
      </c>
      <c r="E315" s="1004" t="s">
        <v>55</v>
      </c>
      <c r="F315" s="1004">
        <v>0</v>
      </c>
      <c r="G315" s="1005"/>
      <c r="H315" s="1004"/>
      <c r="I315" s="1005"/>
      <c r="J315" s="1024">
        <v>0</v>
      </c>
      <c r="K315" s="1005"/>
      <c r="L315" s="1005">
        <f t="shared" si="280"/>
        <v>0</v>
      </c>
      <c r="M315" s="1005">
        <f t="shared" si="281"/>
        <v>0</v>
      </c>
      <c r="N315" s="1005"/>
      <c r="O315" s="1005"/>
      <c r="P315" s="1005"/>
      <c r="Q315" s="1005"/>
      <c r="R315" s="1024">
        <v>0</v>
      </c>
      <c r="S315" s="1005"/>
      <c r="T315" s="1005">
        <f t="shared" si="282"/>
        <v>0</v>
      </c>
      <c r="U315" s="1005">
        <f t="shared" si="283"/>
        <v>0</v>
      </c>
      <c r="V315" s="1005"/>
      <c r="W315" s="1005"/>
      <c r="X315" s="1005"/>
      <c r="Y315" s="1005"/>
      <c r="Z315" s="1024">
        <v>0</v>
      </c>
      <c r="AA315" s="1005"/>
      <c r="AB315" s="1005">
        <f t="shared" si="284"/>
        <v>0</v>
      </c>
      <c r="AC315" s="1005">
        <f t="shared" si="285"/>
        <v>0</v>
      </c>
      <c r="AD315" s="1005">
        <v>222</v>
      </c>
      <c r="AE315" s="1005">
        <v>130.4</v>
      </c>
      <c r="AF315" s="1005">
        <v>177.6</v>
      </c>
      <c r="AG315" s="1005">
        <v>0.87170000000000003</v>
      </c>
      <c r="AH315" s="1024">
        <f t="shared" si="327"/>
        <v>0.24236839501286364</v>
      </c>
      <c r="AI315" s="1005">
        <v>23514</v>
      </c>
      <c r="AJ315" s="1005">
        <f t="shared" si="286"/>
        <v>58211</v>
      </c>
      <c r="AK315" s="1005">
        <f t="shared" si="287"/>
        <v>0</v>
      </c>
      <c r="AL315" s="1005">
        <v>222</v>
      </c>
      <c r="AM315" s="1005">
        <v>184</v>
      </c>
      <c r="AN315" s="1005">
        <v>184</v>
      </c>
      <c r="AO315" s="1005">
        <v>0.87929999999999997</v>
      </c>
      <c r="AP315" s="1024">
        <f t="shared" si="317"/>
        <v>0.31538540205703602</v>
      </c>
      <c r="AQ315" s="1005">
        <v>43175</v>
      </c>
      <c r="AR315" s="1005">
        <f t="shared" si="288"/>
        <v>82138</v>
      </c>
      <c r="AS315" s="1005">
        <f t="shared" si="289"/>
        <v>0</v>
      </c>
      <c r="AT315" s="1005">
        <v>222</v>
      </c>
      <c r="AU315" s="1005">
        <v>189.6</v>
      </c>
      <c r="AV315" s="1005">
        <v>189.6</v>
      </c>
      <c r="AW315" s="1005">
        <v>0.87229999999999996</v>
      </c>
      <c r="AX315" s="1024">
        <f t="shared" si="318"/>
        <v>0.30336527191748713</v>
      </c>
      <c r="AY315" s="1005">
        <v>41413</v>
      </c>
      <c r="AZ315" s="1005">
        <f t="shared" si="290"/>
        <v>81907</v>
      </c>
      <c r="BA315" s="1005">
        <f t="shared" si="291"/>
        <v>0</v>
      </c>
      <c r="BB315" s="1005">
        <v>222</v>
      </c>
      <c r="BC315" s="1005">
        <v>184.8</v>
      </c>
      <c r="BD315" s="1005">
        <v>184.8</v>
      </c>
      <c r="BE315" s="1005">
        <v>0.88029999999999997</v>
      </c>
      <c r="BF315" s="1024">
        <f t="shared" si="319"/>
        <v>0.38907217334636685</v>
      </c>
      <c r="BG315" s="1005">
        <v>53494</v>
      </c>
      <c r="BH315" s="1005">
        <f t="shared" si="292"/>
        <v>82495</v>
      </c>
      <c r="BI315" s="1005">
        <f t="shared" si="293"/>
        <v>0</v>
      </c>
      <c r="BJ315" s="1005">
        <v>222</v>
      </c>
      <c r="BK315" s="1005">
        <v>180</v>
      </c>
      <c r="BL315" s="1005">
        <v>180</v>
      </c>
      <c r="BM315" s="1005">
        <v>0.89419999999999999</v>
      </c>
      <c r="BN315" s="1024">
        <f t="shared" si="320"/>
        <v>0.34020833333333333</v>
      </c>
      <c r="BO315" s="1005">
        <v>44091</v>
      </c>
      <c r="BP315" s="1005">
        <f t="shared" si="294"/>
        <v>77760</v>
      </c>
      <c r="BQ315" s="1005">
        <f t="shared" si="295"/>
        <v>0</v>
      </c>
      <c r="BR315" s="1005">
        <v>222</v>
      </c>
      <c r="BS315" s="1005">
        <v>183.2</v>
      </c>
      <c r="BT315" s="1005">
        <v>183.2</v>
      </c>
      <c r="BU315" s="1005">
        <v>0.89039999999999997</v>
      </c>
      <c r="BV315" s="1024">
        <f t="shared" si="321"/>
        <v>0.34375440202845475</v>
      </c>
      <c r="BW315" s="1005">
        <v>46854</v>
      </c>
      <c r="BX315" s="1005">
        <f t="shared" si="296"/>
        <v>81780</v>
      </c>
      <c r="BY315" s="1005">
        <f t="shared" si="297"/>
        <v>0</v>
      </c>
      <c r="BZ315" s="1005">
        <v>222</v>
      </c>
      <c r="CA315" s="1005">
        <v>156.80000000000001</v>
      </c>
      <c r="CB315" s="1005">
        <v>177.6</v>
      </c>
      <c r="CC315" s="1005">
        <v>0.89190000000000003</v>
      </c>
      <c r="CD315" s="1024">
        <f t="shared" si="322"/>
        <v>0.34062465712091283</v>
      </c>
      <c r="CE315" s="1005">
        <v>39737</v>
      </c>
      <c r="CF315" s="1005">
        <f t="shared" si="298"/>
        <v>69996</v>
      </c>
      <c r="CG315" s="1005">
        <f t="shared" si="299"/>
        <v>0</v>
      </c>
      <c r="CH315" s="1005">
        <v>222</v>
      </c>
      <c r="CI315" s="1005">
        <v>167.2</v>
      </c>
      <c r="CJ315" s="1005">
        <v>177.6</v>
      </c>
      <c r="CK315" s="1005">
        <v>0.88880000000000003</v>
      </c>
      <c r="CL315" s="1024">
        <f t="shared" si="323"/>
        <v>0.28683213716108452</v>
      </c>
      <c r="CM315" s="1005">
        <v>32228</v>
      </c>
      <c r="CN315" s="1005">
        <f t="shared" si="300"/>
        <v>67415</v>
      </c>
      <c r="CO315" s="1005">
        <f t="shared" si="301"/>
        <v>0</v>
      </c>
      <c r="CP315" s="1005">
        <v>222</v>
      </c>
      <c r="CQ315" s="1005">
        <v>164.8</v>
      </c>
      <c r="CR315" s="1005">
        <v>177.6</v>
      </c>
      <c r="CS315" s="1005">
        <v>0.91549999999999998</v>
      </c>
      <c r="CT315" s="1024">
        <f t="shared" si="308"/>
        <v>0.38161277273201794</v>
      </c>
      <c r="CU315" s="1005">
        <v>46790</v>
      </c>
      <c r="CV315" s="1005">
        <f t="shared" si="302"/>
        <v>73567</v>
      </c>
      <c r="CW315" s="1005">
        <f t="shared" si="303"/>
        <v>0</v>
      </c>
    </row>
    <row r="316" spans="1:101">
      <c r="A316" s="1004">
        <v>310</v>
      </c>
      <c r="B316" s="1005" t="s">
        <v>976</v>
      </c>
      <c r="C316" s="1004" t="s">
        <v>1274</v>
      </c>
      <c r="D316" s="1005" t="s">
        <v>2203</v>
      </c>
      <c r="E316" s="1004" t="s">
        <v>55</v>
      </c>
      <c r="F316" s="1004">
        <v>222</v>
      </c>
      <c r="G316" s="1005">
        <v>162.6</v>
      </c>
      <c r="H316" s="1004">
        <v>177.6</v>
      </c>
      <c r="I316" s="1005">
        <v>0.97399999999999998</v>
      </c>
      <c r="J316" s="1024">
        <f>+(K316/(24*30*G316))</f>
        <v>0.41545373787071205</v>
      </c>
      <c r="K316" s="1005">
        <v>48638</v>
      </c>
      <c r="L316" s="1005">
        <f t="shared" si="280"/>
        <v>70243</v>
      </c>
      <c r="M316" s="1005">
        <f t="shared" si="281"/>
        <v>0</v>
      </c>
      <c r="N316" s="1005">
        <v>222</v>
      </c>
      <c r="O316" s="1005">
        <v>168.6</v>
      </c>
      <c r="P316" s="1005">
        <v>177.6</v>
      </c>
      <c r="Q316" s="1005">
        <v>0.97419999999999995</v>
      </c>
      <c r="R316" s="1024">
        <f>+(S316/(24*31*O316))</f>
        <v>0.45631162387275348</v>
      </c>
      <c r="S316" s="1005">
        <v>57239</v>
      </c>
      <c r="T316" s="1005">
        <f t="shared" si="282"/>
        <v>75263</v>
      </c>
      <c r="U316" s="1005">
        <f t="shared" si="283"/>
        <v>0</v>
      </c>
      <c r="V316" s="1005">
        <v>222</v>
      </c>
      <c r="W316" s="1005">
        <v>168.36</v>
      </c>
      <c r="X316" s="1005">
        <v>177.6</v>
      </c>
      <c r="Y316" s="1005">
        <v>0.97740000000000005</v>
      </c>
      <c r="Z316" s="1024">
        <f>+(AA316/(24*30*W316))</f>
        <v>0.5538644043187877</v>
      </c>
      <c r="AA316" s="1005">
        <v>67139</v>
      </c>
      <c r="AB316" s="1005">
        <f t="shared" si="284"/>
        <v>72732</v>
      </c>
      <c r="AC316" s="1005">
        <f t="shared" si="285"/>
        <v>0</v>
      </c>
      <c r="AD316" s="1005">
        <v>222</v>
      </c>
      <c r="AE316" s="1005">
        <v>172.5</v>
      </c>
      <c r="AF316" s="1005">
        <v>177.6</v>
      </c>
      <c r="AG316" s="1005">
        <v>0.97840000000000005</v>
      </c>
      <c r="AH316" s="1024">
        <f t="shared" si="327"/>
        <v>0.40582826866136823</v>
      </c>
      <c r="AI316" s="1005">
        <v>52084</v>
      </c>
      <c r="AJ316" s="1005">
        <f t="shared" si="286"/>
        <v>77004</v>
      </c>
      <c r="AK316" s="1005">
        <f t="shared" si="287"/>
        <v>0</v>
      </c>
      <c r="AL316" s="1005">
        <v>222</v>
      </c>
      <c r="AM316" s="1005">
        <v>183.2</v>
      </c>
      <c r="AN316" s="1005">
        <v>183.2</v>
      </c>
      <c r="AO316" s="1005">
        <v>0.9758</v>
      </c>
      <c r="AP316" s="1024">
        <f t="shared" si="317"/>
        <v>0.44899222895243468</v>
      </c>
      <c r="AQ316" s="1005">
        <v>61198</v>
      </c>
      <c r="AR316" s="1005">
        <f t="shared" si="288"/>
        <v>81780</v>
      </c>
      <c r="AS316" s="1005">
        <f t="shared" si="289"/>
        <v>0</v>
      </c>
      <c r="AT316" s="1005">
        <v>222</v>
      </c>
      <c r="AU316" s="1005">
        <v>164.32</v>
      </c>
      <c r="AV316" s="1005">
        <v>177.6</v>
      </c>
      <c r="AW316" s="1005">
        <v>0.96609999999999996</v>
      </c>
      <c r="AX316" s="1024">
        <f t="shared" si="318"/>
        <v>0.42378353889429843</v>
      </c>
      <c r="AY316" s="1005">
        <v>50138</v>
      </c>
      <c r="AZ316" s="1005">
        <f t="shared" si="290"/>
        <v>70986</v>
      </c>
      <c r="BA316" s="1005">
        <f t="shared" si="291"/>
        <v>0</v>
      </c>
      <c r="BB316" s="1005">
        <v>222</v>
      </c>
      <c r="BC316" s="1005">
        <v>176.8</v>
      </c>
      <c r="BD316" s="1005">
        <v>177.6</v>
      </c>
      <c r="BE316" s="1005">
        <v>0.96650000000000003</v>
      </c>
      <c r="BF316" s="1024">
        <f t="shared" si="319"/>
        <v>0.41272867707877192</v>
      </c>
      <c r="BG316" s="1005">
        <v>54290</v>
      </c>
      <c r="BH316" s="1005">
        <f t="shared" si="292"/>
        <v>78924</v>
      </c>
      <c r="BI316" s="1005">
        <f t="shared" si="293"/>
        <v>0</v>
      </c>
      <c r="BJ316" s="1005">
        <v>222</v>
      </c>
      <c r="BK316" s="1005">
        <v>191.04</v>
      </c>
      <c r="BL316" s="1005">
        <v>191.04</v>
      </c>
      <c r="BM316" s="1005">
        <v>0.97250000000000003</v>
      </c>
      <c r="BN316" s="1024">
        <f t="shared" si="320"/>
        <v>0.38723711148334267</v>
      </c>
      <c r="BO316" s="1005">
        <v>53264</v>
      </c>
      <c r="BP316" s="1005">
        <f t="shared" si="294"/>
        <v>82529</v>
      </c>
      <c r="BQ316" s="1005">
        <f t="shared" si="295"/>
        <v>0</v>
      </c>
      <c r="BR316" s="1005">
        <v>222</v>
      </c>
      <c r="BS316" s="1005">
        <v>233.76</v>
      </c>
      <c r="BT316" s="1005">
        <v>233.76</v>
      </c>
      <c r="BU316" s="1005">
        <v>0.97829999999999995</v>
      </c>
      <c r="BV316" s="1024">
        <f t="shared" si="321"/>
        <v>0.40776819162011585</v>
      </c>
      <c r="BW316" s="1005">
        <v>70918</v>
      </c>
      <c r="BX316" s="1005">
        <f t="shared" si="296"/>
        <v>104350</v>
      </c>
      <c r="BY316" s="1005">
        <f t="shared" si="297"/>
        <v>0</v>
      </c>
      <c r="BZ316" s="1005">
        <v>222</v>
      </c>
      <c r="CA316" s="1005">
        <v>246.4</v>
      </c>
      <c r="CB316" s="1005">
        <v>246.4</v>
      </c>
      <c r="CC316" s="1005">
        <v>0.97840000000000005</v>
      </c>
      <c r="CD316" s="1024">
        <f t="shared" si="322"/>
        <v>0.3711182970255551</v>
      </c>
      <c r="CE316" s="1005">
        <v>68034</v>
      </c>
      <c r="CF316" s="1005">
        <f t="shared" si="298"/>
        <v>109993</v>
      </c>
      <c r="CG316" s="1005">
        <f t="shared" si="299"/>
        <v>0</v>
      </c>
      <c r="CH316" s="1005">
        <v>222</v>
      </c>
      <c r="CI316" s="1005">
        <v>225.76</v>
      </c>
      <c r="CJ316" s="1005">
        <v>225.76</v>
      </c>
      <c r="CK316" s="1005">
        <v>0.9758</v>
      </c>
      <c r="CL316" s="1024">
        <f t="shared" si="323"/>
        <v>0.34236209544058588</v>
      </c>
      <c r="CM316" s="1005">
        <v>51940</v>
      </c>
      <c r="CN316" s="1005">
        <f t="shared" si="300"/>
        <v>91026</v>
      </c>
      <c r="CO316" s="1005">
        <f t="shared" si="301"/>
        <v>0</v>
      </c>
      <c r="CP316" s="1005">
        <v>222</v>
      </c>
      <c r="CQ316" s="1005">
        <v>188.32</v>
      </c>
      <c r="CR316" s="1005">
        <v>188.32</v>
      </c>
      <c r="CS316" s="1005">
        <v>0.9677</v>
      </c>
      <c r="CT316" s="1024">
        <f t="shared" si="308"/>
        <v>0.47830962625958107</v>
      </c>
      <c r="CU316" s="1005">
        <v>67016</v>
      </c>
      <c r="CV316" s="1005">
        <f t="shared" si="302"/>
        <v>84066</v>
      </c>
      <c r="CW316" s="1005">
        <f t="shared" si="303"/>
        <v>0</v>
      </c>
    </row>
    <row r="317" spans="1:101">
      <c r="A317" s="1004">
        <v>311</v>
      </c>
      <c r="B317" s="1005" t="s">
        <v>2036</v>
      </c>
      <c r="C317" s="1004" t="s">
        <v>1274</v>
      </c>
      <c r="D317" s="1005" t="s">
        <v>2011</v>
      </c>
      <c r="E317" s="1004" t="s">
        <v>55</v>
      </c>
      <c r="F317" s="1004">
        <v>222</v>
      </c>
      <c r="G317" s="1005">
        <v>130</v>
      </c>
      <c r="H317" s="1004">
        <v>177.6</v>
      </c>
      <c r="I317" s="1005">
        <v>1</v>
      </c>
      <c r="J317" s="1024">
        <f>+(K317/(24*30*G317))</f>
        <v>0.46335470085470087</v>
      </c>
      <c r="K317" s="1005">
        <v>43370</v>
      </c>
      <c r="L317" s="1005">
        <f t="shared" si="280"/>
        <v>56160</v>
      </c>
      <c r="M317" s="1005">
        <f t="shared" si="281"/>
        <v>0</v>
      </c>
      <c r="N317" s="1005">
        <v>222</v>
      </c>
      <c r="O317" s="1005">
        <v>120</v>
      </c>
      <c r="P317" s="1005">
        <v>177.6</v>
      </c>
      <c r="Q317" s="1005">
        <v>1</v>
      </c>
      <c r="R317" s="1024">
        <f>+(S317/(24*31*O317))</f>
        <v>0.32392473118279569</v>
      </c>
      <c r="S317" s="1005">
        <v>28920</v>
      </c>
      <c r="T317" s="1005">
        <f t="shared" si="282"/>
        <v>53568</v>
      </c>
      <c r="U317" s="1005">
        <f t="shared" si="283"/>
        <v>0</v>
      </c>
      <c r="V317" s="1005">
        <v>222</v>
      </c>
      <c r="W317" s="1005">
        <v>120</v>
      </c>
      <c r="X317" s="1005">
        <v>177.6</v>
      </c>
      <c r="Y317" s="1005">
        <v>1</v>
      </c>
      <c r="Z317" s="1024">
        <f>+(AA317/(24*30*W317))</f>
        <v>0.24629629629629629</v>
      </c>
      <c r="AA317" s="1005">
        <v>21280</v>
      </c>
      <c r="AB317" s="1005">
        <f t="shared" si="284"/>
        <v>51840</v>
      </c>
      <c r="AC317" s="1005">
        <f t="shared" si="285"/>
        <v>0</v>
      </c>
      <c r="AD317" s="1005">
        <v>222</v>
      </c>
      <c r="AE317" s="1005">
        <v>120</v>
      </c>
      <c r="AF317" s="1005">
        <v>177.6</v>
      </c>
      <c r="AG317" s="1005">
        <v>1</v>
      </c>
      <c r="AH317" s="1024">
        <f t="shared" si="327"/>
        <v>0.27184139784946237</v>
      </c>
      <c r="AI317" s="1005">
        <v>24270</v>
      </c>
      <c r="AJ317" s="1005">
        <f t="shared" si="286"/>
        <v>53568</v>
      </c>
      <c r="AK317" s="1005">
        <f t="shared" si="287"/>
        <v>0</v>
      </c>
      <c r="AL317" s="1005">
        <v>222</v>
      </c>
      <c r="AM317" s="1005">
        <v>122.8</v>
      </c>
      <c r="AN317" s="1005">
        <v>177.6</v>
      </c>
      <c r="AO317" s="1005">
        <v>1</v>
      </c>
      <c r="AP317" s="1024">
        <f t="shared" si="317"/>
        <v>0.30247408146824983</v>
      </c>
      <c r="AQ317" s="1005">
        <v>27635</v>
      </c>
      <c r="AR317" s="1005">
        <f t="shared" si="288"/>
        <v>54818</v>
      </c>
      <c r="AS317" s="1005">
        <f t="shared" si="289"/>
        <v>0</v>
      </c>
      <c r="AT317" s="1005">
        <v>222</v>
      </c>
      <c r="AU317" s="1005">
        <v>110.4</v>
      </c>
      <c r="AV317" s="1005">
        <v>177.6</v>
      </c>
      <c r="AW317" s="1005">
        <v>1</v>
      </c>
      <c r="AX317" s="1024">
        <f t="shared" si="318"/>
        <v>0.2358846618357488</v>
      </c>
      <c r="AY317" s="1005">
        <v>18750</v>
      </c>
      <c r="AZ317" s="1005">
        <f t="shared" si="290"/>
        <v>47693</v>
      </c>
      <c r="BA317" s="1005">
        <f t="shared" si="291"/>
        <v>0</v>
      </c>
      <c r="BB317" s="1005">
        <v>222</v>
      </c>
      <c r="BC317" s="1005">
        <v>110</v>
      </c>
      <c r="BD317" s="1005">
        <v>177.6</v>
      </c>
      <c r="BE317" s="1005">
        <v>1</v>
      </c>
      <c r="BF317" s="1024">
        <f t="shared" si="319"/>
        <v>0.37897116324535679</v>
      </c>
      <c r="BG317" s="1005">
        <v>31015</v>
      </c>
      <c r="BH317" s="1005">
        <f t="shared" si="292"/>
        <v>49104</v>
      </c>
      <c r="BI317" s="1005">
        <f t="shared" si="293"/>
        <v>0</v>
      </c>
      <c r="BJ317" s="1005">
        <v>222</v>
      </c>
      <c r="BK317" s="1005">
        <v>125.2</v>
      </c>
      <c r="BL317" s="1005">
        <v>177.6</v>
      </c>
      <c r="BM317" s="1005">
        <v>0.99880000000000002</v>
      </c>
      <c r="BN317" s="1024">
        <f t="shared" si="320"/>
        <v>0.49842474263400782</v>
      </c>
      <c r="BO317" s="1005">
        <v>44930</v>
      </c>
      <c r="BP317" s="1005">
        <f t="shared" si="294"/>
        <v>54086</v>
      </c>
      <c r="BQ317" s="1005">
        <f t="shared" si="295"/>
        <v>0</v>
      </c>
      <c r="BR317" s="1005">
        <v>222</v>
      </c>
      <c r="BS317" s="1005">
        <v>204</v>
      </c>
      <c r="BT317" s="1005">
        <v>204</v>
      </c>
      <c r="BU317" s="1005">
        <v>0.99070000000000003</v>
      </c>
      <c r="BV317" s="1024">
        <f t="shared" si="321"/>
        <v>0.31470720008433478</v>
      </c>
      <c r="BW317" s="1005">
        <v>47765</v>
      </c>
      <c r="BX317" s="1005">
        <f t="shared" si="296"/>
        <v>91066</v>
      </c>
      <c r="BY317" s="1005">
        <f t="shared" si="297"/>
        <v>0</v>
      </c>
      <c r="BZ317" s="1005">
        <v>222</v>
      </c>
      <c r="CA317" s="1005">
        <v>223.2</v>
      </c>
      <c r="CB317" s="1005">
        <v>223.2</v>
      </c>
      <c r="CC317" s="1005">
        <v>0.9899</v>
      </c>
      <c r="CD317" s="1024">
        <f t="shared" si="322"/>
        <v>0.33629249046132503</v>
      </c>
      <c r="CE317" s="1005">
        <v>55845</v>
      </c>
      <c r="CF317" s="1005">
        <f t="shared" si="298"/>
        <v>99636</v>
      </c>
      <c r="CG317" s="1005">
        <f t="shared" si="299"/>
        <v>0</v>
      </c>
      <c r="CH317" s="1005">
        <v>222</v>
      </c>
      <c r="CI317" s="1005">
        <v>176.4</v>
      </c>
      <c r="CJ317" s="1005">
        <v>177.6</v>
      </c>
      <c r="CK317" s="1005">
        <v>0.99139999999999995</v>
      </c>
      <c r="CL317" s="1024">
        <f t="shared" si="323"/>
        <v>0.39324013335492924</v>
      </c>
      <c r="CM317" s="1005">
        <v>46615</v>
      </c>
      <c r="CN317" s="1005">
        <f t="shared" si="300"/>
        <v>71124</v>
      </c>
      <c r="CO317" s="1005">
        <f t="shared" si="301"/>
        <v>0</v>
      </c>
      <c r="CP317" s="1005">
        <v>222</v>
      </c>
      <c r="CQ317" s="1005">
        <v>186</v>
      </c>
      <c r="CR317" s="1005">
        <v>186</v>
      </c>
      <c r="CS317" s="1005">
        <v>0.98419999999999996</v>
      </c>
      <c r="CT317" s="1024">
        <f t="shared" si="308"/>
        <v>0.37677766215747488</v>
      </c>
      <c r="CU317" s="1005">
        <v>52140</v>
      </c>
      <c r="CV317" s="1005">
        <f t="shared" si="302"/>
        <v>83030</v>
      </c>
      <c r="CW317" s="1005">
        <f t="shared" si="303"/>
        <v>0</v>
      </c>
    </row>
    <row r="318" spans="1:101">
      <c r="A318" s="1004">
        <v>312</v>
      </c>
      <c r="B318" s="1005" t="s">
        <v>1827</v>
      </c>
      <c r="C318" s="1004" t="s">
        <v>1274</v>
      </c>
      <c r="D318" s="1005" t="s">
        <v>2054</v>
      </c>
      <c r="E318" s="1004" t="s">
        <v>55</v>
      </c>
      <c r="F318" s="1004">
        <v>223</v>
      </c>
      <c r="G318" s="1005">
        <v>182.4</v>
      </c>
      <c r="H318" s="1004">
        <v>223</v>
      </c>
      <c r="I318" s="1005">
        <v>0.62009999999999998</v>
      </c>
      <c r="J318" s="1024">
        <f>+(K318/(24*30*G318))</f>
        <v>0.29116410818713451</v>
      </c>
      <c r="K318" s="1005">
        <v>38238</v>
      </c>
      <c r="L318" s="1005">
        <f t="shared" si="280"/>
        <v>78797</v>
      </c>
      <c r="M318" s="1005">
        <f t="shared" si="281"/>
        <v>0</v>
      </c>
      <c r="N318" s="1005">
        <v>223</v>
      </c>
      <c r="O318" s="1005">
        <v>189.12</v>
      </c>
      <c r="P318" s="1005">
        <v>223</v>
      </c>
      <c r="Q318" s="1005">
        <v>0.75919999999999999</v>
      </c>
      <c r="R318" s="1024">
        <f>+(S318/(24*31*O318))</f>
        <v>0.30484996725069591</v>
      </c>
      <c r="S318" s="1005">
        <v>42894</v>
      </c>
      <c r="T318" s="1005">
        <f t="shared" si="282"/>
        <v>84423</v>
      </c>
      <c r="U318" s="1005">
        <f t="shared" si="283"/>
        <v>0</v>
      </c>
      <c r="V318" s="1005">
        <v>223</v>
      </c>
      <c r="W318" s="1005">
        <v>204</v>
      </c>
      <c r="X318" s="1005">
        <v>223</v>
      </c>
      <c r="Y318" s="1005">
        <v>0.74719999999999998</v>
      </c>
      <c r="Z318" s="1024">
        <f>+(AA318/(24*30*W318))</f>
        <v>0.31832107843137253</v>
      </c>
      <c r="AA318" s="1005">
        <v>46755</v>
      </c>
      <c r="AB318" s="1005">
        <f t="shared" si="284"/>
        <v>88128</v>
      </c>
      <c r="AC318" s="1005">
        <f t="shared" si="285"/>
        <v>0</v>
      </c>
      <c r="AD318" s="1005">
        <v>223</v>
      </c>
      <c r="AE318" s="1005">
        <v>164.64</v>
      </c>
      <c r="AF318" s="1005">
        <v>223</v>
      </c>
      <c r="AG318" s="1005">
        <v>0.56469999999999998</v>
      </c>
      <c r="AH318" s="1024">
        <f t="shared" si="327"/>
        <v>0.31777543966895516</v>
      </c>
      <c r="AI318" s="1005">
        <v>38925</v>
      </c>
      <c r="AJ318" s="1005">
        <f t="shared" si="286"/>
        <v>73495</v>
      </c>
      <c r="AK318" s="1005">
        <f t="shared" si="287"/>
        <v>0</v>
      </c>
      <c r="AL318" s="1005">
        <v>223</v>
      </c>
      <c r="AM318" s="1005">
        <v>72.959999999999994</v>
      </c>
      <c r="AN318" s="1005">
        <v>223</v>
      </c>
      <c r="AO318" s="1005">
        <v>0.10630000000000001</v>
      </c>
      <c r="AP318" s="1024">
        <f t="shared" si="317"/>
        <v>0.21874557866440295</v>
      </c>
      <c r="AQ318" s="1005">
        <v>11874</v>
      </c>
      <c r="AR318" s="1005">
        <f t="shared" si="288"/>
        <v>32569</v>
      </c>
      <c r="AS318" s="1005">
        <f t="shared" si="289"/>
        <v>0</v>
      </c>
      <c r="AT318" s="1005">
        <v>223</v>
      </c>
      <c r="AU318" s="1005">
        <v>103.68</v>
      </c>
      <c r="AV318" s="1005">
        <v>223</v>
      </c>
      <c r="AW318" s="1005">
        <v>0.27510000000000001</v>
      </c>
      <c r="AX318" s="1024">
        <f t="shared" si="318"/>
        <v>0.15440136316872427</v>
      </c>
      <c r="AY318" s="1005">
        <v>11526</v>
      </c>
      <c r="AZ318" s="1005">
        <f t="shared" si="290"/>
        <v>44790</v>
      </c>
      <c r="BA318" s="1005">
        <f t="shared" si="291"/>
        <v>0</v>
      </c>
      <c r="BB318" s="1005">
        <v>223</v>
      </c>
      <c r="BC318" s="1005">
        <v>81.599999999999994</v>
      </c>
      <c r="BD318" s="1005">
        <v>223</v>
      </c>
      <c r="BE318" s="1005">
        <v>0.41149999999999998</v>
      </c>
      <c r="BF318" s="1024">
        <f t="shared" si="319"/>
        <v>0.30113456672991779</v>
      </c>
      <c r="BG318" s="1005">
        <v>18282</v>
      </c>
      <c r="BH318" s="1005">
        <f t="shared" si="292"/>
        <v>36426</v>
      </c>
      <c r="BI318" s="1005">
        <f t="shared" si="293"/>
        <v>0</v>
      </c>
      <c r="BJ318" s="1005">
        <v>223</v>
      </c>
      <c r="BK318" s="1005">
        <v>115.44</v>
      </c>
      <c r="BL318" s="1005">
        <v>223</v>
      </c>
      <c r="BM318" s="1005">
        <v>0.23269999999999999</v>
      </c>
      <c r="BN318" s="1024">
        <f t="shared" si="320"/>
        <v>0.46438265188265188</v>
      </c>
      <c r="BO318" s="1005">
        <v>38598</v>
      </c>
      <c r="BP318" s="1005">
        <f t="shared" si="294"/>
        <v>49870</v>
      </c>
      <c r="BQ318" s="1005">
        <f t="shared" si="295"/>
        <v>0</v>
      </c>
      <c r="BR318" s="1005">
        <v>223</v>
      </c>
      <c r="BS318" s="1005">
        <v>123.12</v>
      </c>
      <c r="BT318" s="1005">
        <v>223</v>
      </c>
      <c r="BU318" s="1005">
        <v>0.1012</v>
      </c>
      <c r="BV318" s="1024">
        <f t="shared" si="321"/>
        <v>0.35321558825378857</v>
      </c>
      <c r="BW318" s="1005">
        <v>32355</v>
      </c>
      <c r="BX318" s="1005">
        <f t="shared" si="296"/>
        <v>54961</v>
      </c>
      <c r="BY318" s="1005">
        <f t="shared" si="297"/>
        <v>0</v>
      </c>
      <c r="BZ318" s="1005">
        <v>223</v>
      </c>
      <c r="CA318" s="1005">
        <v>124.56</v>
      </c>
      <c r="CB318" s="1005">
        <v>223</v>
      </c>
      <c r="CC318" s="1005">
        <v>4.6399999999999997E-2</v>
      </c>
      <c r="CD318" s="1024">
        <f t="shared" si="322"/>
        <v>0.32485316054447139</v>
      </c>
      <c r="CE318" s="1005">
        <v>30105</v>
      </c>
      <c r="CF318" s="1005">
        <f t="shared" si="298"/>
        <v>55604</v>
      </c>
      <c r="CG318" s="1005">
        <f t="shared" si="299"/>
        <v>0</v>
      </c>
      <c r="CH318" s="1005">
        <v>223</v>
      </c>
      <c r="CI318" s="1005">
        <v>120.96</v>
      </c>
      <c r="CJ318" s="1005">
        <v>223</v>
      </c>
      <c r="CK318" s="1005">
        <v>0.1149</v>
      </c>
      <c r="CL318" s="1024">
        <f t="shared" si="323"/>
        <v>0.38328048233182166</v>
      </c>
      <c r="CM318" s="1005">
        <v>31155</v>
      </c>
      <c r="CN318" s="1005">
        <f t="shared" si="300"/>
        <v>48771</v>
      </c>
      <c r="CO318" s="1005">
        <f t="shared" si="301"/>
        <v>0</v>
      </c>
      <c r="CP318" s="1005">
        <v>223</v>
      </c>
      <c r="CQ318" s="1005">
        <v>118.32</v>
      </c>
      <c r="CR318" s="1005">
        <v>223</v>
      </c>
      <c r="CS318" s="1005">
        <v>0.1825</v>
      </c>
      <c r="CT318" s="1024">
        <f t="shared" si="308"/>
        <v>0.26189911448450348</v>
      </c>
      <c r="CU318" s="1005">
        <v>23055</v>
      </c>
      <c r="CV318" s="1005">
        <f t="shared" si="302"/>
        <v>52818</v>
      </c>
      <c r="CW318" s="1005">
        <f t="shared" si="303"/>
        <v>0</v>
      </c>
    </row>
    <row r="319" spans="1:101">
      <c r="A319" s="1004">
        <v>313</v>
      </c>
      <c r="B319" s="1005" t="s">
        <v>2035</v>
      </c>
      <c r="C319" s="1004" t="s">
        <v>1274</v>
      </c>
      <c r="D319" s="1005" t="s">
        <v>2203</v>
      </c>
      <c r="E319" s="1004" t="s">
        <v>55</v>
      </c>
      <c r="F319" s="1004">
        <v>223</v>
      </c>
      <c r="G319" s="1005">
        <v>112</v>
      </c>
      <c r="H319" s="1004">
        <v>178.4</v>
      </c>
      <c r="I319" s="1005">
        <v>0.92700000000000005</v>
      </c>
      <c r="J319" s="1024">
        <f>+(K319/(24*30*G319))</f>
        <v>0.28472222222222221</v>
      </c>
      <c r="K319" s="1005">
        <v>22960</v>
      </c>
      <c r="L319" s="1005">
        <f t="shared" si="280"/>
        <v>48384</v>
      </c>
      <c r="M319" s="1005">
        <f t="shared" si="281"/>
        <v>0</v>
      </c>
      <c r="N319" s="1005">
        <v>223</v>
      </c>
      <c r="O319" s="1005">
        <v>88</v>
      </c>
      <c r="P319" s="1005">
        <v>178.4</v>
      </c>
      <c r="Q319" s="1005">
        <v>0.64839999999999998</v>
      </c>
      <c r="R319" s="1024">
        <f>+(S319/(24*31*O319))</f>
        <v>5.9261974584555233E-2</v>
      </c>
      <c r="S319" s="1005">
        <v>3880</v>
      </c>
      <c r="T319" s="1005">
        <f t="shared" si="282"/>
        <v>39283</v>
      </c>
      <c r="U319" s="1005">
        <f t="shared" si="283"/>
        <v>0</v>
      </c>
      <c r="V319" s="1005">
        <v>223</v>
      </c>
      <c r="W319" s="1005">
        <v>156</v>
      </c>
      <c r="X319" s="1005">
        <v>178.4</v>
      </c>
      <c r="Y319" s="1005">
        <v>0.33260000000000001</v>
      </c>
      <c r="Z319" s="1024">
        <f>+(AA319/(24*30*W319))</f>
        <v>1.8732193732193734E-2</v>
      </c>
      <c r="AA319" s="1005">
        <v>2104</v>
      </c>
      <c r="AB319" s="1005">
        <f t="shared" si="284"/>
        <v>67392</v>
      </c>
      <c r="AC319" s="1005">
        <f t="shared" si="285"/>
        <v>0</v>
      </c>
      <c r="AD319" s="1005">
        <v>223</v>
      </c>
      <c r="AE319" s="1005">
        <v>121.92</v>
      </c>
      <c r="AF319" s="1005">
        <v>178.4</v>
      </c>
      <c r="AG319" s="1005">
        <v>0.90639999999999998</v>
      </c>
      <c r="AH319" s="1024">
        <f t="shared" si="327"/>
        <v>0.11452071515254142</v>
      </c>
      <c r="AI319" s="1005">
        <v>10388</v>
      </c>
      <c r="AJ319" s="1005">
        <f t="shared" si="286"/>
        <v>54425</v>
      </c>
      <c r="AK319" s="1005">
        <f t="shared" si="287"/>
        <v>0</v>
      </c>
      <c r="AL319" s="1005">
        <v>223</v>
      </c>
      <c r="AM319" s="1005">
        <v>95.04</v>
      </c>
      <c r="AN319" s="1005">
        <v>178.4</v>
      </c>
      <c r="AO319" s="1005">
        <v>0.92779999999999996</v>
      </c>
      <c r="AP319" s="1024">
        <f t="shared" si="317"/>
        <v>0.25255353716375217</v>
      </c>
      <c r="AQ319" s="1005">
        <v>17858</v>
      </c>
      <c r="AR319" s="1005">
        <f t="shared" si="288"/>
        <v>42426</v>
      </c>
      <c r="AS319" s="1005">
        <f t="shared" si="289"/>
        <v>0</v>
      </c>
      <c r="AT319" s="1005">
        <v>223</v>
      </c>
      <c r="AU319" s="1005">
        <v>116</v>
      </c>
      <c r="AV319" s="1005">
        <v>178.4</v>
      </c>
      <c r="AW319" s="1005">
        <v>0.91930000000000001</v>
      </c>
      <c r="AX319" s="1024">
        <f t="shared" si="318"/>
        <v>0.21611590038314177</v>
      </c>
      <c r="AY319" s="1005">
        <v>18050</v>
      </c>
      <c r="AZ319" s="1005">
        <f t="shared" si="290"/>
        <v>50112</v>
      </c>
      <c r="BA319" s="1005">
        <f t="shared" si="291"/>
        <v>0</v>
      </c>
      <c r="BB319" s="1005">
        <v>223</v>
      </c>
      <c r="BC319" s="1005">
        <v>140</v>
      </c>
      <c r="BD319" s="1005">
        <v>178.4</v>
      </c>
      <c r="BE319" s="1005">
        <v>0.94669999999999999</v>
      </c>
      <c r="BF319" s="1024">
        <f t="shared" si="319"/>
        <v>0.21336405529953917</v>
      </c>
      <c r="BG319" s="1005">
        <v>22224</v>
      </c>
      <c r="BH319" s="1005">
        <f t="shared" si="292"/>
        <v>62496</v>
      </c>
      <c r="BI319" s="1005">
        <f t="shared" si="293"/>
        <v>0</v>
      </c>
      <c r="BJ319" s="1005">
        <v>223</v>
      </c>
      <c r="BK319" s="1005">
        <v>119.6</v>
      </c>
      <c r="BL319" s="1005">
        <v>178.4</v>
      </c>
      <c r="BM319" s="1005">
        <v>0.91090000000000004</v>
      </c>
      <c r="BN319" s="1024">
        <f t="shared" si="320"/>
        <v>0.29250278706800448</v>
      </c>
      <c r="BO319" s="1005">
        <v>25188</v>
      </c>
      <c r="BP319" s="1005">
        <f t="shared" si="294"/>
        <v>51667</v>
      </c>
      <c r="BQ319" s="1005">
        <f t="shared" si="295"/>
        <v>0</v>
      </c>
      <c r="BR319" s="1005">
        <v>223</v>
      </c>
      <c r="BS319" s="1005">
        <v>82.08</v>
      </c>
      <c r="BT319" s="1005">
        <v>178.4</v>
      </c>
      <c r="BU319" s="1005">
        <v>0.84440000000000004</v>
      </c>
      <c r="BV319" s="1024">
        <f t="shared" si="321"/>
        <v>0.23033520928965187</v>
      </c>
      <c r="BW319" s="1005">
        <v>14066</v>
      </c>
      <c r="BX319" s="1005">
        <f t="shared" si="296"/>
        <v>36641</v>
      </c>
      <c r="BY319" s="1005">
        <f t="shared" si="297"/>
        <v>0</v>
      </c>
      <c r="BZ319" s="1005">
        <v>223</v>
      </c>
      <c r="CA319" s="1005">
        <v>64</v>
      </c>
      <c r="CB319" s="1005">
        <v>178.4</v>
      </c>
      <c r="CC319" s="1005">
        <v>0.78680000000000005</v>
      </c>
      <c r="CD319" s="1024">
        <f t="shared" si="322"/>
        <v>0.20257896505376344</v>
      </c>
      <c r="CE319" s="1005">
        <v>9646</v>
      </c>
      <c r="CF319" s="1005">
        <f t="shared" si="298"/>
        <v>28570</v>
      </c>
      <c r="CG319" s="1005">
        <f t="shared" si="299"/>
        <v>0</v>
      </c>
      <c r="CH319" s="1005">
        <v>223</v>
      </c>
      <c r="CI319" s="1005">
        <v>71.599999999999994</v>
      </c>
      <c r="CJ319" s="1005">
        <v>178.4</v>
      </c>
      <c r="CK319" s="1005">
        <v>0.82379999999999998</v>
      </c>
      <c r="CL319" s="1024">
        <f t="shared" si="323"/>
        <v>0.29986366054801811</v>
      </c>
      <c r="CM319" s="1005">
        <v>14428</v>
      </c>
      <c r="CN319" s="1005">
        <f t="shared" si="300"/>
        <v>28869</v>
      </c>
      <c r="CO319" s="1005">
        <f t="shared" si="301"/>
        <v>0</v>
      </c>
      <c r="CP319" s="1005">
        <v>223</v>
      </c>
      <c r="CQ319" s="1005">
        <v>118.8</v>
      </c>
      <c r="CR319" s="1005">
        <v>178.4</v>
      </c>
      <c r="CS319" s="1005">
        <v>0.92659999999999998</v>
      </c>
      <c r="CT319" s="1024">
        <f t="shared" si="308"/>
        <v>0.24786394410050325</v>
      </c>
      <c r="CU319" s="1005">
        <v>21908</v>
      </c>
      <c r="CV319" s="1005">
        <f t="shared" si="302"/>
        <v>53032</v>
      </c>
      <c r="CW319" s="1005">
        <f t="shared" si="303"/>
        <v>0</v>
      </c>
    </row>
    <row r="320" spans="1:101">
      <c r="A320" s="1004">
        <v>314</v>
      </c>
      <c r="B320" s="1005" t="s">
        <v>2281</v>
      </c>
      <c r="C320" s="1004" t="s">
        <v>1274</v>
      </c>
      <c r="D320" s="1005" t="s">
        <v>2051</v>
      </c>
      <c r="E320" s="1004" t="s">
        <v>55</v>
      </c>
      <c r="F320" s="1004">
        <v>0</v>
      </c>
      <c r="G320" s="1005"/>
      <c r="H320" s="1004"/>
      <c r="I320" s="1005"/>
      <c r="J320" s="1024">
        <v>0</v>
      </c>
      <c r="K320" s="1005"/>
      <c r="L320" s="1005">
        <f t="shared" si="280"/>
        <v>0</v>
      </c>
      <c r="M320" s="1005">
        <f t="shared" si="281"/>
        <v>0</v>
      </c>
      <c r="N320" s="1005"/>
      <c r="O320" s="1005"/>
      <c r="P320" s="1005"/>
      <c r="Q320" s="1005"/>
      <c r="R320" s="1024">
        <v>0</v>
      </c>
      <c r="S320" s="1005"/>
      <c r="T320" s="1005">
        <f t="shared" si="282"/>
        <v>0</v>
      </c>
      <c r="U320" s="1005">
        <f t="shared" si="283"/>
        <v>0</v>
      </c>
      <c r="V320" s="1005"/>
      <c r="W320" s="1005"/>
      <c r="X320" s="1005"/>
      <c r="Y320" s="1005"/>
      <c r="Z320" s="1024">
        <v>0</v>
      </c>
      <c r="AA320" s="1005"/>
      <c r="AB320" s="1005">
        <f t="shared" si="284"/>
        <v>0</v>
      </c>
      <c r="AC320" s="1005">
        <f t="shared" si="285"/>
        <v>0</v>
      </c>
      <c r="AD320" s="1005"/>
      <c r="AE320" s="1005"/>
      <c r="AF320" s="1005"/>
      <c r="AG320" s="1005"/>
      <c r="AH320" s="1024">
        <v>0</v>
      </c>
      <c r="AI320" s="1005"/>
      <c r="AJ320" s="1005">
        <f t="shared" si="286"/>
        <v>0</v>
      </c>
      <c r="AK320" s="1005">
        <f t="shared" si="287"/>
        <v>0</v>
      </c>
      <c r="AL320" s="1005"/>
      <c r="AM320" s="1005"/>
      <c r="AN320" s="1005"/>
      <c r="AO320" s="1005"/>
      <c r="AP320" s="1024">
        <v>0</v>
      </c>
      <c r="AQ320" s="1005"/>
      <c r="AR320" s="1005">
        <f t="shared" si="288"/>
        <v>0</v>
      </c>
      <c r="AS320" s="1005">
        <f t="shared" si="289"/>
        <v>0</v>
      </c>
      <c r="AT320" s="1005"/>
      <c r="AU320" s="1005"/>
      <c r="AV320" s="1005"/>
      <c r="AW320" s="1005"/>
      <c r="AX320" s="1024">
        <v>0</v>
      </c>
      <c r="AY320" s="1005"/>
      <c r="AZ320" s="1005">
        <f t="shared" si="290"/>
        <v>0</v>
      </c>
      <c r="BA320" s="1005">
        <f t="shared" si="291"/>
        <v>0</v>
      </c>
      <c r="BB320" s="1005"/>
      <c r="BC320" s="1005"/>
      <c r="BD320" s="1005"/>
      <c r="BE320" s="1005"/>
      <c r="BF320" s="1024">
        <v>0</v>
      </c>
      <c r="BG320" s="1005"/>
      <c r="BH320" s="1005">
        <f t="shared" si="292"/>
        <v>0</v>
      </c>
      <c r="BI320" s="1005">
        <f t="shared" si="293"/>
        <v>0</v>
      </c>
      <c r="BJ320" s="1005"/>
      <c r="BK320" s="1005"/>
      <c r="BL320" s="1005"/>
      <c r="BM320" s="1005"/>
      <c r="BN320" s="1024">
        <v>0</v>
      </c>
      <c r="BO320" s="1005"/>
      <c r="BP320" s="1005">
        <f t="shared" si="294"/>
        <v>0</v>
      </c>
      <c r="BQ320" s="1005">
        <f t="shared" si="295"/>
        <v>0</v>
      </c>
      <c r="BR320" s="1005">
        <v>223</v>
      </c>
      <c r="BS320" s="1005">
        <v>2.4</v>
      </c>
      <c r="BT320" s="1005">
        <v>178.4</v>
      </c>
      <c r="BU320" s="1005">
        <v>0.1241</v>
      </c>
      <c r="BV320" s="1024">
        <f t="shared" si="321"/>
        <v>0.1713709677419355</v>
      </c>
      <c r="BW320" s="1005">
        <v>306</v>
      </c>
      <c r="BX320" s="1005">
        <f t="shared" si="296"/>
        <v>1071</v>
      </c>
      <c r="BY320" s="1005">
        <f t="shared" si="297"/>
        <v>0</v>
      </c>
      <c r="BZ320" s="1005">
        <v>223</v>
      </c>
      <c r="CA320" s="1005">
        <v>8</v>
      </c>
      <c r="CB320" s="1005">
        <v>178.4</v>
      </c>
      <c r="CC320" s="1005">
        <v>0.87909999999999999</v>
      </c>
      <c r="CD320" s="1024">
        <f t="shared" si="322"/>
        <v>0.20295698924731181</v>
      </c>
      <c r="CE320" s="1005">
        <v>1208</v>
      </c>
      <c r="CF320" s="1005">
        <f t="shared" si="298"/>
        <v>3571</v>
      </c>
      <c r="CG320" s="1005">
        <f t="shared" si="299"/>
        <v>0</v>
      </c>
      <c r="CH320" s="1005">
        <v>223</v>
      </c>
      <c r="CI320" s="1005">
        <v>11.2</v>
      </c>
      <c r="CJ320" s="1005">
        <v>178.4</v>
      </c>
      <c r="CK320" s="1005">
        <v>0.94350000000000001</v>
      </c>
      <c r="CL320" s="1024">
        <f t="shared" si="323"/>
        <v>0.1482780612244898</v>
      </c>
      <c r="CM320" s="1005">
        <v>1116</v>
      </c>
      <c r="CN320" s="1005">
        <f t="shared" si="300"/>
        <v>4516</v>
      </c>
      <c r="CO320" s="1005">
        <f t="shared" si="301"/>
        <v>0</v>
      </c>
      <c r="CP320" s="1005">
        <v>223</v>
      </c>
      <c r="CQ320" s="1005">
        <v>11.2</v>
      </c>
      <c r="CR320" s="1005">
        <v>178.4</v>
      </c>
      <c r="CS320" s="1005">
        <v>0.96579999999999999</v>
      </c>
      <c r="CT320" s="1024">
        <f t="shared" si="308"/>
        <v>0.18613191244239632</v>
      </c>
      <c r="CU320" s="1005">
        <v>1551</v>
      </c>
      <c r="CV320" s="1005">
        <f t="shared" si="302"/>
        <v>5000</v>
      </c>
      <c r="CW320" s="1005">
        <f t="shared" si="303"/>
        <v>0</v>
      </c>
    </row>
    <row r="321" spans="1:101">
      <c r="A321" s="1004">
        <v>315</v>
      </c>
      <c r="B321" s="1005" t="s">
        <v>1357</v>
      </c>
      <c r="C321" s="1004" t="s">
        <v>1274</v>
      </c>
      <c r="D321" s="1005" t="s">
        <v>2011</v>
      </c>
      <c r="E321" s="1004" t="s">
        <v>55</v>
      </c>
      <c r="F321" s="1004">
        <v>223</v>
      </c>
      <c r="G321" s="1005">
        <v>118.92</v>
      </c>
      <c r="H321" s="1004">
        <v>178.4</v>
      </c>
      <c r="I321" s="1005">
        <v>0.70630000000000004</v>
      </c>
      <c r="J321" s="1024">
        <f>+(K321/(24*30*G321))</f>
        <v>0.20843844601412717</v>
      </c>
      <c r="K321" s="1005">
        <v>17847</v>
      </c>
      <c r="L321" s="1005">
        <f t="shared" si="280"/>
        <v>51373</v>
      </c>
      <c r="M321" s="1005">
        <f t="shared" si="281"/>
        <v>0</v>
      </c>
      <c r="N321" s="1005">
        <v>223</v>
      </c>
      <c r="O321" s="1005">
        <v>114.24</v>
      </c>
      <c r="P321" s="1005">
        <v>178.4</v>
      </c>
      <c r="Q321" s="1005">
        <v>0.69140000000000001</v>
      </c>
      <c r="R321" s="1024">
        <f>+(S321/(24*31*O321))</f>
        <v>0.13691464489021415</v>
      </c>
      <c r="S321" s="1005">
        <v>11637</v>
      </c>
      <c r="T321" s="1005">
        <f t="shared" si="282"/>
        <v>50997</v>
      </c>
      <c r="U321" s="1005">
        <f t="shared" si="283"/>
        <v>0</v>
      </c>
      <c r="V321" s="1005">
        <v>223</v>
      </c>
      <c r="W321" s="1005">
        <v>120</v>
      </c>
      <c r="X321" s="1005">
        <v>178.4</v>
      </c>
      <c r="Y321" s="1005">
        <v>0.6764</v>
      </c>
      <c r="Z321" s="1024">
        <f>+(AA321/(24*30*W321))</f>
        <v>9.5254629629629634E-2</v>
      </c>
      <c r="AA321" s="1005">
        <v>8230</v>
      </c>
      <c r="AB321" s="1005">
        <f t="shared" si="284"/>
        <v>51840</v>
      </c>
      <c r="AC321" s="1005">
        <f t="shared" si="285"/>
        <v>0</v>
      </c>
      <c r="AD321" s="1005">
        <v>223</v>
      </c>
      <c r="AE321" s="1005">
        <v>77.64</v>
      </c>
      <c r="AF321" s="1005">
        <v>178.4</v>
      </c>
      <c r="AG321" s="1005">
        <v>0.68959999999999999</v>
      </c>
      <c r="AH321" s="1024">
        <f>+(AI321/(24*31*AE321))</f>
        <v>4.9754034335477218E-2</v>
      </c>
      <c r="AI321" s="1005">
        <v>2874</v>
      </c>
      <c r="AJ321" s="1005">
        <f t="shared" si="286"/>
        <v>34658</v>
      </c>
      <c r="AK321" s="1005">
        <f t="shared" si="287"/>
        <v>0</v>
      </c>
      <c r="AL321" s="1005">
        <v>223</v>
      </c>
      <c r="AM321" s="1005">
        <v>123.12</v>
      </c>
      <c r="AN321" s="1005">
        <v>178.4</v>
      </c>
      <c r="AO321" s="1005">
        <v>0.68430000000000002</v>
      </c>
      <c r="AP321" s="1024">
        <f>+(AQ321/(24*31*AM321))</f>
        <v>0.16940811307440246</v>
      </c>
      <c r="AQ321" s="1005">
        <v>15518</v>
      </c>
      <c r="AR321" s="1005">
        <f t="shared" si="288"/>
        <v>54961</v>
      </c>
      <c r="AS321" s="1005">
        <f t="shared" si="289"/>
        <v>0</v>
      </c>
      <c r="AT321" s="1005">
        <v>223</v>
      </c>
      <c r="AU321" s="1005">
        <v>26.88</v>
      </c>
      <c r="AV321" s="1005">
        <v>178.4</v>
      </c>
      <c r="AW321" s="1005">
        <v>0.67169999999999996</v>
      </c>
      <c r="AX321" s="1024">
        <f>+(AY321/(24*30*AU321))</f>
        <v>0.36458333333333337</v>
      </c>
      <c r="AY321" s="1005">
        <v>7056</v>
      </c>
      <c r="AZ321" s="1005">
        <f t="shared" si="290"/>
        <v>11612</v>
      </c>
      <c r="BA321" s="1005">
        <f t="shared" si="291"/>
        <v>0</v>
      </c>
      <c r="BB321" s="1005">
        <v>223</v>
      </c>
      <c r="BC321" s="1005">
        <v>76.680000000000007</v>
      </c>
      <c r="BD321" s="1005">
        <v>178.4</v>
      </c>
      <c r="BE321" s="1005">
        <v>0.55649999999999999</v>
      </c>
      <c r="BF321" s="1024">
        <f>+(BG321/(24*31*BC321))</f>
        <v>2.5889606856591557E-2</v>
      </c>
      <c r="BG321" s="1005">
        <v>1477</v>
      </c>
      <c r="BH321" s="1005">
        <f t="shared" si="292"/>
        <v>34230</v>
      </c>
      <c r="BI321" s="1005">
        <f t="shared" si="293"/>
        <v>0</v>
      </c>
      <c r="BJ321" s="1005">
        <v>223</v>
      </c>
      <c r="BK321" s="1005">
        <v>0</v>
      </c>
      <c r="BL321" s="1005">
        <v>178.4</v>
      </c>
      <c r="BM321" s="1005">
        <v>0</v>
      </c>
      <c r="BN321" s="1024">
        <v>0</v>
      </c>
      <c r="BO321" s="1005">
        <v>0</v>
      </c>
      <c r="BP321" s="1005">
        <f t="shared" si="294"/>
        <v>0</v>
      </c>
      <c r="BQ321" s="1005">
        <f t="shared" si="295"/>
        <v>0</v>
      </c>
      <c r="BR321" s="1005">
        <v>223</v>
      </c>
      <c r="BS321" s="1005">
        <v>0</v>
      </c>
      <c r="BT321" s="1005">
        <v>178.4</v>
      </c>
      <c r="BU321" s="1005">
        <v>0</v>
      </c>
      <c r="BV321" s="1024">
        <v>0</v>
      </c>
      <c r="BW321" s="1005">
        <v>0</v>
      </c>
      <c r="BX321" s="1005">
        <f t="shared" si="296"/>
        <v>0</v>
      </c>
      <c r="BY321" s="1005">
        <f t="shared" si="297"/>
        <v>0</v>
      </c>
      <c r="BZ321" s="1005">
        <v>223</v>
      </c>
      <c r="CA321" s="1005">
        <v>15.36</v>
      </c>
      <c r="CB321" s="1005">
        <v>178.4</v>
      </c>
      <c r="CC321" s="1005">
        <v>0.61170000000000002</v>
      </c>
      <c r="CD321" s="1024">
        <f t="shared" si="322"/>
        <v>0.15348482302867383</v>
      </c>
      <c r="CE321" s="1005">
        <v>1754</v>
      </c>
      <c r="CF321" s="1005">
        <f t="shared" si="298"/>
        <v>6857</v>
      </c>
      <c r="CG321" s="1005">
        <f t="shared" si="299"/>
        <v>0</v>
      </c>
      <c r="CH321" s="1005">
        <v>223</v>
      </c>
      <c r="CI321" s="1005">
        <v>126.72</v>
      </c>
      <c r="CJ321" s="1005">
        <v>178.4</v>
      </c>
      <c r="CK321" s="1005">
        <v>0.70330000000000004</v>
      </c>
      <c r="CL321" s="1024">
        <f t="shared" si="323"/>
        <v>0.16764557780182782</v>
      </c>
      <c r="CM321" s="1005">
        <v>14276</v>
      </c>
      <c r="CN321" s="1005">
        <f t="shared" si="300"/>
        <v>51094</v>
      </c>
      <c r="CO321" s="1005">
        <f t="shared" si="301"/>
        <v>0</v>
      </c>
      <c r="CP321" s="1005">
        <v>223</v>
      </c>
      <c r="CQ321" s="1005">
        <v>139.91999999999999</v>
      </c>
      <c r="CR321" s="1005">
        <v>178.4</v>
      </c>
      <c r="CS321" s="1005">
        <v>0.6996</v>
      </c>
      <c r="CT321" s="1024">
        <f t="shared" si="308"/>
        <v>0.15714624946974309</v>
      </c>
      <c r="CU321" s="1005">
        <v>16359</v>
      </c>
      <c r="CV321" s="1005">
        <f t="shared" si="302"/>
        <v>62460</v>
      </c>
      <c r="CW321" s="1005">
        <f t="shared" si="303"/>
        <v>0</v>
      </c>
    </row>
    <row r="322" spans="1:101">
      <c r="A322" s="1004">
        <v>316</v>
      </c>
      <c r="B322" s="1005" t="s">
        <v>1826</v>
      </c>
      <c r="C322" s="1004" t="s">
        <v>1274</v>
      </c>
      <c r="D322" s="1005" t="s">
        <v>2011</v>
      </c>
      <c r="E322" s="1004" t="s">
        <v>55</v>
      </c>
      <c r="F322" s="1004">
        <v>225</v>
      </c>
      <c r="G322" s="1005">
        <v>125.76</v>
      </c>
      <c r="H322" s="1004">
        <v>180</v>
      </c>
      <c r="I322" s="1005">
        <v>0.98470000000000002</v>
      </c>
      <c r="J322" s="1024">
        <f>+(K322/(24*30*G322))</f>
        <v>5.6633446423522762E-2</v>
      </c>
      <c r="K322" s="1005">
        <v>5128</v>
      </c>
      <c r="L322" s="1005">
        <f t="shared" si="280"/>
        <v>54328</v>
      </c>
      <c r="M322" s="1005">
        <f t="shared" si="281"/>
        <v>0</v>
      </c>
      <c r="N322" s="1005">
        <v>225</v>
      </c>
      <c r="O322" s="1005">
        <v>128</v>
      </c>
      <c r="P322" s="1005">
        <v>180</v>
      </c>
      <c r="Q322" s="1005">
        <v>0.97770000000000001</v>
      </c>
      <c r="R322" s="1024">
        <f>+(S322/(24*31*O322))</f>
        <v>3.9608534946236562E-2</v>
      </c>
      <c r="S322" s="1005">
        <v>3772</v>
      </c>
      <c r="T322" s="1005">
        <f t="shared" si="282"/>
        <v>57139</v>
      </c>
      <c r="U322" s="1005">
        <f t="shared" si="283"/>
        <v>0</v>
      </c>
      <c r="V322" s="1005">
        <v>225</v>
      </c>
      <c r="W322" s="1005">
        <v>124.96</v>
      </c>
      <c r="X322" s="1005">
        <v>180</v>
      </c>
      <c r="Y322" s="1005">
        <v>0.98540000000000005</v>
      </c>
      <c r="Z322" s="1024">
        <f>+(AA322/(24*30*W322))</f>
        <v>4.5792431355811639E-2</v>
      </c>
      <c r="AA322" s="1005">
        <v>4120</v>
      </c>
      <c r="AB322" s="1005">
        <f t="shared" si="284"/>
        <v>53983</v>
      </c>
      <c r="AC322" s="1005">
        <f t="shared" si="285"/>
        <v>0</v>
      </c>
      <c r="AD322" s="1005">
        <v>225</v>
      </c>
      <c r="AE322" s="1005">
        <v>119.68</v>
      </c>
      <c r="AF322" s="1005">
        <v>180</v>
      </c>
      <c r="AG322" s="1005">
        <v>0.99239999999999995</v>
      </c>
      <c r="AH322" s="1024">
        <f>+(AI322/(24*31*AE322))</f>
        <v>1.7744451152895177E-2</v>
      </c>
      <c r="AI322" s="1005">
        <v>1580</v>
      </c>
      <c r="AJ322" s="1005">
        <f t="shared" si="286"/>
        <v>53425</v>
      </c>
      <c r="AK322" s="1005">
        <f t="shared" si="287"/>
        <v>0</v>
      </c>
      <c r="AL322" s="1005">
        <v>225</v>
      </c>
      <c r="AM322" s="1005">
        <v>2.88</v>
      </c>
      <c r="AN322" s="1005">
        <v>180</v>
      </c>
      <c r="AO322" s="1005">
        <v>1</v>
      </c>
      <c r="AP322" s="1024">
        <f>+(AQ322/(24*31*AM322))</f>
        <v>0.3332213261648746</v>
      </c>
      <c r="AQ322" s="1005">
        <v>714</v>
      </c>
      <c r="AR322" s="1005">
        <f t="shared" si="288"/>
        <v>1286</v>
      </c>
      <c r="AS322" s="1005">
        <f t="shared" si="289"/>
        <v>0</v>
      </c>
      <c r="AT322" s="1005">
        <v>225</v>
      </c>
      <c r="AU322" s="1005">
        <v>2.72</v>
      </c>
      <c r="AV322" s="1005">
        <v>180</v>
      </c>
      <c r="AW322" s="1005">
        <v>0.997</v>
      </c>
      <c r="AX322" s="1024">
        <f>+(AY322/(24*30*AU322))</f>
        <v>0.34415849673202614</v>
      </c>
      <c r="AY322" s="1005">
        <v>674</v>
      </c>
      <c r="AZ322" s="1005">
        <f t="shared" si="290"/>
        <v>1175</v>
      </c>
      <c r="BA322" s="1005">
        <f t="shared" si="291"/>
        <v>0</v>
      </c>
      <c r="BB322" s="1005">
        <v>225</v>
      </c>
      <c r="BC322" s="1005">
        <v>3.36</v>
      </c>
      <c r="BD322" s="1005">
        <v>180</v>
      </c>
      <c r="BE322" s="1005">
        <v>1.0026999999999999</v>
      </c>
      <c r="BF322" s="1024">
        <f>+(BG322/(24*31*BC322))</f>
        <v>0.29521889400921664</v>
      </c>
      <c r="BG322" s="1005">
        <v>738</v>
      </c>
      <c r="BH322" s="1005">
        <f t="shared" si="292"/>
        <v>1500</v>
      </c>
      <c r="BI322" s="1005">
        <f t="shared" si="293"/>
        <v>0</v>
      </c>
      <c r="BJ322" s="1005">
        <v>225</v>
      </c>
      <c r="BK322" s="1005">
        <v>3.36</v>
      </c>
      <c r="BL322" s="1005">
        <v>180</v>
      </c>
      <c r="BM322" s="1005">
        <v>1</v>
      </c>
      <c r="BN322" s="1024">
        <f>+(BO322/(24*30*BK322))</f>
        <v>0.33978174603174605</v>
      </c>
      <c r="BO322" s="1005">
        <v>822</v>
      </c>
      <c r="BP322" s="1005">
        <f t="shared" si="294"/>
        <v>1452</v>
      </c>
      <c r="BQ322" s="1005">
        <f t="shared" si="295"/>
        <v>0</v>
      </c>
      <c r="BR322" s="1005">
        <v>225</v>
      </c>
      <c r="BS322" s="1005">
        <v>4</v>
      </c>
      <c r="BT322" s="1005">
        <v>180</v>
      </c>
      <c r="BU322" s="1005">
        <v>0.99780000000000002</v>
      </c>
      <c r="BV322" s="1024">
        <f>+(BW322/(24*31*BS322))</f>
        <v>0.31922043010752688</v>
      </c>
      <c r="BW322" s="1005">
        <v>950</v>
      </c>
      <c r="BX322" s="1005">
        <f t="shared" si="296"/>
        <v>1786</v>
      </c>
      <c r="BY322" s="1005">
        <f t="shared" si="297"/>
        <v>0</v>
      </c>
      <c r="BZ322" s="1005">
        <v>225</v>
      </c>
      <c r="CA322" s="1005">
        <v>3.68</v>
      </c>
      <c r="CB322" s="1005">
        <v>180</v>
      </c>
      <c r="CC322" s="1005">
        <v>1</v>
      </c>
      <c r="CD322" s="1024">
        <f t="shared" si="322"/>
        <v>0.34405680224403928</v>
      </c>
      <c r="CE322" s="1005">
        <v>942</v>
      </c>
      <c r="CF322" s="1005">
        <f t="shared" si="298"/>
        <v>1643</v>
      </c>
      <c r="CG322" s="1005">
        <f t="shared" si="299"/>
        <v>0</v>
      </c>
      <c r="CH322" s="1005">
        <v>225</v>
      </c>
      <c r="CI322" s="1005">
        <v>3.04</v>
      </c>
      <c r="CJ322" s="1005">
        <v>180</v>
      </c>
      <c r="CK322" s="1005">
        <v>1</v>
      </c>
      <c r="CL322" s="1024">
        <f t="shared" si="323"/>
        <v>0.40531015037593981</v>
      </c>
      <c r="CM322" s="1005">
        <v>828</v>
      </c>
      <c r="CN322" s="1005">
        <f t="shared" si="300"/>
        <v>1226</v>
      </c>
      <c r="CO322" s="1005">
        <f t="shared" si="301"/>
        <v>0</v>
      </c>
      <c r="CP322" s="1005">
        <v>225</v>
      </c>
      <c r="CQ322" s="1005">
        <v>3.04</v>
      </c>
      <c r="CR322" s="1005">
        <v>180</v>
      </c>
      <c r="CS322" s="1005">
        <v>1</v>
      </c>
      <c r="CT322" s="1024">
        <f t="shared" si="308"/>
        <v>0.3590124504810413</v>
      </c>
      <c r="CU322" s="1005">
        <v>812</v>
      </c>
      <c r="CV322" s="1005">
        <f t="shared" si="302"/>
        <v>1357</v>
      </c>
      <c r="CW322" s="1005">
        <f t="shared" si="303"/>
        <v>0</v>
      </c>
    </row>
    <row r="323" spans="1:101">
      <c r="A323" s="1004">
        <v>317</v>
      </c>
      <c r="B323" s="1005" t="s">
        <v>2034</v>
      </c>
      <c r="C323" s="1004" t="s">
        <v>1274</v>
      </c>
      <c r="D323" s="1005" t="s">
        <v>2011</v>
      </c>
      <c r="E323" s="1004" t="s">
        <v>55</v>
      </c>
      <c r="F323" s="1004">
        <v>225</v>
      </c>
      <c r="G323" s="1005">
        <v>184</v>
      </c>
      <c r="H323" s="1004">
        <v>184</v>
      </c>
      <c r="I323" s="1005">
        <v>0.95650000000000002</v>
      </c>
      <c r="J323" s="1024">
        <f>+(K323/(24*30*G323))</f>
        <v>4.4112318840579708E-2</v>
      </c>
      <c r="K323" s="1005">
        <v>5844</v>
      </c>
      <c r="L323" s="1005">
        <f t="shared" si="280"/>
        <v>79488</v>
      </c>
      <c r="M323" s="1005">
        <f t="shared" si="281"/>
        <v>0</v>
      </c>
      <c r="N323" s="1005">
        <v>225</v>
      </c>
      <c r="O323" s="1005">
        <v>250.4</v>
      </c>
      <c r="P323" s="1005">
        <v>250.4</v>
      </c>
      <c r="Q323" s="1005">
        <v>0.91510000000000002</v>
      </c>
      <c r="R323" s="1024">
        <f>+(S323/(24*31*O323))</f>
        <v>0.15892851008279227</v>
      </c>
      <c r="S323" s="1005">
        <v>29608</v>
      </c>
      <c r="T323" s="1005">
        <f t="shared" si="282"/>
        <v>111779</v>
      </c>
      <c r="U323" s="1005">
        <f t="shared" si="283"/>
        <v>0</v>
      </c>
      <c r="V323" s="1005">
        <v>225</v>
      </c>
      <c r="W323" s="1005">
        <v>248.4</v>
      </c>
      <c r="X323" s="1005">
        <v>248.4</v>
      </c>
      <c r="Y323" s="1005">
        <v>0.88619999999999999</v>
      </c>
      <c r="Z323" s="1024">
        <f>+(AA323/(24*30*W323))</f>
        <v>0.29372427983539096</v>
      </c>
      <c r="AA323" s="1005">
        <v>52532</v>
      </c>
      <c r="AB323" s="1005">
        <f t="shared" si="284"/>
        <v>107309</v>
      </c>
      <c r="AC323" s="1005">
        <f t="shared" si="285"/>
        <v>0</v>
      </c>
      <c r="AD323" s="1005">
        <v>225</v>
      </c>
      <c r="AE323" s="1005">
        <v>203.2</v>
      </c>
      <c r="AF323" s="1005">
        <v>203.2</v>
      </c>
      <c r="AG323" s="1005">
        <v>0.98740000000000006</v>
      </c>
      <c r="AH323" s="1024">
        <f>+(AI323/(24*31*AE323))</f>
        <v>0.28937537041740752</v>
      </c>
      <c r="AI323" s="1005">
        <v>43748</v>
      </c>
      <c r="AJ323" s="1005">
        <f t="shared" si="286"/>
        <v>90708</v>
      </c>
      <c r="AK323" s="1005">
        <f t="shared" si="287"/>
        <v>0</v>
      </c>
      <c r="AL323" s="1005">
        <v>225</v>
      </c>
      <c r="AM323" s="1005">
        <v>229.6</v>
      </c>
      <c r="AN323" s="1005">
        <v>229.6</v>
      </c>
      <c r="AO323" s="1005">
        <v>0.9627</v>
      </c>
      <c r="AP323" s="1024">
        <f>+(AQ323/(24*31*AM323))</f>
        <v>0.30054606421640256</v>
      </c>
      <c r="AQ323" s="1005">
        <v>51340</v>
      </c>
      <c r="AR323" s="1005">
        <f t="shared" si="288"/>
        <v>102493</v>
      </c>
      <c r="AS323" s="1005">
        <f t="shared" si="289"/>
        <v>0</v>
      </c>
      <c r="AT323" s="1005">
        <v>225</v>
      </c>
      <c r="AU323" s="1005">
        <v>248.8</v>
      </c>
      <c r="AV323" s="1005">
        <v>248.8</v>
      </c>
      <c r="AW323" s="1005">
        <v>0.93169999999999997</v>
      </c>
      <c r="AX323" s="1024">
        <f>+(AY323/(24*30*AU323))</f>
        <v>0.24173812075741336</v>
      </c>
      <c r="AY323" s="1005">
        <v>43304</v>
      </c>
      <c r="AZ323" s="1005">
        <f t="shared" si="290"/>
        <v>107482</v>
      </c>
      <c r="BA323" s="1005">
        <f t="shared" si="291"/>
        <v>0</v>
      </c>
      <c r="BB323" s="1005">
        <v>225</v>
      </c>
      <c r="BC323" s="1005">
        <v>241.6</v>
      </c>
      <c r="BD323" s="1005">
        <v>241.6</v>
      </c>
      <c r="BE323" s="1005">
        <v>0.64049999999999996</v>
      </c>
      <c r="BF323" s="1024">
        <f>+(BG323/(24*31*BC323))</f>
        <v>5.1137577440717799E-2</v>
      </c>
      <c r="BG323" s="1005">
        <v>9192</v>
      </c>
      <c r="BH323" s="1005">
        <f t="shared" si="292"/>
        <v>107850</v>
      </c>
      <c r="BI323" s="1005">
        <f t="shared" si="293"/>
        <v>0</v>
      </c>
      <c r="BJ323" s="1005">
        <v>225</v>
      </c>
      <c r="BK323" s="1005">
        <v>316.16000000000003</v>
      </c>
      <c r="BL323" s="1005">
        <v>316.16000000000003</v>
      </c>
      <c r="BM323" s="1005">
        <v>0.92200000000000004</v>
      </c>
      <c r="BN323" s="1024">
        <f>+(BO323/(24*30*BK323))</f>
        <v>0.13588408119658119</v>
      </c>
      <c r="BO323" s="1005">
        <v>30932</v>
      </c>
      <c r="BP323" s="1005">
        <f t="shared" si="294"/>
        <v>136581</v>
      </c>
      <c r="BQ323" s="1005">
        <f t="shared" si="295"/>
        <v>0</v>
      </c>
      <c r="BR323" s="1005">
        <v>225</v>
      </c>
      <c r="BS323" s="1005">
        <v>222.72</v>
      </c>
      <c r="BT323" s="1005">
        <v>222.72</v>
      </c>
      <c r="BU323" s="1005">
        <v>0.99270000000000003</v>
      </c>
      <c r="BV323" s="1024">
        <f>+(BW323/(24*31*BS323))</f>
        <v>0.42742563110245951</v>
      </c>
      <c r="BW323" s="1005">
        <v>70826</v>
      </c>
      <c r="BX323" s="1005">
        <f t="shared" si="296"/>
        <v>99422</v>
      </c>
      <c r="BY323" s="1005">
        <f t="shared" si="297"/>
        <v>0</v>
      </c>
      <c r="BZ323" s="1005">
        <v>225</v>
      </c>
      <c r="CA323" s="1005">
        <v>222.08</v>
      </c>
      <c r="CB323" s="1005">
        <v>222.08</v>
      </c>
      <c r="CC323" s="1005">
        <v>0.99629999999999996</v>
      </c>
      <c r="CD323" s="1024">
        <f t="shared" si="322"/>
        <v>0.47860065926063644</v>
      </c>
      <c r="CE323" s="1005">
        <v>79078</v>
      </c>
      <c r="CF323" s="1005">
        <f t="shared" si="298"/>
        <v>99137</v>
      </c>
      <c r="CG323" s="1005">
        <f t="shared" si="299"/>
        <v>0</v>
      </c>
      <c r="CH323" s="1005">
        <v>225</v>
      </c>
      <c r="CI323" s="1005">
        <v>197.28</v>
      </c>
      <c r="CJ323" s="1005">
        <v>197.28</v>
      </c>
      <c r="CK323" s="1005">
        <v>0.99880000000000002</v>
      </c>
      <c r="CL323" s="1024">
        <f t="shared" si="323"/>
        <v>0.40646542984590428</v>
      </c>
      <c r="CM323" s="1005">
        <v>53886</v>
      </c>
      <c r="CN323" s="1005">
        <f t="shared" si="300"/>
        <v>79543</v>
      </c>
      <c r="CO323" s="1005">
        <f t="shared" si="301"/>
        <v>0</v>
      </c>
      <c r="CP323" s="1005">
        <v>225</v>
      </c>
      <c r="CQ323" s="1005">
        <v>216.32</v>
      </c>
      <c r="CR323" s="1005">
        <v>216.32</v>
      </c>
      <c r="CS323" s="1005">
        <v>0.99819999999999998</v>
      </c>
      <c r="CT323" s="1024">
        <f t="shared" si="308"/>
        <v>0.3136532099001082</v>
      </c>
      <c r="CU323" s="1005">
        <v>50480</v>
      </c>
      <c r="CV323" s="1005">
        <f t="shared" si="302"/>
        <v>96565</v>
      </c>
      <c r="CW323" s="1005">
        <f t="shared" si="303"/>
        <v>0</v>
      </c>
    </row>
    <row r="324" spans="1:101">
      <c r="A324" s="1004">
        <v>318</v>
      </c>
      <c r="B324" s="1005" t="s">
        <v>2033</v>
      </c>
      <c r="C324" s="1004" t="s">
        <v>1274</v>
      </c>
      <c r="D324" s="1005" t="s">
        <v>2011</v>
      </c>
      <c r="E324" s="1004" t="s">
        <v>55</v>
      </c>
      <c r="F324" s="1004">
        <v>225</v>
      </c>
      <c r="G324" s="1005">
        <v>32.4</v>
      </c>
      <c r="H324" s="1004">
        <v>180</v>
      </c>
      <c r="I324" s="1005">
        <v>0.62119999999999997</v>
      </c>
      <c r="J324" s="1024">
        <f>+(K324/(24*30*G324))</f>
        <v>2.5462962962962962E-2</v>
      </c>
      <c r="K324" s="1005">
        <v>594</v>
      </c>
      <c r="L324" s="1005">
        <f t="shared" si="280"/>
        <v>13997</v>
      </c>
      <c r="M324" s="1005">
        <f t="shared" si="281"/>
        <v>0</v>
      </c>
      <c r="N324" s="1005">
        <v>225</v>
      </c>
      <c r="O324" s="1005">
        <v>4.2</v>
      </c>
      <c r="P324" s="1005">
        <v>180</v>
      </c>
      <c r="Q324" s="1005">
        <v>0.61870000000000003</v>
      </c>
      <c r="R324" s="1024">
        <f>+(S324/(24*31*O324))</f>
        <v>0.28705837173579107</v>
      </c>
      <c r="S324" s="1005">
        <v>897</v>
      </c>
      <c r="T324" s="1005">
        <f t="shared" si="282"/>
        <v>1875</v>
      </c>
      <c r="U324" s="1005">
        <f t="shared" si="283"/>
        <v>0</v>
      </c>
      <c r="V324" s="1005">
        <v>225</v>
      </c>
      <c r="W324" s="1005">
        <v>16.2</v>
      </c>
      <c r="X324" s="1005">
        <v>180</v>
      </c>
      <c r="Y324" s="1005">
        <v>0.68479999999999996</v>
      </c>
      <c r="Z324" s="1024">
        <f>+(AA324/(24*30*W324))</f>
        <v>8.4876543209876545E-2</v>
      </c>
      <c r="AA324" s="1005">
        <v>990</v>
      </c>
      <c r="AB324" s="1005">
        <f t="shared" si="284"/>
        <v>6998</v>
      </c>
      <c r="AC324" s="1005">
        <f t="shared" si="285"/>
        <v>0</v>
      </c>
      <c r="AD324" s="1005">
        <v>225</v>
      </c>
      <c r="AE324" s="1005">
        <v>10.8</v>
      </c>
      <c r="AF324" s="1005">
        <v>180</v>
      </c>
      <c r="AG324" s="1005">
        <v>0.63859999999999995</v>
      </c>
      <c r="AH324" s="1024">
        <f>+(AI324/(24*31*AE324))</f>
        <v>0.13328853046594979</v>
      </c>
      <c r="AI324" s="1005">
        <v>1071</v>
      </c>
      <c r="AJ324" s="1005">
        <f t="shared" si="286"/>
        <v>4821</v>
      </c>
      <c r="AK324" s="1005">
        <f t="shared" si="287"/>
        <v>0</v>
      </c>
      <c r="AL324" s="1005">
        <v>225</v>
      </c>
      <c r="AM324" s="1005">
        <v>3</v>
      </c>
      <c r="AN324" s="1005">
        <v>180</v>
      </c>
      <c r="AO324" s="1005">
        <v>0.60299999999999998</v>
      </c>
      <c r="AP324" s="1024">
        <f>+(AQ324/(24*31*AM324))</f>
        <v>0.44354838709677419</v>
      </c>
      <c r="AQ324" s="1005">
        <v>990</v>
      </c>
      <c r="AR324" s="1005">
        <f t="shared" si="288"/>
        <v>1339</v>
      </c>
      <c r="AS324" s="1005">
        <f t="shared" si="289"/>
        <v>0</v>
      </c>
      <c r="AT324" s="1005">
        <v>225</v>
      </c>
      <c r="AU324" s="1005">
        <v>3.84</v>
      </c>
      <c r="AV324" s="1005">
        <v>180</v>
      </c>
      <c r="AW324" s="1005">
        <v>0.59099999999999997</v>
      </c>
      <c r="AX324" s="1024">
        <f>+(AY324/(24*30*AU324))</f>
        <v>0.41124131944444448</v>
      </c>
      <c r="AY324" s="1005">
        <v>1137</v>
      </c>
      <c r="AZ324" s="1005">
        <f t="shared" si="290"/>
        <v>1659</v>
      </c>
      <c r="BA324" s="1005">
        <f t="shared" si="291"/>
        <v>0</v>
      </c>
      <c r="BB324" s="1005">
        <v>225</v>
      </c>
      <c r="BC324" s="1005">
        <v>9.6</v>
      </c>
      <c r="BD324" s="1005">
        <v>180</v>
      </c>
      <c r="BE324" s="1005">
        <v>0.56620000000000004</v>
      </c>
      <c r="BF324" s="1024">
        <f>+(BG324/(24*31*BC324))</f>
        <v>0.18691196236559141</v>
      </c>
      <c r="BG324" s="1005">
        <v>1335</v>
      </c>
      <c r="BH324" s="1005">
        <f t="shared" si="292"/>
        <v>4285</v>
      </c>
      <c r="BI324" s="1005">
        <f t="shared" si="293"/>
        <v>0</v>
      </c>
      <c r="BJ324" s="1005">
        <v>225</v>
      </c>
      <c r="BK324" s="1005">
        <v>12.72</v>
      </c>
      <c r="BL324" s="1005">
        <v>180</v>
      </c>
      <c r="BM324" s="1005">
        <v>0.63859999999999995</v>
      </c>
      <c r="BN324" s="1024">
        <f>+(BO324/(24*30*BK324))</f>
        <v>0.23748689727463312</v>
      </c>
      <c r="BO324" s="1005">
        <v>2175</v>
      </c>
      <c r="BP324" s="1005">
        <f t="shared" si="294"/>
        <v>5495</v>
      </c>
      <c r="BQ324" s="1005">
        <f t="shared" si="295"/>
        <v>0</v>
      </c>
      <c r="BR324" s="1005">
        <v>225</v>
      </c>
      <c r="BS324" s="1005">
        <v>14.4</v>
      </c>
      <c r="BT324" s="1005">
        <v>180</v>
      </c>
      <c r="BU324" s="1005">
        <v>0.752</v>
      </c>
      <c r="BV324" s="1024">
        <f>+(BW324/(24*31*BS324))</f>
        <v>0.30493951612903225</v>
      </c>
      <c r="BW324" s="1005">
        <v>3267</v>
      </c>
      <c r="BX324" s="1005">
        <f t="shared" si="296"/>
        <v>6428</v>
      </c>
      <c r="BY324" s="1005">
        <f t="shared" si="297"/>
        <v>0</v>
      </c>
      <c r="BZ324" s="1005">
        <v>225</v>
      </c>
      <c r="CA324" s="1005">
        <v>3.6</v>
      </c>
      <c r="CB324" s="1005">
        <v>180</v>
      </c>
      <c r="CC324" s="1005">
        <v>0.46460000000000001</v>
      </c>
      <c r="CD324" s="1024">
        <f t="shared" si="322"/>
        <v>0.66532258064516125</v>
      </c>
      <c r="CE324" s="1005">
        <v>1782</v>
      </c>
      <c r="CF324" s="1005">
        <f t="shared" si="298"/>
        <v>1607</v>
      </c>
      <c r="CG324" s="1005">
        <f t="shared" si="299"/>
        <v>175</v>
      </c>
      <c r="CH324" s="1005">
        <v>225</v>
      </c>
      <c r="CI324" s="1005">
        <v>3.12</v>
      </c>
      <c r="CJ324" s="1005">
        <v>180</v>
      </c>
      <c r="CK324" s="1005">
        <v>0.57320000000000004</v>
      </c>
      <c r="CL324" s="1024">
        <f t="shared" si="323"/>
        <v>0.45930631868131871</v>
      </c>
      <c r="CM324" s="1005">
        <v>963</v>
      </c>
      <c r="CN324" s="1005">
        <f t="shared" si="300"/>
        <v>1258</v>
      </c>
      <c r="CO324" s="1005">
        <f t="shared" si="301"/>
        <v>0</v>
      </c>
      <c r="CP324" s="1005">
        <v>225</v>
      </c>
      <c r="CQ324" s="1005">
        <v>1.68</v>
      </c>
      <c r="CR324" s="1005">
        <v>180</v>
      </c>
      <c r="CS324" s="1005">
        <v>0.80530000000000002</v>
      </c>
      <c r="CT324" s="1024">
        <f t="shared" si="308"/>
        <v>0.54243471582181269</v>
      </c>
      <c r="CU324" s="1005">
        <v>678</v>
      </c>
      <c r="CV324" s="1005">
        <f t="shared" si="302"/>
        <v>750</v>
      </c>
      <c r="CW324" s="1005">
        <f t="shared" si="303"/>
        <v>0</v>
      </c>
    </row>
    <row r="325" spans="1:101">
      <c r="A325" s="1004">
        <v>319</v>
      </c>
      <c r="B325" s="1005" t="s">
        <v>2282</v>
      </c>
      <c r="C325" s="1004" t="s">
        <v>1274</v>
      </c>
      <c r="D325" s="1005" t="s">
        <v>2011</v>
      </c>
      <c r="E325" s="1004" t="s">
        <v>55</v>
      </c>
      <c r="F325" s="1004">
        <v>228</v>
      </c>
      <c r="G325" s="1005">
        <v>174</v>
      </c>
      <c r="H325" s="1004">
        <v>182.4</v>
      </c>
      <c r="I325" s="1005">
        <v>0.76590000000000003</v>
      </c>
      <c r="J325" s="1024">
        <f>+(K325/(24*30*G325))</f>
        <v>0.22533524904214558</v>
      </c>
      <c r="K325" s="1005">
        <v>28230</v>
      </c>
      <c r="L325" s="1005">
        <f t="shared" si="280"/>
        <v>75168</v>
      </c>
      <c r="M325" s="1005">
        <f t="shared" si="281"/>
        <v>0</v>
      </c>
      <c r="N325" s="1005">
        <v>228</v>
      </c>
      <c r="O325" s="1005">
        <v>159</v>
      </c>
      <c r="P325" s="1005">
        <v>182.4</v>
      </c>
      <c r="Q325" s="1005">
        <v>0.76529999999999998</v>
      </c>
      <c r="R325" s="1024">
        <f>+(S325/(24*31*O325))</f>
        <v>0.20100426049908704</v>
      </c>
      <c r="S325" s="1005">
        <v>23778</v>
      </c>
      <c r="T325" s="1005">
        <f t="shared" si="282"/>
        <v>70978</v>
      </c>
      <c r="U325" s="1005">
        <f t="shared" si="283"/>
        <v>0</v>
      </c>
      <c r="V325" s="1005">
        <v>228</v>
      </c>
      <c r="W325" s="1005">
        <v>84.72</v>
      </c>
      <c r="X325" s="1005">
        <v>182.4</v>
      </c>
      <c r="Y325" s="1005">
        <v>0.80640000000000001</v>
      </c>
      <c r="Z325" s="1024">
        <f>+(AA325/(24*30*W325))</f>
        <v>9.9002596789423983E-2</v>
      </c>
      <c r="AA325" s="1005">
        <v>6039</v>
      </c>
      <c r="AB325" s="1005">
        <f t="shared" si="284"/>
        <v>36599</v>
      </c>
      <c r="AC325" s="1005">
        <f t="shared" si="285"/>
        <v>0</v>
      </c>
      <c r="AD325" s="1005">
        <v>228</v>
      </c>
      <c r="AE325" s="1005">
        <v>90</v>
      </c>
      <c r="AF325" s="1005">
        <v>182.4</v>
      </c>
      <c r="AG325" s="1005">
        <v>0.81269999999999998</v>
      </c>
      <c r="AH325" s="1024">
        <f>+(AI325/(24*31*AE325))</f>
        <v>0.11662186379928316</v>
      </c>
      <c r="AI325" s="1005">
        <v>7809</v>
      </c>
      <c r="AJ325" s="1005">
        <f t="shared" si="286"/>
        <v>40176</v>
      </c>
      <c r="AK325" s="1005">
        <f t="shared" si="287"/>
        <v>0</v>
      </c>
      <c r="AL325" s="1005">
        <v>228</v>
      </c>
      <c r="AM325" s="1005">
        <v>90</v>
      </c>
      <c r="AN325" s="1005">
        <v>182.4</v>
      </c>
      <c r="AO325" s="1005">
        <v>0.71050000000000002</v>
      </c>
      <c r="AP325" s="1024">
        <f>+(AQ325/(24*31*AM325))</f>
        <v>8.6827956989247307E-2</v>
      </c>
      <c r="AQ325" s="1005">
        <v>5814</v>
      </c>
      <c r="AR325" s="1005">
        <f t="shared" si="288"/>
        <v>40176</v>
      </c>
      <c r="AS325" s="1005">
        <f t="shared" si="289"/>
        <v>0</v>
      </c>
      <c r="AT325" s="1005">
        <v>228</v>
      </c>
      <c r="AU325" s="1005">
        <v>105</v>
      </c>
      <c r="AV325" s="1005">
        <v>182.4</v>
      </c>
      <c r="AW325" s="1005">
        <v>0.75380000000000003</v>
      </c>
      <c r="AX325" s="1024">
        <f>+(AY325/(24*30*AU325))</f>
        <v>5.1269841269841271E-2</v>
      </c>
      <c r="AY325" s="1005">
        <v>3876</v>
      </c>
      <c r="AZ325" s="1005">
        <f t="shared" si="290"/>
        <v>45360</v>
      </c>
      <c r="BA325" s="1005">
        <f t="shared" si="291"/>
        <v>0</v>
      </c>
      <c r="BB325" s="1005">
        <v>228</v>
      </c>
      <c r="BC325" s="1005">
        <v>3</v>
      </c>
      <c r="BD325" s="1005">
        <v>182.4</v>
      </c>
      <c r="BE325" s="1005">
        <v>1.0048999999999999</v>
      </c>
      <c r="BF325" s="1024">
        <f>+(BG325/(24*31*BC325))</f>
        <v>0.27016129032258063</v>
      </c>
      <c r="BG325" s="1005">
        <v>603</v>
      </c>
      <c r="BH325" s="1005">
        <f t="shared" si="292"/>
        <v>1339</v>
      </c>
      <c r="BI325" s="1005">
        <f t="shared" si="293"/>
        <v>0</v>
      </c>
      <c r="BJ325" s="1005">
        <v>228</v>
      </c>
      <c r="BK325" s="1005">
        <v>2.76</v>
      </c>
      <c r="BL325" s="1005">
        <v>182.4</v>
      </c>
      <c r="BM325" s="1005">
        <v>0.99650000000000005</v>
      </c>
      <c r="BN325" s="1024">
        <f>+(BO325/(24*30*BK325))</f>
        <v>0.29539049919484706</v>
      </c>
      <c r="BO325" s="1005">
        <v>587</v>
      </c>
      <c r="BP325" s="1005">
        <f t="shared" si="294"/>
        <v>1192</v>
      </c>
      <c r="BQ325" s="1005">
        <f t="shared" si="295"/>
        <v>0</v>
      </c>
      <c r="BR325" s="1005">
        <v>228</v>
      </c>
      <c r="BS325" s="1005">
        <v>15.6</v>
      </c>
      <c r="BT325" s="1005">
        <v>182.4</v>
      </c>
      <c r="BU325" s="1005">
        <v>0.6966</v>
      </c>
      <c r="BV325" s="1024">
        <f>+(BW325/(24*31*BS325))</f>
        <v>0.13294389302453818</v>
      </c>
      <c r="BW325" s="1005">
        <v>1543</v>
      </c>
      <c r="BX325" s="1005">
        <f t="shared" si="296"/>
        <v>6964</v>
      </c>
      <c r="BY325" s="1005">
        <f t="shared" si="297"/>
        <v>0</v>
      </c>
      <c r="BZ325" s="1005">
        <v>228</v>
      </c>
      <c r="CA325" s="1005">
        <v>117.96</v>
      </c>
      <c r="CB325" s="1005">
        <v>182.4</v>
      </c>
      <c r="CC325" s="1005">
        <v>0.67749999999999999</v>
      </c>
      <c r="CD325" s="1024">
        <f t="shared" si="322"/>
        <v>0.11127792544948717</v>
      </c>
      <c r="CE325" s="1005">
        <v>9766</v>
      </c>
      <c r="CF325" s="1005">
        <f t="shared" si="298"/>
        <v>52657</v>
      </c>
      <c r="CG325" s="1005">
        <f t="shared" si="299"/>
        <v>0</v>
      </c>
      <c r="CH325" s="1005">
        <v>228</v>
      </c>
      <c r="CI325" s="1005">
        <v>98.88</v>
      </c>
      <c r="CJ325" s="1005">
        <v>182.4</v>
      </c>
      <c r="CK325" s="1005">
        <v>0.68730000000000002</v>
      </c>
      <c r="CL325" s="1024">
        <f t="shared" si="323"/>
        <v>0.12789070927723839</v>
      </c>
      <c r="CM325" s="1005">
        <v>8498</v>
      </c>
      <c r="CN325" s="1005">
        <f t="shared" si="300"/>
        <v>39868</v>
      </c>
      <c r="CO325" s="1005">
        <f t="shared" si="301"/>
        <v>0</v>
      </c>
      <c r="CP325" s="1005">
        <v>228</v>
      </c>
      <c r="CQ325" s="1005">
        <v>85.8</v>
      </c>
      <c r="CR325" s="1005">
        <v>182.4</v>
      </c>
      <c r="CS325" s="1005">
        <v>0.78149999999999997</v>
      </c>
      <c r="CT325" s="1024">
        <f t="shared" si="308"/>
        <v>9.1642228739002934E-2</v>
      </c>
      <c r="CU325" s="1005">
        <v>5850</v>
      </c>
      <c r="CV325" s="1005">
        <f t="shared" si="302"/>
        <v>38301</v>
      </c>
      <c r="CW325" s="1005">
        <f t="shared" si="303"/>
        <v>0</v>
      </c>
    </row>
    <row r="326" spans="1:101">
      <c r="A326" s="1004">
        <v>320</v>
      </c>
      <c r="B326" s="1005" t="s">
        <v>2283</v>
      </c>
      <c r="C326" s="1004" t="s">
        <v>1274</v>
      </c>
      <c r="D326" s="1005" t="s">
        <v>2011</v>
      </c>
      <c r="E326" s="1004" t="s">
        <v>55</v>
      </c>
      <c r="F326" s="1004">
        <v>0</v>
      </c>
      <c r="G326" s="1005"/>
      <c r="H326" s="1004"/>
      <c r="I326" s="1005"/>
      <c r="J326" s="1024">
        <v>0</v>
      </c>
      <c r="K326" s="1005"/>
      <c r="L326" s="1005">
        <f t="shared" si="280"/>
        <v>0</v>
      </c>
      <c r="M326" s="1005">
        <f t="shared" si="281"/>
        <v>0</v>
      </c>
      <c r="N326" s="1005"/>
      <c r="O326" s="1005"/>
      <c r="P326" s="1005"/>
      <c r="Q326" s="1005"/>
      <c r="R326" s="1024">
        <v>0</v>
      </c>
      <c r="S326" s="1005"/>
      <c r="T326" s="1005">
        <f t="shared" si="282"/>
        <v>0</v>
      </c>
      <c r="U326" s="1005">
        <f t="shared" si="283"/>
        <v>0</v>
      </c>
      <c r="V326" s="1005"/>
      <c r="W326" s="1005"/>
      <c r="X326" s="1005"/>
      <c r="Y326" s="1005"/>
      <c r="Z326" s="1024">
        <v>0</v>
      </c>
      <c r="AA326" s="1005"/>
      <c r="AB326" s="1005">
        <f t="shared" si="284"/>
        <v>0</v>
      </c>
      <c r="AC326" s="1005">
        <f t="shared" si="285"/>
        <v>0</v>
      </c>
      <c r="AD326" s="1005"/>
      <c r="AE326" s="1005"/>
      <c r="AF326" s="1005"/>
      <c r="AG326" s="1005"/>
      <c r="AH326" s="1024">
        <v>0</v>
      </c>
      <c r="AI326" s="1005"/>
      <c r="AJ326" s="1005">
        <f t="shared" si="286"/>
        <v>0</v>
      </c>
      <c r="AK326" s="1005">
        <f t="shared" si="287"/>
        <v>0</v>
      </c>
      <c r="AL326" s="1005"/>
      <c r="AM326" s="1005"/>
      <c r="AN326" s="1005"/>
      <c r="AO326" s="1005"/>
      <c r="AP326" s="1024">
        <v>0</v>
      </c>
      <c r="AQ326" s="1005"/>
      <c r="AR326" s="1005">
        <f t="shared" si="288"/>
        <v>0</v>
      </c>
      <c r="AS326" s="1005">
        <f t="shared" si="289"/>
        <v>0</v>
      </c>
      <c r="AT326" s="1005"/>
      <c r="AU326" s="1005"/>
      <c r="AV326" s="1005"/>
      <c r="AW326" s="1005"/>
      <c r="AX326" s="1024">
        <v>0</v>
      </c>
      <c r="AY326" s="1005"/>
      <c r="AZ326" s="1005">
        <f t="shared" si="290"/>
        <v>0</v>
      </c>
      <c r="BA326" s="1005">
        <f t="shared" si="291"/>
        <v>0</v>
      </c>
      <c r="BB326" s="1005"/>
      <c r="BC326" s="1005"/>
      <c r="BD326" s="1005"/>
      <c r="BE326" s="1005"/>
      <c r="BF326" s="1024">
        <v>0</v>
      </c>
      <c r="BG326" s="1005"/>
      <c r="BH326" s="1005">
        <f t="shared" si="292"/>
        <v>0</v>
      </c>
      <c r="BI326" s="1005">
        <f t="shared" si="293"/>
        <v>0</v>
      </c>
      <c r="BJ326" s="1005"/>
      <c r="BK326" s="1005"/>
      <c r="BL326" s="1005"/>
      <c r="BM326" s="1005"/>
      <c r="BN326" s="1024">
        <v>0</v>
      </c>
      <c r="BO326" s="1005"/>
      <c r="BP326" s="1005">
        <f t="shared" si="294"/>
        <v>0</v>
      </c>
      <c r="BQ326" s="1005">
        <f t="shared" si="295"/>
        <v>0</v>
      </c>
      <c r="BR326" s="1005"/>
      <c r="BS326" s="1005"/>
      <c r="BT326" s="1005"/>
      <c r="BU326" s="1005"/>
      <c r="BV326" s="1024">
        <v>0</v>
      </c>
      <c r="BW326" s="1005"/>
      <c r="BX326" s="1005">
        <f t="shared" si="296"/>
        <v>0</v>
      </c>
      <c r="BY326" s="1005">
        <f t="shared" si="297"/>
        <v>0</v>
      </c>
      <c r="BZ326" s="1005"/>
      <c r="CA326" s="1005"/>
      <c r="CB326" s="1005"/>
      <c r="CC326" s="1005"/>
      <c r="CD326" s="1024">
        <v>0</v>
      </c>
      <c r="CE326" s="1005"/>
      <c r="CF326" s="1005">
        <f t="shared" si="298"/>
        <v>0</v>
      </c>
      <c r="CG326" s="1005">
        <f t="shared" si="299"/>
        <v>0</v>
      </c>
      <c r="CH326" s="1005">
        <v>228</v>
      </c>
      <c r="CI326" s="1005">
        <v>105.6</v>
      </c>
      <c r="CJ326" s="1005">
        <v>182.4</v>
      </c>
      <c r="CK326" s="1005">
        <v>0.67769999999999997</v>
      </c>
      <c r="CL326" s="1024">
        <f t="shared" si="323"/>
        <v>7.651853354978355E-3</v>
      </c>
      <c r="CM326" s="1005">
        <v>543</v>
      </c>
      <c r="CN326" s="1005">
        <f t="shared" si="300"/>
        <v>42578</v>
      </c>
      <c r="CO326" s="1005">
        <f t="shared" si="301"/>
        <v>0</v>
      </c>
      <c r="CP326" s="1005">
        <v>228</v>
      </c>
      <c r="CQ326" s="1005">
        <v>92.4</v>
      </c>
      <c r="CR326" s="1005">
        <v>182.4</v>
      </c>
      <c r="CS326" s="1005">
        <v>0.54559999999999997</v>
      </c>
      <c r="CT326" s="1024">
        <f t="shared" si="308"/>
        <v>4.4468300516687612E-2</v>
      </c>
      <c r="CU326" s="1005">
        <v>3057</v>
      </c>
      <c r="CV326" s="1005">
        <f t="shared" si="302"/>
        <v>41247</v>
      </c>
      <c r="CW326" s="1005">
        <f t="shared" si="303"/>
        <v>0</v>
      </c>
    </row>
    <row r="327" spans="1:101">
      <c r="A327" s="1004">
        <v>321</v>
      </c>
      <c r="B327" s="1005" t="s">
        <v>1356</v>
      </c>
      <c r="C327" s="1004" t="s">
        <v>1274</v>
      </c>
      <c r="D327" s="1005" t="s">
        <v>2011</v>
      </c>
      <c r="E327" s="1004" t="s">
        <v>55</v>
      </c>
      <c r="F327" s="1004">
        <v>230</v>
      </c>
      <c r="G327" s="1005">
        <v>20</v>
      </c>
      <c r="H327" s="1004">
        <v>184</v>
      </c>
      <c r="I327" s="1005">
        <v>0.99729999999999996</v>
      </c>
      <c r="J327" s="1024">
        <f t="shared" ref="J327:J354" si="328">+(K327/(24*30*G327))</f>
        <v>0.26319444444444445</v>
      </c>
      <c r="K327" s="1005">
        <v>3790</v>
      </c>
      <c r="L327" s="1005">
        <f t="shared" ref="L327:L390" si="329">+ROUND(24*30*G327*0.6,0)</f>
        <v>8640</v>
      </c>
      <c r="M327" s="1005">
        <f t="shared" ref="M327:M390" si="330">+MAX((K327-L327),0)</f>
        <v>0</v>
      </c>
      <c r="N327" s="1005">
        <v>230</v>
      </c>
      <c r="O327" s="1005">
        <v>160</v>
      </c>
      <c r="P327" s="1005">
        <v>184</v>
      </c>
      <c r="Q327" s="1005">
        <v>0.97509999999999997</v>
      </c>
      <c r="R327" s="1024">
        <f t="shared" ref="R327:R354" si="331">+(S327/(24*31*O327))</f>
        <v>0.14868951612903225</v>
      </c>
      <c r="S327" s="1005">
        <v>17700</v>
      </c>
      <c r="T327" s="1005">
        <f t="shared" ref="T327:T390" si="332">+ROUND(24*31*O327*0.6,0)</f>
        <v>71424</v>
      </c>
      <c r="U327" s="1005">
        <f t="shared" ref="U327:U390" si="333">+MAX((S327-T327),0)</f>
        <v>0</v>
      </c>
      <c r="V327" s="1005">
        <v>230</v>
      </c>
      <c r="W327" s="1005">
        <v>230</v>
      </c>
      <c r="X327" s="1005">
        <v>230</v>
      </c>
      <c r="Y327" s="1005">
        <v>0.99270000000000003</v>
      </c>
      <c r="Z327" s="1024">
        <f t="shared" ref="Z327:Z354" si="334">+(AA327/(24*30*W327))</f>
        <v>0.43526570048309177</v>
      </c>
      <c r="AA327" s="1005">
        <v>72080</v>
      </c>
      <c r="AB327" s="1005">
        <f t="shared" ref="AB327:AB390" si="335">+ROUND(24*30*W327*0.6,0)</f>
        <v>99360</v>
      </c>
      <c r="AC327" s="1005">
        <f t="shared" ref="AC327:AC390" si="336">+MAX((AA327-AB327),0)</f>
        <v>0</v>
      </c>
      <c r="AD327" s="1005">
        <v>230</v>
      </c>
      <c r="AE327" s="1005">
        <v>223.8</v>
      </c>
      <c r="AF327" s="1005">
        <v>223.8</v>
      </c>
      <c r="AG327" s="1005">
        <v>0.98109999999999997</v>
      </c>
      <c r="AH327" s="1024">
        <f t="shared" ref="AH327:AH354" si="337">+(AI327/(24*31*AE327))</f>
        <v>0.27716519165537584</v>
      </c>
      <c r="AI327" s="1005">
        <v>46150</v>
      </c>
      <c r="AJ327" s="1005">
        <f t="shared" ref="AJ327:AJ390" si="338">+ROUND(24*31*AE327*0.6,0)</f>
        <v>99904</v>
      </c>
      <c r="AK327" s="1005">
        <f t="shared" ref="AK327:AK390" si="339">+MAX((AI327-AJ327),0)</f>
        <v>0</v>
      </c>
      <c r="AL327" s="1005">
        <v>230</v>
      </c>
      <c r="AM327" s="1005">
        <v>221.3</v>
      </c>
      <c r="AN327" s="1005">
        <v>221.3</v>
      </c>
      <c r="AO327" s="1005">
        <v>0.98950000000000005</v>
      </c>
      <c r="AP327" s="1024">
        <f t="shared" ref="AP327:AP354" si="340">+(AQ327/(24*31*AM327))</f>
        <v>0.46584454518509877</v>
      </c>
      <c r="AQ327" s="1005">
        <v>76700</v>
      </c>
      <c r="AR327" s="1005">
        <f t="shared" ref="AR327:AR390" si="341">+ROUND(24*31*AM327*0.6,0)</f>
        <v>98788</v>
      </c>
      <c r="AS327" s="1005">
        <f t="shared" ref="AS327:AS390" si="342">+MAX((AQ327-AR327),0)</f>
        <v>0</v>
      </c>
      <c r="AT327" s="1005">
        <v>230</v>
      </c>
      <c r="AU327" s="1005">
        <v>218</v>
      </c>
      <c r="AV327" s="1005">
        <v>218</v>
      </c>
      <c r="AW327" s="1005">
        <v>0.97430000000000005</v>
      </c>
      <c r="AX327" s="1024">
        <f t="shared" ref="AX327:AX354" si="343">+(AY327/(24*30*AU327))</f>
        <v>0.42475790010193681</v>
      </c>
      <c r="AY327" s="1005">
        <v>66670</v>
      </c>
      <c r="AZ327" s="1005">
        <f t="shared" ref="AZ327:AZ390" si="344">+ROUND(24*30*AU327*0.6,0)</f>
        <v>94176</v>
      </c>
      <c r="BA327" s="1005">
        <f t="shared" ref="BA327:BA390" si="345">+MAX((AY327-AZ327),0)</f>
        <v>0</v>
      </c>
      <c r="BB327" s="1005">
        <v>230</v>
      </c>
      <c r="BC327" s="1005">
        <v>229</v>
      </c>
      <c r="BD327" s="1005">
        <v>229</v>
      </c>
      <c r="BE327" s="1005">
        <v>0.98519999999999996</v>
      </c>
      <c r="BF327" s="1024">
        <f t="shared" ref="BF327:BF354" si="346">+(BG327/(24*31*BC327))</f>
        <v>0.44618960416960135</v>
      </c>
      <c r="BG327" s="1005">
        <v>76020</v>
      </c>
      <c r="BH327" s="1005">
        <f t="shared" ref="BH327:BH390" si="347">+ROUND(24*31*BC327*0.6,0)</f>
        <v>102226</v>
      </c>
      <c r="BI327" s="1005">
        <f t="shared" ref="BI327:BI390" si="348">+MAX((BG327-BH327),0)</f>
        <v>0</v>
      </c>
      <c r="BJ327" s="1005">
        <v>230</v>
      </c>
      <c r="BK327" s="1005">
        <v>193</v>
      </c>
      <c r="BL327" s="1005">
        <v>193</v>
      </c>
      <c r="BM327" s="1005">
        <v>0.98409999999999997</v>
      </c>
      <c r="BN327" s="1024">
        <f t="shared" ref="BN327:BN354" si="349">+(BO327/(24*30*BK327))</f>
        <v>0.44070236039147959</v>
      </c>
      <c r="BO327" s="1005">
        <v>61240</v>
      </c>
      <c r="BP327" s="1005">
        <f t="shared" ref="BP327:BP390" si="350">+ROUND(24*30*BK327*0.6,0)</f>
        <v>83376</v>
      </c>
      <c r="BQ327" s="1005">
        <f t="shared" ref="BQ327:BQ390" si="351">+MAX((BO327-BP327),0)</f>
        <v>0</v>
      </c>
      <c r="BR327" s="1005">
        <v>230</v>
      </c>
      <c r="BS327" s="1005">
        <v>178</v>
      </c>
      <c r="BT327" s="1005">
        <v>184</v>
      </c>
      <c r="BU327" s="1005">
        <v>0.88619999999999999</v>
      </c>
      <c r="BV327" s="1024">
        <f t="shared" ref="BV327:BV354" si="352">+(BW327/(24*31*BS327))</f>
        <v>0.21905581732511781</v>
      </c>
      <c r="BW327" s="1005">
        <v>29010</v>
      </c>
      <c r="BX327" s="1005">
        <f t="shared" ref="BX327:BX390" si="353">+ROUND(24*31*BS327*0.6,0)</f>
        <v>79459</v>
      </c>
      <c r="BY327" s="1005">
        <f t="shared" ref="BY327:BY390" si="354">+MAX((BW327-BX327),0)</f>
        <v>0</v>
      </c>
      <c r="BZ327" s="1005">
        <v>230</v>
      </c>
      <c r="CA327" s="1005">
        <v>109</v>
      </c>
      <c r="CB327" s="1005">
        <v>184</v>
      </c>
      <c r="CC327" s="1005">
        <v>0.41739999999999999</v>
      </c>
      <c r="CD327" s="1024">
        <f t="shared" ref="CD327:CD354" si="355">+(CE327/(24*31*CA327))</f>
        <v>9.6305613100522838E-2</v>
      </c>
      <c r="CE327" s="1005">
        <v>7810</v>
      </c>
      <c r="CF327" s="1005">
        <f t="shared" ref="CF327:CF390" si="356">+ROUND(24*31*CA327*0.6,0)</f>
        <v>48658</v>
      </c>
      <c r="CG327" s="1005">
        <f t="shared" ref="CG327:CG390" si="357">+MAX((CE327-CF327),0)</f>
        <v>0</v>
      </c>
      <c r="CH327" s="1005">
        <v>230</v>
      </c>
      <c r="CI327" s="1005">
        <v>128</v>
      </c>
      <c r="CJ327" s="1005">
        <v>184</v>
      </c>
      <c r="CK327" s="1005">
        <v>0.4254</v>
      </c>
      <c r="CL327" s="1024">
        <f t="shared" si="323"/>
        <v>8.0333891369047616E-2</v>
      </c>
      <c r="CM327" s="1005">
        <v>6910</v>
      </c>
      <c r="CN327" s="1005">
        <f t="shared" ref="CN327:CN390" si="358">+ROUND(24*28*CI327*0.6,0)</f>
        <v>51610</v>
      </c>
      <c r="CO327" s="1005">
        <f t="shared" ref="CO327:CO390" si="359">+MAX((CM327-CN327),0)</f>
        <v>0</v>
      </c>
      <c r="CP327" s="1005">
        <v>230</v>
      </c>
      <c r="CQ327" s="1005">
        <v>14.4</v>
      </c>
      <c r="CR327" s="1005">
        <v>184</v>
      </c>
      <c r="CS327" s="1005">
        <v>0.99250000000000005</v>
      </c>
      <c r="CT327" s="1024">
        <f t="shared" si="308"/>
        <v>0.3742906212664277</v>
      </c>
      <c r="CU327" s="1005">
        <v>4010</v>
      </c>
      <c r="CV327" s="1005">
        <f t="shared" ref="CV327:CV390" si="360">+ROUND(24*31*CQ327*0.6,0)</f>
        <v>6428</v>
      </c>
      <c r="CW327" s="1005">
        <f t="shared" ref="CW327:CW390" si="361">+MAX((CU327-CV327),0)</f>
        <v>0</v>
      </c>
    </row>
    <row r="328" spans="1:101">
      <c r="A328" s="1004">
        <v>322</v>
      </c>
      <c r="B328" s="1005" t="s">
        <v>698</v>
      </c>
      <c r="C328" s="1004" t="s">
        <v>1274</v>
      </c>
      <c r="D328" s="1005" t="s">
        <v>2011</v>
      </c>
      <c r="E328" s="1004" t="s">
        <v>55</v>
      </c>
      <c r="F328" s="1004">
        <v>230</v>
      </c>
      <c r="G328" s="1005">
        <v>150</v>
      </c>
      <c r="H328" s="1004">
        <v>184</v>
      </c>
      <c r="I328" s="1005">
        <v>0.94899999999999995</v>
      </c>
      <c r="J328" s="1024">
        <f t="shared" si="328"/>
        <v>0.2465</v>
      </c>
      <c r="K328" s="1005">
        <v>26622</v>
      </c>
      <c r="L328" s="1005">
        <f t="shared" si="329"/>
        <v>64800</v>
      </c>
      <c r="M328" s="1005">
        <f t="shared" si="330"/>
        <v>0</v>
      </c>
      <c r="N328" s="1005">
        <v>230</v>
      </c>
      <c r="O328" s="1005">
        <v>318</v>
      </c>
      <c r="P328" s="1005">
        <v>318</v>
      </c>
      <c r="Q328" s="1005">
        <v>0.93720000000000003</v>
      </c>
      <c r="R328" s="1024">
        <f t="shared" si="331"/>
        <v>0.1732856563197403</v>
      </c>
      <c r="S328" s="1005">
        <v>40998</v>
      </c>
      <c r="T328" s="1005">
        <f t="shared" si="332"/>
        <v>141955</v>
      </c>
      <c r="U328" s="1005">
        <f t="shared" si="333"/>
        <v>0</v>
      </c>
      <c r="V328" s="1005">
        <v>230</v>
      </c>
      <c r="W328" s="1005">
        <v>342.24</v>
      </c>
      <c r="X328" s="1005">
        <v>342.24</v>
      </c>
      <c r="Y328" s="1005">
        <v>0.88049999999999995</v>
      </c>
      <c r="Z328" s="1024">
        <f t="shared" si="334"/>
        <v>0.14352744662614927</v>
      </c>
      <c r="AA328" s="1005">
        <v>35367</v>
      </c>
      <c r="AB328" s="1005">
        <f t="shared" si="335"/>
        <v>147848</v>
      </c>
      <c r="AC328" s="1005">
        <f t="shared" si="336"/>
        <v>0</v>
      </c>
      <c r="AD328" s="1005">
        <v>230</v>
      </c>
      <c r="AE328" s="1005">
        <v>313.2</v>
      </c>
      <c r="AF328" s="1005">
        <v>313.2</v>
      </c>
      <c r="AG328" s="1005">
        <v>0.87670000000000003</v>
      </c>
      <c r="AH328" s="1024">
        <f t="shared" si="337"/>
        <v>0.27601398673423144</v>
      </c>
      <c r="AI328" s="1005">
        <v>64317</v>
      </c>
      <c r="AJ328" s="1005">
        <f t="shared" si="338"/>
        <v>139812</v>
      </c>
      <c r="AK328" s="1005">
        <f t="shared" si="339"/>
        <v>0</v>
      </c>
      <c r="AL328" s="1005">
        <v>230</v>
      </c>
      <c r="AM328" s="1005">
        <v>192</v>
      </c>
      <c r="AN328" s="1005">
        <v>192</v>
      </c>
      <c r="AO328" s="1005">
        <v>0.99009999999999998</v>
      </c>
      <c r="AP328" s="1024">
        <f t="shared" si="340"/>
        <v>0.26541498655913981</v>
      </c>
      <c r="AQ328" s="1005">
        <v>37914</v>
      </c>
      <c r="AR328" s="1005">
        <f t="shared" si="341"/>
        <v>85709</v>
      </c>
      <c r="AS328" s="1005">
        <f t="shared" si="342"/>
        <v>0</v>
      </c>
      <c r="AT328" s="1005">
        <v>230</v>
      </c>
      <c r="AU328" s="1005">
        <v>240</v>
      </c>
      <c r="AV328" s="1005">
        <v>240</v>
      </c>
      <c r="AW328" s="1005">
        <v>0.98609999999999998</v>
      </c>
      <c r="AX328" s="1024">
        <f t="shared" si="343"/>
        <v>0.27635416666666668</v>
      </c>
      <c r="AY328" s="1005">
        <v>47754</v>
      </c>
      <c r="AZ328" s="1005">
        <f t="shared" si="344"/>
        <v>103680</v>
      </c>
      <c r="BA328" s="1005">
        <f t="shared" si="345"/>
        <v>0</v>
      </c>
      <c r="BB328" s="1005">
        <v>230</v>
      </c>
      <c r="BC328" s="1005">
        <v>236.64</v>
      </c>
      <c r="BD328" s="1005">
        <v>236.64</v>
      </c>
      <c r="BE328" s="1005">
        <v>0.98729999999999996</v>
      </c>
      <c r="BF328" s="1024">
        <f t="shared" si="346"/>
        <v>0.34725062160570569</v>
      </c>
      <c r="BG328" s="1005">
        <v>61137</v>
      </c>
      <c r="BH328" s="1005">
        <f t="shared" si="347"/>
        <v>105636</v>
      </c>
      <c r="BI328" s="1005">
        <f t="shared" si="348"/>
        <v>0</v>
      </c>
      <c r="BJ328" s="1005">
        <v>230</v>
      </c>
      <c r="BK328" s="1005">
        <v>221.76</v>
      </c>
      <c r="BL328" s="1005">
        <v>221.76</v>
      </c>
      <c r="BM328" s="1005">
        <v>0.98909999999999998</v>
      </c>
      <c r="BN328" s="1024">
        <f t="shared" si="349"/>
        <v>0.22281971500721504</v>
      </c>
      <c r="BO328" s="1005">
        <v>35577</v>
      </c>
      <c r="BP328" s="1005">
        <f t="shared" si="350"/>
        <v>95800</v>
      </c>
      <c r="BQ328" s="1005">
        <f t="shared" si="351"/>
        <v>0</v>
      </c>
      <c r="BR328" s="1005">
        <v>230</v>
      </c>
      <c r="BS328" s="1005">
        <v>212.88</v>
      </c>
      <c r="BT328" s="1005">
        <v>212.88</v>
      </c>
      <c r="BU328" s="1005">
        <v>0.97070000000000001</v>
      </c>
      <c r="BV328" s="1024">
        <f t="shared" si="352"/>
        <v>0.12613118400795237</v>
      </c>
      <c r="BW328" s="1005">
        <v>19977</v>
      </c>
      <c r="BX328" s="1005">
        <f t="shared" si="353"/>
        <v>95030</v>
      </c>
      <c r="BY328" s="1005">
        <f t="shared" si="354"/>
        <v>0</v>
      </c>
      <c r="BZ328" s="1005">
        <v>230</v>
      </c>
      <c r="CA328" s="1005">
        <v>221.04</v>
      </c>
      <c r="CB328" s="1005">
        <v>221.04</v>
      </c>
      <c r="CC328" s="1005">
        <v>0.98780000000000001</v>
      </c>
      <c r="CD328" s="1024">
        <f t="shared" si="355"/>
        <v>0.29346242980397652</v>
      </c>
      <c r="CE328" s="1005">
        <v>48261</v>
      </c>
      <c r="CF328" s="1005">
        <f t="shared" si="356"/>
        <v>98672</v>
      </c>
      <c r="CG328" s="1005">
        <f t="shared" si="357"/>
        <v>0</v>
      </c>
      <c r="CH328" s="1005">
        <v>230</v>
      </c>
      <c r="CI328" s="1005">
        <v>219.12</v>
      </c>
      <c r="CJ328" s="1005">
        <v>219.12</v>
      </c>
      <c r="CK328" s="1005">
        <v>0.98009999999999997</v>
      </c>
      <c r="CL328" s="1024">
        <f t="shared" si="323"/>
        <v>0.3745908960517394</v>
      </c>
      <c r="CM328" s="1005">
        <v>55158</v>
      </c>
      <c r="CN328" s="1005">
        <f t="shared" si="358"/>
        <v>88349</v>
      </c>
      <c r="CO328" s="1005">
        <f t="shared" si="359"/>
        <v>0</v>
      </c>
      <c r="CP328" s="1005">
        <v>230</v>
      </c>
      <c r="CQ328" s="1005">
        <v>224.88</v>
      </c>
      <c r="CR328" s="1005">
        <v>224.88</v>
      </c>
      <c r="CS328" s="1005">
        <v>0.97330000000000005</v>
      </c>
      <c r="CT328" s="1024">
        <f t="shared" si="308"/>
        <v>0.30760133002834489</v>
      </c>
      <c r="CU328" s="1005">
        <v>51465</v>
      </c>
      <c r="CV328" s="1005">
        <f t="shared" si="360"/>
        <v>100386</v>
      </c>
      <c r="CW328" s="1005">
        <f t="shared" si="361"/>
        <v>0</v>
      </c>
    </row>
    <row r="329" spans="1:101">
      <c r="A329" s="1004">
        <v>323</v>
      </c>
      <c r="B329" s="1005" t="s">
        <v>1355</v>
      </c>
      <c r="C329" s="1004" t="s">
        <v>1274</v>
      </c>
      <c r="D329" s="1005" t="s">
        <v>2054</v>
      </c>
      <c r="E329" s="1004" t="s">
        <v>55</v>
      </c>
      <c r="F329" s="1004">
        <v>232</v>
      </c>
      <c r="G329" s="1005">
        <v>111.36</v>
      </c>
      <c r="H329" s="1004">
        <v>232</v>
      </c>
      <c r="I329" s="1005">
        <v>0.86229999999999996</v>
      </c>
      <c r="J329" s="1024">
        <f t="shared" si="328"/>
        <v>0.38950251436781613</v>
      </c>
      <c r="K329" s="1005">
        <v>31230</v>
      </c>
      <c r="L329" s="1005">
        <f t="shared" si="329"/>
        <v>48108</v>
      </c>
      <c r="M329" s="1005">
        <f t="shared" si="330"/>
        <v>0</v>
      </c>
      <c r="N329" s="1005">
        <v>232</v>
      </c>
      <c r="O329" s="1005">
        <v>113.64</v>
      </c>
      <c r="P329" s="1005">
        <v>232</v>
      </c>
      <c r="Q329" s="1005">
        <v>0.84230000000000005</v>
      </c>
      <c r="R329" s="1024">
        <f t="shared" si="331"/>
        <v>0.33454305806300216</v>
      </c>
      <c r="S329" s="1005">
        <v>28285</v>
      </c>
      <c r="T329" s="1005">
        <f t="shared" si="332"/>
        <v>50729</v>
      </c>
      <c r="U329" s="1005">
        <f t="shared" si="333"/>
        <v>0</v>
      </c>
      <c r="V329" s="1005">
        <v>232</v>
      </c>
      <c r="W329" s="1005">
        <v>92.52</v>
      </c>
      <c r="X329" s="1005">
        <v>232</v>
      </c>
      <c r="Y329" s="1005">
        <v>0.87180000000000002</v>
      </c>
      <c r="Z329" s="1024">
        <f t="shared" si="334"/>
        <v>0.12839566219916415</v>
      </c>
      <c r="AA329" s="1005">
        <v>8553</v>
      </c>
      <c r="AB329" s="1005">
        <f t="shared" si="335"/>
        <v>39969</v>
      </c>
      <c r="AC329" s="1005">
        <f t="shared" si="336"/>
        <v>0</v>
      </c>
      <c r="AD329" s="1005">
        <v>232</v>
      </c>
      <c r="AE329" s="1005">
        <v>87.36</v>
      </c>
      <c r="AF329" s="1005">
        <v>232</v>
      </c>
      <c r="AG329" s="1005">
        <v>0.83730000000000004</v>
      </c>
      <c r="AH329" s="1024">
        <f t="shared" si="337"/>
        <v>0.29137249399346177</v>
      </c>
      <c r="AI329" s="1005">
        <v>18938</v>
      </c>
      <c r="AJ329" s="1005">
        <f t="shared" si="338"/>
        <v>38998</v>
      </c>
      <c r="AK329" s="1005">
        <f t="shared" si="339"/>
        <v>0</v>
      </c>
      <c r="AL329" s="1005">
        <v>232</v>
      </c>
      <c r="AM329" s="1005">
        <v>105</v>
      </c>
      <c r="AN329" s="1005">
        <v>232</v>
      </c>
      <c r="AO329" s="1005">
        <v>0.83069999999999999</v>
      </c>
      <c r="AP329" s="1024">
        <f t="shared" si="340"/>
        <v>0.35121607782898107</v>
      </c>
      <c r="AQ329" s="1005">
        <v>27437</v>
      </c>
      <c r="AR329" s="1005">
        <f t="shared" si="341"/>
        <v>46872</v>
      </c>
      <c r="AS329" s="1005">
        <f t="shared" si="342"/>
        <v>0</v>
      </c>
      <c r="AT329" s="1005">
        <v>232</v>
      </c>
      <c r="AU329" s="1005">
        <v>117.24</v>
      </c>
      <c r="AV329" s="1005">
        <v>232</v>
      </c>
      <c r="AW329" s="1005">
        <v>0.82069999999999999</v>
      </c>
      <c r="AX329" s="1024">
        <f t="shared" si="343"/>
        <v>0.38617366086659843</v>
      </c>
      <c r="AY329" s="1005">
        <v>32598</v>
      </c>
      <c r="AZ329" s="1005">
        <f t="shared" si="344"/>
        <v>50648</v>
      </c>
      <c r="BA329" s="1005">
        <f t="shared" si="345"/>
        <v>0</v>
      </c>
      <c r="BB329" s="1005">
        <v>232</v>
      </c>
      <c r="BC329" s="1005">
        <v>72.12</v>
      </c>
      <c r="BD329" s="1005">
        <v>232</v>
      </c>
      <c r="BE329" s="1005">
        <v>0.80789999999999995</v>
      </c>
      <c r="BF329" s="1024">
        <f t="shared" si="346"/>
        <v>0.38069391515932222</v>
      </c>
      <c r="BG329" s="1005">
        <v>20427</v>
      </c>
      <c r="BH329" s="1005">
        <f t="shared" si="347"/>
        <v>32194</v>
      </c>
      <c r="BI329" s="1005">
        <f t="shared" si="348"/>
        <v>0</v>
      </c>
      <c r="BJ329" s="1005">
        <v>232</v>
      </c>
      <c r="BK329" s="1005">
        <v>38.159999999999997</v>
      </c>
      <c r="BL329" s="1005">
        <v>232</v>
      </c>
      <c r="BM329" s="1005">
        <v>0.81589999999999996</v>
      </c>
      <c r="BN329" s="1024">
        <f t="shared" si="349"/>
        <v>0.2554303517353832</v>
      </c>
      <c r="BO329" s="1005">
        <v>7018</v>
      </c>
      <c r="BP329" s="1005">
        <f t="shared" si="350"/>
        <v>16485</v>
      </c>
      <c r="BQ329" s="1005">
        <f t="shared" si="351"/>
        <v>0</v>
      </c>
      <c r="BR329" s="1005">
        <v>232</v>
      </c>
      <c r="BS329" s="1005">
        <v>12.96</v>
      </c>
      <c r="BT329" s="1005">
        <v>232</v>
      </c>
      <c r="BU329" s="1005">
        <v>0.85699999999999998</v>
      </c>
      <c r="BV329" s="1024">
        <f t="shared" si="352"/>
        <v>0.32357626443647952</v>
      </c>
      <c r="BW329" s="1005">
        <v>3120</v>
      </c>
      <c r="BX329" s="1005">
        <f t="shared" si="353"/>
        <v>5785</v>
      </c>
      <c r="BY329" s="1005">
        <f t="shared" si="354"/>
        <v>0</v>
      </c>
      <c r="BZ329" s="1005">
        <v>232</v>
      </c>
      <c r="CA329" s="1005">
        <v>9.24</v>
      </c>
      <c r="CB329" s="1005">
        <v>232</v>
      </c>
      <c r="CC329" s="1005">
        <v>0.87970000000000004</v>
      </c>
      <c r="CD329" s="1024">
        <f t="shared" si="355"/>
        <v>0.45733836056416699</v>
      </c>
      <c r="CE329" s="1005">
        <v>3144</v>
      </c>
      <c r="CF329" s="1005">
        <f t="shared" si="356"/>
        <v>4125</v>
      </c>
      <c r="CG329" s="1005">
        <f t="shared" si="357"/>
        <v>0</v>
      </c>
      <c r="CH329" s="1005">
        <v>232</v>
      </c>
      <c r="CI329" s="1005">
        <v>47.76</v>
      </c>
      <c r="CJ329" s="1005">
        <v>232</v>
      </c>
      <c r="CK329" s="1005">
        <v>0.90449999999999997</v>
      </c>
      <c r="CL329" s="1024">
        <f t="shared" si="323"/>
        <v>0.31132846773550293</v>
      </c>
      <c r="CM329" s="1005">
        <v>9992</v>
      </c>
      <c r="CN329" s="1005">
        <f t="shared" si="358"/>
        <v>19257</v>
      </c>
      <c r="CO329" s="1005">
        <f t="shared" si="359"/>
        <v>0</v>
      </c>
      <c r="CP329" s="1005">
        <v>232</v>
      </c>
      <c r="CQ329" s="1005">
        <v>99.84</v>
      </c>
      <c r="CR329" s="1005">
        <v>232</v>
      </c>
      <c r="CS329" s="1005">
        <v>0.86670000000000003</v>
      </c>
      <c r="CT329" s="1024">
        <f t="shared" si="308"/>
        <v>0.24706196581196579</v>
      </c>
      <c r="CU329" s="1005">
        <v>18352</v>
      </c>
      <c r="CV329" s="1005">
        <f t="shared" si="360"/>
        <v>44569</v>
      </c>
      <c r="CW329" s="1005">
        <f t="shared" si="361"/>
        <v>0</v>
      </c>
    </row>
    <row r="330" spans="1:101">
      <c r="A330" s="1004">
        <v>324</v>
      </c>
      <c r="B330" s="1005" t="s">
        <v>2032</v>
      </c>
      <c r="C330" s="1004" t="s">
        <v>1274</v>
      </c>
      <c r="D330" s="1005" t="s">
        <v>2050</v>
      </c>
      <c r="E330" s="1004" t="s">
        <v>55</v>
      </c>
      <c r="F330" s="1004">
        <v>233.33</v>
      </c>
      <c r="G330" s="1005">
        <v>135</v>
      </c>
      <c r="H330" s="1004">
        <v>233.33</v>
      </c>
      <c r="I330" s="1005">
        <v>0.98780000000000001</v>
      </c>
      <c r="J330" s="1024">
        <f t="shared" si="328"/>
        <v>0.51234567901234573</v>
      </c>
      <c r="K330" s="1005">
        <v>49800</v>
      </c>
      <c r="L330" s="1005">
        <f t="shared" si="329"/>
        <v>58320</v>
      </c>
      <c r="M330" s="1005">
        <f t="shared" si="330"/>
        <v>0</v>
      </c>
      <c r="N330" s="1005">
        <v>233.33</v>
      </c>
      <c r="O330" s="1005">
        <v>150</v>
      </c>
      <c r="P330" s="1005">
        <v>233.33</v>
      </c>
      <c r="Q330" s="1005">
        <v>0.98770000000000002</v>
      </c>
      <c r="R330" s="1024">
        <f t="shared" si="331"/>
        <v>0.30532258064516127</v>
      </c>
      <c r="S330" s="1005">
        <v>34074</v>
      </c>
      <c r="T330" s="1005">
        <f t="shared" si="332"/>
        <v>66960</v>
      </c>
      <c r="U330" s="1005">
        <f t="shared" si="333"/>
        <v>0</v>
      </c>
      <c r="V330" s="1005">
        <v>233.33</v>
      </c>
      <c r="W330" s="1005">
        <v>135.6</v>
      </c>
      <c r="X330" s="1005">
        <v>233.33</v>
      </c>
      <c r="Y330" s="1005">
        <v>0.98829999999999996</v>
      </c>
      <c r="Z330" s="1024">
        <f t="shared" si="334"/>
        <v>0.39712389380530971</v>
      </c>
      <c r="AA330" s="1005">
        <v>38772</v>
      </c>
      <c r="AB330" s="1005">
        <f t="shared" si="335"/>
        <v>58579</v>
      </c>
      <c r="AC330" s="1005">
        <f t="shared" si="336"/>
        <v>0</v>
      </c>
      <c r="AD330" s="1005">
        <v>233.33</v>
      </c>
      <c r="AE330" s="1005">
        <v>144.6</v>
      </c>
      <c r="AF330" s="1005">
        <v>233.33</v>
      </c>
      <c r="AG330" s="1005">
        <v>0.98909999999999998</v>
      </c>
      <c r="AH330" s="1024">
        <f t="shared" si="337"/>
        <v>0.28942466425735064</v>
      </c>
      <c r="AI330" s="1005">
        <v>31137</v>
      </c>
      <c r="AJ330" s="1005">
        <f t="shared" si="338"/>
        <v>64549</v>
      </c>
      <c r="AK330" s="1005">
        <f t="shared" si="339"/>
        <v>0</v>
      </c>
      <c r="AL330" s="1005">
        <v>233.33</v>
      </c>
      <c r="AM330" s="1005">
        <v>140.4</v>
      </c>
      <c r="AN330" s="1005">
        <v>233.33</v>
      </c>
      <c r="AO330" s="1005">
        <v>0.99</v>
      </c>
      <c r="AP330" s="1024">
        <f t="shared" si="340"/>
        <v>0.38541953864534506</v>
      </c>
      <c r="AQ330" s="1005">
        <v>40260</v>
      </c>
      <c r="AR330" s="1005">
        <f t="shared" si="341"/>
        <v>62675</v>
      </c>
      <c r="AS330" s="1005">
        <f t="shared" si="342"/>
        <v>0</v>
      </c>
      <c r="AT330" s="1005">
        <v>233.33</v>
      </c>
      <c r="AU330" s="1005">
        <v>151.19999999999999</v>
      </c>
      <c r="AV330" s="1005">
        <v>233.33</v>
      </c>
      <c r="AW330" s="1005">
        <v>0.9919</v>
      </c>
      <c r="AX330" s="1024">
        <f t="shared" si="343"/>
        <v>0.36414241622574961</v>
      </c>
      <c r="AY330" s="1005">
        <v>39642</v>
      </c>
      <c r="AZ330" s="1005">
        <f t="shared" si="344"/>
        <v>65318</v>
      </c>
      <c r="BA330" s="1005">
        <f t="shared" si="345"/>
        <v>0</v>
      </c>
      <c r="BB330" s="1005">
        <v>233.33</v>
      </c>
      <c r="BC330" s="1005">
        <v>148.80000000000001</v>
      </c>
      <c r="BD330" s="1005">
        <v>233.33</v>
      </c>
      <c r="BE330" s="1005">
        <v>0.99139999999999995</v>
      </c>
      <c r="BF330" s="1024">
        <f t="shared" si="346"/>
        <v>0.49893773846687473</v>
      </c>
      <c r="BG330" s="1005">
        <v>55236</v>
      </c>
      <c r="BH330" s="1005">
        <f t="shared" si="347"/>
        <v>66424</v>
      </c>
      <c r="BI330" s="1005">
        <f t="shared" si="348"/>
        <v>0</v>
      </c>
      <c r="BJ330" s="1005">
        <v>233.33</v>
      </c>
      <c r="BK330" s="1005">
        <v>156.6</v>
      </c>
      <c r="BL330" s="1005">
        <v>233.33</v>
      </c>
      <c r="BM330" s="1005">
        <v>0.9909</v>
      </c>
      <c r="BN330" s="1024">
        <f t="shared" si="349"/>
        <v>0.4065825883354619</v>
      </c>
      <c r="BO330" s="1005">
        <v>45843</v>
      </c>
      <c r="BP330" s="1005">
        <f t="shared" si="350"/>
        <v>67651</v>
      </c>
      <c r="BQ330" s="1005">
        <f t="shared" si="351"/>
        <v>0</v>
      </c>
      <c r="BR330" s="1005">
        <v>233.33</v>
      </c>
      <c r="BS330" s="1005">
        <v>177</v>
      </c>
      <c r="BT330" s="1005">
        <v>233.33</v>
      </c>
      <c r="BU330" s="1005">
        <v>0.99119999999999997</v>
      </c>
      <c r="BV330" s="1024">
        <f t="shared" si="352"/>
        <v>0.56039274649170767</v>
      </c>
      <c r="BW330" s="1005">
        <v>73797</v>
      </c>
      <c r="BX330" s="1005">
        <f t="shared" si="353"/>
        <v>79013</v>
      </c>
      <c r="BY330" s="1005">
        <f t="shared" si="354"/>
        <v>0</v>
      </c>
      <c r="BZ330" s="1005">
        <v>233.33</v>
      </c>
      <c r="CA330" s="1005">
        <v>180</v>
      </c>
      <c r="CB330" s="1005">
        <v>233.33</v>
      </c>
      <c r="CC330" s="1005">
        <v>0.9919</v>
      </c>
      <c r="CD330" s="1024">
        <f t="shared" si="355"/>
        <v>0.50887096774193552</v>
      </c>
      <c r="CE330" s="1005">
        <v>68148</v>
      </c>
      <c r="CF330" s="1005">
        <f t="shared" si="356"/>
        <v>80352</v>
      </c>
      <c r="CG330" s="1005">
        <f t="shared" si="357"/>
        <v>0</v>
      </c>
      <c r="CH330" s="1005">
        <v>233.33</v>
      </c>
      <c r="CI330" s="1005">
        <v>177.6</v>
      </c>
      <c r="CJ330" s="1005">
        <v>233.33</v>
      </c>
      <c r="CK330" s="1005">
        <v>0.99099999999999999</v>
      </c>
      <c r="CL330" s="1024">
        <f t="shared" si="323"/>
        <v>0.37780526061776065</v>
      </c>
      <c r="CM330" s="1005">
        <v>45090</v>
      </c>
      <c r="CN330" s="1005">
        <f t="shared" si="358"/>
        <v>71608</v>
      </c>
      <c r="CO330" s="1005">
        <f t="shared" si="359"/>
        <v>0</v>
      </c>
      <c r="CP330" s="1005">
        <v>233.33</v>
      </c>
      <c r="CQ330" s="1005">
        <v>164.4</v>
      </c>
      <c r="CR330" s="1005">
        <v>233.33</v>
      </c>
      <c r="CS330" s="1005">
        <v>0.99060000000000004</v>
      </c>
      <c r="CT330" s="1024">
        <f t="shared" si="308"/>
        <v>0.44818401224393689</v>
      </c>
      <c r="CU330" s="1005">
        <v>54819</v>
      </c>
      <c r="CV330" s="1005">
        <f t="shared" si="360"/>
        <v>73388</v>
      </c>
      <c r="CW330" s="1005">
        <f t="shared" si="361"/>
        <v>0</v>
      </c>
    </row>
    <row r="331" spans="1:101">
      <c r="A331" s="1004">
        <v>325</v>
      </c>
      <c r="B331" s="1005" t="s">
        <v>962</v>
      </c>
      <c r="C331" s="1004" t="s">
        <v>1274</v>
      </c>
      <c r="D331" s="1005" t="s">
        <v>2011</v>
      </c>
      <c r="E331" s="1004" t="s">
        <v>55</v>
      </c>
      <c r="F331" s="1004">
        <v>234</v>
      </c>
      <c r="G331" s="1005">
        <v>216.96</v>
      </c>
      <c r="H331" s="1004">
        <v>216.96</v>
      </c>
      <c r="I331" s="1005">
        <v>0.71960000000000002</v>
      </c>
      <c r="J331" s="1024">
        <f t="shared" si="328"/>
        <v>0.19190685431006227</v>
      </c>
      <c r="K331" s="1005">
        <v>29978</v>
      </c>
      <c r="L331" s="1005">
        <f t="shared" si="329"/>
        <v>93727</v>
      </c>
      <c r="M331" s="1005">
        <f t="shared" si="330"/>
        <v>0</v>
      </c>
      <c r="N331" s="1005">
        <v>234</v>
      </c>
      <c r="O331" s="1005">
        <v>180</v>
      </c>
      <c r="P331" s="1005">
        <v>187.2</v>
      </c>
      <c r="Q331" s="1005">
        <v>0.94</v>
      </c>
      <c r="R331" s="1024">
        <f t="shared" si="331"/>
        <v>0.14504181600955796</v>
      </c>
      <c r="S331" s="1005">
        <v>19424</v>
      </c>
      <c r="T331" s="1005">
        <f t="shared" si="332"/>
        <v>80352</v>
      </c>
      <c r="U331" s="1005">
        <f t="shared" si="333"/>
        <v>0</v>
      </c>
      <c r="V331" s="1005">
        <v>234</v>
      </c>
      <c r="W331" s="1005">
        <v>187.36</v>
      </c>
      <c r="X331" s="1005">
        <v>187.36</v>
      </c>
      <c r="Y331" s="1005">
        <v>0.85699999999999998</v>
      </c>
      <c r="Z331" s="1024">
        <f t="shared" si="334"/>
        <v>0.11644249928835752</v>
      </c>
      <c r="AA331" s="1005">
        <v>15708</v>
      </c>
      <c r="AB331" s="1005">
        <f t="shared" si="335"/>
        <v>80940</v>
      </c>
      <c r="AC331" s="1005">
        <f t="shared" si="336"/>
        <v>0</v>
      </c>
      <c r="AD331" s="1005">
        <v>234</v>
      </c>
      <c r="AE331" s="1005">
        <v>132.32</v>
      </c>
      <c r="AF331" s="1005">
        <v>187.2</v>
      </c>
      <c r="AG331" s="1005">
        <v>0.81540000000000001</v>
      </c>
      <c r="AH331" s="1024">
        <f t="shared" si="337"/>
        <v>2.5983766951411372E-2</v>
      </c>
      <c r="AI331" s="1005">
        <v>2558</v>
      </c>
      <c r="AJ331" s="1005">
        <f t="shared" si="338"/>
        <v>59068</v>
      </c>
      <c r="AK331" s="1005">
        <f t="shared" si="339"/>
        <v>0</v>
      </c>
      <c r="AL331" s="1005">
        <v>234</v>
      </c>
      <c r="AM331" s="1005">
        <v>176.32</v>
      </c>
      <c r="AN331" s="1005">
        <v>187.2</v>
      </c>
      <c r="AO331" s="1005">
        <v>0.92649999999999999</v>
      </c>
      <c r="AP331" s="1024">
        <f t="shared" si="340"/>
        <v>6.2478045781862897E-2</v>
      </c>
      <c r="AQ331" s="1005">
        <v>8196</v>
      </c>
      <c r="AR331" s="1005">
        <f t="shared" si="341"/>
        <v>78709</v>
      </c>
      <c r="AS331" s="1005">
        <f t="shared" si="342"/>
        <v>0</v>
      </c>
      <c r="AT331" s="1005">
        <v>234</v>
      </c>
      <c r="AU331" s="1005">
        <v>162.88</v>
      </c>
      <c r="AV331" s="1005">
        <v>187.2</v>
      </c>
      <c r="AW331" s="1005">
        <v>0.93230000000000002</v>
      </c>
      <c r="AX331" s="1024">
        <f t="shared" si="343"/>
        <v>0.15098027177472167</v>
      </c>
      <c r="AY331" s="1005">
        <v>17706</v>
      </c>
      <c r="AZ331" s="1005">
        <f t="shared" si="344"/>
        <v>70364</v>
      </c>
      <c r="BA331" s="1005">
        <f t="shared" si="345"/>
        <v>0</v>
      </c>
      <c r="BB331" s="1005">
        <v>234</v>
      </c>
      <c r="BC331" s="1005">
        <v>203.2</v>
      </c>
      <c r="BD331" s="1005">
        <v>203.2</v>
      </c>
      <c r="BE331" s="1005">
        <v>0.86180000000000001</v>
      </c>
      <c r="BF331" s="1024">
        <f t="shared" si="346"/>
        <v>0.17728441706883416</v>
      </c>
      <c r="BG331" s="1005">
        <v>26802</v>
      </c>
      <c r="BH331" s="1005">
        <f t="shared" si="347"/>
        <v>90708</v>
      </c>
      <c r="BI331" s="1005">
        <f t="shared" si="348"/>
        <v>0</v>
      </c>
      <c r="BJ331" s="1005">
        <v>234</v>
      </c>
      <c r="BK331" s="1005">
        <v>212.32</v>
      </c>
      <c r="BL331" s="1005">
        <v>212.32</v>
      </c>
      <c r="BM331" s="1005">
        <v>0.91400000000000003</v>
      </c>
      <c r="BN331" s="1024">
        <f t="shared" si="349"/>
        <v>0.20600456334254375</v>
      </c>
      <c r="BO331" s="1005">
        <v>31492</v>
      </c>
      <c r="BP331" s="1005">
        <f t="shared" si="350"/>
        <v>91722</v>
      </c>
      <c r="BQ331" s="1005">
        <f t="shared" si="351"/>
        <v>0</v>
      </c>
      <c r="BR331" s="1005">
        <v>234</v>
      </c>
      <c r="BS331" s="1005">
        <v>200.96</v>
      </c>
      <c r="BT331" s="1005">
        <v>200.96</v>
      </c>
      <c r="BU331" s="1005">
        <v>0.92220000000000002</v>
      </c>
      <c r="BV331" s="1024">
        <f t="shared" si="352"/>
        <v>0.21489591894390792</v>
      </c>
      <c r="BW331" s="1005">
        <v>32130</v>
      </c>
      <c r="BX331" s="1005">
        <f t="shared" si="353"/>
        <v>89709</v>
      </c>
      <c r="BY331" s="1005">
        <f t="shared" si="354"/>
        <v>0</v>
      </c>
      <c r="BZ331" s="1005">
        <v>234</v>
      </c>
      <c r="CA331" s="1005">
        <v>173.92</v>
      </c>
      <c r="CB331" s="1005">
        <v>187.2</v>
      </c>
      <c r="CC331" s="1005">
        <v>0.92069999999999996</v>
      </c>
      <c r="CD331" s="1024">
        <f t="shared" si="355"/>
        <v>0.23546235569932042</v>
      </c>
      <c r="CE331" s="1005">
        <v>30468</v>
      </c>
      <c r="CF331" s="1005">
        <f t="shared" si="356"/>
        <v>77638</v>
      </c>
      <c r="CG331" s="1005">
        <f t="shared" si="357"/>
        <v>0</v>
      </c>
      <c r="CH331" s="1005">
        <v>234</v>
      </c>
      <c r="CI331" s="1005">
        <v>197.44</v>
      </c>
      <c r="CJ331" s="1005">
        <v>197.44</v>
      </c>
      <c r="CK331" s="1005">
        <v>0.88049999999999995</v>
      </c>
      <c r="CL331" s="1024">
        <f t="shared" si="323"/>
        <v>0.20355792235857068</v>
      </c>
      <c r="CM331" s="1005">
        <v>27008</v>
      </c>
      <c r="CN331" s="1005">
        <f t="shared" si="358"/>
        <v>79608</v>
      </c>
      <c r="CO331" s="1005">
        <f t="shared" si="359"/>
        <v>0</v>
      </c>
      <c r="CP331" s="1005">
        <v>234</v>
      </c>
      <c r="CQ331" s="1005">
        <v>210.4</v>
      </c>
      <c r="CR331" s="1005">
        <v>210.4</v>
      </c>
      <c r="CS331" s="1005">
        <v>0.62180000000000002</v>
      </c>
      <c r="CT331" s="1024">
        <f t="shared" si="308"/>
        <v>0.26296557504395107</v>
      </c>
      <c r="CU331" s="1005">
        <v>41164</v>
      </c>
      <c r="CV331" s="1005">
        <f t="shared" si="360"/>
        <v>93923</v>
      </c>
      <c r="CW331" s="1005">
        <f t="shared" si="361"/>
        <v>0</v>
      </c>
    </row>
    <row r="332" spans="1:101">
      <c r="A332" s="1004">
        <v>326</v>
      </c>
      <c r="B332" s="1005" t="s">
        <v>1929</v>
      </c>
      <c r="C332" s="1004" t="s">
        <v>1274</v>
      </c>
      <c r="D332" s="1005" t="s">
        <v>2011</v>
      </c>
      <c r="E332" s="1004" t="s">
        <v>55</v>
      </c>
      <c r="F332" s="1004">
        <v>234</v>
      </c>
      <c r="G332" s="1005">
        <v>39.6</v>
      </c>
      <c r="H332" s="1004">
        <v>187.2</v>
      </c>
      <c r="I332" s="1005">
        <v>0.79110000000000003</v>
      </c>
      <c r="J332" s="1024">
        <f t="shared" si="328"/>
        <v>0.1669472502805836</v>
      </c>
      <c r="K332" s="1005">
        <v>4760</v>
      </c>
      <c r="L332" s="1005">
        <f t="shared" si="329"/>
        <v>17107</v>
      </c>
      <c r="M332" s="1005">
        <f t="shared" si="330"/>
        <v>0</v>
      </c>
      <c r="N332" s="1005">
        <v>234</v>
      </c>
      <c r="O332" s="1005">
        <v>72.319999999999993</v>
      </c>
      <c r="P332" s="1005">
        <v>187.2</v>
      </c>
      <c r="Q332" s="1005">
        <v>0.72750000000000004</v>
      </c>
      <c r="R332" s="1024">
        <f t="shared" si="331"/>
        <v>9.0733240555714162E-2</v>
      </c>
      <c r="S332" s="1005">
        <v>4882</v>
      </c>
      <c r="T332" s="1005">
        <f t="shared" si="332"/>
        <v>32284</v>
      </c>
      <c r="U332" s="1005">
        <f t="shared" si="333"/>
        <v>0</v>
      </c>
      <c r="V332" s="1005">
        <v>234</v>
      </c>
      <c r="W332" s="1005">
        <v>50.4</v>
      </c>
      <c r="X332" s="1005">
        <v>187.2</v>
      </c>
      <c r="Y332" s="1005">
        <v>0.68779999999999997</v>
      </c>
      <c r="Z332" s="1024">
        <f t="shared" si="334"/>
        <v>0.1396604938271605</v>
      </c>
      <c r="AA332" s="1005">
        <v>5068</v>
      </c>
      <c r="AB332" s="1005">
        <f t="shared" si="335"/>
        <v>21773</v>
      </c>
      <c r="AC332" s="1005">
        <f t="shared" si="336"/>
        <v>0</v>
      </c>
      <c r="AD332" s="1005">
        <v>234</v>
      </c>
      <c r="AE332" s="1005">
        <v>74.56</v>
      </c>
      <c r="AF332" s="1005">
        <v>187.2</v>
      </c>
      <c r="AG332" s="1005">
        <v>0.78049999999999997</v>
      </c>
      <c r="AH332" s="1024">
        <f t="shared" si="337"/>
        <v>0.10170779685264664</v>
      </c>
      <c r="AI332" s="1005">
        <v>5642</v>
      </c>
      <c r="AJ332" s="1005">
        <f t="shared" si="338"/>
        <v>33284</v>
      </c>
      <c r="AK332" s="1005">
        <f t="shared" si="339"/>
        <v>0</v>
      </c>
      <c r="AL332" s="1005">
        <v>234</v>
      </c>
      <c r="AM332" s="1005">
        <v>15.52</v>
      </c>
      <c r="AN332" s="1005">
        <v>187.2</v>
      </c>
      <c r="AO332" s="1005">
        <v>0.53049999999999997</v>
      </c>
      <c r="AP332" s="1024">
        <f t="shared" si="340"/>
        <v>0.28960203968517906</v>
      </c>
      <c r="AQ332" s="1005">
        <v>3344</v>
      </c>
      <c r="AR332" s="1005">
        <f t="shared" si="341"/>
        <v>6928</v>
      </c>
      <c r="AS332" s="1005">
        <f t="shared" si="342"/>
        <v>0</v>
      </c>
      <c r="AT332" s="1005">
        <v>234</v>
      </c>
      <c r="AU332" s="1005">
        <v>15.04</v>
      </c>
      <c r="AV332" s="1005">
        <v>187.2</v>
      </c>
      <c r="AW332" s="1005">
        <v>0.47149999999999997</v>
      </c>
      <c r="AX332" s="1024">
        <f t="shared" si="343"/>
        <v>0.34740691489361702</v>
      </c>
      <c r="AY332" s="1005">
        <v>3762</v>
      </c>
      <c r="AZ332" s="1005">
        <f t="shared" si="344"/>
        <v>6497</v>
      </c>
      <c r="BA332" s="1005">
        <f t="shared" si="345"/>
        <v>0</v>
      </c>
      <c r="BB332" s="1005">
        <v>234</v>
      </c>
      <c r="BC332" s="1005">
        <v>33.76</v>
      </c>
      <c r="BD332" s="1005">
        <v>187.2</v>
      </c>
      <c r="BE332" s="1005">
        <v>0.50339999999999996</v>
      </c>
      <c r="BF332" s="1024">
        <f t="shared" si="346"/>
        <v>0.17191242419609642</v>
      </c>
      <c r="BG332" s="1005">
        <v>4318</v>
      </c>
      <c r="BH332" s="1005">
        <f t="shared" si="347"/>
        <v>15070</v>
      </c>
      <c r="BI332" s="1005">
        <f t="shared" si="348"/>
        <v>0</v>
      </c>
      <c r="BJ332" s="1005">
        <v>234</v>
      </c>
      <c r="BK332" s="1005">
        <v>16.32</v>
      </c>
      <c r="BL332" s="1005">
        <v>187.2</v>
      </c>
      <c r="BM332" s="1005">
        <v>0.30230000000000001</v>
      </c>
      <c r="BN332" s="1024">
        <f t="shared" si="349"/>
        <v>0.44304874727668847</v>
      </c>
      <c r="BO332" s="1005">
        <v>5206</v>
      </c>
      <c r="BP332" s="1005">
        <f t="shared" si="350"/>
        <v>7050</v>
      </c>
      <c r="BQ332" s="1005">
        <f t="shared" si="351"/>
        <v>0</v>
      </c>
      <c r="BR332" s="1005">
        <v>234</v>
      </c>
      <c r="BS332" s="1005">
        <v>80.319999999999993</v>
      </c>
      <c r="BT332" s="1005">
        <v>187.2</v>
      </c>
      <c r="BU332" s="1005">
        <v>0.53979999999999995</v>
      </c>
      <c r="BV332" s="1024">
        <f t="shared" si="352"/>
        <v>0.17303099430236046</v>
      </c>
      <c r="BW332" s="1005">
        <v>10340</v>
      </c>
      <c r="BX332" s="1005">
        <f t="shared" si="353"/>
        <v>35855</v>
      </c>
      <c r="BY332" s="1005">
        <f t="shared" si="354"/>
        <v>0</v>
      </c>
      <c r="BZ332" s="1005">
        <v>234</v>
      </c>
      <c r="CA332" s="1005">
        <v>78.08</v>
      </c>
      <c r="CB332" s="1005">
        <v>187.2</v>
      </c>
      <c r="CC332" s="1005">
        <v>0.63719999999999999</v>
      </c>
      <c r="CD332" s="1024">
        <f t="shared" si="355"/>
        <v>0.19114665961572361</v>
      </c>
      <c r="CE332" s="1005">
        <v>11104</v>
      </c>
      <c r="CF332" s="1005">
        <f t="shared" si="356"/>
        <v>34855</v>
      </c>
      <c r="CG332" s="1005">
        <f t="shared" si="357"/>
        <v>0</v>
      </c>
      <c r="CH332" s="1005">
        <v>234</v>
      </c>
      <c r="CI332" s="1005">
        <v>80.8</v>
      </c>
      <c r="CJ332" s="1005">
        <v>187.2</v>
      </c>
      <c r="CK332" s="1005">
        <v>0.65980000000000005</v>
      </c>
      <c r="CL332" s="1024">
        <f t="shared" si="323"/>
        <v>0.16100159123055163</v>
      </c>
      <c r="CM332" s="1005">
        <v>8742</v>
      </c>
      <c r="CN332" s="1005">
        <f t="shared" si="358"/>
        <v>32579</v>
      </c>
      <c r="CO332" s="1005">
        <f t="shared" si="359"/>
        <v>0</v>
      </c>
      <c r="CP332" s="1005">
        <v>234</v>
      </c>
      <c r="CQ332" s="1005">
        <v>82.08</v>
      </c>
      <c r="CR332" s="1005">
        <v>187.2</v>
      </c>
      <c r="CS332" s="1005">
        <v>0.65700000000000003</v>
      </c>
      <c r="CT332" s="1024">
        <f t="shared" si="308"/>
        <v>0.11190891655662454</v>
      </c>
      <c r="CU332" s="1005">
        <v>6834</v>
      </c>
      <c r="CV332" s="1005">
        <f t="shared" si="360"/>
        <v>36641</v>
      </c>
      <c r="CW332" s="1005">
        <f t="shared" si="361"/>
        <v>0</v>
      </c>
    </row>
    <row r="333" spans="1:101">
      <c r="A333" s="1004">
        <v>327</v>
      </c>
      <c r="B333" s="1005" t="s">
        <v>2066</v>
      </c>
      <c r="C333" s="1004" t="s">
        <v>1274</v>
      </c>
      <c r="D333" s="1005" t="s">
        <v>2011</v>
      </c>
      <c r="E333" s="1004" t="s">
        <v>55</v>
      </c>
      <c r="F333" s="1004">
        <v>234</v>
      </c>
      <c r="G333" s="1005">
        <v>95.2</v>
      </c>
      <c r="H333" s="1004">
        <v>187.2</v>
      </c>
      <c r="I333" s="1005">
        <v>0.41</v>
      </c>
      <c r="J333" s="1024">
        <f t="shared" si="328"/>
        <v>8.7535014005602242E-3</v>
      </c>
      <c r="K333" s="1005">
        <v>600</v>
      </c>
      <c r="L333" s="1005">
        <f t="shared" si="329"/>
        <v>41126</v>
      </c>
      <c r="M333" s="1005">
        <f t="shared" si="330"/>
        <v>0</v>
      </c>
      <c r="N333" s="1005">
        <v>234</v>
      </c>
      <c r="O333" s="1005">
        <v>97.6</v>
      </c>
      <c r="P333" s="1005">
        <v>187.2</v>
      </c>
      <c r="Q333" s="1005">
        <v>0.5746</v>
      </c>
      <c r="R333" s="1024">
        <f t="shared" si="331"/>
        <v>0.14930922792173454</v>
      </c>
      <c r="S333" s="1005">
        <v>10842</v>
      </c>
      <c r="T333" s="1005">
        <f t="shared" si="332"/>
        <v>43569</v>
      </c>
      <c r="U333" s="1005">
        <f t="shared" si="333"/>
        <v>0</v>
      </c>
      <c r="V333" s="1005">
        <v>234</v>
      </c>
      <c r="W333" s="1005">
        <v>128.96</v>
      </c>
      <c r="X333" s="1005">
        <v>187.2</v>
      </c>
      <c r="Y333" s="1005">
        <v>0.56979999999999997</v>
      </c>
      <c r="Z333" s="1024">
        <f t="shared" si="334"/>
        <v>0.13486093879239039</v>
      </c>
      <c r="AA333" s="1005">
        <v>12522</v>
      </c>
      <c r="AB333" s="1005">
        <f t="shared" si="335"/>
        <v>55711</v>
      </c>
      <c r="AC333" s="1005">
        <f t="shared" si="336"/>
        <v>0</v>
      </c>
      <c r="AD333" s="1005">
        <v>234</v>
      </c>
      <c r="AE333" s="1005">
        <v>155.84</v>
      </c>
      <c r="AF333" s="1005">
        <v>187.2</v>
      </c>
      <c r="AG333" s="1005">
        <v>0.64349999999999996</v>
      </c>
      <c r="AH333" s="1024">
        <f t="shared" si="337"/>
        <v>0.16347411737431278</v>
      </c>
      <c r="AI333" s="1005">
        <v>18954</v>
      </c>
      <c r="AJ333" s="1005">
        <f t="shared" si="338"/>
        <v>69567</v>
      </c>
      <c r="AK333" s="1005">
        <f t="shared" si="339"/>
        <v>0</v>
      </c>
      <c r="AL333" s="1005">
        <v>234</v>
      </c>
      <c r="AM333" s="1005">
        <v>154.24</v>
      </c>
      <c r="AN333" s="1005">
        <v>187.2</v>
      </c>
      <c r="AO333" s="1005">
        <v>0.67190000000000005</v>
      </c>
      <c r="AP333" s="1024">
        <f t="shared" si="340"/>
        <v>0.21041429639048764</v>
      </c>
      <c r="AQ333" s="1005">
        <v>24146</v>
      </c>
      <c r="AR333" s="1005">
        <f t="shared" si="341"/>
        <v>68853</v>
      </c>
      <c r="AS333" s="1005">
        <f t="shared" si="342"/>
        <v>0</v>
      </c>
      <c r="AT333" s="1005">
        <v>234</v>
      </c>
      <c r="AU333" s="1005">
        <v>184.32</v>
      </c>
      <c r="AV333" s="1005">
        <v>187.2</v>
      </c>
      <c r="AW333" s="1005">
        <v>0.64970000000000006</v>
      </c>
      <c r="AX333" s="1024">
        <f t="shared" si="343"/>
        <v>0.11845341435185186</v>
      </c>
      <c r="AY333" s="1005">
        <v>15720</v>
      </c>
      <c r="AZ333" s="1005">
        <f t="shared" si="344"/>
        <v>79626</v>
      </c>
      <c r="BA333" s="1005">
        <f t="shared" si="345"/>
        <v>0</v>
      </c>
      <c r="BB333" s="1005">
        <v>234</v>
      </c>
      <c r="BC333" s="1005">
        <v>188.16</v>
      </c>
      <c r="BD333" s="1005">
        <v>188.16</v>
      </c>
      <c r="BE333" s="1005">
        <v>0.61539999999999995</v>
      </c>
      <c r="BF333" s="1024">
        <f t="shared" si="346"/>
        <v>3.2802099334357397E-2</v>
      </c>
      <c r="BG333" s="1005">
        <v>4592</v>
      </c>
      <c r="BH333" s="1005">
        <f t="shared" si="347"/>
        <v>83995</v>
      </c>
      <c r="BI333" s="1005">
        <f t="shared" si="348"/>
        <v>0</v>
      </c>
      <c r="BJ333" s="1005">
        <v>234</v>
      </c>
      <c r="BK333" s="1005">
        <v>169.28</v>
      </c>
      <c r="BL333" s="1005">
        <v>187.2</v>
      </c>
      <c r="BM333" s="1005">
        <v>0.61040000000000005</v>
      </c>
      <c r="BN333" s="1024">
        <f t="shared" si="349"/>
        <v>0.11675265175383322</v>
      </c>
      <c r="BO333" s="1005">
        <v>14230</v>
      </c>
      <c r="BP333" s="1005">
        <f t="shared" si="350"/>
        <v>73129</v>
      </c>
      <c r="BQ333" s="1005">
        <f t="shared" si="351"/>
        <v>0</v>
      </c>
      <c r="BR333" s="1005">
        <v>234</v>
      </c>
      <c r="BS333" s="1005">
        <v>168.64</v>
      </c>
      <c r="BT333" s="1005">
        <v>187.2</v>
      </c>
      <c r="BU333" s="1005">
        <v>0.64570000000000005</v>
      </c>
      <c r="BV333" s="1024">
        <f t="shared" si="352"/>
        <v>0.1451523637550754</v>
      </c>
      <c r="BW333" s="1005">
        <v>18212</v>
      </c>
      <c r="BX333" s="1005">
        <f t="shared" si="353"/>
        <v>75281</v>
      </c>
      <c r="BY333" s="1005">
        <f t="shared" si="354"/>
        <v>0</v>
      </c>
      <c r="BZ333" s="1005">
        <v>234</v>
      </c>
      <c r="CA333" s="1005">
        <v>160.63999999999999</v>
      </c>
      <c r="CB333" s="1005">
        <v>187.2</v>
      </c>
      <c r="CC333" s="1005">
        <v>0.64780000000000004</v>
      </c>
      <c r="CD333" s="1024">
        <f t="shared" si="355"/>
        <v>0.17679617551300178</v>
      </c>
      <c r="CE333" s="1005">
        <v>21130</v>
      </c>
      <c r="CF333" s="1005">
        <f t="shared" si="356"/>
        <v>71710</v>
      </c>
      <c r="CG333" s="1005">
        <f t="shared" si="357"/>
        <v>0</v>
      </c>
      <c r="CH333" s="1005">
        <v>234</v>
      </c>
      <c r="CI333" s="1005">
        <v>157.6</v>
      </c>
      <c r="CJ333" s="1005">
        <v>187.2</v>
      </c>
      <c r="CK333" s="1005">
        <v>0.6724</v>
      </c>
      <c r="CL333" s="1024">
        <f t="shared" si="323"/>
        <v>0.23941715010877448</v>
      </c>
      <c r="CM333" s="1005">
        <v>25356</v>
      </c>
      <c r="CN333" s="1005">
        <f t="shared" si="358"/>
        <v>63544</v>
      </c>
      <c r="CO333" s="1005">
        <f t="shared" si="359"/>
        <v>0</v>
      </c>
      <c r="CP333" s="1005">
        <v>234</v>
      </c>
      <c r="CQ333" s="1005">
        <v>170.56</v>
      </c>
      <c r="CR333" s="1005">
        <v>187.2</v>
      </c>
      <c r="CS333" s="1005">
        <v>0.70140000000000002</v>
      </c>
      <c r="CT333" s="1024">
        <f t="shared" si="308"/>
        <v>0.18733356533317194</v>
      </c>
      <c r="CU333" s="1005">
        <v>23772</v>
      </c>
      <c r="CV333" s="1005">
        <f t="shared" si="360"/>
        <v>76138</v>
      </c>
      <c r="CW333" s="1005">
        <f t="shared" si="361"/>
        <v>0</v>
      </c>
    </row>
    <row r="334" spans="1:101">
      <c r="A334" s="1004">
        <v>328</v>
      </c>
      <c r="B334" s="1005" t="s">
        <v>1899</v>
      </c>
      <c r="C334" s="1004" t="s">
        <v>1274</v>
      </c>
      <c r="D334" s="1005" t="s">
        <v>2054</v>
      </c>
      <c r="E334" s="1004" t="s">
        <v>55</v>
      </c>
      <c r="F334" s="1004">
        <v>237</v>
      </c>
      <c r="G334" s="1005">
        <v>329.52</v>
      </c>
      <c r="H334" s="1004">
        <v>329.52</v>
      </c>
      <c r="I334" s="1005">
        <v>0.64419999999999999</v>
      </c>
      <c r="J334" s="1024">
        <f t="shared" si="328"/>
        <v>0.34372386771330693</v>
      </c>
      <c r="K334" s="1005">
        <v>81550</v>
      </c>
      <c r="L334" s="1005">
        <f t="shared" si="329"/>
        <v>142353</v>
      </c>
      <c r="M334" s="1005">
        <f t="shared" si="330"/>
        <v>0</v>
      </c>
      <c r="N334" s="1005">
        <v>237</v>
      </c>
      <c r="O334" s="1005">
        <v>359.64</v>
      </c>
      <c r="P334" s="1005">
        <v>359.64</v>
      </c>
      <c r="Q334" s="1005">
        <v>0.65139999999999998</v>
      </c>
      <c r="R334" s="1024">
        <f t="shared" si="331"/>
        <v>0.23493101823448301</v>
      </c>
      <c r="S334" s="1005">
        <v>62861</v>
      </c>
      <c r="T334" s="1005">
        <f t="shared" si="332"/>
        <v>160543</v>
      </c>
      <c r="U334" s="1005">
        <f t="shared" si="333"/>
        <v>0</v>
      </c>
      <c r="V334" s="1005">
        <v>237</v>
      </c>
      <c r="W334" s="1005">
        <v>333.36</v>
      </c>
      <c r="X334" s="1005">
        <v>333.36</v>
      </c>
      <c r="Y334" s="1005">
        <v>0.66239999999999999</v>
      </c>
      <c r="Z334" s="1024">
        <f t="shared" si="334"/>
        <v>0.3851691864650828</v>
      </c>
      <c r="AA334" s="1005">
        <v>92448</v>
      </c>
      <c r="AB334" s="1005">
        <f t="shared" si="335"/>
        <v>144012</v>
      </c>
      <c r="AC334" s="1005">
        <f t="shared" si="336"/>
        <v>0</v>
      </c>
      <c r="AD334" s="1005">
        <v>237</v>
      </c>
      <c r="AE334" s="1005">
        <v>258.24</v>
      </c>
      <c r="AF334" s="1005">
        <v>258.24</v>
      </c>
      <c r="AG334" s="1005">
        <v>0.73089999999999999</v>
      </c>
      <c r="AH334" s="1024">
        <f t="shared" si="337"/>
        <v>0.27252301768131004</v>
      </c>
      <c r="AI334" s="1005">
        <v>52360</v>
      </c>
      <c r="AJ334" s="1005">
        <f t="shared" si="338"/>
        <v>115278</v>
      </c>
      <c r="AK334" s="1005">
        <f t="shared" si="339"/>
        <v>0</v>
      </c>
      <c r="AL334" s="1005">
        <v>237</v>
      </c>
      <c r="AM334" s="1005">
        <v>197.64</v>
      </c>
      <c r="AN334" s="1005">
        <v>237</v>
      </c>
      <c r="AO334" s="1005">
        <v>0.72809999999999997</v>
      </c>
      <c r="AP334" s="1024">
        <f t="shared" si="340"/>
        <v>0.3967515608916396</v>
      </c>
      <c r="AQ334" s="1005">
        <v>58340</v>
      </c>
      <c r="AR334" s="1005">
        <f t="shared" si="341"/>
        <v>88226</v>
      </c>
      <c r="AS334" s="1005">
        <f t="shared" si="342"/>
        <v>0</v>
      </c>
      <c r="AT334" s="1005">
        <v>237</v>
      </c>
      <c r="AU334" s="1005">
        <v>144.6</v>
      </c>
      <c r="AV334" s="1005">
        <v>237</v>
      </c>
      <c r="AW334" s="1005">
        <v>0.65229999999999999</v>
      </c>
      <c r="AX334" s="1024">
        <f t="shared" si="343"/>
        <v>0.41431343168895035</v>
      </c>
      <c r="AY334" s="1005">
        <v>43135</v>
      </c>
      <c r="AZ334" s="1005">
        <f t="shared" si="344"/>
        <v>62467</v>
      </c>
      <c r="BA334" s="1005">
        <f t="shared" si="345"/>
        <v>0</v>
      </c>
      <c r="BB334" s="1005">
        <v>237</v>
      </c>
      <c r="BC334" s="1005">
        <v>149.76</v>
      </c>
      <c r="BD334" s="1005">
        <v>237</v>
      </c>
      <c r="BE334" s="1005">
        <v>0.62639999999999996</v>
      </c>
      <c r="BF334" s="1024">
        <f t="shared" si="346"/>
        <v>0.25089426236099627</v>
      </c>
      <c r="BG334" s="1005">
        <v>27955</v>
      </c>
      <c r="BH334" s="1005">
        <f t="shared" si="347"/>
        <v>66853</v>
      </c>
      <c r="BI334" s="1005">
        <f t="shared" si="348"/>
        <v>0</v>
      </c>
      <c r="BJ334" s="1005">
        <v>237</v>
      </c>
      <c r="BK334" s="1005">
        <v>126.36</v>
      </c>
      <c r="BL334" s="1005">
        <v>237</v>
      </c>
      <c r="BM334" s="1005">
        <v>0.21490000000000001</v>
      </c>
      <c r="BN334" s="1024">
        <f t="shared" si="349"/>
        <v>0.25550895149660585</v>
      </c>
      <c r="BO334" s="1005">
        <v>23246</v>
      </c>
      <c r="BP334" s="1005">
        <f t="shared" si="350"/>
        <v>54588</v>
      </c>
      <c r="BQ334" s="1005">
        <f t="shared" si="351"/>
        <v>0</v>
      </c>
      <c r="BR334" s="1005">
        <v>237</v>
      </c>
      <c r="BS334" s="1005">
        <v>26.88</v>
      </c>
      <c r="BT334" s="1005">
        <v>237</v>
      </c>
      <c r="BU334" s="1005">
        <v>0.23119999999999999</v>
      </c>
      <c r="BV334" s="1024">
        <f t="shared" si="352"/>
        <v>0.39422523041474661</v>
      </c>
      <c r="BW334" s="1005">
        <v>7884</v>
      </c>
      <c r="BX334" s="1005">
        <f t="shared" si="353"/>
        <v>11999</v>
      </c>
      <c r="BY334" s="1005">
        <f t="shared" si="354"/>
        <v>0</v>
      </c>
      <c r="BZ334" s="1005">
        <v>237</v>
      </c>
      <c r="CA334" s="1005">
        <v>84.48</v>
      </c>
      <c r="CB334" s="1005">
        <v>237</v>
      </c>
      <c r="CC334" s="1005">
        <v>0.52559999999999996</v>
      </c>
      <c r="CD334" s="1024">
        <f t="shared" si="355"/>
        <v>0.27675634876995764</v>
      </c>
      <c r="CE334" s="1005">
        <v>17395</v>
      </c>
      <c r="CF334" s="1005">
        <f t="shared" si="356"/>
        <v>37712</v>
      </c>
      <c r="CG334" s="1005">
        <f t="shared" si="357"/>
        <v>0</v>
      </c>
      <c r="CH334" s="1005">
        <v>237</v>
      </c>
      <c r="CI334" s="1005">
        <v>165.12</v>
      </c>
      <c r="CJ334" s="1005">
        <v>237</v>
      </c>
      <c r="CK334" s="1005">
        <v>0.39750000000000002</v>
      </c>
      <c r="CL334" s="1024">
        <f t="shared" si="323"/>
        <v>0.42643950143041714</v>
      </c>
      <c r="CM334" s="1005">
        <v>47318</v>
      </c>
      <c r="CN334" s="1005">
        <f t="shared" si="358"/>
        <v>66576</v>
      </c>
      <c r="CO334" s="1005">
        <f t="shared" si="359"/>
        <v>0</v>
      </c>
      <c r="CP334" s="1005">
        <v>237</v>
      </c>
      <c r="CQ334" s="1005">
        <v>158.63999999999999</v>
      </c>
      <c r="CR334" s="1005">
        <v>237</v>
      </c>
      <c r="CS334" s="1005">
        <v>0.53410000000000002</v>
      </c>
      <c r="CT334" s="1024">
        <f t="shared" si="308"/>
        <v>0.39659179639841885</v>
      </c>
      <c r="CU334" s="1005">
        <v>46809</v>
      </c>
      <c r="CV334" s="1005">
        <f t="shared" si="360"/>
        <v>70817</v>
      </c>
      <c r="CW334" s="1005">
        <f t="shared" si="361"/>
        <v>0</v>
      </c>
    </row>
    <row r="335" spans="1:101">
      <c r="A335" s="1004">
        <v>329</v>
      </c>
      <c r="B335" s="1005" t="s">
        <v>1804</v>
      </c>
      <c r="C335" s="1004" t="s">
        <v>1274</v>
      </c>
      <c r="D335" s="1005" t="s">
        <v>2011</v>
      </c>
      <c r="E335" s="1004" t="s">
        <v>55</v>
      </c>
      <c r="F335" s="1004">
        <v>242</v>
      </c>
      <c r="G335" s="1005">
        <v>188</v>
      </c>
      <c r="H335" s="1004">
        <v>193.6</v>
      </c>
      <c r="I335" s="1005">
        <v>0.97440000000000004</v>
      </c>
      <c r="J335" s="1024">
        <f t="shared" si="328"/>
        <v>0.17331560283687944</v>
      </c>
      <c r="K335" s="1005">
        <v>23460</v>
      </c>
      <c r="L335" s="1005">
        <f t="shared" si="329"/>
        <v>81216</v>
      </c>
      <c r="M335" s="1005">
        <f t="shared" si="330"/>
        <v>0</v>
      </c>
      <c r="N335" s="1005">
        <v>242</v>
      </c>
      <c r="O335" s="1005">
        <v>204</v>
      </c>
      <c r="P335" s="1005">
        <v>204</v>
      </c>
      <c r="Q335" s="1005">
        <v>0.97250000000000003</v>
      </c>
      <c r="R335" s="1024">
        <f t="shared" si="331"/>
        <v>0.37884777566940753</v>
      </c>
      <c r="S335" s="1005">
        <v>57500</v>
      </c>
      <c r="T335" s="1005">
        <f t="shared" si="332"/>
        <v>91066</v>
      </c>
      <c r="U335" s="1005">
        <f t="shared" si="333"/>
        <v>0</v>
      </c>
      <c r="V335" s="1005">
        <v>242</v>
      </c>
      <c r="W335" s="1005">
        <v>210.08</v>
      </c>
      <c r="X335" s="1005">
        <v>210.08</v>
      </c>
      <c r="Y335" s="1005">
        <v>0.9738</v>
      </c>
      <c r="Z335" s="1024">
        <f t="shared" si="334"/>
        <v>0.52395383769146142</v>
      </c>
      <c r="AA335" s="1005">
        <v>79252</v>
      </c>
      <c r="AB335" s="1005">
        <f t="shared" si="335"/>
        <v>90755</v>
      </c>
      <c r="AC335" s="1005">
        <f t="shared" si="336"/>
        <v>0</v>
      </c>
      <c r="AD335" s="1005">
        <v>242</v>
      </c>
      <c r="AE335" s="1005">
        <v>208.16</v>
      </c>
      <c r="AF335" s="1005">
        <v>208.16</v>
      </c>
      <c r="AG335" s="1005">
        <v>0.97299999999999998</v>
      </c>
      <c r="AH335" s="1024">
        <f t="shared" si="337"/>
        <v>0.57645380311257677</v>
      </c>
      <c r="AI335" s="1005">
        <v>89276</v>
      </c>
      <c r="AJ335" s="1005">
        <f t="shared" si="338"/>
        <v>92923</v>
      </c>
      <c r="AK335" s="1005">
        <f t="shared" si="339"/>
        <v>0</v>
      </c>
      <c r="AL335" s="1005">
        <v>242</v>
      </c>
      <c r="AM335" s="1005">
        <v>200.64</v>
      </c>
      <c r="AN335" s="1005">
        <v>200.64</v>
      </c>
      <c r="AO335" s="1005">
        <v>0.98680000000000001</v>
      </c>
      <c r="AP335" s="1024">
        <f t="shared" si="340"/>
        <v>0.38063680094664815</v>
      </c>
      <c r="AQ335" s="1005">
        <v>56820</v>
      </c>
      <c r="AR335" s="1005">
        <f t="shared" si="341"/>
        <v>89566</v>
      </c>
      <c r="AS335" s="1005">
        <f t="shared" si="342"/>
        <v>0</v>
      </c>
      <c r="AT335" s="1005">
        <v>242</v>
      </c>
      <c r="AU335" s="1005">
        <v>200</v>
      </c>
      <c r="AV335" s="1005">
        <v>200</v>
      </c>
      <c r="AW335" s="1005">
        <v>0.98529999999999995</v>
      </c>
      <c r="AX335" s="1024">
        <f t="shared" si="343"/>
        <v>0.40452777777777776</v>
      </c>
      <c r="AY335" s="1005">
        <v>58252</v>
      </c>
      <c r="AZ335" s="1005">
        <f t="shared" si="344"/>
        <v>86400</v>
      </c>
      <c r="BA335" s="1005">
        <f t="shared" si="345"/>
        <v>0</v>
      </c>
      <c r="BB335" s="1005">
        <v>242</v>
      </c>
      <c r="BC335" s="1005">
        <v>212</v>
      </c>
      <c r="BD335" s="1005">
        <v>212</v>
      </c>
      <c r="BE335" s="1005">
        <v>0.99060000000000004</v>
      </c>
      <c r="BF335" s="1024">
        <f t="shared" si="346"/>
        <v>0.34854940150131875</v>
      </c>
      <c r="BG335" s="1005">
        <v>54976</v>
      </c>
      <c r="BH335" s="1005">
        <f t="shared" si="347"/>
        <v>94637</v>
      </c>
      <c r="BI335" s="1005">
        <f t="shared" si="348"/>
        <v>0</v>
      </c>
      <c r="BJ335" s="1005">
        <v>242</v>
      </c>
      <c r="BK335" s="1005">
        <v>196</v>
      </c>
      <c r="BL335" s="1005">
        <v>196</v>
      </c>
      <c r="BM335" s="1005">
        <v>0.99119999999999997</v>
      </c>
      <c r="BN335" s="1024">
        <f t="shared" si="349"/>
        <v>0.45236678004535147</v>
      </c>
      <c r="BO335" s="1005">
        <v>63838</v>
      </c>
      <c r="BP335" s="1005">
        <f t="shared" si="350"/>
        <v>84672</v>
      </c>
      <c r="BQ335" s="1005">
        <f t="shared" si="351"/>
        <v>0</v>
      </c>
      <c r="BR335" s="1005">
        <v>242</v>
      </c>
      <c r="BS335" s="1005">
        <v>190.4</v>
      </c>
      <c r="BT335" s="1005">
        <v>193.6</v>
      </c>
      <c r="BU335" s="1005">
        <v>0.9899</v>
      </c>
      <c r="BV335" s="1024">
        <f t="shared" si="352"/>
        <v>0.38324805728743111</v>
      </c>
      <c r="BW335" s="1005">
        <v>54290</v>
      </c>
      <c r="BX335" s="1005">
        <f t="shared" si="353"/>
        <v>84995</v>
      </c>
      <c r="BY335" s="1005">
        <f t="shared" si="354"/>
        <v>0</v>
      </c>
      <c r="BZ335" s="1005">
        <v>242</v>
      </c>
      <c r="CA335" s="1005">
        <v>191.84</v>
      </c>
      <c r="CB335" s="1005">
        <v>193.6</v>
      </c>
      <c r="CC335" s="1005">
        <v>0.99480000000000002</v>
      </c>
      <c r="CD335" s="1024">
        <f t="shared" si="355"/>
        <v>0.18387298555247653</v>
      </c>
      <c r="CE335" s="1005">
        <v>26244</v>
      </c>
      <c r="CF335" s="1005">
        <f t="shared" si="356"/>
        <v>85637</v>
      </c>
      <c r="CG335" s="1005">
        <f t="shared" si="357"/>
        <v>0</v>
      </c>
      <c r="CH335" s="1005">
        <v>242</v>
      </c>
      <c r="CI335" s="1005">
        <v>184.32</v>
      </c>
      <c r="CJ335" s="1005">
        <v>193.6</v>
      </c>
      <c r="CK335" s="1005">
        <v>0.99509999999999998</v>
      </c>
      <c r="CL335" s="1024">
        <f t="shared" si="323"/>
        <v>0.14692034040178573</v>
      </c>
      <c r="CM335" s="1005">
        <v>18198</v>
      </c>
      <c r="CN335" s="1005">
        <f t="shared" si="358"/>
        <v>74318</v>
      </c>
      <c r="CO335" s="1005">
        <f t="shared" si="359"/>
        <v>0</v>
      </c>
      <c r="CP335" s="1005">
        <v>242</v>
      </c>
      <c r="CQ335" s="1005">
        <v>203.2</v>
      </c>
      <c r="CR335" s="1005">
        <v>203.2</v>
      </c>
      <c r="CS335" s="1005">
        <v>0.99299999999999999</v>
      </c>
      <c r="CT335" s="1024">
        <f t="shared" si="308"/>
        <v>0.34218630937261879</v>
      </c>
      <c r="CU335" s="1005">
        <v>51732</v>
      </c>
      <c r="CV335" s="1005">
        <f t="shared" si="360"/>
        <v>90708</v>
      </c>
      <c r="CW335" s="1005">
        <f t="shared" si="361"/>
        <v>0</v>
      </c>
    </row>
    <row r="336" spans="1:101">
      <c r="A336" s="1004">
        <v>330</v>
      </c>
      <c r="B336" s="1005" t="s">
        <v>1766</v>
      </c>
      <c r="C336" s="1004" t="s">
        <v>1274</v>
      </c>
      <c r="D336" s="1005" t="s">
        <v>2011</v>
      </c>
      <c r="E336" s="1004" t="s">
        <v>55</v>
      </c>
      <c r="F336" s="1004">
        <v>242</v>
      </c>
      <c r="G336" s="1005">
        <v>72</v>
      </c>
      <c r="H336" s="1004">
        <v>193.6</v>
      </c>
      <c r="I336" s="1005">
        <v>0.56940000000000002</v>
      </c>
      <c r="J336" s="1024">
        <f t="shared" si="328"/>
        <v>5.5015432098765429E-2</v>
      </c>
      <c r="K336" s="1005">
        <v>2852</v>
      </c>
      <c r="L336" s="1005">
        <f t="shared" si="329"/>
        <v>31104</v>
      </c>
      <c r="M336" s="1005">
        <f t="shared" si="330"/>
        <v>0</v>
      </c>
      <c r="N336" s="1005">
        <v>242</v>
      </c>
      <c r="O336" s="1005">
        <v>108</v>
      </c>
      <c r="P336" s="1005">
        <v>193.6</v>
      </c>
      <c r="Q336" s="1005">
        <v>0.495</v>
      </c>
      <c r="R336" s="1024">
        <f t="shared" si="331"/>
        <v>5.5007964954201516E-2</v>
      </c>
      <c r="S336" s="1005">
        <v>4420</v>
      </c>
      <c r="T336" s="1005">
        <f t="shared" si="332"/>
        <v>48211</v>
      </c>
      <c r="U336" s="1005">
        <f t="shared" si="333"/>
        <v>0</v>
      </c>
      <c r="V336" s="1005">
        <v>242</v>
      </c>
      <c r="W336" s="1005">
        <v>88</v>
      </c>
      <c r="X336" s="1005">
        <v>193.6</v>
      </c>
      <c r="Y336" s="1005">
        <v>0.43230000000000002</v>
      </c>
      <c r="Z336" s="1024">
        <f t="shared" si="334"/>
        <v>2.8472222222222222E-2</v>
      </c>
      <c r="AA336" s="1005">
        <v>1804</v>
      </c>
      <c r="AB336" s="1005">
        <f t="shared" si="335"/>
        <v>38016</v>
      </c>
      <c r="AC336" s="1005">
        <f t="shared" si="336"/>
        <v>0</v>
      </c>
      <c r="AD336" s="1005">
        <v>242</v>
      </c>
      <c r="AE336" s="1005">
        <v>104</v>
      </c>
      <c r="AF336" s="1005">
        <v>193.6</v>
      </c>
      <c r="AG336" s="1005">
        <v>0.49390000000000001</v>
      </c>
      <c r="AH336" s="1024">
        <f t="shared" si="337"/>
        <v>5.1488833746898263E-2</v>
      </c>
      <c r="AI336" s="1005">
        <v>3984</v>
      </c>
      <c r="AJ336" s="1005">
        <f t="shared" si="338"/>
        <v>46426</v>
      </c>
      <c r="AK336" s="1005">
        <f t="shared" si="339"/>
        <v>0</v>
      </c>
      <c r="AL336" s="1005">
        <v>242</v>
      </c>
      <c r="AM336" s="1005">
        <v>100</v>
      </c>
      <c r="AN336" s="1005">
        <v>193.6</v>
      </c>
      <c r="AO336" s="1005">
        <v>0.48820000000000002</v>
      </c>
      <c r="AP336" s="1024">
        <f t="shared" si="340"/>
        <v>7.3333333333333334E-2</v>
      </c>
      <c r="AQ336" s="1005">
        <v>5456</v>
      </c>
      <c r="AR336" s="1005">
        <f t="shared" si="341"/>
        <v>44640</v>
      </c>
      <c r="AS336" s="1005">
        <f t="shared" si="342"/>
        <v>0</v>
      </c>
      <c r="AT336" s="1005">
        <v>242</v>
      </c>
      <c r="AU336" s="1005">
        <v>96</v>
      </c>
      <c r="AV336" s="1005">
        <v>193.6</v>
      </c>
      <c r="AW336" s="1005">
        <v>0.42959999999999998</v>
      </c>
      <c r="AX336" s="1024">
        <f t="shared" si="343"/>
        <v>5.4282407407407404E-2</v>
      </c>
      <c r="AY336" s="1005">
        <v>3752</v>
      </c>
      <c r="AZ336" s="1005">
        <f t="shared" si="344"/>
        <v>41472</v>
      </c>
      <c r="BA336" s="1005">
        <f t="shared" si="345"/>
        <v>0</v>
      </c>
      <c r="BB336" s="1005">
        <v>242</v>
      </c>
      <c r="BC336" s="1005">
        <v>108</v>
      </c>
      <c r="BD336" s="1005">
        <v>193.6</v>
      </c>
      <c r="BE336" s="1005">
        <v>0.46650000000000003</v>
      </c>
      <c r="BF336" s="1024">
        <f t="shared" si="346"/>
        <v>5.0577459179609714E-2</v>
      </c>
      <c r="BG336" s="1005">
        <v>4064</v>
      </c>
      <c r="BH336" s="1005">
        <f t="shared" si="347"/>
        <v>48211</v>
      </c>
      <c r="BI336" s="1005">
        <f t="shared" si="348"/>
        <v>0</v>
      </c>
      <c r="BJ336" s="1005">
        <v>242</v>
      </c>
      <c r="BK336" s="1005">
        <v>102.4</v>
      </c>
      <c r="BL336" s="1005">
        <v>193.6</v>
      </c>
      <c r="BM336" s="1005">
        <v>0.39739999999999998</v>
      </c>
      <c r="BN336" s="1024">
        <f t="shared" si="349"/>
        <v>6.2310112847222224E-2</v>
      </c>
      <c r="BO336" s="1005">
        <v>4594</v>
      </c>
      <c r="BP336" s="1005">
        <f t="shared" si="350"/>
        <v>44237</v>
      </c>
      <c r="BQ336" s="1005">
        <f t="shared" si="351"/>
        <v>0</v>
      </c>
      <c r="BR336" s="1005">
        <v>242</v>
      </c>
      <c r="BS336" s="1005">
        <v>109.2</v>
      </c>
      <c r="BT336" s="1005">
        <v>193.6</v>
      </c>
      <c r="BU336" s="1005">
        <v>0.42309999999999998</v>
      </c>
      <c r="BV336" s="1024">
        <f t="shared" si="352"/>
        <v>6.1197762810666037E-2</v>
      </c>
      <c r="BW336" s="1005">
        <v>4972</v>
      </c>
      <c r="BX336" s="1005">
        <f t="shared" si="353"/>
        <v>48747</v>
      </c>
      <c r="BY336" s="1005">
        <f t="shared" si="354"/>
        <v>0</v>
      </c>
      <c r="BZ336" s="1005">
        <v>242</v>
      </c>
      <c r="CA336" s="1005">
        <v>104</v>
      </c>
      <c r="CB336" s="1005">
        <v>193.6</v>
      </c>
      <c r="CC336" s="1005">
        <v>0.44379999999999997</v>
      </c>
      <c r="CD336" s="1024">
        <f t="shared" si="355"/>
        <v>5.4280397022332505E-2</v>
      </c>
      <c r="CE336" s="1005">
        <v>4200</v>
      </c>
      <c r="CF336" s="1005">
        <f t="shared" si="356"/>
        <v>46426</v>
      </c>
      <c r="CG336" s="1005">
        <f t="shared" si="357"/>
        <v>0</v>
      </c>
      <c r="CH336" s="1005">
        <v>242</v>
      </c>
      <c r="CI336" s="1005">
        <v>108.4</v>
      </c>
      <c r="CJ336" s="1005">
        <v>193.6</v>
      </c>
      <c r="CK336" s="1005">
        <v>0.43380000000000002</v>
      </c>
      <c r="CL336" s="1024">
        <f t="shared" si="323"/>
        <v>5.7711737831664028E-2</v>
      </c>
      <c r="CM336" s="1005">
        <v>4204</v>
      </c>
      <c r="CN336" s="1005">
        <f t="shared" si="358"/>
        <v>43707</v>
      </c>
      <c r="CO336" s="1005">
        <f t="shared" si="359"/>
        <v>0</v>
      </c>
      <c r="CP336" s="1005">
        <v>242</v>
      </c>
      <c r="CQ336" s="1005">
        <v>110.4</v>
      </c>
      <c r="CR336" s="1005">
        <v>193.6</v>
      </c>
      <c r="CS336" s="1005">
        <v>0.45789999999999997</v>
      </c>
      <c r="CT336" s="1024">
        <f t="shared" si="308"/>
        <v>5.2375525946704062E-2</v>
      </c>
      <c r="CU336" s="1005">
        <v>4302</v>
      </c>
      <c r="CV336" s="1005">
        <f t="shared" si="360"/>
        <v>49283</v>
      </c>
      <c r="CW336" s="1005">
        <f t="shared" si="361"/>
        <v>0</v>
      </c>
    </row>
    <row r="337" spans="1:101">
      <c r="A337" s="1004">
        <v>331</v>
      </c>
      <c r="B337" s="1005" t="s">
        <v>1825</v>
      </c>
      <c r="C337" s="1004" t="s">
        <v>1274</v>
      </c>
      <c r="D337" s="1005" t="s">
        <v>2011</v>
      </c>
      <c r="E337" s="1004" t="s">
        <v>55</v>
      </c>
      <c r="F337" s="1004">
        <v>244</v>
      </c>
      <c r="G337" s="1005">
        <v>238</v>
      </c>
      <c r="H337" s="1004">
        <v>238</v>
      </c>
      <c r="I337" s="1005">
        <v>0.94750000000000001</v>
      </c>
      <c r="J337" s="1024">
        <f t="shared" si="328"/>
        <v>0.54184173669467783</v>
      </c>
      <c r="K337" s="1005">
        <v>92850</v>
      </c>
      <c r="L337" s="1005">
        <f t="shared" si="329"/>
        <v>102816</v>
      </c>
      <c r="M337" s="1005">
        <f t="shared" si="330"/>
        <v>0</v>
      </c>
      <c r="N337" s="1005">
        <v>244</v>
      </c>
      <c r="O337" s="1005">
        <v>220</v>
      </c>
      <c r="P337" s="1005">
        <v>220</v>
      </c>
      <c r="Q337" s="1005">
        <v>0.93679999999999997</v>
      </c>
      <c r="R337" s="1024">
        <f t="shared" si="331"/>
        <v>0.3047043010752688</v>
      </c>
      <c r="S337" s="1005">
        <v>49874</v>
      </c>
      <c r="T337" s="1005">
        <f t="shared" si="332"/>
        <v>98208</v>
      </c>
      <c r="U337" s="1005">
        <f t="shared" si="333"/>
        <v>0</v>
      </c>
      <c r="V337" s="1005">
        <v>244</v>
      </c>
      <c r="W337" s="1005">
        <v>218</v>
      </c>
      <c r="X337" s="1005">
        <v>218</v>
      </c>
      <c r="Y337" s="1005">
        <v>0.92310000000000003</v>
      </c>
      <c r="Z337" s="1024">
        <f t="shared" si="334"/>
        <v>0.37549694189602445</v>
      </c>
      <c r="AA337" s="1005">
        <v>58938</v>
      </c>
      <c r="AB337" s="1005">
        <f t="shared" si="335"/>
        <v>94176</v>
      </c>
      <c r="AC337" s="1005">
        <f t="shared" si="336"/>
        <v>0</v>
      </c>
      <c r="AD337" s="1005">
        <v>244</v>
      </c>
      <c r="AE337" s="1005">
        <v>216</v>
      </c>
      <c r="AF337" s="1005">
        <v>216</v>
      </c>
      <c r="AG337" s="1005">
        <v>0.92059999999999997</v>
      </c>
      <c r="AH337" s="1024">
        <f t="shared" si="337"/>
        <v>0.31976802070888094</v>
      </c>
      <c r="AI337" s="1005">
        <v>51388</v>
      </c>
      <c r="AJ337" s="1005">
        <f t="shared" si="338"/>
        <v>96422</v>
      </c>
      <c r="AK337" s="1005">
        <f t="shared" si="339"/>
        <v>0</v>
      </c>
      <c r="AL337" s="1005">
        <v>244</v>
      </c>
      <c r="AM337" s="1005">
        <v>248</v>
      </c>
      <c r="AN337" s="1005">
        <v>248</v>
      </c>
      <c r="AO337" s="1005">
        <v>0.90469999999999995</v>
      </c>
      <c r="AP337" s="1024">
        <f t="shared" si="340"/>
        <v>0.4422910163024627</v>
      </c>
      <c r="AQ337" s="1005">
        <v>81608</v>
      </c>
      <c r="AR337" s="1005">
        <f t="shared" si="341"/>
        <v>110707</v>
      </c>
      <c r="AS337" s="1005">
        <f t="shared" si="342"/>
        <v>0</v>
      </c>
      <c r="AT337" s="1005">
        <v>244</v>
      </c>
      <c r="AU337" s="1005">
        <v>280</v>
      </c>
      <c r="AV337" s="1005">
        <v>280</v>
      </c>
      <c r="AW337" s="1005">
        <v>0.8246</v>
      </c>
      <c r="AX337" s="1024">
        <f t="shared" si="343"/>
        <v>0.48910714285714285</v>
      </c>
      <c r="AY337" s="1005">
        <v>98604</v>
      </c>
      <c r="AZ337" s="1005">
        <f t="shared" si="344"/>
        <v>120960</v>
      </c>
      <c r="BA337" s="1005">
        <f t="shared" si="345"/>
        <v>0</v>
      </c>
      <c r="BB337" s="1005">
        <v>244</v>
      </c>
      <c r="BC337" s="1005">
        <v>296</v>
      </c>
      <c r="BD337" s="1005">
        <v>296</v>
      </c>
      <c r="BE337" s="1005">
        <v>0.86619999999999997</v>
      </c>
      <c r="BF337" s="1024">
        <f t="shared" si="346"/>
        <v>0.50633900029061318</v>
      </c>
      <c r="BG337" s="1005">
        <v>111508</v>
      </c>
      <c r="BH337" s="1005">
        <f t="shared" si="347"/>
        <v>132134</v>
      </c>
      <c r="BI337" s="1005">
        <f t="shared" si="348"/>
        <v>0</v>
      </c>
      <c r="BJ337" s="1005">
        <v>244</v>
      </c>
      <c r="BK337" s="1005">
        <v>272</v>
      </c>
      <c r="BL337" s="1005">
        <v>272</v>
      </c>
      <c r="BM337" s="1005">
        <v>0.91269999999999996</v>
      </c>
      <c r="BN337" s="1024">
        <f t="shared" si="349"/>
        <v>0.49358660130718957</v>
      </c>
      <c r="BO337" s="1005">
        <v>96664</v>
      </c>
      <c r="BP337" s="1005">
        <f t="shared" si="350"/>
        <v>117504</v>
      </c>
      <c r="BQ337" s="1005">
        <f t="shared" si="351"/>
        <v>0</v>
      </c>
      <c r="BR337" s="1005">
        <v>244</v>
      </c>
      <c r="BS337" s="1005">
        <v>252</v>
      </c>
      <c r="BT337" s="1005">
        <v>252</v>
      </c>
      <c r="BU337" s="1005">
        <v>0.97140000000000004</v>
      </c>
      <c r="BV337" s="1024">
        <f t="shared" si="352"/>
        <v>0.46641918416111966</v>
      </c>
      <c r="BW337" s="1005">
        <v>87448</v>
      </c>
      <c r="BX337" s="1005">
        <f t="shared" si="353"/>
        <v>112493</v>
      </c>
      <c r="BY337" s="1005">
        <f t="shared" si="354"/>
        <v>0</v>
      </c>
      <c r="BZ337" s="1005">
        <v>244</v>
      </c>
      <c r="CA337" s="1005">
        <v>254.4</v>
      </c>
      <c r="CB337" s="1005">
        <v>254.4</v>
      </c>
      <c r="CC337" s="1005">
        <v>0.96630000000000005</v>
      </c>
      <c r="CD337" s="1024">
        <f t="shared" si="355"/>
        <v>0.51119649016027591</v>
      </c>
      <c r="CE337" s="1005">
        <v>96756</v>
      </c>
      <c r="CF337" s="1005">
        <f t="shared" si="356"/>
        <v>113564</v>
      </c>
      <c r="CG337" s="1005">
        <f t="shared" si="357"/>
        <v>0</v>
      </c>
      <c r="CH337" s="1005">
        <v>244</v>
      </c>
      <c r="CI337" s="1005">
        <v>251.2</v>
      </c>
      <c r="CJ337" s="1005">
        <v>251.2</v>
      </c>
      <c r="CK337" s="1005">
        <v>0.94869999999999999</v>
      </c>
      <c r="CL337" s="1024">
        <f t="shared" si="323"/>
        <v>0.41761449802851081</v>
      </c>
      <c r="CM337" s="1005">
        <v>70496</v>
      </c>
      <c r="CN337" s="1005">
        <f t="shared" si="358"/>
        <v>101284</v>
      </c>
      <c r="CO337" s="1005">
        <f t="shared" si="359"/>
        <v>0</v>
      </c>
      <c r="CP337" s="1005">
        <v>244</v>
      </c>
      <c r="CQ337" s="1005">
        <v>238.8</v>
      </c>
      <c r="CR337" s="1005">
        <v>238.8</v>
      </c>
      <c r="CS337" s="1005">
        <v>0.94589999999999996</v>
      </c>
      <c r="CT337" s="1024">
        <f t="shared" si="308"/>
        <v>0.52591586967093529</v>
      </c>
      <c r="CU337" s="1005">
        <v>93438</v>
      </c>
      <c r="CV337" s="1005">
        <f t="shared" si="360"/>
        <v>106600</v>
      </c>
      <c r="CW337" s="1005">
        <f t="shared" si="361"/>
        <v>0</v>
      </c>
    </row>
    <row r="338" spans="1:101">
      <c r="A338" s="1004">
        <v>332</v>
      </c>
      <c r="B338" s="1005" t="s">
        <v>997</v>
      </c>
      <c r="C338" s="1004" t="s">
        <v>1274</v>
      </c>
      <c r="D338" s="1005" t="s">
        <v>2051</v>
      </c>
      <c r="E338" s="1004" t="s">
        <v>55</v>
      </c>
      <c r="F338" s="1004">
        <v>244.5</v>
      </c>
      <c r="G338" s="1005">
        <v>103.68</v>
      </c>
      <c r="H338" s="1004">
        <v>195.6</v>
      </c>
      <c r="I338" s="1005">
        <v>0.96679999999999999</v>
      </c>
      <c r="J338" s="1024">
        <f t="shared" si="328"/>
        <v>0.54490579989711929</v>
      </c>
      <c r="K338" s="1005">
        <v>40677</v>
      </c>
      <c r="L338" s="1005">
        <f t="shared" si="329"/>
        <v>44790</v>
      </c>
      <c r="M338" s="1005">
        <f t="shared" si="330"/>
        <v>0</v>
      </c>
      <c r="N338" s="1005">
        <v>244.5</v>
      </c>
      <c r="O338" s="1005">
        <v>78.959999999999994</v>
      </c>
      <c r="P338" s="1005">
        <v>195.6</v>
      </c>
      <c r="Q338" s="1005">
        <v>0.95620000000000005</v>
      </c>
      <c r="R338" s="1024">
        <f t="shared" si="331"/>
        <v>0.50745375363597744</v>
      </c>
      <c r="S338" s="1005">
        <v>29811</v>
      </c>
      <c r="T338" s="1005">
        <f t="shared" si="332"/>
        <v>35248</v>
      </c>
      <c r="U338" s="1005">
        <f t="shared" si="333"/>
        <v>0</v>
      </c>
      <c r="V338" s="1005">
        <v>244.5</v>
      </c>
      <c r="W338" s="1005">
        <v>63.36</v>
      </c>
      <c r="X338" s="1005">
        <v>195.6</v>
      </c>
      <c r="Y338" s="1005">
        <v>0.96389999999999998</v>
      </c>
      <c r="Z338" s="1024">
        <f t="shared" si="334"/>
        <v>0.60336437289562295</v>
      </c>
      <c r="AA338" s="1005">
        <v>27525</v>
      </c>
      <c r="AB338" s="1005">
        <f t="shared" si="335"/>
        <v>27372</v>
      </c>
      <c r="AC338" s="1005">
        <f t="shared" si="336"/>
        <v>153</v>
      </c>
      <c r="AD338" s="1005">
        <v>244.5</v>
      </c>
      <c r="AE338" s="1005">
        <v>57.36</v>
      </c>
      <c r="AF338" s="1005">
        <v>195.6</v>
      </c>
      <c r="AG338" s="1005">
        <v>0.97399999999999998</v>
      </c>
      <c r="AH338" s="1024">
        <f t="shared" si="337"/>
        <v>0.58557722589643235</v>
      </c>
      <c r="AI338" s="1005">
        <v>24990</v>
      </c>
      <c r="AJ338" s="1005">
        <f t="shared" si="338"/>
        <v>25606</v>
      </c>
      <c r="AK338" s="1005">
        <f t="shared" si="339"/>
        <v>0</v>
      </c>
      <c r="AL338" s="1005">
        <v>244.5</v>
      </c>
      <c r="AM338" s="1005">
        <v>59.04</v>
      </c>
      <c r="AN338" s="1005">
        <v>195.6</v>
      </c>
      <c r="AO338" s="1005">
        <v>0.95540000000000003</v>
      </c>
      <c r="AP338" s="1024">
        <f t="shared" si="340"/>
        <v>0.51086196345834423</v>
      </c>
      <c r="AQ338" s="1005">
        <v>22440</v>
      </c>
      <c r="AR338" s="1005">
        <f t="shared" si="341"/>
        <v>26355</v>
      </c>
      <c r="AS338" s="1005">
        <f t="shared" si="342"/>
        <v>0</v>
      </c>
      <c r="AT338" s="1005">
        <v>244.5</v>
      </c>
      <c r="AU338" s="1005">
        <v>86.64</v>
      </c>
      <c r="AV338" s="1005">
        <v>195.6</v>
      </c>
      <c r="AW338" s="1005">
        <v>0.97199999999999998</v>
      </c>
      <c r="AX338" s="1024">
        <f t="shared" si="343"/>
        <v>0.57671591258848875</v>
      </c>
      <c r="AY338" s="1005">
        <v>35976</v>
      </c>
      <c r="AZ338" s="1005">
        <f t="shared" si="344"/>
        <v>37428</v>
      </c>
      <c r="BA338" s="1005">
        <f t="shared" si="345"/>
        <v>0</v>
      </c>
      <c r="BB338" s="1005">
        <v>244.5</v>
      </c>
      <c r="BC338" s="1005">
        <v>114</v>
      </c>
      <c r="BD338" s="1005">
        <v>195.6</v>
      </c>
      <c r="BE338" s="1005">
        <v>0.97019999999999995</v>
      </c>
      <c r="BF338" s="1024">
        <f t="shared" si="346"/>
        <v>0.43474108658743632</v>
      </c>
      <c r="BG338" s="1005">
        <v>36873</v>
      </c>
      <c r="BH338" s="1005">
        <f t="shared" si="347"/>
        <v>50890</v>
      </c>
      <c r="BI338" s="1005">
        <f t="shared" si="348"/>
        <v>0</v>
      </c>
      <c r="BJ338" s="1005">
        <v>244.5</v>
      </c>
      <c r="BK338" s="1005">
        <v>64.56</v>
      </c>
      <c r="BL338" s="1005">
        <v>195.6</v>
      </c>
      <c r="BM338" s="1005">
        <v>0.96230000000000004</v>
      </c>
      <c r="BN338" s="1024">
        <f t="shared" si="349"/>
        <v>0.73768587360594784</v>
      </c>
      <c r="BO338" s="1005">
        <v>34290</v>
      </c>
      <c r="BP338" s="1005">
        <f t="shared" si="350"/>
        <v>27890</v>
      </c>
      <c r="BQ338" s="1005">
        <f t="shared" si="351"/>
        <v>6400</v>
      </c>
      <c r="BR338" s="1005">
        <v>244.5</v>
      </c>
      <c r="BS338" s="1005">
        <v>84.24</v>
      </c>
      <c r="BT338" s="1005">
        <v>195.6</v>
      </c>
      <c r="BU338" s="1005">
        <v>0.95289999999999997</v>
      </c>
      <c r="BV338" s="1024">
        <f t="shared" si="352"/>
        <v>0.6790314922035352</v>
      </c>
      <c r="BW338" s="1005">
        <v>42558</v>
      </c>
      <c r="BX338" s="1005">
        <f t="shared" si="353"/>
        <v>37605</v>
      </c>
      <c r="BY338" s="1005">
        <f t="shared" si="354"/>
        <v>4953</v>
      </c>
      <c r="BZ338" s="1005">
        <v>244.5</v>
      </c>
      <c r="CA338" s="1005">
        <v>85.92</v>
      </c>
      <c r="CB338" s="1005">
        <v>195.6</v>
      </c>
      <c r="CC338" s="1005">
        <v>0.96360000000000001</v>
      </c>
      <c r="CD338" s="1024">
        <f t="shared" si="355"/>
        <v>0.52604260527422353</v>
      </c>
      <c r="CE338" s="1005">
        <v>33627</v>
      </c>
      <c r="CF338" s="1005">
        <f t="shared" si="356"/>
        <v>38355</v>
      </c>
      <c r="CG338" s="1005">
        <f t="shared" si="357"/>
        <v>0</v>
      </c>
      <c r="CH338" s="1005">
        <v>244.5</v>
      </c>
      <c r="CI338" s="1005">
        <v>84.72</v>
      </c>
      <c r="CJ338" s="1005">
        <v>195.6</v>
      </c>
      <c r="CK338" s="1005">
        <v>0.9506</v>
      </c>
      <c r="CL338" s="1024">
        <f t="shared" si="323"/>
        <v>0.52752554633751525</v>
      </c>
      <c r="CM338" s="1005">
        <v>30033</v>
      </c>
      <c r="CN338" s="1005">
        <f t="shared" si="358"/>
        <v>34159</v>
      </c>
      <c r="CO338" s="1005">
        <f t="shared" si="359"/>
        <v>0</v>
      </c>
      <c r="CP338" s="1005">
        <v>244.5</v>
      </c>
      <c r="CQ338" s="1005">
        <v>141.6</v>
      </c>
      <c r="CR338" s="1005">
        <v>195.6</v>
      </c>
      <c r="CS338" s="1005">
        <v>0.97960000000000003</v>
      </c>
      <c r="CT338" s="1024">
        <f t="shared" si="308"/>
        <v>0.58214301986513584</v>
      </c>
      <c r="CU338" s="1005">
        <v>61329</v>
      </c>
      <c r="CV338" s="1005">
        <f t="shared" si="360"/>
        <v>63210</v>
      </c>
      <c r="CW338" s="1005">
        <f t="shared" si="361"/>
        <v>0</v>
      </c>
    </row>
    <row r="339" spans="1:101">
      <c r="A339" s="1004">
        <v>333</v>
      </c>
      <c r="B339" s="1005" t="s">
        <v>950</v>
      </c>
      <c r="C339" s="1004" t="s">
        <v>1274</v>
      </c>
      <c r="D339" s="1005" t="s">
        <v>2011</v>
      </c>
      <c r="E339" s="1004" t="s">
        <v>55</v>
      </c>
      <c r="F339" s="1004">
        <v>245</v>
      </c>
      <c r="G339" s="1005">
        <v>127</v>
      </c>
      <c r="H339" s="1004">
        <v>196</v>
      </c>
      <c r="I339" s="1005">
        <v>0.97230000000000005</v>
      </c>
      <c r="J339" s="1024">
        <f t="shared" si="328"/>
        <v>0.23304899387576553</v>
      </c>
      <c r="K339" s="1005">
        <v>21310</v>
      </c>
      <c r="L339" s="1005">
        <f t="shared" si="329"/>
        <v>54864</v>
      </c>
      <c r="M339" s="1005">
        <f t="shared" si="330"/>
        <v>0</v>
      </c>
      <c r="N339" s="1005">
        <v>245</v>
      </c>
      <c r="O339" s="1005">
        <v>128</v>
      </c>
      <c r="P339" s="1005">
        <v>196</v>
      </c>
      <c r="Q339" s="1005">
        <v>0.97330000000000005</v>
      </c>
      <c r="R339" s="1024">
        <f t="shared" si="331"/>
        <v>0.2739100302419355</v>
      </c>
      <c r="S339" s="1005">
        <v>26085</v>
      </c>
      <c r="T339" s="1005">
        <f t="shared" si="332"/>
        <v>57139</v>
      </c>
      <c r="U339" s="1005">
        <f t="shared" si="333"/>
        <v>0</v>
      </c>
      <c r="V339" s="1005">
        <v>245</v>
      </c>
      <c r="W339" s="1005">
        <v>121</v>
      </c>
      <c r="X339" s="1005">
        <v>196</v>
      </c>
      <c r="Y339" s="1005">
        <v>0.96040000000000003</v>
      </c>
      <c r="Z339" s="1024">
        <f t="shared" si="334"/>
        <v>0.1928374655647383</v>
      </c>
      <c r="AA339" s="1005">
        <v>16800</v>
      </c>
      <c r="AB339" s="1005">
        <f t="shared" si="335"/>
        <v>52272</v>
      </c>
      <c r="AC339" s="1005">
        <f t="shared" si="336"/>
        <v>0</v>
      </c>
      <c r="AD339" s="1005">
        <v>245</v>
      </c>
      <c r="AE339" s="1005">
        <v>154</v>
      </c>
      <c r="AF339" s="1005">
        <v>196</v>
      </c>
      <c r="AG339" s="1005">
        <v>0.93940000000000001</v>
      </c>
      <c r="AH339" s="1024">
        <f t="shared" si="337"/>
        <v>0.22762184052506634</v>
      </c>
      <c r="AI339" s="1005">
        <v>26080</v>
      </c>
      <c r="AJ339" s="1005">
        <f t="shared" si="338"/>
        <v>68746</v>
      </c>
      <c r="AK339" s="1005">
        <f t="shared" si="339"/>
        <v>0</v>
      </c>
      <c r="AL339" s="1005">
        <v>245</v>
      </c>
      <c r="AM339" s="1005">
        <v>180</v>
      </c>
      <c r="AN339" s="1005">
        <v>196</v>
      </c>
      <c r="AO339" s="1005">
        <v>0.9355</v>
      </c>
      <c r="AP339" s="1024">
        <f t="shared" si="340"/>
        <v>0.33292264038231778</v>
      </c>
      <c r="AQ339" s="1005">
        <v>44585</v>
      </c>
      <c r="AR339" s="1005">
        <f t="shared" si="341"/>
        <v>80352</v>
      </c>
      <c r="AS339" s="1005">
        <f t="shared" si="342"/>
        <v>0</v>
      </c>
      <c r="AT339" s="1005">
        <v>245</v>
      </c>
      <c r="AU339" s="1005">
        <v>159</v>
      </c>
      <c r="AV339" s="1005">
        <v>196</v>
      </c>
      <c r="AW339" s="1005">
        <v>0.89100000000000001</v>
      </c>
      <c r="AX339" s="1024">
        <f t="shared" si="343"/>
        <v>0.27511355695317957</v>
      </c>
      <c r="AY339" s="1005">
        <v>31495</v>
      </c>
      <c r="AZ339" s="1005">
        <f t="shared" si="344"/>
        <v>68688</v>
      </c>
      <c r="BA339" s="1005">
        <f t="shared" si="345"/>
        <v>0</v>
      </c>
      <c r="BB339" s="1005">
        <v>245</v>
      </c>
      <c r="BC339" s="1005">
        <v>109</v>
      </c>
      <c r="BD339" s="1005">
        <v>196</v>
      </c>
      <c r="BE339" s="1005">
        <v>0.86350000000000005</v>
      </c>
      <c r="BF339" s="1024">
        <f t="shared" si="346"/>
        <v>0.13823123211995658</v>
      </c>
      <c r="BG339" s="1005">
        <v>11210</v>
      </c>
      <c r="BH339" s="1005">
        <f t="shared" si="347"/>
        <v>48658</v>
      </c>
      <c r="BI339" s="1005">
        <f t="shared" si="348"/>
        <v>0</v>
      </c>
      <c r="BJ339" s="1005">
        <v>245</v>
      </c>
      <c r="BK339" s="1005">
        <v>20</v>
      </c>
      <c r="BL339" s="1005">
        <v>196</v>
      </c>
      <c r="BM339" s="1005">
        <v>0.30159999999999998</v>
      </c>
      <c r="BN339" s="1024">
        <f t="shared" si="349"/>
        <v>0.50763888888888886</v>
      </c>
      <c r="BO339" s="1005">
        <v>7310</v>
      </c>
      <c r="BP339" s="1005">
        <f t="shared" si="350"/>
        <v>8640</v>
      </c>
      <c r="BQ339" s="1005">
        <f t="shared" si="351"/>
        <v>0</v>
      </c>
      <c r="BR339" s="1005">
        <v>245</v>
      </c>
      <c r="BS339" s="1005">
        <v>21</v>
      </c>
      <c r="BT339" s="1005">
        <v>196</v>
      </c>
      <c r="BU339" s="1005">
        <v>0.4919</v>
      </c>
      <c r="BV339" s="1024">
        <f t="shared" si="352"/>
        <v>0.25825652841781876</v>
      </c>
      <c r="BW339" s="1005">
        <v>4035</v>
      </c>
      <c r="BX339" s="1005">
        <f t="shared" si="353"/>
        <v>9374</v>
      </c>
      <c r="BY339" s="1005">
        <f t="shared" si="354"/>
        <v>0</v>
      </c>
      <c r="BZ339" s="1005">
        <v>245</v>
      </c>
      <c r="CA339" s="1005">
        <v>25</v>
      </c>
      <c r="CB339" s="1005">
        <v>196</v>
      </c>
      <c r="CC339" s="1005">
        <v>0.5927</v>
      </c>
      <c r="CD339" s="1024">
        <f t="shared" si="355"/>
        <v>0.19408602150537635</v>
      </c>
      <c r="CE339" s="1005">
        <v>3610</v>
      </c>
      <c r="CF339" s="1005">
        <f t="shared" si="356"/>
        <v>11160</v>
      </c>
      <c r="CG339" s="1005">
        <f t="shared" si="357"/>
        <v>0</v>
      </c>
      <c r="CH339" s="1005">
        <v>245</v>
      </c>
      <c r="CI339" s="1005">
        <v>152</v>
      </c>
      <c r="CJ339" s="1005">
        <v>196</v>
      </c>
      <c r="CK339" s="1005">
        <v>0.88429999999999997</v>
      </c>
      <c r="CL339" s="1024">
        <f t="shared" si="323"/>
        <v>0.19805372807017543</v>
      </c>
      <c r="CM339" s="1005">
        <v>20230</v>
      </c>
      <c r="CN339" s="1005">
        <f t="shared" si="358"/>
        <v>61286</v>
      </c>
      <c r="CO339" s="1005">
        <f t="shared" si="359"/>
        <v>0</v>
      </c>
      <c r="CP339" s="1005">
        <v>245</v>
      </c>
      <c r="CQ339" s="1005">
        <v>213</v>
      </c>
      <c r="CR339" s="1005">
        <v>213</v>
      </c>
      <c r="CS339" s="1005">
        <v>0.84260000000000002</v>
      </c>
      <c r="CT339" s="1024">
        <f t="shared" si="308"/>
        <v>0.31428264930082284</v>
      </c>
      <c r="CU339" s="1005">
        <v>49805</v>
      </c>
      <c r="CV339" s="1005">
        <f t="shared" si="360"/>
        <v>95083</v>
      </c>
      <c r="CW339" s="1005">
        <f t="shared" si="361"/>
        <v>0</v>
      </c>
    </row>
    <row r="340" spans="1:101">
      <c r="A340" s="1004">
        <v>334</v>
      </c>
      <c r="B340" s="1005" t="s">
        <v>1824</v>
      </c>
      <c r="C340" s="1004" t="s">
        <v>1274</v>
      </c>
      <c r="D340" s="1005" t="s">
        <v>2203</v>
      </c>
      <c r="E340" s="1004" t="s">
        <v>55</v>
      </c>
      <c r="F340" s="1004">
        <v>245</v>
      </c>
      <c r="G340" s="1005">
        <v>111.6</v>
      </c>
      <c r="H340" s="1004">
        <v>196</v>
      </c>
      <c r="I340" s="1005">
        <v>0.95479999999999998</v>
      </c>
      <c r="J340" s="1024">
        <f t="shared" si="328"/>
        <v>1.9862604540023896E-2</v>
      </c>
      <c r="K340" s="1005">
        <v>1596</v>
      </c>
      <c r="L340" s="1005">
        <f t="shared" si="329"/>
        <v>48211</v>
      </c>
      <c r="M340" s="1005">
        <f t="shared" si="330"/>
        <v>0</v>
      </c>
      <c r="N340" s="1005">
        <v>245</v>
      </c>
      <c r="O340" s="1005">
        <v>144</v>
      </c>
      <c r="P340" s="1005">
        <v>196</v>
      </c>
      <c r="Q340" s="1005">
        <v>0.96719999999999995</v>
      </c>
      <c r="R340" s="1024">
        <f t="shared" si="331"/>
        <v>0.31297603046594979</v>
      </c>
      <c r="S340" s="1005">
        <v>33531</v>
      </c>
      <c r="T340" s="1005">
        <f t="shared" si="332"/>
        <v>64282</v>
      </c>
      <c r="U340" s="1005">
        <f t="shared" si="333"/>
        <v>0</v>
      </c>
      <c r="V340" s="1005">
        <v>245</v>
      </c>
      <c r="W340" s="1005">
        <v>150</v>
      </c>
      <c r="X340" s="1005">
        <v>196</v>
      </c>
      <c r="Y340" s="1005">
        <v>0.95109999999999995</v>
      </c>
      <c r="Z340" s="1024">
        <f t="shared" si="334"/>
        <v>0.33508333333333334</v>
      </c>
      <c r="AA340" s="1005">
        <v>36189</v>
      </c>
      <c r="AB340" s="1005">
        <f t="shared" si="335"/>
        <v>64800</v>
      </c>
      <c r="AC340" s="1005">
        <f t="shared" si="336"/>
        <v>0</v>
      </c>
      <c r="AD340" s="1005">
        <v>245</v>
      </c>
      <c r="AE340" s="1005">
        <v>154.56</v>
      </c>
      <c r="AF340" s="1005">
        <v>196</v>
      </c>
      <c r="AG340" s="1005">
        <v>0.95840000000000003</v>
      </c>
      <c r="AH340" s="1024">
        <f t="shared" si="337"/>
        <v>0.16013198757763975</v>
      </c>
      <c r="AI340" s="1005">
        <v>18414</v>
      </c>
      <c r="AJ340" s="1005">
        <f t="shared" si="338"/>
        <v>68996</v>
      </c>
      <c r="AK340" s="1005">
        <f t="shared" si="339"/>
        <v>0</v>
      </c>
      <c r="AL340" s="1005">
        <v>245</v>
      </c>
      <c r="AM340" s="1005">
        <v>132.24</v>
      </c>
      <c r="AN340" s="1005">
        <v>196</v>
      </c>
      <c r="AO340" s="1005">
        <v>0.98340000000000005</v>
      </c>
      <c r="AP340" s="1024">
        <f t="shared" si="340"/>
        <v>4.0584811584021226E-2</v>
      </c>
      <c r="AQ340" s="1005">
        <v>3993</v>
      </c>
      <c r="AR340" s="1005">
        <f t="shared" si="341"/>
        <v>59032</v>
      </c>
      <c r="AS340" s="1005">
        <f t="shared" si="342"/>
        <v>0</v>
      </c>
      <c r="AT340" s="1005">
        <v>245</v>
      </c>
      <c r="AU340" s="1005">
        <v>83.28</v>
      </c>
      <c r="AV340" s="1005">
        <v>196</v>
      </c>
      <c r="AW340" s="1005">
        <v>0.98450000000000004</v>
      </c>
      <c r="AX340" s="1024">
        <f t="shared" si="343"/>
        <v>7.1395693243675951E-2</v>
      </c>
      <c r="AY340" s="1005">
        <v>4281</v>
      </c>
      <c r="AZ340" s="1005">
        <f t="shared" si="344"/>
        <v>35977</v>
      </c>
      <c r="BA340" s="1005">
        <f t="shared" si="345"/>
        <v>0</v>
      </c>
      <c r="BB340" s="1005">
        <v>245</v>
      </c>
      <c r="BC340" s="1005">
        <v>161.28</v>
      </c>
      <c r="BD340" s="1005">
        <v>196</v>
      </c>
      <c r="BE340" s="1005">
        <v>0.97240000000000004</v>
      </c>
      <c r="BF340" s="1024">
        <f t="shared" si="346"/>
        <v>0.18208665354582693</v>
      </c>
      <c r="BG340" s="1005">
        <v>21849</v>
      </c>
      <c r="BH340" s="1005">
        <f t="shared" si="347"/>
        <v>71995</v>
      </c>
      <c r="BI340" s="1005">
        <f t="shared" si="348"/>
        <v>0</v>
      </c>
      <c r="BJ340" s="1005">
        <v>245</v>
      </c>
      <c r="BK340" s="1005">
        <v>133.68</v>
      </c>
      <c r="BL340" s="1005">
        <v>196</v>
      </c>
      <c r="BM340" s="1005">
        <v>0.97619999999999996</v>
      </c>
      <c r="BN340" s="1024">
        <f t="shared" si="349"/>
        <v>5.2519698783163773E-2</v>
      </c>
      <c r="BO340" s="1005">
        <v>5055</v>
      </c>
      <c r="BP340" s="1005">
        <f t="shared" si="350"/>
        <v>57750</v>
      </c>
      <c r="BQ340" s="1005">
        <f t="shared" si="351"/>
        <v>0</v>
      </c>
      <c r="BR340" s="1005">
        <v>245</v>
      </c>
      <c r="BS340" s="1005">
        <v>11.28</v>
      </c>
      <c r="BT340" s="1005">
        <v>196</v>
      </c>
      <c r="BU340" s="1005">
        <v>0.9325</v>
      </c>
      <c r="BV340" s="1024">
        <f t="shared" si="352"/>
        <v>0.19088881262868909</v>
      </c>
      <c r="BW340" s="1005">
        <v>1602</v>
      </c>
      <c r="BX340" s="1005">
        <f t="shared" si="353"/>
        <v>5035</v>
      </c>
      <c r="BY340" s="1005">
        <f t="shared" si="354"/>
        <v>0</v>
      </c>
      <c r="BZ340" s="1005">
        <v>245</v>
      </c>
      <c r="CA340" s="1005">
        <v>8.4</v>
      </c>
      <c r="CB340" s="1005">
        <v>196</v>
      </c>
      <c r="CC340" s="1005">
        <v>0.90529999999999999</v>
      </c>
      <c r="CD340" s="1024">
        <f t="shared" si="355"/>
        <v>0.16225038402457756</v>
      </c>
      <c r="CE340" s="1005">
        <v>1014</v>
      </c>
      <c r="CF340" s="1005">
        <f t="shared" si="356"/>
        <v>3750</v>
      </c>
      <c r="CG340" s="1005">
        <f t="shared" si="357"/>
        <v>0</v>
      </c>
      <c r="CH340" s="1005">
        <v>245</v>
      </c>
      <c r="CI340" s="1005">
        <v>6.48</v>
      </c>
      <c r="CJ340" s="1005">
        <v>196</v>
      </c>
      <c r="CK340" s="1005">
        <v>0.9153</v>
      </c>
      <c r="CL340" s="1024">
        <f t="shared" si="323"/>
        <v>0.17085537918871252</v>
      </c>
      <c r="CM340" s="1005">
        <v>744</v>
      </c>
      <c r="CN340" s="1005">
        <f t="shared" si="358"/>
        <v>2613</v>
      </c>
      <c r="CO340" s="1005">
        <f t="shared" si="359"/>
        <v>0</v>
      </c>
      <c r="CP340" s="1005">
        <v>245</v>
      </c>
      <c r="CQ340" s="1005">
        <v>6.72</v>
      </c>
      <c r="CR340" s="1005">
        <v>196</v>
      </c>
      <c r="CS340" s="1005">
        <v>0.97299999999999998</v>
      </c>
      <c r="CT340" s="1024">
        <f t="shared" ref="CT340:CT390" si="362">+(CU340/(24*31*CQ340))</f>
        <v>0.20041282642089095</v>
      </c>
      <c r="CU340" s="1005">
        <v>1002</v>
      </c>
      <c r="CV340" s="1005">
        <f t="shared" si="360"/>
        <v>3000</v>
      </c>
      <c r="CW340" s="1005">
        <f t="shared" si="361"/>
        <v>0</v>
      </c>
    </row>
    <row r="341" spans="1:101">
      <c r="A341" s="1004">
        <v>335</v>
      </c>
      <c r="B341" s="1005" t="s">
        <v>754</v>
      </c>
      <c r="C341" s="1004" t="s">
        <v>1274</v>
      </c>
      <c r="D341" s="1005" t="s">
        <v>2011</v>
      </c>
      <c r="E341" s="1004" t="s">
        <v>55</v>
      </c>
      <c r="F341" s="1004">
        <v>245</v>
      </c>
      <c r="G341" s="1005">
        <v>93.6</v>
      </c>
      <c r="H341" s="1004">
        <v>196</v>
      </c>
      <c r="I341" s="1005">
        <v>0.68069999999999997</v>
      </c>
      <c r="J341" s="1024">
        <f t="shared" si="328"/>
        <v>6.7663817663817669E-2</v>
      </c>
      <c r="K341" s="1005">
        <v>4560</v>
      </c>
      <c r="L341" s="1005">
        <f t="shared" si="329"/>
        <v>40435</v>
      </c>
      <c r="M341" s="1005">
        <f t="shared" si="330"/>
        <v>0</v>
      </c>
      <c r="N341" s="1005">
        <v>245</v>
      </c>
      <c r="O341" s="1005">
        <v>12</v>
      </c>
      <c r="P341" s="1005">
        <v>196</v>
      </c>
      <c r="Q341" s="1005">
        <v>0.38700000000000001</v>
      </c>
      <c r="R341" s="1024">
        <f t="shared" si="331"/>
        <v>4.1666666666666664E-2</v>
      </c>
      <c r="S341" s="1005">
        <v>372</v>
      </c>
      <c r="T341" s="1005">
        <f t="shared" si="332"/>
        <v>5357</v>
      </c>
      <c r="U341" s="1005">
        <f t="shared" si="333"/>
        <v>0</v>
      </c>
      <c r="V341" s="1005">
        <v>245</v>
      </c>
      <c r="W341" s="1005">
        <v>104</v>
      </c>
      <c r="X341" s="1005">
        <v>196</v>
      </c>
      <c r="Y341" s="1005">
        <v>0.84699999999999998</v>
      </c>
      <c r="Z341" s="1024">
        <f t="shared" si="334"/>
        <v>0.35683760683760685</v>
      </c>
      <c r="AA341" s="1005">
        <v>26720</v>
      </c>
      <c r="AB341" s="1005">
        <f t="shared" si="335"/>
        <v>44928</v>
      </c>
      <c r="AC341" s="1005">
        <f t="shared" si="336"/>
        <v>0</v>
      </c>
      <c r="AD341" s="1005">
        <v>245</v>
      </c>
      <c r="AE341" s="1005">
        <v>118.4</v>
      </c>
      <c r="AF341" s="1005">
        <v>196</v>
      </c>
      <c r="AG341" s="1005">
        <v>0.82750000000000001</v>
      </c>
      <c r="AH341" s="1024">
        <f t="shared" si="337"/>
        <v>0.57196309212438246</v>
      </c>
      <c r="AI341" s="1005">
        <v>50384</v>
      </c>
      <c r="AJ341" s="1005">
        <f t="shared" si="338"/>
        <v>52854</v>
      </c>
      <c r="AK341" s="1005">
        <f t="shared" si="339"/>
        <v>0</v>
      </c>
      <c r="AL341" s="1005">
        <v>245</v>
      </c>
      <c r="AM341" s="1005">
        <v>129.6</v>
      </c>
      <c r="AN341" s="1005">
        <v>196</v>
      </c>
      <c r="AO341" s="1005">
        <v>0.71109999999999995</v>
      </c>
      <c r="AP341" s="1024">
        <f t="shared" si="340"/>
        <v>0.54456225939200853</v>
      </c>
      <c r="AQ341" s="1005">
        <v>52508</v>
      </c>
      <c r="AR341" s="1005">
        <f t="shared" si="341"/>
        <v>57853</v>
      </c>
      <c r="AS341" s="1005">
        <f t="shared" si="342"/>
        <v>0</v>
      </c>
      <c r="AT341" s="1005">
        <v>245</v>
      </c>
      <c r="AU341" s="1005">
        <v>128</v>
      </c>
      <c r="AV341" s="1005">
        <v>196</v>
      </c>
      <c r="AW341" s="1005">
        <v>0.76060000000000005</v>
      </c>
      <c r="AX341" s="1024">
        <f t="shared" si="343"/>
        <v>0.5473958333333333</v>
      </c>
      <c r="AY341" s="1005">
        <v>50448</v>
      </c>
      <c r="AZ341" s="1005">
        <f t="shared" si="344"/>
        <v>55296</v>
      </c>
      <c r="BA341" s="1005">
        <f t="shared" si="345"/>
        <v>0</v>
      </c>
      <c r="BB341" s="1005">
        <v>245</v>
      </c>
      <c r="BC341" s="1005">
        <v>115.2</v>
      </c>
      <c r="BD341" s="1005">
        <v>196</v>
      </c>
      <c r="BE341" s="1005">
        <v>0.79220000000000002</v>
      </c>
      <c r="BF341" s="1024">
        <f t="shared" si="346"/>
        <v>0.48872461170848264</v>
      </c>
      <c r="BG341" s="1005">
        <v>41888</v>
      </c>
      <c r="BH341" s="1005">
        <f t="shared" si="347"/>
        <v>51425</v>
      </c>
      <c r="BI341" s="1005">
        <f t="shared" si="348"/>
        <v>0</v>
      </c>
      <c r="BJ341" s="1005">
        <v>245</v>
      </c>
      <c r="BK341" s="1005">
        <v>120</v>
      </c>
      <c r="BL341" s="1005">
        <v>196</v>
      </c>
      <c r="BM341" s="1005">
        <v>0.74470000000000003</v>
      </c>
      <c r="BN341" s="1024">
        <f t="shared" si="349"/>
        <v>0.41606481481481483</v>
      </c>
      <c r="BO341" s="1005">
        <v>35948</v>
      </c>
      <c r="BP341" s="1005">
        <f t="shared" si="350"/>
        <v>51840</v>
      </c>
      <c r="BQ341" s="1005">
        <f t="shared" si="351"/>
        <v>0</v>
      </c>
      <c r="BR341" s="1005">
        <v>245</v>
      </c>
      <c r="BS341" s="1005">
        <v>112</v>
      </c>
      <c r="BT341" s="1005">
        <v>196</v>
      </c>
      <c r="BU341" s="1005">
        <v>0.67249999999999999</v>
      </c>
      <c r="BV341" s="1024">
        <f t="shared" si="352"/>
        <v>0.3232046850998464</v>
      </c>
      <c r="BW341" s="1005">
        <v>26932</v>
      </c>
      <c r="BX341" s="1005">
        <f t="shared" si="353"/>
        <v>49997</v>
      </c>
      <c r="BY341" s="1005">
        <f t="shared" si="354"/>
        <v>0</v>
      </c>
      <c r="BZ341" s="1005">
        <v>245</v>
      </c>
      <c r="CA341" s="1005">
        <v>113.6</v>
      </c>
      <c r="CB341" s="1005">
        <v>196</v>
      </c>
      <c r="CC341" s="1005">
        <v>0.61960000000000004</v>
      </c>
      <c r="CD341" s="1024">
        <f t="shared" si="355"/>
        <v>0.20445252158109953</v>
      </c>
      <c r="CE341" s="1005">
        <v>17280</v>
      </c>
      <c r="CF341" s="1005">
        <f t="shared" si="356"/>
        <v>50711</v>
      </c>
      <c r="CG341" s="1005">
        <f t="shared" si="357"/>
        <v>0</v>
      </c>
      <c r="CH341" s="1005">
        <v>245</v>
      </c>
      <c r="CI341" s="1005">
        <v>108.8</v>
      </c>
      <c r="CJ341" s="1005">
        <v>196</v>
      </c>
      <c r="CK341" s="1005">
        <v>0.64780000000000004</v>
      </c>
      <c r="CL341" s="1024">
        <f t="shared" si="323"/>
        <v>0.29132746848739499</v>
      </c>
      <c r="CM341" s="1005">
        <v>21300</v>
      </c>
      <c r="CN341" s="1005">
        <f t="shared" si="358"/>
        <v>43868</v>
      </c>
      <c r="CO341" s="1005">
        <f t="shared" si="359"/>
        <v>0</v>
      </c>
      <c r="CP341" s="1005">
        <v>245</v>
      </c>
      <c r="CQ341" s="1005">
        <v>109.6</v>
      </c>
      <c r="CR341" s="1005">
        <v>196</v>
      </c>
      <c r="CS341" s="1005">
        <v>0.75049999999999994</v>
      </c>
      <c r="CT341" s="1024">
        <f t="shared" si="362"/>
        <v>0.29756298563692019</v>
      </c>
      <c r="CU341" s="1005">
        <v>24264</v>
      </c>
      <c r="CV341" s="1005">
        <f t="shared" si="360"/>
        <v>48925</v>
      </c>
      <c r="CW341" s="1005">
        <f t="shared" si="361"/>
        <v>0</v>
      </c>
    </row>
    <row r="342" spans="1:101">
      <c r="A342" s="1004">
        <v>336</v>
      </c>
      <c r="B342" s="1005" t="s">
        <v>756</v>
      </c>
      <c r="C342" s="1004" t="s">
        <v>1274</v>
      </c>
      <c r="D342" s="1005" t="s">
        <v>2011</v>
      </c>
      <c r="E342" s="1004" t="s">
        <v>55</v>
      </c>
      <c r="F342" s="1004">
        <v>245</v>
      </c>
      <c r="G342" s="1005">
        <v>110</v>
      </c>
      <c r="H342" s="1004">
        <v>196</v>
      </c>
      <c r="I342" s="1005">
        <v>0.98580000000000001</v>
      </c>
      <c r="J342" s="1024">
        <f t="shared" si="328"/>
        <v>0.27178030303030304</v>
      </c>
      <c r="K342" s="1005">
        <v>21525</v>
      </c>
      <c r="L342" s="1005">
        <f t="shared" si="329"/>
        <v>47520</v>
      </c>
      <c r="M342" s="1005">
        <f t="shared" si="330"/>
        <v>0</v>
      </c>
      <c r="N342" s="1005">
        <v>245</v>
      </c>
      <c r="O342" s="1005">
        <v>113</v>
      </c>
      <c r="P342" s="1005">
        <v>196</v>
      </c>
      <c r="Q342" s="1005">
        <v>0.97870000000000001</v>
      </c>
      <c r="R342" s="1024">
        <f t="shared" si="331"/>
        <v>0.28576696165191739</v>
      </c>
      <c r="S342" s="1005">
        <v>24025</v>
      </c>
      <c r="T342" s="1005">
        <f t="shared" si="332"/>
        <v>50443</v>
      </c>
      <c r="U342" s="1005">
        <f t="shared" si="333"/>
        <v>0</v>
      </c>
      <c r="V342" s="1005">
        <v>245</v>
      </c>
      <c r="W342" s="1005">
        <v>102.05</v>
      </c>
      <c r="X342" s="1005">
        <v>196</v>
      </c>
      <c r="Y342" s="1005">
        <v>0.95989999999999998</v>
      </c>
      <c r="Z342" s="1024">
        <f t="shared" si="334"/>
        <v>0.26920354945832653</v>
      </c>
      <c r="AA342" s="1005">
        <v>19780</v>
      </c>
      <c r="AB342" s="1005">
        <f t="shared" si="335"/>
        <v>44086</v>
      </c>
      <c r="AC342" s="1005">
        <f t="shared" si="336"/>
        <v>0</v>
      </c>
      <c r="AD342" s="1005">
        <v>245</v>
      </c>
      <c r="AE342" s="1005">
        <v>124.2</v>
      </c>
      <c r="AF342" s="1005">
        <v>196</v>
      </c>
      <c r="AG342" s="1005">
        <v>0.9738</v>
      </c>
      <c r="AH342" s="1024">
        <f t="shared" si="337"/>
        <v>0.24024725988260348</v>
      </c>
      <c r="AI342" s="1005">
        <v>22200</v>
      </c>
      <c r="AJ342" s="1005">
        <f t="shared" si="338"/>
        <v>55443</v>
      </c>
      <c r="AK342" s="1005">
        <f t="shared" si="339"/>
        <v>0</v>
      </c>
      <c r="AL342" s="1005">
        <v>245</v>
      </c>
      <c r="AM342" s="1005">
        <v>109.5</v>
      </c>
      <c r="AN342" s="1005">
        <v>196</v>
      </c>
      <c r="AO342" s="1005">
        <v>0.98470000000000002</v>
      </c>
      <c r="AP342" s="1024">
        <f t="shared" si="340"/>
        <v>0.28103058869740266</v>
      </c>
      <c r="AQ342" s="1005">
        <v>22895</v>
      </c>
      <c r="AR342" s="1005">
        <f t="shared" si="341"/>
        <v>48881</v>
      </c>
      <c r="AS342" s="1005">
        <f t="shared" si="342"/>
        <v>0</v>
      </c>
      <c r="AT342" s="1005">
        <v>245</v>
      </c>
      <c r="AU342" s="1005">
        <v>105</v>
      </c>
      <c r="AV342" s="1005">
        <v>196</v>
      </c>
      <c r="AW342" s="1005">
        <v>0.99490000000000001</v>
      </c>
      <c r="AX342" s="1024">
        <f t="shared" si="343"/>
        <v>7.784391534391534E-2</v>
      </c>
      <c r="AY342" s="1005">
        <v>5885</v>
      </c>
      <c r="AZ342" s="1005">
        <f t="shared" si="344"/>
        <v>45360</v>
      </c>
      <c r="BA342" s="1005">
        <f t="shared" si="345"/>
        <v>0</v>
      </c>
      <c r="BB342" s="1005">
        <v>245</v>
      </c>
      <c r="BC342" s="1005">
        <v>4.5</v>
      </c>
      <c r="BD342" s="1005">
        <v>196</v>
      </c>
      <c r="BE342" s="1005">
        <v>1</v>
      </c>
      <c r="BF342" s="1024">
        <f t="shared" si="346"/>
        <v>0.45250896057347673</v>
      </c>
      <c r="BG342" s="1005">
        <v>1515</v>
      </c>
      <c r="BH342" s="1005">
        <f t="shared" si="347"/>
        <v>2009</v>
      </c>
      <c r="BI342" s="1005">
        <f t="shared" si="348"/>
        <v>0</v>
      </c>
      <c r="BJ342" s="1005">
        <v>245</v>
      </c>
      <c r="BK342" s="1005">
        <v>10</v>
      </c>
      <c r="BL342" s="1005">
        <v>196</v>
      </c>
      <c r="BM342" s="1005">
        <v>1.0034000000000001</v>
      </c>
      <c r="BN342" s="1024">
        <f t="shared" si="349"/>
        <v>0.20069444444444445</v>
      </c>
      <c r="BO342" s="1005">
        <v>1445</v>
      </c>
      <c r="BP342" s="1005">
        <f t="shared" si="350"/>
        <v>4320</v>
      </c>
      <c r="BQ342" s="1005">
        <f t="shared" si="351"/>
        <v>0</v>
      </c>
      <c r="BR342" s="1005">
        <v>245</v>
      </c>
      <c r="BS342" s="1005">
        <v>15.8</v>
      </c>
      <c r="BT342" s="1005">
        <v>196</v>
      </c>
      <c r="BU342" s="1005">
        <v>0.99429999999999996</v>
      </c>
      <c r="BV342" s="1024">
        <f t="shared" si="352"/>
        <v>0.14972097454743433</v>
      </c>
      <c r="BW342" s="1005">
        <v>1760</v>
      </c>
      <c r="BX342" s="1005">
        <f t="shared" si="353"/>
        <v>7053</v>
      </c>
      <c r="BY342" s="1005">
        <f t="shared" si="354"/>
        <v>0</v>
      </c>
      <c r="BZ342" s="1005">
        <v>245</v>
      </c>
      <c r="CA342" s="1005">
        <v>113</v>
      </c>
      <c r="CB342" s="1005">
        <v>196</v>
      </c>
      <c r="CC342" s="1005">
        <v>0.88519999999999999</v>
      </c>
      <c r="CD342" s="1024">
        <f t="shared" si="355"/>
        <v>0.20256446855076601</v>
      </c>
      <c r="CE342" s="1005">
        <v>17030</v>
      </c>
      <c r="CF342" s="1005">
        <f t="shared" si="356"/>
        <v>50443</v>
      </c>
      <c r="CG342" s="1005">
        <f t="shared" si="357"/>
        <v>0</v>
      </c>
      <c r="CH342" s="1005">
        <v>245</v>
      </c>
      <c r="CI342" s="1005">
        <v>112.6</v>
      </c>
      <c r="CJ342" s="1005">
        <v>196</v>
      </c>
      <c r="CK342" s="1005">
        <v>0.88649999999999995</v>
      </c>
      <c r="CL342" s="1024">
        <f t="shared" si="323"/>
        <v>0.43006745326905188</v>
      </c>
      <c r="CM342" s="1005">
        <v>32542</v>
      </c>
      <c r="CN342" s="1005">
        <f t="shared" si="358"/>
        <v>45400</v>
      </c>
      <c r="CO342" s="1005">
        <f t="shared" si="359"/>
        <v>0</v>
      </c>
      <c r="CP342" s="1005">
        <v>245</v>
      </c>
      <c r="CQ342" s="1005">
        <v>128</v>
      </c>
      <c r="CR342" s="1005">
        <v>196</v>
      </c>
      <c r="CS342" s="1005">
        <v>0.94789999999999996</v>
      </c>
      <c r="CT342" s="1024">
        <f t="shared" si="362"/>
        <v>0.26440692204301075</v>
      </c>
      <c r="CU342" s="1005">
        <v>25180</v>
      </c>
      <c r="CV342" s="1005">
        <f t="shared" si="360"/>
        <v>57139</v>
      </c>
      <c r="CW342" s="1005">
        <f t="shared" si="361"/>
        <v>0</v>
      </c>
    </row>
    <row r="343" spans="1:101">
      <c r="A343" s="1004">
        <v>337</v>
      </c>
      <c r="B343" s="1005" t="s">
        <v>1767</v>
      </c>
      <c r="C343" s="1004" t="s">
        <v>1274</v>
      </c>
      <c r="D343" s="1005" t="s">
        <v>2011</v>
      </c>
      <c r="E343" s="1004" t="s">
        <v>55</v>
      </c>
      <c r="F343" s="1004">
        <v>245</v>
      </c>
      <c r="G343" s="1005">
        <v>201</v>
      </c>
      <c r="H343" s="1004">
        <v>201</v>
      </c>
      <c r="I343" s="1005">
        <v>0.98480000000000001</v>
      </c>
      <c r="J343" s="1024">
        <f t="shared" si="328"/>
        <v>0.42116500829187398</v>
      </c>
      <c r="K343" s="1005">
        <v>60951</v>
      </c>
      <c r="L343" s="1005">
        <f t="shared" si="329"/>
        <v>86832</v>
      </c>
      <c r="M343" s="1005">
        <f t="shared" si="330"/>
        <v>0</v>
      </c>
      <c r="N343" s="1005">
        <v>245</v>
      </c>
      <c r="O343" s="1005">
        <v>191.4</v>
      </c>
      <c r="P343" s="1005">
        <v>196</v>
      </c>
      <c r="Q343" s="1005">
        <v>0.97889999999999999</v>
      </c>
      <c r="R343" s="1024">
        <f t="shared" si="331"/>
        <v>0.33128139009674046</v>
      </c>
      <c r="S343" s="1005">
        <v>47175</v>
      </c>
      <c r="T343" s="1005">
        <f t="shared" si="332"/>
        <v>85441</v>
      </c>
      <c r="U343" s="1005">
        <f t="shared" si="333"/>
        <v>0</v>
      </c>
      <c r="V343" s="1005">
        <v>245</v>
      </c>
      <c r="W343" s="1005">
        <v>189</v>
      </c>
      <c r="X343" s="1005">
        <v>196</v>
      </c>
      <c r="Y343" s="1005">
        <v>0.98170000000000002</v>
      </c>
      <c r="Z343" s="1024">
        <f t="shared" si="334"/>
        <v>0.45</v>
      </c>
      <c r="AA343" s="1005">
        <v>61236</v>
      </c>
      <c r="AB343" s="1005">
        <f t="shared" si="335"/>
        <v>81648</v>
      </c>
      <c r="AC343" s="1005">
        <f t="shared" si="336"/>
        <v>0</v>
      </c>
      <c r="AD343" s="1005">
        <v>245</v>
      </c>
      <c r="AE343" s="1005">
        <v>168.6</v>
      </c>
      <c r="AF343" s="1005">
        <v>196</v>
      </c>
      <c r="AG343" s="1005">
        <v>0.98370000000000002</v>
      </c>
      <c r="AH343" s="1024">
        <f t="shared" si="337"/>
        <v>0.5353623770711361</v>
      </c>
      <c r="AI343" s="1005">
        <v>67155</v>
      </c>
      <c r="AJ343" s="1005">
        <f t="shared" si="338"/>
        <v>75263</v>
      </c>
      <c r="AK343" s="1005">
        <f t="shared" si="339"/>
        <v>0</v>
      </c>
      <c r="AL343" s="1005">
        <v>245</v>
      </c>
      <c r="AM343" s="1005">
        <v>183</v>
      </c>
      <c r="AN343" s="1005">
        <v>196</v>
      </c>
      <c r="AO343" s="1005">
        <v>0.98399999999999999</v>
      </c>
      <c r="AP343" s="1024">
        <f t="shared" si="340"/>
        <v>0.48825577295963335</v>
      </c>
      <c r="AQ343" s="1005">
        <v>66477</v>
      </c>
      <c r="AR343" s="1005">
        <f t="shared" si="341"/>
        <v>81691</v>
      </c>
      <c r="AS343" s="1005">
        <f t="shared" si="342"/>
        <v>0</v>
      </c>
      <c r="AT343" s="1005">
        <v>245</v>
      </c>
      <c r="AU343" s="1005">
        <v>191.4</v>
      </c>
      <c r="AV343" s="1005">
        <v>196</v>
      </c>
      <c r="AW343" s="1005">
        <v>0.9839</v>
      </c>
      <c r="AX343" s="1024">
        <f t="shared" si="343"/>
        <v>0.60048763497039359</v>
      </c>
      <c r="AY343" s="1005">
        <v>82752</v>
      </c>
      <c r="AZ343" s="1005">
        <f t="shared" si="344"/>
        <v>82685</v>
      </c>
      <c r="BA343" s="1005">
        <f t="shared" si="345"/>
        <v>67</v>
      </c>
      <c r="BB343" s="1005">
        <v>245</v>
      </c>
      <c r="BC343" s="1005">
        <v>115.8</v>
      </c>
      <c r="BD343" s="1005">
        <v>196</v>
      </c>
      <c r="BE343" s="1005">
        <v>0.93889999999999996</v>
      </c>
      <c r="BF343" s="1024">
        <f t="shared" si="346"/>
        <v>0.10157251100339852</v>
      </c>
      <c r="BG343" s="1005">
        <v>8751</v>
      </c>
      <c r="BH343" s="1005">
        <f t="shared" si="347"/>
        <v>51693</v>
      </c>
      <c r="BI343" s="1005">
        <f t="shared" si="348"/>
        <v>0</v>
      </c>
      <c r="BJ343" s="1005">
        <v>245</v>
      </c>
      <c r="BK343" s="1005">
        <v>22.8</v>
      </c>
      <c r="BL343" s="1005">
        <v>196</v>
      </c>
      <c r="BM343" s="1005">
        <v>0.76900000000000002</v>
      </c>
      <c r="BN343" s="1024">
        <f t="shared" si="349"/>
        <v>0.1558845029239766</v>
      </c>
      <c r="BO343" s="1005">
        <v>2559</v>
      </c>
      <c r="BP343" s="1005">
        <f t="shared" si="350"/>
        <v>9850</v>
      </c>
      <c r="BQ343" s="1005">
        <f t="shared" si="351"/>
        <v>0</v>
      </c>
      <c r="BR343" s="1005">
        <v>245</v>
      </c>
      <c r="BS343" s="1005">
        <v>87.6</v>
      </c>
      <c r="BT343" s="1005">
        <v>196</v>
      </c>
      <c r="BU343" s="1005">
        <v>0.80289999999999995</v>
      </c>
      <c r="BV343" s="1024">
        <f t="shared" si="352"/>
        <v>4.3222492266902349E-2</v>
      </c>
      <c r="BW343" s="1005">
        <v>2817</v>
      </c>
      <c r="BX343" s="1005">
        <f t="shared" si="353"/>
        <v>39105</v>
      </c>
      <c r="BY343" s="1005">
        <f t="shared" si="354"/>
        <v>0</v>
      </c>
      <c r="BZ343" s="1005">
        <v>245</v>
      </c>
      <c r="CA343" s="1005">
        <v>232.2</v>
      </c>
      <c r="CB343" s="1005">
        <v>232.2</v>
      </c>
      <c r="CC343" s="1005">
        <v>0.98180000000000001</v>
      </c>
      <c r="CD343" s="1024">
        <f t="shared" si="355"/>
        <v>0.34982704009335669</v>
      </c>
      <c r="CE343" s="1005">
        <v>60435</v>
      </c>
      <c r="CF343" s="1005">
        <f t="shared" si="356"/>
        <v>103654</v>
      </c>
      <c r="CG343" s="1005">
        <f t="shared" si="357"/>
        <v>0</v>
      </c>
      <c r="CH343" s="1005">
        <v>245</v>
      </c>
      <c r="CI343" s="1005">
        <v>213.6</v>
      </c>
      <c r="CJ343" s="1005">
        <v>213.6</v>
      </c>
      <c r="CK343" s="1005">
        <v>0.98550000000000004</v>
      </c>
      <c r="CL343" s="1024">
        <f t="shared" si="323"/>
        <v>0.55745050829320497</v>
      </c>
      <c r="CM343" s="1005">
        <v>80016</v>
      </c>
      <c r="CN343" s="1005">
        <f t="shared" si="358"/>
        <v>86124</v>
      </c>
      <c r="CO343" s="1005">
        <f t="shared" si="359"/>
        <v>0</v>
      </c>
      <c r="CP343" s="1005">
        <v>245</v>
      </c>
      <c r="CQ343" s="1005">
        <v>231.6</v>
      </c>
      <c r="CR343" s="1005">
        <v>231.6</v>
      </c>
      <c r="CS343" s="1005">
        <v>0.96789999999999998</v>
      </c>
      <c r="CT343" s="1024">
        <f t="shared" si="362"/>
        <v>0.46412752799598866</v>
      </c>
      <c r="CU343" s="1005">
        <v>79974</v>
      </c>
      <c r="CV343" s="1005">
        <f t="shared" si="360"/>
        <v>103386</v>
      </c>
      <c r="CW343" s="1005">
        <f t="shared" si="361"/>
        <v>0</v>
      </c>
    </row>
    <row r="344" spans="1:101">
      <c r="A344" s="1004">
        <v>338</v>
      </c>
      <c r="B344" s="1005" t="s">
        <v>978</v>
      </c>
      <c r="C344" s="1004" t="s">
        <v>1274</v>
      </c>
      <c r="D344" s="1005" t="s">
        <v>2203</v>
      </c>
      <c r="E344" s="1004" t="s">
        <v>55</v>
      </c>
      <c r="F344" s="1004">
        <v>245</v>
      </c>
      <c r="G344" s="1005">
        <v>170</v>
      </c>
      <c r="H344" s="1004">
        <v>196</v>
      </c>
      <c r="I344" s="1005">
        <v>0.97709999999999997</v>
      </c>
      <c r="J344" s="1024">
        <f t="shared" si="328"/>
        <v>0.45004084967320263</v>
      </c>
      <c r="K344" s="1005">
        <v>55085</v>
      </c>
      <c r="L344" s="1005">
        <f t="shared" si="329"/>
        <v>73440</v>
      </c>
      <c r="M344" s="1005">
        <f t="shared" si="330"/>
        <v>0</v>
      </c>
      <c r="N344" s="1005">
        <v>245</v>
      </c>
      <c r="O344" s="1005">
        <v>180</v>
      </c>
      <c r="P344" s="1005">
        <v>196</v>
      </c>
      <c r="Q344" s="1005">
        <v>0.96499999999999997</v>
      </c>
      <c r="R344" s="1024">
        <f t="shared" si="331"/>
        <v>0.38773148148148145</v>
      </c>
      <c r="S344" s="1005">
        <v>51925</v>
      </c>
      <c r="T344" s="1005">
        <f t="shared" si="332"/>
        <v>80352</v>
      </c>
      <c r="U344" s="1005">
        <f t="shared" si="333"/>
        <v>0</v>
      </c>
      <c r="V344" s="1005">
        <v>245</v>
      </c>
      <c r="W344" s="1005">
        <v>170</v>
      </c>
      <c r="X344" s="1005">
        <v>196</v>
      </c>
      <c r="Y344" s="1005">
        <v>0.97009999999999996</v>
      </c>
      <c r="Z344" s="1024">
        <f t="shared" si="334"/>
        <v>0.28288398692810457</v>
      </c>
      <c r="AA344" s="1005">
        <v>34625</v>
      </c>
      <c r="AB344" s="1005">
        <f t="shared" si="335"/>
        <v>73440</v>
      </c>
      <c r="AC344" s="1005">
        <f t="shared" si="336"/>
        <v>0</v>
      </c>
      <c r="AD344" s="1005">
        <v>245</v>
      </c>
      <c r="AE344" s="1005">
        <v>176</v>
      </c>
      <c r="AF344" s="1005">
        <v>196</v>
      </c>
      <c r="AG344" s="1005">
        <v>0.97589999999999999</v>
      </c>
      <c r="AH344" s="1024">
        <f t="shared" si="337"/>
        <v>0.33052297165200389</v>
      </c>
      <c r="AI344" s="1005">
        <v>43280</v>
      </c>
      <c r="AJ344" s="1005">
        <f t="shared" si="338"/>
        <v>78566</v>
      </c>
      <c r="AK344" s="1005">
        <f t="shared" si="339"/>
        <v>0</v>
      </c>
      <c r="AL344" s="1005">
        <v>245</v>
      </c>
      <c r="AM344" s="1005">
        <v>170</v>
      </c>
      <c r="AN344" s="1005">
        <v>196</v>
      </c>
      <c r="AO344" s="1005">
        <v>0.97209999999999996</v>
      </c>
      <c r="AP344" s="1024">
        <f t="shared" si="340"/>
        <v>0.38504111321948137</v>
      </c>
      <c r="AQ344" s="1005">
        <v>48700</v>
      </c>
      <c r="AR344" s="1005">
        <f t="shared" si="341"/>
        <v>75888</v>
      </c>
      <c r="AS344" s="1005">
        <f t="shared" si="342"/>
        <v>0</v>
      </c>
      <c r="AT344" s="1005">
        <v>245</v>
      </c>
      <c r="AU344" s="1005">
        <v>170</v>
      </c>
      <c r="AV344" s="1005">
        <v>196</v>
      </c>
      <c r="AW344" s="1005">
        <v>0.96919999999999995</v>
      </c>
      <c r="AX344" s="1024">
        <f t="shared" si="343"/>
        <v>0.37083333333333335</v>
      </c>
      <c r="AY344" s="1005">
        <v>45390</v>
      </c>
      <c r="AZ344" s="1005">
        <f t="shared" si="344"/>
        <v>73440</v>
      </c>
      <c r="BA344" s="1005">
        <f t="shared" si="345"/>
        <v>0</v>
      </c>
      <c r="BB344" s="1005">
        <v>245</v>
      </c>
      <c r="BC344" s="1005">
        <v>170</v>
      </c>
      <c r="BD344" s="1005">
        <v>196</v>
      </c>
      <c r="BE344" s="1005">
        <v>0.96489999999999998</v>
      </c>
      <c r="BF344" s="1024">
        <f t="shared" si="346"/>
        <v>0.35180265654648957</v>
      </c>
      <c r="BG344" s="1005">
        <v>44496</v>
      </c>
      <c r="BH344" s="1005">
        <f t="shared" si="347"/>
        <v>75888</v>
      </c>
      <c r="BI344" s="1005">
        <f t="shared" si="348"/>
        <v>0</v>
      </c>
      <c r="BJ344" s="1005">
        <v>245</v>
      </c>
      <c r="BK344" s="1005">
        <v>170</v>
      </c>
      <c r="BL344" s="1005">
        <v>196</v>
      </c>
      <c r="BM344" s="1005">
        <v>0.9647</v>
      </c>
      <c r="BN344" s="1024">
        <f t="shared" si="349"/>
        <v>0.33843137254901962</v>
      </c>
      <c r="BO344" s="1005">
        <v>41424</v>
      </c>
      <c r="BP344" s="1005">
        <f t="shared" si="350"/>
        <v>73440</v>
      </c>
      <c r="BQ344" s="1005">
        <f t="shared" si="351"/>
        <v>0</v>
      </c>
      <c r="BR344" s="1005">
        <v>245</v>
      </c>
      <c r="BS344" s="1005">
        <v>170</v>
      </c>
      <c r="BT344" s="1005">
        <v>196</v>
      </c>
      <c r="BU344" s="1005">
        <v>0.97789999999999999</v>
      </c>
      <c r="BV344" s="1024">
        <f t="shared" si="352"/>
        <v>0.45543959519291588</v>
      </c>
      <c r="BW344" s="1005">
        <v>57604</v>
      </c>
      <c r="BX344" s="1005">
        <f t="shared" si="353"/>
        <v>75888</v>
      </c>
      <c r="BY344" s="1005">
        <f t="shared" si="354"/>
        <v>0</v>
      </c>
      <c r="BZ344" s="1005">
        <v>245</v>
      </c>
      <c r="CA344" s="1005">
        <v>170</v>
      </c>
      <c r="CB344" s="1005">
        <v>196</v>
      </c>
      <c r="CC344" s="1005">
        <v>0.98329999999999995</v>
      </c>
      <c r="CD344" s="1024">
        <f t="shared" si="355"/>
        <v>0.42288108791903856</v>
      </c>
      <c r="CE344" s="1005">
        <v>53486</v>
      </c>
      <c r="CF344" s="1005">
        <f t="shared" si="356"/>
        <v>75888</v>
      </c>
      <c r="CG344" s="1005">
        <f t="shared" si="357"/>
        <v>0</v>
      </c>
      <c r="CH344" s="1005">
        <v>245</v>
      </c>
      <c r="CI344" s="1005">
        <v>152.16</v>
      </c>
      <c r="CJ344" s="1005">
        <v>196</v>
      </c>
      <c r="CK344" s="1005">
        <v>0.98270000000000002</v>
      </c>
      <c r="CL344" s="1024">
        <f t="shared" si="323"/>
        <v>0.41415521255820936</v>
      </c>
      <c r="CM344" s="1005">
        <v>42348</v>
      </c>
      <c r="CN344" s="1005">
        <f t="shared" si="358"/>
        <v>61351</v>
      </c>
      <c r="CO344" s="1005">
        <f t="shared" si="359"/>
        <v>0</v>
      </c>
      <c r="CP344" s="1005">
        <v>245</v>
      </c>
      <c r="CQ344" s="1005">
        <v>128.32</v>
      </c>
      <c r="CR344" s="1005">
        <v>196</v>
      </c>
      <c r="CS344" s="1005">
        <v>0.97740000000000005</v>
      </c>
      <c r="CT344" s="1024">
        <f t="shared" si="362"/>
        <v>0.44030548628428928</v>
      </c>
      <c r="CU344" s="1005">
        <v>42036</v>
      </c>
      <c r="CV344" s="1005">
        <f t="shared" si="360"/>
        <v>57282</v>
      </c>
      <c r="CW344" s="1005">
        <f t="shared" si="361"/>
        <v>0</v>
      </c>
    </row>
    <row r="345" spans="1:101">
      <c r="A345" s="1004">
        <v>339</v>
      </c>
      <c r="B345" s="1005" t="s">
        <v>1930</v>
      </c>
      <c r="C345" s="1004" t="s">
        <v>1274</v>
      </c>
      <c r="D345" s="1005" t="s">
        <v>2051</v>
      </c>
      <c r="E345" s="1004" t="s">
        <v>55</v>
      </c>
      <c r="F345" s="1004">
        <v>247</v>
      </c>
      <c r="G345" s="1005">
        <v>28.4</v>
      </c>
      <c r="H345" s="1004">
        <v>197.6</v>
      </c>
      <c r="I345" s="1005">
        <v>0.96309999999999996</v>
      </c>
      <c r="J345" s="1024">
        <f t="shared" si="328"/>
        <v>0.42175273865414709</v>
      </c>
      <c r="K345" s="1005">
        <v>8624</v>
      </c>
      <c r="L345" s="1005">
        <f t="shared" si="329"/>
        <v>12269</v>
      </c>
      <c r="M345" s="1005">
        <f t="shared" si="330"/>
        <v>0</v>
      </c>
      <c r="N345" s="1005">
        <v>247</v>
      </c>
      <c r="O345" s="1005">
        <v>28.48</v>
      </c>
      <c r="P345" s="1005">
        <v>197.6</v>
      </c>
      <c r="Q345" s="1005">
        <v>0.94320000000000004</v>
      </c>
      <c r="R345" s="1024">
        <f t="shared" si="331"/>
        <v>0.41247583665579318</v>
      </c>
      <c r="S345" s="1005">
        <v>8740</v>
      </c>
      <c r="T345" s="1005">
        <f t="shared" si="332"/>
        <v>12713</v>
      </c>
      <c r="U345" s="1005">
        <f t="shared" si="333"/>
        <v>0</v>
      </c>
      <c r="V345" s="1005">
        <v>247</v>
      </c>
      <c r="W345" s="1005">
        <v>29.2</v>
      </c>
      <c r="X345" s="1005">
        <v>197.6</v>
      </c>
      <c r="Y345" s="1005">
        <v>0.9597</v>
      </c>
      <c r="Z345" s="1024">
        <f t="shared" si="334"/>
        <v>0.3856544901065449</v>
      </c>
      <c r="AA345" s="1005">
        <v>8108</v>
      </c>
      <c r="AB345" s="1005">
        <f t="shared" si="335"/>
        <v>12614</v>
      </c>
      <c r="AC345" s="1005">
        <f t="shared" si="336"/>
        <v>0</v>
      </c>
      <c r="AD345" s="1005">
        <v>247</v>
      </c>
      <c r="AE345" s="1005">
        <v>34.72</v>
      </c>
      <c r="AF345" s="1005">
        <v>197.6</v>
      </c>
      <c r="AG345" s="1005">
        <v>0.97099999999999997</v>
      </c>
      <c r="AH345" s="1024">
        <f t="shared" si="337"/>
        <v>0.34244772310589167</v>
      </c>
      <c r="AI345" s="1005">
        <v>8846</v>
      </c>
      <c r="AJ345" s="1005">
        <f t="shared" si="338"/>
        <v>15499</v>
      </c>
      <c r="AK345" s="1005">
        <f t="shared" si="339"/>
        <v>0</v>
      </c>
      <c r="AL345" s="1005">
        <v>247</v>
      </c>
      <c r="AM345" s="1005">
        <v>36.96</v>
      </c>
      <c r="AN345" s="1005">
        <v>197.6</v>
      </c>
      <c r="AO345" s="1005">
        <v>0.96309999999999996</v>
      </c>
      <c r="AP345" s="1024">
        <f t="shared" si="340"/>
        <v>0.36722350230414746</v>
      </c>
      <c r="AQ345" s="1005">
        <v>10098</v>
      </c>
      <c r="AR345" s="1005">
        <f t="shared" si="341"/>
        <v>16499</v>
      </c>
      <c r="AS345" s="1005">
        <f t="shared" si="342"/>
        <v>0</v>
      </c>
      <c r="AT345" s="1005">
        <v>247</v>
      </c>
      <c r="AU345" s="1005">
        <v>34.4</v>
      </c>
      <c r="AV345" s="1005">
        <v>197.6</v>
      </c>
      <c r="AW345" s="1005">
        <v>0.95230000000000004</v>
      </c>
      <c r="AX345" s="1024">
        <f t="shared" si="343"/>
        <v>0.38808139534883723</v>
      </c>
      <c r="AY345" s="1005">
        <v>9612</v>
      </c>
      <c r="AZ345" s="1005">
        <f t="shared" si="344"/>
        <v>14861</v>
      </c>
      <c r="BA345" s="1005">
        <f t="shared" si="345"/>
        <v>0</v>
      </c>
      <c r="BB345" s="1005">
        <v>247</v>
      </c>
      <c r="BC345" s="1005">
        <v>29.92</v>
      </c>
      <c r="BD345" s="1005">
        <v>197.6</v>
      </c>
      <c r="BE345" s="1005">
        <v>0.95320000000000005</v>
      </c>
      <c r="BF345" s="1024">
        <f t="shared" si="346"/>
        <v>0.43206615490771089</v>
      </c>
      <c r="BG345" s="1005">
        <v>9618</v>
      </c>
      <c r="BH345" s="1005">
        <f t="shared" si="347"/>
        <v>13356</v>
      </c>
      <c r="BI345" s="1005">
        <f t="shared" si="348"/>
        <v>0</v>
      </c>
      <c r="BJ345" s="1005">
        <v>247</v>
      </c>
      <c r="BK345" s="1005">
        <v>20</v>
      </c>
      <c r="BL345" s="1005">
        <v>197.6</v>
      </c>
      <c r="BM345" s="1005">
        <v>0.84040000000000004</v>
      </c>
      <c r="BN345" s="1024">
        <f t="shared" si="349"/>
        <v>0.53027777777777774</v>
      </c>
      <c r="BO345" s="1005">
        <v>7636</v>
      </c>
      <c r="BP345" s="1005">
        <f t="shared" si="350"/>
        <v>8640</v>
      </c>
      <c r="BQ345" s="1005">
        <f t="shared" si="351"/>
        <v>0</v>
      </c>
      <c r="BR345" s="1005">
        <v>247</v>
      </c>
      <c r="BS345" s="1005">
        <v>18.72</v>
      </c>
      <c r="BT345" s="1005">
        <v>197.6</v>
      </c>
      <c r="BU345" s="1005">
        <v>0.72770000000000001</v>
      </c>
      <c r="BV345" s="1024">
        <f t="shared" si="352"/>
        <v>0.60756708942192816</v>
      </c>
      <c r="BW345" s="1005">
        <v>8462</v>
      </c>
      <c r="BX345" s="1005">
        <f t="shared" si="353"/>
        <v>8357</v>
      </c>
      <c r="BY345" s="1005">
        <f t="shared" si="354"/>
        <v>105</v>
      </c>
      <c r="BZ345" s="1005">
        <v>247</v>
      </c>
      <c r="CA345" s="1005">
        <v>17.440000000000001</v>
      </c>
      <c r="CB345" s="1005">
        <v>197.6</v>
      </c>
      <c r="CC345" s="1005">
        <v>0.73560000000000003</v>
      </c>
      <c r="CD345" s="1024">
        <f t="shared" si="355"/>
        <v>0.46118180921377133</v>
      </c>
      <c r="CE345" s="1005">
        <v>5984</v>
      </c>
      <c r="CF345" s="1005">
        <f t="shared" si="356"/>
        <v>7785</v>
      </c>
      <c r="CG345" s="1005">
        <f t="shared" si="357"/>
        <v>0</v>
      </c>
      <c r="CH345" s="1005">
        <v>247</v>
      </c>
      <c r="CI345" s="1005">
        <v>19.36</v>
      </c>
      <c r="CJ345" s="1005">
        <v>197.6</v>
      </c>
      <c r="CK345" s="1005">
        <v>0.76990000000000003</v>
      </c>
      <c r="CL345" s="1024">
        <f t="shared" si="323"/>
        <v>0.53251672569854391</v>
      </c>
      <c r="CM345" s="1005">
        <v>6928</v>
      </c>
      <c r="CN345" s="1005">
        <f t="shared" si="358"/>
        <v>7806</v>
      </c>
      <c r="CO345" s="1005">
        <f t="shared" si="359"/>
        <v>0</v>
      </c>
      <c r="CP345" s="1005">
        <v>247</v>
      </c>
      <c r="CQ345" s="1005">
        <v>31.04</v>
      </c>
      <c r="CR345" s="1005">
        <v>197.6</v>
      </c>
      <c r="CS345" s="1005">
        <v>0.89139999999999997</v>
      </c>
      <c r="CT345" s="1024">
        <f t="shared" si="362"/>
        <v>0.39014868085578097</v>
      </c>
      <c r="CU345" s="1005">
        <v>9010</v>
      </c>
      <c r="CV345" s="1005">
        <f t="shared" si="360"/>
        <v>13856</v>
      </c>
      <c r="CW345" s="1005">
        <f t="shared" si="361"/>
        <v>0</v>
      </c>
    </row>
    <row r="346" spans="1:101">
      <c r="A346" s="1004">
        <v>340</v>
      </c>
      <c r="B346" s="1005" t="s">
        <v>1714</v>
      </c>
      <c r="C346" s="1004" t="s">
        <v>1274</v>
      </c>
      <c r="D346" s="1005" t="s">
        <v>2054</v>
      </c>
      <c r="E346" s="1004" t="s">
        <v>55</v>
      </c>
      <c r="F346" s="1004">
        <v>250</v>
      </c>
      <c r="G346" s="1005">
        <v>68.2</v>
      </c>
      <c r="H346" s="1004">
        <v>250</v>
      </c>
      <c r="I346" s="1005">
        <v>0.68789999999999996</v>
      </c>
      <c r="J346" s="1024">
        <f t="shared" si="328"/>
        <v>0.18161453242098402</v>
      </c>
      <c r="K346" s="1005">
        <v>8918</v>
      </c>
      <c r="L346" s="1005">
        <f t="shared" si="329"/>
        <v>29462</v>
      </c>
      <c r="M346" s="1005">
        <f t="shared" si="330"/>
        <v>0</v>
      </c>
      <c r="N346" s="1005">
        <v>250</v>
      </c>
      <c r="O346" s="1005">
        <v>81.8</v>
      </c>
      <c r="P346" s="1005">
        <v>250</v>
      </c>
      <c r="Q346" s="1005">
        <v>0.46200000000000002</v>
      </c>
      <c r="R346" s="1024">
        <f t="shared" si="331"/>
        <v>9.9212608775665803E-2</v>
      </c>
      <c r="S346" s="1005">
        <v>6038</v>
      </c>
      <c r="T346" s="1005">
        <f t="shared" si="332"/>
        <v>36516</v>
      </c>
      <c r="U346" s="1005">
        <f t="shared" si="333"/>
        <v>0</v>
      </c>
      <c r="V346" s="1005">
        <v>250</v>
      </c>
      <c r="W346" s="1005">
        <v>75.400000000000006</v>
      </c>
      <c r="X346" s="1005">
        <v>250</v>
      </c>
      <c r="Y346" s="1005">
        <v>0.54059999999999997</v>
      </c>
      <c r="Z346" s="1024">
        <f t="shared" si="334"/>
        <v>0.12033966990863541</v>
      </c>
      <c r="AA346" s="1005">
        <v>6533</v>
      </c>
      <c r="AB346" s="1005">
        <f t="shared" si="335"/>
        <v>32573</v>
      </c>
      <c r="AC346" s="1005">
        <f t="shared" si="336"/>
        <v>0</v>
      </c>
      <c r="AD346" s="1005">
        <v>250</v>
      </c>
      <c r="AE346" s="1005">
        <v>55.2</v>
      </c>
      <c r="AF346" s="1005">
        <v>250</v>
      </c>
      <c r="AG346" s="1005">
        <v>0.81989999999999996</v>
      </c>
      <c r="AH346" s="1024">
        <f t="shared" si="337"/>
        <v>7.8161524076671332E-2</v>
      </c>
      <c r="AI346" s="1005">
        <v>3210</v>
      </c>
      <c r="AJ346" s="1005">
        <f t="shared" si="338"/>
        <v>24641</v>
      </c>
      <c r="AK346" s="1005">
        <f t="shared" si="339"/>
        <v>0</v>
      </c>
      <c r="AL346" s="1005">
        <v>250</v>
      </c>
      <c r="AM346" s="1005">
        <v>4.8</v>
      </c>
      <c r="AN346" s="1005">
        <v>250</v>
      </c>
      <c r="AO346" s="1005">
        <v>0.72189999999999999</v>
      </c>
      <c r="AP346" s="1024">
        <f t="shared" si="340"/>
        <v>0.25985663082437277</v>
      </c>
      <c r="AQ346" s="1005">
        <v>928</v>
      </c>
      <c r="AR346" s="1005">
        <f t="shared" si="341"/>
        <v>2143</v>
      </c>
      <c r="AS346" s="1005">
        <f t="shared" si="342"/>
        <v>0</v>
      </c>
      <c r="AT346" s="1005">
        <v>250</v>
      </c>
      <c r="AU346" s="1005">
        <v>16</v>
      </c>
      <c r="AV346" s="1005">
        <v>250</v>
      </c>
      <c r="AW346" s="1005">
        <v>0.63480000000000003</v>
      </c>
      <c r="AX346" s="1024">
        <f t="shared" si="343"/>
        <v>0.10460069444444445</v>
      </c>
      <c r="AY346" s="1005">
        <v>1205</v>
      </c>
      <c r="AZ346" s="1005">
        <f t="shared" si="344"/>
        <v>6912</v>
      </c>
      <c r="BA346" s="1005">
        <f t="shared" si="345"/>
        <v>0</v>
      </c>
      <c r="BB346" s="1005">
        <v>250</v>
      </c>
      <c r="BC346" s="1005">
        <v>11.6</v>
      </c>
      <c r="BD346" s="1005">
        <v>250</v>
      </c>
      <c r="BE346" s="1005">
        <v>0.56820000000000004</v>
      </c>
      <c r="BF346" s="1024">
        <f t="shared" si="346"/>
        <v>0.10868557656655543</v>
      </c>
      <c r="BG346" s="1005">
        <v>938</v>
      </c>
      <c r="BH346" s="1005">
        <f t="shared" si="347"/>
        <v>5178</v>
      </c>
      <c r="BI346" s="1005">
        <f t="shared" si="348"/>
        <v>0</v>
      </c>
      <c r="BJ346" s="1005">
        <v>250</v>
      </c>
      <c r="BK346" s="1005">
        <v>13.2</v>
      </c>
      <c r="BL346" s="1005">
        <v>250</v>
      </c>
      <c r="BM346" s="1005">
        <v>0.65190000000000003</v>
      </c>
      <c r="BN346" s="1024">
        <f t="shared" si="349"/>
        <v>0.37331649831649832</v>
      </c>
      <c r="BO346" s="1005">
        <v>3548</v>
      </c>
      <c r="BP346" s="1005">
        <f t="shared" si="350"/>
        <v>5702</v>
      </c>
      <c r="BQ346" s="1005">
        <f t="shared" si="351"/>
        <v>0</v>
      </c>
      <c r="BR346" s="1005">
        <v>250</v>
      </c>
      <c r="BS346" s="1005">
        <v>24.8</v>
      </c>
      <c r="BT346" s="1005">
        <v>250</v>
      </c>
      <c r="BU346" s="1005">
        <v>0.63890000000000002</v>
      </c>
      <c r="BV346" s="1024">
        <f t="shared" si="352"/>
        <v>0.26827523413111343</v>
      </c>
      <c r="BW346" s="1005">
        <v>4950</v>
      </c>
      <c r="BX346" s="1005">
        <f t="shared" si="353"/>
        <v>11071</v>
      </c>
      <c r="BY346" s="1005">
        <f t="shared" si="354"/>
        <v>0</v>
      </c>
      <c r="BZ346" s="1005">
        <v>250</v>
      </c>
      <c r="CA346" s="1005">
        <v>10.199999999999999</v>
      </c>
      <c r="CB346" s="1005">
        <v>250</v>
      </c>
      <c r="CC346" s="1005">
        <v>0.44679999999999997</v>
      </c>
      <c r="CD346" s="1024">
        <f t="shared" si="355"/>
        <v>0.26156968163609534</v>
      </c>
      <c r="CE346" s="1005">
        <v>1985</v>
      </c>
      <c r="CF346" s="1005">
        <f t="shared" si="356"/>
        <v>4553</v>
      </c>
      <c r="CG346" s="1005">
        <f t="shared" si="357"/>
        <v>0</v>
      </c>
      <c r="CH346" s="1005">
        <v>250</v>
      </c>
      <c r="CI346" s="1005">
        <v>24.6</v>
      </c>
      <c r="CJ346" s="1005">
        <v>250</v>
      </c>
      <c r="CK346" s="1005">
        <v>0.37240000000000001</v>
      </c>
      <c r="CL346" s="1024">
        <f t="shared" si="323"/>
        <v>0.10313830816879598</v>
      </c>
      <c r="CM346" s="1005">
        <v>1705</v>
      </c>
      <c r="CN346" s="1005">
        <f t="shared" si="358"/>
        <v>9919</v>
      </c>
      <c r="CO346" s="1005">
        <f t="shared" si="359"/>
        <v>0</v>
      </c>
      <c r="CP346" s="1005">
        <v>250</v>
      </c>
      <c r="CQ346" s="1005">
        <v>3</v>
      </c>
      <c r="CR346" s="1005">
        <v>250</v>
      </c>
      <c r="CS346" s="1005">
        <v>0.4047</v>
      </c>
      <c r="CT346" s="1024">
        <f t="shared" si="362"/>
        <v>0.36200716845878134</v>
      </c>
      <c r="CU346" s="1005">
        <v>808</v>
      </c>
      <c r="CV346" s="1005">
        <f t="shared" si="360"/>
        <v>1339</v>
      </c>
      <c r="CW346" s="1005">
        <f t="shared" si="361"/>
        <v>0</v>
      </c>
    </row>
    <row r="347" spans="1:101">
      <c r="A347" s="1004">
        <v>341</v>
      </c>
      <c r="B347" s="1005" t="s">
        <v>1768</v>
      </c>
      <c r="C347" s="1004" t="s">
        <v>1274</v>
      </c>
      <c r="D347" s="1005" t="s">
        <v>2011</v>
      </c>
      <c r="E347" s="1004" t="s">
        <v>55</v>
      </c>
      <c r="F347" s="1004">
        <v>250</v>
      </c>
      <c r="G347" s="1005">
        <v>20.16</v>
      </c>
      <c r="H347" s="1004">
        <v>200</v>
      </c>
      <c r="I347" s="1005">
        <v>0.98399999999999999</v>
      </c>
      <c r="J347" s="1024">
        <f t="shared" si="328"/>
        <v>0.2339616402116402</v>
      </c>
      <c r="K347" s="1005">
        <v>3396</v>
      </c>
      <c r="L347" s="1005">
        <f t="shared" si="329"/>
        <v>8709</v>
      </c>
      <c r="M347" s="1005">
        <f t="shared" si="330"/>
        <v>0</v>
      </c>
      <c r="N347" s="1005">
        <v>250</v>
      </c>
      <c r="O347" s="1005">
        <v>231.36</v>
      </c>
      <c r="P347" s="1005">
        <v>231.36</v>
      </c>
      <c r="Q347" s="1005">
        <v>0.90939999999999999</v>
      </c>
      <c r="R347" s="1024">
        <f t="shared" si="331"/>
        <v>0.14866511622718959</v>
      </c>
      <c r="S347" s="1005">
        <v>25590</v>
      </c>
      <c r="T347" s="1005">
        <f t="shared" si="332"/>
        <v>103279</v>
      </c>
      <c r="U347" s="1005">
        <f t="shared" si="333"/>
        <v>0</v>
      </c>
      <c r="V347" s="1005">
        <v>250</v>
      </c>
      <c r="W347" s="1005">
        <v>252.48</v>
      </c>
      <c r="X347" s="1005">
        <v>252.48</v>
      </c>
      <c r="Y347" s="1005">
        <v>0.78659999999999997</v>
      </c>
      <c r="Z347" s="1024">
        <f t="shared" si="334"/>
        <v>0.60531197190536545</v>
      </c>
      <c r="AA347" s="1005">
        <v>110037</v>
      </c>
      <c r="AB347" s="1005">
        <f t="shared" si="335"/>
        <v>109071</v>
      </c>
      <c r="AC347" s="1005">
        <f t="shared" si="336"/>
        <v>966</v>
      </c>
      <c r="AD347" s="1005">
        <v>250</v>
      </c>
      <c r="AE347" s="1005">
        <v>254.64</v>
      </c>
      <c r="AF347" s="1005">
        <v>254.64</v>
      </c>
      <c r="AG347" s="1005">
        <v>0.79339999999999999</v>
      </c>
      <c r="AH347" s="1024">
        <f t="shared" si="337"/>
        <v>0.50673478729405885</v>
      </c>
      <c r="AI347" s="1005">
        <v>96002</v>
      </c>
      <c r="AJ347" s="1005">
        <f t="shared" si="338"/>
        <v>113671</v>
      </c>
      <c r="AK347" s="1005">
        <f t="shared" si="339"/>
        <v>0</v>
      </c>
      <c r="AL347" s="1005">
        <v>250</v>
      </c>
      <c r="AM347" s="1005">
        <v>246.48</v>
      </c>
      <c r="AN347" s="1005">
        <v>246.48</v>
      </c>
      <c r="AO347" s="1005">
        <v>0.80920000000000003</v>
      </c>
      <c r="AP347" s="1024">
        <f t="shared" si="340"/>
        <v>0.43802219116122754</v>
      </c>
      <c r="AQ347" s="1005">
        <v>80325</v>
      </c>
      <c r="AR347" s="1005">
        <f t="shared" si="341"/>
        <v>110029</v>
      </c>
      <c r="AS347" s="1005">
        <f t="shared" si="342"/>
        <v>0</v>
      </c>
      <c r="AT347" s="1005">
        <v>250</v>
      </c>
      <c r="AU347" s="1005">
        <v>253.2</v>
      </c>
      <c r="AV347" s="1005">
        <v>253.2</v>
      </c>
      <c r="AW347" s="1005">
        <v>0.80349999999999999</v>
      </c>
      <c r="AX347" s="1024">
        <f t="shared" si="343"/>
        <v>0.47393364928909953</v>
      </c>
      <c r="AY347" s="1005">
        <v>86400</v>
      </c>
      <c r="AZ347" s="1005">
        <f t="shared" si="344"/>
        <v>109382</v>
      </c>
      <c r="BA347" s="1005">
        <f t="shared" si="345"/>
        <v>0</v>
      </c>
      <c r="BB347" s="1005">
        <v>250</v>
      </c>
      <c r="BC347" s="1005">
        <v>265.92</v>
      </c>
      <c r="BD347" s="1005">
        <v>265.92</v>
      </c>
      <c r="BE347" s="1005">
        <v>0.79259999999999997</v>
      </c>
      <c r="BF347" s="1024">
        <f t="shared" si="346"/>
        <v>0.41279392783665231</v>
      </c>
      <c r="BG347" s="1005">
        <v>81669</v>
      </c>
      <c r="BH347" s="1005">
        <f t="shared" si="347"/>
        <v>118707</v>
      </c>
      <c r="BI347" s="1005">
        <f t="shared" si="348"/>
        <v>0</v>
      </c>
      <c r="BJ347" s="1005">
        <v>250</v>
      </c>
      <c r="BK347" s="1005">
        <v>213.6</v>
      </c>
      <c r="BL347" s="1005">
        <v>213.6</v>
      </c>
      <c r="BM347" s="1005">
        <v>0.80310000000000004</v>
      </c>
      <c r="BN347" s="1024">
        <f t="shared" si="349"/>
        <v>0.49196317103620474</v>
      </c>
      <c r="BO347" s="1005">
        <v>75660</v>
      </c>
      <c r="BP347" s="1005">
        <f t="shared" si="350"/>
        <v>92275</v>
      </c>
      <c r="BQ347" s="1005">
        <f t="shared" si="351"/>
        <v>0</v>
      </c>
      <c r="BR347" s="1005">
        <v>250</v>
      </c>
      <c r="BS347" s="1005">
        <v>202.56</v>
      </c>
      <c r="BT347" s="1005">
        <v>202.56</v>
      </c>
      <c r="BU347" s="1005">
        <v>0.84130000000000005</v>
      </c>
      <c r="BV347" s="1024">
        <f t="shared" si="352"/>
        <v>0.3439641938031901</v>
      </c>
      <c r="BW347" s="1005">
        <v>51837</v>
      </c>
      <c r="BX347" s="1005">
        <f t="shared" si="353"/>
        <v>90423</v>
      </c>
      <c r="BY347" s="1005">
        <f t="shared" si="354"/>
        <v>0</v>
      </c>
      <c r="BZ347" s="1005">
        <v>250</v>
      </c>
      <c r="CA347" s="1005">
        <v>179.04</v>
      </c>
      <c r="CB347" s="1005">
        <v>200</v>
      </c>
      <c r="CC347" s="1005">
        <v>0.88239999999999996</v>
      </c>
      <c r="CD347" s="1024">
        <f t="shared" si="355"/>
        <v>0.33327387644498263</v>
      </c>
      <c r="CE347" s="1005">
        <v>44394</v>
      </c>
      <c r="CF347" s="1005">
        <f t="shared" si="356"/>
        <v>79923</v>
      </c>
      <c r="CG347" s="1005">
        <f t="shared" si="357"/>
        <v>0</v>
      </c>
      <c r="CH347" s="1005">
        <v>250</v>
      </c>
      <c r="CI347" s="1005">
        <v>173.76</v>
      </c>
      <c r="CJ347" s="1005">
        <v>200</v>
      </c>
      <c r="CK347" s="1005">
        <v>0.90449999999999997</v>
      </c>
      <c r="CL347" s="1024">
        <f t="shared" si="323"/>
        <v>0.19806157096816626</v>
      </c>
      <c r="CM347" s="1005">
        <v>23127</v>
      </c>
      <c r="CN347" s="1005">
        <f t="shared" si="358"/>
        <v>70060</v>
      </c>
      <c r="CO347" s="1005">
        <f t="shared" si="359"/>
        <v>0</v>
      </c>
      <c r="CP347" s="1005">
        <v>250</v>
      </c>
      <c r="CQ347" s="1005">
        <v>194.16</v>
      </c>
      <c r="CR347" s="1005">
        <v>200</v>
      </c>
      <c r="CS347" s="1005">
        <v>0.94259999999999999</v>
      </c>
      <c r="CT347" s="1024">
        <f t="shared" si="362"/>
        <v>0.29108018661031138</v>
      </c>
      <c r="CU347" s="1005">
        <v>42048</v>
      </c>
      <c r="CV347" s="1005">
        <f t="shared" si="360"/>
        <v>86673</v>
      </c>
      <c r="CW347" s="1005">
        <f t="shared" si="361"/>
        <v>0</v>
      </c>
    </row>
    <row r="348" spans="1:101">
      <c r="A348" s="1004">
        <v>342</v>
      </c>
      <c r="B348" s="1005" t="s">
        <v>1900</v>
      </c>
      <c r="C348" s="1004" t="s">
        <v>1274</v>
      </c>
      <c r="D348" s="1005" t="s">
        <v>2054</v>
      </c>
      <c r="E348" s="1004" t="s">
        <v>55</v>
      </c>
      <c r="F348" s="1004">
        <v>250</v>
      </c>
      <c r="G348" s="1005">
        <v>5.92</v>
      </c>
      <c r="H348" s="1004">
        <v>250</v>
      </c>
      <c r="I348" s="1005">
        <v>0.74019999999999997</v>
      </c>
      <c r="J348" s="1024">
        <f t="shared" si="328"/>
        <v>0.20950638138138139</v>
      </c>
      <c r="K348" s="1005">
        <v>893</v>
      </c>
      <c r="L348" s="1005">
        <f t="shared" si="329"/>
        <v>2557</v>
      </c>
      <c r="M348" s="1005">
        <f t="shared" si="330"/>
        <v>0</v>
      </c>
      <c r="N348" s="1005">
        <v>250</v>
      </c>
      <c r="O348" s="1005">
        <v>8.4</v>
      </c>
      <c r="P348" s="1005">
        <v>250</v>
      </c>
      <c r="Q348" s="1005">
        <v>0.92049999999999998</v>
      </c>
      <c r="R348" s="1024">
        <f t="shared" si="331"/>
        <v>7.8565028161802344E-2</v>
      </c>
      <c r="S348" s="1005">
        <v>491</v>
      </c>
      <c r="T348" s="1005">
        <f t="shared" si="332"/>
        <v>3750</v>
      </c>
      <c r="U348" s="1005">
        <f t="shared" si="333"/>
        <v>0</v>
      </c>
      <c r="V348" s="1005">
        <v>250</v>
      </c>
      <c r="W348" s="1005">
        <v>30.88</v>
      </c>
      <c r="X348" s="1005">
        <v>250</v>
      </c>
      <c r="Y348" s="1005">
        <v>0.7581</v>
      </c>
      <c r="Z348" s="1024">
        <f t="shared" si="334"/>
        <v>2.7705814622913071E-2</v>
      </c>
      <c r="AA348" s="1005">
        <v>616</v>
      </c>
      <c r="AB348" s="1005">
        <f t="shared" si="335"/>
        <v>13340</v>
      </c>
      <c r="AC348" s="1005">
        <f t="shared" si="336"/>
        <v>0</v>
      </c>
      <c r="AD348" s="1005">
        <v>250</v>
      </c>
      <c r="AE348" s="1005">
        <v>67.2</v>
      </c>
      <c r="AF348" s="1005">
        <v>250</v>
      </c>
      <c r="AG348" s="1005">
        <v>0.78710000000000002</v>
      </c>
      <c r="AH348" s="1024">
        <f t="shared" si="337"/>
        <v>0.1236879160266257</v>
      </c>
      <c r="AI348" s="1005">
        <v>6184</v>
      </c>
      <c r="AJ348" s="1005">
        <f t="shared" si="338"/>
        <v>29998</v>
      </c>
      <c r="AK348" s="1005">
        <f t="shared" si="339"/>
        <v>0</v>
      </c>
      <c r="AL348" s="1005">
        <v>250</v>
      </c>
      <c r="AM348" s="1005">
        <v>114.64</v>
      </c>
      <c r="AN348" s="1005">
        <v>250</v>
      </c>
      <c r="AO348" s="1005">
        <v>0.77070000000000005</v>
      </c>
      <c r="AP348" s="1024">
        <f t="shared" si="340"/>
        <v>0.27879467468053337</v>
      </c>
      <c r="AQ348" s="1005">
        <v>23779</v>
      </c>
      <c r="AR348" s="1005">
        <f t="shared" si="341"/>
        <v>51175</v>
      </c>
      <c r="AS348" s="1005">
        <f t="shared" si="342"/>
        <v>0</v>
      </c>
      <c r="AT348" s="1005">
        <v>250</v>
      </c>
      <c r="AU348" s="1005">
        <v>133.28</v>
      </c>
      <c r="AV348" s="1005">
        <v>250</v>
      </c>
      <c r="AW348" s="1005">
        <v>0.78680000000000005</v>
      </c>
      <c r="AX348" s="1024">
        <f t="shared" si="343"/>
        <v>0.25779061624649857</v>
      </c>
      <c r="AY348" s="1005">
        <v>24738</v>
      </c>
      <c r="AZ348" s="1005">
        <f t="shared" si="344"/>
        <v>57577</v>
      </c>
      <c r="BA348" s="1005">
        <f t="shared" si="345"/>
        <v>0</v>
      </c>
      <c r="BB348" s="1005">
        <v>250</v>
      </c>
      <c r="BC348" s="1005">
        <v>115.28</v>
      </c>
      <c r="BD348" s="1005">
        <v>250</v>
      </c>
      <c r="BE348" s="1005">
        <v>0.79410000000000003</v>
      </c>
      <c r="BF348" s="1024">
        <f t="shared" si="346"/>
        <v>0.28115276129927691</v>
      </c>
      <c r="BG348" s="1005">
        <v>24114</v>
      </c>
      <c r="BH348" s="1005">
        <f t="shared" si="347"/>
        <v>51461</v>
      </c>
      <c r="BI348" s="1005">
        <f t="shared" si="348"/>
        <v>0</v>
      </c>
      <c r="BJ348" s="1005">
        <v>250</v>
      </c>
      <c r="BK348" s="1005">
        <v>24.24</v>
      </c>
      <c r="BL348" s="1005">
        <v>250</v>
      </c>
      <c r="BM348" s="1005">
        <v>0.64449999999999996</v>
      </c>
      <c r="BN348" s="1024">
        <f t="shared" si="349"/>
        <v>0.28213237990465717</v>
      </c>
      <c r="BO348" s="1005">
        <v>4924</v>
      </c>
      <c r="BP348" s="1005">
        <f t="shared" si="350"/>
        <v>10472</v>
      </c>
      <c r="BQ348" s="1005">
        <f t="shared" si="351"/>
        <v>0</v>
      </c>
      <c r="BR348" s="1005">
        <v>250</v>
      </c>
      <c r="BS348" s="1005">
        <v>15.84</v>
      </c>
      <c r="BT348" s="1005">
        <v>250</v>
      </c>
      <c r="BU348" s="1005">
        <v>0.50929999999999997</v>
      </c>
      <c r="BV348" s="1024">
        <f t="shared" si="352"/>
        <v>0.33135454002389486</v>
      </c>
      <c r="BW348" s="1005">
        <v>3905</v>
      </c>
      <c r="BX348" s="1005">
        <f t="shared" si="353"/>
        <v>7071</v>
      </c>
      <c r="BY348" s="1005">
        <f t="shared" si="354"/>
        <v>0</v>
      </c>
      <c r="BZ348" s="1005">
        <v>250</v>
      </c>
      <c r="CA348" s="1005">
        <v>59.68</v>
      </c>
      <c r="CB348" s="1005">
        <v>250</v>
      </c>
      <c r="CC348" s="1005">
        <v>0.62190000000000001</v>
      </c>
      <c r="CD348" s="1024">
        <f t="shared" si="355"/>
        <v>0.13213392574014818</v>
      </c>
      <c r="CE348" s="1005">
        <v>5867</v>
      </c>
      <c r="CF348" s="1005">
        <f t="shared" si="356"/>
        <v>26641</v>
      </c>
      <c r="CG348" s="1005">
        <f t="shared" si="357"/>
        <v>0</v>
      </c>
      <c r="CH348" s="1005">
        <v>250</v>
      </c>
      <c r="CI348" s="1005">
        <v>96.96</v>
      </c>
      <c r="CJ348" s="1005">
        <v>250</v>
      </c>
      <c r="CK348" s="1005">
        <v>0.74439999999999995</v>
      </c>
      <c r="CL348" s="1024">
        <f t="shared" si="323"/>
        <v>0.1723526147257583</v>
      </c>
      <c r="CM348" s="1005">
        <v>11230</v>
      </c>
      <c r="CN348" s="1005">
        <f t="shared" si="358"/>
        <v>39094</v>
      </c>
      <c r="CO348" s="1005">
        <f t="shared" si="359"/>
        <v>0</v>
      </c>
      <c r="CP348" s="1005">
        <v>250</v>
      </c>
      <c r="CQ348" s="1005">
        <v>143.12</v>
      </c>
      <c r="CR348" s="1005">
        <v>250</v>
      </c>
      <c r="CS348" s="1005">
        <v>0.80679999999999996</v>
      </c>
      <c r="CT348" s="1024">
        <f t="shared" si="362"/>
        <v>0.27278973355692193</v>
      </c>
      <c r="CU348" s="1005">
        <v>29047</v>
      </c>
      <c r="CV348" s="1005">
        <f t="shared" si="360"/>
        <v>63889</v>
      </c>
      <c r="CW348" s="1005">
        <f t="shared" si="361"/>
        <v>0</v>
      </c>
    </row>
    <row r="349" spans="1:101">
      <c r="A349" s="1004">
        <v>343</v>
      </c>
      <c r="B349" s="1005" t="s">
        <v>498</v>
      </c>
      <c r="C349" s="1004" t="s">
        <v>1274</v>
      </c>
      <c r="D349" s="1005" t="s">
        <v>2203</v>
      </c>
      <c r="E349" s="1004" t="s">
        <v>55</v>
      </c>
      <c r="F349" s="1004">
        <v>250</v>
      </c>
      <c r="G349" s="1005">
        <v>132</v>
      </c>
      <c r="H349" s="1004">
        <v>200</v>
      </c>
      <c r="I349" s="1005">
        <v>0.97789999999999999</v>
      </c>
      <c r="J349" s="1024">
        <f t="shared" si="328"/>
        <v>0.68611111111111112</v>
      </c>
      <c r="K349" s="1005">
        <v>65208</v>
      </c>
      <c r="L349" s="1005">
        <f t="shared" si="329"/>
        <v>57024</v>
      </c>
      <c r="M349" s="1005">
        <f t="shared" si="330"/>
        <v>8184</v>
      </c>
      <c r="N349" s="1005">
        <v>250</v>
      </c>
      <c r="O349" s="1005">
        <v>164</v>
      </c>
      <c r="P349" s="1005">
        <v>200</v>
      </c>
      <c r="Q349" s="1005">
        <v>0.97109999999999996</v>
      </c>
      <c r="R349" s="1024">
        <f t="shared" si="331"/>
        <v>0.45518620508785734</v>
      </c>
      <c r="S349" s="1005">
        <v>55540</v>
      </c>
      <c r="T349" s="1005">
        <f t="shared" si="332"/>
        <v>73210</v>
      </c>
      <c r="U349" s="1005">
        <f t="shared" si="333"/>
        <v>0</v>
      </c>
      <c r="V349" s="1005">
        <v>250</v>
      </c>
      <c r="W349" s="1005">
        <v>148</v>
      </c>
      <c r="X349" s="1005">
        <v>200</v>
      </c>
      <c r="Y349" s="1005">
        <v>0.97289999999999999</v>
      </c>
      <c r="Z349" s="1024">
        <f t="shared" si="334"/>
        <v>0.53412162162162158</v>
      </c>
      <c r="AA349" s="1005">
        <v>56916</v>
      </c>
      <c r="AB349" s="1005">
        <f t="shared" si="335"/>
        <v>63936</v>
      </c>
      <c r="AC349" s="1005">
        <f t="shared" si="336"/>
        <v>0</v>
      </c>
      <c r="AD349" s="1005">
        <v>250</v>
      </c>
      <c r="AE349" s="1005">
        <v>131.68</v>
      </c>
      <c r="AF349" s="1005">
        <v>200</v>
      </c>
      <c r="AG349" s="1005">
        <v>0.97509999999999997</v>
      </c>
      <c r="AH349" s="1024">
        <f t="shared" si="337"/>
        <v>0.62423241746037972</v>
      </c>
      <c r="AI349" s="1005">
        <v>61156</v>
      </c>
      <c r="AJ349" s="1005">
        <f t="shared" si="338"/>
        <v>58782</v>
      </c>
      <c r="AK349" s="1005">
        <f t="shared" si="339"/>
        <v>2374</v>
      </c>
      <c r="AL349" s="1005">
        <v>250</v>
      </c>
      <c r="AM349" s="1005">
        <v>142.4</v>
      </c>
      <c r="AN349" s="1005">
        <v>200</v>
      </c>
      <c r="AO349" s="1005">
        <v>0.97789999999999999</v>
      </c>
      <c r="AP349" s="1024">
        <f t="shared" si="340"/>
        <v>0.609067294913616</v>
      </c>
      <c r="AQ349" s="1005">
        <v>64528</v>
      </c>
      <c r="AR349" s="1005">
        <f t="shared" si="341"/>
        <v>63567</v>
      </c>
      <c r="AS349" s="1005">
        <f t="shared" si="342"/>
        <v>961</v>
      </c>
      <c r="AT349" s="1005">
        <v>250</v>
      </c>
      <c r="AU349" s="1005">
        <v>140</v>
      </c>
      <c r="AV349" s="1005">
        <v>200</v>
      </c>
      <c r="AW349" s="1005">
        <v>0.97260000000000002</v>
      </c>
      <c r="AX349" s="1024">
        <f t="shared" si="343"/>
        <v>0.59019841269841267</v>
      </c>
      <c r="AY349" s="1005">
        <v>59492</v>
      </c>
      <c r="AZ349" s="1005">
        <f t="shared" si="344"/>
        <v>60480</v>
      </c>
      <c r="BA349" s="1005">
        <f t="shared" si="345"/>
        <v>0</v>
      </c>
      <c r="BB349" s="1005">
        <v>250</v>
      </c>
      <c r="BC349" s="1005">
        <v>148</v>
      </c>
      <c r="BD349" s="1005">
        <v>200</v>
      </c>
      <c r="BE349" s="1005">
        <v>0.97470000000000001</v>
      </c>
      <c r="BF349" s="1024">
        <f t="shared" si="346"/>
        <v>0.53182214472537048</v>
      </c>
      <c r="BG349" s="1005">
        <v>58560</v>
      </c>
      <c r="BH349" s="1005">
        <f t="shared" si="347"/>
        <v>66067</v>
      </c>
      <c r="BI349" s="1005">
        <f t="shared" si="348"/>
        <v>0</v>
      </c>
      <c r="BJ349" s="1005">
        <v>250</v>
      </c>
      <c r="BK349" s="1005">
        <v>117.6</v>
      </c>
      <c r="BL349" s="1005">
        <v>200</v>
      </c>
      <c r="BM349" s="1005">
        <v>0.96220000000000006</v>
      </c>
      <c r="BN349" s="1024">
        <f t="shared" si="349"/>
        <v>0.68667328042328046</v>
      </c>
      <c r="BO349" s="1005">
        <v>58142</v>
      </c>
      <c r="BP349" s="1005">
        <f t="shared" si="350"/>
        <v>50803</v>
      </c>
      <c r="BQ349" s="1005">
        <f t="shared" si="351"/>
        <v>7339</v>
      </c>
      <c r="BR349" s="1005">
        <v>250</v>
      </c>
      <c r="BS349" s="1005">
        <v>110.4</v>
      </c>
      <c r="BT349" s="1005">
        <v>200</v>
      </c>
      <c r="BU349" s="1005">
        <v>0.95340000000000003</v>
      </c>
      <c r="BV349" s="1024">
        <f t="shared" si="352"/>
        <v>0.54657063269440542</v>
      </c>
      <c r="BW349" s="1005">
        <v>44894</v>
      </c>
      <c r="BX349" s="1005">
        <f t="shared" si="353"/>
        <v>49283</v>
      </c>
      <c r="BY349" s="1005">
        <f t="shared" si="354"/>
        <v>0</v>
      </c>
      <c r="BZ349" s="1005">
        <v>250</v>
      </c>
      <c r="CA349" s="1005">
        <v>126</v>
      </c>
      <c r="CB349" s="1005">
        <v>200</v>
      </c>
      <c r="CC349" s="1005">
        <v>0.95840000000000003</v>
      </c>
      <c r="CD349" s="1024">
        <f t="shared" si="355"/>
        <v>0.41005291005291006</v>
      </c>
      <c r="CE349" s="1005">
        <v>38440</v>
      </c>
      <c r="CF349" s="1005">
        <f t="shared" si="356"/>
        <v>56246</v>
      </c>
      <c r="CG349" s="1005">
        <f t="shared" si="357"/>
        <v>0</v>
      </c>
      <c r="CH349" s="1005">
        <v>250</v>
      </c>
      <c r="CI349" s="1005">
        <v>103.2</v>
      </c>
      <c r="CJ349" s="1005">
        <v>200</v>
      </c>
      <c r="CK349" s="1005">
        <v>0.95860000000000001</v>
      </c>
      <c r="CL349" s="1024">
        <f t="shared" si="323"/>
        <v>0.58863395164267251</v>
      </c>
      <c r="CM349" s="1005">
        <v>40822</v>
      </c>
      <c r="CN349" s="1005">
        <f t="shared" si="358"/>
        <v>41610</v>
      </c>
      <c r="CO349" s="1005">
        <f t="shared" si="359"/>
        <v>0</v>
      </c>
      <c r="CP349" s="1005">
        <v>250</v>
      </c>
      <c r="CQ349" s="1005">
        <v>116</v>
      </c>
      <c r="CR349" s="1005">
        <v>200</v>
      </c>
      <c r="CS349" s="1005">
        <v>0.9677</v>
      </c>
      <c r="CT349" s="1024">
        <f t="shared" si="362"/>
        <v>0.47358175750834258</v>
      </c>
      <c r="CU349" s="1005">
        <v>40872</v>
      </c>
      <c r="CV349" s="1005">
        <f t="shared" si="360"/>
        <v>51782</v>
      </c>
      <c r="CW349" s="1005">
        <f t="shared" si="361"/>
        <v>0</v>
      </c>
    </row>
    <row r="350" spans="1:101">
      <c r="A350" s="1004">
        <v>344</v>
      </c>
      <c r="B350" s="1005" t="s">
        <v>2031</v>
      </c>
      <c r="C350" s="1004" t="s">
        <v>1274</v>
      </c>
      <c r="D350" s="1005" t="s">
        <v>2011</v>
      </c>
      <c r="E350" s="1004" t="s">
        <v>55</v>
      </c>
      <c r="F350" s="1004">
        <v>250</v>
      </c>
      <c r="G350" s="1005">
        <v>168</v>
      </c>
      <c r="H350" s="1004">
        <v>200</v>
      </c>
      <c r="I350" s="1005">
        <v>0.99819999999999998</v>
      </c>
      <c r="J350" s="1024">
        <f t="shared" si="328"/>
        <v>0.66927910052910056</v>
      </c>
      <c r="K350" s="1005">
        <v>80956</v>
      </c>
      <c r="L350" s="1005">
        <f t="shared" si="329"/>
        <v>72576</v>
      </c>
      <c r="M350" s="1005">
        <f t="shared" si="330"/>
        <v>8380</v>
      </c>
      <c r="N350" s="1005">
        <v>250</v>
      </c>
      <c r="O350" s="1005">
        <v>176</v>
      </c>
      <c r="P350" s="1005">
        <v>200</v>
      </c>
      <c r="Q350" s="1005">
        <v>0.99739999999999995</v>
      </c>
      <c r="R350" s="1024">
        <f t="shared" si="331"/>
        <v>0.63428641251221896</v>
      </c>
      <c r="S350" s="1005">
        <v>83056</v>
      </c>
      <c r="T350" s="1005">
        <f t="shared" si="332"/>
        <v>78566</v>
      </c>
      <c r="U350" s="1005">
        <f t="shared" si="333"/>
        <v>4490</v>
      </c>
      <c r="V350" s="1005">
        <v>250</v>
      </c>
      <c r="W350" s="1005">
        <v>168</v>
      </c>
      <c r="X350" s="1005">
        <v>200</v>
      </c>
      <c r="Y350" s="1005">
        <v>0.99650000000000005</v>
      </c>
      <c r="Z350" s="1024">
        <f t="shared" si="334"/>
        <v>0.67513227513227514</v>
      </c>
      <c r="AA350" s="1005">
        <v>81664</v>
      </c>
      <c r="AB350" s="1005">
        <f t="shared" si="335"/>
        <v>72576</v>
      </c>
      <c r="AC350" s="1005">
        <f t="shared" si="336"/>
        <v>9088</v>
      </c>
      <c r="AD350" s="1005">
        <v>250</v>
      </c>
      <c r="AE350" s="1005">
        <v>172.8</v>
      </c>
      <c r="AF350" s="1005">
        <v>200</v>
      </c>
      <c r="AG350" s="1005">
        <v>0.99550000000000005</v>
      </c>
      <c r="AH350" s="1024">
        <f t="shared" si="337"/>
        <v>0.65951998705694936</v>
      </c>
      <c r="AI350" s="1005">
        <v>84790</v>
      </c>
      <c r="AJ350" s="1005">
        <f t="shared" si="338"/>
        <v>77138</v>
      </c>
      <c r="AK350" s="1005">
        <f t="shared" si="339"/>
        <v>7652</v>
      </c>
      <c r="AL350" s="1005">
        <v>250</v>
      </c>
      <c r="AM350" s="1005">
        <v>178.24</v>
      </c>
      <c r="AN350" s="1005">
        <v>200</v>
      </c>
      <c r="AO350" s="1005">
        <v>0.99360000000000004</v>
      </c>
      <c r="AP350" s="1024">
        <f t="shared" si="340"/>
        <v>0.69223748093666149</v>
      </c>
      <c r="AQ350" s="1005">
        <v>91798</v>
      </c>
      <c r="AR350" s="1005">
        <f t="shared" si="341"/>
        <v>79566</v>
      </c>
      <c r="AS350" s="1005">
        <f t="shared" si="342"/>
        <v>12232</v>
      </c>
      <c r="AT350" s="1005">
        <v>250</v>
      </c>
      <c r="AU350" s="1005">
        <v>172</v>
      </c>
      <c r="AV350" s="1005">
        <v>200</v>
      </c>
      <c r="AW350" s="1005">
        <v>0.98919999999999997</v>
      </c>
      <c r="AX350" s="1024">
        <f t="shared" si="343"/>
        <v>0.58572351421188629</v>
      </c>
      <c r="AY350" s="1005">
        <v>72536</v>
      </c>
      <c r="AZ350" s="1005">
        <f t="shared" si="344"/>
        <v>74304</v>
      </c>
      <c r="BA350" s="1005">
        <f t="shared" si="345"/>
        <v>0</v>
      </c>
      <c r="BB350" s="1005">
        <v>250</v>
      </c>
      <c r="BC350" s="1005">
        <v>169.28</v>
      </c>
      <c r="BD350" s="1005">
        <v>200</v>
      </c>
      <c r="BE350" s="1005">
        <v>0.9889</v>
      </c>
      <c r="BF350" s="1024">
        <f t="shared" si="346"/>
        <v>0.59780385490985222</v>
      </c>
      <c r="BG350" s="1005">
        <v>75290</v>
      </c>
      <c r="BH350" s="1005">
        <f t="shared" si="347"/>
        <v>75567</v>
      </c>
      <c r="BI350" s="1005">
        <f t="shared" si="348"/>
        <v>0</v>
      </c>
      <c r="BJ350" s="1005">
        <v>250</v>
      </c>
      <c r="BK350" s="1005">
        <v>170</v>
      </c>
      <c r="BL350" s="1005">
        <v>200</v>
      </c>
      <c r="BM350" s="1005">
        <v>0.98660000000000003</v>
      </c>
      <c r="BN350" s="1024">
        <f t="shared" si="349"/>
        <v>0.77227124183006535</v>
      </c>
      <c r="BO350" s="1005">
        <v>94526</v>
      </c>
      <c r="BP350" s="1005">
        <f t="shared" si="350"/>
        <v>73440</v>
      </c>
      <c r="BQ350" s="1005">
        <f t="shared" si="351"/>
        <v>21086</v>
      </c>
      <c r="BR350" s="1005">
        <v>250</v>
      </c>
      <c r="BS350" s="1005">
        <v>166.4</v>
      </c>
      <c r="BT350" s="1005">
        <v>200</v>
      </c>
      <c r="BU350" s="1005">
        <v>0.99180000000000001</v>
      </c>
      <c r="BV350" s="1024">
        <f t="shared" si="352"/>
        <v>0.66745502481389574</v>
      </c>
      <c r="BW350" s="1005">
        <v>82632</v>
      </c>
      <c r="BX350" s="1005">
        <f t="shared" si="353"/>
        <v>74281</v>
      </c>
      <c r="BY350" s="1005">
        <f t="shared" si="354"/>
        <v>8351</v>
      </c>
      <c r="BZ350" s="1005">
        <v>250</v>
      </c>
      <c r="CA350" s="1005">
        <v>184.8</v>
      </c>
      <c r="CB350" s="1005">
        <v>200</v>
      </c>
      <c r="CC350" s="1005">
        <v>0.97740000000000005</v>
      </c>
      <c r="CD350" s="1024">
        <f t="shared" si="355"/>
        <v>0.51070904901550063</v>
      </c>
      <c r="CE350" s="1005">
        <v>70218</v>
      </c>
      <c r="CF350" s="1005">
        <f t="shared" si="356"/>
        <v>82495</v>
      </c>
      <c r="CG350" s="1005">
        <f t="shared" si="357"/>
        <v>0</v>
      </c>
      <c r="CH350" s="1005">
        <v>250</v>
      </c>
      <c r="CI350" s="1005">
        <v>185.6</v>
      </c>
      <c r="CJ350" s="1005">
        <v>200</v>
      </c>
      <c r="CK350" s="1005">
        <v>0.93140000000000001</v>
      </c>
      <c r="CL350" s="1024">
        <f t="shared" si="323"/>
        <v>0.64121189963054193</v>
      </c>
      <c r="CM350" s="1005">
        <v>79974</v>
      </c>
      <c r="CN350" s="1005">
        <f t="shared" si="358"/>
        <v>74834</v>
      </c>
      <c r="CO350" s="1005">
        <f t="shared" si="359"/>
        <v>5140</v>
      </c>
      <c r="CP350" s="1005">
        <v>250</v>
      </c>
      <c r="CQ350" s="1005">
        <v>181.6</v>
      </c>
      <c r="CR350" s="1005">
        <v>200</v>
      </c>
      <c r="CS350" s="1005">
        <v>0.97929999999999995</v>
      </c>
      <c r="CT350" s="1024">
        <f t="shared" si="362"/>
        <v>0.55656707403723182</v>
      </c>
      <c r="CU350" s="1005">
        <v>75198</v>
      </c>
      <c r="CV350" s="1005">
        <f t="shared" si="360"/>
        <v>81066</v>
      </c>
      <c r="CW350" s="1005">
        <f t="shared" si="361"/>
        <v>0</v>
      </c>
    </row>
    <row r="351" spans="1:101">
      <c r="A351" s="1004">
        <v>345</v>
      </c>
      <c r="B351" s="1005" t="s">
        <v>271</v>
      </c>
      <c r="C351" s="1004" t="s">
        <v>1274</v>
      </c>
      <c r="D351" s="1005" t="s">
        <v>2203</v>
      </c>
      <c r="E351" s="1004" t="s">
        <v>55</v>
      </c>
      <c r="F351" s="1004">
        <v>250</v>
      </c>
      <c r="G351" s="1005">
        <v>133.44</v>
      </c>
      <c r="H351" s="1004">
        <v>200</v>
      </c>
      <c r="I351" s="1005">
        <v>0.5464</v>
      </c>
      <c r="J351" s="1024">
        <f t="shared" si="328"/>
        <v>6.5884792166266984E-2</v>
      </c>
      <c r="K351" s="1005">
        <v>6330</v>
      </c>
      <c r="L351" s="1005">
        <f t="shared" si="329"/>
        <v>57646</v>
      </c>
      <c r="M351" s="1005">
        <f t="shared" si="330"/>
        <v>0</v>
      </c>
      <c r="N351" s="1005">
        <v>250</v>
      </c>
      <c r="O351" s="1005">
        <v>36.24</v>
      </c>
      <c r="P351" s="1005">
        <v>200</v>
      </c>
      <c r="Q351" s="1005">
        <v>0.71809999999999996</v>
      </c>
      <c r="R351" s="1024">
        <f t="shared" si="331"/>
        <v>0.18748219753613898</v>
      </c>
      <c r="S351" s="1005">
        <v>5055</v>
      </c>
      <c r="T351" s="1005">
        <f t="shared" si="332"/>
        <v>16178</v>
      </c>
      <c r="U351" s="1005">
        <f t="shared" si="333"/>
        <v>0</v>
      </c>
      <c r="V351" s="1005">
        <v>250</v>
      </c>
      <c r="W351" s="1005">
        <v>6</v>
      </c>
      <c r="X351" s="1005">
        <v>200</v>
      </c>
      <c r="Y351" s="1005">
        <v>7.6200000000000004E-2</v>
      </c>
      <c r="Z351" s="1024">
        <f t="shared" si="334"/>
        <v>6.1805555555555558E-2</v>
      </c>
      <c r="AA351" s="1005">
        <v>267</v>
      </c>
      <c r="AB351" s="1005">
        <f t="shared" si="335"/>
        <v>2592</v>
      </c>
      <c r="AC351" s="1005">
        <f t="shared" si="336"/>
        <v>0</v>
      </c>
      <c r="AD351" s="1005">
        <v>250</v>
      </c>
      <c r="AE351" s="1005">
        <v>28.08</v>
      </c>
      <c r="AF351" s="1005">
        <v>200</v>
      </c>
      <c r="AG351" s="1005">
        <v>8.5400000000000004E-2</v>
      </c>
      <c r="AH351" s="1024">
        <f t="shared" si="337"/>
        <v>1.7088273136660233E-2</v>
      </c>
      <c r="AI351" s="1005">
        <v>357</v>
      </c>
      <c r="AJ351" s="1005">
        <f t="shared" si="338"/>
        <v>12535</v>
      </c>
      <c r="AK351" s="1005">
        <f t="shared" si="339"/>
        <v>0</v>
      </c>
      <c r="AL351" s="1005">
        <v>250</v>
      </c>
      <c r="AM351" s="1005">
        <v>23.76</v>
      </c>
      <c r="AN351" s="1005">
        <v>200</v>
      </c>
      <c r="AO351" s="1005">
        <v>0.1583</v>
      </c>
      <c r="AP351" s="1024">
        <f t="shared" si="340"/>
        <v>4.1748126425545776E-2</v>
      </c>
      <c r="AQ351" s="1005">
        <v>738</v>
      </c>
      <c r="AR351" s="1005">
        <f t="shared" si="341"/>
        <v>10606</v>
      </c>
      <c r="AS351" s="1005">
        <f t="shared" si="342"/>
        <v>0</v>
      </c>
      <c r="AT351" s="1005">
        <v>250</v>
      </c>
      <c r="AU351" s="1005">
        <v>30</v>
      </c>
      <c r="AV351" s="1005">
        <v>200</v>
      </c>
      <c r="AW351" s="1005">
        <v>0.99960000000000004</v>
      </c>
      <c r="AX351" s="1024">
        <f t="shared" si="343"/>
        <v>0.13087962962962962</v>
      </c>
      <c r="AY351" s="1005">
        <v>2827</v>
      </c>
      <c r="AZ351" s="1005">
        <f t="shared" si="344"/>
        <v>12960</v>
      </c>
      <c r="BA351" s="1005">
        <f t="shared" si="345"/>
        <v>0</v>
      </c>
      <c r="BB351" s="1005">
        <v>250</v>
      </c>
      <c r="BC351" s="1005">
        <v>30</v>
      </c>
      <c r="BD351" s="1005">
        <v>200</v>
      </c>
      <c r="BE351" s="1005">
        <v>0.66369999999999996</v>
      </c>
      <c r="BF351" s="1024">
        <f t="shared" si="346"/>
        <v>0.24865591397849462</v>
      </c>
      <c r="BG351" s="1005">
        <v>5550</v>
      </c>
      <c r="BH351" s="1005">
        <f t="shared" si="347"/>
        <v>13392</v>
      </c>
      <c r="BI351" s="1005">
        <f t="shared" si="348"/>
        <v>0</v>
      </c>
      <c r="BJ351" s="1005">
        <v>250</v>
      </c>
      <c r="BK351" s="1005">
        <v>24</v>
      </c>
      <c r="BL351" s="1005">
        <v>200</v>
      </c>
      <c r="BM351" s="1005">
        <v>0.98799999999999999</v>
      </c>
      <c r="BN351" s="1024">
        <f t="shared" si="349"/>
        <v>0.29131944444444446</v>
      </c>
      <c r="BO351" s="1005">
        <v>5034</v>
      </c>
      <c r="BP351" s="1005">
        <f t="shared" si="350"/>
        <v>10368</v>
      </c>
      <c r="BQ351" s="1005">
        <f t="shared" si="351"/>
        <v>0</v>
      </c>
      <c r="BR351" s="1005">
        <v>250</v>
      </c>
      <c r="BS351" s="1005">
        <v>18</v>
      </c>
      <c r="BT351" s="1005">
        <v>200</v>
      </c>
      <c r="BU351" s="1005">
        <v>1.0076000000000001</v>
      </c>
      <c r="BV351" s="1024">
        <f t="shared" si="352"/>
        <v>5.8691756272401432E-2</v>
      </c>
      <c r="BW351" s="1005">
        <v>786</v>
      </c>
      <c r="BX351" s="1005">
        <f t="shared" si="353"/>
        <v>8035</v>
      </c>
      <c r="BY351" s="1005">
        <f t="shared" si="354"/>
        <v>0</v>
      </c>
      <c r="BZ351" s="1005">
        <v>250</v>
      </c>
      <c r="CA351" s="1005">
        <v>32.4</v>
      </c>
      <c r="CB351" s="1005">
        <v>200</v>
      </c>
      <c r="CC351" s="1005">
        <v>0.99729999999999996</v>
      </c>
      <c r="CD351" s="1024">
        <f t="shared" si="355"/>
        <v>9.4334926324173646E-2</v>
      </c>
      <c r="CE351" s="1005">
        <v>2274</v>
      </c>
      <c r="CF351" s="1005">
        <f t="shared" si="356"/>
        <v>14463</v>
      </c>
      <c r="CG351" s="1005">
        <f t="shared" si="357"/>
        <v>0</v>
      </c>
      <c r="CH351" s="1005">
        <v>250</v>
      </c>
      <c r="CI351" s="1005">
        <v>29.4</v>
      </c>
      <c r="CJ351" s="1005">
        <v>200</v>
      </c>
      <c r="CK351" s="1005">
        <v>0.99760000000000004</v>
      </c>
      <c r="CL351" s="1024">
        <f t="shared" si="323"/>
        <v>0.32646987366375124</v>
      </c>
      <c r="CM351" s="1005">
        <v>6450</v>
      </c>
      <c r="CN351" s="1005">
        <f t="shared" si="358"/>
        <v>11854</v>
      </c>
      <c r="CO351" s="1005">
        <f t="shared" si="359"/>
        <v>0</v>
      </c>
      <c r="CP351" s="1005">
        <v>250</v>
      </c>
      <c r="CQ351" s="1005">
        <v>31.2</v>
      </c>
      <c r="CR351" s="1005">
        <v>200</v>
      </c>
      <c r="CS351" s="1005">
        <v>0.99960000000000004</v>
      </c>
      <c r="CT351" s="1024">
        <f t="shared" si="362"/>
        <v>0.37259615384615385</v>
      </c>
      <c r="CU351" s="1005">
        <v>8649</v>
      </c>
      <c r="CV351" s="1005">
        <f t="shared" si="360"/>
        <v>13928</v>
      </c>
      <c r="CW351" s="1005">
        <f t="shared" si="361"/>
        <v>0</v>
      </c>
    </row>
    <row r="352" spans="1:101">
      <c r="A352" s="1004">
        <v>346</v>
      </c>
      <c r="B352" s="1005" t="s">
        <v>1803</v>
      </c>
      <c r="C352" s="1004" t="s">
        <v>1274</v>
      </c>
      <c r="D352" s="1005" t="s">
        <v>2011</v>
      </c>
      <c r="E352" s="1004" t="s">
        <v>55</v>
      </c>
      <c r="F352" s="1004">
        <v>250</v>
      </c>
      <c r="G352" s="1005">
        <v>217.8</v>
      </c>
      <c r="H352" s="1004">
        <v>217.8</v>
      </c>
      <c r="I352" s="1005">
        <v>0.93330000000000002</v>
      </c>
      <c r="J352" s="1024">
        <f t="shared" si="328"/>
        <v>0.35063386389143963</v>
      </c>
      <c r="K352" s="1005">
        <v>54985</v>
      </c>
      <c r="L352" s="1005">
        <f t="shared" si="329"/>
        <v>94090</v>
      </c>
      <c r="M352" s="1005">
        <f t="shared" si="330"/>
        <v>0</v>
      </c>
      <c r="N352" s="1005">
        <v>250</v>
      </c>
      <c r="O352" s="1005">
        <v>223</v>
      </c>
      <c r="P352" s="1005">
        <v>223</v>
      </c>
      <c r="Q352" s="1005">
        <v>0.91769999999999996</v>
      </c>
      <c r="R352" s="1024">
        <f t="shared" si="331"/>
        <v>0.25778726071652441</v>
      </c>
      <c r="S352" s="1005">
        <v>42770</v>
      </c>
      <c r="T352" s="1005">
        <f t="shared" si="332"/>
        <v>99547</v>
      </c>
      <c r="U352" s="1005">
        <f t="shared" si="333"/>
        <v>0</v>
      </c>
      <c r="V352" s="1005">
        <v>250</v>
      </c>
      <c r="W352" s="1005">
        <v>207.6</v>
      </c>
      <c r="X352" s="1005">
        <v>207.6</v>
      </c>
      <c r="Y352" s="1005">
        <v>0.91369999999999996</v>
      </c>
      <c r="Z352" s="1024">
        <f t="shared" si="334"/>
        <v>0.3026854527938343</v>
      </c>
      <c r="AA352" s="1005">
        <v>45243</v>
      </c>
      <c r="AB352" s="1005">
        <f t="shared" si="335"/>
        <v>89683</v>
      </c>
      <c r="AC352" s="1005">
        <f t="shared" si="336"/>
        <v>0</v>
      </c>
      <c r="AD352" s="1005">
        <v>250</v>
      </c>
      <c r="AE352" s="1005">
        <v>220</v>
      </c>
      <c r="AF352" s="1005">
        <v>220</v>
      </c>
      <c r="AG352" s="1005">
        <v>0.91379999999999995</v>
      </c>
      <c r="AH352" s="1024">
        <f t="shared" si="337"/>
        <v>0.25843108504398826</v>
      </c>
      <c r="AI352" s="1005">
        <v>42300</v>
      </c>
      <c r="AJ352" s="1005">
        <f t="shared" si="338"/>
        <v>98208</v>
      </c>
      <c r="AK352" s="1005">
        <f t="shared" si="339"/>
        <v>0</v>
      </c>
      <c r="AL352" s="1005">
        <v>250</v>
      </c>
      <c r="AM352" s="1005">
        <v>205</v>
      </c>
      <c r="AN352" s="1005">
        <v>205</v>
      </c>
      <c r="AO352" s="1005">
        <v>0.91220000000000001</v>
      </c>
      <c r="AP352" s="1024">
        <f t="shared" si="340"/>
        <v>0.37752425911355886</v>
      </c>
      <c r="AQ352" s="1005">
        <v>57580</v>
      </c>
      <c r="AR352" s="1005">
        <f t="shared" si="341"/>
        <v>91512</v>
      </c>
      <c r="AS352" s="1005">
        <f t="shared" si="342"/>
        <v>0</v>
      </c>
      <c r="AT352" s="1005">
        <v>250</v>
      </c>
      <c r="AU352" s="1005">
        <v>189.4</v>
      </c>
      <c r="AV352" s="1005">
        <v>200</v>
      </c>
      <c r="AW352" s="1005">
        <v>0.90059999999999996</v>
      </c>
      <c r="AX352" s="1024">
        <f t="shared" si="343"/>
        <v>0.3938093980992608</v>
      </c>
      <c r="AY352" s="1005">
        <v>53703</v>
      </c>
      <c r="AZ352" s="1005">
        <f t="shared" si="344"/>
        <v>81821</v>
      </c>
      <c r="BA352" s="1005">
        <f t="shared" si="345"/>
        <v>0</v>
      </c>
      <c r="BB352" s="1005">
        <v>250</v>
      </c>
      <c r="BC352" s="1005">
        <v>213.8</v>
      </c>
      <c r="BD352" s="1005">
        <v>213.8</v>
      </c>
      <c r="BE352" s="1005">
        <v>0.91279999999999994</v>
      </c>
      <c r="BF352" s="1024">
        <f t="shared" si="346"/>
        <v>0.38815041693070601</v>
      </c>
      <c r="BG352" s="1005">
        <v>61742</v>
      </c>
      <c r="BH352" s="1005">
        <f t="shared" si="347"/>
        <v>95440</v>
      </c>
      <c r="BI352" s="1005">
        <f t="shared" si="348"/>
        <v>0</v>
      </c>
      <c r="BJ352" s="1005">
        <v>250</v>
      </c>
      <c r="BK352" s="1005">
        <v>205</v>
      </c>
      <c r="BL352" s="1005">
        <v>205</v>
      </c>
      <c r="BM352" s="1005">
        <v>0.91180000000000005</v>
      </c>
      <c r="BN352" s="1024">
        <f t="shared" si="349"/>
        <v>0.35840108401084009</v>
      </c>
      <c r="BO352" s="1005">
        <v>52900</v>
      </c>
      <c r="BP352" s="1005">
        <f t="shared" si="350"/>
        <v>88560</v>
      </c>
      <c r="BQ352" s="1005">
        <f t="shared" si="351"/>
        <v>0</v>
      </c>
      <c r="BR352" s="1005">
        <v>250</v>
      </c>
      <c r="BS352" s="1005">
        <v>210</v>
      </c>
      <c r="BT352" s="1005">
        <v>210</v>
      </c>
      <c r="BU352" s="1005">
        <v>0.90310000000000001</v>
      </c>
      <c r="BV352" s="1024">
        <f t="shared" si="352"/>
        <v>0.32277265745007683</v>
      </c>
      <c r="BW352" s="1005">
        <v>50430</v>
      </c>
      <c r="BX352" s="1005">
        <f t="shared" si="353"/>
        <v>93744</v>
      </c>
      <c r="BY352" s="1005">
        <f t="shared" si="354"/>
        <v>0</v>
      </c>
      <c r="BZ352" s="1005">
        <v>250</v>
      </c>
      <c r="CA352" s="1005">
        <v>200</v>
      </c>
      <c r="CB352" s="1005">
        <v>200</v>
      </c>
      <c r="CC352" s="1005">
        <v>0.90339999999999998</v>
      </c>
      <c r="CD352" s="1024">
        <f t="shared" si="355"/>
        <v>0.33820564516129031</v>
      </c>
      <c r="CE352" s="1005">
        <v>50325</v>
      </c>
      <c r="CF352" s="1005">
        <f t="shared" si="356"/>
        <v>89280</v>
      </c>
      <c r="CG352" s="1005">
        <f t="shared" si="357"/>
        <v>0</v>
      </c>
      <c r="CH352" s="1005">
        <v>250</v>
      </c>
      <c r="CI352" s="1005">
        <v>210</v>
      </c>
      <c r="CJ352" s="1005">
        <v>210</v>
      </c>
      <c r="CK352" s="1005">
        <v>0.90049999999999997</v>
      </c>
      <c r="CL352" s="1024">
        <f t="shared" si="323"/>
        <v>0.46626984126984128</v>
      </c>
      <c r="CM352" s="1005">
        <v>65800</v>
      </c>
      <c r="CN352" s="1005">
        <f t="shared" si="358"/>
        <v>84672</v>
      </c>
      <c r="CO352" s="1005">
        <f t="shared" si="359"/>
        <v>0</v>
      </c>
      <c r="CP352" s="1005">
        <v>250</v>
      </c>
      <c r="CQ352" s="1005">
        <v>220</v>
      </c>
      <c r="CR352" s="1005">
        <v>220</v>
      </c>
      <c r="CS352" s="1005">
        <v>0.89059999999999995</v>
      </c>
      <c r="CT352" s="1024">
        <f t="shared" si="362"/>
        <v>0.36809628543499512</v>
      </c>
      <c r="CU352" s="1005">
        <v>60250</v>
      </c>
      <c r="CV352" s="1005">
        <f t="shared" si="360"/>
        <v>98208</v>
      </c>
      <c r="CW352" s="1005">
        <f t="shared" si="361"/>
        <v>0</v>
      </c>
    </row>
    <row r="353" spans="1:101">
      <c r="A353" s="1004">
        <v>347</v>
      </c>
      <c r="B353" s="1005" t="s">
        <v>1354</v>
      </c>
      <c r="C353" s="1004" t="s">
        <v>1274</v>
      </c>
      <c r="D353" s="1005" t="s">
        <v>2011</v>
      </c>
      <c r="E353" s="1004" t="s">
        <v>55</v>
      </c>
      <c r="F353" s="1004">
        <v>250</v>
      </c>
      <c r="G353" s="1005">
        <v>258.48</v>
      </c>
      <c r="H353" s="1004">
        <v>258.48</v>
      </c>
      <c r="I353" s="1005">
        <v>0.99199999999999999</v>
      </c>
      <c r="J353" s="1024">
        <f t="shared" si="328"/>
        <v>0.41316865263592284</v>
      </c>
      <c r="K353" s="1005">
        <v>76893</v>
      </c>
      <c r="L353" s="1005">
        <f t="shared" si="329"/>
        <v>111663</v>
      </c>
      <c r="M353" s="1005">
        <f t="shared" si="330"/>
        <v>0</v>
      </c>
      <c r="N353" s="1005">
        <v>250</v>
      </c>
      <c r="O353" s="1005">
        <v>200.76</v>
      </c>
      <c r="P353" s="1005">
        <v>200.76</v>
      </c>
      <c r="Q353" s="1005">
        <v>0.9929</v>
      </c>
      <c r="R353" s="1024">
        <f t="shared" si="331"/>
        <v>0.40826713328063036</v>
      </c>
      <c r="S353" s="1005">
        <v>60981</v>
      </c>
      <c r="T353" s="1005">
        <f t="shared" si="332"/>
        <v>89619</v>
      </c>
      <c r="U353" s="1005">
        <f t="shared" si="333"/>
        <v>0</v>
      </c>
      <c r="V353" s="1005">
        <v>250</v>
      </c>
      <c r="W353" s="1005">
        <v>196.2</v>
      </c>
      <c r="X353" s="1005">
        <v>200</v>
      </c>
      <c r="Y353" s="1005">
        <v>0.9929</v>
      </c>
      <c r="Z353" s="1024">
        <f t="shared" si="334"/>
        <v>0.45412136142258469</v>
      </c>
      <c r="AA353" s="1005">
        <v>64151</v>
      </c>
      <c r="AB353" s="1005">
        <f t="shared" si="335"/>
        <v>84758</v>
      </c>
      <c r="AC353" s="1005">
        <f t="shared" si="336"/>
        <v>0</v>
      </c>
      <c r="AD353" s="1005">
        <v>250</v>
      </c>
      <c r="AE353" s="1005">
        <v>197.52</v>
      </c>
      <c r="AF353" s="1005">
        <v>200</v>
      </c>
      <c r="AG353" s="1005">
        <v>0.98980000000000001</v>
      </c>
      <c r="AH353" s="1024">
        <f t="shared" si="337"/>
        <v>0.46031135543100032</v>
      </c>
      <c r="AI353" s="1005">
        <v>67645</v>
      </c>
      <c r="AJ353" s="1005">
        <f t="shared" si="338"/>
        <v>88173</v>
      </c>
      <c r="AK353" s="1005">
        <f t="shared" si="339"/>
        <v>0</v>
      </c>
      <c r="AL353" s="1005">
        <v>250</v>
      </c>
      <c r="AM353" s="1005">
        <v>198.84</v>
      </c>
      <c r="AN353" s="1005">
        <v>200</v>
      </c>
      <c r="AO353" s="1005">
        <v>0.98980000000000001</v>
      </c>
      <c r="AP353" s="1024">
        <f t="shared" si="340"/>
        <v>0.46174397527162925</v>
      </c>
      <c r="AQ353" s="1005">
        <v>68309</v>
      </c>
      <c r="AR353" s="1005">
        <f t="shared" si="341"/>
        <v>88762</v>
      </c>
      <c r="AS353" s="1005">
        <f t="shared" si="342"/>
        <v>0</v>
      </c>
      <c r="AT353" s="1005">
        <v>250</v>
      </c>
      <c r="AU353" s="1005">
        <v>6.48</v>
      </c>
      <c r="AV353" s="1005">
        <v>200</v>
      </c>
      <c r="AW353" s="1005">
        <v>0.98709999999999998</v>
      </c>
      <c r="AX353" s="1024">
        <f t="shared" si="343"/>
        <v>6.1115397805212615</v>
      </c>
      <c r="AY353" s="1005">
        <v>28514</v>
      </c>
      <c r="AZ353" s="1005">
        <f t="shared" si="344"/>
        <v>2799</v>
      </c>
      <c r="BA353" s="1005">
        <f t="shared" si="345"/>
        <v>25715</v>
      </c>
      <c r="BB353" s="1005">
        <v>250</v>
      </c>
      <c r="BC353" s="1005">
        <v>24.24</v>
      </c>
      <c r="BD353" s="1005">
        <v>200</v>
      </c>
      <c r="BE353" s="1005">
        <v>0.86860000000000004</v>
      </c>
      <c r="BF353" s="1024">
        <f t="shared" si="346"/>
        <v>0.13673746406898757</v>
      </c>
      <c r="BG353" s="1005">
        <v>2466</v>
      </c>
      <c r="BH353" s="1005">
        <f t="shared" si="347"/>
        <v>10821</v>
      </c>
      <c r="BI353" s="1005">
        <f t="shared" si="348"/>
        <v>0</v>
      </c>
      <c r="BJ353" s="1005">
        <v>250</v>
      </c>
      <c r="BK353" s="1005">
        <v>23.76</v>
      </c>
      <c r="BL353" s="1005">
        <v>200</v>
      </c>
      <c r="BM353" s="1005">
        <v>0.86509999999999998</v>
      </c>
      <c r="BN353" s="1024">
        <f t="shared" si="349"/>
        <v>0.10966142910587355</v>
      </c>
      <c r="BO353" s="1005">
        <v>1876</v>
      </c>
      <c r="BP353" s="1005">
        <f t="shared" si="350"/>
        <v>10264</v>
      </c>
      <c r="BQ353" s="1005">
        <f t="shared" si="351"/>
        <v>0</v>
      </c>
      <c r="BR353" s="1005">
        <v>250</v>
      </c>
      <c r="BS353" s="1005">
        <v>29.64</v>
      </c>
      <c r="BT353" s="1005">
        <v>200</v>
      </c>
      <c r="BU353" s="1005">
        <v>0.84740000000000004</v>
      </c>
      <c r="BV353" s="1024">
        <f t="shared" si="352"/>
        <v>0.10407143789996082</v>
      </c>
      <c r="BW353" s="1005">
        <v>2295</v>
      </c>
      <c r="BX353" s="1005">
        <f t="shared" si="353"/>
        <v>13231</v>
      </c>
      <c r="BY353" s="1005">
        <f t="shared" si="354"/>
        <v>0</v>
      </c>
      <c r="BZ353" s="1005">
        <v>250</v>
      </c>
      <c r="CA353" s="1005">
        <v>199.92</v>
      </c>
      <c r="CB353" s="1005">
        <v>200</v>
      </c>
      <c r="CC353" s="1005">
        <v>0.97840000000000005</v>
      </c>
      <c r="CD353" s="1024">
        <f t="shared" si="355"/>
        <v>0.29550126502213792</v>
      </c>
      <c r="CE353" s="1005">
        <v>43953</v>
      </c>
      <c r="CF353" s="1005">
        <f t="shared" si="356"/>
        <v>89244</v>
      </c>
      <c r="CG353" s="1005">
        <f t="shared" si="357"/>
        <v>0</v>
      </c>
      <c r="CH353" s="1005">
        <v>250</v>
      </c>
      <c r="CI353" s="1005">
        <v>191.4</v>
      </c>
      <c r="CJ353" s="1005">
        <v>200</v>
      </c>
      <c r="CK353" s="1005">
        <v>0.93100000000000005</v>
      </c>
      <c r="CL353" s="1024">
        <f t="shared" si="323"/>
        <v>0.44101731601731603</v>
      </c>
      <c r="CM353" s="1005">
        <v>56724</v>
      </c>
      <c r="CN353" s="1005">
        <f t="shared" si="358"/>
        <v>77172</v>
      </c>
      <c r="CO353" s="1005">
        <f t="shared" si="359"/>
        <v>0</v>
      </c>
      <c r="CP353" s="1005">
        <v>250</v>
      </c>
      <c r="CQ353" s="1005">
        <v>183</v>
      </c>
      <c r="CR353" s="1005">
        <v>200</v>
      </c>
      <c r="CS353" s="1005">
        <v>0.98780000000000001</v>
      </c>
      <c r="CT353" s="1024">
        <f t="shared" si="362"/>
        <v>0.4545214172395558</v>
      </c>
      <c r="CU353" s="1005">
        <v>61884</v>
      </c>
      <c r="CV353" s="1005">
        <f t="shared" si="360"/>
        <v>81691</v>
      </c>
      <c r="CW353" s="1005">
        <f t="shared" si="361"/>
        <v>0</v>
      </c>
    </row>
    <row r="354" spans="1:101">
      <c r="A354" s="1004">
        <v>348</v>
      </c>
      <c r="B354" s="1005" t="s">
        <v>1802</v>
      </c>
      <c r="C354" s="1004" t="s">
        <v>1274</v>
      </c>
      <c r="D354" s="1005" t="s">
        <v>2203</v>
      </c>
      <c r="E354" s="1004" t="s">
        <v>55</v>
      </c>
      <c r="F354" s="1004">
        <v>250</v>
      </c>
      <c r="G354" s="1005">
        <v>202.56</v>
      </c>
      <c r="H354" s="1004">
        <v>202.56</v>
      </c>
      <c r="I354" s="1005">
        <v>0.87719999999999998</v>
      </c>
      <c r="J354" s="1024">
        <f t="shared" si="328"/>
        <v>0.27423973143759872</v>
      </c>
      <c r="K354" s="1005">
        <v>39996</v>
      </c>
      <c r="L354" s="1005">
        <f t="shared" si="329"/>
        <v>87506</v>
      </c>
      <c r="M354" s="1005">
        <f t="shared" si="330"/>
        <v>0</v>
      </c>
      <c r="N354" s="1005">
        <v>250</v>
      </c>
      <c r="O354" s="1005">
        <v>192.48</v>
      </c>
      <c r="P354" s="1005">
        <v>200</v>
      </c>
      <c r="Q354" s="1005">
        <v>0.55100000000000005</v>
      </c>
      <c r="R354" s="1024">
        <f t="shared" si="331"/>
        <v>4.3259626471455773E-2</v>
      </c>
      <c r="S354" s="1005">
        <v>6195</v>
      </c>
      <c r="T354" s="1005">
        <f t="shared" si="332"/>
        <v>85923</v>
      </c>
      <c r="U354" s="1005">
        <f t="shared" si="333"/>
        <v>0</v>
      </c>
      <c r="V354" s="1005">
        <v>250</v>
      </c>
      <c r="W354" s="1005">
        <v>4.32</v>
      </c>
      <c r="X354" s="1005">
        <v>200</v>
      </c>
      <c r="Y354" s="1005">
        <v>0.25</v>
      </c>
      <c r="Z354" s="1024">
        <f t="shared" si="334"/>
        <v>3.8580246913580245E-3</v>
      </c>
      <c r="AA354" s="1005">
        <v>12</v>
      </c>
      <c r="AB354" s="1005">
        <f t="shared" si="335"/>
        <v>1866</v>
      </c>
      <c r="AC354" s="1005">
        <f t="shared" si="336"/>
        <v>0</v>
      </c>
      <c r="AD354" s="1005">
        <v>250</v>
      </c>
      <c r="AE354" s="1005">
        <v>184.08</v>
      </c>
      <c r="AF354" s="1005">
        <v>200</v>
      </c>
      <c r="AG354" s="1005">
        <v>0.77139999999999997</v>
      </c>
      <c r="AH354" s="1024">
        <f t="shared" si="337"/>
        <v>0.10113502544475753</v>
      </c>
      <c r="AI354" s="1005">
        <v>13851</v>
      </c>
      <c r="AJ354" s="1005">
        <f t="shared" si="338"/>
        <v>82173</v>
      </c>
      <c r="AK354" s="1005">
        <f t="shared" si="339"/>
        <v>0</v>
      </c>
      <c r="AL354" s="1005">
        <v>250</v>
      </c>
      <c r="AM354" s="1005">
        <v>175.44</v>
      </c>
      <c r="AN354" s="1005">
        <v>200</v>
      </c>
      <c r="AO354" s="1005">
        <v>0.92120000000000002</v>
      </c>
      <c r="AP354" s="1024">
        <f t="shared" si="340"/>
        <v>0.26513981436535605</v>
      </c>
      <c r="AQ354" s="1005">
        <v>34608</v>
      </c>
      <c r="AR354" s="1005">
        <f t="shared" si="341"/>
        <v>78316</v>
      </c>
      <c r="AS354" s="1005">
        <f t="shared" si="342"/>
        <v>0</v>
      </c>
      <c r="AT354" s="1005">
        <v>250</v>
      </c>
      <c r="AU354" s="1005">
        <v>138</v>
      </c>
      <c r="AV354" s="1005">
        <v>200</v>
      </c>
      <c r="AW354" s="1005">
        <v>0.94599999999999995</v>
      </c>
      <c r="AX354" s="1024">
        <f t="shared" si="343"/>
        <v>0.32273550724637678</v>
      </c>
      <c r="AY354" s="1005">
        <v>32067</v>
      </c>
      <c r="AZ354" s="1005">
        <f t="shared" si="344"/>
        <v>59616</v>
      </c>
      <c r="BA354" s="1005">
        <f t="shared" si="345"/>
        <v>0</v>
      </c>
      <c r="BB354" s="1005">
        <v>250</v>
      </c>
      <c r="BC354" s="1005">
        <v>211.2</v>
      </c>
      <c r="BD354" s="1005">
        <v>211.2</v>
      </c>
      <c r="BE354" s="1005">
        <v>0.97750000000000004</v>
      </c>
      <c r="BF354" s="1024">
        <f t="shared" si="346"/>
        <v>0.27097461510263932</v>
      </c>
      <c r="BG354" s="1005">
        <v>42579</v>
      </c>
      <c r="BH354" s="1005">
        <f t="shared" si="347"/>
        <v>94280</v>
      </c>
      <c r="BI354" s="1005">
        <f t="shared" si="348"/>
        <v>0</v>
      </c>
      <c r="BJ354" s="1005">
        <v>250</v>
      </c>
      <c r="BK354" s="1005">
        <v>186</v>
      </c>
      <c r="BL354" s="1005">
        <v>200</v>
      </c>
      <c r="BM354" s="1005">
        <v>0.96879999999999999</v>
      </c>
      <c r="BN354" s="1024">
        <f t="shared" si="349"/>
        <v>0.26332885304659498</v>
      </c>
      <c r="BO354" s="1005">
        <v>35265</v>
      </c>
      <c r="BP354" s="1005">
        <f t="shared" si="350"/>
        <v>80352</v>
      </c>
      <c r="BQ354" s="1005">
        <f t="shared" si="351"/>
        <v>0</v>
      </c>
      <c r="BR354" s="1005">
        <v>250</v>
      </c>
      <c r="BS354" s="1005">
        <v>124.08</v>
      </c>
      <c r="BT354" s="1005">
        <v>200</v>
      </c>
      <c r="BU354" s="1005">
        <v>0.95569999999999999</v>
      </c>
      <c r="BV354" s="1024">
        <f t="shared" si="352"/>
        <v>0.24912387429545974</v>
      </c>
      <c r="BW354" s="1005">
        <v>22998</v>
      </c>
      <c r="BX354" s="1005">
        <f t="shared" si="353"/>
        <v>55389</v>
      </c>
      <c r="BY354" s="1005">
        <f t="shared" si="354"/>
        <v>0</v>
      </c>
      <c r="BZ354" s="1005">
        <v>250</v>
      </c>
      <c r="CA354" s="1005">
        <v>131.28</v>
      </c>
      <c r="CB354" s="1005">
        <v>200</v>
      </c>
      <c r="CC354" s="1005">
        <v>0.94610000000000005</v>
      </c>
      <c r="CD354" s="1024">
        <f t="shared" si="355"/>
        <v>0.19178412061882014</v>
      </c>
      <c r="CE354" s="1005">
        <v>18732</v>
      </c>
      <c r="CF354" s="1005">
        <f t="shared" si="356"/>
        <v>58603</v>
      </c>
      <c r="CG354" s="1005">
        <f t="shared" si="357"/>
        <v>0</v>
      </c>
      <c r="CH354" s="1005">
        <v>250</v>
      </c>
      <c r="CI354" s="1005">
        <v>155.76</v>
      </c>
      <c r="CJ354" s="1005">
        <v>200</v>
      </c>
      <c r="CK354" s="1005">
        <v>0.94720000000000004</v>
      </c>
      <c r="CL354" s="1024">
        <f t="shared" si="323"/>
        <v>0.18414891958324162</v>
      </c>
      <c r="CM354" s="1005">
        <v>19275</v>
      </c>
      <c r="CN354" s="1005">
        <f t="shared" si="358"/>
        <v>62802</v>
      </c>
      <c r="CO354" s="1005">
        <f t="shared" si="359"/>
        <v>0</v>
      </c>
      <c r="CP354" s="1005">
        <v>250</v>
      </c>
      <c r="CQ354" s="1005">
        <v>164.4</v>
      </c>
      <c r="CR354" s="1005">
        <v>200</v>
      </c>
      <c r="CS354" s="1005">
        <v>0.97789999999999999</v>
      </c>
      <c r="CT354" s="1024">
        <f t="shared" si="362"/>
        <v>0.2657513146534809</v>
      </c>
      <c r="CU354" s="1005">
        <v>32505</v>
      </c>
      <c r="CV354" s="1005">
        <f t="shared" si="360"/>
        <v>73388</v>
      </c>
      <c r="CW354" s="1005">
        <f t="shared" si="361"/>
        <v>0</v>
      </c>
    </row>
    <row r="355" spans="1:101">
      <c r="A355" s="1004">
        <v>349</v>
      </c>
      <c r="B355" s="1005" t="s">
        <v>2284</v>
      </c>
      <c r="C355" s="1004" t="s">
        <v>1274</v>
      </c>
      <c r="D355" s="1005" t="s">
        <v>2203</v>
      </c>
      <c r="E355" s="1004" t="s">
        <v>55</v>
      </c>
      <c r="F355" s="1004">
        <v>0</v>
      </c>
      <c r="G355" s="1005"/>
      <c r="H355" s="1004"/>
      <c r="I355" s="1005"/>
      <c r="J355" s="1024">
        <v>0</v>
      </c>
      <c r="K355" s="1005"/>
      <c r="L355" s="1005">
        <f t="shared" si="329"/>
        <v>0</v>
      </c>
      <c r="M355" s="1005">
        <f t="shared" si="330"/>
        <v>0</v>
      </c>
      <c r="N355" s="1005"/>
      <c r="O355" s="1005"/>
      <c r="P355" s="1005"/>
      <c r="Q355" s="1005"/>
      <c r="R355" s="1024">
        <v>0</v>
      </c>
      <c r="S355" s="1005"/>
      <c r="T355" s="1005">
        <f t="shared" si="332"/>
        <v>0</v>
      </c>
      <c r="U355" s="1005">
        <f t="shared" si="333"/>
        <v>0</v>
      </c>
      <c r="V355" s="1005"/>
      <c r="W355" s="1005"/>
      <c r="X355" s="1005"/>
      <c r="Y355" s="1005"/>
      <c r="Z355" s="1024">
        <v>0</v>
      </c>
      <c r="AA355" s="1005"/>
      <c r="AB355" s="1005">
        <f t="shared" si="335"/>
        <v>0</v>
      </c>
      <c r="AC355" s="1005">
        <f t="shared" si="336"/>
        <v>0</v>
      </c>
      <c r="AD355" s="1005"/>
      <c r="AE355" s="1005"/>
      <c r="AF355" s="1005"/>
      <c r="AG355" s="1005"/>
      <c r="AH355" s="1024">
        <v>0</v>
      </c>
      <c r="AI355" s="1005"/>
      <c r="AJ355" s="1005">
        <f t="shared" si="338"/>
        <v>0</v>
      </c>
      <c r="AK355" s="1005">
        <f t="shared" si="339"/>
        <v>0</v>
      </c>
      <c r="AL355" s="1005"/>
      <c r="AM355" s="1005"/>
      <c r="AN355" s="1005"/>
      <c r="AO355" s="1005"/>
      <c r="AP355" s="1024">
        <v>0</v>
      </c>
      <c r="AQ355" s="1005"/>
      <c r="AR355" s="1005">
        <f t="shared" si="341"/>
        <v>0</v>
      </c>
      <c r="AS355" s="1005">
        <f t="shared" si="342"/>
        <v>0</v>
      </c>
      <c r="AT355" s="1005"/>
      <c r="AU355" s="1005"/>
      <c r="AV355" s="1005"/>
      <c r="AW355" s="1005"/>
      <c r="AX355" s="1024">
        <v>0</v>
      </c>
      <c r="AY355" s="1005"/>
      <c r="AZ355" s="1005">
        <f t="shared" si="344"/>
        <v>0</v>
      </c>
      <c r="BA355" s="1005">
        <f t="shared" si="345"/>
        <v>0</v>
      </c>
      <c r="BB355" s="1005"/>
      <c r="BC355" s="1005"/>
      <c r="BD355" s="1005"/>
      <c r="BE355" s="1005"/>
      <c r="BF355" s="1024">
        <v>0</v>
      </c>
      <c r="BG355" s="1005"/>
      <c r="BH355" s="1005">
        <f t="shared" si="347"/>
        <v>0</v>
      </c>
      <c r="BI355" s="1005">
        <f t="shared" si="348"/>
        <v>0</v>
      </c>
      <c r="BJ355" s="1005"/>
      <c r="BK355" s="1005"/>
      <c r="BL355" s="1005"/>
      <c r="BM355" s="1005"/>
      <c r="BN355" s="1024">
        <v>0</v>
      </c>
      <c r="BO355" s="1005"/>
      <c r="BP355" s="1005">
        <f t="shared" si="350"/>
        <v>0</v>
      </c>
      <c r="BQ355" s="1005">
        <f t="shared" si="351"/>
        <v>0</v>
      </c>
      <c r="BR355" s="1005"/>
      <c r="BS355" s="1005"/>
      <c r="BT355" s="1005"/>
      <c r="BU355" s="1005"/>
      <c r="BV355" s="1024">
        <v>0</v>
      </c>
      <c r="BW355" s="1005"/>
      <c r="BX355" s="1005">
        <f t="shared" si="353"/>
        <v>0</v>
      </c>
      <c r="BY355" s="1005">
        <f t="shared" si="354"/>
        <v>0</v>
      </c>
      <c r="BZ355" s="1005"/>
      <c r="CA355" s="1005"/>
      <c r="CB355" s="1005"/>
      <c r="CC355" s="1005"/>
      <c r="CD355" s="1024">
        <v>0</v>
      </c>
      <c r="CE355" s="1005"/>
      <c r="CF355" s="1005">
        <f t="shared" si="356"/>
        <v>0</v>
      </c>
      <c r="CG355" s="1005">
        <f t="shared" si="357"/>
        <v>0</v>
      </c>
      <c r="CH355" s="1005">
        <v>250</v>
      </c>
      <c r="CI355" s="1005">
        <v>3</v>
      </c>
      <c r="CJ355" s="1005">
        <v>200</v>
      </c>
      <c r="CK355" s="1005">
        <v>0.55779999999999996</v>
      </c>
      <c r="CL355" s="1024">
        <f t="shared" si="323"/>
        <v>9.4246031746031744E-2</v>
      </c>
      <c r="CM355" s="1005">
        <v>190</v>
      </c>
      <c r="CN355" s="1005">
        <f t="shared" si="358"/>
        <v>1210</v>
      </c>
      <c r="CO355" s="1005">
        <f t="shared" si="359"/>
        <v>0</v>
      </c>
      <c r="CP355" s="1005">
        <v>250</v>
      </c>
      <c r="CQ355" s="1005">
        <v>219</v>
      </c>
      <c r="CR355" s="1005">
        <v>219</v>
      </c>
      <c r="CS355" s="1005">
        <v>0.61439999999999995</v>
      </c>
      <c r="CT355" s="1024">
        <f t="shared" si="362"/>
        <v>4.7472627289242404E-2</v>
      </c>
      <c r="CU355" s="1005">
        <v>7735</v>
      </c>
      <c r="CV355" s="1005">
        <f t="shared" si="360"/>
        <v>97762</v>
      </c>
      <c r="CW355" s="1005">
        <f t="shared" si="361"/>
        <v>0</v>
      </c>
    </row>
    <row r="356" spans="1:101">
      <c r="A356" s="1004">
        <v>350</v>
      </c>
      <c r="B356" s="1005" t="s">
        <v>1772</v>
      </c>
      <c r="C356" s="1004" t="s">
        <v>1274</v>
      </c>
      <c r="D356" s="1005" t="s">
        <v>2214</v>
      </c>
      <c r="E356" s="1004" t="s">
        <v>55</v>
      </c>
      <c r="F356" s="1004">
        <v>250</v>
      </c>
      <c r="G356" s="1005">
        <v>81.84</v>
      </c>
      <c r="H356" s="1004">
        <v>200</v>
      </c>
      <c r="I356" s="1005">
        <v>0.97150000000000003</v>
      </c>
      <c r="J356" s="1024">
        <f t="shared" ref="J356:J390" si="363">+(K356/(24*30*G356))</f>
        <v>0.41519020853698269</v>
      </c>
      <c r="K356" s="1005">
        <v>24465</v>
      </c>
      <c r="L356" s="1005">
        <f t="shared" si="329"/>
        <v>35355</v>
      </c>
      <c r="M356" s="1005">
        <f t="shared" si="330"/>
        <v>0</v>
      </c>
      <c r="N356" s="1005">
        <v>250</v>
      </c>
      <c r="O356" s="1005">
        <v>65.760000000000005</v>
      </c>
      <c r="P356" s="1005">
        <v>200</v>
      </c>
      <c r="Q356" s="1005">
        <v>1.0341</v>
      </c>
      <c r="R356" s="1024">
        <f t="shared" ref="R356:R390" si="364">+(S356/(24*31*O356))</f>
        <v>0.37514225727964834</v>
      </c>
      <c r="S356" s="1005">
        <v>18354</v>
      </c>
      <c r="T356" s="1005">
        <f t="shared" si="332"/>
        <v>29355</v>
      </c>
      <c r="U356" s="1005">
        <f t="shared" si="333"/>
        <v>0</v>
      </c>
      <c r="V356" s="1005">
        <v>250</v>
      </c>
      <c r="W356" s="1005">
        <v>66.48</v>
      </c>
      <c r="X356" s="1005">
        <v>200</v>
      </c>
      <c r="Y356" s="1005">
        <v>1</v>
      </c>
      <c r="Z356" s="1024">
        <f t="shared" ref="Z356:Z390" si="365">+(AA356/(24*30*W356))</f>
        <v>0.42907641395908541</v>
      </c>
      <c r="AA356" s="1005">
        <v>20538</v>
      </c>
      <c r="AB356" s="1005">
        <f t="shared" si="335"/>
        <v>28719</v>
      </c>
      <c r="AC356" s="1005">
        <f t="shared" si="336"/>
        <v>0</v>
      </c>
      <c r="AD356" s="1005">
        <v>250</v>
      </c>
      <c r="AE356" s="1005">
        <v>64.8</v>
      </c>
      <c r="AF356" s="1005">
        <v>200</v>
      </c>
      <c r="AG356" s="1005">
        <v>0.99980000000000002</v>
      </c>
      <c r="AH356" s="1024">
        <f t="shared" ref="AH356:AH390" si="366">+(AI356/(24*31*AE356))</f>
        <v>0.37435284747112707</v>
      </c>
      <c r="AI356" s="1005">
        <v>18048</v>
      </c>
      <c r="AJ356" s="1005">
        <f t="shared" si="338"/>
        <v>28927</v>
      </c>
      <c r="AK356" s="1005">
        <f t="shared" si="339"/>
        <v>0</v>
      </c>
      <c r="AL356" s="1005">
        <v>250</v>
      </c>
      <c r="AM356" s="1005">
        <v>63.84</v>
      </c>
      <c r="AN356" s="1005">
        <v>200</v>
      </c>
      <c r="AO356" s="1005">
        <v>0.99819999999999998</v>
      </c>
      <c r="AP356" s="1024">
        <f t="shared" ref="AP356:AP390" si="367">+(AQ356/(24*31*AM356))</f>
        <v>0.43840700541676775</v>
      </c>
      <c r="AQ356" s="1005">
        <v>20823</v>
      </c>
      <c r="AR356" s="1005">
        <f t="shared" si="341"/>
        <v>28498</v>
      </c>
      <c r="AS356" s="1005">
        <f t="shared" si="342"/>
        <v>0</v>
      </c>
      <c r="AT356" s="1005">
        <v>250</v>
      </c>
      <c r="AU356" s="1005">
        <v>58.56</v>
      </c>
      <c r="AV356" s="1005">
        <v>200</v>
      </c>
      <c r="AW356" s="1005">
        <v>0.99929999999999997</v>
      </c>
      <c r="AX356" s="1024">
        <f t="shared" ref="AX356:AX390" si="368">+(AY356/(24*30*AU356))</f>
        <v>0.50838171675774124</v>
      </c>
      <c r="AY356" s="1005">
        <v>21435</v>
      </c>
      <c r="AZ356" s="1005">
        <f t="shared" si="344"/>
        <v>25298</v>
      </c>
      <c r="BA356" s="1005">
        <f t="shared" si="345"/>
        <v>0</v>
      </c>
      <c r="BB356" s="1005">
        <v>250</v>
      </c>
      <c r="BC356" s="1005">
        <v>56.4</v>
      </c>
      <c r="BD356" s="1005">
        <v>200</v>
      </c>
      <c r="BE356" s="1005">
        <v>0.99980000000000002</v>
      </c>
      <c r="BF356" s="1024">
        <f t="shared" ref="BF356:BF390" si="369">+(BG356/(24*31*BC356))</f>
        <v>0.44962537176847406</v>
      </c>
      <c r="BG356" s="1005">
        <v>18867</v>
      </c>
      <c r="BH356" s="1005">
        <f t="shared" si="347"/>
        <v>25177</v>
      </c>
      <c r="BI356" s="1005">
        <f t="shared" si="348"/>
        <v>0</v>
      </c>
      <c r="BJ356" s="1005">
        <v>250</v>
      </c>
      <c r="BK356" s="1005">
        <v>51.6</v>
      </c>
      <c r="BL356" s="1005">
        <v>200</v>
      </c>
      <c r="BM356" s="1005">
        <v>1.0001</v>
      </c>
      <c r="BN356" s="1024">
        <f t="shared" ref="BN356:BN390" si="370">+(BO356/(24*30*BK356))</f>
        <v>0.45631459948320413</v>
      </c>
      <c r="BO356" s="1005">
        <v>16953</v>
      </c>
      <c r="BP356" s="1005">
        <f t="shared" si="350"/>
        <v>22291</v>
      </c>
      <c r="BQ356" s="1005">
        <f t="shared" si="351"/>
        <v>0</v>
      </c>
      <c r="BR356" s="1005">
        <v>250</v>
      </c>
      <c r="BS356" s="1005">
        <v>57.6</v>
      </c>
      <c r="BT356" s="1005">
        <v>200</v>
      </c>
      <c r="BU356" s="1005">
        <v>0.99980000000000002</v>
      </c>
      <c r="BV356" s="1024">
        <f t="shared" ref="BV356:BV390" si="371">+(BW356/(24*31*BS356))</f>
        <v>0.38096438172043007</v>
      </c>
      <c r="BW356" s="1005">
        <v>16326</v>
      </c>
      <c r="BX356" s="1005">
        <f t="shared" si="353"/>
        <v>25713</v>
      </c>
      <c r="BY356" s="1005">
        <f t="shared" si="354"/>
        <v>0</v>
      </c>
      <c r="BZ356" s="1005">
        <v>250</v>
      </c>
      <c r="CA356" s="1005">
        <v>59.28</v>
      </c>
      <c r="CB356" s="1005">
        <v>200</v>
      </c>
      <c r="CC356" s="1005">
        <v>1</v>
      </c>
      <c r="CD356" s="1024">
        <f t="shared" ref="CD356:CD390" si="372">+(CE356/(24*31*CA356))</f>
        <v>0.39275064211396982</v>
      </c>
      <c r="CE356" s="1005">
        <v>17322</v>
      </c>
      <c r="CF356" s="1005">
        <f t="shared" si="356"/>
        <v>26463</v>
      </c>
      <c r="CG356" s="1005">
        <f t="shared" si="357"/>
        <v>0</v>
      </c>
      <c r="CH356" s="1005">
        <v>250</v>
      </c>
      <c r="CI356" s="1005">
        <v>60.72</v>
      </c>
      <c r="CJ356" s="1005">
        <v>200</v>
      </c>
      <c r="CK356" s="1005">
        <v>0.99890000000000001</v>
      </c>
      <c r="CL356" s="1024">
        <f t="shared" si="323"/>
        <v>0.4231219414643328</v>
      </c>
      <c r="CM356" s="1005">
        <v>17265</v>
      </c>
      <c r="CN356" s="1005">
        <f t="shared" si="358"/>
        <v>24482</v>
      </c>
      <c r="CO356" s="1005">
        <f t="shared" si="359"/>
        <v>0</v>
      </c>
      <c r="CP356" s="1005">
        <v>250</v>
      </c>
      <c r="CQ356" s="1005">
        <v>65.52</v>
      </c>
      <c r="CR356" s="1005">
        <v>200</v>
      </c>
      <c r="CS356" s="1005">
        <v>0.99980000000000002</v>
      </c>
      <c r="CT356" s="1024">
        <f t="shared" si="362"/>
        <v>0.4087646224742999</v>
      </c>
      <c r="CU356" s="1005">
        <v>19926</v>
      </c>
      <c r="CV356" s="1005">
        <f t="shared" si="360"/>
        <v>29248</v>
      </c>
      <c r="CW356" s="1005">
        <f t="shared" si="361"/>
        <v>0</v>
      </c>
    </row>
    <row r="357" spans="1:101">
      <c r="A357" s="1004">
        <v>351</v>
      </c>
      <c r="B357" s="1005" t="s">
        <v>258</v>
      </c>
      <c r="C357" s="1004" t="s">
        <v>1274</v>
      </c>
      <c r="D357" s="1005" t="s">
        <v>2203</v>
      </c>
      <c r="E357" s="1004" t="s">
        <v>55</v>
      </c>
      <c r="F357" s="1004">
        <v>250</v>
      </c>
      <c r="G357" s="1005">
        <v>41.46</v>
      </c>
      <c r="H357" s="1004">
        <v>200</v>
      </c>
      <c r="I357" s="1005">
        <v>1</v>
      </c>
      <c r="J357" s="1024">
        <f t="shared" si="363"/>
        <v>0.4042048560861875</v>
      </c>
      <c r="K357" s="1005">
        <v>12066</v>
      </c>
      <c r="L357" s="1005">
        <f t="shared" si="329"/>
        <v>17911</v>
      </c>
      <c r="M357" s="1005">
        <f t="shared" si="330"/>
        <v>0</v>
      </c>
      <c r="N357" s="1005">
        <v>250</v>
      </c>
      <c r="O357" s="1005">
        <v>38.04</v>
      </c>
      <c r="P357" s="1005">
        <v>200</v>
      </c>
      <c r="Q357" s="1005">
        <v>0.99919999999999998</v>
      </c>
      <c r="R357" s="1024">
        <f t="shared" si="364"/>
        <v>0.27835724704046677</v>
      </c>
      <c r="S357" s="1005">
        <v>7878</v>
      </c>
      <c r="T357" s="1005">
        <f t="shared" si="332"/>
        <v>16981</v>
      </c>
      <c r="U357" s="1005">
        <f t="shared" si="333"/>
        <v>0</v>
      </c>
      <c r="V357" s="1005">
        <v>250</v>
      </c>
      <c r="W357" s="1005">
        <v>37.5</v>
      </c>
      <c r="X357" s="1005">
        <v>200</v>
      </c>
      <c r="Y357" s="1005">
        <v>0.99919999999999998</v>
      </c>
      <c r="Z357" s="1024">
        <f t="shared" si="365"/>
        <v>0.31666666666666665</v>
      </c>
      <c r="AA357" s="1005">
        <v>8550</v>
      </c>
      <c r="AB357" s="1005">
        <f t="shared" si="335"/>
        <v>16200</v>
      </c>
      <c r="AC357" s="1005">
        <f t="shared" si="336"/>
        <v>0</v>
      </c>
      <c r="AD357" s="1005">
        <v>250</v>
      </c>
      <c r="AE357" s="1005">
        <v>34.68</v>
      </c>
      <c r="AF357" s="1005">
        <v>200</v>
      </c>
      <c r="AG357" s="1005">
        <v>1</v>
      </c>
      <c r="AH357" s="1024">
        <f t="shared" si="366"/>
        <v>0.37532090635115528</v>
      </c>
      <c r="AI357" s="1005">
        <v>9684</v>
      </c>
      <c r="AJ357" s="1005">
        <f t="shared" si="338"/>
        <v>15481</v>
      </c>
      <c r="AK357" s="1005">
        <f t="shared" si="339"/>
        <v>0</v>
      </c>
      <c r="AL357" s="1005">
        <v>250</v>
      </c>
      <c r="AM357" s="1005">
        <v>36</v>
      </c>
      <c r="AN357" s="1005">
        <v>200</v>
      </c>
      <c r="AO357" s="1005">
        <v>1</v>
      </c>
      <c r="AP357" s="1024">
        <f t="shared" si="367"/>
        <v>0.36603942652329752</v>
      </c>
      <c r="AQ357" s="1005">
        <v>9804</v>
      </c>
      <c r="AR357" s="1005">
        <f t="shared" si="341"/>
        <v>16070</v>
      </c>
      <c r="AS357" s="1005">
        <f t="shared" si="342"/>
        <v>0</v>
      </c>
      <c r="AT357" s="1005">
        <v>250</v>
      </c>
      <c r="AU357" s="1005">
        <v>42.36</v>
      </c>
      <c r="AV357" s="1005">
        <v>200</v>
      </c>
      <c r="AW357" s="1005">
        <v>0.99809999999999999</v>
      </c>
      <c r="AX357" s="1024">
        <f t="shared" si="368"/>
        <v>0.21207113629209945</v>
      </c>
      <c r="AY357" s="1005">
        <v>6468</v>
      </c>
      <c r="AZ357" s="1005">
        <f t="shared" si="344"/>
        <v>18300</v>
      </c>
      <c r="BA357" s="1005">
        <f t="shared" si="345"/>
        <v>0</v>
      </c>
      <c r="BB357" s="1005">
        <v>250</v>
      </c>
      <c r="BC357" s="1005">
        <v>45.36</v>
      </c>
      <c r="BD357" s="1005">
        <v>200</v>
      </c>
      <c r="BE357" s="1005">
        <v>0.99760000000000004</v>
      </c>
      <c r="BF357" s="1024">
        <f t="shared" si="369"/>
        <v>0.30455282471411504</v>
      </c>
      <c r="BG357" s="1005">
        <v>10278</v>
      </c>
      <c r="BH357" s="1005">
        <f t="shared" si="347"/>
        <v>20249</v>
      </c>
      <c r="BI357" s="1005">
        <f t="shared" si="348"/>
        <v>0</v>
      </c>
      <c r="BJ357" s="1005">
        <v>250</v>
      </c>
      <c r="BK357" s="1005">
        <v>40.14</v>
      </c>
      <c r="BL357" s="1005">
        <v>200</v>
      </c>
      <c r="BM357" s="1005">
        <v>0.99619999999999997</v>
      </c>
      <c r="BN357" s="1024">
        <f t="shared" si="370"/>
        <v>0.3923766816143498</v>
      </c>
      <c r="BO357" s="1005">
        <v>11340</v>
      </c>
      <c r="BP357" s="1005">
        <f t="shared" si="350"/>
        <v>17340</v>
      </c>
      <c r="BQ357" s="1005">
        <f t="shared" si="351"/>
        <v>0</v>
      </c>
      <c r="BR357" s="1005">
        <v>250</v>
      </c>
      <c r="BS357" s="1005">
        <v>36.96</v>
      </c>
      <c r="BT357" s="1005">
        <v>200</v>
      </c>
      <c r="BU357" s="1005">
        <v>0.99939999999999996</v>
      </c>
      <c r="BV357" s="1024">
        <f t="shared" si="371"/>
        <v>0.41020807149839406</v>
      </c>
      <c r="BW357" s="1005">
        <v>11280</v>
      </c>
      <c r="BX357" s="1005">
        <f t="shared" si="353"/>
        <v>16499</v>
      </c>
      <c r="BY357" s="1005">
        <f t="shared" si="354"/>
        <v>0</v>
      </c>
      <c r="BZ357" s="1005">
        <v>250</v>
      </c>
      <c r="CA357" s="1005">
        <v>26.46</v>
      </c>
      <c r="CB357" s="1005">
        <v>200</v>
      </c>
      <c r="CC357" s="1005">
        <v>0.98460000000000003</v>
      </c>
      <c r="CD357" s="1024">
        <f t="shared" si="372"/>
        <v>0.4163314071148172</v>
      </c>
      <c r="CE357" s="1005">
        <v>8196</v>
      </c>
      <c r="CF357" s="1005">
        <f t="shared" si="356"/>
        <v>11812</v>
      </c>
      <c r="CG357" s="1005">
        <f t="shared" si="357"/>
        <v>0</v>
      </c>
      <c r="CH357" s="1005">
        <v>250</v>
      </c>
      <c r="CI357" s="1005">
        <v>42.18</v>
      </c>
      <c r="CJ357" s="1005">
        <v>200</v>
      </c>
      <c r="CK357" s="1005">
        <v>1</v>
      </c>
      <c r="CL357" s="1024">
        <f t="shared" si="323"/>
        <v>0.26607904897378581</v>
      </c>
      <c r="CM357" s="1005">
        <v>7542</v>
      </c>
      <c r="CN357" s="1005">
        <f t="shared" si="358"/>
        <v>17007</v>
      </c>
      <c r="CO357" s="1005">
        <f t="shared" si="359"/>
        <v>0</v>
      </c>
      <c r="CP357" s="1005">
        <v>250</v>
      </c>
      <c r="CQ357" s="1005">
        <v>59.46</v>
      </c>
      <c r="CR357" s="1005">
        <v>200</v>
      </c>
      <c r="CS357" s="1005">
        <v>0.99419999999999997</v>
      </c>
      <c r="CT357" s="1024">
        <f t="shared" si="362"/>
        <v>0.32822282260777103</v>
      </c>
      <c r="CU357" s="1005">
        <v>14520</v>
      </c>
      <c r="CV357" s="1005">
        <f t="shared" si="360"/>
        <v>26543</v>
      </c>
      <c r="CW357" s="1005">
        <f t="shared" si="361"/>
        <v>0</v>
      </c>
    </row>
    <row r="358" spans="1:101">
      <c r="A358" s="1004">
        <v>352</v>
      </c>
      <c r="B358" s="1005" t="s">
        <v>277</v>
      </c>
      <c r="C358" s="1004" t="s">
        <v>1274</v>
      </c>
      <c r="D358" s="1005" t="s">
        <v>2213</v>
      </c>
      <c r="E358" s="1004" t="s">
        <v>55</v>
      </c>
      <c r="F358" s="1004">
        <v>250.44</v>
      </c>
      <c r="G358" s="1005">
        <v>62</v>
      </c>
      <c r="H358" s="1004">
        <v>200.352</v>
      </c>
      <c r="I358" s="1005">
        <v>0.75490000000000002</v>
      </c>
      <c r="J358" s="1024">
        <f t="shared" si="363"/>
        <v>0.60492831541218639</v>
      </c>
      <c r="K358" s="1005">
        <v>27004</v>
      </c>
      <c r="L358" s="1005">
        <f t="shared" si="329"/>
        <v>26784</v>
      </c>
      <c r="M358" s="1005">
        <f t="shared" si="330"/>
        <v>220</v>
      </c>
      <c r="N358" s="1005">
        <v>250.44</v>
      </c>
      <c r="O358" s="1005">
        <v>64</v>
      </c>
      <c r="P358" s="1005">
        <v>200.352</v>
      </c>
      <c r="Q358" s="1005">
        <v>0.74629999999999996</v>
      </c>
      <c r="R358" s="1024">
        <f t="shared" si="364"/>
        <v>0.5824932795698925</v>
      </c>
      <c r="S358" s="1005">
        <v>27736</v>
      </c>
      <c r="T358" s="1005">
        <f t="shared" si="332"/>
        <v>28570</v>
      </c>
      <c r="U358" s="1005">
        <f t="shared" si="333"/>
        <v>0</v>
      </c>
      <c r="V358" s="1005">
        <v>250.44</v>
      </c>
      <c r="W358" s="1005">
        <v>61.6</v>
      </c>
      <c r="X358" s="1005">
        <v>200.352</v>
      </c>
      <c r="Y358" s="1005">
        <v>0.72130000000000005</v>
      </c>
      <c r="Z358" s="1024">
        <f t="shared" si="365"/>
        <v>0.62035533910533913</v>
      </c>
      <c r="AA358" s="1005">
        <v>27514</v>
      </c>
      <c r="AB358" s="1005">
        <f t="shared" si="335"/>
        <v>26611</v>
      </c>
      <c r="AC358" s="1005">
        <f t="shared" si="336"/>
        <v>903</v>
      </c>
      <c r="AD358" s="1005">
        <v>250.44</v>
      </c>
      <c r="AE358" s="1005">
        <v>61.6</v>
      </c>
      <c r="AF358" s="1005">
        <v>200.352</v>
      </c>
      <c r="AG358" s="1005">
        <v>0.7248</v>
      </c>
      <c r="AH358" s="1024">
        <f t="shared" si="366"/>
        <v>0.60990085183633569</v>
      </c>
      <c r="AI358" s="1005">
        <v>27952</v>
      </c>
      <c r="AJ358" s="1005">
        <f t="shared" si="338"/>
        <v>27498</v>
      </c>
      <c r="AK358" s="1005">
        <f t="shared" si="339"/>
        <v>454</v>
      </c>
      <c r="AL358" s="1005">
        <v>250.44</v>
      </c>
      <c r="AM358" s="1005">
        <v>62.8</v>
      </c>
      <c r="AN358" s="1005">
        <v>200.352</v>
      </c>
      <c r="AO358" s="1005">
        <v>0.72660000000000002</v>
      </c>
      <c r="AP358" s="1024">
        <f t="shared" si="367"/>
        <v>0.57517464557222109</v>
      </c>
      <c r="AQ358" s="1005">
        <v>26874</v>
      </c>
      <c r="AR358" s="1005">
        <f t="shared" si="341"/>
        <v>28034</v>
      </c>
      <c r="AS358" s="1005">
        <f t="shared" si="342"/>
        <v>0</v>
      </c>
      <c r="AT358" s="1005">
        <v>250.44</v>
      </c>
      <c r="AU358" s="1005">
        <v>67.2</v>
      </c>
      <c r="AV358" s="1005">
        <v>200.352</v>
      </c>
      <c r="AW358" s="1005">
        <v>0.70240000000000002</v>
      </c>
      <c r="AX358" s="1024">
        <f t="shared" si="368"/>
        <v>0.55253802910052907</v>
      </c>
      <c r="AY358" s="1005">
        <v>26734</v>
      </c>
      <c r="AZ358" s="1005">
        <f t="shared" si="344"/>
        <v>29030</v>
      </c>
      <c r="BA358" s="1005">
        <f t="shared" si="345"/>
        <v>0</v>
      </c>
      <c r="BB358" s="1005">
        <v>250.44</v>
      </c>
      <c r="BC358" s="1005">
        <v>67.2</v>
      </c>
      <c r="BD358" s="1005">
        <v>200.352</v>
      </c>
      <c r="BE358" s="1005">
        <v>0.71120000000000005</v>
      </c>
      <c r="BF358" s="1024">
        <f t="shared" si="369"/>
        <v>0.57139656938044037</v>
      </c>
      <c r="BG358" s="1005">
        <v>28568</v>
      </c>
      <c r="BH358" s="1005">
        <f t="shared" si="347"/>
        <v>29998</v>
      </c>
      <c r="BI358" s="1005">
        <f t="shared" si="348"/>
        <v>0</v>
      </c>
      <c r="BJ358" s="1005">
        <v>250.44</v>
      </c>
      <c r="BK358" s="1005">
        <v>68</v>
      </c>
      <c r="BL358" s="1005">
        <v>200.352</v>
      </c>
      <c r="BM358" s="1005">
        <v>0.6875</v>
      </c>
      <c r="BN358" s="1024">
        <f t="shared" si="370"/>
        <v>0.56707516339869279</v>
      </c>
      <c r="BO358" s="1005">
        <v>27764</v>
      </c>
      <c r="BP358" s="1005">
        <f t="shared" si="350"/>
        <v>29376</v>
      </c>
      <c r="BQ358" s="1005">
        <f t="shared" si="351"/>
        <v>0</v>
      </c>
      <c r="BR358" s="1005">
        <v>250.44</v>
      </c>
      <c r="BS358" s="1005">
        <v>68.8</v>
      </c>
      <c r="BT358" s="1005">
        <v>200.352</v>
      </c>
      <c r="BU358" s="1005">
        <v>0.68310000000000004</v>
      </c>
      <c r="BV358" s="1024">
        <f t="shared" si="371"/>
        <v>0.62277288072018011</v>
      </c>
      <c r="BW358" s="1005">
        <v>31878</v>
      </c>
      <c r="BX358" s="1005">
        <f t="shared" si="353"/>
        <v>30712</v>
      </c>
      <c r="BY358" s="1005">
        <f t="shared" si="354"/>
        <v>1166</v>
      </c>
      <c r="BZ358" s="1005">
        <v>250.44</v>
      </c>
      <c r="CA358" s="1005">
        <v>68.8</v>
      </c>
      <c r="CB358" s="1005">
        <v>200.352</v>
      </c>
      <c r="CC358" s="1005">
        <v>0.68910000000000005</v>
      </c>
      <c r="CD358" s="1024">
        <f t="shared" si="372"/>
        <v>0.60136127781945492</v>
      </c>
      <c r="CE358" s="1005">
        <v>30782</v>
      </c>
      <c r="CF358" s="1005">
        <f t="shared" si="356"/>
        <v>30712</v>
      </c>
      <c r="CG358" s="1005">
        <f t="shared" si="357"/>
        <v>70</v>
      </c>
      <c r="CH358" s="1005">
        <v>250.44</v>
      </c>
      <c r="CI358" s="1005">
        <v>68</v>
      </c>
      <c r="CJ358" s="1005">
        <v>200.352</v>
      </c>
      <c r="CK358" s="1005">
        <v>0.68530000000000002</v>
      </c>
      <c r="CL358" s="1024">
        <f t="shared" si="323"/>
        <v>0.59567577030812324</v>
      </c>
      <c r="CM358" s="1005">
        <v>27220</v>
      </c>
      <c r="CN358" s="1005">
        <f t="shared" si="358"/>
        <v>27418</v>
      </c>
      <c r="CO358" s="1005">
        <f t="shared" si="359"/>
        <v>0</v>
      </c>
      <c r="CP358" s="1005">
        <v>250.44</v>
      </c>
      <c r="CQ358" s="1005">
        <v>64.8</v>
      </c>
      <c r="CR358" s="1005">
        <v>200.352</v>
      </c>
      <c r="CS358" s="1005">
        <v>0.71279999999999999</v>
      </c>
      <c r="CT358" s="1024">
        <f t="shared" si="362"/>
        <v>0.6123058542413381</v>
      </c>
      <c r="CU358" s="1005">
        <v>29520</v>
      </c>
      <c r="CV358" s="1005">
        <f t="shared" si="360"/>
        <v>28927</v>
      </c>
      <c r="CW358" s="1005">
        <f t="shared" si="361"/>
        <v>593</v>
      </c>
    </row>
    <row r="359" spans="1:101">
      <c r="A359" s="1004">
        <v>353</v>
      </c>
      <c r="B359" s="1005" t="s">
        <v>989</v>
      </c>
      <c r="C359" s="1004" t="s">
        <v>1274</v>
      </c>
      <c r="D359" s="1005" t="s">
        <v>2011</v>
      </c>
      <c r="E359" s="1004" t="s">
        <v>55</v>
      </c>
      <c r="F359" s="1004">
        <v>255</v>
      </c>
      <c r="G359" s="1005">
        <v>253.76</v>
      </c>
      <c r="H359" s="1004">
        <v>253.76</v>
      </c>
      <c r="I359" s="1005">
        <v>0.9073</v>
      </c>
      <c r="J359" s="1024">
        <f t="shared" si="363"/>
        <v>0.44123055905842795</v>
      </c>
      <c r="K359" s="1005">
        <v>80616</v>
      </c>
      <c r="L359" s="1005">
        <f t="shared" si="329"/>
        <v>109624</v>
      </c>
      <c r="M359" s="1005">
        <f t="shared" si="330"/>
        <v>0</v>
      </c>
      <c r="N359" s="1005">
        <v>255</v>
      </c>
      <c r="O359" s="1005">
        <v>259.2</v>
      </c>
      <c r="P359" s="1005">
        <v>259.2</v>
      </c>
      <c r="Q359" s="1005">
        <v>0.89570000000000005</v>
      </c>
      <c r="R359" s="1024">
        <f t="shared" si="364"/>
        <v>0.34048105004646223</v>
      </c>
      <c r="S359" s="1005">
        <v>65660</v>
      </c>
      <c r="T359" s="1005">
        <f t="shared" si="332"/>
        <v>115707</v>
      </c>
      <c r="U359" s="1005">
        <f t="shared" si="333"/>
        <v>0</v>
      </c>
      <c r="V359" s="1005">
        <v>255</v>
      </c>
      <c r="W359" s="1005">
        <v>217.12</v>
      </c>
      <c r="X359" s="1005">
        <v>217.12</v>
      </c>
      <c r="Y359" s="1005">
        <v>0.85929999999999995</v>
      </c>
      <c r="Z359" s="1024">
        <f t="shared" si="365"/>
        <v>0.4807121509866536</v>
      </c>
      <c r="AA359" s="1005">
        <v>75148</v>
      </c>
      <c r="AB359" s="1005">
        <f t="shared" si="335"/>
        <v>93796</v>
      </c>
      <c r="AC359" s="1005">
        <f t="shared" si="336"/>
        <v>0</v>
      </c>
      <c r="AD359" s="1005">
        <v>255</v>
      </c>
      <c r="AE359" s="1005">
        <v>224.64</v>
      </c>
      <c r="AF359" s="1005">
        <v>224.64</v>
      </c>
      <c r="AG359" s="1005">
        <v>0.85819999999999996</v>
      </c>
      <c r="AH359" s="1024">
        <f t="shared" si="366"/>
        <v>0.45997131850626471</v>
      </c>
      <c r="AI359" s="1005">
        <v>76876</v>
      </c>
      <c r="AJ359" s="1005">
        <f t="shared" si="338"/>
        <v>100279</v>
      </c>
      <c r="AK359" s="1005">
        <f t="shared" si="339"/>
        <v>0</v>
      </c>
      <c r="AL359" s="1005">
        <v>255</v>
      </c>
      <c r="AM359" s="1005">
        <v>65.92</v>
      </c>
      <c r="AN359" s="1005">
        <v>204</v>
      </c>
      <c r="AO359" s="1005">
        <v>0.85660000000000003</v>
      </c>
      <c r="AP359" s="1024">
        <f t="shared" si="367"/>
        <v>0.69867189946758534</v>
      </c>
      <c r="AQ359" s="1005">
        <v>34266</v>
      </c>
      <c r="AR359" s="1005">
        <f t="shared" si="341"/>
        <v>29427</v>
      </c>
      <c r="AS359" s="1005">
        <f t="shared" si="342"/>
        <v>4839</v>
      </c>
      <c r="AT359" s="1005">
        <v>255</v>
      </c>
      <c r="AU359" s="1005">
        <v>201.92</v>
      </c>
      <c r="AV359" s="1005">
        <v>204</v>
      </c>
      <c r="AW359" s="1005">
        <v>0.89059999999999995</v>
      </c>
      <c r="AX359" s="1024">
        <f t="shared" si="368"/>
        <v>0.36569763602746963</v>
      </c>
      <c r="AY359" s="1005">
        <v>53166</v>
      </c>
      <c r="AZ359" s="1005">
        <f t="shared" si="344"/>
        <v>87229</v>
      </c>
      <c r="BA359" s="1005">
        <f t="shared" si="345"/>
        <v>0</v>
      </c>
      <c r="BB359" s="1005">
        <v>255</v>
      </c>
      <c r="BC359" s="1005">
        <v>223.68</v>
      </c>
      <c r="BD359" s="1005">
        <v>223.68</v>
      </c>
      <c r="BE359" s="1005">
        <v>0.96260000000000001</v>
      </c>
      <c r="BF359" s="1024">
        <f t="shared" si="369"/>
        <v>0.35147657175381108</v>
      </c>
      <c r="BG359" s="1005">
        <v>58492</v>
      </c>
      <c r="BH359" s="1005">
        <f t="shared" si="347"/>
        <v>99851</v>
      </c>
      <c r="BI359" s="1005">
        <f t="shared" si="348"/>
        <v>0</v>
      </c>
      <c r="BJ359" s="1005">
        <v>255</v>
      </c>
      <c r="BK359" s="1005">
        <v>82.24</v>
      </c>
      <c r="BL359" s="1005">
        <v>204</v>
      </c>
      <c r="BM359" s="1005">
        <v>0.92220000000000002</v>
      </c>
      <c r="BN359" s="1024">
        <f t="shared" si="370"/>
        <v>0.12341926070038911</v>
      </c>
      <c r="BO359" s="1005">
        <v>7308</v>
      </c>
      <c r="BP359" s="1005">
        <f t="shared" si="350"/>
        <v>35528</v>
      </c>
      <c r="BQ359" s="1005">
        <f t="shared" si="351"/>
        <v>0</v>
      </c>
      <c r="BR359" s="1005">
        <v>255</v>
      </c>
      <c r="BS359" s="1005">
        <v>83.68</v>
      </c>
      <c r="BT359" s="1005">
        <v>204</v>
      </c>
      <c r="BU359" s="1005">
        <v>0.88070000000000004</v>
      </c>
      <c r="BV359" s="1024">
        <f t="shared" si="371"/>
        <v>0.12849770760089638</v>
      </c>
      <c r="BW359" s="1005">
        <v>8000</v>
      </c>
      <c r="BX359" s="1005">
        <f t="shared" si="353"/>
        <v>37355</v>
      </c>
      <c r="BY359" s="1005">
        <f t="shared" si="354"/>
        <v>0</v>
      </c>
      <c r="BZ359" s="1005">
        <v>255</v>
      </c>
      <c r="CA359" s="1005">
        <v>187.2</v>
      </c>
      <c r="CB359" s="1005">
        <v>204</v>
      </c>
      <c r="CC359" s="1005">
        <v>0.95860000000000001</v>
      </c>
      <c r="CD359" s="1024">
        <f t="shared" si="372"/>
        <v>0.28230114419630553</v>
      </c>
      <c r="CE359" s="1005">
        <v>39318</v>
      </c>
      <c r="CF359" s="1005">
        <f t="shared" si="356"/>
        <v>83566</v>
      </c>
      <c r="CG359" s="1005">
        <f t="shared" si="357"/>
        <v>0</v>
      </c>
      <c r="CH359" s="1005">
        <v>255</v>
      </c>
      <c r="CI359" s="1005">
        <v>193.12</v>
      </c>
      <c r="CJ359" s="1005">
        <v>204</v>
      </c>
      <c r="CK359" s="1005">
        <v>0.97209999999999996</v>
      </c>
      <c r="CL359" s="1024">
        <f t="shared" si="323"/>
        <v>0.48281416439815361</v>
      </c>
      <c r="CM359" s="1005">
        <v>62658</v>
      </c>
      <c r="CN359" s="1005">
        <f t="shared" si="358"/>
        <v>77866</v>
      </c>
      <c r="CO359" s="1005">
        <f t="shared" si="359"/>
        <v>0</v>
      </c>
      <c r="CP359" s="1005">
        <v>255</v>
      </c>
      <c r="CQ359" s="1005">
        <v>276.48</v>
      </c>
      <c r="CR359" s="1005">
        <v>276.48</v>
      </c>
      <c r="CS359" s="1005">
        <v>0.97389999999999999</v>
      </c>
      <c r="CT359" s="1024">
        <f t="shared" si="362"/>
        <v>0.33908420138888884</v>
      </c>
      <c r="CU359" s="1005">
        <v>69750</v>
      </c>
      <c r="CV359" s="1005">
        <f t="shared" si="360"/>
        <v>123421</v>
      </c>
      <c r="CW359" s="1005">
        <f t="shared" si="361"/>
        <v>0</v>
      </c>
    </row>
    <row r="360" spans="1:101">
      <c r="A360" s="1004">
        <v>354</v>
      </c>
      <c r="B360" s="1005" t="s">
        <v>1769</v>
      </c>
      <c r="C360" s="1004" t="s">
        <v>1274</v>
      </c>
      <c r="D360" s="1005" t="s">
        <v>2051</v>
      </c>
      <c r="E360" s="1004" t="s">
        <v>55</v>
      </c>
      <c r="F360" s="1004">
        <v>255</v>
      </c>
      <c r="G360" s="1005">
        <v>30.3</v>
      </c>
      <c r="H360" s="1004">
        <v>204</v>
      </c>
      <c r="I360" s="1005">
        <v>0.96719999999999995</v>
      </c>
      <c r="J360" s="1024">
        <f t="shared" si="363"/>
        <v>0.36963696369636961</v>
      </c>
      <c r="K360" s="1005">
        <v>8064</v>
      </c>
      <c r="L360" s="1005">
        <f t="shared" si="329"/>
        <v>13090</v>
      </c>
      <c r="M360" s="1005">
        <f t="shared" si="330"/>
        <v>0</v>
      </c>
      <c r="N360" s="1005">
        <v>255</v>
      </c>
      <c r="O360" s="1005">
        <v>29.4</v>
      </c>
      <c r="P360" s="1005">
        <v>204</v>
      </c>
      <c r="Q360" s="1005">
        <v>0.95830000000000004</v>
      </c>
      <c r="R360" s="1024">
        <f t="shared" si="364"/>
        <v>0.41858678955453149</v>
      </c>
      <c r="S360" s="1005">
        <v>9156</v>
      </c>
      <c r="T360" s="1005">
        <f t="shared" si="332"/>
        <v>13124</v>
      </c>
      <c r="U360" s="1005">
        <f t="shared" si="333"/>
        <v>0</v>
      </c>
      <c r="V360" s="1005">
        <v>255</v>
      </c>
      <c r="W360" s="1005">
        <v>31.8</v>
      </c>
      <c r="X360" s="1005">
        <v>204</v>
      </c>
      <c r="Y360" s="1005">
        <v>0.96630000000000005</v>
      </c>
      <c r="Z360" s="1024">
        <f t="shared" si="365"/>
        <v>0.43566561844863733</v>
      </c>
      <c r="AA360" s="1005">
        <v>9975</v>
      </c>
      <c r="AB360" s="1005">
        <f t="shared" si="335"/>
        <v>13738</v>
      </c>
      <c r="AC360" s="1005">
        <f t="shared" si="336"/>
        <v>0</v>
      </c>
      <c r="AD360" s="1005">
        <v>255</v>
      </c>
      <c r="AE360" s="1005">
        <v>35.4</v>
      </c>
      <c r="AF360" s="1005">
        <v>204</v>
      </c>
      <c r="AG360" s="1005">
        <v>0.96399999999999997</v>
      </c>
      <c r="AH360" s="1024">
        <f t="shared" si="366"/>
        <v>0.37573658951461031</v>
      </c>
      <c r="AI360" s="1005">
        <v>9896</v>
      </c>
      <c r="AJ360" s="1005">
        <f t="shared" si="338"/>
        <v>15803</v>
      </c>
      <c r="AK360" s="1005">
        <f t="shared" si="339"/>
        <v>0</v>
      </c>
      <c r="AL360" s="1005">
        <v>255</v>
      </c>
      <c r="AM360" s="1005">
        <v>37.200000000000003</v>
      </c>
      <c r="AN360" s="1005">
        <v>204</v>
      </c>
      <c r="AO360" s="1005">
        <v>0.96530000000000005</v>
      </c>
      <c r="AP360" s="1024">
        <f t="shared" si="367"/>
        <v>0.31889524800554975</v>
      </c>
      <c r="AQ360" s="1005">
        <v>8826</v>
      </c>
      <c r="AR360" s="1005">
        <f t="shared" si="341"/>
        <v>16606</v>
      </c>
      <c r="AS360" s="1005">
        <f t="shared" si="342"/>
        <v>0</v>
      </c>
      <c r="AT360" s="1005">
        <v>255</v>
      </c>
      <c r="AU360" s="1005">
        <v>32.4</v>
      </c>
      <c r="AV360" s="1005">
        <v>204</v>
      </c>
      <c r="AW360" s="1005">
        <v>0.87609999999999999</v>
      </c>
      <c r="AX360" s="1024">
        <f t="shared" si="368"/>
        <v>0.48225308641975306</v>
      </c>
      <c r="AY360" s="1005">
        <v>11250</v>
      </c>
      <c r="AZ360" s="1005">
        <f t="shared" si="344"/>
        <v>13997</v>
      </c>
      <c r="BA360" s="1005">
        <f t="shared" si="345"/>
        <v>0</v>
      </c>
      <c r="BB360" s="1005">
        <v>255</v>
      </c>
      <c r="BC360" s="1005">
        <v>131.16</v>
      </c>
      <c r="BD360" s="1005">
        <v>204</v>
      </c>
      <c r="BE360" s="1005">
        <v>0.86209999999999998</v>
      </c>
      <c r="BF360" s="1024">
        <f t="shared" si="369"/>
        <v>0.13757513600724061</v>
      </c>
      <c r="BG360" s="1005">
        <v>13425</v>
      </c>
      <c r="BH360" s="1005">
        <f t="shared" si="347"/>
        <v>58550</v>
      </c>
      <c r="BI360" s="1005">
        <f t="shared" si="348"/>
        <v>0</v>
      </c>
      <c r="BJ360" s="1005">
        <v>255</v>
      </c>
      <c r="BK360" s="1005">
        <v>124.56</v>
      </c>
      <c r="BL360" s="1005">
        <v>204</v>
      </c>
      <c r="BM360" s="1005">
        <v>0.74129999999999996</v>
      </c>
      <c r="BN360" s="1024">
        <f t="shared" si="370"/>
        <v>0.10036439377720688</v>
      </c>
      <c r="BO360" s="1005">
        <v>9001</v>
      </c>
      <c r="BP360" s="1005">
        <f t="shared" si="350"/>
        <v>53810</v>
      </c>
      <c r="BQ360" s="1005">
        <f t="shared" si="351"/>
        <v>0</v>
      </c>
      <c r="BR360" s="1005">
        <v>255</v>
      </c>
      <c r="BS360" s="1005">
        <v>126.6</v>
      </c>
      <c r="BT360" s="1005">
        <v>204</v>
      </c>
      <c r="BU360" s="1005">
        <v>0.72019999999999995</v>
      </c>
      <c r="BV360" s="1024">
        <f t="shared" si="371"/>
        <v>0.12256026091831015</v>
      </c>
      <c r="BW360" s="1005">
        <v>11544</v>
      </c>
      <c r="BX360" s="1005">
        <f t="shared" si="353"/>
        <v>56514</v>
      </c>
      <c r="BY360" s="1005">
        <f t="shared" si="354"/>
        <v>0</v>
      </c>
      <c r="BZ360" s="1005">
        <v>255</v>
      </c>
      <c r="CA360" s="1005">
        <v>124.68</v>
      </c>
      <c r="CB360" s="1005">
        <v>204</v>
      </c>
      <c r="CC360" s="1005">
        <v>0.66390000000000005</v>
      </c>
      <c r="CD360" s="1024">
        <f t="shared" si="372"/>
        <v>9.5459429903995086E-2</v>
      </c>
      <c r="CE360" s="1005">
        <v>8855</v>
      </c>
      <c r="CF360" s="1005">
        <f t="shared" si="356"/>
        <v>55657</v>
      </c>
      <c r="CG360" s="1005">
        <f t="shared" si="357"/>
        <v>0</v>
      </c>
      <c r="CH360" s="1005">
        <v>255</v>
      </c>
      <c r="CI360" s="1005">
        <v>28.2</v>
      </c>
      <c r="CJ360" s="1005">
        <v>204</v>
      </c>
      <c r="CK360" s="1005">
        <v>0.65769999999999995</v>
      </c>
      <c r="CL360" s="1024">
        <f t="shared" si="323"/>
        <v>0.43059777102330299</v>
      </c>
      <c r="CM360" s="1005">
        <v>8160</v>
      </c>
      <c r="CN360" s="1005">
        <f t="shared" si="358"/>
        <v>11370</v>
      </c>
      <c r="CO360" s="1005">
        <f t="shared" si="359"/>
        <v>0</v>
      </c>
      <c r="CP360" s="1005">
        <v>255</v>
      </c>
      <c r="CQ360" s="1005">
        <v>32.4</v>
      </c>
      <c r="CR360" s="1005">
        <v>204</v>
      </c>
      <c r="CS360" s="1005">
        <v>0.878</v>
      </c>
      <c r="CT360" s="1024">
        <f t="shared" si="362"/>
        <v>0.45450019912385509</v>
      </c>
      <c r="CU360" s="1005">
        <v>10956</v>
      </c>
      <c r="CV360" s="1005">
        <f t="shared" si="360"/>
        <v>14463</v>
      </c>
      <c r="CW360" s="1005">
        <f t="shared" si="361"/>
        <v>0</v>
      </c>
    </row>
    <row r="361" spans="1:101">
      <c r="A361" s="1004">
        <v>355</v>
      </c>
      <c r="B361" s="1005" t="s">
        <v>1715</v>
      </c>
      <c r="C361" s="1004" t="s">
        <v>1274</v>
      </c>
      <c r="D361" s="1005" t="s">
        <v>2203</v>
      </c>
      <c r="E361" s="1004" t="s">
        <v>55</v>
      </c>
      <c r="F361" s="1004">
        <v>256</v>
      </c>
      <c r="G361" s="1005">
        <v>68.400000000000006</v>
      </c>
      <c r="H361" s="1004">
        <v>204.8</v>
      </c>
      <c r="I361" s="1005">
        <v>0.99280000000000002</v>
      </c>
      <c r="J361" s="1024">
        <f t="shared" si="363"/>
        <v>0.47794834307992196</v>
      </c>
      <c r="K361" s="1005">
        <v>23538</v>
      </c>
      <c r="L361" s="1005">
        <f t="shared" si="329"/>
        <v>29549</v>
      </c>
      <c r="M361" s="1005">
        <f t="shared" si="330"/>
        <v>0</v>
      </c>
      <c r="N361" s="1005">
        <v>256</v>
      </c>
      <c r="O361" s="1005">
        <v>79.680000000000007</v>
      </c>
      <c r="P361" s="1005">
        <v>204.8</v>
      </c>
      <c r="Q361" s="1005">
        <v>0.98880000000000001</v>
      </c>
      <c r="R361" s="1024">
        <f t="shared" si="364"/>
        <v>0.2907294500582977</v>
      </c>
      <c r="S361" s="1005">
        <v>17235</v>
      </c>
      <c r="T361" s="1005">
        <f t="shared" si="332"/>
        <v>35569</v>
      </c>
      <c r="U361" s="1005">
        <f t="shared" si="333"/>
        <v>0</v>
      </c>
      <c r="V361" s="1005">
        <v>256</v>
      </c>
      <c r="W361" s="1005">
        <v>83.04</v>
      </c>
      <c r="X361" s="1005">
        <v>204.8</v>
      </c>
      <c r="Y361" s="1005">
        <v>0.99209999999999998</v>
      </c>
      <c r="Z361" s="1024">
        <f t="shared" si="365"/>
        <v>0.41516136801541426</v>
      </c>
      <c r="AA361" s="1005">
        <v>24822</v>
      </c>
      <c r="AB361" s="1005">
        <f t="shared" si="335"/>
        <v>35873</v>
      </c>
      <c r="AC361" s="1005">
        <f t="shared" si="336"/>
        <v>0</v>
      </c>
      <c r="AD361" s="1005">
        <v>256</v>
      </c>
      <c r="AE361" s="1005">
        <v>75.599999999999994</v>
      </c>
      <c r="AF361" s="1005">
        <v>204.8</v>
      </c>
      <c r="AG361" s="1005">
        <v>0.9929</v>
      </c>
      <c r="AH361" s="1024">
        <f t="shared" si="366"/>
        <v>0.48968467315241515</v>
      </c>
      <c r="AI361" s="1005">
        <v>27543</v>
      </c>
      <c r="AJ361" s="1005">
        <f t="shared" si="338"/>
        <v>33748</v>
      </c>
      <c r="AK361" s="1005">
        <f t="shared" si="339"/>
        <v>0</v>
      </c>
      <c r="AL361" s="1005">
        <v>256</v>
      </c>
      <c r="AM361" s="1005">
        <v>74.16</v>
      </c>
      <c r="AN361" s="1005">
        <v>204.8</v>
      </c>
      <c r="AO361" s="1005">
        <v>0.99050000000000005</v>
      </c>
      <c r="AP361" s="1024">
        <f t="shared" si="367"/>
        <v>0.49381024463235551</v>
      </c>
      <c r="AQ361" s="1005">
        <v>27246</v>
      </c>
      <c r="AR361" s="1005">
        <f t="shared" si="341"/>
        <v>33105</v>
      </c>
      <c r="AS361" s="1005">
        <f t="shared" si="342"/>
        <v>0</v>
      </c>
      <c r="AT361" s="1005">
        <v>256</v>
      </c>
      <c r="AU361" s="1005">
        <v>62.4</v>
      </c>
      <c r="AV361" s="1005">
        <v>204.8</v>
      </c>
      <c r="AW361" s="1005">
        <v>0.98380000000000001</v>
      </c>
      <c r="AX361" s="1024">
        <f t="shared" si="368"/>
        <v>0.47869925213675213</v>
      </c>
      <c r="AY361" s="1005">
        <v>21507</v>
      </c>
      <c r="AZ361" s="1005">
        <f t="shared" si="344"/>
        <v>26957</v>
      </c>
      <c r="BA361" s="1005">
        <f t="shared" si="345"/>
        <v>0</v>
      </c>
      <c r="BB361" s="1005">
        <v>256</v>
      </c>
      <c r="BC361" s="1005">
        <v>73.44</v>
      </c>
      <c r="BD361" s="1005">
        <v>204.8</v>
      </c>
      <c r="BE361" s="1005">
        <v>0.98599999999999999</v>
      </c>
      <c r="BF361" s="1024">
        <f t="shared" si="369"/>
        <v>0.33772357509311968</v>
      </c>
      <c r="BG361" s="1005">
        <v>18453</v>
      </c>
      <c r="BH361" s="1005">
        <f t="shared" si="347"/>
        <v>32784</v>
      </c>
      <c r="BI361" s="1005">
        <f t="shared" si="348"/>
        <v>0</v>
      </c>
      <c r="BJ361" s="1005">
        <v>256</v>
      </c>
      <c r="BK361" s="1005">
        <v>69.36</v>
      </c>
      <c r="BL361" s="1005">
        <v>204.8</v>
      </c>
      <c r="BM361" s="1005">
        <v>0.95909999999999995</v>
      </c>
      <c r="BN361" s="1024">
        <f t="shared" si="370"/>
        <v>0.48400855440215307</v>
      </c>
      <c r="BO361" s="1005">
        <v>24171</v>
      </c>
      <c r="BP361" s="1005">
        <f t="shared" si="350"/>
        <v>29964</v>
      </c>
      <c r="BQ361" s="1005">
        <f t="shared" si="351"/>
        <v>0</v>
      </c>
      <c r="BR361" s="1005">
        <v>256</v>
      </c>
      <c r="BS361" s="1005">
        <v>49.44</v>
      </c>
      <c r="BT361" s="1005">
        <v>204.8</v>
      </c>
      <c r="BU361" s="1005">
        <v>0.91049999999999998</v>
      </c>
      <c r="BV361" s="1024">
        <f t="shared" si="371"/>
        <v>0.517815664474371</v>
      </c>
      <c r="BW361" s="1005">
        <v>19047</v>
      </c>
      <c r="BX361" s="1005">
        <f t="shared" si="353"/>
        <v>22070</v>
      </c>
      <c r="BY361" s="1005">
        <f t="shared" si="354"/>
        <v>0</v>
      </c>
      <c r="BZ361" s="1005">
        <v>256</v>
      </c>
      <c r="CA361" s="1005">
        <v>47.76</v>
      </c>
      <c r="CB361" s="1005">
        <v>204.8</v>
      </c>
      <c r="CC361" s="1005">
        <v>0.93010000000000004</v>
      </c>
      <c r="CD361" s="1024">
        <f t="shared" si="372"/>
        <v>0.57410709461284926</v>
      </c>
      <c r="CE361" s="1005">
        <v>20400</v>
      </c>
      <c r="CF361" s="1005">
        <f t="shared" si="356"/>
        <v>21320</v>
      </c>
      <c r="CG361" s="1005">
        <f t="shared" si="357"/>
        <v>0</v>
      </c>
      <c r="CH361" s="1005">
        <v>256</v>
      </c>
      <c r="CI361" s="1005">
        <v>59.52</v>
      </c>
      <c r="CJ361" s="1005">
        <v>204.8</v>
      </c>
      <c r="CK361" s="1005">
        <v>0.95269999999999999</v>
      </c>
      <c r="CL361" s="1024">
        <f t="shared" ref="CL361:CL390" si="373">+(CM361/(24*28*CI361))</f>
        <v>0.48528105798771121</v>
      </c>
      <c r="CM361" s="1005">
        <v>19410</v>
      </c>
      <c r="CN361" s="1005">
        <f t="shared" si="358"/>
        <v>23998</v>
      </c>
      <c r="CO361" s="1005">
        <f t="shared" si="359"/>
        <v>0</v>
      </c>
      <c r="CP361" s="1005">
        <v>256</v>
      </c>
      <c r="CQ361" s="1005">
        <v>86.88</v>
      </c>
      <c r="CR361" s="1005">
        <v>204.8</v>
      </c>
      <c r="CS361" s="1005">
        <v>0.98709999999999998</v>
      </c>
      <c r="CT361" s="1024">
        <f t="shared" si="362"/>
        <v>0.48945894968217196</v>
      </c>
      <c r="CU361" s="1005">
        <v>31638</v>
      </c>
      <c r="CV361" s="1005">
        <f t="shared" si="360"/>
        <v>38783</v>
      </c>
      <c r="CW361" s="1005">
        <f t="shared" si="361"/>
        <v>0</v>
      </c>
    </row>
    <row r="362" spans="1:101">
      <c r="A362" s="1004">
        <v>356</v>
      </c>
      <c r="B362" s="1005" t="s">
        <v>1716</v>
      </c>
      <c r="C362" s="1004" t="s">
        <v>1274</v>
      </c>
      <c r="D362" s="1005" t="s">
        <v>2011</v>
      </c>
      <c r="E362" s="1004" t="s">
        <v>55</v>
      </c>
      <c r="F362" s="1004">
        <v>256</v>
      </c>
      <c r="G362" s="1005">
        <v>115.04</v>
      </c>
      <c r="H362" s="1004">
        <v>204.8</v>
      </c>
      <c r="I362" s="1005">
        <v>0.85309999999999997</v>
      </c>
      <c r="J362" s="1024">
        <f t="shared" si="363"/>
        <v>0.15451147426981918</v>
      </c>
      <c r="K362" s="1005">
        <v>12798</v>
      </c>
      <c r="L362" s="1005">
        <f t="shared" si="329"/>
        <v>49697</v>
      </c>
      <c r="M362" s="1005">
        <f t="shared" si="330"/>
        <v>0</v>
      </c>
      <c r="N362" s="1005">
        <v>256</v>
      </c>
      <c r="O362" s="1005">
        <v>226.72</v>
      </c>
      <c r="P362" s="1005">
        <v>226.72</v>
      </c>
      <c r="Q362" s="1005">
        <v>0.90569999999999995</v>
      </c>
      <c r="R362" s="1024">
        <f t="shared" si="364"/>
        <v>0.3341362753355947</v>
      </c>
      <c r="S362" s="1005">
        <v>56362</v>
      </c>
      <c r="T362" s="1005">
        <f t="shared" si="332"/>
        <v>101208</v>
      </c>
      <c r="U362" s="1005">
        <f t="shared" si="333"/>
        <v>0</v>
      </c>
      <c r="V362" s="1005">
        <v>256</v>
      </c>
      <c r="W362" s="1005">
        <v>228.48</v>
      </c>
      <c r="X362" s="1005">
        <v>228.48</v>
      </c>
      <c r="Y362" s="1005">
        <v>0.90139999999999998</v>
      </c>
      <c r="Z362" s="1024">
        <f t="shared" si="365"/>
        <v>0.39336046918767503</v>
      </c>
      <c r="AA362" s="1005">
        <v>64710</v>
      </c>
      <c r="AB362" s="1005">
        <f t="shared" si="335"/>
        <v>98703</v>
      </c>
      <c r="AC362" s="1005">
        <f t="shared" si="336"/>
        <v>0</v>
      </c>
      <c r="AD362" s="1005">
        <v>256</v>
      </c>
      <c r="AE362" s="1005">
        <v>222.56</v>
      </c>
      <c r="AF362" s="1005">
        <v>222.56</v>
      </c>
      <c r="AG362" s="1005">
        <v>0.88090000000000002</v>
      </c>
      <c r="AH362" s="1024">
        <f t="shared" si="366"/>
        <v>0.24927432882663511</v>
      </c>
      <c r="AI362" s="1005">
        <v>41276</v>
      </c>
      <c r="AJ362" s="1005">
        <f t="shared" si="338"/>
        <v>99351</v>
      </c>
      <c r="AK362" s="1005">
        <f t="shared" si="339"/>
        <v>0</v>
      </c>
      <c r="AL362" s="1005">
        <v>256</v>
      </c>
      <c r="AM362" s="1005">
        <v>105.76</v>
      </c>
      <c r="AN362" s="1005">
        <v>204.8</v>
      </c>
      <c r="AO362" s="1005">
        <v>0.63029999999999997</v>
      </c>
      <c r="AP362" s="1024">
        <f t="shared" si="367"/>
        <v>5.6528882598864544E-2</v>
      </c>
      <c r="AQ362" s="1005">
        <v>4448</v>
      </c>
      <c r="AR362" s="1005">
        <f t="shared" si="341"/>
        <v>47211</v>
      </c>
      <c r="AS362" s="1005">
        <f t="shared" si="342"/>
        <v>0</v>
      </c>
      <c r="AT362" s="1005">
        <v>256</v>
      </c>
      <c r="AU362" s="1005">
        <v>10.72</v>
      </c>
      <c r="AV362" s="1005">
        <v>204.8</v>
      </c>
      <c r="AW362" s="1005">
        <v>0.41699999999999998</v>
      </c>
      <c r="AX362" s="1024">
        <f t="shared" si="368"/>
        <v>0.31379560530679934</v>
      </c>
      <c r="AY362" s="1005">
        <v>2422</v>
      </c>
      <c r="AZ362" s="1005">
        <f t="shared" si="344"/>
        <v>4631</v>
      </c>
      <c r="BA362" s="1005">
        <f t="shared" si="345"/>
        <v>0</v>
      </c>
      <c r="BB362" s="1005">
        <v>256</v>
      </c>
      <c r="BC362" s="1005">
        <v>122.88</v>
      </c>
      <c r="BD362" s="1005">
        <v>204.8</v>
      </c>
      <c r="BE362" s="1005">
        <v>0.87929999999999997</v>
      </c>
      <c r="BF362" s="1024">
        <f t="shared" si="369"/>
        <v>0.20047533042114696</v>
      </c>
      <c r="BG362" s="1005">
        <v>18328</v>
      </c>
      <c r="BH362" s="1005">
        <f t="shared" si="347"/>
        <v>54854</v>
      </c>
      <c r="BI362" s="1005">
        <f t="shared" si="348"/>
        <v>0</v>
      </c>
      <c r="BJ362" s="1005">
        <v>256</v>
      </c>
      <c r="BK362" s="1005">
        <v>104.8</v>
      </c>
      <c r="BL362" s="1005">
        <v>204.8</v>
      </c>
      <c r="BM362" s="1005">
        <v>0.86509999999999998</v>
      </c>
      <c r="BN362" s="1024">
        <f t="shared" si="370"/>
        <v>0.47455470737913485</v>
      </c>
      <c r="BO362" s="1005">
        <v>35808</v>
      </c>
      <c r="BP362" s="1005">
        <f t="shared" si="350"/>
        <v>45274</v>
      </c>
      <c r="BQ362" s="1005">
        <f t="shared" si="351"/>
        <v>0</v>
      </c>
      <c r="BR362" s="1005">
        <v>256</v>
      </c>
      <c r="BS362" s="1005">
        <v>95.52</v>
      </c>
      <c r="BT362" s="1005">
        <v>204.8</v>
      </c>
      <c r="BU362" s="1005">
        <v>0.52500000000000002</v>
      </c>
      <c r="BV362" s="1024">
        <f t="shared" si="371"/>
        <v>0.17290754849516402</v>
      </c>
      <c r="BW362" s="1005">
        <v>12288</v>
      </c>
      <c r="BX362" s="1005">
        <f t="shared" si="353"/>
        <v>42640</v>
      </c>
      <c r="BY362" s="1005">
        <f t="shared" si="354"/>
        <v>0</v>
      </c>
      <c r="BZ362" s="1005">
        <v>256</v>
      </c>
      <c r="CA362" s="1005">
        <v>39.68</v>
      </c>
      <c r="CB362" s="1005">
        <v>204.8</v>
      </c>
      <c r="CC362" s="1005">
        <v>0.21790000000000001</v>
      </c>
      <c r="CD362" s="1024">
        <f t="shared" si="372"/>
        <v>0.27044311481096084</v>
      </c>
      <c r="CE362" s="1005">
        <v>7984</v>
      </c>
      <c r="CF362" s="1005">
        <f t="shared" si="356"/>
        <v>17713</v>
      </c>
      <c r="CG362" s="1005">
        <f t="shared" si="357"/>
        <v>0</v>
      </c>
      <c r="CH362" s="1005">
        <v>256</v>
      </c>
      <c r="CI362" s="1005">
        <v>15.04</v>
      </c>
      <c r="CJ362" s="1005">
        <v>204.8</v>
      </c>
      <c r="CK362" s="1005">
        <v>0.23580000000000001</v>
      </c>
      <c r="CL362" s="1024">
        <f t="shared" si="373"/>
        <v>0.56377437943262421</v>
      </c>
      <c r="CM362" s="1005">
        <v>5698</v>
      </c>
      <c r="CN362" s="1005">
        <f t="shared" si="358"/>
        <v>6064</v>
      </c>
      <c r="CO362" s="1005">
        <f t="shared" si="359"/>
        <v>0</v>
      </c>
      <c r="CP362" s="1005">
        <v>256</v>
      </c>
      <c r="CQ362" s="1005">
        <v>35.840000000000003</v>
      </c>
      <c r="CR362" s="1005">
        <v>204.8</v>
      </c>
      <c r="CS362" s="1005">
        <v>0.37290000000000001</v>
      </c>
      <c r="CT362" s="1024">
        <f t="shared" si="362"/>
        <v>0.16831077188940091</v>
      </c>
      <c r="CU362" s="1005">
        <v>4488</v>
      </c>
      <c r="CV362" s="1005">
        <f t="shared" si="360"/>
        <v>15999</v>
      </c>
      <c r="CW362" s="1005">
        <f t="shared" si="361"/>
        <v>0</v>
      </c>
    </row>
    <row r="363" spans="1:101">
      <c r="A363" s="1004">
        <v>357</v>
      </c>
      <c r="B363" s="1005" t="s">
        <v>770</v>
      </c>
      <c r="C363" s="1004" t="s">
        <v>1274</v>
      </c>
      <c r="D363" s="1005" t="s">
        <v>2051</v>
      </c>
      <c r="E363" s="1004" t="s">
        <v>55</v>
      </c>
      <c r="F363" s="1004">
        <v>256</v>
      </c>
      <c r="G363" s="1005">
        <v>43</v>
      </c>
      <c r="H363" s="1004">
        <v>204.8</v>
      </c>
      <c r="I363" s="1005">
        <v>0.95620000000000005</v>
      </c>
      <c r="J363" s="1024">
        <f t="shared" si="363"/>
        <v>0.46156330749354008</v>
      </c>
      <c r="K363" s="1005">
        <v>14290</v>
      </c>
      <c r="L363" s="1005">
        <f t="shared" si="329"/>
        <v>18576</v>
      </c>
      <c r="M363" s="1005">
        <f t="shared" si="330"/>
        <v>0</v>
      </c>
      <c r="N363" s="1005">
        <v>256</v>
      </c>
      <c r="O363" s="1005">
        <v>41.5</v>
      </c>
      <c r="P363" s="1005">
        <v>204.8</v>
      </c>
      <c r="Q363" s="1005">
        <v>0.9345</v>
      </c>
      <c r="R363" s="1024">
        <f t="shared" si="364"/>
        <v>0.29456535820702162</v>
      </c>
      <c r="S363" s="1005">
        <v>9095</v>
      </c>
      <c r="T363" s="1005">
        <f t="shared" si="332"/>
        <v>18526</v>
      </c>
      <c r="U363" s="1005">
        <f t="shared" si="333"/>
        <v>0</v>
      </c>
      <c r="V363" s="1005">
        <v>256</v>
      </c>
      <c r="W363" s="1005">
        <v>37</v>
      </c>
      <c r="X363" s="1005">
        <v>204.8</v>
      </c>
      <c r="Y363" s="1005">
        <v>0.93220000000000003</v>
      </c>
      <c r="Z363" s="1024">
        <f t="shared" si="365"/>
        <v>0.35172672672672672</v>
      </c>
      <c r="AA363" s="1005">
        <v>9370</v>
      </c>
      <c r="AB363" s="1005">
        <f t="shared" si="335"/>
        <v>15984</v>
      </c>
      <c r="AC363" s="1005">
        <f t="shared" si="336"/>
        <v>0</v>
      </c>
      <c r="AD363" s="1005">
        <v>256</v>
      </c>
      <c r="AE363" s="1005">
        <v>42.2</v>
      </c>
      <c r="AF363" s="1005">
        <v>204.8</v>
      </c>
      <c r="AG363" s="1005">
        <v>0.95530000000000004</v>
      </c>
      <c r="AH363" s="1024">
        <f t="shared" si="366"/>
        <v>0.32780410742496047</v>
      </c>
      <c r="AI363" s="1005">
        <v>10292</v>
      </c>
      <c r="AJ363" s="1005">
        <f t="shared" si="338"/>
        <v>18838</v>
      </c>
      <c r="AK363" s="1005">
        <f t="shared" si="339"/>
        <v>0</v>
      </c>
      <c r="AL363" s="1005">
        <v>256</v>
      </c>
      <c r="AM363" s="1005">
        <v>36.6</v>
      </c>
      <c r="AN363" s="1005">
        <v>204.8</v>
      </c>
      <c r="AO363" s="1005">
        <v>0.95630000000000004</v>
      </c>
      <c r="AP363" s="1024">
        <f t="shared" si="367"/>
        <v>0.38064075445090778</v>
      </c>
      <c r="AQ363" s="1005">
        <v>10365</v>
      </c>
      <c r="AR363" s="1005">
        <f t="shared" si="341"/>
        <v>16338</v>
      </c>
      <c r="AS363" s="1005">
        <f t="shared" si="342"/>
        <v>0</v>
      </c>
      <c r="AT363" s="1005">
        <v>256</v>
      </c>
      <c r="AU363" s="1005">
        <v>53</v>
      </c>
      <c r="AV363" s="1005">
        <v>204.8</v>
      </c>
      <c r="AW363" s="1005">
        <v>0.94289999999999996</v>
      </c>
      <c r="AX363" s="1024">
        <f t="shared" si="368"/>
        <v>0.35175576519916141</v>
      </c>
      <c r="AY363" s="1005">
        <v>13423</v>
      </c>
      <c r="AZ363" s="1005">
        <f t="shared" si="344"/>
        <v>22896</v>
      </c>
      <c r="BA363" s="1005">
        <f t="shared" si="345"/>
        <v>0</v>
      </c>
      <c r="BB363" s="1005">
        <v>256</v>
      </c>
      <c r="BC363" s="1005">
        <v>60</v>
      </c>
      <c r="BD363" s="1005">
        <v>204.8</v>
      </c>
      <c r="BE363" s="1005">
        <v>0.93700000000000006</v>
      </c>
      <c r="BF363" s="1024">
        <f t="shared" si="369"/>
        <v>0.33068996415770607</v>
      </c>
      <c r="BG363" s="1005">
        <v>14762</v>
      </c>
      <c r="BH363" s="1005">
        <f t="shared" si="347"/>
        <v>26784</v>
      </c>
      <c r="BI363" s="1005">
        <f t="shared" si="348"/>
        <v>0</v>
      </c>
      <c r="BJ363" s="1005">
        <v>256</v>
      </c>
      <c r="BK363" s="1005">
        <v>48.4</v>
      </c>
      <c r="BL363" s="1005">
        <v>204.8</v>
      </c>
      <c r="BM363" s="1005">
        <v>0.88429999999999997</v>
      </c>
      <c r="BN363" s="1024">
        <f t="shared" si="370"/>
        <v>0.3869662534435262</v>
      </c>
      <c r="BO363" s="1005">
        <v>13485</v>
      </c>
      <c r="BP363" s="1005">
        <f t="shared" si="350"/>
        <v>20909</v>
      </c>
      <c r="BQ363" s="1005">
        <f t="shared" si="351"/>
        <v>0</v>
      </c>
      <c r="BR363" s="1005">
        <v>256</v>
      </c>
      <c r="BS363" s="1005">
        <v>54.8</v>
      </c>
      <c r="BT363" s="1005">
        <v>204.8</v>
      </c>
      <c r="BU363" s="1005">
        <v>0.86309999999999998</v>
      </c>
      <c r="BV363" s="1024">
        <f t="shared" si="371"/>
        <v>0.39709402715642417</v>
      </c>
      <c r="BW363" s="1005">
        <v>16190</v>
      </c>
      <c r="BX363" s="1005">
        <f t="shared" si="353"/>
        <v>24463</v>
      </c>
      <c r="BY363" s="1005">
        <f t="shared" si="354"/>
        <v>0</v>
      </c>
      <c r="BZ363" s="1005">
        <v>256</v>
      </c>
      <c r="CA363" s="1005">
        <v>54.6</v>
      </c>
      <c r="CB363" s="1005">
        <v>204.8</v>
      </c>
      <c r="CC363" s="1005">
        <v>0.86180000000000001</v>
      </c>
      <c r="CD363" s="1024">
        <f t="shared" si="372"/>
        <v>0.24351096931742092</v>
      </c>
      <c r="CE363" s="1005">
        <v>9892</v>
      </c>
      <c r="CF363" s="1005">
        <f t="shared" si="356"/>
        <v>24373</v>
      </c>
      <c r="CG363" s="1005">
        <f t="shared" si="357"/>
        <v>0</v>
      </c>
      <c r="CH363" s="1005">
        <v>256</v>
      </c>
      <c r="CI363" s="1005">
        <v>54.8</v>
      </c>
      <c r="CJ363" s="1005">
        <v>204.8</v>
      </c>
      <c r="CK363" s="1005">
        <v>0.90700000000000003</v>
      </c>
      <c r="CL363" s="1024">
        <f t="shared" si="373"/>
        <v>0.38226125304136255</v>
      </c>
      <c r="CM363" s="1005">
        <v>14077</v>
      </c>
      <c r="CN363" s="1005">
        <f t="shared" si="358"/>
        <v>22095</v>
      </c>
      <c r="CO363" s="1005">
        <f t="shared" si="359"/>
        <v>0</v>
      </c>
      <c r="CP363" s="1005">
        <v>256</v>
      </c>
      <c r="CQ363" s="1005">
        <v>59</v>
      </c>
      <c r="CR363" s="1005">
        <v>204.8</v>
      </c>
      <c r="CS363" s="1005">
        <v>0.9536</v>
      </c>
      <c r="CT363" s="1024">
        <f t="shared" si="362"/>
        <v>0.52635775469291046</v>
      </c>
      <c r="CU363" s="1005">
        <v>23105</v>
      </c>
      <c r="CV363" s="1005">
        <f t="shared" si="360"/>
        <v>26338</v>
      </c>
      <c r="CW363" s="1005">
        <f t="shared" si="361"/>
        <v>0</v>
      </c>
    </row>
    <row r="364" spans="1:101">
      <c r="A364" s="1004">
        <v>358</v>
      </c>
      <c r="B364" s="1005" t="s">
        <v>257</v>
      </c>
      <c r="C364" s="1004" t="s">
        <v>1274</v>
      </c>
      <c r="D364" s="1005" t="s">
        <v>2203</v>
      </c>
      <c r="E364" s="1004" t="s">
        <v>55</v>
      </c>
      <c r="F364" s="1004">
        <v>256</v>
      </c>
      <c r="G364" s="1005">
        <v>85</v>
      </c>
      <c r="H364" s="1004">
        <v>204.8</v>
      </c>
      <c r="I364" s="1005">
        <v>0.82620000000000005</v>
      </c>
      <c r="J364" s="1024">
        <f t="shared" si="363"/>
        <v>0.34803921568627449</v>
      </c>
      <c r="K364" s="1005">
        <v>21300</v>
      </c>
      <c r="L364" s="1005">
        <f t="shared" si="329"/>
        <v>36720</v>
      </c>
      <c r="M364" s="1005">
        <f t="shared" si="330"/>
        <v>0</v>
      </c>
      <c r="N364" s="1005">
        <v>256</v>
      </c>
      <c r="O364" s="1005">
        <v>55</v>
      </c>
      <c r="P364" s="1005">
        <v>204.8</v>
      </c>
      <c r="Q364" s="1005">
        <v>0.7349</v>
      </c>
      <c r="R364" s="1024">
        <f t="shared" si="364"/>
        <v>0.42045454545454547</v>
      </c>
      <c r="S364" s="1005">
        <v>17205</v>
      </c>
      <c r="T364" s="1005">
        <f t="shared" si="332"/>
        <v>24552</v>
      </c>
      <c r="U364" s="1005">
        <f t="shared" si="333"/>
        <v>0</v>
      </c>
      <c r="V364" s="1005">
        <v>256</v>
      </c>
      <c r="W364" s="1005">
        <v>65</v>
      </c>
      <c r="X364" s="1005">
        <v>204.8</v>
      </c>
      <c r="Y364" s="1005">
        <v>0.75249999999999995</v>
      </c>
      <c r="Z364" s="1024">
        <f t="shared" si="365"/>
        <v>0.39027777777777778</v>
      </c>
      <c r="AA364" s="1005">
        <v>18265</v>
      </c>
      <c r="AB364" s="1005">
        <f t="shared" si="335"/>
        <v>28080</v>
      </c>
      <c r="AC364" s="1005">
        <f t="shared" si="336"/>
        <v>0</v>
      </c>
      <c r="AD364" s="1005">
        <v>256</v>
      </c>
      <c r="AE364" s="1005">
        <v>95</v>
      </c>
      <c r="AF364" s="1005">
        <v>204.8</v>
      </c>
      <c r="AG364" s="1005">
        <v>0.82640000000000002</v>
      </c>
      <c r="AH364" s="1024">
        <f t="shared" si="366"/>
        <v>0.3268958687040181</v>
      </c>
      <c r="AI364" s="1005">
        <v>23105</v>
      </c>
      <c r="AJ364" s="1005">
        <f t="shared" si="338"/>
        <v>42408</v>
      </c>
      <c r="AK364" s="1005">
        <f t="shared" si="339"/>
        <v>0</v>
      </c>
      <c r="AL364" s="1005">
        <v>256</v>
      </c>
      <c r="AM364" s="1005">
        <v>93.6</v>
      </c>
      <c r="AN364" s="1005">
        <v>204.8</v>
      </c>
      <c r="AO364" s="1005">
        <v>0.81530000000000002</v>
      </c>
      <c r="AP364" s="1024">
        <f t="shared" si="367"/>
        <v>0.39604585975553719</v>
      </c>
      <c r="AQ364" s="1005">
        <v>27580</v>
      </c>
      <c r="AR364" s="1005">
        <f t="shared" si="341"/>
        <v>41783</v>
      </c>
      <c r="AS364" s="1005">
        <f t="shared" si="342"/>
        <v>0</v>
      </c>
      <c r="AT364" s="1005">
        <v>256</v>
      </c>
      <c r="AU364" s="1005">
        <v>79.8</v>
      </c>
      <c r="AV364" s="1005">
        <v>204.8</v>
      </c>
      <c r="AW364" s="1005">
        <v>0.78400000000000003</v>
      </c>
      <c r="AX364" s="1024">
        <f t="shared" si="368"/>
        <v>0.40979184071289332</v>
      </c>
      <c r="AY364" s="1005">
        <v>23545</v>
      </c>
      <c r="AZ364" s="1005">
        <f t="shared" si="344"/>
        <v>34474</v>
      </c>
      <c r="BA364" s="1005">
        <f t="shared" si="345"/>
        <v>0</v>
      </c>
      <c r="BB364" s="1005">
        <v>256</v>
      </c>
      <c r="BC364" s="1005">
        <v>80</v>
      </c>
      <c r="BD364" s="1005">
        <v>204.8</v>
      </c>
      <c r="BE364" s="1005">
        <v>0.74409999999999998</v>
      </c>
      <c r="BF364" s="1024">
        <f t="shared" si="369"/>
        <v>0.32022849462365593</v>
      </c>
      <c r="BG364" s="1005">
        <v>19060</v>
      </c>
      <c r="BH364" s="1005">
        <f t="shared" si="347"/>
        <v>35712</v>
      </c>
      <c r="BI364" s="1005">
        <f t="shared" si="348"/>
        <v>0</v>
      </c>
      <c r="BJ364" s="1005">
        <v>256</v>
      </c>
      <c r="BK364" s="1005">
        <v>73.599999999999994</v>
      </c>
      <c r="BL364" s="1005">
        <v>204.8</v>
      </c>
      <c r="BM364" s="1005">
        <v>0.76280000000000003</v>
      </c>
      <c r="BN364" s="1024">
        <f t="shared" si="370"/>
        <v>0.34274984903381644</v>
      </c>
      <c r="BO364" s="1005">
        <v>18163</v>
      </c>
      <c r="BP364" s="1005">
        <f t="shared" si="350"/>
        <v>31795</v>
      </c>
      <c r="BQ364" s="1005">
        <f t="shared" si="351"/>
        <v>0</v>
      </c>
      <c r="BR364" s="1005">
        <v>256</v>
      </c>
      <c r="BS364" s="1005">
        <v>50</v>
      </c>
      <c r="BT364" s="1005">
        <v>204.8</v>
      </c>
      <c r="BU364" s="1005">
        <v>0.82020000000000004</v>
      </c>
      <c r="BV364" s="1024">
        <f t="shared" si="371"/>
        <v>0.32508064516129032</v>
      </c>
      <c r="BW364" s="1005">
        <v>12093</v>
      </c>
      <c r="BX364" s="1005">
        <f t="shared" si="353"/>
        <v>22320</v>
      </c>
      <c r="BY364" s="1005">
        <f t="shared" si="354"/>
        <v>0</v>
      </c>
      <c r="BZ364" s="1005">
        <v>256</v>
      </c>
      <c r="CA364" s="1005">
        <v>45.92</v>
      </c>
      <c r="CB364" s="1005">
        <v>204.8</v>
      </c>
      <c r="CC364" s="1005">
        <v>0.7127</v>
      </c>
      <c r="CD364" s="1024">
        <f t="shared" si="372"/>
        <v>0.45632188752763098</v>
      </c>
      <c r="CE364" s="1005">
        <v>15590</v>
      </c>
      <c r="CF364" s="1005">
        <f t="shared" si="356"/>
        <v>20499</v>
      </c>
      <c r="CG364" s="1005">
        <f t="shared" si="357"/>
        <v>0</v>
      </c>
      <c r="CH364" s="1005">
        <v>256</v>
      </c>
      <c r="CI364" s="1005">
        <v>54.84</v>
      </c>
      <c r="CJ364" s="1005">
        <v>204.8</v>
      </c>
      <c r="CK364" s="1005">
        <v>0.77429999999999999</v>
      </c>
      <c r="CL364" s="1024">
        <f t="shared" si="373"/>
        <v>0.38268794935917472</v>
      </c>
      <c r="CM364" s="1005">
        <v>14103</v>
      </c>
      <c r="CN364" s="1005">
        <f t="shared" si="358"/>
        <v>22111</v>
      </c>
      <c r="CO364" s="1005">
        <f t="shared" si="359"/>
        <v>0</v>
      </c>
      <c r="CP364" s="1005">
        <v>256</v>
      </c>
      <c r="CQ364" s="1005">
        <v>81.760000000000005</v>
      </c>
      <c r="CR364" s="1005">
        <v>204.8</v>
      </c>
      <c r="CS364" s="1005">
        <v>0.86299999999999999</v>
      </c>
      <c r="CT364" s="1024">
        <f t="shared" si="362"/>
        <v>0.34294249626496642</v>
      </c>
      <c r="CU364" s="1005">
        <v>20861</v>
      </c>
      <c r="CV364" s="1005">
        <f t="shared" si="360"/>
        <v>36498</v>
      </c>
      <c r="CW364" s="1005">
        <f t="shared" si="361"/>
        <v>0</v>
      </c>
    </row>
    <row r="365" spans="1:101">
      <c r="A365" s="1004">
        <v>359</v>
      </c>
      <c r="B365" s="1005" t="s">
        <v>660</v>
      </c>
      <c r="C365" s="1004" t="s">
        <v>1274</v>
      </c>
      <c r="D365" s="1005" t="s">
        <v>2011</v>
      </c>
      <c r="E365" s="1004" t="s">
        <v>55</v>
      </c>
      <c r="F365" s="1004">
        <v>260</v>
      </c>
      <c r="G365" s="1005">
        <v>194.88</v>
      </c>
      <c r="H365" s="1004">
        <v>208</v>
      </c>
      <c r="I365" s="1005">
        <v>0.99570000000000003</v>
      </c>
      <c r="J365" s="1024">
        <f t="shared" si="363"/>
        <v>0.4012440704251049</v>
      </c>
      <c r="K365" s="1005">
        <v>56300</v>
      </c>
      <c r="L365" s="1005">
        <f t="shared" si="329"/>
        <v>84188</v>
      </c>
      <c r="M365" s="1005">
        <f t="shared" si="330"/>
        <v>0</v>
      </c>
      <c r="N365" s="1005">
        <v>260</v>
      </c>
      <c r="O365" s="1005">
        <v>184.32</v>
      </c>
      <c r="P365" s="1005">
        <v>208</v>
      </c>
      <c r="Q365" s="1005">
        <v>0.99609999999999999</v>
      </c>
      <c r="R365" s="1024">
        <f t="shared" si="364"/>
        <v>0.42263746546445641</v>
      </c>
      <c r="S365" s="1005">
        <v>57958</v>
      </c>
      <c r="T365" s="1005">
        <f t="shared" si="332"/>
        <v>82280</v>
      </c>
      <c r="U365" s="1005">
        <f t="shared" si="333"/>
        <v>0</v>
      </c>
      <c r="V365" s="1005">
        <v>260</v>
      </c>
      <c r="W365" s="1005">
        <v>188.8</v>
      </c>
      <c r="X365" s="1005">
        <v>208</v>
      </c>
      <c r="Y365" s="1005">
        <v>0.99199999999999999</v>
      </c>
      <c r="Z365" s="1024">
        <f t="shared" si="365"/>
        <v>0.26908250941619588</v>
      </c>
      <c r="AA365" s="1005">
        <v>36578</v>
      </c>
      <c r="AB365" s="1005">
        <f t="shared" si="335"/>
        <v>81562</v>
      </c>
      <c r="AC365" s="1005">
        <f t="shared" si="336"/>
        <v>0</v>
      </c>
      <c r="AD365" s="1005">
        <v>260</v>
      </c>
      <c r="AE365" s="1005">
        <v>197.6</v>
      </c>
      <c r="AF365" s="1005">
        <v>208</v>
      </c>
      <c r="AG365" s="1005">
        <v>0.98980000000000001</v>
      </c>
      <c r="AH365" s="1024">
        <f t="shared" si="366"/>
        <v>0.5415659962561491</v>
      </c>
      <c r="AI365" s="1005">
        <v>79618</v>
      </c>
      <c r="AJ365" s="1005">
        <f t="shared" si="338"/>
        <v>88209</v>
      </c>
      <c r="AK365" s="1005">
        <f t="shared" si="339"/>
        <v>0</v>
      </c>
      <c r="AL365" s="1005">
        <v>260</v>
      </c>
      <c r="AM365" s="1005">
        <v>239.04</v>
      </c>
      <c r="AN365" s="1005">
        <v>239.04</v>
      </c>
      <c r="AO365" s="1005">
        <v>0.98960000000000004</v>
      </c>
      <c r="AP365" s="1024">
        <f t="shared" si="367"/>
        <v>0.53906261245699649</v>
      </c>
      <c r="AQ365" s="1005">
        <v>95870</v>
      </c>
      <c r="AR365" s="1005">
        <f t="shared" si="341"/>
        <v>106707</v>
      </c>
      <c r="AS365" s="1005">
        <f t="shared" si="342"/>
        <v>0</v>
      </c>
      <c r="AT365" s="1005">
        <v>260</v>
      </c>
      <c r="AU365" s="1005">
        <v>254.72</v>
      </c>
      <c r="AV365" s="1005">
        <v>254.72</v>
      </c>
      <c r="AW365" s="1005">
        <v>0.98929999999999996</v>
      </c>
      <c r="AX365" s="1024">
        <f t="shared" si="368"/>
        <v>0.39076676786711334</v>
      </c>
      <c r="AY365" s="1005">
        <v>71666</v>
      </c>
      <c r="AZ365" s="1005">
        <f t="shared" si="344"/>
        <v>110039</v>
      </c>
      <c r="BA365" s="1005">
        <f t="shared" si="345"/>
        <v>0</v>
      </c>
      <c r="BB365" s="1005">
        <v>260</v>
      </c>
      <c r="BC365" s="1005">
        <v>267.52</v>
      </c>
      <c r="BD365" s="1005">
        <v>267.52</v>
      </c>
      <c r="BE365" s="1005">
        <v>0.9899</v>
      </c>
      <c r="BF365" s="1024">
        <f t="shared" si="369"/>
        <v>0.4844377025775583</v>
      </c>
      <c r="BG365" s="1005">
        <v>96420</v>
      </c>
      <c r="BH365" s="1005">
        <f t="shared" si="347"/>
        <v>119421</v>
      </c>
      <c r="BI365" s="1005">
        <f t="shared" si="348"/>
        <v>0</v>
      </c>
      <c r="BJ365" s="1005">
        <v>260</v>
      </c>
      <c r="BK365" s="1005">
        <v>24.32</v>
      </c>
      <c r="BL365" s="1005">
        <v>208</v>
      </c>
      <c r="BM365" s="1005">
        <v>0.93989999999999996</v>
      </c>
      <c r="BN365" s="1024">
        <f t="shared" si="370"/>
        <v>0.20936129385964911</v>
      </c>
      <c r="BO365" s="1005">
        <v>3666</v>
      </c>
      <c r="BP365" s="1005">
        <f t="shared" si="350"/>
        <v>10506</v>
      </c>
      <c r="BQ365" s="1005">
        <f t="shared" si="351"/>
        <v>0</v>
      </c>
      <c r="BR365" s="1005">
        <v>260</v>
      </c>
      <c r="BS365" s="1005">
        <v>24</v>
      </c>
      <c r="BT365" s="1005">
        <v>208</v>
      </c>
      <c r="BU365" s="1005">
        <v>0.94899999999999995</v>
      </c>
      <c r="BV365" s="1024">
        <f t="shared" si="371"/>
        <v>0.15378584229390682</v>
      </c>
      <c r="BW365" s="1005">
        <v>2746</v>
      </c>
      <c r="BX365" s="1005">
        <f t="shared" si="353"/>
        <v>10714</v>
      </c>
      <c r="BY365" s="1005">
        <f t="shared" si="354"/>
        <v>0</v>
      </c>
      <c r="BZ365" s="1005">
        <v>260</v>
      </c>
      <c r="CA365" s="1005">
        <v>229.6</v>
      </c>
      <c r="CB365" s="1005">
        <v>229.6</v>
      </c>
      <c r="CC365" s="1005">
        <v>0.98839999999999995</v>
      </c>
      <c r="CD365" s="1024">
        <f t="shared" si="372"/>
        <v>0.21507717957363906</v>
      </c>
      <c r="CE365" s="1005">
        <v>36740</v>
      </c>
      <c r="CF365" s="1005">
        <f t="shared" si="356"/>
        <v>102493</v>
      </c>
      <c r="CG365" s="1005">
        <f t="shared" si="357"/>
        <v>0</v>
      </c>
      <c r="CH365" s="1005">
        <v>260</v>
      </c>
      <c r="CI365" s="1005">
        <v>245.6</v>
      </c>
      <c r="CJ365" s="1005">
        <v>245.6</v>
      </c>
      <c r="CK365" s="1005">
        <v>0.98850000000000005</v>
      </c>
      <c r="CL365" s="1024">
        <f t="shared" si="373"/>
        <v>0.54382125407166126</v>
      </c>
      <c r="CM365" s="1005">
        <v>89754</v>
      </c>
      <c r="CN365" s="1005">
        <f t="shared" si="358"/>
        <v>99026</v>
      </c>
      <c r="CO365" s="1005">
        <f t="shared" si="359"/>
        <v>0</v>
      </c>
      <c r="CP365" s="1005">
        <v>260</v>
      </c>
      <c r="CQ365" s="1005">
        <v>331.68</v>
      </c>
      <c r="CR365" s="1005">
        <v>331.68</v>
      </c>
      <c r="CS365" s="1005">
        <v>0.91700000000000004</v>
      </c>
      <c r="CT365" s="1024">
        <f t="shared" si="362"/>
        <v>0.45972377832760164</v>
      </c>
      <c r="CU365" s="1005">
        <v>113446</v>
      </c>
      <c r="CV365" s="1005">
        <f t="shared" si="360"/>
        <v>148062</v>
      </c>
      <c r="CW365" s="1005">
        <f t="shared" si="361"/>
        <v>0</v>
      </c>
    </row>
    <row r="366" spans="1:101">
      <c r="A366" s="1004">
        <v>360</v>
      </c>
      <c r="B366" s="1005" t="s">
        <v>499</v>
      </c>
      <c r="C366" s="1004" t="s">
        <v>1274</v>
      </c>
      <c r="D366" s="1005" t="s">
        <v>2011</v>
      </c>
      <c r="E366" s="1004" t="s">
        <v>55</v>
      </c>
      <c r="F366" s="1004">
        <v>260</v>
      </c>
      <c r="G366" s="1005">
        <v>362.64</v>
      </c>
      <c r="H366" s="1004">
        <v>362.64</v>
      </c>
      <c r="I366" s="1005">
        <v>0.96189999999999998</v>
      </c>
      <c r="J366" s="1024">
        <f t="shared" si="363"/>
        <v>0.26996470328700639</v>
      </c>
      <c r="K366" s="1005">
        <v>70488</v>
      </c>
      <c r="L366" s="1005">
        <f t="shared" si="329"/>
        <v>156660</v>
      </c>
      <c r="M366" s="1005">
        <f t="shared" si="330"/>
        <v>0</v>
      </c>
      <c r="N366" s="1005">
        <v>260</v>
      </c>
      <c r="O366" s="1005">
        <v>156</v>
      </c>
      <c r="P366" s="1005">
        <v>208</v>
      </c>
      <c r="Q366" s="1005">
        <v>0.93769999999999998</v>
      </c>
      <c r="R366" s="1024">
        <f t="shared" si="364"/>
        <v>0.29223531844499584</v>
      </c>
      <c r="S366" s="1005">
        <v>33918</v>
      </c>
      <c r="T366" s="1005">
        <f t="shared" si="332"/>
        <v>69638</v>
      </c>
      <c r="U366" s="1005">
        <f t="shared" si="333"/>
        <v>0</v>
      </c>
      <c r="V366" s="1005">
        <v>260</v>
      </c>
      <c r="W366" s="1005">
        <v>174</v>
      </c>
      <c r="X366" s="1005">
        <v>208</v>
      </c>
      <c r="Y366" s="1005">
        <v>0.94640000000000002</v>
      </c>
      <c r="Z366" s="1024">
        <f t="shared" si="365"/>
        <v>0.35354406130268201</v>
      </c>
      <c r="AA366" s="1005">
        <v>44292</v>
      </c>
      <c r="AB366" s="1005">
        <f t="shared" si="335"/>
        <v>75168</v>
      </c>
      <c r="AC366" s="1005">
        <f t="shared" si="336"/>
        <v>0</v>
      </c>
      <c r="AD366" s="1005">
        <v>260</v>
      </c>
      <c r="AE366" s="1005">
        <v>248.46</v>
      </c>
      <c r="AF366" s="1005">
        <v>248.46</v>
      </c>
      <c r="AG366" s="1005">
        <v>0.95989999999999998</v>
      </c>
      <c r="AH366" s="1024">
        <f t="shared" si="366"/>
        <v>0.34249687753983893</v>
      </c>
      <c r="AI366" s="1005">
        <v>63312</v>
      </c>
      <c r="AJ366" s="1005">
        <f t="shared" si="338"/>
        <v>110913</v>
      </c>
      <c r="AK366" s="1005">
        <f t="shared" si="339"/>
        <v>0</v>
      </c>
      <c r="AL366" s="1005">
        <v>260</v>
      </c>
      <c r="AM366" s="1005">
        <v>246</v>
      </c>
      <c r="AN366" s="1005">
        <v>246</v>
      </c>
      <c r="AO366" s="1005">
        <v>0.9677</v>
      </c>
      <c r="AP366" s="1024">
        <f t="shared" si="367"/>
        <v>0.31140178337267244</v>
      </c>
      <c r="AQ366" s="1005">
        <v>56994</v>
      </c>
      <c r="AR366" s="1005">
        <f t="shared" si="341"/>
        <v>109814</v>
      </c>
      <c r="AS366" s="1005">
        <f t="shared" si="342"/>
        <v>0</v>
      </c>
      <c r="AT366" s="1005">
        <v>260</v>
      </c>
      <c r="AU366" s="1005">
        <v>246.96</v>
      </c>
      <c r="AV366" s="1005">
        <v>246.96</v>
      </c>
      <c r="AW366" s="1005">
        <v>0.98150000000000004</v>
      </c>
      <c r="AX366" s="1024">
        <f t="shared" si="368"/>
        <v>0.36621990065867616</v>
      </c>
      <c r="AY366" s="1005">
        <v>65118</v>
      </c>
      <c r="AZ366" s="1005">
        <f t="shared" si="344"/>
        <v>106687</v>
      </c>
      <c r="BA366" s="1005">
        <f t="shared" si="345"/>
        <v>0</v>
      </c>
      <c r="BB366" s="1005">
        <v>260</v>
      </c>
      <c r="BC366" s="1005">
        <v>204</v>
      </c>
      <c r="BD366" s="1005">
        <v>208</v>
      </c>
      <c r="BE366" s="1005">
        <v>0.96819999999999995</v>
      </c>
      <c r="BF366" s="1024">
        <f t="shared" si="369"/>
        <v>0.30870493358633777</v>
      </c>
      <c r="BG366" s="1005">
        <v>46854</v>
      </c>
      <c r="BH366" s="1005">
        <f t="shared" si="347"/>
        <v>91066</v>
      </c>
      <c r="BI366" s="1005">
        <f t="shared" si="348"/>
        <v>0</v>
      </c>
      <c r="BJ366" s="1005">
        <v>260</v>
      </c>
      <c r="BK366" s="1005">
        <v>180</v>
      </c>
      <c r="BL366" s="1005">
        <v>208</v>
      </c>
      <c r="BM366" s="1005">
        <v>0.95</v>
      </c>
      <c r="BN366" s="1024">
        <f t="shared" si="370"/>
        <v>0.39662037037037035</v>
      </c>
      <c r="BO366" s="1005">
        <v>51402</v>
      </c>
      <c r="BP366" s="1005">
        <f t="shared" si="350"/>
        <v>77760</v>
      </c>
      <c r="BQ366" s="1005">
        <f t="shared" si="351"/>
        <v>0</v>
      </c>
      <c r="BR366" s="1005">
        <v>260</v>
      </c>
      <c r="BS366" s="1005">
        <v>234</v>
      </c>
      <c r="BT366" s="1005">
        <v>234</v>
      </c>
      <c r="BU366" s="1005">
        <v>0.96819999999999995</v>
      </c>
      <c r="BV366" s="1024">
        <f t="shared" si="371"/>
        <v>0.33471188309897987</v>
      </c>
      <c r="BW366" s="1005">
        <v>58272</v>
      </c>
      <c r="BX366" s="1005">
        <f t="shared" si="353"/>
        <v>104458</v>
      </c>
      <c r="BY366" s="1005">
        <f t="shared" si="354"/>
        <v>0</v>
      </c>
      <c r="BZ366" s="1005">
        <v>260</v>
      </c>
      <c r="CA366" s="1005">
        <v>190.68</v>
      </c>
      <c r="CB366" s="1005">
        <v>208</v>
      </c>
      <c r="CC366" s="1005">
        <v>0.97789999999999999</v>
      </c>
      <c r="CD366" s="1024">
        <f t="shared" si="372"/>
        <v>0.39523234332812274</v>
      </c>
      <c r="CE366" s="1005">
        <v>56070</v>
      </c>
      <c r="CF366" s="1005">
        <f t="shared" si="356"/>
        <v>85120</v>
      </c>
      <c r="CG366" s="1005">
        <f t="shared" si="357"/>
        <v>0</v>
      </c>
      <c r="CH366" s="1005">
        <v>260</v>
      </c>
      <c r="CI366" s="1005">
        <v>200.22</v>
      </c>
      <c r="CJ366" s="1005">
        <v>208</v>
      </c>
      <c r="CK366" s="1005">
        <v>0.98170000000000002</v>
      </c>
      <c r="CL366" s="1024">
        <f t="shared" si="373"/>
        <v>0.3802067725501948</v>
      </c>
      <c r="CM366" s="1005">
        <v>51156</v>
      </c>
      <c r="CN366" s="1005">
        <f t="shared" si="358"/>
        <v>80729</v>
      </c>
      <c r="CO366" s="1005">
        <f t="shared" si="359"/>
        <v>0</v>
      </c>
      <c r="CP366" s="1005">
        <v>260</v>
      </c>
      <c r="CQ366" s="1005">
        <v>200.82</v>
      </c>
      <c r="CR366" s="1005">
        <v>208</v>
      </c>
      <c r="CS366" s="1005">
        <v>0.97650000000000003</v>
      </c>
      <c r="CT366" s="1024">
        <f t="shared" si="362"/>
        <v>0.37097898615675734</v>
      </c>
      <c r="CU366" s="1005">
        <v>55428</v>
      </c>
      <c r="CV366" s="1005">
        <f t="shared" si="360"/>
        <v>89646</v>
      </c>
      <c r="CW366" s="1005">
        <f t="shared" si="361"/>
        <v>0</v>
      </c>
    </row>
    <row r="367" spans="1:101">
      <c r="A367" s="1004">
        <v>361</v>
      </c>
      <c r="B367" s="1005" t="s">
        <v>663</v>
      </c>
      <c r="C367" s="1004" t="s">
        <v>1274</v>
      </c>
      <c r="D367" s="1005" t="s">
        <v>2011</v>
      </c>
      <c r="E367" s="1004" t="s">
        <v>55</v>
      </c>
      <c r="F367" s="1004">
        <v>268</v>
      </c>
      <c r="G367" s="1005">
        <v>66</v>
      </c>
      <c r="H367" s="1004">
        <v>214.4</v>
      </c>
      <c r="I367" s="1005">
        <v>0.94420000000000004</v>
      </c>
      <c r="J367" s="1024">
        <f t="shared" si="363"/>
        <v>0.20366161616161615</v>
      </c>
      <c r="K367" s="1005">
        <v>9678</v>
      </c>
      <c r="L367" s="1005">
        <f t="shared" si="329"/>
        <v>28512</v>
      </c>
      <c r="M367" s="1005">
        <f t="shared" si="330"/>
        <v>0</v>
      </c>
      <c r="N367" s="1005">
        <v>268</v>
      </c>
      <c r="O367" s="1005">
        <v>96</v>
      </c>
      <c r="P367" s="1005">
        <v>214.4</v>
      </c>
      <c r="Q367" s="1005">
        <v>0.66010000000000002</v>
      </c>
      <c r="R367" s="1024">
        <f t="shared" si="364"/>
        <v>2.7805779569892473E-2</v>
      </c>
      <c r="S367" s="1005">
        <v>1986</v>
      </c>
      <c r="T367" s="1005">
        <f t="shared" si="332"/>
        <v>42854</v>
      </c>
      <c r="U367" s="1005">
        <f t="shared" si="333"/>
        <v>0</v>
      </c>
      <c r="V367" s="1005">
        <v>268</v>
      </c>
      <c r="W367" s="1005">
        <v>231</v>
      </c>
      <c r="X367" s="1005">
        <v>231</v>
      </c>
      <c r="Y367" s="1005">
        <v>0.97219999999999995</v>
      </c>
      <c r="Z367" s="1024">
        <f t="shared" si="365"/>
        <v>0.41343795093795094</v>
      </c>
      <c r="AA367" s="1005">
        <v>68763</v>
      </c>
      <c r="AB367" s="1005">
        <f t="shared" si="335"/>
        <v>99792</v>
      </c>
      <c r="AC367" s="1005">
        <f t="shared" si="336"/>
        <v>0</v>
      </c>
      <c r="AD367" s="1005">
        <v>268</v>
      </c>
      <c r="AE367" s="1005">
        <v>285</v>
      </c>
      <c r="AF367" s="1005">
        <v>285</v>
      </c>
      <c r="AG367" s="1005">
        <v>0.98060000000000003</v>
      </c>
      <c r="AH367" s="1024">
        <f t="shared" si="366"/>
        <v>0.37715053763440859</v>
      </c>
      <c r="AI367" s="1005">
        <v>79971</v>
      </c>
      <c r="AJ367" s="1005">
        <f t="shared" si="338"/>
        <v>127224</v>
      </c>
      <c r="AK367" s="1005">
        <f t="shared" si="339"/>
        <v>0</v>
      </c>
      <c r="AL367" s="1005">
        <v>268</v>
      </c>
      <c r="AM367" s="1005">
        <v>225.72</v>
      </c>
      <c r="AN367" s="1005">
        <v>225.72</v>
      </c>
      <c r="AO367" s="1005">
        <v>0.99080000000000001</v>
      </c>
      <c r="AP367" s="1024">
        <f t="shared" si="367"/>
        <v>0.41240193864698677</v>
      </c>
      <c r="AQ367" s="1005">
        <v>69257</v>
      </c>
      <c r="AR367" s="1005">
        <f t="shared" si="341"/>
        <v>100761</v>
      </c>
      <c r="AS367" s="1005">
        <f t="shared" si="342"/>
        <v>0</v>
      </c>
      <c r="AT367" s="1005">
        <v>268</v>
      </c>
      <c r="AU367" s="1005">
        <v>213</v>
      </c>
      <c r="AV367" s="1005">
        <v>214.4</v>
      </c>
      <c r="AW367" s="1005">
        <v>0.99239999999999995</v>
      </c>
      <c r="AX367" s="1024">
        <f t="shared" si="368"/>
        <v>0.37372196139801772</v>
      </c>
      <c r="AY367" s="1005">
        <v>57314</v>
      </c>
      <c r="AZ367" s="1005">
        <f t="shared" si="344"/>
        <v>92016</v>
      </c>
      <c r="BA367" s="1005">
        <f t="shared" si="345"/>
        <v>0</v>
      </c>
      <c r="BB367" s="1005">
        <v>268</v>
      </c>
      <c r="BC367" s="1005">
        <v>222</v>
      </c>
      <c r="BD367" s="1005">
        <v>222</v>
      </c>
      <c r="BE367" s="1005">
        <v>0.99480000000000002</v>
      </c>
      <c r="BF367" s="1024">
        <f t="shared" si="369"/>
        <v>0.46062191223481547</v>
      </c>
      <c r="BG367" s="1005">
        <v>76080</v>
      </c>
      <c r="BH367" s="1005">
        <f t="shared" si="347"/>
        <v>99101</v>
      </c>
      <c r="BI367" s="1005">
        <f t="shared" si="348"/>
        <v>0</v>
      </c>
      <c r="BJ367" s="1005">
        <v>268</v>
      </c>
      <c r="BK367" s="1005">
        <v>161.4</v>
      </c>
      <c r="BL367" s="1005">
        <v>214.4</v>
      </c>
      <c r="BM367" s="1005">
        <v>1.0099</v>
      </c>
      <c r="BN367" s="1024">
        <f t="shared" si="370"/>
        <v>0.45988228004956627</v>
      </c>
      <c r="BO367" s="1005">
        <v>53442</v>
      </c>
      <c r="BP367" s="1005">
        <f t="shared" si="350"/>
        <v>69725</v>
      </c>
      <c r="BQ367" s="1005">
        <f t="shared" si="351"/>
        <v>0</v>
      </c>
      <c r="BR367" s="1005">
        <v>268</v>
      </c>
      <c r="BS367" s="1005">
        <v>154.80000000000001</v>
      </c>
      <c r="BT367" s="1005">
        <v>214.4</v>
      </c>
      <c r="BU367" s="1005">
        <v>0.98440000000000005</v>
      </c>
      <c r="BV367" s="1024">
        <f t="shared" si="371"/>
        <v>0.27329749103942652</v>
      </c>
      <c r="BW367" s="1005">
        <v>31476</v>
      </c>
      <c r="BX367" s="1005">
        <f t="shared" si="353"/>
        <v>69103</v>
      </c>
      <c r="BY367" s="1005">
        <f t="shared" si="354"/>
        <v>0</v>
      </c>
      <c r="BZ367" s="1005">
        <v>268</v>
      </c>
      <c r="CA367" s="1005">
        <v>103.92</v>
      </c>
      <c r="CB367" s="1005">
        <v>214.4</v>
      </c>
      <c r="CC367" s="1005">
        <v>0.99129999999999996</v>
      </c>
      <c r="CD367" s="1024">
        <f t="shared" si="372"/>
        <v>0.41222776825846186</v>
      </c>
      <c r="CE367" s="1005">
        <v>31872</v>
      </c>
      <c r="CF367" s="1005">
        <f t="shared" si="356"/>
        <v>46390</v>
      </c>
      <c r="CG367" s="1005">
        <f t="shared" si="357"/>
        <v>0</v>
      </c>
      <c r="CH367" s="1005">
        <v>268</v>
      </c>
      <c r="CI367" s="1005">
        <v>133.56</v>
      </c>
      <c r="CJ367" s="1005">
        <v>214.4</v>
      </c>
      <c r="CK367" s="1005">
        <v>0.99560000000000004</v>
      </c>
      <c r="CL367" s="1024">
        <f t="shared" si="373"/>
        <v>0.23420007415964286</v>
      </c>
      <c r="CM367" s="1005">
        <v>21020</v>
      </c>
      <c r="CN367" s="1005">
        <f t="shared" si="358"/>
        <v>53851</v>
      </c>
      <c r="CO367" s="1005">
        <f t="shared" si="359"/>
        <v>0</v>
      </c>
      <c r="CP367" s="1005">
        <v>268</v>
      </c>
      <c r="CQ367" s="1005">
        <v>111.12</v>
      </c>
      <c r="CR367" s="1005">
        <v>214.4</v>
      </c>
      <c r="CS367" s="1005">
        <v>0.99680000000000002</v>
      </c>
      <c r="CT367" s="1024">
        <f t="shared" si="362"/>
        <v>0.47316375980244163</v>
      </c>
      <c r="CU367" s="1005">
        <v>39118</v>
      </c>
      <c r="CV367" s="1005">
        <f t="shared" si="360"/>
        <v>49604</v>
      </c>
      <c r="CW367" s="1005">
        <f t="shared" si="361"/>
        <v>0</v>
      </c>
    </row>
    <row r="368" spans="1:101">
      <c r="A368" s="1004">
        <v>362</v>
      </c>
      <c r="B368" s="1005" t="s">
        <v>620</v>
      </c>
      <c r="C368" s="1004" t="s">
        <v>1274</v>
      </c>
      <c r="D368" s="1005" t="s">
        <v>2203</v>
      </c>
      <c r="E368" s="1004" t="s">
        <v>55</v>
      </c>
      <c r="F368" s="1004">
        <v>268</v>
      </c>
      <c r="G368" s="1005">
        <v>54.8</v>
      </c>
      <c r="H368" s="1004">
        <v>214.4</v>
      </c>
      <c r="I368" s="1005">
        <v>0.87180000000000002</v>
      </c>
      <c r="J368" s="1024">
        <f t="shared" si="363"/>
        <v>0.42497972424979724</v>
      </c>
      <c r="K368" s="1005">
        <v>16768</v>
      </c>
      <c r="L368" s="1005">
        <f t="shared" si="329"/>
        <v>23674</v>
      </c>
      <c r="M368" s="1005">
        <f t="shared" si="330"/>
        <v>0</v>
      </c>
      <c r="N368" s="1005">
        <v>268</v>
      </c>
      <c r="O368" s="1005">
        <v>64.8</v>
      </c>
      <c r="P368" s="1005">
        <v>214.4</v>
      </c>
      <c r="Q368" s="1005">
        <v>0.86960000000000004</v>
      </c>
      <c r="R368" s="1024">
        <f t="shared" si="364"/>
        <v>0.34377903889552636</v>
      </c>
      <c r="S368" s="1005">
        <v>16574</v>
      </c>
      <c r="T368" s="1005">
        <f t="shared" si="332"/>
        <v>28927</v>
      </c>
      <c r="U368" s="1005">
        <f t="shared" si="333"/>
        <v>0</v>
      </c>
      <c r="V368" s="1005">
        <v>268</v>
      </c>
      <c r="W368" s="1005">
        <v>68.8</v>
      </c>
      <c r="X368" s="1005">
        <v>214.4</v>
      </c>
      <c r="Y368" s="1005">
        <v>0.877</v>
      </c>
      <c r="Z368" s="1024">
        <f t="shared" si="365"/>
        <v>0.37891634366925064</v>
      </c>
      <c r="AA368" s="1005">
        <v>18770</v>
      </c>
      <c r="AB368" s="1005">
        <f t="shared" si="335"/>
        <v>29722</v>
      </c>
      <c r="AC368" s="1005">
        <f t="shared" si="336"/>
        <v>0</v>
      </c>
      <c r="AD368" s="1005">
        <v>268</v>
      </c>
      <c r="AE368" s="1005">
        <v>57.6</v>
      </c>
      <c r="AF368" s="1005">
        <v>214.4</v>
      </c>
      <c r="AG368" s="1005">
        <v>0.87780000000000002</v>
      </c>
      <c r="AH368" s="1024">
        <f t="shared" si="366"/>
        <v>0.45768929211469533</v>
      </c>
      <c r="AI368" s="1005">
        <v>19614</v>
      </c>
      <c r="AJ368" s="1005">
        <f t="shared" si="338"/>
        <v>25713</v>
      </c>
      <c r="AK368" s="1005">
        <f t="shared" si="339"/>
        <v>0</v>
      </c>
      <c r="AL368" s="1005">
        <v>268</v>
      </c>
      <c r="AM368" s="1005">
        <v>77.599999999999994</v>
      </c>
      <c r="AN368" s="1005">
        <v>214.4</v>
      </c>
      <c r="AO368" s="1005">
        <v>0.86609999999999998</v>
      </c>
      <c r="AP368" s="1024">
        <f t="shared" si="367"/>
        <v>0.35583638177585636</v>
      </c>
      <c r="AQ368" s="1005">
        <v>20544</v>
      </c>
      <c r="AR368" s="1005">
        <f t="shared" si="341"/>
        <v>34641</v>
      </c>
      <c r="AS368" s="1005">
        <f t="shared" si="342"/>
        <v>0</v>
      </c>
      <c r="AT368" s="1005">
        <v>268</v>
      </c>
      <c r="AU368" s="1005">
        <v>67.2</v>
      </c>
      <c r="AV368" s="1005">
        <v>214.4</v>
      </c>
      <c r="AW368" s="1005">
        <v>0.84140000000000004</v>
      </c>
      <c r="AX368" s="1024">
        <f t="shared" si="368"/>
        <v>0.38876488095238093</v>
      </c>
      <c r="AY368" s="1005">
        <v>18810</v>
      </c>
      <c r="AZ368" s="1005">
        <f t="shared" si="344"/>
        <v>29030</v>
      </c>
      <c r="BA368" s="1005">
        <f t="shared" si="345"/>
        <v>0</v>
      </c>
      <c r="BB368" s="1005">
        <v>268</v>
      </c>
      <c r="BC368" s="1005">
        <v>62.8</v>
      </c>
      <c r="BD368" s="1005">
        <v>214.4</v>
      </c>
      <c r="BE368" s="1005">
        <v>0.85640000000000005</v>
      </c>
      <c r="BF368" s="1024">
        <f t="shared" si="369"/>
        <v>0.34471097870008904</v>
      </c>
      <c r="BG368" s="1005">
        <v>16106</v>
      </c>
      <c r="BH368" s="1005">
        <f t="shared" si="347"/>
        <v>28034</v>
      </c>
      <c r="BI368" s="1005">
        <f t="shared" si="348"/>
        <v>0</v>
      </c>
      <c r="BJ368" s="1005">
        <v>268</v>
      </c>
      <c r="BK368" s="1005">
        <v>40.799999999999997</v>
      </c>
      <c r="BL368" s="1005">
        <v>214.4</v>
      </c>
      <c r="BM368" s="1005">
        <v>0.89280000000000004</v>
      </c>
      <c r="BN368" s="1024">
        <f t="shared" si="370"/>
        <v>0.32986111111111116</v>
      </c>
      <c r="BO368" s="1005">
        <v>9690</v>
      </c>
      <c r="BP368" s="1005">
        <f t="shared" si="350"/>
        <v>17626</v>
      </c>
      <c r="BQ368" s="1005">
        <f t="shared" si="351"/>
        <v>0</v>
      </c>
      <c r="BR368" s="1005">
        <v>268</v>
      </c>
      <c r="BS368" s="1005">
        <v>31.2</v>
      </c>
      <c r="BT368" s="1005">
        <v>214.4</v>
      </c>
      <c r="BU368" s="1005">
        <v>0.93230000000000002</v>
      </c>
      <c r="BV368" s="1024">
        <f t="shared" si="371"/>
        <v>0.43071064240419082</v>
      </c>
      <c r="BW368" s="1005">
        <v>9998</v>
      </c>
      <c r="BX368" s="1005">
        <f t="shared" si="353"/>
        <v>13928</v>
      </c>
      <c r="BY368" s="1005">
        <f t="shared" si="354"/>
        <v>0</v>
      </c>
      <c r="BZ368" s="1005">
        <v>268</v>
      </c>
      <c r="CA368" s="1005">
        <v>60.96</v>
      </c>
      <c r="CB368" s="1005">
        <v>214.4</v>
      </c>
      <c r="CC368" s="1005">
        <v>0.96160000000000001</v>
      </c>
      <c r="CD368" s="1024">
        <f t="shared" si="372"/>
        <v>0.24694493833432113</v>
      </c>
      <c r="CE368" s="1005">
        <v>11200</v>
      </c>
      <c r="CF368" s="1005">
        <f t="shared" si="356"/>
        <v>27213</v>
      </c>
      <c r="CG368" s="1005">
        <f t="shared" si="357"/>
        <v>0</v>
      </c>
      <c r="CH368" s="1005">
        <v>268</v>
      </c>
      <c r="CI368" s="1005">
        <v>54.4</v>
      </c>
      <c r="CJ368" s="1005">
        <v>214.4</v>
      </c>
      <c r="CK368" s="1005">
        <v>0.94630000000000003</v>
      </c>
      <c r="CL368" s="1024">
        <f t="shared" si="373"/>
        <v>0.55830926120448188</v>
      </c>
      <c r="CM368" s="1005">
        <v>20410</v>
      </c>
      <c r="CN368" s="1005">
        <f t="shared" si="358"/>
        <v>21934</v>
      </c>
      <c r="CO368" s="1005">
        <f t="shared" si="359"/>
        <v>0</v>
      </c>
      <c r="CP368" s="1005">
        <v>268</v>
      </c>
      <c r="CQ368" s="1005">
        <v>113.6</v>
      </c>
      <c r="CR368" s="1005">
        <v>214.4</v>
      </c>
      <c r="CS368" s="1005">
        <v>0.88990000000000002</v>
      </c>
      <c r="CT368" s="1024">
        <f t="shared" si="362"/>
        <v>0.28036498561260037</v>
      </c>
      <c r="CU368" s="1005">
        <v>23696</v>
      </c>
      <c r="CV368" s="1005">
        <f t="shared" si="360"/>
        <v>50711</v>
      </c>
      <c r="CW368" s="1005">
        <f t="shared" si="361"/>
        <v>0</v>
      </c>
    </row>
    <row r="369" spans="1:101">
      <c r="A369" s="1004">
        <v>363</v>
      </c>
      <c r="B369" s="1005" t="s">
        <v>1605</v>
      </c>
      <c r="C369" s="1004" t="s">
        <v>1274</v>
      </c>
      <c r="D369" s="1005" t="s">
        <v>2054</v>
      </c>
      <c r="E369" s="1004" t="s">
        <v>55</v>
      </c>
      <c r="F369" s="1004">
        <v>270</v>
      </c>
      <c r="G369" s="1005">
        <v>38.28</v>
      </c>
      <c r="H369" s="1004">
        <v>270</v>
      </c>
      <c r="I369" s="1005">
        <v>0.79859999999999998</v>
      </c>
      <c r="J369" s="1024">
        <f t="shared" si="363"/>
        <v>0.21475531173807033</v>
      </c>
      <c r="K369" s="1005">
        <v>5919</v>
      </c>
      <c r="L369" s="1005">
        <f t="shared" si="329"/>
        <v>16537</v>
      </c>
      <c r="M369" s="1005">
        <f t="shared" si="330"/>
        <v>0</v>
      </c>
      <c r="N369" s="1005">
        <v>270</v>
      </c>
      <c r="O369" s="1005">
        <v>66.239999999999995</v>
      </c>
      <c r="P369" s="1005">
        <v>270</v>
      </c>
      <c r="Q369" s="1005">
        <v>1.0339</v>
      </c>
      <c r="R369" s="1024">
        <f t="shared" si="364"/>
        <v>9.8554133551503817E-2</v>
      </c>
      <c r="S369" s="1005">
        <v>4857</v>
      </c>
      <c r="T369" s="1005">
        <f t="shared" si="332"/>
        <v>29570</v>
      </c>
      <c r="U369" s="1005">
        <f t="shared" si="333"/>
        <v>0</v>
      </c>
      <c r="V369" s="1005">
        <v>270</v>
      </c>
      <c r="W369" s="1005">
        <v>76.8</v>
      </c>
      <c r="X369" s="1005">
        <v>270</v>
      </c>
      <c r="Y369" s="1005">
        <v>0.81669999999999998</v>
      </c>
      <c r="Z369" s="1024">
        <f t="shared" si="365"/>
        <v>0.21714048032407407</v>
      </c>
      <c r="AA369" s="1005">
        <v>12007</v>
      </c>
      <c r="AB369" s="1005">
        <f t="shared" si="335"/>
        <v>33178</v>
      </c>
      <c r="AC369" s="1005">
        <f t="shared" si="336"/>
        <v>0</v>
      </c>
      <c r="AD369" s="1005">
        <v>270</v>
      </c>
      <c r="AE369" s="1005">
        <v>111.24</v>
      </c>
      <c r="AF369" s="1005">
        <v>270</v>
      </c>
      <c r="AG369" s="1005">
        <v>0.81520000000000004</v>
      </c>
      <c r="AH369" s="1024">
        <f t="shared" si="366"/>
        <v>0.34961460834464281</v>
      </c>
      <c r="AI369" s="1005">
        <v>28935</v>
      </c>
      <c r="AJ369" s="1005">
        <f t="shared" si="338"/>
        <v>49658</v>
      </c>
      <c r="AK369" s="1005">
        <f t="shared" si="339"/>
        <v>0</v>
      </c>
      <c r="AL369" s="1005">
        <v>270</v>
      </c>
      <c r="AM369" s="1005">
        <v>100.08</v>
      </c>
      <c r="AN369" s="1005">
        <v>270</v>
      </c>
      <c r="AO369" s="1005">
        <v>0.82920000000000005</v>
      </c>
      <c r="AP369" s="1024">
        <f t="shared" si="367"/>
        <v>0.33772713012385791</v>
      </c>
      <c r="AQ369" s="1005">
        <v>25147</v>
      </c>
      <c r="AR369" s="1005">
        <f t="shared" si="341"/>
        <v>44676</v>
      </c>
      <c r="AS369" s="1005">
        <f t="shared" si="342"/>
        <v>0</v>
      </c>
      <c r="AT369" s="1005">
        <v>270</v>
      </c>
      <c r="AU369" s="1005">
        <v>95.88</v>
      </c>
      <c r="AV369" s="1005">
        <v>270</v>
      </c>
      <c r="AW369" s="1005">
        <v>0.82630000000000003</v>
      </c>
      <c r="AX369" s="1024">
        <f t="shared" si="368"/>
        <v>0.33879154498678909</v>
      </c>
      <c r="AY369" s="1005">
        <v>23388</v>
      </c>
      <c r="AZ369" s="1005">
        <f t="shared" si="344"/>
        <v>41420</v>
      </c>
      <c r="BA369" s="1005">
        <f t="shared" si="345"/>
        <v>0</v>
      </c>
      <c r="BB369" s="1005">
        <v>270</v>
      </c>
      <c r="BC369" s="1005">
        <v>51</v>
      </c>
      <c r="BD369" s="1005">
        <v>270</v>
      </c>
      <c r="BE369" s="1005">
        <v>0.83720000000000006</v>
      </c>
      <c r="BF369" s="1024">
        <f t="shared" si="369"/>
        <v>0.375</v>
      </c>
      <c r="BG369" s="1005">
        <v>14229</v>
      </c>
      <c r="BH369" s="1005">
        <f t="shared" si="347"/>
        <v>22766</v>
      </c>
      <c r="BI369" s="1005">
        <f t="shared" si="348"/>
        <v>0</v>
      </c>
      <c r="BJ369" s="1005">
        <v>270</v>
      </c>
      <c r="BK369" s="1005">
        <v>85.2</v>
      </c>
      <c r="BL369" s="1005">
        <v>270</v>
      </c>
      <c r="BM369" s="1005">
        <v>0.77490000000000003</v>
      </c>
      <c r="BN369" s="1024">
        <f t="shared" si="370"/>
        <v>0.34505412102243088</v>
      </c>
      <c r="BO369" s="1005">
        <v>21167</v>
      </c>
      <c r="BP369" s="1005">
        <f t="shared" si="350"/>
        <v>36806</v>
      </c>
      <c r="BQ369" s="1005">
        <f t="shared" si="351"/>
        <v>0</v>
      </c>
      <c r="BR369" s="1005">
        <v>270</v>
      </c>
      <c r="BS369" s="1005">
        <v>86.16</v>
      </c>
      <c r="BT369" s="1005">
        <v>270</v>
      </c>
      <c r="BU369" s="1005">
        <v>0.74919999999999998</v>
      </c>
      <c r="BV369" s="1024">
        <f t="shared" si="371"/>
        <v>0.39200948972154831</v>
      </c>
      <c r="BW369" s="1005">
        <v>25129</v>
      </c>
      <c r="BX369" s="1005">
        <f t="shared" si="353"/>
        <v>38462</v>
      </c>
      <c r="BY369" s="1005">
        <f t="shared" si="354"/>
        <v>0</v>
      </c>
      <c r="BZ369" s="1005">
        <v>270</v>
      </c>
      <c r="CA369" s="1005">
        <v>76.680000000000007</v>
      </c>
      <c r="CB369" s="1005">
        <v>270</v>
      </c>
      <c r="CC369" s="1005">
        <v>0.76639999999999997</v>
      </c>
      <c r="CD369" s="1024">
        <f t="shared" si="372"/>
        <v>0.23179699463206957</v>
      </c>
      <c r="CE369" s="1005">
        <v>13224</v>
      </c>
      <c r="CF369" s="1005">
        <f t="shared" si="356"/>
        <v>34230</v>
      </c>
      <c r="CG369" s="1005">
        <f t="shared" si="357"/>
        <v>0</v>
      </c>
      <c r="CH369" s="1005">
        <v>270</v>
      </c>
      <c r="CI369" s="1005">
        <v>29.52</v>
      </c>
      <c r="CJ369" s="1005">
        <v>270</v>
      </c>
      <c r="CK369" s="1005">
        <v>0.82210000000000005</v>
      </c>
      <c r="CL369" s="1024">
        <f t="shared" si="373"/>
        <v>0.1992192540973029</v>
      </c>
      <c r="CM369" s="1005">
        <v>3952</v>
      </c>
      <c r="CN369" s="1005">
        <f t="shared" si="358"/>
        <v>11902</v>
      </c>
      <c r="CO369" s="1005">
        <f t="shared" si="359"/>
        <v>0</v>
      </c>
      <c r="CP369" s="1005">
        <v>270</v>
      </c>
      <c r="CQ369" s="1005">
        <v>48.6</v>
      </c>
      <c r="CR369" s="1005">
        <v>270</v>
      </c>
      <c r="CS369" s="1005">
        <v>0.91959999999999997</v>
      </c>
      <c r="CT369" s="1024">
        <f t="shared" si="362"/>
        <v>0.21751515553785564</v>
      </c>
      <c r="CU369" s="1005">
        <v>7865</v>
      </c>
      <c r="CV369" s="1005">
        <f t="shared" si="360"/>
        <v>21695</v>
      </c>
      <c r="CW369" s="1005">
        <f t="shared" si="361"/>
        <v>0</v>
      </c>
    </row>
    <row r="370" spans="1:101">
      <c r="A370" s="1004">
        <v>364</v>
      </c>
      <c r="B370" s="1005" t="s">
        <v>124</v>
      </c>
      <c r="C370" s="1004" t="s">
        <v>1274</v>
      </c>
      <c r="D370" s="1005" t="s">
        <v>2011</v>
      </c>
      <c r="E370" s="1004" t="s">
        <v>55</v>
      </c>
      <c r="F370" s="1004">
        <v>270</v>
      </c>
      <c r="G370" s="1005">
        <v>272</v>
      </c>
      <c r="H370" s="1004">
        <v>272</v>
      </c>
      <c r="I370" s="1005">
        <v>0.83989999999999998</v>
      </c>
      <c r="J370" s="1024">
        <f t="shared" si="363"/>
        <v>0.63780637254901962</v>
      </c>
      <c r="K370" s="1005">
        <v>124908</v>
      </c>
      <c r="L370" s="1005">
        <f t="shared" si="329"/>
        <v>117504</v>
      </c>
      <c r="M370" s="1005">
        <f t="shared" si="330"/>
        <v>7404</v>
      </c>
      <c r="N370" s="1005">
        <v>270</v>
      </c>
      <c r="O370" s="1005">
        <v>316</v>
      </c>
      <c r="P370" s="1005">
        <v>316</v>
      </c>
      <c r="Q370" s="1005">
        <v>0.80900000000000005</v>
      </c>
      <c r="R370" s="1024">
        <f t="shared" si="364"/>
        <v>0.47446236559139787</v>
      </c>
      <c r="S370" s="1005">
        <v>111548</v>
      </c>
      <c r="T370" s="1005">
        <f t="shared" si="332"/>
        <v>141062</v>
      </c>
      <c r="U370" s="1005">
        <f t="shared" si="333"/>
        <v>0</v>
      </c>
      <c r="V370" s="1005">
        <v>270</v>
      </c>
      <c r="W370" s="1005">
        <v>252</v>
      </c>
      <c r="X370" s="1005">
        <v>252</v>
      </c>
      <c r="Y370" s="1005">
        <v>0.78239999999999998</v>
      </c>
      <c r="Z370" s="1024">
        <f t="shared" si="365"/>
        <v>0.40440917107583774</v>
      </c>
      <c r="AA370" s="1005">
        <v>73376</v>
      </c>
      <c r="AB370" s="1005">
        <f t="shared" si="335"/>
        <v>108864</v>
      </c>
      <c r="AC370" s="1005">
        <f t="shared" si="336"/>
        <v>0</v>
      </c>
      <c r="AD370" s="1005">
        <v>270</v>
      </c>
      <c r="AE370" s="1005">
        <v>256</v>
      </c>
      <c r="AF370" s="1005">
        <v>256</v>
      </c>
      <c r="AG370" s="1005">
        <v>0.79200000000000004</v>
      </c>
      <c r="AH370" s="1024">
        <f t="shared" si="366"/>
        <v>0.49424563172043012</v>
      </c>
      <c r="AI370" s="1005">
        <v>94136</v>
      </c>
      <c r="AJ370" s="1005">
        <f t="shared" si="338"/>
        <v>114278</v>
      </c>
      <c r="AK370" s="1005">
        <f t="shared" si="339"/>
        <v>0</v>
      </c>
      <c r="AL370" s="1005">
        <v>270</v>
      </c>
      <c r="AM370" s="1005">
        <v>244</v>
      </c>
      <c r="AN370" s="1005">
        <v>244</v>
      </c>
      <c r="AO370" s="1005">
        <v>0.77969999999999995</v>
      </c>
      <c r="AP370" s="1024">
        <f t="shared" si="367"/>
        <v>0.50127798343028385</v>
      </c>
      <c r="AQ370" s="1005">
        <v>91000</v>
      </c>
      <c r="AR370" s="1005">
        <f t="shared" si="341"/>
        <v>108922</v>
      </c>
      <c r="AS370" s="1005">
        <f t="shared" si="342"/>
        <v>0</v>
      </c>
      <c r="AT370" s="1005">
        <v>270</v>
      </c>
      <c r="AU370" s="1005">
        <v>252</v>
      </c>
      <c r="AV370" s="1005">
        <v>252</v>
      </c>
      <c r="AW370" s="1005">
        <v>0.77370000000000005</v>
      </c>
      <c r="AX370" s="1024">
        <f t="shared" si="368"/>
        <v>0.57180335097001767</v>
      </c>
      <c r="AY370" s="1005">
        <v>103748</v>
      </c>
      <c r="AZ370" s="1005">
        <f t="shared" si="344"/>
        <v>108864</v>
      </c>
      <c r="BA370" s="1005">
        <f t="shared" si="345"/>
        <v>0</v>
      </c>
      <c r="BB370" s="1005">
        <v>270</v>
      </c>
      <c r="BC370" s="1005">
        <v>224</v>
      </c>
      <c r="BD370" s="1005">
        <v>224</v>
      </c>
      <c r="BE370" s="1005">
        <v>0.59709999999999996</v>
      </c>
      <c r="BF370" s="1024">
        <f t="shared" si="369"/>
        <v>0.44218029953917048</v>
      </c>
      <c r="BG370" s="1005">
        <v>73692</v>
      </c>
      <c r="BH370" s="1005">
        <f t="shared" si="347"/>
        <v>99994</v>
      </c>
      <c r="BI370" s="1005">
        <f t="shared" si="348"/>
        <v>0</v>
      </c>
      <c r="BJ370" s="1005">
        <v>270</v>
      </c>
      <c r="BK370" s="1005">
        <v>120</v>
      </c>
      <c r="BL370" s="1005">
        <v>216</v>
      </c>
      <c r="BM370" s="1005">
        <v>0.1069</v>
      </c>
      <c r="BN370" s="1024">
        <f t="shared" si="370"/>
        <v>0.57884259259259263</v>
      </c>
      <c r="BO370" s="1005">
        <v>50012</v>
      </c>
      <c r="BP370" s="1005">
        <f t="shared" si="350"/>
        <v>51840</v>
      </c>
      <c r="BQ370" s="1005">
        <f t="shared" si="351"/>
        <v>0</v>
      </c>
      <c r="BR370" s="1005">
        <v>270</v>
      </c>
      <c r="BS370" s="1005">
        <v>240</v>
      </c>
      <c r="BT370" s="1005">
        <v>240</v>
      </c>
      <c r="BU370" s="1005">
        <v>0.22109999999999999</v>
      </c>
      <c r="BV370" s="1024">
        <f t="shared" si="371"/>
        <v>0.38566308243727598</v>
      </c>
      <c r="BW370" s="1005">
        <v>68864</v>
      </c>
      <c r="BX370" s="1005">
        <f t="shared" si="353"/>
        <v>107136</v>
      </c>
      <c r="BY370" s="1005">
        <f t="shared" si="354"/>
        <v>0</v>
      </c>
      <c r="BZ370" s="1005">
        <v>270</v>
      </c>
      <c r="CA370" s="1005">
        <v>265.12</v>
      </c>
      <c r="CB370" s="1005">
        <v>265.12</v>
      </c>
      <c r="CC370" s="1005">
        <v>0.75329999999999997</v>
      </c>
      <c r="CD370" s="1024">
        <f t="shared" si="372"/>
        <v>0.60674492702837746</v>
      </c>
      <c r="CE370" s="1005">
        <v>119680</v>
      </c>
      <c r="CF370" s="1005">
        <f t="shared" si="356"/>
        <v>118350</v>
      </c>
      <c r="CG370" s="1005">
        <f t="shared" si="357"/>
        <v>1330</v>
      </c>
      <c r="CH370" s="1005">
        <v>270</v>
      </c>
      <c r="CI370" s="1005">
        <v>260.95999999999998</v>
      </c>
      <c r="CJ370" s="1005">
        <v>260.95999999999998</v>
      </c>
      <c r="CK370" s="1005">
        <v>0.82709999999999995</v>
      </c>
      <c r="CL370" s="1024">
        <f t="shared" si="373"/>
        <v>0.58405000948877406</v>
      </c>
      <c r="CM370" s="1005">
        <v>102422</v>
      </c>
      <c r="CN370" s="1005">
        <f t="shared" si="358"/>
        <v>105219</v>
      </c>
      <c r="CO370" s="1005">
        <f t="shared" si="359"/>
        <v>0</v>
      </c>
      <c r="CP370" s="1005">
        <v>270</v>
      </c>
      <c r="CQ370" s="1005">
        <v>271.36</v>
      </c>
      <c r="CR370" s="1005">
        <v>271.36</v>
      </c>
      <c r="CS370" s="1005">
        <v>0.85299999999999998</v>
      </c>
      <c r="CT370" s="1024">
        <f t="shared" si="362"/>
        <v>0.57808180855650237</v>
      </c>
      <c r="CU370" s="1005">
        <v>116710</v>
      </c>
      <c r="CV370" s="1005">
        <f t="shared" si="360"/>
        <v>121135</v>
      </c>
      <c r="CW370" s="1005">
        <f t="shared" si="361"/>
        <v>0</v>
      </c>
    </row>
    <row r="371" spans="1:101">
      <c r="A371" s="1004">
        <v>365</v>
      </c>
      <c r="B371" s="1005" t="s">
        <v>1901</v>
      </c>
      <c r="C371" s="1004" t="s">
        <v>1274</v>
      </c>
      <c r="D371" s="1005" t="s">
        <v>2011</v>
      </c>
      <c r="E371" s="1004" t="s">
        <v>55</v>
      </c>
      <c r="F371" s="1004">
        <v>270</v>
      </c>
      <c r="G371" s="1005">
        <v>107.04</v>
      </c>
      <c r="H371" s="1004">
        <v>216</v>
      </c>
      <c r="I371" s="1005">
        <v>0.77780000000000005</v>
      </c>
      <c r="J371" s="1024">
        <f t="shared" si="363"/>
        <v>0.19677223467862481</v>
      </c>
      <c r="K371" s="1005">
        <v>15165</v>
      </c>
      <c r="L371" s="1005">
        <f t="shared" si="329"/>
        <v>46241</v>
      </c>
      <c r="M371" s="1005">
        <f t="shared" si="330"/>
        <v>0</v>
      </c>
      <c r="N371" s="1005">
        <v>270</v>
      </c>
      <c r="O371" s="1005">
        <v>124.56</v>
      </c>
      <c r="P371" s="1005">
        <v>216</v>
      </c>
      <c r="Q371" s="1005">
        <v>0.78649999999999998</v>
      </c>
      <c r="R371" s="1024">
        <f t="shared" si="364"/>
        <v>0.13434385812252678</v>
      </c>
      <c r="S371" s="1005">
        <v>12450</v>
      </c>
      <c r="T371" s="1005">
        <f t="shared" si="332"/>
        <v>55604</v>
      </c>
      <c r="U371" s="1005">
        <f t="shared" si="333"/>
        <v>0</v>
      </c>
      <c r="V371" s="1005">
        <v>270</v>
      </c>
      <c r="W371" s="1005">
        <v>126.24</v>
      </c>
      <c r="X371" s="1005">
        <v>216</v>
      </c>
      <c r="Y371" s="1005">
        <v>0.76280000000000003</v>
      </c>
      <c r="Z371" s="1024">
        <f t="shared" si="365"/>
        <v>0.1558539290240811</v>
      </c>
      <c r="AA371" s="1005">
        <v>14166</v>
      </c>
      <c r="AB371" s="1005">
        <f t="shared" si="335"/>
        <v>54536</v>
      </c>
      <c r="AC371" s="1005">
        <f t="shared" si="336"/>
        <v>0</v>
      </c>
      <c r="AD371" s="1005">
        <v>270</v>
      </c>
      <c r="AE371" s="1005">
        <v>124.56</v>
      </c>
      <c r="AF371" s="1005">
        <v>216</v>
      </c>
      <c r="AG371" s="1005">
        <v>0.77880000000000005</v>
      </c>
      <c r="AH371" s="1024">
        <f t="shared" si="366"/>
        <v>0.1369983632709719</v>
      </c>
      <c r="AI371" s="1005">
        <v>12696</v>
      </c>
      <c r="AJ371" s="1005">
        <f t="shared" si="338"/>
        <v>55604</v>
      </c>
      <c r="AK371" s="1005">
        <f t="shared" si="339"/>
        <v>0</v>
      </c>
      <c r="AL371" s="1005">
        <v>270</v>
      </c>
      <c r="AM371" s="1005">
        <v>87.12</v>
      </c>
      <c r="AN371" s="1005">
        <v>216</v>
      </c>
      <c r="AO371" s="1005">
        <v>0.7772</v>
      </c>
      <c r="AP371" s="1024">
        <f t="shared" si="367"/>
        <v>0.1980490387748452</v>
      </c>
      <c r="AQ371" s="1005">
        <v>12837</v>
      </c>
      <c r="AR371" s="1005">
        <f t="shared" si="341"/>
        <v>38890</v>
      </c>
      <c r="AS371" s="1005">
        <f t="shared" si="342"/>
        <v>0</v>
      </c>
      <c r="AT371" s="1005">
        <v>270</v>
      </c>
      <c r="AU371" s="1005">
        <v>106.32</v>
      </c>
      <c r="AV371" s="1005">
        <v>216</v>
      </c>
      <c r="AW371" s="1005">
        <v>0.7641</v>
      </c>
      <c r="AX371" s="1024">
        <f t="shared" si="368"/>
        <v>0.1565243290694758</v>
      </c>
      <c r="AY371" s="1005">
        <v>11982</v>
      </c>
      <c r="AZ371" s="1005">
        <f t="shared" si="344"/>
        <v>45930</v>
      </c>
      <c r="BA371" s="1005">
        <f t="shared" si="345"/>
        <v>0</v>
      </c>
      <c r="BB371" s="1005">
        <v>270</v>
      </c>
      <c r="BC371" s="1005">
        <v>116.88</v>
      </c>
      <c r="BD371" s="1005">
        <v>216</v>
      </c>
      <c r="BE371" s="1005">
        <v>0.73550000000000004</v>
      </c>
      <c r="BF371" s="1024">
        <f t="shared" si="369"/>
        <v>0.16735526925879313</v>
      </c>
      <c r="BG371" s="1005">
        <v>14553</v>
      </c>
      <c r="BH371" s="1005">
        <f t="shared" si="347"/>
        <v>52175</v>
      </c>
      <c r="BI371" s="1005">
        <f t="shared" si="348"/>
        <v>0</v>
      </c>
      <c r="BJ371" s="1005">
        <v>270</v>
      </c>
      <c r="BK371" s="1005">
        <v>149.76</v>
      </c>
      <c r="BL371" s="1005">
        <v>216</v>
      </c>
      <c r="BM371" s="1005">
        <v>0.71240000000000003</v>
      </c>
      <c r="BN371" s="1024">
        <f t="shared" si="370"/>
        <v>0.14414730235042736</v>
      </c>
      <c r="BO371" s="1005">
        <v>15543</v>
      </c>
      <c r="BP371" s="1005">
        <f t="shared" si="350"/>
        <v>64696</v>
      </c>
      <c r="BQ371" s="1005">
        <f t="shared" si="351"/>
        <v>0</v>
      </c>
      <c r="BR371" s="1005">
        <v>270</v>
      </c>
      <c r="BS371" s="1005">
        <v>116.64</v>
      </c>
      <c r="BT371" s="1005">
        <v>216</v>
      </c>
      <c r="BU371" s="1005">
        <v>0.74419999999999997</v>
      </c>
      <c r="BV371" s="1024">
        <f t="shared" si="371"/>
        <v>0.16261781494756405</v>
      </c>
      <c r="BW371" s="1005">
        <v>14112</v>
      </c>
      <c r="BX371" s="1005">
        <f t="shared" si="353"/>
        <v>52068</v>
      </c>
      <c r="BY371" s="1005">
        <f t="shared" si="354"/>
        <v>0</v>
      </c>
      <c r="BZ371" s="1005">
        <v>270</v>
      </c>
      <c r="CA371" s="1005">
        <v>55.2</v>
      </c>
      <c r="CB371" s="1005">
        <v>216</v>
      </c>
      <c r="CC371" s="1005">
        <v>0.79579999999999995</v>
      </c>
      <c r="CD371" s="1024">
        <f t="shared" si="372"/>
        <v>0.17926016830294528</v>
      </c>
      <c r="CE371" s="1005">
        <v>7362</v>
      </c>
      <c r="CF371" s="1005">
        <f t="shared" si="356"/>
        <v>24641</v>
      </c>
      <c r="CG371" s="1005">
        <f t="shared" si="357"/>
        <v>0</v>
      </c>
      <c r="CH371" s="1005">
        <v>270</v>
      </c>
      <c r="CI371" s="1005">
        <v>12.24</v>
      </c>
      <c r="CJ371" s="1005">
        <v>216</v>
      </c>
      <c r="CK371" s="1005">
        <v>0.64649999999999996</v>
      </c>
      <c r="CL371" s="1024">
        <f t="shared" si="373"/>
        <v>0.28995973389355739</v>
      </c>
      <c r="CM371" s="1005">
        <v>2385</v>
      </c>
      <c r="CN371" s="1005">
        <f t="shared" si="358"/>
        <v>4935</v>
      </c>
      <c r="CO371" s="1005">
        <f t="shared" si="359"/>
        <v>0</v>
      </c>
      <c r="CP371" s="1005">
        <v>270</v>
      </c>
      <c r="CQ371" s="1005">
        <v>116.64</v>
      </c>
      <c r="CR371" s="1005">
        <v>216</v>
      </c>
      <c r="CS371" s="1005">
        <v>0.75039999999999996</v>
      </c>
      <c r="CT371" s="1024">
        <f t="shared" si="362"/>
        <v>9.1645371476614002E-2</v>
      </c>
      <c r="CU371" s="1005">
        <v>7953</v>
      </c>
      <c r="CV371" s="1005">
        <f t="shared" si="360"/>
        <v>52068</v>
      </c>
      <c r="CW371" s="1005">
        <f t="shared" si="361"/>
        <v>0</v>
      </c>
    </row>
    <row r="372" spans="1:101">
      <c r="A372" s="1004">
        <v>366</v>
      </c>
      <c r="B372" s="1005" t="s">
        <v>2065</v>
      </c>
      <c r="C372" s="1004" t="s">
        <v>1274</v>
      </c>
      <c r="D372" s="1005" t="s">
        <v>2213</v>
      </c>
      <c r="E372" s="1004" t="s">
        <v>55</v>
      </c>
      <c r="F372" s="1004">
        <v>271</v>
      </c>
      <c r="G372" s="1005">
        <v>4</v>
      </c>
      <c r="H372" s="1004">
        <v>216.8</v>
      </c>
      <c r="I372" s="1005">
        <v>0.4</v>
      </c>
      <c r="J372" s="1024">
        <f t="shared" si="363"/>
        <v>0.20833333333333334</v>
      </c>
      <c r="K372" s="1005">
        <v>600</v>
      </c>
      <c r="L372" s="1005">
        <f t="shared" si="329"/>
        <v>1728</v>
      </c>
      <c r="M372" s="1005">
        <f t="shared" si="330"/>
        <v>0</v>
      </c>
      <c r="N372" s="1005">
        <v>271</v>
      </c>
      <c r="O372" s="1005">
        <v>108</v>
      </c>
      <c r="P372" s="1005">
        <v>216.8</v>
      </c>
      <c r="Q372" s="1005">
        <v>0.65100000000000002</v>
      </c>
      <c r="R372" s="1024">
        <f t="shared" si="364"/>
        <v>4.037236160892075E-2</v>
      </c>
      <c r="S372" s="1005">
        <v>3244</v>
      </c>
      <c r="T372" s="1005">
        <f t="shared" si="332"/>
        <v>48211</v>
      </c>
      <c r="U372" s="1005">
        <f t="shared" si="333"/>
        <v>0</v>
      </c>
      <c r="V372" s="1005">
        <v>271</v>
      </c>
      <c r="W372" s="1005">
        <v>100</v>
      </c>
      <c r="X372" s="1005">
        <v>216.8</v>
      </c>
      <c r="Y372" s="1005">
        <v>0.73699999999999999</v>
      </c>
      <c r="Z372" s="1024">
        <f t="shared" si="365"/>
        <v>7.0999999999999994E-2</v>
      </c>
      <c r="AA372" s="1005">
        <v>5112</v>
      </c>
      <c r="AB372" s="1005">
        <f t="shared" si="335"/>
        <v>43200</v>
      </c>
      <c r="AC372" s="1005">
        <f t="shared" si="336"/>
        <v>0</v>
      </c>
      <c r="AD372" s="1005">
        <v>271</v>
      </c>
      <c r="AE372" s="1005">
        <v>100</v>
      </c>
      <c r="AF372" s="1005">
        <v>216.8</v>
      </c>
      <c r="AG372" s="1005">
        <v>0.74460000000000004</v>
      </c>
      <c r="AH372" s="1024">
        <f t="shared" si="366"/>
        <v>0.11876344086021505</v>
      </c>
      <c r="AI372" s="1005">
        <v>8836</v>
      </c>
      <c r="AJ372" s="1005">
        <f t="shared" si="338"/>
        <v>44640</v>
      </c>
      <c r="AK372" s="1005">
        <f t="shared" si="339"/>
        <v>0</v>
      </c>
      <c r="AL372" s="1005">
        <v>271</v>
      </c>
      <c r="AM372" s="1005">
        <v>97.44</v>
      </c>
      <c r="AN372" s="1005">
        <v>216.8</v>
      </c>
      <c r="AO372" s="1005">
        <v>0.73099999999999998</v>
      </c>
      <c r="AP372" s="1024">
        <f t="shared" si="367"/>
        <v>0.12298718152444515</v>
      </c>
      <c r="AQ372" s="1005">
        <v>8916</v>
      </c>
      <c r="AR372" s="1005">
        <f t="shared" si="341"/>
        <v>43497</v>
      </c>
      <c r="AS372" s="1005">
        <f t="shared" si="342"/>
        <v>0</v>
      </c>
      <c r="AT372" s="1005">
        <v>271</v>
      </c>
      <c r="AU372" s="1005">
        <v>95.2</v>
      </c>
      <c r="AV372" s="1005">
        <v>216.8</v>
      </c>
      <c r="AW372" s="1005">
        <v>0.7006</v>
      </c>
      <c r="AX372" s="1024">
        <f t="shared" si="368"/>
        <v>0.11901844070961717</v>
      </c>
      <c r="AY372" s="1005">
        <v>8158</v>
      </c>
      <c r="AZ372" s="1005">
        <f t="shared" si="344"/>
        <v>41126</v>
      </c>
      <c r="BA372" s="1005">
        <f t="shared" si="345"/>
        <v>0</v>
      </c>
      <c r="BB372" s="1005">
        <v>271</v>
      </c>
      <c r="BC372" s="1005">
        <v>88</v>
      </c>
      <c r="BD372" s="1005">
        <v>216.8</v>
      </c>
      <c r="BE372" s="1005">
        <v>0.7661</v>
      </c>
      <c r="BF372" s="1024">
        <f t="shared" si="369"/>
        <v>0.14119012707722386</v>
      </c>
      <c r="BG372" s="1005">
        <v>9244</v>
      </c>
      <c r="BH372" s="1005">
        <f t="shared" si="347"/>
        <v>39283</v>
      </c>
      <c r="BI372" s="1005">
        <f t="shared" si="348"/>
        <v>0</v>
      </c>
      <c r="BJ372" s="1005">
        <v>271</v>
      </c>
      <c r="BK372" s="1005">
        <v>89.6</v>
      </c>
      <c r="BL372" s="1005">
        <v>216.8</v>
      </c>
      <c r="BM372" s="1005">
        <v>0.77690000000000003</v>
      </c>
      <c r="BN372" s="1024">
        <f t="shared" si="370"/>
        <v>0.12010168650793653</v>
      </c>
      <c r="BO372" s="1005">
        <v>7748</v>
      </c>
      <c r="BP372" s="1005">
        <f t="shared" si="350"/>
        <v>38707</v>
      </c>
      <c r="BQ372" s="1005">
        <f t="shared" si="351"/>
        <v>0</v>
      </c>
      <c r="BR372" s="1005">
        <v>271</v>
      </c>
      <c r="BS372" s="1005">
        <v>92.8</v>
      </c>
      <c r="BT372" s="1005">
        <v>216.8</v>
      </c>
      <c r="BU372" s="1005">
        <v>0.78569999999999995</v>
      </c>
      <c r="BV372" s="1024">
        <f t="shared" si="371"/>
        <v>0.2057552373007045</v>
      </c>
      <c r="BW372" s="1005">
        <v>14206</v>
      </c>
      <c r="BX372" s="1005">
        <f t="shared" si="353"/>
        <v>41426</v>
      </c>
      <c r="BY372" s="1005">
        <f t="shared" si="354"/>
        <v>0</v>
      </c>
      <c r="BZ372" s="1005">
        <v>271</v>
      </c>
      <c r="CA372" s="1005">
        <v>94.24</v>
      </c>
      <c r="CB372" s="1005">
        <v>216.8</v>
      </c>
      <c r="CC372" s="1005">
        <v>0.78969999999999996</v>
      </c>
      <c r="CD372" s="1024">
        <f t="shared" si="372"/>
        <v>0.14248110520839039</v>
      </c>
      <c r="CE372" s="1005">
        <v>9990</v>
      </c>
      <c r="CF372" s="1005">
        <f t="shared" si="356"/>
        <v>42069</v>
      </c>
      <c r="CG372" s="1005">
        <f t="shared" si="357"/>
        <v>0</v>
      </c>
      <c r="CH372" s="1005">
        <v>271</v>
      </c>
      <c r="CI372" s="1005">
        <v>89.44</v>
      </c>
      <c r="CJ372" s="1005">
        <v>216.8</v>
      </c>
      <c r="CK372" s="1005">
        <v>0.80459999999999998</v>
      </c>
      <c r="CL372" s="1024">
        <f t="shared" si="373"/>
        <v>0.24727271275236393</v>
      </c>
      <c r="CM372" s="1005">
        <v>14862</v>
      </c>
      <c r="CN372" s="1005">
        <f t="shared" si="358"/>
        <v>36062</v>
      </c>
      <c r="CO372" s="1005">
        <f t="shared" si="359"/>
        <v>0</v>
      </c>
      <c r="CP372" s="1005">
        <v>271</v>
      </c>
      <c r="CQ372" s="1005">
        <v>92</v>
      </c>
      <c r="CR372" s="1005">
        <v>216.8</v>
      </c>
      <c r="CS372" s="1005">
        <v>0.80859999999999999</v>
      </c>
      <c r="CT372" s="1024">
        <f t="shared" si="362"/>
        <v>0.30820476858345019</v>
      </c>
      <c r="CU372" s="1005">
        <v>21096</v>
      </c>
      <c r="CV372" s="1005">
        <f t="shared" si="360"/>
        <v>41069</v>
      </c>
      <c r="CW372" s="1005">
        <f t="shared" si="361"/>
        <v>0</v>
      </c>
    </row>
    <row r="373" spans="1:101">
      <c r="A373" s="1004">
        <v>367</v>
      </c>
      <c r="B373" s="1005" t="s">
        <v>952</v>
      </c>
      <c r="C373" s="1004" t="s">
        <v>1274</v>
      </c>
      <c r="D373" s="1005" t="s">
        <v>2011</v>
      </c>
      <c r="E373" s="1004" t="s">
        <v>55</v>
      </c>
      <c r="F373" s="1004">
        <v>274</v>
      </c>
      <c r="G373" s="1005">
        <v>288</v>
      </c>
      <c r="H373" s="1004">
        <v>288</v>
      </c>
      <c r="I373" s="1005">
        <v>0.98919999999999997</v>
      </c>
      <c r="J373" s="1024">
        <f t="shared" si="363"/>
        <v>0.44273726851851852</v>
      </c>
      <c r="K373" s="1005">
        <v>91806</v>
      </c>
      <c r="L373" s="1005">
        <f t="shared" si="329"/>
        <v>124416</v>
      </c>
      <c r="M373" s="1005">
        <f t="shared" si="330"/>
        <v>0</v>
      </c>
      <c r="N373" s="1005">
        <v>274</v>
      </c>
      <c r="O373" s="1005">
        <v>225</v>
      </c>
      <c r="P373" s="1005">
        <v>225</v>
      </c>
      <c r="Q373" s="1005">
        <v>0.98409999999999997</v>
      </c>
      <c r="R373" s="1024">
        <f t="shared" si="364"/>
        <v>0.4006272401433692</v>
      </c>
      <c r="S373" s="1005">
        <v>67065</v>
      </c>
      <c r="T373" s="1005">
        <f t="shared" si="332"/>
        <v>100440</v>
      </c>
      <c r="U373" s="1005">
        <f t="shared" si="333"/>
        <v>0</v>
      </c>
      <c r="V373" s="1005">
        <v>274</v>
      </c>
      <c r="W373" s="1005">
        <v>219</v>
      </c>
      <c r="X373" s="1005">
        <v>219.2</v>
      </c>
      <c r="Y373" s="1005">
        <v>0.99150000000000005</v>
      </c>
      <c r="Z373" s="1024">
        <f t="shared" si="365"/>
        <v>0.43881278538812785</v>
      </c>
      <c r="AA373" s="1005">
        <v>69192</v>
      </c>
      <c r="AB373" s="1005">
        <f t="shared" si="335"/>
        <v>94608</v>
      </c>
      <c r="AC373" s="1005">
        <f t="shared" si="336"/>
        <v>0</v>
      </c>
      <c r="AD373" s="1005">
        <v>274</v>
      </c>
      <c r="AE373" s="1005">
        <v>150.6</v>
      </c>
      <c r="AF373" s="1005">
        <v>219.2</v>
      </c>
      <c r="AG373" s="1005">
        <v>0.99380000000000002</v>
      </c>
      <c r="AH373" s="1024">
        <f t="shared" si="366"/>
        <v>0.4595863856402348</v>
      </c>
      <c r="AI373" s="1005">
        <v>51495</v>
      </c>
      <c r="AJ373" s="1005">
        <f t="shared" si="338"/>
        <v>67228</v>
      </c>
      <c r="AK373" s="1005">
        <f t="shared" si="339"/>
        <v>0</v>
      </c>
      <c r="AL373" s="1005">
        <v>274</v>
      </c>
      <c r="AM373" s="1005">
        <v>140.4</v>
      </c>
      <c r="AN373" s="1005">
        <v>219.2</v>
      </c>
      <c r="AO373" s="1005">
        <v>0.98880000000000001</v>
      </c>
      <c r="AP373" s="1024">
        <f t="shared" si="367"/>
        <v>0.42895873541034829</v>
      </c>
      <c r="AQ373" s="1005">
        <v>44808</v>
      </c>
      <c r="AR373" s="1005">
        <f t="shared" si="341"/>
        <v>62675</v>
      </c>
      <c r="AS373" s="1005">
        <f t="shared" si="342"/>
        <v>0</v>
      </c>
      <c r="AT373" s="1005">
        <v>274</v>
      </c>
      <c r="AU373" s="1005">
        <v>154.19999999999999</v>
      </c>
      <c r="AV373" s="1005">
        <v>219.2</v>
      </c>
      <c r="AW373" s="1005">
        <v>0.9869</v>
      </c>
      <c r="AX373" s="1024">
        <f t="shared" si="368"/>
        <v>1.1416180285343711</v>
      </c>
      <c r="AY373" s="1005">
        <v>126747</v>
      </c>
      <c r="AZ373" s="1005">
        <f t="shared" si="344"/>
        <v>66614</v>
      </c>
      <c r="BA373" s="1005">
        <f t="shared" si="345"/>
        <v>60133</v>
      </c>
      <c r="BB373" s="1005">
        <v>274</v>
      </c>
      <c r="BC373" s="1005">
        <v>182.4</v>
      </c>
      <c r="BD373" s="1005">
        <v>219.2</v>
      </c>
      <c r="BE373" s="1005">
        <v>0.95609999999999995</v>
      </c>
      <c r="BF373" s="1024">
        <f t="shared" si="369"/>
        <v>0.32766518109790604</v>
      </c>
      <c r="BG373" s="1005">
        <v>44466</v>
      </c>
      <c r="BH373" s="1005">
        <f t="shared" si="347"/>
        <v>81423</v>
      </c>
      <c r="BI373" s="1005">
        <f t="shared" si="348"/>
        <v>0</v>
      </c>
      <c r="BJ373" s="1005">
        <v>274</v>
      </c>
      <c r="BK373" s="1005">
        <v>228</v>
      </c>
      <c r="BL373" s="1005">
        <v>228</v>
      </c>
      <c r="BM373" s="1005">
        <v>0.97919999999999996</v>
      </c>
      <c r="BN373" s="1024">
        <f t="shared" si="370"/>
        <v>0.46620979532163742</v>
      </c>
      <c r="BO373" s="1005">
        <v>76533</v>
      </c>
      <c r="BP373" s="1005">
        <f t="shared" si="350"/>
        <v>98496</v>
      </c>
      <c r="BQ373" s="1005">
        <f t="shared" si="351"/>
        <v>0</v>
      </c>
      <c r="BR373" s="1005">
        <v>274</v>
      </c>
      <c r="BS373" s="1005">
        <v>222</v>
      </c>
      <c r="BT373" s="1005">
        <v>222</v>
      </c>
      <c r="BU373" s="1005">
        <v>0.97989999999999999</v>
      </c>
      <c r="BV373" s="1024">
        <f t="shared" si="371"/>
        <v>0.41141746585294975</v>
      </c>
      <c r="BW373" s="1005">
        <v>67953</v>
      </c>
      <c r="BX373" s="1005">
        <f t="shared" si="353"/>
        <v>99101</v>
      </c>
      <c r="BY373" s="1005">
        <f t="shared" si="354"/>
        <v>0</v>
      </c>
      <c r="BZ373" s="1005">
        <v>274</v>
      </c>
      <c r="CA373" s="1005">
        <v>225</v>
      </c>
      <c r="CB373" s="1005">
        <v>225</v>
      </c>
      <c r="CC373" s="1005">
        <v>0.9748</v>
      </c>
      <c r="CD373" s="1024">
        <f t="shared" si="372"/>
        <v>0.4043010752688172</v>
      </c>
      <c r="CE373" s="1005">
        <v>67680</v>
      </c>
      <c r="CF373" s="1005">
        <f t="shared" si="356"/>
        <v>100440</v>
      </c>
      <c r="CG373" s="1005">
        <f t="shared" si="357"/>
        <v>0</v>
      </c>
      <c r="CH373" s="1005">
        <v>274</v>
      </c>
      <c r="CI373" s="1005">
        <v>214.2</v>
      </c>
      <c r="CJ373" s="1005">
        <v>219.2</v>
      </c>
      <c r="CK373" s="1005">
        <v>0.98599999999999999</v>
      </c>
      <c r="CL373" s="1024">
        <f t="shared" si="373"/>
        <v>0.48727824463118585</v>
      </c>
      <c r="CM373" s="1005">
        <v>70140</v>
      </c>
      <c r="CN373" s="1005">
        <f t="shared" si="358"/>
        <v>86365</v>
      </c>
      <c r="CO373" s="1005">
        <f t="shared" si="359"/>
        <v>0</v>
      </c>
      <c r="CP373" s="1005">
        <v>274</v>
      </c>
      <c r="CQ373" s="1005">
        <v>246</v>
      </c>
      <c r="CR373" s="1005">
        <v>246</v>
      </c>
      <c r="CS373" s="1005">
        <v>0.97970000000000002</v>
      </c>
      <c r="CT373" s="1024">
        <f t="shared" si="362"/>
        <v>0.38260555992656703</v>
      </c>
      <c r="CU373" s="1005">
        <v>70026</v>
      </c>
      <c r="CV373" s="1005">
        <f t="shared" si="360"/>
        <v>109814</v>
      </c>
      <c r="CW373" s="1005">
        <f t="shared" si="361"/>
        <v>0</v>
      </c>
    </row>
    <row r="374" spans="1:101">
      <c r="A374" s="1004">
        <v>368</v>
      </c>
      <c r="B374" s="1005" t="s">
        <v>1823</v>
      </c>
      <c r="C374" s="1004" t="s">
        <v>1274</v>
      </c>
      <c r="D374" s="1005" t="s">
        <v>2213</v>
      </c>
      <c r="E374" s="1004" t="s">
        <v>55</v>
      </c>
      <c r="F374" s="1004">
        <v>275</v>
      </c>
      <c r="G374" s="1005">
        <v>96</v>
      </c>
      <c r="H374" s="1004">
        <v>220</v>
      </c>
      <c r="I374" s="1005">
        <v>0.8599</v>
      </c>
      <c r="J374" s="1024">
        <f t="shared" si="363"/>
        <v>7.9745370370370369E-2</v>
      </c>
      <c r="K374" s="1005">
        <v>5512</v>
      </c>
      <c r="L374" s="1005">
        <f t="shared" si="329"/>
        <v>41472</v>
      </c>
      <c r="M374" s="1005">
        <f t="shared" si="330"/>
        <v>0</v>
      </c>
      <c r="N374" s="1005">
        <v>275</v>
      </c>
      <c r="O374" s="1005">
        <v>104</v>
      </c>
      <c r="P374" s="1005">
        <v>220</v>
      </c>
      <c r="Q374" s="1005">
        <v>0.86960000000000004</v>
      </c>
      <c r="R374" s="1024">
        <f t="shared" si="364"/>
        <v>0.14795285359801488</v>
      </c>
      <c r="S374" s="1005">
        <v>11448</v>
      </c>
      <c r="T374" s="1005">
        <f t="shared" si="332"/>
        <v>46426</v>
      </c>
      <c r="U374" s="1005">
        <f t="shared" si="333"/>
        <v>0</v>
      </c>
      <c r="V374" s="1005">
        <v>275</v>
      </c>
      <c r="W374" s="1005">
        <v>96</v>
      </c>
      <c r="X374" s="1005">
        <v>220</v>
      </c>
      <c r="Y374" s="1005">
        <v>0.81989999999999996</v>
      </c>
      <c r="Z374" s="1024">
        <f t="shared" si="365"/>
        <v>6.1400462962962962E-2</v>
      </c>
      <c r="AA374" s="1005">
        <v>4244</v>
      </c>
      <c r="AB374" s="1005">
        <f t="shared" si="335"/>
        <v>41472</v>
      </c>
      <c r="AC374" s="1005">
        <f t="shared" si="336"/>
        <v>0</v>
      </c>
      <c r="AD374" s="1005">
        <v>275</v>
      </c>
      <c r="AE374" s="1005">
        <v>98.88</v>
      </c>
      <c r="AF374" s="1005">
        <v>220</v>
      </c>
      <c r="AG374" s="1005">
        <v>0.82</v>
      </c>
      <c r="AH374" s="1024">
        <f t="shared" si="366"/>
        <v>9.89577896092146E-2</v>
      </c>
      <c r="AI374" s="1005">
        <v>7280</v>
      </c>
      <c r="AJ374" s="1005">
        <f t="shared" si="338"/>
        <v>44140</v>
      </c>
      <c r="AK374" s="1005">
        <f t="shared" si="339"/>
        <v>0</v>
      </c>
      <c r="AL374" s="1005">
        <v>275</v>
      </c>
      <c r="AM374" s="1005">
        <v>101.6</v>
      </c>
      <c r="AN374" s="1005">
        <v>220</v>
      </c>
      <c r="AO374" s="1005">
        <v>0.80389999999999995</v>
      </c>
      <c r="AP374" s="1024">
        <f t="shared" si="367"/>
        <v>7.4480357294047922E-2</v>
      </c>
      <c r="AQ374" s="1005">
        <v>5630</v>
      </c>
      <c r="AR374" s="1005">
        <f t="shared" si="341"/>
        <v>45354</v>
      </c>
      <c r="AS374" s="1005">
        <f t="shared" si="342"/>
        <v>0</v>
      </c>
      <c r="AT374" s="1005">
        <v>275</v>
      </c>
      <c r="AU374" s="1005">
        <v>104</v>
      </c>
      <c r="AV374" s="1005">
        <v>220</v>
      </c>
      <c r="AW374" s="1005">
        <v>0.8387</v>
      </c>
      <c r="AX374" s="1024">
        <f t="shared" si="368"/>
        <v>0.1154647435897436</v>
      </c>
      <c r="AY374" s="1005">
        <v>8646</v>
      </c>
      <c r="AZ374" s="1005">
        <f t="shared" si="344"/>
        <v>44928</v>
      </c>
      <c r="BA374" s="1005">
        <f t="shared" si="345"/>
        <v>0</v>
      </c>
      <c r="BB374" s="1005">
        <v>275</v>
      </c>
      <c r="BC374" s="1005">
        <v>108</v>
      </c>
      <c r="BD374" s="1005">
        <v>220</v>
      </c>
      <c r="BE374" s="1005">
        <v>0.83950000000000002</v>
      </c>
      <c r="BF374" s="1024">
        <f t="shared" si="369"/>
        <v>0.14023297491039427</v>
      </c>
      <c r="BG374" s="1005">
        <v>11268</v>
      </c>
      <c r="BH374" s="1005">
        <f t="shared" si="347"/>
        <v>48211</v>
      </c>
      <c r="BI374" s="1005">
        <f t="shared" si="348"/>
        <v>0</v>
      </c>
      <c r="BJ374" s="1005">
        <v>275</v>
      </c>
      <c r="BK374" s="1005">
        <v>100.48</v>
      </c>
      <c r="BL374" s="1005">
        <v>220</v>
      </c>
      <c r="BM374" s="1005">
        <v>0.78790000000000004</v>
      </c>
      <c r="BN374" s="1024">
        <f t="shared" si="370"/>
        <v>0.1781172593772116</v>
      </c>
      <c r="BO374" s="1005">
        <v>12886</v>
      </c>
      <c r="BP374" s="1005">
        <f t="shared" si="350"/>
        <v>43407</v>
      </c>
      <c r="BQ374" s="1005">
        <f t="shared" si="351"/>
        <v>0</v>
      </c>
      <c r="BR374" s="1005">
        <v>275</v>
      </c>
      <c r="BS374" s="1005">
        <v>104.96</v>
      </c>
      <c r="BT374" s="1005">
        <v>220</v>
      </c>
      <c r="BU374" s="1005">
        <v>0.80279999999999996</v>
      </c>
      <c r="BV374" s="1024">
        <f t="shared" si="371"/>
        <v>0.18601556353265147</v>
      </c>
      <c r="BW374" s="1005">
        <v>14526</v>
      </c>
      <c r="BX374" s="1005">
        <f t="shared" si="353"/>
        <v>46854</v>
      </c>
      <c r="BY374" s="1005">
        <f t="shared" si="354"/>
        <v>0</v>
      </c>
      <c r="BZ374" s="1005">
        <v>275</v>
      </c>
      <c r="CA374" s="1005">
        <v>102.72</v>
      </c>
      <c r="CB374" s="1005">
        <v>220</v>
      </c>
      <c r="CC374" s="1005">
        <v>0.82509999999999994</v>
      </c>
      <c r="CD374" s="1024">
        <f t="shared" si="372"/>
        <v>0.1668592771245771</v>
      </c>
      <c r="CE374" s="1005">
        <v>12752</v>
      </c>
      <c r="CF374" s="1005">
        <f t="shared" si="356"/>
        <v>45854</v>
      </c>
      <c r="CG374" s="1005">
        <f t="shared" si="357"/>
        <v>0</v>
      </c>
      <c r="CH374" s="1005">
        <v>275</v>
      </c>
      <c r="CI374" s="1005">
        <v>99.52</v>
      </c>
      <c r="CJ374" s="1005">
        <v>220</v>
      </c>
      <c r="CK374" s="1005">
        <v>0.83460000000000001</v>
      </c>
      <c r="CL374" s="1024">
        <f t="shared" si="373"/>
        <v>0.23777824031541878</v>
      </c>
      <c r="CM374" s="1005">
        <v>15902</v>
      </c>
      <c r="CN374" s="1005">
        <f t="shared" si="358"/>
        <v>40126</v>
      </c>
      <c r="CO374" s="1005">
        <f t="shared" si="359"/>
        <v>0</v>
      </c>
      <c r="CP374" s="1005">
        <v>275</v>
      </c>
      <c r="CQ374" s="1005">
        <v>97.12</v>
      </c>
      <c r="CR374" s="1005">
        <v>220</v>
      </c>
      <c r="CS374" s="1005">
        <v>0.86909999999999998</v>
      </c>
      <c r="CT374" s="1024">
        <f t="shared" si="362"/>
        <v>0.3432733698251581</v>
      </c>
      <c r="CU374" s="1005">
        <v>24804</v>
      </c>
      <c r="CV374" s="1005">
        <f t="shared" si="360"/>
        <v>43354</v>
      </c>
      <c r="CW374" s="1005">
        <f t="shared" si="361"/>
        <v>0</v>
      </c>
    </row>
    <row r="375" spans="1:101">
      <c r="A375" s="1004">
        <v>369</v>
      </c>
      <c r="B375" s="1005" t="s">
        <v>971</v>
      </c>
      <c r="C375" s="1004" t="s">
        <v>1274</v>
      </c>
      <c r="D375" s="1005" t="s">
        <v>2011</v>
      </c>
      <c r="E375" s="1004" t="s">
        <v>55</v>
      </c>
      <c r="F375" s="1004">
        <v>275</v>
      </c>
      <c r="G375" s="1005">
        <v>210</v>
      </c>
      <c r="H375" s="1004">
        <v>220</v>
      </c>
      <c r="I375" s="1005">
        <v>0.94469999999999998</v>
      </c>
      <c r="J375" s="1024">
        <f t="shared" si="363"/>
        <v>0.26322751322751325</v>
      </c>
      <c r="K375" s="1005">
        <v>39800</v>
      </c>
      <c r="L375" s="1005">
        <f t="shared" si="329"/>
        <v>90720</v>
      </c>
      <c r="M375" s="1005">
        <f t="shared" si="330"/>
        <v>0</v>
      </c>
      <c r="N375" s="1005">
        <v>275</v>
      </c>
      <c r="O375" s="1005">
        <v>200</v>
      </c>
      <c r="P375" s="1005">
        <v>220</v>
      </c>
      <c r="Q375" s="1005">
        <v>0.80889999999999995</v>
      </c>
      <c r="R375" s="1024">
        <f t="shared" si="364"/>
        <v>0.17889784946236559</v>
      </c>
      <c r="S375" s="1005">
        <v>26620</v>
      </c>
      <c r="T375" s="1005">
        <f t="shared" si="332"/>
        <v>89280</v>
      </c>
      <c r="U375" s="1005">
        <f t="shared" si="333"/>
        <v>0</v>
      </c>
      <c r="V375" s="1005">
        <v>275</v>
      </c>
      <c r="W375" s="1005">
        <v>200</v>
      </c>
      <c r="X375" s="1005">
        <v>220</v>
      </c>
      <c r="Y375" s="1005">
        <v>0.82720000000000005</v>
      </c>
      <c r="Z375" s="1024">
        <f t="shared" si="365"/>
        <v>8.2395833333333335E-2</v>
      </c>
      <c r="AA375" s="1005">
        <v>11865</v>
      </c>
      <c r="AB375" s="1005">
        <f t="shared" si="335"/>
        <v>86400</v>
      </c>
      <c r="AC375" s="1005">
        <f t="shared" si="336"/>
        <v>0</v>
      </c>
      <c r="AD375" s="1005">
        <v>275</v>
      </c>
      <c r="AE375" s="1005">
        <v>95</v>
      </c>
      <c r="AF375" s="1005">
        <v>220</v>
      </c>
      <c r="AG375" s="1005">
        <v>0.80010000000000003</v>
      </c>
      <c r="AH375" s="1024">
        <f t="shared" si="366"/>
        <v>8.8497453310696098E-2</v>
      </c>
      <c r="AI375" s="1005">
        <v>6255</v>
      </c>
      <c r="AJ375" s="1005">
        <f t="shared" si="338"/>
        <v>42408</v>
      </c>
      <c r="AK375" s="1005">
        <f t="shared" si="339"/>
        <v>0</v>
      </c>
      <c r="AL375" s="1005">
        <v>275</v>
      </c>
      <c r="AM375" s="1005">
        <v>52.8</v>
      </c>
      <c r="AN375" s="1005">
        <v>220</v>
      </c>
      <c r="AO375" s="1005">
        <v>0.66790000000000005</v>
      </c>
      <c r="AP375" s="1024">
        <f t="shared" si="367"/>
        <v>0.15701368523949169</v>
      </c>
      <c r="AQ375" s="1005">
        <v>6168</v>
      </c>
      <c r="AR375" s="1005">
        <f t="shared" si="341"/>
        <v>23570</v>
      </c>
      <c r="AS375" s="1005">
        <f t="shared" si="342"/>
        <v>0</v>
      </c>
      <c r="AT375" s="1005">
        <v>275</v>
      </c>
      <c r="AU375" s="1005">
        <v>183.8</v>
      </c>
      <c r="AV375" s="1005">
        <v>220</v>
      </c>
      <c r="AW375" s="1005">
        <v>0.67830000000000001</v>
      </c>
      <c r="AX375" s="1024">
        <f t="shared" si="368"/>
        <v>9.4819247974851889E-2</v>
      </c>
      <c r="AY375" s="1005">
        <v>12548</v>
      </c>
      <c r="AZ375" s="1005">
        <f t="shared" si="344"/>
        <v>79402</v>
      </c>
      <c r="BA375" s="1005">
        <f t="shared" si="345"/>
        <v>0</v>
      </c>
      <c r="BB375" s="1005">
        <v>275</v>
      </c>
      <c r="BC375" s="1005">
        <v>135</v>
      </c>
      <c r="BD375" s="1005">
        <v>220</v>
      </c>
      <c r="BE375" s="1005">
        <v>0.38250000000000001</v>
      </c>
      <c r="BF375" s="1024">
        <f t="shared" si="369"/>
        <v>0.12211270410195141</v>
      </c>
      <c r="BG375" s="1005">
        <v>12265</v>
      </c>
      <c r="BH375" s="1005">
        <f t="shared" si="347"/>
        <v>60264</v>
      </c>
      <c r="BI375" s="1005">
        <f t="shared" si="348"/>
        <v>0</v>
      </c>
      <c r="BJ375" s="1005">
        <v>275</v>
      </c>
      <c r="BK375" s="1005">
        <v>62.8</v>
      </c>
      <c r="BL375" s="1005">
        <v>220</v>
      </c>
      <c r="BM375" s="1005">
        <v>0.38869999999999999</v>
      </c>
      <c r="BN375" s="1024">
        <f t="shared" si="370"/>
        <v>0.2827538924274593</v>
      </c>
      <c r="BO375" s="1005">
        <v>12785</v>
      </c>
      <c r="BP375" s="1005">
        <f t="shared" si="350"/>
        <v>27130</v>
      </c>
      <c r="BQ375" s="1005">
        <f t="shared" si="351"/>
        <v>0</v>
      </c>
      <c r="BR375" s="1005">
        <v>275</v>
      </c>
      <c r="BS375" s="1005">
        <v>214.2</v>
      </c>
      <c r="BT375" s="1005">
        <v>220</v>
      </c>
      <c r="BU375" s="1005">
        <v>0.81740000000000002</v>
      </c>
      <c r="BV375" s="1024">
        <f t="shared" si="371"/>
        <v>0.29962701926648799</v>
      </c>
      <c r="BW375" s="1005">
        <v>47750</v>
      </c>
      <c r="BX375" s="1005">
        <f t="shared" si="353"/>
        <v>95619</v>
      </c>
      <c r="BY375" s="1005">
        <f t="shared" si="354"/>
        <v>0</v>
      </c>
      <c r="BZ375" s="1005">
        <v>275</v>
      </c>
      <c r="CA375" s="1005">
        <v>217.8</v>
      </c>
      <c r="CB375" s="1005">
        <v>220</v>
      </c>
      <c r="CC375" s="1005">
        <v>0.62260000000000004</v>
      </c>
      <c r="CD375" s="1024">
        <f t="shared" si="372"/>
        <v>0.1055089013300157</v>
      </c>
      <c r="CE375" s="1005">
        <v>17097</v>
      </c>
      <c r="CF375" s="1005">
        <f t="shared" si="356"/>
        <v>97226</v>
      </c>
      <c r="CG375" s="1005">
        <f t="shared" si="357"/>
        <v>0</v>
      </c>
      <c r="CH375" s="1005">
        <v>275</v>
      </c>
      <c r="CI375" s="1005">
        <v>226</v>
      </c>
      <c r="CJ375" s="1005">
        <v>226</v>
      </c>
      <c r="CK375" s="1005">
        <v>0.89229999999999998</v>
      </c>
      <c r="CL375" s="1024">
        <f t="shared" si="373"/>
        <v>0.37204356300042141</v>
      </c>
      <c r="CM375" s="1005">
        <v>56503</v>
      </c>
      <c r="CN375" s="1005">
        <f t="shared" si="358"/>
        <v>91123</v>
      </c>
      <c r="CO375" s="1005">
        <f t="shared" si="359"/>
        <v>0</v>
      </c>
      <c r="CP375" s="1005">
        <v>275</v>
      </c>
      <c r="CQ375" s="1005">
        <v>226.6</v>
      </c>
      <c r="CR375" s="1005">
        <v>226.6</v>
      </c>
      <c r="CS375" s="1005">
        <v>0.89329999999999998</v>
      </c>
      <c r="CT375" s="1024">
        <f t="shared" si="362"/>
        <v>0.24925499909840657</v>
      </c>
      <c r="CU375" s="1005">
        <v>42022</v>
      </c>
      <c r="CV375" s="1005">
        <f t="shared" si="360"/>
        <v>101154</v>
      </c>
      <c r="CW375" s="1005">
        <f t="shared" si="361"/>
        <v>0</v>
      </c>
    </row>
    <row r="376" spans="1:101">
      <c r="A376" s="1004">
        <v>370</v>
      </c>
      <c r="B376" s="1005" t="s">
        <v>1801</v>
      </c>
      <c r="C376" s="1004" t="s">
        <v>1274</v>
      </c>
      <c r="D376" s="1005" t="s">
        <v>2011</v>
      </c>
      <c r="E376" s="1004" t="s">
        <v>55</v>
      </c>
      <c r="F376" s="1004">
        <v>278</v>
      </c>
      <c r="G376" s="1005">
        <v>270.39999999999998</v>
      </c>
      <c r="H376" s="1004">
        <v>270.39999999999998</v>
      </c>
      <c r="I376" s="1005">
        <v>0.99109999999999998</v>
      </c>
      <c r="J376" s="1024">
        <f t="shared" si="363"/>
        <v>0.13577621630506248</v>
      </c>
      <c r="K376" s="1005">
        <v>26434</v>
      </c>
      <c r="L376" s="1005">
        <f t="shared" si="329"/>
        <v>116813</v>
      </c>
      <c r="M376" s="1005">
        <f t="shared" si="330"/>
        <v>0</v>
      </c>
      <c r="N376" s="1005">
        <v>278</v>
      </c>
      <c r="O376" s="1005">
        <v>334.56</v>
      </c>
      <c r="P376" s="1005">
        <v>334.56</v>
      </c>
      <c r="Q376" s="1005">
        <v>0.90449999999999997</v>
      </c>
      <c r="R376" s="1024">
        <f t="shared" si="364"/>
        <v>0.15654488257406293</v>
      </c>
      <c r="S376" s="1005">
        <v>38966</v>
      </c>
      <c r="T376" s="1005">
        <f t="shared" si="332"/>
        <v>149348</v>
      </c>
      <c r="U376" s="1005">
        <f t="shared" si="333"/>
        <v>0</v>
      </c>
      <c r="V376" s="1005">
        <v>278</v>
      </c>
      <c r="W376" s="1005">
        <v>286.39999999999998</v>
      </c>
      <c r="X376" s="1005">
        <v>286.39999999999998</v>
      </c>
      <c r="Y376" s="1005">
        <v>0.94510000000000005</v>
      </c>
      <c r="Z376" s="1024">
        <f t="shared" si="365"/>
        <v>0.14843265052762261</v>
      </c>
      <c r="AA376" s="1005">
        <v>30608</v>
      </c>
      <c r="AB376" s="1005">
        <f t="shared" si="335"/>
        <v>123725</v>
      </c>
      <c r="AC376" s="1005">
        <f t="shared" si="336"/>
        <v>0</v>
      </c>
      <c r="AD376" s="1005">
        <v>278</v>
      </c>
      <c r="AE376" s="1005">
        <v>166.4</v>
      </c>
      <c r="AF376" s="1005">
        <v>222.4</v>
      </c>
      <c r="AG376" s="1005">
        <v>0.88129999999999997</v>
      </c>
      <c r="AH376" s="1024">
        <f t="shared" si="366"/>
        <v>1.8109620554177006E-2</v>
      </c>
      <c r="AI376" s="1005">
        <v>2242</v>
      </c>
      <c r="AJ376" s="1005">
        <f t="shared" si="338"/>
        <v>74281</v>
      </c>
      <c r="AK376" s="1005">
        <f t="shared" si="339"/>
        <v>0</v>
      </c>
      <c r="AL376" s="1005">
        <v>278</v>
      </c>
      <c r="AM376" s="1005">
        <v>272.48</v>
      </c>
      <c r="AN376" s="1005">
        <v>272.48</v>
      </c>
      <c r="AO376" s="1005">
        <v>0.93700000000000006</v>
      </c>
      <c r="AP376" s="1024">
        <f t="shared" si="367"/>
        <v>7.3192705472316391E-2</v>
      </c>
      <c r="AQ376" s="1005">
        <v>14838</v>
      </c>
      <c r="AR376" s="1005">
        <f t="shared" si="341"/>
        <v>121635</v>
      </c>
      <c r="AS376" s="1005">
        <f t="shared" si="342"/>
        <v>0</v>
      </c>
      <c r="AT376" s="1005">
        <v>278</v>
      </c>
      <c r="AU376" s="1005">
        <v>2.72</v>
      </c>
      <c r="AV376" s="1005">
        <v>222.4</v>
      </c>
      <c r="AW376" s="1005">
        <v>0.85929999999999995</v>
      </c>
      <c r="AX376" s="1024">
        <f t="shared" si="368"/>
        <v>1.1836192810457515</v>
      </c>
      <c r="AY376" s="1005">
        <v>2318</v>
      </c>
      <c r="AZ376" s="1005">
        <f t="shared" si="344"/>
        <v>1175</v>
      </c>
      <c r="BA376" s="1005">
        <f t="shared" si="345"/>
        <v>1143</v>
      </c>
      <c r="BB376" s="1005">
        <v>278</v>
      </c>
      <c r="BC376" s="1005">
        <v>43.36</v>
      </c>
      <c r="BD376" s="1005">
        <v>222.4</v>
      </c>
      <c r="BE376" s="1005">
        <v>0.76990000000000003</v>
      </c>
      <c r="BF376" s="1024">
        <f t="shared" si="369"/>
        <v>4.581547831607348E-2</v>
      </c>
      <c r="BG376" s="1005">
        <v>1478</v>
      </c>
      <c r="BH376" s="1005">
        <f t="shared" si="347"/>
        <v>19356</v>
      </c>
      <c r="BI376" s="1005">
        <f t="shared" si="348"/>
        <v>0</v>
      </c>
      <c r="BJ376" s="1005">
        <v>278</v>
      </c>
      <c r="BK376" s="1005">
        <v>90.4</v>
      </c>
      <c r="BL376" s="1005">
        <v>222.4</v>
      </c>
      <c r="BM376" s="1005">
        <v>0.68959999999999999</v>
      </c>
      <c r="BN376" s="1024">
        <f t="shared" si="370"/>
        <v>3.4261307767944935E-2</v>
      </c>
      <c r="BO376" s="1005">
        <v>2230</v>
      </c>
      <c r="BP376" s="1005">
        <f t="shared" si="350"/>
        <v>39053</v>
      </c>
      <c r="BQ376" s="1005">
        <f t="shared" si="351"/>
        <v>0</v>
      </c>
      <c r="BR376" s="1005">
        <v>278</v>
      </c>
      <c r="BS376" s="1005">
        <v>20</v>
      </c>
      <c r="BT376" s="1005">
        <v>222.4</v>
      </c>
      <c r="BU376" s="1005">
        <v>0.62649999999999995</v>
      </c>
      <c r="BV376" s="1024">
        <f t="shared" si="371"/>
        <v>0.12741935483870967</v>
      </c>
      <c r="BW376" s="1005">
        <v>1896</v>
      </c>
      <c r="BX376" s="1005">
        <f t="shared" si="353"/>
        <v>8928</v>
      </c>
      <c r="BY376" s="1005">
        <f t="shared" si="354"/>
        <v>0</v>
      </c>
      <c r="BZ376" s="1005">
        <v>278</v>
      </c>
      <c r="CA376" s="1005">
        <v>115.04</v>
      </c>
      <c r="CB376" s="1005">
        <v>222.4</v>
      </c>
      <c r="CC376" s="1005">
        <v>0.67679999999999996</v>
      </c>
      <c r="CD376" s="1024">
        <f t="shared" si="372"/>
        <v>2.68256389549404E-2</v>
      </c>
      <c r="CE376" s="1005">
        <v>2296</v>
      </c>
      <c r="CF376" s="1005">
        <f t="shared" si="356"/>
        <v>51354</v>
      </c>
      <c r="CG376" s="1005">
        <f t="shared" si="357"/>
        <v>0</v>
      </c>
      <c r="CH376" s="1005">
        <v>278</v>
      </c>
      <c r="CI376" s="1005">
        <v>252.64</v>
      </c>
      <c r="CJ376" s="1005">
        <v>252.64</v>
      </c>
      <c r="CK376" s="1005">
        <v>0.93789999999999996</v>
      </c>
      <c r="CL376" s="1024">
        <f t="shared" si="373"/>
        <v>0.13633412120389637</v>
      </c>
      <c r="CM376" s="1005">
        <v>23146</v>
      </c>
      <c r="CN376" s="1005">
        <f t="shared" si="358"/>
        <v>101864</v>
      </c>
      <c r="CO376" s="1005">
        <f t="shared" si="359"/>
        <v>0</v>
      </c>
      <c r="CP376" s="1005">
        <v>278</v>
      </c>
      <c r="CQ376" s="1005">
        <v>236.32</v>
      </c>
      <c r="CR376" s="1005">
        <v>236.32</v>
      </c>
      <c r="CS376" s="1005">
        <v>0.91720000000000002</v>
      </c>
      <c r="CT376" s="1024">
        <f t="shared" si="362"/>
        <v>0.12470561149088898</v>
      </c>
      <c r="CU376" s="1005">
        <v>21926</v>
      </c>
      <c r="CV376" s="1005">
        <f t="shared" si="360"/>
        <v>105493</v>
      </c>
      <c r="CW376" s="1005">
        <f t="shared" si="361"/>
        <v>0</v>
      </c>
    </row>
    <row r="377" spans="1:101">
      <c r="A377" s="1004">
        <v>371</v>
      </c>
      <c r="B377" s="1005" t="s">
        <v>613</v>
      </c>
      <c r="C377" s="1004" t="s">
        <v>1274</v>
      </c>
      <c r="D377" s="1005" t="s">
        <v>2202</v>
      </c>
      <c r="E377" s="1004" t="s">
        <v>55</v>
      </c>
      <c r="F377" s="1004">
        <v>278</v>
      </c>
      <c r="G377" s="1005">
        <v>471</v>
      </c>
      <c r="H377" s="1004">
        <v>471</v>
      </c>
      <c r="I377" s="1005">
        <v>0.86270000000000002</v>
      </c>
      <c r="J377" s="1024">
        <f t="shared" si="363"/>
        <v>0.31188959660297239</v>
      </c>
      <c r="K377" s="1005">
        <v>105768</v>
      </c>
      <c r="L377" s="1005">
        <f t="shared" si="329"/>
        <v>203472</v>
      </c>
      <c r="M377" s="1005">
        <f t="shared" si="330"/>
        <v>0</v>
      </c>
      <c r="N377" s="1005">
        <v>278</v>
      </c>
      <c r="O377" s="1005">
        <v>489</v>
      </c>
      <c r="P377" s="1005">
        <v>489</v>
      </c>
      <c r="Q377" s="1005">
        <v>0.86370000000000002</v>
      </c>
      <c r="R377" s="1024">
        <f t="shared" si="364"/>
        <v>0.56755062998878558</v>
      </c>
      <c r="S377" s="1005">
        <v>206484</v>
      </c>
      <c r="T377" s="1005">
        <f t="shared" si="332"/>
        <v>218290</v>
      </c>
      <c r="U377" s="1005">
        <f t="shared" si="333"/>
        <v>0</v>
      </c>
      <c r="V377" s="1005">
        <v>278</v>
      </c>
      <c r="W377" s="1005">
        <v>495</v>
      </c>
      <c r="X377" s="1005">
        <v>495</v>
      </c>
      <c r="Y377" s="1005">
        <v>0.89239999999999997</v>
      </c>
      <c r="Z377" s="1024">
        <f t="shared" si="365"/>
        <v>0.77987373737373733</v>
      </c>
      <c r="AA377" s="1005">
        <v>277947</v>
      </c>
      <c r="AB377" s="1005">
        <f t="shared" si="335"/>
        <v>213840</v>
      </c>
      <c r="AC377" s="1005">
        <f t="shared" si="336"/>
        <v>64107</v>
      </c>
      <c r="AD377" s="1005">
        <v>278</v>
      </c>
      <c r="AE377" s="1005">
        <v>495</v>
      </c>
      <c r="AF377" s="1005">
        <v>495</v>
      </c>
      <c r="AG377" s="1005">
        <v>0.8861</v>
      </c>
      <c r="AH377" s="1024">
        <f t="shared" si="366"/>
        <v>0.66487455197132617</v>
      </c>
      <c r="AI377" s="1005">
        <v>244860</v>
      </c>
      <c r="AJ377" s="1005">
        <f t="shared" si="338"/>
        <v>220968</v>
      </c>
      <c r="AK377" s="1005">
        <f t="shared" si="339"/>
        <v>23892</v>
      </c>
      <c r="AL377" s="1005">
        <v>278</v>
      </c>
      <c r="AM377" s="1005">
        <v>389.4</v>
      </c>
      <c r="AN377" s="1005">
        <v>389.4</v>
      </c>
      <c r="AO377" s="1005">
        <v>0.80700000000000005</v>
      </c>
      <c r="AP377" s="1024">
        <f t="shared" si="367"/>
        <v>0.39289146246499995</v>
      </c>
      <c r="AQ377" s="1005">
        <v>113826</v>
      </c>
      <c r="AR377" s="1005">
        <f t="shared" si="341"/>
        <v>173828</v>
      </c>
      <c r="AS377" s="1005">
        <f t="shared" si="342"/>
        <v>0</v>
      </c>
      <c r="AT377" s="1005">
        <v>278</v>
      </c>
      <c r="AU377" s="1005">
        <v>433.8</v>
      </c>
      <c r="AV377" s="1005">
        <v>433.8</v>
      </c>
      <c r="AW377" s="1005">
        <v>0.76190000000000002</v>
      </c>
      <c r="AX377" s="1024">
        <f t="shared" si="368"/>
        <v>0.38400952820039957</v>
      </c>
      <c r="AY377" s="1005">
        <v>119940</v>
      </c>
      <c r="AZ377" s="1005">
        <f t="shared" si="344"/>
        <v>187402</v>
      </c>
      <c r="BA377" s="1005">
        <f t="shared" si="345"/>
        <v>0</v>
      </c>
      <c r="BB377" s="1005">
        <v>278</v>
      </c>
      <c r="BC377" s="1005">
        <v>469.8</v>
      </c>
      <c r="BD377" s="1005">
        <v>469.8</v>
      </c>
      <c r="BE377" s="1005">
        <v>0.80220000000000002</v>
      </c>
      <c r="BF377" s="1024">
        <f t="shared" si="369"/>
        <v>0.40653023249426662</v>
      </c>
      <c r="BG377" s="1005">
        <v>142095</v>
      </c>
      <c r="BH377" s="1005">
        <f t="shared" si="347"/>
        <v>209719</v>
      </c>
      <c r="BI377" s="1005">
        <f t="shared" si="348"/>
        <v>0</v>
      </c>
      <c r="BJ377" s="1005">
        <v>278</v>
      </c>
      <c r="BK377" s="1005">
        <v>348</v>
      </c>
      <c r="BL377" s="1005">
        <v>348</v>
      </c>
      <c r="BM377" s="1005">
        <v>0.83609999999999995</v>
      </c>
      <c r="BN377" s="1024">
        <f t="shared" si="370"/>
        <v>0.4746168582375479</v>
      </c>
      <c r="BO377" s="1005">
        <v>118920</v>
      </c>
      <c r="BP377" s="1005">
        <f t="shared" si="350"/>
        <v>150336</v>
      </c>
      <c r="BQ377" s="1005">
        <f t="shared" si="351"/>
        <v>0</v>
      </c>
      <c r="BR377" s="1005">
        <v>278</v>
      </c>
      <c r="BS377" s="1005">
        <v>330</v>
      </c>
      <c r="BT377" s="1005">
        <v>330</v>
      </c>
      <c r="BU377" s="1005">
        <v>0.97640000000000005</v>
      </c>
      <c r="BV377" s="1024">
        <f t="shared" si="371"/>
        <v>0.32324046920821115</v>
      </c>
      <c r="BW377" s="1005">
        <v>79362</v>
      </c>
      <c r="BX377" s="1005">
        <f t="shared" si="353"/>
        <v>147312</v>
      </c>
      <c r="BY377" s="1005">
        <f t="shared" si="354"/>
        <v>0</v>
      </c>
      <c r="BZ377" s="1005">
        <v>278</v>
      </c>
      <c r="CA377" s="1005">
        <v>247.8</v>
      </c>
      <c r="CB377" s="1005">
        <v>278</v>
      </c>
      <c r="CC377" s="1005">
        <v>0.99299999999999999</v>
      </c>
      <c r="CD377" s="1024">
        <f t="shared" si="372"/>
        <v>0.32007472207034809</v>
      </c>
      <c r="CE377" s="1005">
        <v>59010</v>
      </c>
      <c r="CF377" s="1005">
        <f t="shared" si="356"/>
        <v>110618</v>
      </c>
      <c r="CG377" s="1005">
        <f t="shared" si="357"/>
        <v>0</v>
      </c>
      <c r="CH377" s="1005">
        <v>278</v>
      </c>
      <c r="CI377" s="1005">
        <v>100.8</v>
      </c>
      <c r="CJ377" s="1005">
        <v>278</v>
      </c>
      <c r="CK377" s="1005">
        <v>0.99960000000000004</v>
      </c>
      <c r="CL377" s="1024">
        <f t="shared" si="373"/>
        <v>0.46378968253968261</v>
      </c>
      <c r="CM377" s="1005">
        <v>31416</v>
      </c>
      <c r="CN377" s="1005">
        <f t="shared" si="358"/>
        <v>40643</v>
      </c>
      <c r="CO377" s="1005">
        <f t="shared" si="359"/>
        <v>0</v>
      </c>
      <c r="CP377" s="1005">
        <v>278</v>
      </c>
      <c r="CQ377" s="1005">
        <v>232.2</v>
      </c>
      <c r="CR377" s="1005">
        <v>278</v>
      </c>
      <c r="CS377" s="1005">
        <v>0.99919999999999998</v>
      </c>
      <c r="CT377" s="1024">
        <f t="shared" si="362"/>
        <v>0.24690200327859743</v>
      </c>
      <c r="CU377" s="1005">
        <v>42654</v>
      </c>
      <c r="CV377" s="1005">
        <f t="shared" si="360"/>
        <v>103654</v>
      </c>
      <c r="CW377" s="1005">
        <f t="shared" si="361"/>
        <v>0</v>
      </c>
    </row>
    <row r="378" spans="1:101">
      <c r="A378" s="1004">
        <v>372</v>
      </c>
      <c r="B378" s="1005" t="s">
        <v>1717</v>
      </c>
      <c r="C378" s="1004" t="s">
        <v>1274</v>
      </c>
      <c r="D378" s="1005" t="s">
        <v>2054</v>
      </c>
      <c r="E378" s="1004" t="s">
        <v>55</v>
      </c>
      <c r="F378" s="1004">
        <v>278</v>
      </c>
      <c r="G378" s="1005">
        <v>111</v>
      </c>
      <c r="H378" s="1004">
        <v>278</v>
      </c>
      <c r="I378" s="1005">
        <v>0.80179999999999996</v>
      </c>
      <c r="J378" s="1024">
        <f t="shared" si="363"/>
        <v>0.37845345345345344</v>
      </c>
      <c r="K378" s="1005">
        <v>30246</v>
      </c>
      <c r="L378" s="1005">
        <f t="shared" si="329"/>
        <v>47952</v>
      </c>
      <c r="M378" s="1005">
        <f t="shared" si="330"/>
        <v>0</v>
      </c>
      <c r="N378" s="1005">
        <v>278</v>
      </c>
      <c r="O378" s="1005">
        <v>120</v>
      </c>
      <c r="P378" s="1005">
        <v>278</v>
      </c>
      <c r="Q378" s="1005">
        <v>0.81420000000000003</v>
      </c>
      <c r="R378" s="1024">
        <f t="shared" si="364"/>
        <v>0.26461693548387094</v>
      </c>
      <c r="S378" s="1005">
        <v>23625</v>
      </c>
      <c r="T378" s="1005">
        <f t="shared" si="332"/>
        <v>53568</v>
      </c>
      <c r="U378" s="1005">
        <f t="shared" si="333"/>
        <v>0</v>
      </c>
      <c r="V378" s="1005">
        <v>278</v>
      </c>
      <c r="W378" s="1005">
        <v>99</v>
      </c>
      <c r="X378" s="1005">
        <v>278</v>
      </c>
      <c r="Y378" s="1005">
        <v>0.80059999999999998</v>
      </c>
      <c r="Z378" s="1024">
        <f t="shared" si="365"/>
        <v>0.3952861952861953</v>
      </c>
      <c r="AA378" s="1005">
        <v>28176</v>
      </c>
      <c r="AB378" s="1005">
        <f t="shared" si="335"/>
        <v>42768</v>
      </c>
      <c r="AC378" s="1005">
        <f t="shared" si="336"/>
        <v>0</v>
      </c>
      <c r="AD378" s="1005">
        <v>278</v>
      </c>
      <c r="AE378" s="1005">
        <v>66.239999999999995</v>
      </c>
      <c r="AF378" s="1005">
        <v>278</v>
      </c>
      <c r="AG378" s="1005">
        <v>0.71560000000000001</v>
      </c>
      <c r="AH378" s="1024">
        <f t="shared" si="366"/>
        <v>0.19043247753363463</v>
      </c>
      <c r="AI378" s="1005">
        <v>9385</v>
      </c>
      <c r="AJ378" s="1005">
        <f t="shared" si="338"/>
        <v>29570</v>
      </c>
      <c r="AK378" s="1005">
        <f t="shared" si="339"/>
        <v>0</v>
      </c>
      <c r="AL378" s="1005">
        <v>278</v>
      </c>
      <c r="AM378" s="1005">
        <v>76.2</v>
      </c>
      <c r="AN378" s="1005">
        <v>278</v>
      </c>
      <c r="AO378" s="1005">
        <v>0.7107</v>
      </c>
      <c r="AP378" s="1024">
        <f t="shared" si="367"/>
        <v>0.21568876471086273</v>
      </c>
      <c r="AQ378" s="1005">
        <v>12228</v>
      </c>
      <c r="AR378" s="1005">
        <f t="shared" si="341"/>
        <v>34016</v>
      </c>
      <c r="AS378" s="1005">
        <f t="shared" si="342"/>
        <v>0</v>
      </c>
      <c r="AT378" s="1005">
        <v>278</v>
      </c>
      <c r="AU378" s="1005">
        <v>84</v>
      </c>
      <c r="AV378" s="1005">
        <v>278</v>
      </c>
      <c r="AW378" s="1005">
        <v>0.71650000000000003</v>
      </c>
      <c r="AX378" s="1024">
        <f t="shared" si="368"/>
        <v>0.24723875661375661</v>
      </c>
      <c r="AY378" s="1005">
        <v>14953</v>
      </c>
      <c r="AZ378" s="1005">
        <f t="shared" si="344"/>
        <v>36288</v>
      </c>
      <c r="BA378" s="1005">
        <f t="shared" si="345"/>
        <v>0</v>
      </c>
      <c r="BB378" s="1005">
        <v>278</v>
      </c>
      <c r="BC378" s="1005">
        <v>27.24</v>
      </c>
      <c r="BD378" s="1005">
        <v>278</v>
      </c>
      <c r="BE378" s="1005">
        <v>0.38340000000000002</v>
      </c>
      <c r="BF378" s="1024">
        <f t="shared" si="369"/>
        <v>0.21079058310833218</v>
      </c>
      <c r="BG378" s="1005">
        <v>4272</v>
      </c>
      <c r="BH378" s="1005">
        <f t="shared" si="347"/>
        <v>12160</v>
      </c>
      <c r="BI378" s="1005">
        <f t="shared" si="348"/>
        <v>0</v>
      </c>
      <c r="BJ378" s="1005">
        <v>278</v>
      </c>
      <c r="BK378" s="1005">
        <v>17.760000000000002</v>
      </c>
      <c r="BL378" s="1005">
        <v>278</v>
      </c>
      <c r="BM378" s="1005">
        <v>0.1966</v>
      </c>
      <c r="BN378" s="1024">
        <f t="shared" si="370"/>
        <v>0.21232169669669668</v>
      </c>
      <c r="BO378" s="1005">
        <v>2715</v>
      </c>
      <c r="BP378" s="1005">
        <f t="shared" si="350"/>
        <v>7672</v>
      </c>
      <c r="BQ378" s="1005">
        <f t="shared" si="351"/>
        <v>0</v>
      </c>
      <c r="BR378" s="1005">
        <v>278</v>
      </c>
      <c r="BS378" s="1005">
        <v>37.32</v>
      </c>
      <c r="BT378" s="1005">
        <v>278</v>
      </c>
      <c r="BU378" s="1005">
        <v>0.26690000000000003</v>
      </c>
      <c r="BV378" s="1024">
        <f t="shared" si="371"/>
        <v>0.108585727621616</v>
      </c>
      <c r="BW378" s="1005">
        <v>3015</v>
      </c>
      <c r="BX378" s="1005">
        <f t="shared" si="353"/>
        <v>16660</v>
      </c>
      <c r="BY378" s="1005">
        <f t="shared" si="354"/>
        <v>0</v>
      </c>
      <c r="BZ378" s="1005">
        <v>278</v>
      </c>
      <c r="CA378" s="1005">
        <v>25.68</v>
      </c>
      <c r="CB378" s="1005">
        <v>278</v>
      </c>
      <c r="CC378" s="1005">
        <v>0.20119999999999999</v>
      </c>
      <c r="CD378" s="1024">
        <f t="shared" si="372"/>
        <v>7.4898251432016894E-2</v>
      </c>
      <c r="CE378" s="1005">
        <v>1431</v>
      </c>
      <c r="CF378" s="1005">
        <f t="shared" si="356"/>
        <v>11464</v>
      </c>
      <c r="CG378" s="1005">
        <f t="shared" si="357"/>
        <v>0</v>
      </c>
      <c r="CH378" s="1005">
        <v>278</v>
      </c>
      <c r="CI378" s="1005">
        <v>39</v>
      </c>
      <c r="CJ378" s="1005">
        <v>278</v>
      </c>
      <c r="CK378" s="1005">
        <v>0.53939999999999999</v>
      </c>
      <c r="CL378" s="1024">
        <f t="shared" si="373"/>
        <v>0.17811355311355312</v>
      </c>
      <c r="CM378" s="1005">
        <v>4668</v>
      </c>
      <c r="CN378" s="1005">
        <f t="shared" si="358"/>
        <v>15725</v>
      </c>
      <c r="CO378" s="1005">
        <f t="shared" si="359"/>
        <v>0</v>
      </c>
      <c r="CP378" s="1005">
        <v>278</v>
      </c>
      <c r="CQ378" s="1005">
        <v>75.84</v>
      </c>
      <c r="CR378" s="1005">
        <v>278</v>
      </c>
      <c r="CS378" s="1005">
        <v>0.89319999999999999</v>
      </c>
      <c r="CT378" s="1024">
        <f t="shared" si="362"/>
        <v>0.2779798160246813</v>
      </c>
      <c r="CU378" s="1005">
        <v>15685</v>
      </c>
      <c r="CV378" s="1005">
        <f t="shared" si="360"/>
        <v>33855</v>
      </c>
      <c r="CW378" s="1005">
        <f t="shared" si="361"/>
        <v>0</v>
      </c>
    </row>
    <row r="379" spans="1:101">
      <c r="A379" s="1004">
        <v>373</v>
      </c>
      <c r="B379" s="1005" t="s">
        <v>1718</v>
      </c>
      <c r="C379" s="1004" t="s">
        <v>1274</v>
      </c>
      <c r="D379" s="1005" t="s">
        <v>2054</v>
      </c>
      <c r="E379" s="1004" t="s">
        <v>55</v>
      </c>
      <c r="F379" s="1004">
        <v>278</v>
      </c>
      <c r="G379" s="1005">
        <v>176</v>
      </c>
      <c r="H379" s="1004">
        <v>278</v>
      </c>
      <c r="I379" s="1005">
        <v>0.8196</v>
      </c>
      <c r="J379" s="1024">
        <f t="shared" si="363"/>
        <v>0.37029671717171719</v>
      </c>
      <c r="K379" s="1005">
        <v>46924</v>
      </c>
      <c r="L379" s="1005">
        <f t="shared" si="329"/>
        <v>76032</v>
      </c>
      <c r="M379" s="1005">
        <f t="shared" si="330"/>
        <v>0</v>
      </c>
      <c r="N379" s="1005">
        <v>278</v>
      </c>
      <c r="O379" s="1005">
        <v>132</v>
      </c>
      <c r="P379" s="1005">
        <v>278</v>
      </c>
      <c r="Q379" s="1005">
        <v>0.81920000000000004</v>
      </c>
      <c r="R379" s="1024">
        <f t="shared" si="364"/>
        <v>0.23118279569892472</v>
      </c>
      <c r="S379" s="1005">
        <v>22704</v>
      </c>
      <c r="T379" s="1005">
        <f t="shared" si="332"/>
        <v>58925</v>
      </c>
      <c r="U379" s="1005">
        <f t="shared" si="333"/>
        <v>0</v>
      </c>
      <c r="V379" s="1005">
        <v>278</v>
      </c>
      <c r="W379" s="1005">
        <v>100</v>
      </c>
      <c r="X379" s="1005">
        <v>278</v>
      </c>
      <c r="Y379" s="1005">
        <v>0.8347</v>
      </c>
      <c r="Z379" s="1024">
        <f t="shared" si="365"/>
        <v>0.37311111111111112</v>
      </c>
      <c r="AA379" s="1005">
        <v>26864</v>
      </c>
      <c r="AB379" s="1005">
        <f t="shared" si="335"/>
        <v>43200</v>
      </c>
      <c r="AC379" s="1005">
        <f t="shared" si="336"/>
        <v>0</v>
      </c>
      <c r="AD379" s="1005">
        <v>278</v>
      </c>
      <c r="AE379" s="1005">
        <v>46.4</v>
      </c>
      <c r="AF379" s="1005">
        <v>278</v>
      </c>
      <c r="AG379" s="1005">
        <v>0.78810000000000002</v>
      </c>
      <c r="AH379" s="1024">
        <f t="shared" si="366"/>
        <v>0.21082452725250278</v>
      </c>
      <c r="AI379" s="1005">
        <v>7278</v>
      </c>
      <c r="AJ379" s="1005">
        <f t="shared" si="338"/>
        <v>20713</v>
      </c>
      <c r="AK379" s="1005">
        <f t="shared" si="339"/>
        <v>0</v>
      </c>
      <c r="AL379" s="1005">
        <v>278</v>
      </c>
      <c r="AM379" s="1005">
        <v>21.28</v>
      </c>
      <c r="AN379" s="1005">
        <v>278</v>
      </c>
      <c r="AO379" s="1005">
        <v>0.59589999999999999</v>
      </c>
      <c r="AP379" s="1024">
        <f t="shared" si="367"/>
        <v>0.16851604818497856</v>
      </c>
      <c r="AQ379" s="1005">
        <v>2668</v>
      </c>
      <c r="AR379" s="1005">
        <f t="shared" si="341"/>
        <v>9499</v>
      </c>
      <c r="AS379" s="1005">
        <f t="shared" si="342"/>
        <v>0</v>
      </c>
      <c r="AT379" s="1005">
        <v>278</v>
      </c>
      <c r="AU379" s="1005">
        <v>12</v>
      </c>
      <c r="AV379" s="1005">
        <v>278</v>
      </c>
      <c r="AW379" s="1005">
        <v>0.58930000000000005</v>
      </c>
      <c r="AX379" s="1024">
        <f t="shared" si="368"/>
        <v>0.20856481481481481</v>
      </c>
      <c r="AY379" s="1005">
        <v>1802</v>
      </c>
      <c r="AZ379" s="1005">
        <f t="shared" si="344"/>
        <v>5184</v>
      </c>
      <c r="BA379" s="1005">
        <f t="shared" si="345"/>
        <v>0</v>
      </c>
      <c r="BB379" s="1005">
        <v>278</v>
      </c>
      <c r="BC379" s="1005">
        <v>8.64</v>
      </c>
      <c r="BD379" s="1005">
        <v>278</v>
      </c>
      <c r="BE379" s="1005">
        <v>0.42849999999999999</v>
      </c>
      <c r="BF379" s="1024">
        <f t="shared" si="369"/>
        <v>0.19165671047391475</v>
      </c>
      <c r="BG379" s="1005">
        <v>1232</v>
      </c>
      <c r="BH379" s="1005">
        <f t="shared" si="347"/>
        <v>3857</v>
      </c>
      <c r="BI379" s="1005">
        <f t="shared" si="348"/>
        <v>0</v>
      </c>
      <c r="BJ379" s="1005">
        <v>278</v>
      </c>
      <c r="BK379" s="1005">
        <v>35.36</v>
      </c>
      <c r="BL379" s="1005">
        <v>278</v>
      </c>
      <c r="BM379" s="1005">
        <v>0.68459999999999999</v>
      </c>
      <c r="BN379" s="1024">
        <f t="shared" si="370"/>
        <v>0.28846153846153844</v>
      </c>
      <c r="BO379" s="1005">
        <v>7344</v>
      </c>
      <c r="BP379" s="1005">
        <f t="shared" si="350"/>
        <v>15276</v>
      </c>
      <c r="BQ379" s="1005">
        <f t="shared" si="351"/>
        <v>0</v>
      </c>
      <c r="BR379" s="1005">
        <v>278</v>
      </c>
      <c r="BS379" s="1005">
        <v>21.28</v>
      </c>
      <c r="BT379" s="1005">
        <v>278</v>
      </c>
      <c r="BU379" s="1005">
        <v>0.47149999999999997</v>
      </c>
      <c r="BV379" s="1024">
        <f t="shared" si="371"/>
        <v>0.26818558493006706</v>
      </c>
      <c r="BW379" s="1005">
        <v>4246</v>
      </c>
      <c r="BX379" s="1005">
        <f t="shared" si="353"/>
        <v>9499</v>
      </c>
      <c r="BY379" s="1005">
        <f t="shared" si="354"/>
        <v>0</v>
      </c>
      <c r="BZ379" s="1005">
        <v>278</v>
      </c>
      <c r="CA379" s="1005">
        <v>20.16</v>
      </c>
      <c r="CB379" s="1005">
        <v>278</v>
      </c>
      <c r="CC379" s="1005">
        <v>0.30740000000000001</v>
      </c>
      <c r="CD379" s="1024">
        <f t="shared" si="372"/>
        <v>0.28361815156169995</v>
      </c>
      <c r="CE379" s="1005">
        <v>4254</v>
      </c>
      <c r="CF379" s="1005">
        <f t="shared" si="356"/>
        <v>8999</v>
      </c>
      <c r="CG379" s="1005">
        <f t="shared" si="357"/>
        <v>0</v>
      </c>
      <c r="CH379" s="1005">
        <v>278</v>
      </c>
      <c r="CI379" s="1005">
        <v>11.52</v>
      </c>
      <c r="CJ379" s="1005">
        <v>278</v>
      </c>
      <c r="CK379" s="1005">
        <v>0.2702</v>
      </c>
      <c r="CL379" s="1024">
        <f t="shared" si="373"/>
        <v>0.36039806547619052</v>
      </c>
      <c r="CM379" s="1005">
        <v>2790</v>
      </c>
      <c r="CN379" s="1005">
        <f t="shared" si="358"/>
        <v>4645</v>
      </c>
      <c r="CO379" s="1005">
        <f t="shared" si="359"/>
        <v>0</v>
      </c>
      <c r="CP379" s="1005">
        <v>278</v>
      </c>
      <c r="CQ379" s="1005">
        <v>74.72</v>
      </c>
      <c r="CR379" s="1005">
        <v>278</v>
      </c>
      <c r="CS379" s="1005">
        <v>0.78779999999999994</v>
      </c>
      <c r="CT379" s="1024">
        <f t="shared" si="362"/>
        <v>0.34969261587345446</v>
      </c>
      <c r="CU379" s="1005">
        <v>19440</v>
      </c>
      <c r="CV379" s="1005">
        <f t="shared" si="360"/>
        <v>33355</v>
      </c>
      <c r="CW379" s="1005">
        <f t="shared" si="361"/>
        <v>0</v>
      </c>
    </row>
    <row r="380" spans="1:101">
      <c r="A380" s="1004">
        <v>374</v>
      </c>
      <c r="B380" s="1005" t="s">
        <v>942</v>
      </c>
      <c r="C380" s="1004" t="s">
        <v>1274</v>
      </c>
      <c r="D380" s="1005" t="s">
        <v>2054</v>
      </c>
      <c r="E380" s="1004" t="s">
        <v>55</v>
      </c>
      <c r="F380" s="1004">
        <v>278</v>
      </c>
      <c r="G380" s="1005">
        <v>177.6</v>
      </c>
      <c r="H380" s="1004">
        <v>278</v>
      </c>
      <c r="I380" s="1005">
        <v>0.95950000000000002</v>
      </c>
      <c r="J380" s="1024">
        <f t="shared" si="363"/>
        <v>0.37018268268268267</v>
      </c>
      <c r="K380" s="1005">
        <v>47336</v>
      </c>
      <c r="L380" s="1005">
        <f t="shared" si="329"/>
        <v>76723</v>
      </c>
      <c r="M380" s="1005">
        <f t="shared" si="330"/>
        <v>0</v>
      </c>
      <c r="N380" s="1005">
        <v>278</v>
      </c>
      <c r="O380" s="1005">
        <v>168</v>
      </c>
      <c r="P380" s="1005">
        <v>278</v>
      </c>
      <c r="Q380" s="1005">
        <v>0.89139999999999997</v>
      </c>
      <c r="R380" s="1024">
        <f t="shared" si="364"/>
        <v>0.2777457757296467</v>
      </c>
      <c r="S380" s="1005">
        <v>34716</v>
      </c>
      <c r="T380" s="1005">
        <f t="shared" si="332"/>
        <v>74995</v>
      </c>
      <c r="U380" s="1005">
        <f t="shared" si="333"/>
        <v>0</v>
      </c>
      <c r="V380" s="1005">
        <v>278</v>
      </c>
      <c r="W380" s="1005">
        <v>131.19999999999999</v>
      </c>
      <c r="X380" s="1005">
        <v>278</v>
      </c>
      <c r="Y380" s="1005">
        <v>0.83299999999999996</v>
      </c>
      <c r="Z380" s="1024">
        <f t="shared" si="365"/>
        <v>0.30822323848238486</v>
      </c>
      <c r="AA380" s="1005">
        <v>29116</v>
      </c>
      <c r="AB380" s="1005">
        <f t="shared" si="335"/>
        <v>56678</v>
      </c>
      <c r="AC380" s="1005">
        <f t="shared" si="336"/>
        <v>0</v>
      </c>
      <c r="AD380" s="1005">
        <v>278</v>
      </c>
      <c r="AE380" s="1005">
        <v>156.80000000000001</v>
      </c>
      <c r="AF380" s="1005">
        <v>278</v>
      </c>
      <c r="AG380" s="1005">
        <v>0.85450000000000004</v>
      </c>
      <c r="AH380" s="1024">
        <f t="shared" si="366"/>
        <v>0.16547344744349352</v>
      </c>
      <c r="AI380" s="1005">
        <v>19304</v>
      </c>
      <c r="AJ380" s="1005">
        <f t="shared" si="338"/>
        <v>69996</v>
      </c>
      <c r="AK380" s="1005">
        <f t="shared" si="339"/>
        <v>0</v>
      </c>
      <c r="AL380" s="1005">
        <v>278</v>
      </c>
      <c r="AM380" s="1005">
        <v>165.6</v>
      </c>
      <c r="AN380" s="1005">
        <v>278</v>
      </c>
      <c r="AO380" s="1005">
        <v>0.91590000000000005</v>
      </c>
      <c r="AP380" s="1024">
        <f t="shared" si="367"/>
        <v>0.3463781102280401</v>
      </c>
      <c r="AQ380" s="1005">
        <v>42676</v>
      </c>
      <c r="AR380" s="1005">
        <f t="shared" si="341"/>
        <v>73924</v>
      </c>
      <c r="AS380" s="1005">
        <f t="shared" si="342"/>
        <v>0</v>
      </c>
      <c r="AT380" s="1005">
        <v>278</v>
      </c>
      <c r="AU380" s="1005">
        <v>177.6</v>
      </c>
      <c r="AV380" s="1005">
        <v>278</v>
      </c>
      <c r="AW380" s="1005">
        <v>0.87460000000000004</v>
      </c>
      <c r="AX380" s="1024">
        <f t="shared" si="368"/>
        <v>0.37953578578578578</v>
      </c>
      <c r="AY380" s="1005">
        <v>48532</v>
      </c>
      <c r="AZ380" s="1005">
        <f t="shared" si="344"/>
        <v>76723</v>
      </c>
      <c r="BA380" s="1005">
        <f t="shared" si="345"/>
        <v>0</v>
      </c>
      <c r="BB380" s="1005">
        <v>278</v>
      </c>
      <c r="BC380" s="1005">
        <v>200.8</v>
      </c>
      <c r="BD380" s="1005">
        <v>278</v>
      </c>
      <c r="BE380" s="1005">
        <v>0.87690000000000001</v>
      </c>
      <c r="BF380" s="1024">
        <f t="shared" si="369"/>
        <v>0.43358822773422434</v>
      </c>
      <c r="BG380" s="1005">
        <v>64776</v>
      </c>
      <c r="BH380" s="1005">
        <f t="shared" si="347"/>
        <v>89637</v>
      </c>
      <c r="BI380" s="1005">
        <f t="shared" si="348"/>
        <v>0</v>
      </c>
      <c r="BJ380" s="1005">
        <v>278</v>
      </c>
      <c r="BK380" s="1005">
        <v>172</v>
      </c>
      <c r="BL380" s="1005">
        <v>278</v>
      </c>
      <c r="BM380" s="1005">
        <v>0.78210000000000002</v>
      </c>
      <c r="BN380" s="1024">
        <f t="shared" si="370"/>
        <v>0.28291343669250646</v>
      </c>
      <c r="BO380" s="1005">
        <v>35036</v>
      </c>
      <c r="BP380" s="1005">
        <f t="shared" si="350"/>
        <v>74304</v>
      </c>
      <c r="BQ380" s="1005">
        <f t="shared" si="351"/>
        <v>0</v>
      </c>
      <c r="BR380" s="1005">
        <v>278</v>
      </c>
      <c r="BS380" s="1005">
        <v>12.8</v>
      </c>
      <c r="BT380" s="1005">
        <v>278</v>
      </c>
      <c r="BU380" s="1005">
        <v>0.59870000000000001</v>
      </c>
      <c r="BV380" s="1024">
        <f t="shared" si="371"/>
        <v>0.39776545698924726</v>
      </c>
      <c r="BW380" s="1005">
        <v>3788</v>
      </c>
      <c r="BX380" s="1005">
        <f t="shared" si="353"/>
        <v>5714</v>
      </c>
      <c r="BY380" s="1005">
        <f t="shared" si="354"/>
        <v>0</v>
      </c>
      <c r="BZ380" s="1005">
        <v>278</v>
      </c>
      <c r="CA380" s="1005">
        <v>12</v>
      </c>
      <c r="CB380" s="1005">
        <v>278</v>
      </c>
      <c r="CC380" s="1005">
        <v>0.69040000000000001</v>
      </c>
      <c r="CD380" s="1024">
        <f t="shared" si="372"/>
        <v>0.37634408602150538</v>
      </c>
      <c r="CE380" s="1005">
        <v>3360</v>
      </c>
      <c r="CF380" s="1005">
        <f t="shared" si="356"/>
        <v>5357</v>
      </c>
      <c r="CG380" s="1005">
        <f t="shared" si="357"/>
        <v>0</v>
      </c>
      <c r="CH380" s="1005">
        <v>278</v>
      </c>
      <c r="CI380" s="1005">
        <v>40</v>
      </c>
      <c r="CJ380" s="1005">
        <v>278</v>
      </c>
      <c r="CK380" s="1005">
        <v>0.8619</v>
      </c>
      <c r="CL380" s="1024">
        <f t="shared" si="373"/>
        <v>0.24151785714285715</v>
      </c>
      <c r="CM380" s="1005">
        <v>6492</v>
      </c>
      <c r="CN380" s="1005">
        <f t="shared" si="358"/>
        <v>16128</v>
      </c>
      <c r="CO380" s="1005">
        <f t="shared" si="359"/>
        <v>0</v>
      </c>
      <c r="CP380" s="1005">
        <v>278</v>
      </c>
      <c r="CQ380" s="1005">
        <v>108</v>
      </c>
      <c r="CR380" s="1005">
        <v>278</v>
      </c>
      <c r="CS380" s="1005">
        <v>0.97970000000000002</v>
      </c>
      <c r="CT380" s="1024">
        <f t="shared" si="362"/>
        <v>0.30545599362803666</v>
      </c>
      <c r="CU380" s="1005">
        <v>24544</v>
      </c>
      <c r="CV380" s="1005">
        <f t="shared" si="360"/>
        <v>48211</v>
      </c>
      <c r="CW380" s="1005">
        <f t="shared" si="361"/>
        <v>0</v>
      </c>
    </row>
    <row r="381" spans="1:101">
      <c r="A381" s="1004">
        <v>375</v>
      </c>
      <c r="B381" s="1005" t="s">
        <v>1353</v>
      </c>
      <c r="C381" s="1004" t="s">
        <v>1274</v>
      </c>
      <c r="D381" s="1005" t="s">
        <v>2203</v>
      </c>
      <c r="E381" s="1004" t="s">
        <v>55</v>
      </c>
      <c r="F381" s="1004">
        <v>278</v>
      </c>
      <c r="G381" s="1005">
        <v>183.36</v>
      </c>
      <c r="H381" s="1004">
        <v>222.4</v>
      </c>
      <c r="I381" s="1005">
        <v>0.99419999999999997</v>
      </c>
      <c r="J381" s="1024">
        <f t="shared" si="363"/>
        <v>0.25578097731239091</v>
      </c>
      <c r="K381" s="1005">
        <v>33768</v>
      </c>
      <c r="L381" s="1005">
        <f t="shared" si="329"/>
        <v>79212</v>
      </c>
      <c r="M381" s="1005">
        <f t="shared" si="330"/>
        <v>0</v>
      </c>
      <c r="N381" s="1005">
        <v>278</v>
      </c>
      <c r="O381" s="1005">
        <v>83.04</v>
      </c>
      <c r="P381" s="1005">
        <v>222.4</v>
      </c>
      <c r="Q381" s="1005">
        <v>0.98370000000000002</v>
      </c>
      <c r="R381" s="1024">
        <f t="shared" si="364"/>
        <v>0.33488848488615408</v>
      </c>
      <c r="S381" s="1005">
        <v>20690</v>
      </c>
      <c r="T381" s="1005">
        <f t="shared" si="332"/>
        <v>37069</v>
      </c>
      <c r="U381" s="1005">
        <f t="shared" si="333"/>
        <v>0</v>
      </c>
      <c r="V381" s="1005">
        <v>278</v>
      </c>
      <c r="W381" s="1005">
        <v>116.48</v>
      </c>
      <c r="X381" s="1005">
        <v>222.4</v>
      </c>
      <c r="Y381" s="1005">
        <v>0.99639999999999995</v>
      </c>
      <c r="Z381" s="1024">
        <f t="shared" si="365"/>
        <v>0.35451961233211232</v>
      </c>
      <c r="AA381" s="1005">
        <v>29732</v>
      </c>
      <c r="AB381" s="1005">
        <f t="shared" si="335"/>
        <v>50319</v>
      </c>
      <c r="AC381" s="1005">
        <f t="shared" si="336"/>
        <v>0</v>
      </c>
      <c r="AD381" s="1005">
        <v>278</v>
      </c>
      <c r="AE381" s="1005">
        <v>153.91999999999999</v>
      </c>
      <c r="AF381" s="1005">
        <v>222.4</v>
      </c>
      <c r="AG381" s="1005">
        <v>0.99619999999999997</v>
      </c>
      <c r="AH381" s="1024">
        <f t="shared" si="366"/>
        <v>0.32234661770952094</v>
      </c>
      <c r="AI381" s="1005">
        <v>36914</v>
      </c>
      <c r="AJ381" s="1005">
        <f t="shared" si="338"/>
        <v>68710</v>
      </c>
      <c r="AK381" s="1005">
        <f t="shared" si="339"/>
        <v>0</v>
      </c>
      <c r="AL381" s="1005">
        <v>278</v>
      </c>
      <c r="AM381" s="1005">
        <v>205.28</v>
      </c>
      <c r="AN381" s="1005">
        <v>222.4</v>
      </c>
      <c r="AO381" s="1005">
        <v>0.99590000000000001</v>
      </c>
      <c r="AP381" s="1024">
        <f t="shared" si="367"/>
        <v>0.26811006629287876</v>
      </c>
      <c r="AQ381" s="1005">
        <v>40948</v>
      </c>
      <c r="AR381" s="1005">
        <f t="shared" si="341"/>
        <v>91637</v>
      </c>
      <c r="AS381" s="1005">
        <f t="shared" si="342"/>
        <v>0</v>
      </c>
      <c r="AT381" s="1005">
        <v>278</v>
      </c>
      <c r="AU381" s="1005">
        <v>214.24</v>
      </c>
      <c r="AV381" s="1005">
        <v>222.4</v>
      </c>
      <c r="AW381" s="1005">
        <v>0.99160000000000004</v>
      </c>
      <c r="AX381" s="1024">
        <f t="shared" si="368"/>
        <v>0.23871203634553145</v>
      </c>
      <c r="AY381" s="1005">
        <v>36822</v>
      </c>
      <c r="AZ381" s="1005">
        <f t="shared" si="344"/>
        <v>92552</v>
      </c>
      <c r="BA381" s="1005">
        <f t="shared" si="345"/>
        <v>0</v>
      </c>
      <c r="BB381" s="1005">
        <v>278</v>
      </c>
      <c r="BC381" s="1005">
        <v>133.44</v>
      </c>
      <c r="BD381" s="1005">
        <v>222.4</v>
      </c>
      <c r="BE381" s="1005">
        <v>0.99119999999999997</v>
      </c>
      <c r="BF381" s="1024">
        <f t="shared" si="369"/>
        <v>0.35860424563574944</v>
      </c>
      <c r="BG381" s="1005">
        <v>35602</v>
      </c>
      <c r="BH381" s="1005">
        <f t="shared" si="347"/>
        <v>59568</v>
      </c>
      <c r="BI381" s="1005">
        <f t="shared" si="348"/>
        <v>0</v>
      </c>
      <c r="BJ381" s="1005">
        <v>278</v>
      </c>
      <c r="BK381" s="1005">
        <v>194.4</v>
      </c>
      <c r="BL381" s="1005">
        <v>222.4</v>
      </c>
      <c r="BM381" s="1005">
        <v>0.98919999999999997</v>
      </c>
      <c r="BN381" s="1024">
        <f t="shared" si="370"/>
        <v>0.22649462734339276</v>
      </c>
      <c r="BO381" s="1005">
        <v>31702</v>
      </c>
      <c r="BP381" s="1005">
        <f t="shared" si="350"/>
        <v>83981</v>
      </c>
      <c r="BQ381" s="1005">
        <f t="shared" si="351"/>
        <v>0</v>
      </c>
      <c r="BR381" s="1005">
        <v>278</v>
      </c>
      <c r="BS381" s="1005">
        <v>93.92</v>
      </c>
      <c r="BT381" s="1005">
        <v>222.4</v>
      </c>
      <c r="BU381" s="1005">
        <v>0.97550000000000003</v>
      </c>
      <c r="BV381" s="1024">
        <f t="shared" si="371"/>
        <v>0.32543138978952574</v>
      </c>
      <c r="BW381" s="1005">
        <v>22740</v>
      </c>
      <c r="BX381" s="1005">
        <f t="shared" si="353"/>
        <v>41926</v>
      </c>
      <c r="BY381" s="1005">
        <f t="shared" si="354"/>
        <v>0</v>
      </c>
      <c r="BZ381" s="1005">
        <v>278</v>
      </c>
      <c r="CA381" s="1005">
        <v>99.84</v>
      </c>
      <c r="CB381" s="1005">
        <v>222.4</v>
      </c>
      <c r="CC381" s="1005">
        <v>0.96379999999999999</v>
      </c>
      <c r="CD381" s="1024">
        <f t="shared" si="372"/>
        <v>0.25225845223325061</v>
      </c>
      <c r="CE381" s="1005">
        <v>18738</v>
      </c>
      <c r="CF381" s="1005">
        <f t="shared" si="356"/>
        <v>44569</v>
      </c>
      <c r="CG381" s="1005">
        <f t="shared" si="357"/>
        <v>0</v>
      </c>
      <c r="CH381" s="1005">
        <v>278</v>
      </c>
      <c r="CI381" s="1005">
        <v>121.44</v>
      </c>
      <c r="CJ381" s="1005">
        <v>222.4</v>
      </c>
      <c r="CK381" s="1005">
        <v>0.98150000000000004</v>
      </c>
      <c r="CL381" s="1024">
        <f t="shared" si="373"/>
        <v>0.30793670399648665</v>
      </c>
      <c r="CM381" s="1005">
        <v>25130</v>
      </c>
      <c r="CN381" s="1005">
        <f t="shared" si="358"/>
        <v>48965</v>
      </c>
      <c r="CO381" s="1005">
        <f t="shared" si="359"/>
        <v>0</v>
      </c>
      <c r="CP381" s="1005">
        <v>278</v>
      </c>
      <c r="CQ381" s="1005">
        <v>324.64</v>
      </c>
      <c r="CR381" s="1005">
        <v>324.64</v>
      </c>
      <c r="CS381" s="1005">
        <v>0.99480000000000002</v>
      </c>
      <c r="CT381" s="1024">
        <f t="shared" si="362"/>
        <v>0.19134511942426216</v>
      </c>
      <c r="CU381" s="1005">
        <v>46216</v>
      </c>
      <c r="CV381" s="1005">
        <f t="shared" si="360"/>
        <v>144919</v>
      </c>
      <c r="CW381" s="1005">
        <f t="shared" si="361"/>
        <v>0</v>
      </c>
    </row>
    <row r="382" spans="1:101">
      <c r="A382" s="1004">
        <v>376</v>
      </c>
      <c r="B382" s="1005" t="s">
        <v>1612</v>
      </c>
      <c r="C382" s="1004" t="s">
        <v>1274</v>
      </c>
      <c r="D382" s="1005" t="s">
        <v>2011</v>
      </c>
      <c r="E382" s="1004" t="s">
        <v>55</v>
      </c>
      <c r="F382" s="1004">
        <v>278</v>
      </c>
      <c r="G382" s="1005">
        <v>86.4</v>
      </c>
      <c r="H382" s="1004">
        <v>222.4</v>
      </c>
      <c r="I382" s="1005">
        <v>0.99790000000000001</v>
      </c>
      <c r="J382" s="1024">
        <f t="shared" si="363"/>
        <v>0.24774948559670779</v>
      </c>
      <c r="K382" s="1005">
        <v>15412</v>
      </c>
      <c r="L382" s="1005">
        <f t="shared" si="329"/>
        <v>37325</v>
      </c>
      <c r="M382" s="1005">
        <f t="shared" si="330"/>
        <v>0</v>
      </c>
      <c r="N382" s="1005">
        <v>278</v>
      </c>
      <c r="O382" s="1005">
        <v>80</v>
      </c>
      <c r="P382" s="1005">
        <v>222.4</v>
      </c>
      <c r="Q382" s="1005">
        <v>0.998</v>
      </c>
      <c r="R382" s="1024">
        <f t="shared" si="364"/>
        <v>6.9758064516129037E-2</v>
      </c>
      <c r="S382" s="1005">
        <v>4152</v>
      </c>
      <c r="T382" s="1005">
        <f t="shared" si="332"/>
        <v>35712</v>
      </c>
      <c r="U382" s="1005">
        <f t="shared" si="333"/>
        <v>0</v>
      </c>
      <c r="V382" s="1005">
        <v>278</v>
      </c>
      <c r="W382" s="1005">
        <v>68.8</v>
      </c>
      <c r="X382" s="1005">
        <v>222.4</v>
      </c>
      <c r="Y382" s="1005">
        <v>0.99829999999999997</v>
      </c>
      <c r="Z382" s="1024">
        <f t="shared" si="365"/>
        <v>0.19436369509043927</v>
      </c>
      <c r="AA382" s="1005">
        <v>9628</v>
      </c>
      <c r="AB382" s="1005">
        <f t="shared" si="335"/>
        <v>29722</v>
      </c>
      <c r="AC382" s="1005">
        <f t="shared" si="336"/>
        <v>0</v>
      </c>
      <c r="AD382" s="1005">
        <v>278</v>
      </c>
      <c r="AE382" s="1005">
        <v>60</v>
      </c>
      <c r="AF382" s="1005">
        <v>222.4</v>
      </c>
      <c r="AG382" s="1005">
        <v>0.99850000000000005</v>
      </c>
      <c r="AH382" s="1024">
        <f t="shared" si="366"/>
        <v>6.2007168458781362E-2</v>
      </c>
      <c r="AI382" s="1005">
        <v>2768</v>
      </c>
      <c r="AJ382" s="1005">
        <f t="shared" si="338"/>
        <v>26784</v>
      </c>
      <c r="AK382" s="1005">
        <f t="shared" si="339"/>
        <v>0</v>
      </c>
      <c r="AL382" s="1005">
        <v>278</v>
      </c>
      <c r="AM382" s="1005">
        <v>150.4</v>
      </c>
      <c r="AN382" s="1005">
        <v>222.4</v>
      </c>
      <c r="AO382" s="1005">
        <v>0.99719999999999998</v>
      </c>
      <c r="AP382" s="1024">
        <f t="shared" si="367"/>
        <v>0.10577528025623427</v>
      </c>
      <c r="AQ382" s="1005">
        <v>11836</v>
      </c>
      <c r="AR382" s="1005">
        <f t="shared" si="341"/>
        <v>67139</v>
      </c>
      <c r="AS382" s="1005">
        <f t="shared" si="342"/>
        <v>0</v>
      </c>
      <c r="AT382" s="1005">
        <v>278</v>
      </c>
      <c r="AU382" s="1005">
        <v>143.19999999999999</v>
      </c>
      <c r="AV382" s="1005">
        <v>222.4</v>
      </c>
      <c r="AW382" s="1005">
        <v>0.96840000000000004</v>
      </c>
      <c r="AX382" s="1024">
        <f t="shared" si="368"/>
        <v>8.9851024208566124E-2</v>
      </c>
      <c r="AY382" s="1005">
        <v>9264</v>
      </c>
      <c r="AZ382" s="1005">
        <f t="shared" si="344"/>
        <v>61862</v>
      </c>
      <c r="BA382" s="1005">
        <f t="shared" si="345"/>
        <v>0</v>
      </c>
      <c r="BB382" s="1005">
        <v>278</v>
      </c>
      <c r="BC382" s="1005">
        <v>150.4</v>
      </c>
      <c r="BD382" s="1005">
        <v>222.4</v>
      </c>
      <c r="BE382" s="1005">
        <v>0.94610000000000005</v>
      </c>
      <c r="BF382" s="1024">
        <f t="shared" si="369"/>
        <v>0.11481926332646991</v>
      </c>
      <c r="BG382" s="1005">
        <v>12848</v>
      </c>
      <c r="BH382" s="1005">
        <f t="shared" si="347"/>
        <v>67139</v>
      </c>
      <c r="BI382" s="1005">
        <f t="shared" si="348"/>
        <v>0</v>
      </c>
      <c r="BJ382" s="1005">
        <v>278</v>
      </c>
      <c r="BK382" s="1005">
        <v>147.19999999999999</v>
      </c>
      <c r="BL382" s="1005">
        <v>222.4</v>
      </c>
      <c r="BM382" s="1005">
        <v>0.95850000000000002</v>
      </c>
      <c r="BN382" s="1024">
        <f t="shared" si="370"/>
        <v>7.1067330917874399E-2</v>
      </c>
      <c r="BO382" s="1005">
        <v>7532</v>
      </c>
      <c r="BP382" s="1005">
        <f t="shared" si="350"/>
        <v>63590</v>
      </c>
      <c r="BQ382" s="1005">
        <f t="shared" si="351"/>
        <v>0</v>
      </c>
      <c r="BR382" s="1005">
        <v>278</v>
      </c>
      <c r="BS382" s="1005">
        <v>148.80000000000001</v>
      </c>
      <c r="BT382" s="1005">
        <v>222.4</v>
      </c>
      <c r="BU382" s="1005">
        <v>0.94789999999999996</v>
      </c>
      <c r="BV382" s="1024">
        <f t="shared" si="371"/>
        <v>9.4483466296681681E-2</v>
      </c>
      <c r="BW382" s="1005">
        <v>10460</v>
      </c>
      <c r="BX382" s="1005">
        <f t="shared" si="353"/>
        <v>66424</v>
      </c>
      <c r="BY382" s="1005">
        <f t="shared" si="354"/>
        <v>0</v>
      </c>
      <c r="BZ382" s="1005">
        <v>278</v>
      </c>
      <c r="CA382" s="1005">
        <v>180.8</v>
      </c>
      <c r="CB382" s="1005">
        <v>222.4</v>
      </c>
      <c r="CC382" s="1005">
        <v>0.92230000000000001</v>
      </c>
      <c r="CD382" s="1024">
        <f t="shared" si="372"/>
        <v>0.14939575601865066</v>
      </c>
      <c r="CE382" s="1005">
        <v>20096</v>
      </c>
      <c r="CF382" s="1005">
        <f t="shared" si="356"/>
        <v>80709</v>
      </c>
      <c r="CG382" s="1005">
        <f t="shared" si="357"/>
        <v>0</v>
      </c>
      <c r="CH382" s="1005">
        <v>278</v>
      </c>
      <c r="CI382" s="1005">
        <v>153.6</v>
      </c>
      <c r="CJ382" s="1005">
        <v>222.4</v>
      </c>
      <c r="CK382" s="1005">
        <v>0.94369999999999998</v>
      </c>
      <c r="CL382" s="1024">
        <f t="shared" si="373"/>
        <v>0.14811197916666666</v>
      </c>
      <c r="CM382" s="1005">
        <v>15288</v>
      </c>
      <c r="CN382" s="1005">
        <f t="shared" si="358"/>
        <v>61932</v>
      </c>
      <c r="CO382" s="1005">
        <f t="shared" si="359"/>
        <v>0</v>
      </c>
      <c r="CP382" s="1005">
        <v>278</v>
      </c>
      <c r="CQ382" s="1005">
        <v>81.599999999999994</v>
      </c>
      <c r="CR382" s="1005">
        <v>222.4</v>
      </c>
      <c r="CS382" s="1005">
        <v>0.96699999999999997</v>
      </c>
      <c r="CT382" s="1024">
        <f t="shared" si="362"/>
        <v>0.14976017288635887</v>
      </c>
      <c r="CU382" s="1005">
        <v>9092</v>
      </c>
      <c r="CV382" s="1005">
        <f t="shared" si="360"/>
        <v>36426</v>
      </c>
      <c r="CW382" s="1005">
        <f t="shared" si="361"/>
        <v>0</v>
      </c>
    </row>
    <row r="383" spans="1:101">
      <c r="A383" s="1004">
        <v>377</v>
      </c>
      <c r="B383" s="1005" t="s">
        <v>1676</v>
      </c>
      <c r="C383" s="1004" t="s">
        <v>1274</v>
      </c>
      <c r="D383" s="1005" t="s">
        <v>2054</v>
      </c>
      <c r="E383" s="1004" t="s">
        <v>55</v>
      </c>
      <c r="F383" s="1004">
        <v>278</v>
      </c>
      <c r="G383" s="1005">
        <v>147.84</v>
      </c>
      <c r="H383" s="1004">
        <v>278</v>
      </c>
      <c r="I383" s="1005">
        <v>0.74099999999999999</v>
      </c>
      <c r="J383" s="1024">
        <f t="shared" si="363"/>
        <v>0.21751179954304953</v>
      </c>
      <c r="K383" s="1005">
        <v>23153</v>
      </c>
      <c r="L383" s="1005">
        <f t="shared" si="329"/>
        <v>63867</v>
      </c>
      <c r="M383" s="1005">
        <f t="shared" si="330"/>
        <v>0</v>
      </c>
      <c r="N383" s="1005">
        <v>278</v>
      </c>
      <c r="O383" s="1005">
        <v>165</v>
      </c>
      <c r="P383" s="1005">
        <v>278</v>
      </c>
      <c r="Q383" s="1005">
        <v>0.70699999999999996</v>
      </c>
      <c r="R383" s="1024">
        <f t="shared" si="364"/>
        <v>0.20253339850114044</v>
      </c>
      <c r="S383" s="1005">
        <v>24863</v>
      </c>
      <c r="T383" s="1005">
        <f t="shared" si="332"/>
        <v>73656</v>
      </c>
      <c r="U383" s="1005">
        <f t="shared" si="333"/>
        <v>0</v>
      </c>
      <c r="V383" s="1005">
        <v>278</v>
      </c>
      <c r="W383" s="1005">
        <v>105.96</v>
      </c>
      <c r="X383" s="1005">
        <v>278</v>
      </c>
      <c r="Y383" s="1005">
        <v>0.65259999999999996</v>
      </c>
      <c r="Z383" s="1024">
        <f t="shared" si="365"/>
        <v>0.3064442556939726</v>
      </c>
      <c r="AA383" s="1005">
        <v>23379</v>
      </c>
      <c r="AB383" s="1005">
        <f t="shared" si="335"/>
        <v>45775</v>
      </c>
      <c r="AC383" s="1005">
        <f t="shared" si="336"/>
        <v>0</v>
      </c>
      <c r="AD383" s="1005">
        <v>278</v>
      </c>
      <c r="AE383" s="1005">
        <v>86.76</v>
      </c>
      <c r="AF383" s="1005">
        <v>278</v>
      </c>
      <c r="AG383" s="1005">
        <v>0.71919999999999995</v>
      </c>
      <c r="AH383" s="1024">
        <f t="shared" si="366"/>
        <v>0.2758660648334052</v>
      </c>
      <c r="AI383" s="1005">
        <v>17807</v>
      </c>
      <c r="AJ383" s="1005">
        <f t="shared" si="338"/>
        <v>38730</v>
      </c>
      <c r="AK383" s="1005">
        <f t="shared" si="339"/>
        <v>0</v>
      </c>
      <c r="AL383" s="1005">
        <v>278</v>
      </c>
      <c r="AM383" s="1005">
        <v>158.52000000000001</v>
      </c>
      <c r="AN383" s="1005">
        <v>278</v>
      </c>
      <c r="AO383" s="1005">
        <v>0.68659999999999999</v>
      </c>
      <c r="AP383" s="1024">
        <f t="shared" si="367"/>
        <v>0.15153611769079034</v>
      </c>
      <c r="AQ383" s="1005">
        <v>17872</v>
      </c>
      <c r="AR383" s="1005">
        <f t="shared" si="341"/>
        <v>70763</v>
      </c>
      <c r="AS383" s="1005">
        <f t="shared" si="342"/>
        <v>0</v>
      </c>
      <c r="AT383" s="1005">
        <v>278</v>
      </c>
      <c r="AU383" s="1005">
        <v>162.72</v>
      </c>
      <c r="AV383" s="1005">
        <v>278</v>
      </c>
      <c r="AW383" s="1005">
        <v>0.70130000000000003</v>
      </c>
      <c r="AX383" s="1024">
        <f t="shared" si="368"/>
        <v>0.25388704523107181</v>
      </c>
      <c r="AY383" s="1005">
        <v>29745</v>
      </c>
      <c r="AZ383" s="1005">
        <f t="shared" si="344"/>
        <v>70295</v>
      </c>
      <c r="BA383" s="1005">
        <f t="shared" si="345"/>
        <v>0</v>
      </c>
      <c r="BB383" s="1005">
        <v>278</v>
      </c>
      <c r="BC383" s="1005">
        <v>108.84</v>
      </c>
      <c r="BD383" s="1005">
        <v>278</v>
      </c>
      <c r="BE383" s="1005">
        <v>0.71430000000000005</v>
      </c>
      <c r="BF383" s="1024">
        <f t="shared" si="369"/>
        <v>0.4489795615938163</v>
      </c>
      <c r="BG383" s="1005">
        <v>36357</v>
      </c>
      <c r="BH383" s="1005">
        <f t="shared" si="347"/>
        <v>48586</v>
      </c>
      <c r="BI383" s="1005">
        <f t="shared" si="348"/>
        <v>0</v>
      </c>
      <c r="BJ383" s="1005">
        <v>278</v>
      </c>
      <c r="BK383" s="1005">
        <v>145.32</v>
      </c>
      <c r="BL383" s="1005">
        <v>278</v>
      </c>
      <c r="BM383" s="1005">
        <v>0.63800000000000001</v>
      </c>
      <c r="BN383" s="1024">
        <f t="shared" si="370"/>
        <v>0.24764313239746766</v>
      </c>
      <c r="BO383" s="1005">
        <v>25911</v>
      </c>
      <c r="BP383" s="1005">
        <f t="shared" si="350"/>
        <v>62778</v>
      </c>
      <c r="BQ383" s="1005">
        <f t="shared" si="351"/>
        <v>0</v>
      </c>
      <c r="BR383" s="1005">
        <v>278</v>
      </c>
      <c r="BS383" s="1005">
        <v>43.56</v>
      </c>
      <c r="BT383" s="1005">
        <v>278</v>
      </c>
      <c r="BU383" s="1005">
        <v>0.38529999999999998</v>
      </c>
      <c r="BV383" s="1024">
        <f t="shared" si="371"/>
        <v>0.26955774756361262</v>
      </c>
      <c r="BW383" s="1005">
        <v>8736</v>
      </c>
      <c r="BX383" s="1005">
        <f t="shared" si="353"/>
        <v>19445</v>
      </c>
      <c r="BY383" s="1005">
        <f t="shared" si="354"/>
        <v>0</v>
      </c>
      <c r="BZ383" s="1005">
        <v>278</v>
      </c>
      <c r="CA383" s="1005">
        <v>20.52</v>
      </c>
      <c r="CB383" s="1005">
        <v>278</v>
      </c>
      <c r="CC383" s="1005">
        <v>0.19620000000000001</v>
      </c>
      <c r="CD383" s="1024">
        <f t="shared" si="372"/>
        <v>0.42693726550546018</v>
      </c>
      <c r="CE383" s="1005">
        <v>6518</v>
      </c>
      <c r="CF383" s="1005">
        <f t="shared" si="356"/>
        <v>9160</v>
      </c>
      <c r="CG383" s="1005">
        <f t="shared" si="357"/>
        <v>0</v>
      </c>
      <c r="CH383" s="1005">
        <v>278</v>
      </c>
      <c r="CI383" s="1005">
        <v>17.52</v>
      </c>
      <c r="CJ383" s="1005">
        <v>278</v>
      </c>
      <c r="CK383" s="1005">
        <v>0.2291</v>
      </c>
      <c r="CL383" s="1024">
        <f t="shared" si="373"/>
        <v>0.4803184116112198</v>
      </c>
      <c r="CM383" s="1005">
        <v>5655</v>
      </c>
      <c r="CN383" s="1005">
        <f t="shared" si="358"/>
        <v>7064</v>
      </c>
      <c r="CO383" s="1005">
        <f t="shared" si="359"/>
        <v>0</v>
      </c>
      <c r="CP383" s="1005">
        <v>278</v>
      </c>
      <c r="CQ383" s="1005">
        <v>52.8</v>
      </c>
      <c r="CR383" s="1005">
        <v>278</v>
      </c>
      <c r="CS383" s="1005">
        <v>0.5161</v>
      </c>
      <c r="CT383" s="1024">
        <f t="shared" si="362"/>
        <v>0.12743361029651354</v>
      </c>
      <c r="CU383" s="1005">
        <v>5006</v>
      </c>
      <c r="CV383" s="1005">
        <f t="shared" si="360"/>
        <v>23570</v>
      </c>
      <c r="CW383" s="1005">
        <f t="shared" si="361"/>
        <v>0</v>
      </c>
    </row>
    <row r="384" spans="1:101">
      <c r="A384" s="1004">
        <v>378</v>
      </c>
      <c r="B384" s="1005" t="s">
        <v>1719</v>
      </c>
      <c r="C384" s="1004" t="s">
        <v>1274</v>
      </c>
      <c r="D384" s="1005" t="s">
        <v>2054</v>
      </c>
      <c r="E384" s="1004" t="s">
        <v>55</v>
      </c>
      <c r="F384" s="1004">
        <v>278</v>
      </c>
      <c r="G384" s="1005">
        <v>224.76</v>
      </c>
      <c r="H384" s="1004">
        <v>278</v>
      </c>
      <c r="I384" s="1005">
        <v>0.80630000000000002</v>
      </c>
      <c r="J384" s="1024">
        <f t="shared" si="363"/>
        <v>0.1854756184374444</v>
      </c>
      <c r="K384" s="1005">
        <v>30015</v>
      </c>
      <c r="L384" s="1005">
        <f t="shared" si="329"/>
        <v>97096</v>
      </c>
      <c r="M384" s="1005">
        <f t="shared" si="330"/>
        <v>0</v>
      </c>
      <c r="N384" s="1005">
        <v>278</v>
      </c>
      <c r="O384" s="1005">
        <v>126.24</v>
      </c>
      <c r="P384" s="1005">
        <v>278</v>
      </c>
      <c r="Q384" s="1005">
        <v>0.78749999999999998</v>
      </c>
      <c r="R384" s="1024">
        <f t="shared" si="364"/>
        <v>0.29076081401529091</v>
      </c>
      <c r="S384" s="1005">
        <v>27309</v>
      </c>
      <c r="T384" s="1005">
        <f t="shared" si="332"/>
        <v>56354</v>
      </c>
      <c r="U384" s="1005">
        <f t="shared" si="333"/>
        <v>0</v>
      </c>
      <c r="V384" s="1005">
        <v>278</v>
      </c>
      <c r="W384" s="1005">
        <v>120.12</v>
      </c>
      <c r="X384" s="1005">
        <v>278</v>
      </c>
      <c r="Y384" s="1005">
        <v>0.79330000000000001</v>
      </c>
      <c r="Z384" s="1024">
        <f t="shared" si="365"/>
        <v>0.26542901542901542</v>
      </c>
      <c r="AA384" s="1005">
        <v>22956</v>
      </c>
      <c r="AB384" s="1005">
        <f t="shared" si="335"/>
        <v>51892</v>
      </c>
      <c r="AC384" s="1005">
        <f t="shared" si="336"/>
        <v>0</v>
      </c>
      <c r="AD384" s="1005">
        <v>278</v>
      </c>
      <c r="AE384" s="1005">
        <v>109.56</v>
      </c>
      <c r="AF384" s="1005">
        <v>278</v>
      </c>
      <c r="AG384" s="1005">
        <v>0.80159999999999998</v>
      </c>
      <c r="AH384" s="1024">
        <f t="shared" si="366"/>
        <v>0.27373668672735907</v>
      </c>
      <c r="AI384" s="1005">
        <v>22313</v>
      </c>
      <c r="AJ384" s="1005">
        <f t="shared" si="338"/>
        <v>48908</v>
      </c>
      <c r="AK384" s="1005">
        <f t="shared" si="339"/>
        <v>0</v>
      </c>
      <c r="AL384" s="1005">
        <v>278</v>
      </c>
      <c r="AM384" s="1005">
        <v>109.68</v>
      </c>
      <c r="AN384" s="1005">
        <v>278</v>
      </c>
      <c r="AO384" s="1005">
        <v>0.83050000000000002</v>
      </c>
      <c r="AP384" s="1024">
        <f t="shared" si="367"/>
        <v>0.2897725935860333</v>
      </c>
      <c r="AQ384" s="1005">
        <v>23646</v>
      </c>
      <c r="AR384" s="1005">
        <f t="shared" si="341"/>
        <v>48961</v>
      </c>
      <c r="AS384" s="1005">
        <f t="shared" si="342"/>
        <v>0</v>
      </c>
      <c r="AT384" s="1005">
        <v>278</v>
      </c>
      <c r="AU384" s="1005">
        <v>107.64</v>
      </c>
      <c r="AV384" s="1005">
        <v>278</v>
      </c>
      <c r="AW384" s="1005">
        <v>0.78390000000000004</v>
      </c>
      <c r="AX384" s="1024">
        <f t="shared" si="368"/>
        <v>0.23408790618935546</v>
      </c>
      <c r="AY384" s="1005">
        <v>18142</v>
      </c>
      <c r="AZ384" s="1005">
        <f t="shared" si="344"/>
        <v>46500</v>
      </c>
      <c r="BA384" s="1005">
        <f t="shared" si="345"/>
        <v>0</v>
      </c>
      <c r="BB384" s="1005">
        <v>278</v>
      </c>
      <c r="BC384" s="1005">
        <v>85.44</v>
      </c>
      <c r="BD384" s="1005">
        <v>278</v>
      </c>
      <c r="BE384" s="1005">
        <v>0.74460000000000004</v>
      </c>
      <c r="BF384" s="1024">
        <f t="shared" si="369"/>
        <v>0.35272819258185334</v>
      </c>
      <c r="BG384" s="1005">
        <v>22422</v>
      </c>
      <c r="BH384" s="1005">
        <f t="shared" si="347"/>
        <v>38140</v>
      </c>
      <c r="BI384" s="1005">
        <f t="shared" si="348"/>
        <v>0</v>
      </c>
      <c r="BJ384" s="1005">
        <v>278</v>
      </c>
      <c r="BK384" s="1005">
        <v>83.52</v>
      </c>
      <c r="BL384" s="1005">
        <v>278</v>
      </c>
      <c r="BM384" s="1005">
        <v>0.71419999999999995</v>
      </c>
      <c r="BN384" s="1024">
        <f t="shared" si="370"/>
        <v>0.21297294061302685</v>
      </c>
      <c r="BO384" s="1005">
        <v>12807</v>
      </c>
      <c r="BP384" s="1005">
        <f t="shared" si="350"/>
        <v>36081</v>
      </c>
      <c r="BQ384" s="1005">
        <f t="shared" si="351"/>
        <v>0</v>
      </c>
      <c r="BR384" s="1005">
        <v>278</v>
      </c>
      <c r="BS384" s="1005">
        <v>18.48</v>
      </c>
      <c r="BT384" s="1005">
        <v>278</v>
      </c>
      <c r="BU384" s="1005">
        <v>0.75409999999999999</v>
      </c>
      <c r="BV384" s="1024">
        <f t="shared" si="371"/>
        <v>0.16771982497788948</v>
      </c>
      <c r="BW384" s="1005">
        <v>2306</v>
      </c>
      <c r="BX384" s="1005">
        <f t="shared" si="353"/>
        <v>8249</v>
      </c>
      <c r="BY384" s="1005">
        <f t="shared" si="354"/>
        <v>0</v>
      </c>
      <c r="BZ384" s="1005">
        <v>278</v>
      </c>
      <c r="CA384" s="1005">
        <v>14.76</v>
      </c>
      <c r="CB384" s="1005">
        <v>278</v>
      </c>
      <c r="CC384" s="1005">
        <v>0.80179999999999996</v>
      </c>
      <c r="CD384" s="1024">
        <f t="shared" si="372"/>
        <v>0.16318442754320014</v>
      </c>
      <c r="CE384" s="1005">
        <v>1792</v>
      </c>
      <c r="CF384" s="1005">
        <f t="shared" si="356"/>
        <v>6589</v>
      </c>
      <c r="CG384" s="1005">
        <f t="shared" si="357"/>
        <v>0</v>
      </c>
      <c r="CH384" s="1005">
        <v>278</v>
      </c>
      <c r="CI384" s="1005">
        <v>11.52</v>
      </c>
      <c r="CJ384" s="1005">
        <v>278</v>
      </c>
      <c r="CK384" s="1005">
        <v>0.78569999999999995</v>
      </c>
      <c r="CL384" s="1024">
        <f t="shared" si="373"/>
        <v>0.18329923115079366</v>
      </c>
      <c r="CM384" s="1005">
        <v>1419</v>
      </c>
      <c r="CN384" s="1005">
        <f t="shared" si="358"/>
        <v>4645</v>
      </c>
      <c r="CO384" s="1005">
        <f t="shared" si="359"/>
        <v>0</v>
      </c>
      <c r="CP384" s="1005">
        <v>278</v>
      </c>
      <c r="CQ384" s="1005">
        <v>66.599999999999994</v>
      </c>
      <c r="CR384" s="1005">
        <v>278</v>
      </c>
      <c r="CS384" s="1005">
        <v>0.84109999999999996</v>
      </c>
      <c r="CT384" s="1024">
        <f t="shared" si="362"/>
        <v>0.12415641447899514</v>
      </c>
      <c r="CU384" s="1005">
        <v>6152</v>
      </c>
      <c r="CV384" s="1005">
        <f t="shared" si="360"/>
        <v>29730</v>
      </c>
      <c r="CW384" s="1005">
        <f t="shared" si="361"/>
        <v>0</v>
      </c>
    </row>
    <row r="385" spans="1:101">
      <c r="A385" s="1004">
        <v>379</v>
      </c>
      <c r="B385" s="1005" t="s">
        <v>1719</v>
      </c>
      <c r="C385" s="1004" t="s">
        <v>1274</v>
      </c>
      <c r="D385" s="1005" t="s">
        <v>2054</v>
      </c>
      <c r="E385" s="1004" t="s">
        <v>55</v>
      </c>
      <c r="F385" s="1004">
        <v>278</v>
      </c>
      <c r="G385" s="1005">
        <v>143.76</v>
      </c>
      <c r="H385" s="1004">
        <v>278</v>
      </c>
      <c r="I385" s="1005">
        <v>0.74509999999999998</v>
      </c>
      <c r="J385" s="1024">
        <f t="shared" si="363"/>
        <v>0.26560471155629756</v>
      </c>
      <c r="K385" s="1005">
        <v>27492</v>
      </c>
      <c r="L385" s="1005">
        <f t="shared" si="329"/>
        <v>62104</v>
      </c>
      <c r="M385" s="1005">
        <f t="shared" si="330"/>
        <v>0</v>
      </c>
      <c r="N385" s="1005">
        <v>278</v>
      </c>
      <c r="O385" s="1005">
        <v>132</v>
      </c>
      <c r="P385" s="1005">
        <v>278</v>
      </c>
      <c r="Q385" s="1005">
        <v>0.71589999999999998</v>
      </c>
      <c r="R385" s="1024">
        <f t="shared" si="364"/>
        <v>0.28980327468230693</v>
      </c>
      <c r="S385" s="1005">
        <v>28461</v>
      </c>
      <c r="T385" s="1005">
        <f t="shared" si="332"/>
        <v>58925</v>
      </c>
      <c r="U385" s="1005">
        <f t="shared" si="333"/>
        <v>0</v>
      </c>
      <c r="V385" s="1005">
        <v>278</v>
      </c>
      <c r="W385" s="1005">
        <v>144</v>
      </c>
      <c r="X385" s="1005">
        <v>278</v>
      </c>
      <c r="Y385" s="1005">
        <v>0.70150000000000001</v>
      </c>
      <c r="Z385" s="1024">
        <f t="shared" si="365"/>
        <v>0.30610532407407409</v>
      </c>
      <c r="AA385" s="1005">
        <v>31737</v>
      </c>
      <c r="AB385" s="1005">
        <f t="shared" si="335"/>
        <v>62208</v>
      </c>
      <c r="AC385" s="1005">
        <f t="shared" si="336"/>
        <v>0</v>
      </c>
      <c r="AD385" s="1005">
        <v>278</v>
      </c>
      <c r="AE385" s="1005">
        <v>156.24</v>
      </c>
      <c r="AF385" s="1005">
        <v>278</v>
      </c>
      <c r="AG385" s="1005">
        <v>0.74309999999999998</v>
      </c>
      <c r="AH385" s="1024">
        <f t="shared" si="366"/>
        <v>0.32719513403696543</v>
      </c>
      <c r="AI385" s="1005">
        <v>38034</v>
      </c>
      <c r="AJ385" s="1005">
        <f t="shared" si="338"/>
        <v>69746</v>
      </c>
      <c r="AK385" s="1005">
        <f t="shared" si="339"/>
        <v>0</v>
      </c>
      <c r="AL385" s="1005">
        <v>278</v>
      </c>
      <c r="AM385" s="1005">
        <v>152.16</v>
      </c>
      <c r="AN385" s="1005">
        <v>278</v>
      </c>
      <c r="AO385" s="1005">
        <v>0.76149999999999995</v>
      </c>
      <c r="AP385" s="1024">
        <f t="shared" si="367"/>
        <v>0.31861092737695468</v>
      </c>
      <c r="AQ385" s="1005">
        <v>36069</v>
      </c>
      <c r="AR385" s="1005">
        <f t="shared" si="341"/>
        <v>67924</v>
      </c>
      <c r="AS385" s="1005">
        <f t="shared" si="342"/>
        <v>0</v>
      </c>
      <c r="AT385" s="1005">
        <v>278</v>
      </c>
      <c r="AU385" s="1005">
        <v>148.80000000000001</v>
      </c>
      <c r="AV385" s="1005">
        <v>278</v>
      </c>
      <c r="AW385" s="1005">
        <v>0.71430000000000005</v>
      </c>
      <c r="AX385" s="1024">
        <f t="shared" si="368"/>
        <v>0.29155465949820786</v>
      </c>
      <c r="AY385" s="1005">
        <v>31236</v>
      </c>
      <c r="AZ385" s="1005">
        <f t="shared" si="344"/>
        <v>64282</v>
      </c>
      <c r="BA385" s="1005">
        <f t="shared" si="345"/>
        <v>0</v>
      </c>
      <c r="BB385" s="1005">
        <v>278</v>
      </c>
      <c r="BC385" s="1005">
        <v>61.92</v>
      </c>
      <c r="BD385" s="1005">
        <v>278</v>
      </c>
      <c r="BE385" s="1005">
        <v>0.61550000000000005</v>
      </c>
      <c r="BF385" s="1024">
        <f t="shared" si="369"/>
        <v>0.51940068350420932</v>
      </c>
      <c r="BG385" s="1005">
        <v>23928</v>
      </c>
      <c r="BH385" s="1005">
        <f t="shared" si="347"/>
        <v>27641</v>
      </c>
      <c r="BI385" s="1005">
        <f t="shared" si="348"/>
        <v>0</v>
      </c>
      <c r="BJ385" s="1005">
        <v>278</v>
      </c>
      <c r="BK385" s="1005">
        <v>32.880000000000003</v>
      </c>
      <c r="BL385" s="1005">
        <v>278</v>
      </c>
      <c r="BM385" s="1005">
        <v>0.34760000000000002</v>
      </c>
      <c r="BN385" s="1024">
        <f t="shared" si="370"/>
        <v>0.42388990267639898</v>
      </c>
      <c r="BO385" s="1005">
        <v>10035</v>
      </c>
      <c r="BP385" s="1005">
        <f t="shared" si="350"/>
        <v>14204</v>
      </c>
      <c r="BQ385" s="1005">
        <f t="shared" si="351"/>
        <v>0</v>
      </c>
      <c r="BR385" s="1005">
        <v>278</v>
      </c>
      <c r="BS385" s="1005">
        <v>21.36</v>
      </c>
      <c r="BT385" s="1005">
        <v>278</v>
      </c>
      <c r="BU385" s="1005">
        <v>0.1643</v>
      </c>
      <c r="BV385" s="1024">
        <f t="shared" si="371"/>
        <v>0.46740968950102696</v>
      </c>
      <c r="BW385" s="1005">
        <v>7428</v>
      </c>
      <c r="BX385" s="1005">
        <f t="shared" si="353"/>
        <v>9535</v>
      </c>
      <c r="BY385" s="1005">
        <f t="shared" si="354"/>
        <v>0</v>
      </c>
      <c r="BZ385" s="1005">
        <v>278</v>
      </c>
      <c r="CA385" s="1005">
        <v>26.4</v>
      </c>
      <c r="CB385" s="1005">
        <v>278</v>
      </c>
      <c r="CC385" s="1005">
        <v>0.18410000000000001</v>
      </c>
      <c r="CD385" s="1024">
        <f t="shared" si="372"/>
        <v>0.4279692082111437</v>
      </c>
      <c r="CE385" s="1005">
        <v>8406</v>
      </c>
      <c r="CF385" s="1005">
        <f t="shared" si="356"/>
        <v>11785</v>
      </c>
      <c r="CG385" s="1005">
        <f t="shared" si="357"/>
        <v>0</v>
      </c>
      <c r="CH385" s="1005">
        <v>278</v>
      </c>
      <c r="CI385" s="1005">
        <v>19.2</v>
      </c>
      <c r="CJ385" s="1005">
        <v>278</v>
      </c>
      <c r="CK385" s="1005">
        <v>0.17530000000000001</v>
      </c>
      <c r="CL385" s="1024">
        <f t="shared" si="373"/>
        <v>0.46549479166666669</v>
      </c>
      <c r="CM385" s="1005">
        <v>6006</v>
      </c>
      <c r="CN385" s="1005">
        <f t="shared" si="358"/>
        <v>7741</v>
      </c>
      <c r="CO385" s="1005">
        <f t="shared" si="359"/>
        <v>0</v>
      </c>
      <c r="CP385" s="1005">
        <v>278</v>
      </c>
      <c r="CQ385" s="1005">
        <v>35.520000000000003</v>
      </c>
      <c r="CR385" s="1005">
        <v>278</v>
      </c>
      <c r="CS385" s="1005">
        <v>0.28420000000000001</v>
      </c>
      <c r="CT385" s="1024">
        <f t="shared" si="362"/>
        <v>0.21568947980238301</v>
      </c>
      <c r="CU385" s="1005">
        <v>5700</v>
      </c>
      <c r="CV385" s="1005">
        <f t="shared" si="360"/>
        <v>15856</v>
      </c>
      <c r="CW385" s="1005">
        <f t="shared" si="361"/>
        <v>0</v>
      </c>
    </row>
    <row r="386" spans="1:101">
      <c r="A386" s="1004">
        <v>380</v>
      </c>
      <c r="B386" s="1005" t="s">
        <v>1352</v>
      </c>
      <c r="C386" s="1004" t="s">
        <v>1274</v>
      </c>
      <c r="D386" s="1005" t="s">
        <v>2054</v>
      </c>
      <c r="E386" s="1004" t="s">
        <v>55</v>
      </c>
      <c r="F386" s="1004">
        <v>278</v>
      </c>
      <c r="G386" s="1005">
        <v>380</v>
      </c>
      <c r="H386" s="1004">
        <v>380</v>
      </c>
      <c r="I386" s="1005">
        <v>0.96120000000000005</v>
      </c>
      <c r="J386" s="1024">
        <f t="shared" si="363"/>
        <v>0.88283625730994153</v>
      </c>
      <c r="K386" s="1005">
        <v>241544</v>
      </c>
      <c r="L386" s="1005">
        <f t="shared" si="329"/>
        <v>164160</v>
      </c>
      <c r="M386" s="1005">
        <f t="shared" si="330"/>
        <v>77384</v>
      </c>
      <c r="N386" s="1005">
        <v>278</v>
      </c>
      <c r="O386" s="1005">
        <v>380</v>
      </c>
      <c r="P386" s="1005">
        <v>380</v>
      </c>
      <c r="Q386" s="1005">
        <v>0.95950000000000002</v>
      </c>
      <c r="R386" s="1024">
        <f t="shared" si="364"/>
        <v>0.49291171477079798</v>
      </c>
      <c r="S386" s="1005">
        <v>139356</v>
      </c>
      <c r="T386" s="1005">
        <f t="shared" si="332"/>
        <v>169632</v>
      </c>
      <c r="U386" s="1005">
        <f t="shared" si="333"/>
        <v>0</v>
      </c>
      <c r="V386" s="1005">
        <v>278</v>
      </c>
      <c r="W386" s="1005">
        <v>352</v>
      </c>
      <c r="X386" s="1005">
        <v>352</v>
      </c>
      <c r="Y386" s="1005">
        <v>0.95589999999999997</v>
      </c>
      <c r="Z386" s="1024">
        <f t="shared" si="365"/>
        <v>0.52550505050505047</v>
      </c>
      <c r="AA386" s="1005">
        <v>133184</v>
      </c>
      <c r="AB386" s="1005">
        <f t="shared" si="335"/>
        <v>152064</v>
      </c>
      <c r="AC386" s="1005">
        <f t="shared" si="336"/>
        <v>0</v>
      </c>
      <c r="AD386" s="1005">
        <v>278</v>
      </c>
      <c r="AE386" s="1005">
        <v>340</v>
      </c>
      <c r="AF386" s="1005">
        <v>340</v>
      </c>
      <c r="AG386" s="1005">
        <v>0.95930000000000004</v>
      </c>
      <c r="AH386" s="1024">
        <f t="shared" si="366"/>
        <v>0.64803921568627454</v>
      </c>
      <c r="AI386" s="1005">
        <v>163928</v>
      </c>
      <c r="AJ386" s="1005">
        <f t="shared" si="338"/>
        <v>151776</v>
      </c>
      <c r="AK386" s="1005">
        <f t="shared" si="339"/>
        <v>12152</v>
      </c>
      <c r="AL386" s="1005">
        <v>278</v>
      </c>
      <c r="AM386" s="1005">
        <v>364</v>
      </c>
      <c r="AN386" s="1005">
        <v>364</v>
      </c>
      <c r="AO386" s="1005">
        <v>0.95660000000000001</v>
      </c>
      <c r="AP386" s="1024">
        <f t="shared" si="367"/>
        <v>0.49091634172279336</v>
      </c>
      <c r="AQ386" s="1005">
        <v>132948</v>
      </c>
      <c r="AR386" s="1005">
        <f t="shared" si="341"/>
        <v>162490</v>
      </c>
      <c r="AS386" s="1005">
        <f t="shared" si="342"/>
        <v>0</v>
      </c>
      <c r="AT386" s="1005">
        <v>278</v>
      </c>
      <c r="AU386" s="1005">
        <v>368</v>
      </c>
      <c r="AV386" s="1005">
        <v>368</v>
      </c>
      <c r="AW386" s="1005">
        <v>0.95779999999999998</v>
      </c>
      <c r="AX386" s="1024">
        <f t="shared" si="368"/>
        <v>0.46121678743961353</v>
      </c>
      <c r="AY386" s="1005">
        <v>122204</v>
      </c>
      <c r="AZ386" s="1005">
        <f t="shared" si="344"/>
        <v>158976</v>
      </c>
      <c r="BA386" s="1005">
        <f t="shared" si="345"/>
        <v>0</v>
      </c>
      <c r="BB386" s="1005">
        <v>278</v>
      </c>
      <c r="BC386" s="1005">
        <v>360</v>
      </c>
      <c r="BD386" s="1005">
        <v>360</v>
      </c>
      <c r="BE386" s="1005">
        <v>0.94950000000000001</v>
      </c>
      <c r="BF386" s="1024">
        <f t="shared" si="369"/>
        <v>0.52958482676224616</v>
      </c>
      <c r="BG386" s="1005">
        <v>141844</v>
      </c>
      <c r="BH386" s="1005">
        <f t="shared" si="347"/>
        <v>160704</v>
      </c>
      <c r="BI386" s="1005">
        <f t="shared" si="348"/>
        <v>0</v>
      </c>
      <c r="BJ386" s="1005">
        <v>278</v>
      </c>
      <c r="BK386" s="1005">
        <v>314.8</v>
      </c>
      <c r="BL386" s="1005">
        <v>314.8</v>
      </c>
      <c r="BM386" s="1005">
        <v>0.96179999999999999</v>
      </c>
      <c r="BN386" s="1024">
        <f t="shared" si="370"/>
        <v>0.46322179867287872</v>
      </c>
      <c r="BO386" s="1005">
        <v>104992</v>
      </c>
      <c r="BP386" s="1005">
        <f t="shared" si="350"/>
        <v>135994</v>
      </c>
      <c r="BQ386" s="1005">
        <f t="shared" si="351"/>
        <v>0</v>
      </c>
      <c r="BR386" s="1005">
        <v>278</v>
      </c>
      <c r="BS386" s="1005">
        <v>195.2</v>
      </c>
      <c r="BT386" s="1005">
        <v>278</v>
      </c>
      <c r="BU386" s="1005">
        <v>0.95199999999999996</v>
      </c>
      <c r="BV386" s="1024">
        <f t="shared" si="371"/>
        <v>0.51032577560373704</v>
      </c>
      <c r="BW386" s="1005">
        <v>74114</v>
      </c>
      <c r="BX386" s="1005">
        <f t="shared" si="353"/>
        <v>87137</v>
      </c>
      <c r="BY386" s="1005">
        <f t="shared" si="354"/>
        <v>0</v>
      </c>
      <c r="BZ386" s="1005">
        <v>278</v>
      </c>
      <c r="CA386" s="1005">
        <v>205.2</v>
      </c>
      <c r="CB386" s="1005">
        <v>278</v>
      </c>
      <c r="CC386" s="1005">
        <v>0.89959999999999996</v>
      </c>
      <c r="CD386" s="1024">
        <f t="shared" si="372"/>
        <v>0.44345668532142785</v>
      </c>
      <c r="CE386" s="1005">
        <v>67702</v>
      </c>
      <c r="CF386" s="1005">
        <f t="shared" si="356"/>
        <v>91601</v>
      </c>
      <c r="CG386" s="1005">
        <f t="shared" si="357"/>
        <v>0</v>
      </c>
      <c r="CH386" s="1005">
        <v>278</v>
      </c>
      <c r="CI386" s="1005">
        <v>292</v>
      </c>
      <c r="CJ386" s="1005">
        <v>292</v>
      </c>
      <c r="CK386" s="1005">
        <v>0.96950000000000003</v>
      </c>
      <c r="CL386" s="1024">
        <f t="shared" si="373"/>
        <v>0.36859915198956295</v>
      </c>
      <c r="CM386" s="1005">
        <v>72328</v>
      </c>
      <c r="CN386" s="1005">
        <f t="shared" si="358"/>
        <v>117734</v>
      </c>
      <c r="CO386" s="1005">
        <f t="shared" si="359"/>
        <v>0</v>
      </c>
      <c r="CP386" s="1005">
        <v>278</v>
      </c>
      <c r="CQ386" s="1005">
        <v>337.6</v>
      </c>
      <c r="CR386" s="1005">
        <v>337.6</v>
      </c>
      <c r="CS386" s="1005">
        <v>0.94920000000000004</v>
      </c>
      <c r="CT386" s="1024">
        <f t="shared" si="362"/>
        <v>0.60831836365489467</v>
      </c>
      <c r="CU386" s="1005">
        <v>152794</v>
      </c>
      <c r="CV386" s="1005">
        <f t="shared" si="360"/>
        <v>150705</v>
      </c>
      <c r="CW386" s="1005">
        <f t="shared" si="361"/>
        <v>2089</v>
      </c>
    </row>
    <row r="387" spans="1:101">
      <c r="A387" s="1004">
        <v>381</v>
      </c>
      <c r="B387" s="1005" t="s">
        <v>2285</v>
      </c>
      <c r="C387" s="1004" t="s">
        <v>1274</v>
      </c>
      <c r="D387" s="1005" t="s">
        <v>2011</v>
      </c>
      <c r="E387" s="1004" t="s">
        <v>55</v>
      </c>
      <c r="F387" s="1004">
        <v>556</v>
      </c>
      <c r="G387" s="1005">
        <v>171.35</v>
      </c>
      <c r="H387" s="1004">
        <v>444.8</v>
      </c>
      <c r="I387" s="1005">
        <v>0.77300000000000002</v>
      </c>
      <c r="J387" s="1024">
        <f t="shared" si="363"/>
        <v>6.0046039620011024E-2</v>
      </c>
      <c r="K387" s="1005">
        <v>7408</v>
      </c>
      <c r="L387" s="1005">
        <f t="shared" si="329"/>
        <v>74023</v>
      </c>
      <c r="M387" s="1005">
        <f t="shared" si="330"/>
        <v>0</v>
      </c>
      <c r="N387" s="1005">
        <v>556</v>
      </c>
      <c r="O387" s="1005">
        <v>176.95</v>
      </c>
      <c r="P387" s="1005">
        <v>444.8</v>
      </c>
      <c r="Q387" s="1005">
        <v>0.74780000000000002</v>
      </c>
      <c r="R387" s="1024">
        <f t="shared" si="364"/>
        <v>5.3998912273985428E-2</v>
      </c>
      <c r="S387" s="1005">
        <v>7109</v>
      </c>
      <c r="T387" s="1005">
        <f t="shared" si="332"/>
        <v>78990</v>
      </c>
      <c r="U387" s="1005">
        <f t="shared" si="333"/>
        <v>0</v>
      </c>
      <c r="V387" s="1005">
        <v>556</v>
      </c>
      <c r="W387" s="1005">
        <v>270.95</v>
      </c>
      <c r="X387" s="1005">
        <v>444.8</v>
      </c>
      <c r="Y387" s="1005">
        <v>0.74199999999999999</v>
      </c>
      <c r="Z387" s="1024">
        <f t="shared" si="365"/>
        <v>4.5759775276291235E-2</v>
      </c>
      <c r="AA387" s="1005">
        <v>8927</v>
      </c>
      <c r="AB387" s="1005">
        <f t="shared" si="335"/>
        <v>117050</v>
      </c>
      <c r="AC387" s="1005">
        <f t="shared" si="336"/>
        <v>0</v>
      </c>
      <c r="AD387" s="1005">
        <v>556</v>
      </c>
      <c r="AE387" s="1005">
        <v>189.35</v>
      </c>
      <c r="AF387" s="1005">
        <v>444.8</v>
      </c>
      <c r="AG387" s="1005">
        <v>0.75490000000000002</v>
      </c>
      <c r="AH387" s="1024">
        <f t="shared" si="366"/>
        <v>6.3232734510535474E-2</v>
      </c>
      <c r="AI387" s="1005">
        <v>8908</v>
      </c>
      <c r="AJ387" s="1005">
        <f t="shared" si="338"/>
        <v>84526</v>
      </c>
      <c r="AK387" s="1005">
        <f t="shared" si="339"/>
        <v>0</v>
      </c>
      <c r="AL387" s="1005">
        <v>556</v>
      </c>
      <c r="AM387" s="1005">
        <v>211.75</v>
      </c>
      <c r="AN387" s="1005">
        <v>444.8</v>
      </c>
      <c r="AO387" s="1005">
        <v>0.71789999999999998</v>
      </c>
      <c r="AP387" s="1024">
        <f t="shared" si="367"/>
        <v>0.14205100861992356</v>
      </c>
      <c r="AQ387" s="1005">
        <v>22379</v>
      </c>
      <c r="AR387" s="1005">
        <f t="shared" si="341"/>
        <v>94525</v>
      </c>
      <c r="AS387" s="1005">
        <f t="shared" si="342"/>
        <v>0</v>
      </c>
      <c r="AT387" s="1005">
        <v>556</v>
      </c>
      <c r="AU387" s="1005">
        <v>288.95</v>
      </c>
      <c r="AV387" s="1005">
        <v>444.8</v>
      </c>
      <c r="AW387" s="1005">
        <v>0.69579999999999997</v>
      </c>
      <c r="AX387" s="1024">
        <f t="shared" si="368"/>
        <v>0.10135836649939436</v>
      </c>
      <c r="AY387" s="1005">
        <v>21087</v>
      </c>
      <c r="AZ387" s="1005">
        <f t="shared" si="344"/>
        <v>124826</v>
      </c>
      <c r="BA387" s="1005">
        <f t="shared" si="345"/>
        <v>0</v>
      </c>
      <c r="BB387" s="1005">
        <v>556</v>
      </c>
      <c r="BC387" s="1005">
        <v>229.35</v>
      </c>
      <c r="BD387" s="1005">
        <v>444.8</v>
      </c>
      <c r="BE387" s="1005">
        <v>0.7036</v>
      </c>
      <c r="BF387" s="1024">
        <f t="shared" si="369"/>
        <v>9.0209357440733634E-2</v>
      </c>
      <c r="BG387" s="1005">
        <v>15393</v>
      </c>
      <c r="BH387" s="1005">
        <f t="shared" si="347"/>
        <v>102382</v>
      </c>
      <c r="BI387" s="1005">
        <f t="shared" si="348"/>
        <v>0</v>
      </c>
      <c r="BJ387" s="1005">
        <v>556</v>
      </c>
      <c r="BK387" s="1005">
        <v>204.15</v>
      </c>
      <c r="BL387" s="1005">
        <v>444.8</v>
      </c>
      <c r="BM387" s="1005">
        <v>0.7762</v>
      </c>
      <c r="BN387" s="1024">
        <f t="shared" si="370"/>
        <v>5.4650719786649253E-2</v>
      </c>
      <c r="BO387" s="1005">
        <v>8033</v>
      </c>
      <c r="BP387" s="1005">
        <f t="shared" si="350"/>
        <v>88193</v>
      </c>
      <c r="BQ387" s="1005">
        <f t="shared" si="351"/>
        <v>0</v>
      </c>
      <c r="BR387" s="1005">
        <v>278</v>
      </c>
      <c r="BS387" s="1005">
        <v>171.2</v>
      </c>
      <c r="BT387" s="1005">
        <v>222.4</v>
      </c>
      <c r="BU387" s="1005">
        <v>0.9919</v>
      </c>
      <c r="BV387" s="1024">
        <f t="shared" si="371"/>
        <v>6.1355328610189934E-2</v>
      </c>
      <c r="BW387" s="1005">
        <v>7815</v>
      </c>
      <c r="BX387" s="1005">
        <f t="shared" si="353"/>
        <v>76424</v>
      </c>
      <c r="BY387" s="1005">
        <f t="shared" si="354"/>
        <v>0</v>
      </c>
      <c r="BZ387" s="1005">
        <v>278</v>
      </c>
      <c r="CA387" s="1005">
        <v>168.8</v>
      </c>
      <c r="CB387" s="1005">
        <v>222.4</v>
      </c>
      <c r="CC387" s="1005">
        <v>0.98870000000000002</v>
      </c>
      <c r="CD387" s="1024">
        <f t="shared" si="372"/>
        <v>8.8042411965550627E-2</v>
      </c>
      <c r="CE387" s="1005">
        <v>11057</v>
      </c>
      <c r="CF387" s="1005">
        <f t="shared" si="356"/>
        <v>75352</v>
      </c>
      <c r="CG387" s="1005">
        <f t="shared" si="357"/>
        <v>0</v>
      </c>
      <c r="CH387" s="1005">
        <v>278</v>
      </c>
      <c r="CI387" s="1005">
        <v>173.6</v>
      </c>
      <c r="CJ387" s="1005">
        <v>222.4</v>
      </c>
      <c r="CK387" s="1005">
        <v>0.9879</v>
      </c>
      <c r="CL387" s="1024">
        <f t="shared" si="373"/>
        <v>7.6813487491770902E-2</v>
      </c>
      <c r="CM387" s="1005">
        <v>8961</v>
      </c>
      <c r="CN387" s="1005">
        <f t="shared" si="358"/>
        <v>69996</v>
      </c>
      <c r="CO387" s="1005">
        <f t="shared" si="359"/>
        <v>0</v>
      </c>
      <c r="CP387" s="1005">
        <v>278</v>
      </c>
      <c r="CQ387" s="1005">
        <v>243.2</v>
      </c>
      <c r="CR387" s="1005">
        <v>243.2</v>
      </c>
      <c r="CS387" s="1005">
        <v>0.80420000000000003</v>
      </c>
      <c r="CT387" s="1024">
        <f t="shared" si="362"/>
        <v>9.7683883347481612E-2</v>
      </c>
      <c r="CU387" s="1005">
        <v>17675</v>
      </c>
      <c r="CV387" s="1005">
        <f t="shared" si="360"/>
        <v>108564</v>
      </c>
      <c r="CW387" s="1005">
        <f t="shared" si="361"/>
        <v>0</v>
      </c>
    </row>
    <row r="388" spans="1:101">
      <c r="A388" s="1004">
        <v>382</v>
      </c>
      <c r="B388" s="1005" t="s">
        <v>1931</v>
      </c>
      <c r="C388" s="1004" t="s">
        <v>1274</v>
      </c>
      <c r="D388" s="1005" t="s">
        <v>2203</v>
      </c>
      <c r="E388" s="1004" t="s">
        <v>55</v>
      </c>
      <c r="F388" s="1004">
        <v>278</v>
      </c>
      <c r="G388" s="1005">
        <v>108</v>
      </c>
      <c r="H388" s="1004">
        <v>222.4</v>
      </c>
      <c r="I388" s="1005">
        <v>0.6724</v>
      </c>
      <c r="J388" s="1024">
        <f t="shared" si="363"/>
        <v>0.1165895061728395</v>
      </c>
      <c r="K388" s="1005">
        <v>9066</v>
      </c>
      <c r="L388" s="1005">
        <f t="shared" si="329"/>
        <v>46656</v>
      </c>
      <c r="M388" s="1005">
        <f t="shared" si="330"/>
        <v>0</v>
      </c>
      <c r="N388" s="1005">
        <v>278</v>
      </c>
      <c r="O388" s="1005">
        <v>120</v>
      </c>
      <c r="P388" s="1005">
        <v>222.4</v>
      </c>
      <c r="Q388" s="1005">
        <v>0.65529999999999999</v>
      </c>
      <c r="R388" s="1024">
        <f t="shared" si="364"/>
        <v>0.24099462365591398</v>
      </c>
      <c r="S388" s="1005">
        <v>21516</v>
      </c>
      <c r="T388" s="1005">
        <f t="shared" si="332"/>
        <v>53568</v>
      </c>
      <c r="U388" s="1005">
        <f t="shared" si="333"/>
        <v>0</v>
      </c>
      <c r="V388" s="1005">
        <v>278</v>
      </c>
      <c r="W388" s="1005">
        <v>126</v>
      </c>
      <c r="X388" s="1005">
        <v>222.4</v>
      </c>
      <c r="Y388" s="1005">
        <v>0.65169999999999995</v>
      </c>
      <c r="Z388" s="1024">
        <f t="shared" si="365"/>
        <v>0.37738095238095237</v>
      </c>
      <c r="AA388" s="1005">
        <v>34236</v>
      </c>
      <c r="AB388" s="1005">
        <f t="shared" si="335"/>
        <v>54432</v>
      </c>
      <c r="AC388" s="1005">
        <f t="shared" si="336"/>
        <v>0</v>
      </c>
      <c r="AD388" s="1005">
        <v>278</v>
      </c>
      <c r="AE388" s="1005">
        <v>177.84</v>
      </c>
      <c r="AF388" s="1005">
        <v>222.4</v>
      </c>
      <c r="AG388" s="1005">
        <v>0.66549999999999998</v>
      </c>
      <c r="AH388" s="1024">
        <f t="shared" si="366"/>
        <v>0.31563801459811647</v>
      </c>
      <c r="AI388" s="1005">
        <v>41763</v>
      </c>
      <c r="AJ388" s="1005">
        <f t="shared" si="338"/>
        <v>79388</v>
      </c>
      <c r="AK388" s="1005">
        <f t="shared" si="339"/>
        <v>0</v>
      </c>
      <c r="AL388" s="1005">
        <v>278</v>
      </c>
      <c r="AM388" s="1005">
        <v>148.80000000000001</v>
      </c>
      <c r="AN388" s="1005">
        <v>222.4</v>
      </c>
      <c r="AO388" s="1005">
        <v>0.64249999999999996</v>
      </c>
      <c r="AP388" s="1024">
        <f t="shared" si="367"/>
        <v>0.1751105619146722</v>
      </c>
      <c r="AQ388" s="1005">
        <v>19386</v>
      </c>
      <c r="AR388" s="1005">
        <f t="shared" si="341"/>
        <v>66424</v>
      </c>
      <c r="AS388" s="1005">
        <f t="shared" si="342"/>
        <v>0</v>
      </c>
      <c r="AT388" s="1005">
        <v>278</v>
      </c>
      <c r="AU388" s="1005">
        <v>150</v>
      </c>
      <c r="AV388" s="1005">
        <v>222.4</v>
      </c>
      <c r="AW388" s="1005">
        <v>0.68369999999999997</v>
      </c>
      <c r="AX388" s="1024">
        <f t="shared" si="368"/>
        <v>0.34786111111111112</v>
      </c>
      <c r="AY388" s="1005">
        <v>37569</v>
      </c>
      <c r="AZ388" s="1005">
        <f t="shared" si="344"/>
        <v>64800</v>
      </c>
      <c r="BA388" s="1005">
        <f t="shared" si="345"/>
        <v>0</v>
      </c>
      <c r="BB388" s="1005">
        <v>278</v>
      </c>
      <c r="BC388" s="1005">
        <v>169.2</v>
      </c>
      <c r="BD388" s="1005">
        <v>222.4</v>
      </c>
      <c r="BE388" s="1005">
        <v>0.51749999999999996</v>
      </c>
      <c r="BF388" s="1024">
        <f t="shared" si="369"/>
        <v>0.521858079768169</v>
      </c>
      <c r="BG388" s="1005">
        <v>65694</v>
      </c>
      <c r="BH388" s="1005">
        <f t="shared" si="347"/>
        <v>75531</v>
      </c>
      <c r="BI388" s="1005">
        <f t="shared" si="348"/>
        <v>0</v>
      </c>
      <c r="BJ388" s="1005">
        <v>278</v>
      </c>
      <c r="BK388" s="1005">
        <v>98.88</v>
      </c>
      <c r="BL388" s="1005">
        <v>222.4</v>
      </c>
      <c r="BM388" s="1005">
        <v>0.20119999999999999</v>
      </c>
      <c r="BN388" s="1024">
        <f t="shared" si="370"/>
        <v>0.50861313376483286</v>
      </c>
      <c r="BO388" s="1005">
        <v>36210</v>
      </c>
      <c r="BP388" s="1005">
        <f t="shared" si="350"/>
        <v>42716</v>
      </c>
      <c r="BQ388" s="1005">
        <f t="shared" si="351"/>
        <v>0</v>
      </c>
      <c r="BR388" s="1005">
        <v>278</v>
      </c>
      <c r="BS388" s="1005">
        <v>100.08</v>
      </c>
      <c r="BT388" s="1005">
        <v>222.4</v>
      </c>
      <c r="BU388" s="1005">
        <v>8.1299999999999997E-2</v>
      </c>
      <c r="BV388" s="1024">
        <f t="shared" si="371"/>
        <v>0.29512680178437894</v>
      </c>
      <c r="BW388" s="1005">
        <v>21975</v>
      </c>
      <c r="BX388" s="1005">
        <f t="shared" si="353"/>
        <v>44676</v>
      </c>
      <c r="BY388" s="1005">
        <f t="shared" si="354"/>
        <v>0</v>
      </c>
      <c r="BZ388" s="1005">
        <v>278</v>
      </c>
      <c r="CA388" s="1005">
        <v>117.12</v>
      </c>
      <c r="CB388" s="1005">
        <v>222.4</v>
      </c>
      <c r="CC388" s="1005">
        <v>6.1199999999999997E-2</v>
      </c>
      <c r="CD388" s="1024">
        <f t="shared" si="372"/>
        <v>0.36315111052353255</v>
      </c>
      <c r="CE388" s="1005">
        <v>31644</v>
      </c>
      <c r="CF388" s="1005">
        <f t="shared" si="356"/>
        <v>52282</v>
      </c>
      <c r="CG388" s="1005">
        <f t="shared" si="357"/>
        <v>0</v>
      </c>
      <c r="CH388" s="1005">
        <v>278</v>
      </c>
      <c r="CI388" s="1005">
        <v>97.92</v>
      </c>
      <c r="CJ388" s="1005">
        <v>222.4</v>
      </c>
      <c r="CK388" s="1005">
        <v>6.6199999999999995E-2</v>
      </c>
      <c r="CL388" s="1024">
        <f t="shared" si="373"/>
        <v>0.37599023984593832</v>
      </c>
      <c r="CM388" s="1005">
        <v>24741</v>
      </c>
      <c r="CN388" s="1005">
        <f t="shared" si="358"/>
        <v>39481</v>
      </c>
      <c r="CO388" s="1005">
        <f t="shared" si="359"/>
        <v>0</v>
      </c>
      <c r="CP388" s="1005">
        <v>278</v>
      </c>
      <c r="CQ388" s="1005">
        <v>97.8</v>
      </c>
      <c r="CR388" s="1005">
        <v>222.4</v>
      </c>
      <c r="CS388" s="1005">
        <v>0</v>
      </c>
      <c r="CT388" s="1024">
        <f t="shared" si="362"/>
        <v>0</v>
      </c>
      <c r="CU388" s="1005">
        <v>0</v>
      </c>
      <c r="CV388" s="1005">
        <f t="shared" si="360"/>
        <v>43658</v>
      </c>
      <c r="CW388" s="1005">
        <f t="shared" si="361"/>
        <v>0</v>
      </c>
    </row>
    <row r="389" spans="1:101">
      <c r="A389" s="1004">
        <v>383</v>
      </c>
      <c r="B389" s="1005" t="s">
        <v>2064</v>
      </c>
      <c r="C389" s="1004" t="s">
        <v>1274</v>
      </c>
      <c r="D389" s="1005" t="s">
        <v>2011</v>
      </c>
      <c r="E389" s="1004" t="s">
        <v>55</v>
      </c>
      <c r="F389" s="1004">
        <v>278</v>
      </c>
      <c r="G389" s="1005">
        <v>216</v>
      </c>
      <c r="H389" s="1004">
        <v>222.4</v>
      </c>
      <c r="I389" s="1005">
        <v>0.70079999999999998</v>
      </c>
      <c r="J389" s="1024">
        <f t="shared" si="363"/>
        <v>0.10825617283950617</v>
      </c>
      <c r="K389" s="1005">
        <v>16836</v>
      </c>
      <c r="L389" s="1005">
        <f t="shared" si="329"/>
        <v>93312</v>
      </c>
      <c r="M389" s="1005">
        <f t="shared" si="330"/>
        <v>0</v>
      </c>
      <c r="N389" s="1005">
        <v>278</v>
      </c>
      <c r="O389" s="1005">
        <v>220</v>
      </c>
      <c r="P389" s="1005">
        <v>222.4</v>
      </c>
      <c r="Q389" s="1005">
        <v>0.62060000000000004</v>
      </c>
      <c r="R389" s="1024">
        <f t="shared" si="364"/>
        <v>4.8826979472140764E-2</v>
      </c>
      <c r="S389" s="1005">
        <v>7992</v>
      </c>
      <c r="T389" s="1005">
        <f t="shared" si="332"/>
        <v>98208</v>
      </c>
      <c r="U389" s="1005">
        <f t="shared" si="333"/>
        <v>0</v>
      </c>
      <c r="V389" s="1005">
        <v>278</v>
      </c>
      <c r="W389" s="1005">
        <v>187.52</v>
      </c>
      <c r="X389" s="1005">
        <v>222.4</v>
      </c>
      <c r="Y389" s="1005">
        <v>0.5716</v>
      </c>
      <c r="Z389" s="1024">
        <f t="shared" si="365"/>
        <v>5.0246492226014412E-2</v>
      </c>
      <c r="AA389" s="1005">
        <v>6784</v>
      </c>
      <c r="AB389" s="1005">
        <f t="shared" si="335"/>
        <v>81009</v>
      </c>
      <c r="AC389" s="1005">
        <f t="shared" si="336"/>
        <v>0</v>
      </c>
      <c r="AD389" s="1005">
        <v>278</v>
      </c>
      <c r="AE389" s="1005">
        <v>129.91999999999999</v>
      </c>
      <c r="AF389" s="1005">
        <v>222.4</v>
      </c>
      <c r="AG389" s="1005">
        <v>0.96419999999999995</v>
      </c>
      <c r="AH389" s="1024">
        <f t="shared" si="366"/>
        <v>2.1394472694528315E-2</v>
      </c>
      <c r="AI389" s="1005">
        <v>2068</v>
      </c>
      <c r="AJ389" s="1005">
        <f t="shared" si="338"/>
        <v>57996</v>
      </c>
      <c r="AK389" s="1005">
        <f t="shared" si="339"/>
        <v>0</v>
      </c>
      <c r="AL389" s="1005">
        <v>278</v>
      </c>
      <c r="AM389" s="1005">
        <v>8</v>
      </c>
      <c r="AN389" s="1005">
        <v>222.4</v>
      </c>
      <c r="AO389" s="1005">
        <v>0.99360000000000004</v>
      </c>
      <c r="AP389" s="1024">
        <f t="shared" si="367"/>
        <v>0.10584677419354839</v>
      </c>
      <c r="AQ389" s="1005">
        <v>630</v>
      </c>
      <c r="AR389" s="1005">
        <f t="shared" si="341"/>
        <v>3571</v>
      </c>
      <c r="AS389" s="1005">
        <f t="shared" si="342"/>
        <v>0</v>
      </c>
      <c r="AT389" s="1005">
        <v>278</v>
      </c>
      <c r="AU389" s="1005">
        <v>8</v>
      </c>
      <c r="AV389" s="1005">
        <v>222.4</v>
      </c>
      <c r="AW389" s="1005">
        <v>0.96609999999999996</v>
      </c>
      <c r="AX389" s="1024">
        <f t="shared" si="368"/>
        <v>6.145833333333333E-2</v>
      </c>
      <c r="AY389" s="1005">
        <v>354</v>
      </c>
      <c r="AZ389" s="1005">
        <f t="shared" si="344"/>
        <v>3456</v>
      </c>
      <c r="BA389" s="1005">
        <f t="shared" si="345"/>
        <v>0</v>
      </c>
      <c r="BB389" s="1005">
        <v>278</v>
      </c>
      <c r="BC389" s="1005">
        <v>112.48</v>
      </c>
      <c r="BD389" s="1005">
        <v>222.4</v>
      </c>
      <c r="BE389" s="1005">
        <v>0.98219999999999996</v>
      </c>
      <c r="BF389" s="1024">
        <f t="shared" si="369"/>
        <v>2.9563200721944353E-2</v>
      </c>
      <c r="BG389" s="1005">
        <v>2474</v>
      </c>
      <c r="BH389" s="1005">
        <f t="shared" si="347"/>
        <v>50211</v>
      </c>
      <c r="BI389" s="1005">
        <f t="shared" si="348"/>
        <v>0</v>
      </c>
      <c r="BJ389" s="1005">
        <v>278</v>
      </c>
      <c r="BK389" s="1005">
        <v>128.96</v>
      </c>
      <c r="BL389" s="1005">
        <v>222.4</v>
      </c>
      <c r="BM389" s="1005">
        <v>0.98819999999999997</v>
      </c>
      <c r="BN389" s="1024">
        <f t="shared" si="370"/>
        <v>1.8308864074993107E-2</v>
      </c>
      <c r="BO389" s="1005">
        <v>1700</v>
      </c>
      <c r="BP389" s="1005">
        <f t="shared" si="350"/>
        <v>55711</v>
      </c>
      <c r="BQ389" s="1005">
        <f t="shared" si="351"/>
        <v>0</v>
      </c>
      <c r="BR389" s="1005">
        <v>278</v>
      </c>
      <c r="BS389" s="1005">
        <v>104.16</v>
      </c>
      <c r="BT389" s="1005">
        <v>222.4</v>
      </c>
      <c r="BU389" s="1005">
        <v>0.95930000000000004</v>
      </c>
      <c r="BV389" s="1024">
        <f t="shared" si="371"/>
        <v>1.3342789422394002E-2</v>
      </c>
      <c r="BW389" s="1005">
        <v>1034</v>
      </c>
      <c r="BX389" s="1005">
        <f t="shared" si="353"/>
        <v>46497</v>
      </c>
      <c r="BY389" s="1005">
        <f t="shared" si="354"/>
        <v>0</v>
      </c>
      <c r="BZ389" s="1005">
        <v>278</v>
      </c>
      <c r="CA389" s="1005">
        <v>2.88</v>
      </c>
      <c r="CB389" s="1005">
        <v>222.4</v>
      </c>
      <c r="CC389" s="1005">
        <v>0.9748</v>
      </c>
      <c r="CD389" s="1024">
        <f t="shared" si="372"/>
        <v>0.40882616487455203</v>
      </c>
      <c r="CE389" s="1005">
        <v>876</v>
      </c>
      <c r="CF389" s="1005">
        <f t="shared" si="356"/>
        <v>1286</v>
      </c>
      <c r="CG389" s="1005">
        <f t="shared" si="357"/>
        <v>0</v>
      </c>
      <c r="CH389" s="1005">
        <v>278</v>
      </c>
      <c r="CI389" s="1005">
        <v>8.32</v>
      </c>
      <c r="CJ389" s="1005">
        <v>222.4</v>
      </c>
      <c r="CK389" s="1005">
        <v>0.98199999999999998</v>
      </c>
      <c r="CL389" s="1024">
        <f t="shared" si="373"/>
        <v>0.1194768772893773</v>
      </c>
      <c r="CM389" s="1005">
        <v>668</v>
      </c>
      <c r="CN389" s="1005">
        <f t="shared" si="358"/>
        <v>3355</v>
      </c>
      <c r="CO389" s="1005">
        <f t="shared" si="359"/>
        <v>0</v>
      </c>
      <c r="CP389" s="1005">
        <v>278</v>
      </c>
      <c r="CQ389" s="1005">
        <v>3.52</v>
      </c>
      <c r="CR389" s="1005">
        <v>222.4</v>
      </c>
      <c r="CS389" s="1005">
        <v>0.99750000000000005</v>
      </c>
      <c r="CT389" s="1024">
        <f t="shared" si="362"/>
        <v>0.31692937438905178</v>
      </c>
      <c r="CU389" s="1005">
        <v>830</v>
      </c>
      <c r="CV389" s="1005">
        <f t="shared" si="360"/>
        <v>1571</v>
      </c>
      <c r="CW389" s="1005">
        <f t="shared" si="361"/>
        <v>0</v>
      </c>
    </row>
    <row r="390" spans="1:101">
      <c r="A390" s="1004">
        <v>384</v>
      </c>
      <c r="B390" s="1005" t="s">
        <v>2286</v>
      </c>
      <c r="C390" s="1004" t="s">
        <v>1274</v>
      </c>
      <c r="D390" s="1005" t="s">
        <v>2011</v>
      </c>
      <c r="E390" s="1004" t="s">
        <v>55</v>
      </c>
      <c r="F390" s="1004">
        <v>278</v>
      </c>
      <c r="G390" s="1005">
        <v>294.24</v>
      </c>
      <c r="H390" s="1004">
        <v>294.24</v>
      </c>
      <c r="I390" s="1005">
        <v>0.97240000000000004</v>
      </c>
      <c r="J390" s="1024">
        <f t="shared" si="363"/>
        <v>0.32510309044770708</v>
      </c>
      <c r="K390" s="1005">
        <v>68874</v>
      </c>
      <c r="L390" s="1005">
        <f t="shared" si="329"/>
        <v>127112</v>
      </c>
      <c r="M390" s="1005">
        <f t="shared" si="330"/>
        <v>0</v>
      </c>
      <c r="N390" s="1005">
        <v>278</v>
      </c>
      <c r="O390" s="1005">
        <v>277.60000000000002</v>
      </c>
      <c r="P390" s="1005">
        <v>277.60000000000002</v>
      </c>
      <c r="Q390" s="1005">
        <v>0.97470000000000001</v>
      </c>
      <c r="R390" s="1024">
        <f t="shared" si="364"/>
        <v>0.22204533482073685</v>
      </c>
      <c r="S390" s="1005">
        <v>45860</v>
      </c>
      <c r="T390" s="1005">
        <f t="shared" si="332"/>
        <v>123921</v>
      </c>
      <c r="U390" s="1005">
        <f t="shared" si="333"/>
        <v>0</v>
      </c>
      <c r="V390" s="1005">
        <v>278</v>
      </c>
      <c r="W390" s="1005">
        <v>270.88</v>
      </c>
      <c r="X390" s="1005">
        <v>270.88</v>
      </c>
      <c r="Y390" s="1005">
        <v>0.98029999999999995</v>
      </c>
      <c r="Z390" s="1024">
        <f t="shared" si="365"/>
        <v>0.3949473321519984</v>
      </c>
      <c r="AA390" s="1005">
        <v>77028</v>
      </c>
      <c r="AB390" s="1005">
        <f t="shared" si="335"/>
        <v>117020</v>
      </c>
      <c r="AC390" s="1005">
        <f t="shared" si="336"/>
        <v>0</v>
      </c>
      <c r="AD390" s="1005">
        <v>278</v>
      </c>
      <c r="AE390" s="1005">
        <v>263.04000000000002</v>
      </c>
      <c r="AF390" s="1005">
        <v>263.04000000000002</v>
      </c>
      <c r="AG390" s="1005">
        <v>0.98740000000000006</v>
      </c>
      <c r="AH390" s="1024">
        <f t="shared" si="366"/>
        <v>0.38960303678413521</v>
      </c>
      <c r="AI390" s="1005">
        <v>76246</v>
      </c>
      <c r="AJ390" s="1005">
        <f t="shared" si="338"/>
        <v>117421</v>
      </c>
      <c r="AK390" s="1005">
        <f t="shared" si="339"/>
        <v>0</v>
      </c>
      <c r="AL390" s="1005">
        <v>278</v>
      </c>
      <c r="AM390" s="1005">
        <v>195.2</v>
      </c>
      <c r="AN390" s="1005">
        <v>222.4</v>
      </c>
      <c r="AO390" s="1005">
        <v>0.98660000000000003</v>
      </c>
      <c r="AP390" s="1024">
        <f t="shared" si="367"/>
        <v>0.53094152124096605</v>
      </c>
      <c r="AQ390" s="1005">
        <v>77108</v>
      </c>
      <c r="AR390" s="1005">
        <f t="shared" si="341"/>
        <v>87137</v>
      </c>
      <c r="AS390" s="1005">
        <f t="shared" si="342"/>
        <v>0</v>
      </c>
      <c r="AT390" s="1005">
        <v>278</v>
      </c>
      <c r="AU390" s="1005">
        <v>327.36</v>
      </c>
      <c r="AV390" s="1005">
        <v>327.36</v>
      </c>
      <c r="AW390" s="1005">
        <v>0.9859</v>
      </c>
      <c r="AX390" s="1024">
        <f t="shared" si="368"/>
        <v>0.31429890300858043</v>
      </c>
      <c r="AY390" s="1005">
        <v>74080</v>
      </c>
      <c r="AZ390" s="1005">
        <f t="shared" si="344"/>
        <v>141420</v>
      </c>
      <c r="BA390" s="1005">
        <f t="shared" si="345"/>
        <v>0</v>
      </c>
      <c r="BB390" s="1005">
        <v>278</v>
      </c>
      <c r="BC390" s="1005">
        <v>256.95999999999998</v>
      </c>
      <c r="BD390" s="1005">
        <v>256.95999999999998</v>
      </c>
      <c r="BE390" s="1005">
        <v>0.97950000000000004</v>
      </c>
      <c r="BF390" s="1024">
        <f t="shared" si="369"/>
        <v>0.13475382972455444</v>
      </c>
      <c r="BG390" s="1005">
        <v>25762</v>
      </c>
      <c r="BH390" s="1005">
        <f t="shared" si="347"/>
        <v>114707</v>
      </c>
      <c r="BI390" s="1005">
        <f t="shared" si="348"/>
        <v>0</v>
      </c>
      <c r="BJ390" s="1005">
        <v>278</v>
      </c>
      <c r="BK390" s="1005">
        <v>43.04</v>
      </c>
      <c r="BL390" s="1005">
        <v>222.4</v>
      </c>
      <c r="BM390" s="1005">
        <v>0.89959999999999996</v>
      </c>
      <c r="BN390" s="1024">
        <f t="shared" si="370"/>
        <v>7.202602230483271E-2</v>
      </c>
      <c r="BO390" s="1005">
        <v>2232</v>
      </c>
      <c r="BP390" s="1005">
        <f t="shared" si="350"/>
        <v>18593</v>
      </c>
      <c r="BQ390" s="1005">
        <f t="shared" si="351"/>
        <v>0</v>
      </c>
      <c r="BR390" s="1005">
        <v>278</v>
      </c>
      <c r="BS390" s="1005">
        <v>245.12</v>
      </c>
      <c r="BT390" s="1005">
        <v>245.12</v>
      </c>
      <c r="BU390" s="1005">
        <v>0.96970000000000001</v>
      </c>
      <c r="BV390" s="1024">
        <f t="shared" si="371"/>
        <v>0.12508685673376568</v>
      </c>
      <c r="BW390" s="1005">
        <v>22812</v>
      </c>
      <c r="BX390" s="1005">
        <f t="shared" si="353"/>
        <v>109422</v>
      </c>
      <c r="BY390" s="1005">
        <f t="shared" si="354"/>
        <v>0</v>
      </c>
      <c r="BZ390" s="1005">
        <v>278</v>
      </c>
      <c r="CA390" s="1005">
        <v>257.12</v>
      </c>
      <c r="CB390" s="1005">
        <v>257.12</v>
      </c>
      <c r="CC390" s="1005">
        <v>0.97799999999999998</v>
      </c>
      <c r="CD390" s="1024">
        <f t="shared" si="372"/>
        <v>0.34626733845875907</v>
      </c>
      <c r="CE390" s="1005">
        <v>66240</v>
      </c>
      <c r="CF390" s="1005">
        <f t="shared" si="356"/>
        <v>114778</v>
      </c>
      <c r="CG390" s="1005">
        <f t="shared" si="357"/>
        <v>0</v>
      </c>
      <c r="CH390" s="1005">
        <v>278</v>
      </c>
      <c r="CI390" s="1005">
        <v>250.88</v>
      </c>
      <c r="CJ390" s="1005">
        <v>250.88</v>
      </c>
      <c r="CK390" s="1005">
        <v>0.9708</v>
      </c>
      <c r="CL390" s="1024">
        <f t="shared" si="373"/>
        <v>0.36426540482264336</v>
      </c>
      <c r="CM390" s="1005">
        <v>61412</v>
      </c>
      <c r="CN390" s="1005">
        <f t="shared" si="358"/>
        <v>101155</v>
      </c>
      <c r="CO390" s="1005">
        <f t="shared" si="359"/>
        <v>0</v>
      </c>
      <c r="CP390" s="1005">
        <v>278</v>
      </c>
      <c r="CQ390" s="1005">
        <v>300.64</v>
      </c>
      <c r="CR390" s="1005">
        <v>300.64</v>
      </c>
      <c r="CS390" s="1005">
        <v>0.97419999999999995</v>
      </c>
      <c r="CT390" s="1024">
        <f t="shared" si="362"/>
        <v>0.25595038827562133</v>
      </c>
      <c r="CU390" s="1005">
        <v>57250</v>
      </c>
      <c r="CV390" s="1005">
        <f t="shared" si="360"/>
        <v>134206</v>
      </c>
      <c r="CW390" s="1005">
        <f t="shared" si="361"/>
        <v>0</v>
      </c>
    </row>
    <row r="391" spans="1:101">
      <c r="A391" s="1004">
        <v>385</v>
      </c>
      <c r="B391" s="1005" t="s">
        <v>1770</v>
      </c>
      <c r="C391" s="1004" t="s">
        <v>332</v>
      </c>
      <c r="D391" s="1005" t="s">
        <v>2202</v>
      </c>
      <c r="E391" s="1004" t="s">
        <v>55</v>
      </c>
      <c r="F391" s="1004">
        <v>278</v>
      </c>
      <c r="G391" s="1005">
        <v>0</v>
      </c>
      <c r="H391" s="1004">
        <v>278</v>
      </c>
      <c r="I391" s="1005">
        <v>0</v>
      </c>
      <c r="J391" s="1024">
        <v>0</v>
      </c>
      <c r="K391" s="1005">
        <v>0</v>
      </c>
      <c r="L391" s="1005">
        <f t="shared" ref="L391:L454" si="374">+ROUND(24*30*G391*0.6,0)</f>
        <v>0</v>
      </c>
      <c r="M391" s="1005">
        <f t="shared" ref="M391:M454" si="375">+MAX((K391-L391),0)</f>
        <v>0</v>
      </c>
      <c r="N391" s="1005">
        <v>278</v>
      </c>
      <c r="O391" s="1005">
        <v>0</v>
      </c>
      <c r="P391" s="1005">
        <v>278</v>
      </c>
      <c r="Q391" s="1005">
        <v>0</v>
      </c>
      <c r="R391" s="1024">
        <v>0</v>
      </c>
      <c r="S391" s="1005">
        <v>0</v>
      </c>
      <c r="T391" s="1005">
        <f t="shared" ref="T391:T454" si="376">+ROUND(24*31*O391*0.6,0)</f>
        <v>0</v>
      </c>
      <c r="U391" s="1005">
        <f t="shared" ref="U391:U454" si="377">+MAX((S391-T391),0)</f>
        <v>0</v>
      </c>
      <c r="V391" s="1005">
        <v>278</v>
      </c>
      <c r="W391" s="1005">
        <v>0</v>
      </c>
      <c r="X391" s="1005">
        <v>278</v>
      </c>
      <c r="Y391" s="1005">
        <v>0</v>
      </c>
      <c r="Z391" s="1024">
        <v>0</v>
      </c>
      <c r="AA391" s="1005">
        <v>0</v>
      </c>
      <c r="AB391" s="1005">
        <f t="shared" ref="AB391:AB454" si="378">+ROUND(24*30*W391*0.6,0)</f>
        <v>0</v>
      </c>
      <c r="AC391" s="1005">
        <f t="shared" ref="AC391:AC454" si="379">+MAX((AA391-AB391),0)</f>
        <v>0</v>
      </c>
      <c r="AD391" s="1005">
        <v>278</v>
      </c>
      <c r="AE391" s="1005">
        <v>0</v>
      </c>
      <c r="AF391" s="1005">
        <v>278</v>
      </c>
      <c r="AG391" s="1005">
        <v>0</v>
      </c>
      <c r="AH391" s="1024">
        <v>0</v>
      </c>
      <c r="AI391" s="1005">
        <v>0</v>
      </c>
      <c r="AJ391" s="1005">
        <f t="shared" ref="AJ391:AJ454" si="380">+ROUND(24*31*AE391*0.6,0)</f>
        <v>0</v>
      </c>
      <c r="AK391" s="1005">
        <f t="shared" ref="AK391:AK454" si="381">+MAX((AI391-AJ391),0)</f>
        <v>0</v>
      </c>
      <c r="AL391" s="1005">
        <v>278</v>
      </c>
      <c r="AM391" s="1005">
        <v>0</v>
      </c>
      <c r="AN391" s="1005">
        <v>278</v>
      </c>
      <c r="AO391" s="1005">
        <v>0</v>
      </c>
      <c r="AP391" s="1024">
        <v>0</v>
      </c>
      <c r="AQ391" s="1005">
        <v>0</v>
      </c>
      <c r="AR391" s="1005">
        <f t="shared" ref="AR391:AR454" si="382">+ROUND(24*31*AM391*0.6,0)</f>
        <v>0</v>
      </c>
      <c r="AS391" s="1005">
        <f t="shared" ref="AS391:AS454" si="383">+MAX((AQ391-AR391),0)</f>
        <v>0</v>
      </c>
      <c r="AT391" s="1005">
        <v>278</v>
      </c>
      <c r="AU391" s="1005">
        <v>0</v>
      </c>
      <c r="AV391" s="1005">
        <v>278</v>
      </c>
      <c r="AW391" s="1005">
        <v>0</v>
      </c>
      <c r="AX391" s="1024">
        <v>0</v>
      </c>
      <c r="AY391" s="1005">
        <v>0</v>
      </c>
      <c r="AZ391" s="1005">
        <f t="shared" ref="AZ391:AZ454" si="384">+ROUND(24*30*AU391*0.6,0)</f>
        <v>0</v>
      </c>
      <c r="BA391" s="1005">
        <f t="shared" ref="BA391:BA454" si="385">+MAX((AY391-AZ391),0)</f>
        <v>0</v>
      </c>
      <c r="BB391" s="1005">
        <v>278</v>
      </c>
      <c r="BC391" s="1005">
        <v>0</v>
      </c>
      <c r="BD391" s="1005">
        <v>278</v>
      </c>
      <c r="BE391" s="1005">
        <v>0</v>
      </c>
      <c r="BF391" s="1024">
        <v>0</v>
      </c>
      <c r="BG391" s="1005">
        <v>0</v>
      </c>
      <c r="BH391" s="1005">
        <f t="shared" ref="BH391:BH454" si="386">+ROUND(24*31*BC391*0.6,0)</f>
        <v>0</v>
      </c>
      <c r="BI391" s="1005">
        <f t="shared" ref="BI391:BI454" si="387">+MAX((BG391-BH391),0)</f>
        <v>0</v>
      </c>
      <c r="BJ391" s="1005">
        <v>278</v>
      </c>
      <c r="BK391" s="1005">
        <v>0</v>
      </c>
      <c r="BL391" s="1005">
        <v>278</v>
      </c>
      <c r="BM391" s="1005">
        <v>0</v>
      </c>
      <c r="BN391" s="1024">
        <v>0</v>
      </c>
      <c r="BO391" s="1005">
        <v>0</v>
      </c>
      <c r="BP391" s="1005">
        <f t="shared" ref="BP391:BP454" si="388">+ROUND(24*30*BK391*0.6,0)</f>
        <v>0</v>
      </c>
      <c r="BQ391" s="1005">
        <f t="shared" ref="BQ391:BQ454" si="389">+MAX((BO391-BP391),0)</f>
        <v>0</v>
      </c>
      <c r="BR391" s="1005">
        <v>278</v>
      </c>
      <c r="BS391" s="1005">
        <v>0</v>
      </c>
      <c r="BT391" s="1005">
        <v>278</v>
      </c>
      <c r="BU391" s="1005">
        <v>0</v>
      </c>
      <c r="BV391" s="1024">
        <v>0</v>
      </c>
      <c r="BW391" s="1005">
        <v>0</v>
      </c>
      <c r="BX391" s="1005">
        <f t="shared" ref="BX391:BX454" si="390">+ROUND(24*31*BS391*0.6,0)</f>
        <v>0</v>
      </c>
      <c r="BY391" s="1005">
        <f t="shared" ref="BY391:BY454" si="391">+MAX((BW391-BX391),0)</f>
        <v>0</v>
      </c>
      <c r="BZ391" s="1005">
        <v>278</v>
      </c>
      <c r="CA391" s="1005">
        <v>0</v>
      </c>
      <c r="CB391" s="1005">
        <v>278</v>
      </c>
      <c r="CC391" s="1005">
        <v>0</v>
      </c>
      <c r="CD391" s="1024">
        <v>0</v>
      </c>
      <c r="CE391" s="1005">
        <v>0</v>
      </c>
      <c r="CF391" s="1005">
        <f t="shared" ref="CF391:CF454" si="392">+ROUND(24*31*CA391*0.6,0)</f>
        <v>0</v>
      </c>
      <c r="CG391" s="1005">
        <f t="shared" ref="CG391:CG454" si="393">+MAX((CE391-CF391),0)</f>
        <v>0</v>
      </c>
      <c r="CH391" s="1005">
        <v>278</v>
      </c>
      <c r="CI391" s="1005">
        <v>0</v>
      </c>
      <c r="CJ391" s="1005">
        <v>278</v>
      </c>
      <c r="CK391" s="1005">
        <v>0</v>
      </c>
      <c r="CL391" s="1024">
        <v>0</v>
      </c>
      <c r="CM391" s="1005">
        <v>0</v>
      </c>
      <c r="CN391" s="1005">
        <f t="shared" ref="CN391:CN454" si="394">+ROUND(24*28*CI391*0.6,0)</f>
        <v>0</v>
      </c>
      <c r="CO391" s="1005">
        <f t="shared" ref="CO391:CO454" si="395">+MAX((CM391-CN391),0)</f>
        <v>0</v>
      </c>
      <c r="CP391" s="1005">
        <v>278</v>
      </c>
      <c r="CQ391" s="1005">
        <v>0</v>
      </c>
      <c r="CR391" s="1005">
        <v>278</v>
      </c>
      <c r="CS391" s="1005">
        <v>0</v>
      </c>
      <c r="CT391" s="1024">
        <v>0</v>
      </c>
      <c r="CU391" s="1005">
        <v>0</v>
      </c>
      <c r="CV391" s="1005">
        <f t="shared" ref="CV391:CV454" si="396">+ROUND(24*31*CQ391*0.6,0)</f>
        <v>0</v>
      </c>
      <c r="CW391" s="1005">
        <f t="shared" ref="CW391:CW454" si="397">+MAX((CU391-CV391),0)</f>
        <v>0</v>
      </c>
    </row>
    <row r="392" spans="1:101">
      <c r="A392" s="1004">
        <v>386</v>
      </c>
      <c r="B392" s="1005" t="s">
        <v>1800</v>
      </c>
      <c r="C392" s="1004" t="s">
        <v>1274</v>
      </c>
      <c r="D392" s="1005" t="s">
        <v>2011</v>
      </c>
      <c r="E392" s="1004" t="s">
        <v>55</v>
      </c>
      <c r="F392" s="1004">
        <v>280</v>
      </c>
      <c r="G392" s="1005">
        <v>178.4</v>
      </c>
      <c r="H392" s="1004">
        <v>224</v>
      </c>
      <c r="I392" s="1005">
        <v>1.0006999999999999</v>
      </c>
      <c r="J392" s="1024">
        <f>+(K392/(24*30*G392))</f>
        <v>0.40178126557050325</v>
      </c>
      <c r="K392" s="1005">
        <v>51608</v>
      </c>
      <c r="L392" s="1005">
        <f t="shared" si="374"/>
        <v>77069</v>
      </c>
      <c r="M392" s="1005">
        <f t="shared" si="375"/>
        <v>0</v>
      </c>
      <c r="N392" s="1005">
        <v>280</v>
      </c>
      <c r="O392" s="1005">
        <v>162.56</v>
      </c>
      <c r="P392" s="1005">
        <v>224</v>
      </c>
      <c r="Q392" s="1005">
        <v>0.99519999999999997</v>
      </c>
      <c r="R392" s="1024">
        <f>+(S392/(24*31*O392))</f>
        <v>0.41630617115400897</v>
      </c>
      <c r="S392" s="1005">
        <v>50350</v>
      </c>
      <c r="T392" s="1005">
        <f t="shared" si="376"/>
        <v>72567</v>
      </c>
      <c r="U392" s="1005">
        <f t="shared" si="377"/>
        <v>0</v>
      </c>
      <c r="V392" s="1005">
        <v>280</v>
      </c>
      <c r="W392" s="1005">
        <v>158.72</v>
      </c>
      <c r="X392" s="1005">
        <v>224</v>
      </c>
      <c r="Y392" s="1005">
        <v>0.99639999999999995</v>
      </c>
      <c r="Z392" s="1024">
        <f>+(AA392/(24*30*W392))</f>
        <v>0.51616053427419362</v>
      </c>
      <c r="AA392" s="1005">
        <v>58986</v>
      </c>
      <c r="AB392" s="1005">
        <f t="shared" si="378"/>
        <v>68567</v>
      </c>
      <c r="AC392" s="1005">
        <f t="shared" si="379"/>
        <v>0</v>
      </c>
      <c r="AD392" s="1005">
        <v>280</v>
      </c>
      <c r="AE392" s="1005">
        <v>148.47999999999999</v>
      </c>
      <c r="AF392" s="1005">
        <v>224</v>
      </c>
      <c r="AG392" s="1005">
        <v>0.99570000000000003</v>
      </c>
      <c r="AH392" s="1024">
        <f>+(AI392/(24*31*AE392))</f>
        <v>0.50613239247311825</v>
      </c>
      <c r="AI392" s="1005">
        <v>55912</v>
      </c>
      <c r="AJ392" s="1005">
        <f t="shared" si="380"/>
        <v>66281</v>
      </c>
      <c r="AK392" s="1005">
        <f t="shared" si="381"/>
        <v>0</v>
      </c>
      <c r="AL392" s="1005">
        <v>280</v>
      </c>
      <c r="AM392" s="1005">
        <v>152.32</v>
      </c>
      <c r="AN392" s="1005">
        <v>224</v>
      </c>
      <c r="AO392" s="1005">
        <v>0.99639999999999995</v>
      </c>
      <c r="AP392" s="1024">
        <f>+(AQ392/(24*31*AM392))</f>
        <v>0.55011167773561032</v>
      </c>
      <c r="AQ392" s="1005">
        <v>62342</v>
      </c>
      <c r="AR392" s="1005">
        <f t="shared" si="382"/>
        <v>67996</v>
      </c>
      <c r="AS392" s="1005">
        <f t="shared" si="383"/>
        <v>0</v>
      </c>
      <c r="AT392" s="1005">
        <v>280</v>
      </c>
      <c r="AU392" s="1005">
        <v>140</v>
      </c>
      <c r="AV392" s="1005">
        <v>224</v>
      </c>
      <c r="AW392" s="1005">
        <v>0.99570000000000003</v>
      </c>
      <c r="AX392" s="1024">
        <f>+(AY392/(24*30*AU392))</f>
        <v>0.55740079365079365</v>
      </c>
      <c r="AY392" s="1005">
        <v>56186</v>
      </c>
      <c r="AZ392" s="1005">
        <f t="shared" si="384"/>
        <v>60480</v>
      </c>
      <c r="BA392" s="1005">
        <f t="shared" si="385"/>
        <v>0</v>
      </c>
      <c r="BB392" s="1005">
        <v>280</v>
      </c>
      <c r="BC392" s="1005">
        <v>86.56</v>
      </c>
      <c r="BD392" s="1005">
        <v>224</v>
      </c>
      <c r="BE392" s="1005">
        <v>0.67669999999999997</v>
      </c>
      <c r="BF392" s="1024">
        <f>+(BG392/(24*31*BC392))</f>
        <v>5.3229284677916246E-2</v>
      </c>
      <c r="BG392" s="1005">
        <v>3428</v>
      </c>
      <c r="BH392" s="1005">
        <f t="shared" si="386"/>
        <v>38640</v>
      </c>
      <c r="BI392" s="1005">
        <f t="shared" si="387"/>
        <v>0</v>
      </c>
      <c r="BJ392" s="1005">
        <v>280</v>
      </c>
      <c r="BK392" s="1005">
        <v>18.399999999999999</v>
      </c>
      <c r="BL392" s="1005">
        <v>224</v>
      </c>
      <c r="BM392" s="1005">
        <v>0.56950000000000001</v>
      </c>
      <c r="BN392" s="1024">
        <f>+(BO392/(24*30*BK392))</f>
        <v>0.23007246376811596</v>
      </c>
      <c r="BO392" s="1005">
        <v>3048</v>
      </c>
      <c r="BP392" s="1005">
        <f t="shared" si="388"/>
        <v>7949</v>
      </c>
      <c r="BQ392" s="1005">
        <f t="shared" si="389"/>
        <v>0</v>
      </c>
      <c r="BR392" s="1005">
        <v>280</v>
      </c>
      <c r="BS392" s="1005">
        <v>67.2</v>
      </c>
      <c r="BT392" s="1005">
        <v>224</v>
      </c>
      <c r="BU392" s="1005">
        <v>0.57630000000000003</v>
      </c>
      <c r="BV392" s="1024">
        <f t="shared" ref="BV392:BV410" si="398">+(BW392/(24*31*BS392))</f>
        <v>7.8565028161802344E-2</v>
      </c>
      <c r="BW392" s="1005">
        <v>3928</v>
      </c>
      <c r="BX392" s="1005">
        <f t="shared" si="390"/>
        <v>29998</v>
      </c>
      <c r="BY392" s="1005">
        <f t="shared" si="391"/>
        <v>0</v>
      </c>
      <c r="BZ392" s="1005">
        <v>280</v>
      </c>
      <c r="CA392" s="1005">
        <v>226.88</v>
      </c>
      <c r="CB392" s="1005">
        <v>226.88</v>
      </c>
      <c r="CC392" s="1005">
        <v>0.68820000000000003</v>
      </c>
      <c r="CD392" s="1024">
        <f t="shared" ref="CD392:CD410" si="399">+(CE392/(24*31*CA392))</f>
        <v>0.49460090692630843</v>
      </c>
      <c r="CE392" s="1005">
        <v>83488</v>
      </c>
      <c r="CF392" s="1005">
        <f t="shared" si="392"/>
        <v>101279</v>
      </c>
      <c r="CG392" s="1005">
        <f t="shared" si="393"/>
        <v>0</v>
      </c>
      <c r="CH392" s="1005">
        <v>280</v>
      </c>
      <c r="CI392" s="1005">
        <v>226.56</v>
      </c>
      <c r="CJ392" s="1005">
        <v>226.56</v>
      </c>
      <c r="CK392" s="1005">
        <v>0.82369999999999999</v>
      </c>
      <c r="CL392" s="1024">
        <f t="shared" ref="CL392:CL410" si="400">+(CM392/(24*28*CI392))</f>
        <v>0.47109879439063757</v>
      </c>
      <c r="CM392" s="1005">
        <v>71724</v>
      </c>
      <c r="CN392" s="1005">
        <f t="shared" si="394"/>
        <v>91349</v>
      </c>
      <c r="CO392" s="1005">
        <f t="shared" si="395"/>
        <v>0</v>
      </c>
      <c r="CP392" s="1005">
        <v>280</v>
      </c>
      <c r="CQ392" s="1005">
        <v>198.72</v>
      </c>
      <c r="CR392" s="1005">
        <v>224</v>
      </c>
      <c r="CS392" s="1005">
        <v>0.94969999999999999</v>
      </c>
      <c r="CT392" s="1024">
        <f t="shared" ref="CT392:CT410" si="401">+(CU392/(24*31*CQ392))</f>
        <v>0.51386670389417</v>
      </c>
      <c r="CU392" s="1005">
        <v>75974</v>
      </c>
      <c r="CV392" s="1005">
        <f t="shared" si="396"/>
        <v>88709</v>
      </c>
      <c r="CW392" s="1005">
        <f t="shared" si="397"/>
        <v>0</v>
      </c>
    </row>
    <row r="393" spans="1:101">
      <c r="A393" s="1004">
        <v>387</v>
      </c>
      <c r="B393" s="1005" t="s">
        <v>371</v>
      </c>
      <c r="C393" s="1004" t="s">
        <v>1274</v>
      </c>
      <c r="D393" s="1005" t="s">
        <v>2050</v>
      </c>
      <c r="E393" s="1004" t="s">
        <v>55</v>
      </c>
      <c r="F393" s="1004">
        <v>284.44</v>
      </c>
      <c r="G393" s="1005">
        <v>108</v>
      </c>
      <c r="H393" s="1004">
        <v>284.44</v>
      </c>
      <c r="I393" s="1005">
        <v>0.97840000000000005</v>
      </c>
      <c r="J393" s="1024">
        <f>+(K393/(24*30*G393))</f>
        <v>0.52752057613168724</v>
      </c>
      <c r="K393" s="1005">
        <v>41020</v>
      </c>
      <c r="L393" s="1005">
        <f t="shared" si="374"/>
        <v>46656</v>
      </c>
      <c r="M393" s="1005">
        <f t="shared" si="375"/>
        <v>0</v>
      </c>
      <c r="N393" s="1005">
        <v>284.44</v>
      </c>
      <c r="O393" s="1005">
        <v>124</v>
      </c>
      <c r="P393" s="1005">
        <v>284.44</v>
      </c>
      <c r="Q393" s="1005">
        <v>0.97760000000000002</v>
      </c>
      <c r="R393" s="1024">
        <f>+(S393/(24*31*O393))</f>
        <v>0.45096253902185224</v>
      </c>
      <c r="S393" s="1005">
        <v>41604</v>
      </c>
      <c r="T393" s="1005">
        <f t="shared" si="376"/>
        <v>55354</v>
      </c>
      <c r="U393" s="1005">
        <f t="shared" si="377"/>
        <v>0</v>
      </c>
      <c r="V393" s="1005">
        <v>284.44</v>
      </c>
      <c r="W393" s="1005">
        <v>116</v>
      </c>
      <c r="X393" s="1005">
        <v>284.44</v>
      </c>
      <c r="Y393" s="1005">
        <v>0.98180000000000001</v>
      </c>
      <c r="Z393" s="1024">
        <f>+(AA393/(24*30*W393))</f>
        <v>0.52758620689655178</v>
      </c>
      <c r="AA393" s="1005">
        <v>44064</v>
      </c>
      <c r="AB393" s="1005">
        <f t="shared" si="378"/>
        <v>50112</v>
      </c>
      <c r="AC393" s="1005">
        <f t="shared" si="379"/>
        <v>0</v>
      </c>
      <c r="AD393" s="1005">
        <v>284.44</v>
      </c>
      <c r="AE393" s="1005">
        <v>96.8</v>
      </c>
      <c r="AF393" s="1005">
        <v>284.44</v>
      </c>
      <c r="AG393" s="1005">
        <v>0.98309999999999997</v>
      </c>
      <c r="AH393" s="1024">
        <f>+(AI393/(24*31*AE393))</f>
        <v>0.60967075446547592</v>
      </c>
      <c r="AI393" s="1005">
        <v>43908</v>
      </c>
      <c r="AJ393" s="1005">
        <f t="shared" si="380"/>
        <v>43212</v>
      </c>
      <c r="AK393" s="1005">
        <f t="shared" si="381"/>
        <v>696</v>
      </c>
      <c r="AL393" s="1005">
        <v>284.44</v>
      </c>
      <c r="AM393" s="1005">
        <v>97.44</v>
      </c>
      <c r="AN393" s="1005">
        <v>284.44</v>
      </c>
      <c r="AO393" s="1005">
        <v>0.97729999999999995</v>
      </c>
      <c r="AP393" s="1024">
        <f>+(AQ393/(24*31*AM393))</f>
        <v>0.5627394636015326</v>
      </c>
      <c r="AQ393" s="1005">
        <v>40796</v>
      </c>
      <c r="AR393" s="1005">
        <f t="shared" si="382"/>
        <v>43497</v>
      </c>
      <c r="AS393" s="1005">
        <f t="shared" si="383"/>
        <v>0</v>
      </c>
      <c r="AT393" s="1005">
        <v>284.44</v>
      </c>
      <c r="AU393" s="1005">
        <v>84</v>
      </c>
      <c r="AV393" s="1005">
        <v>284.44</v>
      </c>
      <c r="AW393" s="1005">
        <v>0.96879999999999999</v>
      </c>
      <c r="AX393" s="1024">
        <f>+(AY393/(24*30*AU393))</f>
        <v>0.63835978835978835</v>
      </c>
      <c r="AY393" s="1005">
        <v>38608</v>
      </c>
      <c r="AZ393" s="1005">
        <f t="shared" si="384"/>
        <v>36288</v>
      </c>
      <c r="BA393" s="1005">
        <f t="shared" si="385"/>
        <v>2320</v>
      </c>
      <c r="BB393" s="1005">
        <v>284.44</v>
      </c>
      <c r="BC393" s="1005">
        <v>88</v>
      </c>
      <c r="BD393" s="1005">
        <v>284.44</v>
      </c>
      <c r="BE393" s="1005">
        <v>0.96899999999999997</v>
      </c>
      <c r="BF393" s="1024">
        <f>+(BG393/(24*31*BC393))</f>
        <v>0.49425708699902249</v>
      </c>
      <c r="BG393" s="1005">
        <v>32360</v>
      </c>
      <c r="BH393" s="1005">
        <f t="shared" si="386"/>
        <v>39283</v>
      </c>
      <c r="BI393" s="1005">
        <f t="shared" si="387"/>
        <v>0</v>
      </c>
      <c r="BJ393" s="1005">
        <v>284.44</v>
      </c>
      <c r="BK393" s="1005">
        <v>72.8</v>
      </c>
      <c r="BL393" s="1005">
        <v>284.44</v>
      </c>
      <c r="BM393" s="1005">
        <v>0.95430000000000004</v>
      </c>
      <c r="BN393" s="1024">
        <f>+(BO393/(24*30*BK393))</f>
        <v>0.64762667887667891</v>
      </c>
      <c r="BO393" s="1005">
        <v>33946</v>
      </c>
      <c r="BP393" s="1005">
        <f t="shared" si="388"/>
        <v>31450</v>
      </c>
      <c r="BQ393" s="1005">
        <f t="shared" si="389"/>
        <v>2496</v>
      </c>
      <c r="BR393" s="1005">
        <v>284.44</v>
      </c>
      <c r="BS393" s="1005">
        <v>74.8</v>
      </c>
      <c r="BT393" s="1005">
        <v>284.44</v>
      </c>
      <c r="BU393" s="1005">
        <v>0.94950000000000001</v>
      </c>
      <c r="BV393" s="1024">
        <f t="shared" si="398"/>
        <v>0.41379161635328621</v>
      </c>
      <c r="BW393" s="1005">
        <v>23028</v>
      </c>
      <c r="BX393" s="1005">
        <f t="shared" si="390"/>
        <v>33391</v>
      </c>
      <c r="BY393" s="1005">
        <f t="shared" si="391"/>
        <v>0</v>
      </c>
      <c r="BZ393" s="1005">
        <v>284.44</v>
      </c>
      <c r="CA393" s="1005">
        <v>84.4</v>
      </c>
      <c r="CB393" s="1005">
        <v>284.44</v>
      </c>
      <c r="CC393" s="1005">
        <v>0.95509999999999995</v>
      </c>
      <c r="CD393" s="1024">
        <f t="shared" si="399"/>
        <v>0.54585180655353405</v>
      </c>
      <c r="CE393" s="1005">
        <v>34276</v>
      </c>
      <c r="CF393" s="1005">
        <f t="shared" si="392"/>
        <v>37676</v>
      </c>
      <c r="CG393" s="1005">
        <f t="shared" si="393"/>
        <v>0</v>
      </c>
      <c r="CH393" s="1005">
        <v>284.44</v>
      </c>
      <c r="CI393" s="1005">
        <v>76</v>
      </c>
      <c r="CJ393" s="1005">
        <v>284.44</v>
      </c>
      <c r="CK393" s="1005">
        <v>0.95640000000000003</v>
      </c>
      <c r="CL393" s="1024">
        <f t="shared" si="400"/>
        <v>0.46268013784461154</v>
      </c>
      <c r="CM393" s="1005">
        <v>23630</v>
      </c>
      <c r="CN393" s="1005">
        <f t="shared" si="394"/>
        <v>30643</v>
      </c>
      <c r="CO393" s="1005">
        <f t="shared" si="395"/>
        <v>0</v>
      </c>
      <c r="CP393" s="1005">
        <v>284.44</v>
      </c>
      <c r="CQ393" s="1005">
        <v>88</v>
      </c>
      <c r="CR393" s="1005">
        <v>284.44</v>
      </c>
      <c r="CS393" s="1005">
        <v>0.96860000000000002</v>
      </c>
      <c r="CT393" s="1024">
        <f t="shared" si="401"/>
        <v>0.46737536656891493</v>
      </c>
      <c r="CU393" s="1005">
        <v>30600</v>
      </c>
      <c r="CV393" s="1005">
        <f t="shared" si="396"/>
        <v>39283</v>
      </c>
      <c r="CW393" s="1005">
        <f t="shared" si="397"/>
        <v>0</v>
      </c>
    </row>
    <row r="394" spans="1:101">
      <c r="A394" s="1004">
        <v>388</v>
      </c>
      <c r="B394" s="1005" t="s">
        <v>2287</v>
      </c>
      <c r="C394" s="1004" t="s">
        <v>1274</v>
      </c>
      <c r="D394" s="1005" t="s">
        <v>2203</v>
      </c>
      <c r="E394" s="1004" t="s">
        <v>55</v>
      </c>
      <c r="F394" s="1004">
        <v>0</v>
      </c>
      <c r="G394" s="1005"/>
      <c r="H394" s="1004"/>
      <c r="I394" s="1005"/>
      <c r="J394" s="1024">
        <v>0</v>
      </c>
      <c r="K394" s="1005"/>
      <c r="L394" s="1005">
        <f t="shared" si="374"/>
        <v>0</v>
      </c>
      <c r="M394" s="1005">
        <f t="shared" si="375"/>
        <v>0</v>
      </c>
      <c r="N394" s="1005"/>
      <c r="O394" s="1005"/>
      <c r="P394" s="1005"/>
      <c r="Q394" s="1005"/>
      <c r="R394" s="1024">
        <v>0</v>
      </c>
      <c r="S394" s="1005"/>
      <c r="T394" s="1005">
        <f t="shared" si="376"/>
        <v>0</v>
      </c>
      <c r="U394" s="1005">
        <f t="shared" si="377"/>
        <v>0</v>
      </c>
      <c r="V394" s="1005"/>
      <c r="W394" s="1005"/>
      <c r="X394" s="1005"/>
      <c r="Y394" s="1005"/>
      <c r="Z394" s="1024">
        <v>0</v>
      </c>
      <c r="AA394" s="1005"/>
      <c r="AB394" s="1005">
        <f t="shared" si="378"/>
        <v>0</v>
      </c>
      <c r="AC394" s="1005">
        <f t="shared" si="379"/>
        <v>0</v>
      </c>
      <c r="AD394" s="1005"/>
      <c r="AE394" s="1005"/>
      <c r="AF394" s="1005"/>
      <c r="AG394" s="1005"/>
      <c r="AH394" s="1024">
        <v>0</v>
      </c>
      <c r="AI394" s="1005"/>
      <c r="AJ394" s="1005">
        <f t="shared" si="380"/>
        <v>0</v>
      </c>
      <c r="AK394" s="1005">
        <f t="shared" si="381"/>
        <v>0</v>
      </c>
      <c r="AL394" s="1005"/>
      <c r="AM394" s="1005"/>
      <c r="AN394" s="1005"/>
      <c r="AO394" s="1005"/>
      <c r="AP394" s="1024">
        <v>0</v>
      </c>
      <c r="AQ394" s="1005"/>
      <c r="AR394" s="1005">
        <f t="shared" si="382"/>
        <v>0</v>
      </c>
      <c r="AS394" s="1005">
        <f t="shared" si="383"/>
        <v>0</v>
      </c>
      <c r="AT394" s="1005"/>
      <c r="AU394" s="1005"/>
      <c r="AV394" s="1005"/>
      <c r="AW394" s="1005"/>
      <c r="AX394" s="1024">
        <v>0</v>
      </c>
      <c r="AY394" s="1005"/>
      <c r="AZ394" s="1005">
        <f t="shared" si="384"/>
        <v>0</v>
      </c>
      <c r="BA394" s="1005">
        <f t="shared" si="385"/>
        <v>0</v>
      </c>
      <c r="BB394" s="1005"/>
      <c r="BC394" s="1005"/>
      <c r="BD394" s="1005"/>
      <c r="BE394" s="1005"/>
      <c r="BF394" s="1024">
        <v>0</v>
      </c>
      <c r="BG394" s="1005"/>
      <c r="BH394" s="1005">
        <f t="shared" si="386"/>
        <v>0</v>
      </c>
      <c r="BI394" s="1005">
        <f t="shared" si="387"/>
        <v>0</v>
      </c>
      <c r="BJ394" s="1005"/>
      <c r="BK394" s="1005"/>
      <c r="BL394" s="1005"/>
      <c r="BM394" s="1005"/>
      <c r="BN394" s="1024">
        <v>0</v>
      </c>
      <c r="BO394" s="1005"/>
      <c r="BP394" s="1005">
        <f t="shared" si="388"/>
        <v>0</v>
      </c>
      <c r="BQ394" s="1005">
        <f t="shared" si="389"/>
        <v>0</v>
      </c>
      <c r="BR394" s="1005">
        <v>290</v>
      </c>
      <c r="BS394" s="1005">
        <v>28.8</v>
      </c>
      <c r="BT394" s="1005">
        <v>232</v>
      </c>
      <c r="BU394" s="1005">
        <v>0.96860000000000002</v>
      </c>
      <c r="BV394" s="1024">
        <f t="shared" si="398"/>
        <v>0.2144937275985663</v>
      </c>
      <c r="BW394" s="1005">
        <v>4596</v>
      </c>
      <c r="BX394" s="1005">
        <f t="shared" si="390"/>
        <v>12856</v>
      </c>
      <c r="BY394" s="1005">
        <f t="shared" si="391"/>
        <v>0</v>
      </c>
      <c r="BZ394" s="1005">
        <v>290</v>
      </c>
      <c r="CA394" s="1005">
        <v>26.4</v>
      </c>
      <c r="CB394" s="1005">
        <v>232</v>
      </c>
      <c r="CC394" s="1005">
        <v>0.94669999999999999</v>
      </c>
      <c r="CD394" s="1024">
        <f t="shared" si="399"/>
        <v>0.45286534701857284</v>
      </c>
      <c r="CE394" s="1005">
        <v>8895</v>
      </c>
      <c r="CF394" s="1005">
        <f t="shared" si="392"/>
        <v>11785</v>
      </c>
      <c r="CG394" s="1005">
        <f t="shared" si="393"/>
        <v>0</v>
      </c>
      <c r="CH394" s="1005">
        <v>290</v>
      </c>
      <c r="CI394" s="1005">
        <v>29.76</v>
      </c>
      <c r="CJ394" s="1005">
        <v>232</v>
      </c>
      <c r="CK394" s="1005">
        <v>0.96220000000000006</v>
      </c>
      <c r="CL394" s="1024">
        <f t="shared" si="400"/>
        <v>0.38117439516129031</v>
      </c>
      <c r="CM394" s="1005">
        <v>7623</v>
      </c>
      <c r="CN394" s="1005">
        <f t="shared" si="394"/>
        <v>11999</v>
      </c>
      <c r="CO394" s="1005">
        <f t="shared" si="395"/>
        <v>0</v>
      </c>
      <c r="CP394" s="1005">
        <v>290</v>
      </c>
      <c r="CQ394" s="1005">
        <v>107.52</v>
      </c>
      <c r="CR394" s="1005">
        <v>232</v>
      </c>
      <c r="CS394" s="1005">
        <v>0.97399999999999998</v>
      </c>
      <c r="CT394" s="1024">
        <f t="shared" si="401"/>
        <v>0.21526377688172046</v>
      </c>
      <c r="CU394" s="1005">
        <v>17220</v>
      </c>
      <c r="CV394" s="1005">
        <f t="shared" si="396"/>
        <v>47997</v>
      </c>
      <c r="CW394" s="1005">
        <f t="shared" si="397"/>
        <v>0</v>
      </c>
    </row>
    <row r="395" spans="1:101">
      <c r="A395" s="1004">
        <v>389</v>
      </c>
      <c r="B395" s="1005" t="s">
        <v>1667</v>
      </c>
      <c r="C395" s="1004" t="s">
        <v>1274</v>
      </c>
      <c r="D395" s="1005" t="s">
        <v>2213</v>
      </c>
      <c r="E395" s="1004" t="s">
        <v>55</v>
      </c>
      <c r="F395" s="1004">
        <v>290</v>
      </c>
      <c r="G395" s="1005">
        <v>148.56</v>
      </c>
      <c r="H395" s="1004">
        <v>232</v>
      </c>
      <c r="I395" s="1005">
        <v>0.98809999999999998</v>
      </c>
      <c r="J395" s="1024">
        <f t="shared" ref="J395:J411" si="402">+(K395/(24*30*G395))</f>
        <v>0.53390324896786934</v>
      </c>
      <c r="K395" s="1005">
        <v>57108</v>
      </c>
      <c r="L395" s="1005">
        <f t="shared" si="374"/>
        <v>64178</v>
      </c>
      <c r="M395" s="1005">
        <f t="shared" si="375"/>
        <v>0</v>
      </c>
      <c r="N395" s="1005">
        <v>290</v>
      </c>
      <c r="O395" s="1005">
        <v>148.80000000000001</v>
      </c>
      <c r="P395" s="1005">
        <v>232</v>
      </c>
      <c r="Q395" s="1005">
        <v>0.99780000000000002</v>
      </c>
      <c r="R395" s="1024">
        <f t="shared" ref="R395:R411" si="403">+(S395/(24*31*O395))</f>
        <v>0.45474007110648623</v>
      </c>
      <c r="S395" s="1005">
        <v>50343</v>
      </c>
      <c r="T395" s="1005">
        <f t="shared" si="376"/>
        <v>66424</v>
      </c>
      <c r="U395" s="1005">
        <f t="shared" si="377"/>
        <v>0</v>
      </c>
      <c r="V395" s="1005">
        <v>290</v>
      </c>
      <c r="W395" s="1005">
        <v>150.47999999999999</v>
      </c>
      <c r="X395" s="1005">
        <v>232</v>
      </c>
      <c r="Y395" s="1005">
        <v>0.99280000000000002</v>
      </c>
      <c r="Z395" s="1024">
        <f t="shared" ref="Z395:Z411" si="404">+(AA395/(24*30*W395))</f>
        <v>0.46841772993088787</v>
      </c>
      <c r="AA395" s="1005">
        <v>50751</v>
      </c>
      <c r="AB395" s="1005">
        <f t="shared" si="378"/>
        <v>65007</v>
      </c>
      <c r="AC395" s="1005">
        <f t="shared" si="379"/>
        <v>0</v>
      </c>
      <c r="AD395" s="1005">
        <v>290</v>
      </c>
      <c r="AE395" s="1005">
        <v>158.4</v>
      </c>
      <c r="AF395" s="1005">
        <v>232</v>
      </c>
      <c r="AG395" s="1005">
        <v>0.9919</v>
      </c>
      <c r="AH395" s="1024">
        <f t="shared" ref="AH395:AH411" si="405">+(AI395/(24*31*AE395))</f>
        <v>0.45439271749755616</v>
      </c>
      <c r="AI395" s="1005">
        <v>53550</v>
      </c>
      <c r="AJ395" s="1005">
        <f t="shared" si="380"/>
        <v>70710</v>
      </c>
      <c r="AK395" s="1005">
        <f t="shared" si="381"/>
        <v>0</v>
      </c>
      <c r="AL395" s="1005">
        <v>290</v>
      </c>
      <c r="AM395" s="1005">
        <v>155.52000000000001</v>
      </c>
      <c r="AN395" s="1005">
        <v>232</v>
      </c>
      <c r="AO395" s="1005">
        <v>0.99250000000000005</v>
      </c>
      <c r="AP395" s="1024">
        <f t="shared" ref="AP395:AP411" si="406">+(AQ395/(24*31*AM395))</f>
        <v>0.47644530731448292</v>
      </c>
      <c r="AQ395" s="1005">
        <v>55128</v>
      </c>
      <c r="AR395" s="1005">
        <f t="shared" si="382"/>
        <v>69424</v>
      </c>
      <c r="AS395" s="1005">
        <f t="shared" si="383"/>
        <v>0</v>
      </c>
      <c r="AT395" s="1005">
        <v>290</v>
      </c>
      <c r="AU395" s="1005">
        <v>143.52000000000001</v>
      </c>
      <c r="AV395" s="1005">
        <v>232</v>
      </c>
      <c r="AW395" s="1005">
        <v>0.99609999999999999</v>
      </c>
      <c r="AX395" s="1024">
        <f t="shared" ref="AX395:AX410" si="407">+(AY395/(24*30*AU395))</f>
        <v>0.42555044593088071</v>
      </c>
      <c r="AY395" s="1005">
        <v>43974</v>
      </c>
      <c r="AZ395" s="1005">
        <f t="shared" si="384"/>
        <v>62001</v>
      </c>
      <c r="BA395" s="1005">
        <f t="shared" si="385"/>
        <v>0</v>
      </c>
      <c r="BB395" s="1005">
        <v>290</v>
      </c>
      <c r="BC395" s="1005">
        <v>146.88</v>
      </c>
      <c r="BD395" s="1005">
        <v>232</v>
      </c>
      <c r="BE395" s="1005">
        <v>0.99009999999999998</v>
      </c>
      <c r="BF395" s="1024">
        <f t="shared" ref="BF395:BF410" si="408">+(BG395/(24*31*BC395))</f>
        <v>0.4721321772436573</v>
      </c>
      <c r="BG395" s="1005">
        <v>51594</v>
      </c>
      <c r="BH395" s="1005">
        <f t="shared" si="386"/>
        <v>65567</v>
      </c>
      <c r="BI395" s="1005">
        <f t="shared" si="387"/>
        <v>0</v>
      </c>
      <c r="BJ395" s="1005">
        <v>290</v>
      </c>
      <c r="BK395" s="1005">
        <v>143.52000000000001</v>
      </c>
      <c r="BL395" s="1005">
        <v>232</v>
      </c>
      <c r="BM395" s="1005">
        <v>0.997</v>
      </c>
      <c r="BN395" s="1024">
        <f t="shared" ref="BN395:BN410" si="409">+(BO395/(24*30*BK395))</f>
        <v>0.52292363433667777</v>
      </c>
      <c r="BO395" s="1005">
        <v>54036</v>
      </c>
      <c r="BP395" s="1005">
        <f t="shared" si="388"/>
        <v>62001</v>
      </c>
      <c r="BQ395" s="1005">
        <f t="shared" si="389"/>
        <v>0</v>
      </c>
      <c r="BR395" s="1005">
        <v>290</v>
      </c>
      <c r="BS395" s="1005">
        <v>159.6</v>
      </c>
      <c r="BT395" s="1005">
        <v>232</v>
      </c>
      <c r="BU395" s="1005">
        <v>0.99650000000000005</v>
      </c>
      <c r="BV395" s="1024">
        <f t="shared" si="398"/>
        <v>0.35653650254668934</v>
      </c>
      <c r="BW395" s="1005">
        <v>42336</v>
      </c>
      <c r="BX395" s="1005">
        <f t="shared" si="390"/>
        <v>71245</v>
      </c>
      <c r="BY395" s="1005">
        <f t="shared" si="391"/>
        <v>0</v>
      </c>
      <c r="BZ395" s="1005">
        <v>290</v>
      </c>
      <c r="CA395" s="1005">
        <v>153.84</v>
      </c>
      <c r="CB395" s="1005">
        <v>232</v>
      </c>
      <c r="CC395" s="1005">
        <v>0.99829999999999997</v>
      </c>
      <c r="CD395" s="1024">
        <f t="shared" si="399"/>
        <v>0.412740299934578</v>
      </c>
      <c r="CE395" s="1005">
        <v>47241</v>
      </c>
      <c r="CF395" s="1005">
        <f t="shared" si="392"/>
        <v>68674</v>
      </c>
      <c r="CG395" s="1005">
        <f t="shared" si="393"/>
        <v>0</v>
      </c>
      <c r="CH395" s="1005">
        <v>290</v>
      </c>
      <c r="CI395" s="1005">
        <v>150.24</v>
      </c>
      <c r="CJ395" s="1005">
        <v>232</v>
      </c>
      <c r="CK395" s="1005">
        <v>0.99929999999999997</v>
      </c>
      <c r="CL395" s="1024">
        <f t="shared" si="400"/>
        <v>0.42809481020842843</v>
      </c>
      <c r="CM395" s="1005">
        <v>43221</v>
      </c>
      <c r="CN395" s="1005">
        <f t="shared" si="394"/>
        <v>60577</v>
      </c>
      <c r="CO395" s="1005">
        <f t="shared" si="395"/>
        <v>0</v>
      </c>
      <c r="CP395" s="1005">
        <v>290</v>
      </c>
      <c r="CQ395" s="1005">
        <v>148.32</v>
      </c>
      <c r="CR395" s="1005">
        <v>232</v>
      </c>
      <c r="CS395" s="1005">
        <v>0.99950000000000006</v>
      </c>
      <c r="CT395" s="1024">
        <f t="shared" si="401"/>
        <v>0.58170324842537491</v>
      </c>
      <c r="CU395" s="1005">
        <v>64191</v>
      </c>
      <c r="CV395" s="1005">
        <f t="shared" si="396"/>
        <v>66210</v>
      </c>
      <c r="CW395" s="1005">
        <f t="shared" si="397"/>
        <v>0</v>
      </c>
    </row>
    <row r="396" spans="1:101">
      <c r="A396" s="1004">
        <v>390</v>
      </c>
      <c r="B396" s="1005" t="s">
        <v>1351</v>
      </c>
      <c r="C396" s="1004" t="s">
        <v>1274</v>
      </c>
      <c r="D396" s="1005" t="s">
        <v>2203</v>
      </c>
      <c r="E396" s="1004" t="s">
        <v>55</v>
      </c>
      <c r="F396" s="1004">
        <v>295</v>
      </c>
      <c r="G396" s="1005">
        <v>75</v>
      </c>
      <c r="H396" s="1004">
        <v>236</v>
      </c>
      <c r="I396" s="1005">
        <v>0.98550000000000004</v>
      </c>
      <c r="J396" s="1024">
        <f t="shared" si="402"/>
        <v>0.34188888888888891</v>
      </c>
      <c r="K396" s="1005">
        <v>18462</v>
      </c>
      <c r="L396" s="1005">
        <f t="shared" si="374"/>
        <v>32400</v>
      </c>
      <c r="M396" s="1005">
        <f t="shared" si="375"/>
        <v>0</v>
      </c>
      <c r="N396" s="1005">
        <v>295</v>
      </c>
      <c r="O396" s="1005">
        <v>59.52</v>
      </c>
      <c r="P396" s="1005">
        <v>236</v>
      </c>
      <c r="Q396" s="1005">
        <v>0.98199999999999998</v>
      </c>
      <c r="R396" s="1024">
        <f t="shared" si="403"/>
        <v>0.25716484564689557</v>
      </c>
      <c r="S396" s="1005">
        <v>11388</v>
      </c>
      <c r="T396" s="1005">
        <f t="shared" si="376"/>
        <v>26570</v>
      </c>
      <c r="U396" s="1005">
        <f t="shared" si="377"/>
        <v>0</v>
      </c>
      <c r="V396" s="1005">
        <v>295</v>
      </c>
      <c r="W396" s="1005">
        <v>66.72</v>
      </c>
      <c r="X396" s="1005">
        <v>236</v>
      </c>
      <c r="Y396" s="1005">
        <v>0.98499999999999999</v>
      </c>
      <c r="Z396" s="1024">
        <f t="shared" si="404"/>
        <v>0.24723970823341326</v>
      </c>
      <c r="AA396" s="1005">
        <v>11877</v>
      </c>
      <c r="AB396" s="1005">
        <f t="shared" si="378"/>
        <v>28823</v>
      </c>
      <c r="AC396" s="1005">
        <f t="shared" si="379"/>
        <v>0</v>
      </c>
      <c r="AD396" s="1005">
        <v>295</v>
      </c>
      <c r="AE396" s="1005">
        <v>79.2</v>
      </c>
      <c r="AF396" s="1005">
        <v>236</v>
      </c>
      <c r="AG396" s="1005">
        <v>0.98529999999999995</v>
      </c>
      <c r="AH396" s="1024">
        <f t="shared" si="405"/>
        <v>0.37456215379602475</v>
      </c>
      <c r="AI396" s="1005">
        <v>22071</v>
      </c>
      <c r="AJ396" s="1005">
        <f t="shared" si="380"/>
        <v>35355</v>
      </c>
      <c r="AK396" s="1005">
        <f t="shared" si="381"/>
        <v>0</v>
      </c>
      <c r="AL396" s="1005">
        <v>295</v>
      </c>
      <c r="AM396" s="1005">
        <v>83.04</v>
      </c>
      <c r="AN396" s="1005">
        <v>236</v>
      </c>
      <c r="AO396" s="1005">
        <v>0.98629999999999995</v>
      </c>
      <c r="AP396" s="1024">
        <f t="shared" si="406"/>
        <v>0.40113781154826278</v>
      </c>
      <c r="AQ396" s="1005">
        <v>24783</v>
      </c>
      <c r="AR396" s="1005">
        <f t="shared" si="382"/>
        <v>37069</v>
      </c>
      <c r="AS396" s="1005">
        <f t="shared" si="383"/>
        <v>0</v>
      </c>
      <c r="AT396" s="1005">
        <v>295</v>
      </c>
      <c r="AU396" s="1005">
        <v>68.400000000000006</v>
      </c>
      <c r="AV396" s="1005">
        <v>236</v>
      </c>
      <c r="AW396" s="1005">
        <v>0.98409999999999997</v>
      </c>
      <c r="AX396" s="1024">
        <f t="shared" si="407"/>
        <v>0.35849171539961006</v>
      </c>
      <c r="AY396" s="1005">
        <v>17655</v>
      </c>
      <c r="AZ396" s="1005">
        <f t="shared" si="384"/>
        <v>29549</v>
      </c>
      <c r="BA396" s="1005">
        <f t="shared" si="385"/>
        <v>0</v>
      </c>
      <c r="BB396" s="1005">
        <v>295</v>
      </c>
      <c r="BC396" s="1005">
        <v>74.64</v>
      </c>
      <c r="BD396" s="1005">
        <v>236</v>
      </c>
      <c r="BE396" s="1005">
        <v>0.98219999999999996</v>
      </c>
      <c r="BF396" s="1024">
        <f t="shared" si="408"/>
        <v>0.27427350205718631</v>
      </c>
      <c r="BG396" s="1005">
        <v>15231</v>
      </c>
      <c r="BH396" s="1005">
        <f t="shared" si="386"/>
        <v>33319</v>
      </c>
      <c r="BI396" s="1005">
        <f t="shared" si="387"/>
        <v>0</v>
      </c>
      <c r="BJ396" s="1005">
        <v>295</v>
      </c>
      <c r="BK396" s="1005">
        <v>53.52</v>
      </c>
      <c r="BL396" s="1005">
        <v>236</v>
      </c>
      <c r="BM396" s="1005">
        <v>0.96379999999999999</v>
      </c>
      <c r="BN396" s="1024">
        <f t="shared" si="409"/>
        <v>0.43753114100647733</v>
      </c>
      <c r="BO396" s="1005">
        <v>16860</v>
      </c>
      <c r="BP396" s="1005">
        <f t="shared" si="388"/>
        <v>23121</v>
      </c>
      <c r="BQ396" s="1005">
        <f t="shared" si="389"/>
        <v>0</v>
      </c>
      <c r="BR396" s="1005">
        <v>295</v>
      </c>
      <c r="BS396" s="1005">
        <v>49.44</v>
      </c>
      <c r="BT396" s="1005">
        <v>236</v>
      </c>
      <c r="BU396" s="1005">
        <v>0.9</v>
      </c>
      <c r="BV396" s="1024">
        <f t="shared" si="398"/>
        <v>0.32297212652677731</v>
      </c>
      <c r="BW396" s="1005">
        <v>11880</v>
      </c>
      <c r="BX396" s="1005">
        <f t="shared" si="390"/>
        <v>22070</v>
      </c>
      <c r="BY396" s="1005">
        <f t="shared" si="391"/>
        <v>0</v>
      </c>
      <c r="BZ396" s="1005">
        <v>295</v>
      </c>
      <c r="CA396" s="1005">
        <v>41.52</v>
      </c>
      <c r="CB396" s="1005">
        <v>236</v>
      </c>
      <c r="CC396" s="1005">
        <v>0.89580000000000004</v>
      </c>
      <c r="CD396" s="1024">
        <f t="shared" si="399"/>
        <v>0.35437643731742186</v>
      </c>
      <c r="CE396" s="1005">
        <v>10947</v>
      </c>
      <c r="CF396" s="1005">
        <f t="shared" si="392"/>
        <v>18535</v>
      </c>
      <c r="CG396" s="1005">
        <f t="shared" si="393"/>
        <v>0</v>
      </c>
      <c r="CH396" s="1005">
        <v>295</v>
      </c>
      <c r="CI396" s="1005">
        <v>45.6</v>
      </c>
      <c r="CJ396" s="1005">
        <v>236</v>
      </c>
      <c r="CK396" s="1005">
        <v>0.86890000000000001</v>
      </c>
      <c r="CL396" s="1024">
        <f t="shared" si="400"/>
        <v>0.32111528822055135</v>
      </c>
      <c r="CM396" s="1005">
        <v>9840</v>
      </c>
      <c r="CN396" s="1005">
        <f t="shared" si="394"/>
        <v>18386</v>
      </c>
      <c r="CO396" s="1005">
        <f t="shared" si="395"/>
        <v>0</v>
      </c>
      <c r="CP396" s="1005">
        <v>295</v>
      </c>
      <c r="CQ396" s="1005">
        <v>63.6</v>
      </c>
      <c r="CR396" s="1005">
        <v>236</v>
      </c>
      <c r="CS396" s="1005">
        <v>1.0004999999999999</v>
      </c>
      <c r="CT396" s="1024">
        <f t="shared" si="401"/>
        <v>0.37532968147697299</v>
      </c>
      <c r="CU396" s="1005">
        <v>17760</v>
      </c>
      <c r="CV396" s="1005">
        <f t="shared" si="396"/>
        <v>28391</v>
      </c>
      <c r="CW396" s="1005">
        <f t="shared" si="397"/>
        <v>0</v>
      </c>
    </row>
    <row r="397" spans="1:101">
      <c r="A397" s="1004">
        <v>391</v>
      </c>
      <c r="B397" s="1005" t="s">
        <v>495</v>
      </c>
      <c r="C397" s="1004" t="s">
        <v>1274</v>
      </c>
      <c r="D397" s="1005" t="s">
        <v>2203</v>
      </c>
      <c r="E397" s="1004" t="s">
        <v>55</v>
      </c>
      <c r="F397" s="1004">
        <v>300</v>
      </c>
      <c r="G397" s="1005">
        <v>245.4</v>
      </c>
      <c r="H397" s="1004">
        <v>245.4</v>
      </c>
      <c r="I397" s="1005">
        <v>0.98750000000000004</v>
      </c>
      <c r="J397" s="1024">
        <f t="shared" si="402"/>
        <v>0.67024925292040205</v>
      </c>
      <c r="K397" s="1005">
        <v>118425</v>
      </c>
      <c r="L397" s="1005">
        <f t="shared" si="374"/>
        <v>106013</v>
      </c>
      <c r="M397" s="1005">
        <f t="shared" si="375"/>
        <v>12412</v>
      </c>
      <c r="N397" s="1005">
        <v>300</v>
      </c>
      <c r="O397" s="1005">
        <v>248.88</v>
      </c>
      <c r="P397" s="1005">
        <v>248.88</v>
      </c>
      <c r="Q397" s="1005">
        <v>0.97650000000000003</v>
      </c>
      <c r="R397" s="1024">
        <f t="shared" si="403"/>
        <v>0.58879911033688992</v>
      </c>
      <c r="S397" s="1005">
        <v>109026</v>
      </c>
      <c r="T397" s="1005">
        <f t="shared" si="376"/>
        <v>111100</v>
      </c>
      <c r="U397" s="1005">
        <f t="shared" si="377"/>
        <v>0</v>
      </c>
      <c r="V397" s="1005">
        <v>300</v>
      </c>
      <c r="W397" s="1005">
        <v>235.2</v>
      </c>
      <c r="X397" s="1005">
        <v>240</v>
      </c>
      <c r="Y397" s="1005">
        <v>0.98319999999999996</v>
      </c>
      <c r="Z397" s="1024">
        <f t="shared" si="404"/>
        <v>0.63736536281179135</v>
      </c>
      <c r="AA397" s="1005">
        <v>107934</v>
      </c>
      <c r="AB397" s="1005">
        <f t="shared" si="378"/>
        <v>101606</v>
      </c>
      <c r="AC397" s="1005">
        <f t="shared" si="379"/>
        <v>6328</v>
      </c>
      <c r="AD397" s="1005">
        <v>300</v>
      </c>
      <c r="AE397" s="1005">
        <v>246.24</v>
      </c>
      <c r="AF397" s="1005">
        <v>246.24</v>
      </c>
      <c r="AG397" s="1005">
        <v>0.97899999999999998</v>
      </c>
      <c r="AH397" s="1024">
        <f t="shared" si="405"/>
        <v>0.61225672829025968</v>
      </c>
      <c r="AI397" s="1005">
        <v>112167</v>
      </c>
      <c r="AJ397" s="1005">
        <f t="shared" si="380"/>
        <v>109922</v>
      </c>
      <c r="AK397" s="1005">
        <f t="shared" si="381"/>
        <v>2245</v>
      </c>
      <c r="AL397" s="1005">
        <v>300</v>
      </c>
      <c r="AM397" s="1005">
        <v>249.12</v>
      </c>
      <c r="AN397" s="1005">
        <v>249.12</v>
      </c>
      <c r="AO397" s="1005">
        <v>0.97689999999999999</v>
      </c>
      <c r="AP397" s="1024">
        <f t="shared" si="406"/>
        <v>0.60415889738330542</v>
      </c>
      <c r="AQ397" s="1005">
        <v>111978</v>
      </c>
      <c r="AR397" s="1005">
        <f t="shared" si="382"/>
        <v>111207</v>
      </c>
      <c r="AS397" s="1005">
        <f t="shared" si="383"/>
        <v>771</v>
      </c>
      <c r="AT397" s="1005">
        <v>300</v>
      </c>
      <c r="AU397" s="1005">
        <v>236.88</v>
      </c>
      <c r="AV397" s="1005">
        <v>240</v>
      </c>
      <c r="AW397" s="1005">
        <v>0.96109999999999995</v>
      </c>
      <c r="AX397" s="1024">
        <f t="shared" si="407"/>
        <v>0.63386524822695034</v>
      </c>
      <c r="AY397" s="1005">
        <v>108108</v>
      </c>
      <c r="AZ397" s="1005">
        <f t="shared" si="384"/>
        <v>102332</v>
      </c>
      <c r="BA397" s="1005">
        <f t="shared" si="385"/>
        <v>5776</v>
      </c>
      <c r="BB397" s="1005">
        <v>300</v>
      </c>
      <c r="BC397" s="1005">
        <v>286.8</v>
      </c>
      <c r="BD397" s="1005">
        <v>286.8</v>
      </c>
      <c r="BE397" s="1005">
        <v>0.96399999999999997</v>
      </c>
      <c r="BF397" s="1024">
        <f t="shared" si="408"/>
        <v>0.49244724884149904</v>
      </c>
      <c r="BG397" s="1005">
        <v>105078</v>
      </c>
      <c r="BH397" s="1005">
        <f t="shared" si="386"/>
        <v>128028</v>
      </c>
      <c r="BI397" s="1005">
        <f t="shared" si="387"/>
        <v>0</v>
      </c>
      <c r="BJ397" s="1005">
        <v>300</v>
      </c>
      <c r="BK397" s="1005">
        <v>201</v>
      </c>
      <c r="BL397" s="1005">
        <v>240</v>
      </c>
      <c r="BM397" s="1005">
        <v>0.9133</v>
      </c>
      <c r="BN397" s="1024">
        <f t="shared" si="409"/>
        <v>0.59674543946932002</v>
      </c>
      <c r="BO397" s="1005">
        <v>86361</v>
      </c>
      <c r="BP397" s="1005">
        <f t="shared" si="388"/>
        <v>86832</v>
      </c>
      <c r="BQ397" s="1005">
        <f t="shared" si="389"/>
        <v>0</v>
      </c>
      <c r="BR397" s="1005">
        <v>300</v>
      </c>
      <c r="BS397" s="1005">
        <v>147.6</v>
      </c>
      <c r="BT397" s="1005">
        <v>240</v>
      </c>
      <c r="BU397" s="1005">
        <v>0.84819999999999995</v>
      </c>
      <c r="BV397" s="1024">
        <f t="shared" si="398"/>
        <v>0.7069837835475129</v>
      </c>
      <c r="BW397" s="1005">
        <v>77637</v>
      </c>
      <c r="BX397" s="1005">
        <f t="shared" si="390"/>
        <v>65889</v>
      </c>
      <c r="BY397" s="1005">
        <f t="shared" si="391"/>
        <v>11748</v>
      </c>
      <c r="BZ397" s="1005">
        <v>300</v>
      </c>
      <c r="CA397" s="1005">
        <v>188.4</v>
      </c>
      <c r="CB397" s="1005">
        <v>240</v>
      </c>
      <c r="CC397" s="1005">
        <v>0.87070000000000003</v>
      </c>
      <c r="CD397" s="1024">
        <f t="shared" si="399"/>
        <v>0.53142764194233272</v>
      </c>
      <c r="CE397" s="1005">
        <v>74490</v>
      </c>
      <c r="CF397" s="1005">
        <f t="shared" si="392"/>
        <v>84102</v>
      </c>
      <c r="CG397" s="1005">
        <f t="shared" si="393"/>
        <v>0</v>
      </c>
      <c r="CH397" s="1005">
        <v>300</v>
      </c>
      <c r="CI397" s="1005">
        <v>178.2</v>
      </c>
      <c r="CJ397" s="1005">
        <v>240</v>
      </c>
      <c r="CK397" s="1005">
        <v>0.90880000000000005</v>
      </c>
      <c r="CL397" s="1024">
        <f t="shared" si="400"/>
        <v>0.5470378387045054</v>
      </c>
      <c r="CM397" s="1005">
        <v>65508</v>
      </c>
      <c r="CN397" s="1005">
        <f t="shared" si="394"/>
        <v>71850</v>
      </c>
      <c r="CO397" s="1005">
        <f t="shared" si="395"/>
        <v>0</v>
      </c>
      <c r="CP397" s="1005">
        <v>300</v>
      </c>
      <c r="CQ397" s="1005">
        <v>254.4</v>
      </c>
      <c r="CR397" s="1005">
        <v>254.4</v>
      </c>
      <c r="CS397" s="1005">
        <v>0.96740000000000004</v>
      </c>
      <c r="CT397" s="1024">
        <f t="shared" si="401"/>
        <v>0.52416184824508016</v>
      </c>
      <c r="CU397" s="1005">
        <v>99210</v>
      </c>
      <c r="CV397" s="1005">
        <f t="shared" si="396"/>
        <v>113564</v>
      </c>
      <c r="CW397" s="1005">
        <f t="shared" si="397"/>
        <v>0</v>
      </c>
    </row>
    <row r="398" spans="1:101">
      <c r="A398" s="1004">
        <v>392</v>
      </c>
      <c r="B398" s="1005" t="s">
        <v>1613</v>
      </c>
      <c r="C398" s="1004" t="s">
        <v>1274</v>
      </c>
      <c r="D398" s="1005" t="s">
        <v>2011</v>
      </c>
      <c r="E398" s="1004" t="s">
        <v>55</v>
      </c>
      <c r="F398" s="1004">
        <v>300</v>
      </c>
      <c r="G398" s="1005">
        <v>225.6</v>
      </c>
      <c r="H398" s="1004">
        <v>240</v>
      </c>
      <c r="I398" s="1005">
        <v>0.99009999999999998</v>
      </c>
      <c r="J398" s="1024">
        <f t="shared" si="402"/>
        <v>0.22170508274231679</v>
      </c>
      <c r="K398" s="1005">
        <v>36012</v>
      </c>
      <c r="L398" s="1005">
        <f t="shared" si="374"/>
        <v>97459</v>
      </c>
      <c r="M398" s="1005">
        <f t="shared" si="375"/>
        <v>0</v>
      </c>
      <c r="N398" s="1005">
        <v>300</v>
      </c>
      <c r="O398" s="1005">
        <v>227.28</v>
      </c>
      <c r="P398" s="1005">
        <v>240</v>
      </c>
      <c r="Q398" s="1005">
        <v>0.98970000000000002</v>
      </c>
      <c r="R398" s="1024">
        <f t="shared" si="403"/>
        <v>0.23486022640823881</v>
      </c>
      <c r="S398" s="1005">
        <v>39714</v>
      </c>
      <c r="T398" s="1005">
        <f t="shared" si="376"/>
        <v>101458</v>
      </c>
      <c r="U398" s="1005">
        <f t="shared" si="377"/>
        <v>0</v>
      </c>
      <c r="V398" s="1005">
        <v>300</v>
      </c>
      <c r="W398" s="1005">
        <v>216</v>
      </c>
      <c r="X398" s="1005">
        <v>240</v>
      </c>
      <c r="Y398" s="1005">
        <v>0.99609999999999999</v>
      </c>
      <c r="Z398" s="1024">
        <f t="shared" si="404"/>
        <v>8.3873456790123452E-2</v>
      </c>
      <c r="AA398" s="1005">
        <v>13044</v>
      </c>
      <c r="AB398" s="1005">
        <f t="shared" si="378"/>
        <v>93312</v>
      </c>
      <c r="AC398" s="1005">
        <f t="shared" si="379"/>
        <v>0</v>
      </c>
      <c r="AD398" s="1005">
        <v>300</v>
      </c>
      <c r="AE398" s="1005">
        <v>229.2</v>
      </c>
      <c r="AF398" s="1005">
        <v>240</v>
      </c>
      <c r="AG398" s="1005">
        <v>0.99660000000000004</v>
      </c>
      <c r="AH398" s="1024">
        <f t="shared" si="405"/>
        <v>0.15713843382311549</v>
      </c>
      <c r="AI398" s="1005">
        <v>26796</v>
      </c>
      <c r="AJ398" s="1005">
        <f t="shared" si="380"/>
        <v>102315</v>
      </c>
      <c r="AK398" s="1005">
        <f t="shared" si="381"/>
        <v>0</v>
      </c>
      <c r="AL398" s="1005">
        <v>300</v>
      </c>
      <c r="AM398" s="1005">
        <v>242.88</v>
      </c>
      <c r="AN398" s="1005">
        <v>242.88</v>
      </c>
      <c r="AO398" s="1005">
        <v>0.99690000000000001</v>
      </c>
      <c r="AP398" s="1024">
        <f t="shared" si="406"/>
        <v>0.27801463088104039</v>
      </c>
      <c r="AQ398" s="1005">
        <v>50238</v>
      </c>
      <c r="AR398" s="1005">
        <f t="shared" si="382"/>
        <v>108422</v>
      </c>
      <c r="AS398" s="1005">
        <f t="shared" si="383"/>
        <v>0</v>
      </c>
      <c r="AT398" s="1005">
        <v>300</v>
      </c>
      <c r="AU398" s="1005">
        <v>242.88</v>
      </c>
      <c r="AV398" s="1005">
        <v>242.88</v>
      </c>
      <c r="AW398" s="1005">
        <v>0.99670000000000003</v>
      </c>
      <c r="AX398" s="1024">
        <f t="shared" si="407"/>
        <v>0.41254940711462451</v>
      </c>
      <c r="AY398" s="1005">
        <v>72144</v>
      </c>
      <c r="AZ398" s="1005">
        <f t="shared" si="384"/>
        <v>104924</v>
      </c>
      <c r="BA398" s="1005">
        <f t="shared" si="385"/>
        <v>0</v>
      </c>
      <c r="BB398" s="1005">
        <v>300</v>
      </c>
      <c r="BC398" s="1005">
        <v>242.88</v>
      </c>
      <c r="BD398" s="1005">
        <v>242.88</v>
      </c>
      <c r="BE398" s="1005">
        <v>0.99570000000000003</v>
      </c>
      <c r="BF398" s="1024">
        <f t="shared" si="408"/>
        <v>0.1942416804794084</v>
      </c>
      <c r="BG398" s="1005">
        <v>35100</v>
      </c>
      <c r="BH398" s="1005">
        <f t="shared" si="386"/>
        <v>108422</v>
      </c>
      <c r="BI398" s="1005">
        <f t="shared" si="387"/>
        <v>0</v>
      </c>
      <c r="BJ398" s="1005">
        <v>300</v>
      </c>
      <c r="BK398" s="1005">
        <v>12.24</v>
      </c>
      <c r="BL398" s="1005">
        <v>240</v>
      </c>
      <c r="BM398" s="1005">
        <v>0.97399999999999998</v>
      </c>
      <c r="BN398" s="1024">
        <f t="shared" si="409"/>
        <v>0.22331154684095864</v>
      </c>
      <c r="BO398" s="1005">
        <v>1968</v>
      </c>
      <c r="BP398" s="1005">
        <f t="shared" si="388"/>
        <v>5288</v>
      </c>
      <c r="BQ398" s="1005">
        <f t="shared" si="389"/>
        <v>0</v>
      </c>
      <c r="BR398" s="1005">
        <v>300</v>
      </c>
      <c r="BS398" s="1005">
        <v>11.04</v>
      </c>
      <c r="BT398" s="1005">
        <v>240</v>
      </c>
      <c r="BU398" s="1005">
        <v>0.99219999999999997</v>
      </c>
      <c r="BV398" s="1024">
        <f t="shared" si="398"/>
        <v>0.23631077606358111</v>
      </c>
      <c r="BW398" s="1005">
        <v>1941</v>
      </c>
      <c r="BX398" s="1005">
        <f t="shared" si="390"/>
        <v>4928</v>
      </c>
      <c r="BY398" s="1005">
        <f t="shared" si="391"/>
        <v>0</v>
      </c>
      <c r="BZ398" s="1005">
        <v>300</v>
      </c>
      <c r="CA398" s="1005">
        <v>240.48</v>
      </c>
      <c r="CB398" s="1005">
        <v>240.48</v>
      </c>
      <c r="CC398" s="1005">
        <v>0.99080000000000001</v>
      </c>
      <c r="CD398" s="1024">
        <f t="shared" si="399"/>
        <v>0.15764841285171594</v>
      </c>
      <c r="CE398" s="1005">
        <v>28206</v>
      </c>
      <c r="CF398" s="1005">
        <f t="shared" si="392"/>
        <v>107350</v>
      </c>
      <c r="CG398" s="1005">
        <f t="shared" si="393"/>
        <v>0</v>
      </c>
      <c r="CH398" s="1005">
        <v>300</v>
      </c>
      <c r="CI398" s="1005">
        <v>254.4</v>
      </c>
      <c r="CJ398" s="1005">
        <v>254.4</v>
      </c>
      <c r="CK398" s="1005">
        <v>0.99099999999999999</v>
      </c>
      <c r="CL398" s="1024">
        <f t="shared" si="400"/>
        <v>0.39022138926325245</v>
      </c>
      <c r="CM398" s="1005">
        <v>66711</v>
      </c>
      <c r="CN398" s="1005">
        <f t="shared" si="394"/>
        <v>102574</v>
      </c>
      <c r="CO398" s="1005">
        <f t="shared" si="395"/>
        <v>0</v>
      </c>
      <c r="CP398" s="1005">
        <v>300</v>
      </c>
      <c r="CQ398" s="1005">
        <v>246</v>
      </c>
      <c r="CR398" s="1005">
        <v>246</v>
      </c>
      <c r="CS398" s="1005">
        <v>0.9919</v>
      </c>
      <c r="CT398" s="1024">
        <f t="shared" si="401"/>
        <v>0.3394145030159979</v>
      </c>
      <c r="CU398" s="1005">
        <v>62121</v>
      </c>
      <c r="CV398" s="1005">
        <f t="shared" si="396"/>
        <v>109814</v>
      </c>
      <c r="CW398" s="1005">
        <f t="shared" si="397"/>
        <v>0</v>
      </c>
    </row>
    <row r="399" spans="1:101">
      <c r="A399" s="1004">
        <v>393</v>
      </c>
      <c r="B399" s="1005" t="s">
        <v>14</v>
      </c>
      <c r="C399" s="1004" t="s">
        <v>1274</v>
      </c>
      <c r="D399" s="1005" t="s">
        <v>2011</v>
      </c>
      <c r="E399" s="1004" t="s">
        <v>55</v>
      </c>
      <c r="F399" s="1004">
        <v>300</v>
      </c>
      <c r="G399" s="1005">
        <v>290</v>
      </c>
      <c r="H399" s="1004">
        <v>290</v>
      </c>
      <c r="I399" s="1005">
        <v>0.99909999999999999</v>
      </c>
      <c r="J399" s="1024">
        <f t="shared" si="402"/>
        <v>0.77397030651340992</v>
      </c>
      <c r="K399" s="1005">
        <v>161605</v>
      </c>
      <c r="L399" s="1005">
        <f t="shared" si="374"/>
        <v>125280</v>
      </c>
      <c r="M399" s="1005">
        <f t="shared" si="375"/>
        <v>36325</v>
      </c>
      <c r="N399" s="1005">
        <v>300</v>
      </c>
      <c r="O399" s="1005">
        <v>290</v>
      </c>
      <c r="P399" s="1005">
        <v>290</v>
      </c>
      <c r="Q399" s="1005">
        <v>0.99839999999999995</v>
      </c>
      <c r="R399" s="1024">
        <f t="shared" si="403"/>
        <v>0.71588802373007043</v>
      </c>
      <c r="S399" s="1005">
        <v>154460</v>
      </c>
      <c r="T399" s="1005">
        <f t="shared" si="376"/>
        <v>129456</v>
      </c>
      <c r="U399" s="1005">
        <f t="shared" si="377"/>
        <v>25004</v>
      </c>
      <c r="V399" s="1005">
        <v>300</v>
      </c>
      <c r="W399" s="1005">
        <v>295</v>
      </c>
      <c r="X399" s="1005">
        <v>295</v>
      </c>
      <c r="Y399" s="1005">
        <v>0.996</v>
      </c>
      <c r="Z399" s="1024">
        <f t="shared" si="404"/>
        <v>0.6900188323917138</v>
      </c>
      <c r="AA399" s="1005">
        <v>146560</v>
      </c>
      <c r="AB399" s="1005">
        <f t="shared" si="378"/>
        <v>127440</v>
      </c>
      <c r="AC399" s="1005">
        <f t="shared" si="379"/>
        <v>19120</v>
      </c>
      <c r="AD399" s="1005">
        <v>300</v>
      </c>
      <c r="AE399" s="1005">
        <v>296</v>
      </c>
      <c r="AF399" s="1005">
        <v>296</v>
      </c>
      <c r="AG399" s="1005">
        <v>0.99609999999999999</v>
      </c>
      <c r="AH399" s="1024">
        <f t="shared" si="405"/>
        <v>0.67658384190642251</v>
      </c>
      <c r="AI399" s="1005">
        <v>149000</v>
      </c>
      <c r="AJ399" s="1005">
        <f t="shared" si="380"/>
        <v>132134</v>
      </c>
      <c r="AK399" s="1005">
        <f t="shared" si="381"/>
        <v>16866</v>
      </c>
      <c r="AL399" s="1005">
        <v>300</v>
      </c>
      <c r="AM399" s="1005">
        <v>251</v>
      </c>
      <c r="AN399" s="1005">
        <v>251</v>
      </c>
      <c r="AO399" s="1005">
        <v>0.99480000000000002</v>
      </c>
      <c r="AP399" s="1024">
        <f t="shared" si="406"/>
        <v>0.71017007239857777</v>
      </c>
      <c r="AQ399" s="1005">
        <v>132620</v>
      </c>
      <c r="AR399" s="1005">
        <f t="shared" si="382"/>
        <v>112046</v>
      </c>
      <c r="AS399" s="1005">
        <f t="shared" si="383"/>
        <v>20574</v>
      </c>
      <c r="AT399" s="1005">
        <v>300</v>
      </c>
      <c r="AU399" s="1005">
        <v>297</v>
      </c>
      <c r="AV399" s="1005">
        <v>297</v>
      </c>
      <c r="AW399" s="1005">
        <v>0.99399999999999999</v>
      </c>
      <c r="AX399" s="1024">
        <f t="shared" si="407"/>
        <v>0.61281799476243926</v>
      </c>
      <c r="AY399" s="1005">
        <v>131045</v>
      </c>
      <c r="AZ399" s="1005">
        <f t="shared" si="384"/>
        <v>128304</v>
      </c>
      <c r="BA399" s="1005">
        <f t="shared" si="385"/>
        <v>2741</v>
      </c>
      <c r="BB399" s="1005">
        <v>300</v>
      </c>
      <c r="BC399" s="1005">
        <v>308</v>
      </c>
      <c r="BD399" s="1005">
        <v>308</v>
      </c>
      <c r="BE399" s="1005">
        <v>0.99050000000000005</v>
      </c>
      <c r="BF399" s="1024">
        <f t="shared" si="408"/>
        <v>0.55360633989666252</v>
      </c>
      <c r="BG399" s="1005">
        <v>126860</v>
      </c>
      <c r="BH399" s="1005">
        <f t="shared" si="386"/>
        <v>137491</v>
      </c>
      <c r="BI399" s="1005">
        <f t="shared" si="387"/>
        <v>0</v>
      </c>
      <c r="BJ399" s="1005">
        <v>300</v>
      </c>
      <c r="BK399" s="1005">
        <v>296</v>
      </c>
      <c r="BL399" s="1005">
        <v>296</v>
      </c>
      <c r="BM399" s="1005">
        <v>0.99509999999999998</v>
      </c>
      <c r="BN399" s="1024">
        <f t="shared" si="409"/>
        <v>0.71689658408408408</v>
      </c>
      <c r="BO399" s="1005">
        <v>152785</v>
      </c>
      <c r="BP399" s="1005">
        <f t="shared" si="388"/>
        <v>127872</v>
      </c>
      <c r="BQ399" s="1005">
        <f t="shared" si="389"/>
        <v>24913</v>
      </c>
      <c r="BR399" s="1005">
        <v>300</v>
      </c>
      <c r="BS399" s="1005">
        <v>300</v>
      </c>
      <c r="BT399" s="1005">
        <v>300</v>
      </c>
      <c r="BU399" s="1005">
        <v>0.99729999999999996</v>
      </c>
      <c r="BV399" s="1024">
        <f t="shared" si="398"/>
        <v>0.59574372759856631</v>
      </c>
      <c r="BW399" s="1005">
        <v>132970</v>
      </c>
      <c r="BX399" s="1005">
        <f t="shared" si="390"/>
        <v>133920</v>
      </c>
      <c r="BY399" s="1005">
        <f t="shared" si="391"/>
        <v>0</v>
      </c>
      <c r="BZ399" s="1005">
        <v>300</v>
      </c>
      <c r="CA399" s="1005">
        <v>289</v>
      </c>
      <c r="CB399" s="1005">
        <v>289</v>
      </c>
      <c r="CC399" s="1005">
        <v>0.99270000000000003</v>
      </c>
      <c r="CD399" s="1024">
        <f t="shared" si="399"/>
        <v>0.54735461547047659</v>
      </c>
      <c r="CE399" s="1005">
        <v>117690</v>
      </c>
      <c r="CF399" s="1005">
        <f t="shared" si="392"/>
        <v>129010</v>
      </c>
      <c r="CG399" s="1005">
        <f t="shared" si="393"/>
        <v>0</v>
      </c>
      <c r="CH399" s="1005">
        <v>300</v>
      </c>
      <c r="CI399" s="1005">
        <v>288</v>
      </c>
      <c r="CJ399" s="1005">
        <v>288</v>
      </c>
      <c r="CK399" s="1005">
        <v>0.99880000000000002</v>
      </c>
      <c r="CL399" s="1024">
        <f t="shared" si="400"/>
        <v>0.69645957341269837</v>
      </c>
      <c r="CM399" s="1005">
        <v>134790</v>
      </c>
      <c r="CN399" s="1005">
        <f t="shared" si="394"/>
        <v>116122</v>
      </c>
      <c r="CO399" s="1005">
        <f t="shared" si="395"/>
        <v>18668</v>
      </c>
      <c r="CP399" s="1005">
        <v>300</v>
      </c>
      <c r="CQ399" s="1005">
        <v>284</v>
      </c>
      <c r="CR399" s="1005">
        <v>284</v>
      </c>
      <c r="CS399" s="1005">
        <v>0.99790000000000001</v>
      </c>
      <c r="CT399" s="1024">
        <f t="shared" si="401"/>
        <v>0.55074398000908675</v>
      </c>
      <c r="CU399" s="1005">
        <v>116370</v>
      </c>
      <c r="CV399" s="1005">
        <f t="shared" si="396"/>
        <v>126778</v>
      </c>
      <c r="CW399" s="1005">
        <f t="shared" si="397"/>
        <v>0</v>
      </c>
    </row>
    <row r="400" spans="1:101">
      <c r="A400" s="1004">
        <v>394</v>
      </c>
      <c r="B400" s="1005" t="s">
        <v>792</v>
      </c>
      <c r="C400" s="1004" t="s">
        <v>1274</v>
      </c>
      <c r="D400" s="1005" t="s">
        <v>2011</v>
      </c>
      <c r="E400" s="1004" t="s">
        <v>55</v>
      </c>
      <c r="F400" s="1004">
        <v>300</v>
      </c>
      <c r="G400" s="1005">
        <v>315</v>
      </c>
      <c r="H400" s="1004">
        <v>315</v>
      </c>
      <c r="I400" s="1005">
        <v>0.99970000000000003</v>
      </c>
      <c r="J400" s="1024">
        <f t="shared" si="402"/>
        <v>0.7108906525573192</v>
      </c>
      <c r="K400" s="1005">
        <v>161230</v>
      </c>
      <c r="L400" s="1005">
        <f t="shared" si="374"/>
        <v>136080</v>
      </c>
      <c r="M400" s="1005">
        <f t="shared" si="375"/>
        <v>25150</v>
      </c>
      <c r="N400" s="1005">
        <v>300</v>
      </c>
      <c r="O400" s="1005">
        <v>145.5</v>
      </c>
      <c r="P400" s="1005">
        <v>240</v>
      </c>
      <c r="Q400" s="1005">
        <v>0.9778</v>
      </c>
      <c r="R400" s="1024">
        <f t="shared" si="403"/>
        <v>0.29666888371577432</v>
      </c>
      <c r="S400" s="1005">
        <v>32115</v>
      </c>
      <c r="T400" s="1005">
        <f t="shared" si="376"/>
        <v>64951</v>
      </c>
      <c r="U400" s="1005">
        <f t="shared" si="377"/>
        <v>0</v>
      </c>
      <c r="V400" s="1005">
        <v>300</v>
      </c>
      <c r="W400" s="1005">
        <v>150.5</v>
      </c>
      <c r="X400" s="1005">
        <v>240</v>
      </c>
      <c r="Y400" s="1005">
        <v>0.98839999999999995</v>
      </c>
      <c r="Z400" s="1024">
        <f t="shared" si="404"/>
        <v>0.24460132890365449</v>
      </c>
      <c r="AA400" s="1005">
        <v>26505</v>
      </c>
      <c r="AB400" s="1005">
        <f t="shared" si="378"/>
        <v>65016</v>
      </c>
      <c r="AC400" s="1005">
        <f t="shared" si="379"/>
        <v>0</v>
      </c>
      <c r="AD400" s="1005">
        <v>300</v>
      </c>
      <c r="AE400" s="1005">
        <v>206</v>
      </c>
      <c r="AF400" s="1005">
        <v>240</v>
      </c>
      <c r="AG400" s="1005">
        <v>0.99660000000000004</v>
      </c>
      <c r="AH400" s="1024">
        <f t="shared" si="405"/>
        <v>0.53959181542958556</v>
      </c>
      <c r="AI400" s="1005">
        <v>82700</v>
      </c>
      <c r="AJ400" s="1005">
        <f t="shared" si="380"/>
        <v>91958</v>
      </c>
      <c r="AK400" s="1005">
        <f t="shared" si="381"/>
        <v>0</v>
      </c>
      <c r="AL400" s="1005">
        <v>300</v>
      </c>
      <c r="AM400" s="1005">
        <v>235.5</v>
      </c>
      <c r="AN400" s="1005">
        <v>240</v>
      </c>
      <c r="AO400" s="1005">
        <v>0.99950000000000006</v>
      </c>
      <c r="AP400" s="1024">
        <f t="shared" si="406"/>
        <v>0.72971600118713331</v>
      </c>
      <c r="AQ400" s="1005">
        <v>127855</v>
      </c>
      <c r="AR400" s="1005">
        <f t="shared" si="382"/>
        <v>105127</v>
      </c>
      <c r="AS400" s="1005">
        <f t="shared" si="383"/>
        <v>22728</v>
      </c>
      <c r="AT400" s="1005">
        <v>300</v>
      </c>
      <c r="AU400" s="1005">
        <v>235.5</v>
      </c>
      <c r="AV400" s="1005">
        <v>240</v>
      </c>
      <c r="AW400" s="1005">
        <v>0.999</v>
      </c>
      <c r="AX400" s="1024">
        <f t="shared" si="407"/>
        <v>0.74492804906817645</v>
      </c>
      <c r="AY400" s="1005">
        <v>126310</v>
      </c>
      <c r="AZ400" s="1005">
        <f t="shared" si="384"/>
        <v>101736</v>
      </c>
      <c r="BA400" s="1005">
        <f t="shared" si="385"/>
        <v>24574</v>
      </c>
      <c r="BB400" s="1005">
        <v>300</v>
      </c>
      <c r="BC400" s="1005">
        <v>164</v>
      </c>
      <c r="BD400" s="1005">
        <v>240</v>
      </c>
      <c r="BE400" s="1005">
        <v>0.99019999999999997</v>
      </c>
      <c r="BF400" s="1024">
        <f t="shared" si="408"/>
        <v>0.50497475740886444</v>
      </c>
      <c r="BG400" s="1005">
        <v>61615</v>
      </c>
      <c r="BH400" s="1005">
        <f t="shared" si="386"/>
        <v>73210</v>
      </c>
      <c r="BI400" s="1005">
        <f t="shared" si="387"/>
        <v>0</v>
      </c>
      <c r="BJ400" s="1005">
        <v>300</v>
      </c>
      <c r="BK400" s="1005">
        <v>200</v>
      </c>
      <c r="BL400" s="1005">
        <v>240</v>
      </c>
      <c r="BM400" s="1005">
        <v>0.99839999999999995</v>
      </c>
      <c r="BN400" s="1024">
        <f t="shared" si="409"/>
        <v>0.73968750000000005</v>
      </c>
      <c r="BO400" s="1005">
        <v>106515</v>
      </c>
      <c r="BP400" s="1005">
        <f t="shared" si="388"/>
        <v>86400</v>
      </c>
      <c r="BQ400" s="1005">
        <f t="shared" si="389"/>
        <v>20115</v>
      </c>
      <c r="BR400" s="1005">
        <v>300</v>
      </c>
      <c r="BS400" s="1005">
        <v>183</v>
      </c>
      <c r="BT400" s="1005">
        <v>240</v>
      </c>
      <c r="BU400" s="1005">
        <v>0.99929999999999997</v>
      </c>
      <c r="BV400" s="1024">
        <f t="shared" si="398"/>
        <v>0.68651213349785534</v>
      </c>
      <c r="BW400" s="1005">
        <v>93470</v>
      </c>
      <c r="BX400" s="1005">
        <f t="shared" si="390"/>
        <v>81691</v>
      </c>
      <c r="BY400" s="1005">
        <f t="shared" si="391"/>
        <v>11779</v>
      </c>
      <c r="BZ400" s="1005">
        <v>300</v>
      </c>
      <c r="CA400" s="1005">
        <v>199</v>
      </c>
      <c r="CB400" s="1005">
        <v>240</v>
      </c>
      <c r="CC400" s="1005">
        <v>0.99729999999999996</v>
      </c>
      <c r="CD400" s="1024">
        <f t="shared" si="399"/>
        <v>0.52297103798562705</v>
      </c>
      <c r="CE400" s="1005">
        <v>77429</v>
      </c>
      <c r="CF400" s="1005">
        <f t="shared" si="392"/>
        <v>88834</v>
      </c>
      <c r="CG400" s="1005">
        <f t="shared" si="393"/>
        <v>0</v>
      </c>
      <c r="CH400" s="1005">
        <v>300</v>
      </c>
      <c r="CI400" s="1005">
        <v>137</v>
      </c>
      <c r="CJ400" s="1005">
        <v>240</v>
      </c>
      <c r="CK400" s="1005">
        <v>0.99890000000000001</v>
      </c>
      <c r="CL400" s="1024">
        <f t="shared" si="400"/>
        <v>0.55743830378866877</v>
      </c>
      <c r="CM400" s="1005">
        <v>51320</v>
      </c>
      <c r="CN400" s="1005">
        <f t="shared" si="394"/>
        <v>55238</v>
      </c>
      <c r="CO400" s="1005">
        <f t="shared" si="395"/>
        <v>0</v>
      </c>
      <c r="CP400" s="1005">
        <v>300</v>
      </c>
      <c r="CQ400" s="1005">
        <v>207</v>
      </c>
      <c r="CR400" s="1005">
        <v>240</v>
      </c>
      <c r="CS400" s="1005">
        <v>0.99650000000000005</v>
      </c>
      <c r="CT400" s="1024">
        <f t="shared" si="401"/>
        <v>0.58985896836527973</v>
      </c>
      <c r="CU400" s="1005">
        <v>90843</v>
      </c>
      <c r="CV400" s="1005">
        <f t="shared" si="396"/>
        <v>92405</v>
      </c>
      <c r="CW400" s="1005">
        <f t="shared" si="397"/>
        <v>0</v>
      </c>
    </row>
    <row r="401" spans="1:101">
      <c r="A401" s="1004">
        <v>395</v>
      </c>
      <c r="B401" s="1005" t="s">
        <v>1614</v>
      </c>
      <c r="C401" s="1004" t="s">
        <v>1274</v>
      </c>
      <c r="D401" s="1005" t="s">
        <v>2202</v>
      </c>
      <c r="E401" s="1004" t="s">
        <v>55</v>
      </c>
      <c r="F401" s="1004">
        <v>300</v>
      </c>
      <c r="G401" s="1005">
        <v>120</v>
      </c>
      <c r="H401" s="1004">
        <v>300</v>
      </c>
      <c r="I401" s="1005">
        <v>0.93689999999999996</v>
      </c>
      <c r="J401" s="1024">
        <f t="shared" si="402"/>
        <v>4.9953703703703702E-2</v>
      </c>
      <c r="K401" s="1005">
        <v>4316</v>
      </c>
      <c r="L401" s="1005">
        <f t="shared" si="374"/>
        <v>51840</v>
      </c>
      <c r="M401" s="1005">
        <f t="shared" si="375"/>
        <v>0</v>
      </c>
      <c r="N401" s="1005">
        <v>300</v>
      </c>
      <c r="O401" s="1005">
        <v>188</v>
      </c>
      <c r="P401" s="1005">
        <v>300</v>
      </c>
      <c r="Q401" s="1005">
        <v>0.97850000000000004</v>
      </c>
      <c r="R401" s="1024">
        <f t="shared" si="403"/>
        <v>0.14664836421871424</v>
      </c>
      <c r="S401" s="1005">
        <v>20512</v>
      </c>
      <c r="T401" s="1005">
        <f t="shared" si="376"/>
        <v>83923</v>
      </c>
      <c r="U401" s="1005">
        <f t="shared" si="377"/>
        <v>0</v>
      </c>
      <c r="V401" s="1005">
        <v>300</v>
      </c>
      <c r="W401" s="1005">
        <v>208</v>
      </c>
      <c r="X401" s="1005">
        <v>300</v>
      </c>
      <c r="Y401" s="1005">
        <v>0.98580000000000001</v>
      </c>
      <c r="Z401" s="1024">
        <f t="shared" si="404"/>
        <v>0.43472222222222223</v>
      </c>
      <c r="AA401" s="1005">
        <v>65104</v>
      </c>
      <c r="AB401" s="1005">
        <f t="shared" si="378"/>
        <v>89856</v>
      </c>
      <c r="AC401" s="1005">
        <f t="shared" si="379"/>
        <v>0</v>
      </c>
      <c r="AD401" s="1005">
        <v>300</v>
      </c>
      <c r="AE401" s="1005">
        <v>208</v>
      </c>
      <c r="AF401" s="1005">
        <v>300</v>
      </c>
      <c r="AG401" s="1005">
        <v>0.90780000000000005</v>
      </c>
      <c r="AH401" s="1024">
        <f t="shared" si="405"/>
        <v>0.19175196443341605</v>
      </c>
      <c r="AI401" s="1005">
        <v>29674</v>
      </c>
      <c r="AJ401" s="1005">
        <f t="shared" si="380"/>
        <v>92851</v>
      </c>
      <c r="AK401" s="1005">
        <f t="shared" si="381"/>
        <v>0</v>
      </c>
      <c r="AL401" s="1005">
        <v>300</v>
      </c>
      <c r="AM401" s="1005">
        <v>210.24</v>
      </c>
      <c r="AN401" s="1005">
        <v>300</v>
      </c>
      <c r="AO401" s="1005">
        <v>0.82350000000000001</v>
      </c>
      <c r="AP401" s="1024">
        <f t="shared" si="406"/>
        <v>0.16177747704620218</v>
      </c>
      <c r="AQ401" s="1005">
        <v>25305</v>
      </c>
      <c r="AR401" s="1005">
        <f t="shared" si="382"/>
        <v>93851</v>
      </c>
      <c r="AS401" s="1005">
        <f t="shared" si="383"/>
        <v>0</v>
      </c>
      <c r="AT401" s="1005">
        <v>300</v>
      </c>
      <c r="AU401" s="1005">
        <v>104</v>
      </c>
      <c r="AV401" s="1005">
        <v>300</v>
      </c>
      <c r="AW401" s="1005">
        <v>0.98650000000000004</v>
      </c>
      <c r="AX401" s="1024">
        <f t="shared" si="407"/>
        <v>0.18502938034188035</v>
      </c>
      <c r="AY401" s="1005">
        <v>13855</v>
      </c>
      <c r="AZ401" s="1005">
        <f t="shared" si="384"/>
        <v>44928</v>
      </c>
      <c r="BA401" s="1005">
        <f t="shared" si="385"/>
        <v>0</v>
      </c>
      <c r="BB401" s="1005">
        <v>300</v>
      </c>
      <c r="BC401" s="1005">
        <v>168</v>
      </c>
      <c r="BD401" s="1005">
        <v>300</v>
      </c>
      <c r="BE401" s="1005">
        <v>0.99870000000000003</v>
      </c>
      <c r="BF401" s="1024">
        <f t="shared" si="408"/>
        <v>0.13713677675371225</v>
      </c>
      <c r="BG401" s="1005">
        <v>17141</v>
      </c>
      <c r="BH401" s="1005">
        <f t="shared" si="386"/>
        <v>74995</v>
      </c>
      <c r="BI401" s="1005">
        <f t="shared" si="387"/>
        <v>0</v>
      </c>
      <c r="BJ401" s="1005">
        <v>300</v>
      </c>
      <c r="BK401" s="1005">
        <v>148.80000000000001</v>
      </c>
      <c r="BL401" s="1005">
        <v>300</v>
      </c>
      <c r="BM401" s="1005">
        <v>0.99239999999999995</v>
      </c>
      <c r="BN401" s="1024">
        <f t="shared" si="409"/>
        <v>0.15921818996415768</v>
      </c>
      <c r="BO401" s="1005">
        <v>17058</v>
      </c>
      <c r="BP401" s="1005">
        <f t="shared" si="388"/>
        <v>64282</v>
      </c>
      <c r="BQ401" s="1005">
        <f t="shared" si="389"/>
        <v>0</v>
      </c>
      <c r="BR401" s="1005">
        <v>300</v>
      </c>
      <c r="BS401" s="1005">
        <v>87.6</v>
      </c>
      <c r="BT401" s="1005">
        <v>300</v>
      </c>
      <c r="BU401" s="1005">
        <v>0.96879999999999999</v>
      </c>
      <c r="BV401" s="1024">
        <f t="shared" si="398"/>
        <v>9.4454264250994263E-2</v>
      </c>
      <c r="BW401" s="1005">
        <v>6156</v>
      </c>
      <c r="BX401" s="1005">
        <f t="shared" si="390"/>
        <v>39105</v>
      </c>
      <c r="BY401" s="1005">
        <f t="shared" si="391"/>
        <v>0</v>
      </c>
      <c r="BZ401" s="1005">
        <v>300</v>
      </c>
      <c r="CA401" s="1005">
        <v>122.72</v>
      </c>
      <c r="CB401" s="1005">
        <v>300</v>
      </c>
      <c r="CC401" s="1005">
        <v>0.95</v>
      </c>
      <c r="CD401" s="1024">
        <f t="shared" si="399"/>
        <v>3.7238367610155476E-2</v>
      </c>
      <c r="CE401" s="1005">
        <v>3400</v>
      </c>
      <c r="CF401" s="1005">
        <f t="shared" si="392"/>
        <v>54782</v>
      </c>
      <c r="CG401" s="1005">
        <f t="shared" si="393"/>
        <v>0</v>
      </c>
      <c r="CH401" s="1005">
        <v>300</v>
      </c>
      <c r="CI401" s="1005">
        <v>115.36</v>
      </c>
      <c r="CJ401" s="1005">
        <v>300</v>
      </c>
      <c r="CK401" s="1005">
        <v>0.98719999999999997</v>
      </c>
      <c r="CL401" s="1024">
        <f t="shared" si="400"/>
        <v>2.639253516940757E-2</v>
      </c>
      <c r="CM401" s="1005">
        <v>2046</v>
      </c>
      <c r="CN401" s="1005">
        <f t="shared" si="394"/>
        <v>46513</v>
      </c>
      <c r="CO401" s="1005">
        <f t="shared" si="395"/>
        <v>0</v>
      </c>
      <c r="CP401" s="1005">
        <v>300</v>
      </c>
      <c r="CQ401" s="1005">
        <v>103.04</v>
      </c>
      <c r="CR401" s="1005">
        <v>300</v>
      </c>
      <c r="CS401" s="1005">
        <v>0.99570000000000003</v>
      </c>
      <c r="CT401" s="1024">
        <f t="shared" si="401"/>
        <v>2.4732017631737123E-2</v>
      </c>
      <c r="CU401" s="1005">
        <v>1896</v>
      </c>
      <c r="CV401" s="1005">
        <f t="shared" si="396"/>
        <v>45997</v>
      </c>
      <c r="CW401" s="1005">
        <f t="shared" si="397"/>
        <v>0</v>
      </c>
    </row>
    <row r="402" spans="1:101">
      <c r="A402" s="1004">
        <v>396</v>
      </c>
      <c r="B402" s="1005" t="s">
        <v>1720</v>
      </c>
      <c r="C402" s="1004" t="s">
        <v>1274</v>
      </c>
      <c r="D402" s="1005" t="s">
        <v>2054</v>
      </c>
      <c r="E402" s="1004" t="s">
        <v>55</v>
      </c>
      <c r="F402" s="1004">
        <v>300</v>
      </c>
      <c r="G402" s="1005">
        <v>108</v>
      </c>
      <c r="H402" s="1004">
        <v>300</v>
      </c>
      <c r="I402" s="1005">
        <v>0.88019999999999998</v>
      </c>
      <c r="J402" s="1024">
        <f t="shared" si="402"/>
        <v>0.3949845679012346</v>
      </c>
      <c r="K402" s="1005">
        <v>30714</v>
      </c>
      <c r="L402" s="1005">
        <f t="shared" si="374"/>
        <v>46656</v>
      </c>
      <c r="M402" s="1005">
        <f t="shared" si="375"/>
        <v>0</v>
      </c>
      <c r="N402" s="1005">
        <v>300</v>
      </c>
      <c r="O402" s="1005">
        <v>78</v>
      </c>
      <c r="P402" s="1005">
        <v>300</v>
      </c>
      <c r="Q402" s="1005">
        <v>0.8891</v>
      </c>
      <c r="R402" s="1024">
        <f t="shared" si="403"/>
        <v>0.30965674110835401</v>
      </c>
      <c r="S402" s="1005">
        <v>17970</v>
      </c>
      <c r="T402" s="1005">
        <f t="shared" si="376"/>
        <v>34819</v>
      </c>
      <c r="U402" s="1005">
        <f t="shared" si="377"/>
        <v>0</v>
      </c>
      <c r="V402" s="1005">
        <v>300</v>
      </c>
      <c r="W402" s="1005">
        <v>72</v>
      </c>
      <c r="X402" s="1005">
        <v>300</v>
      </c>
      <c r="Y402" s="1005">
        <v>0.9083</v>
      </c>
      <c r="Z402" s="1024">
        <f t="shared" si="404"/>
        <v>0.28923611111111114</v>
      </c>
      <c r="AA402" s="1005">
        <v>14994</v>
      </c>
      <c r="AB402" s="1005">
        <f t="shared" si="378"/>
        <v>31104</v>
      </c>
      <c r="AC402" s="1005">
        <f t="shared" si="379"/>
        <v>0</v>
      </c>
      <c r="AD402" s="1005">
        <v>300</v>
      </c>
      <c r="AE402" s="1005">
        <v>10.08</v>
      </c>
      <c r="AF402" s="1005">
        <v>300</v>
      </c>
      <c r="AG402" s="1005">
        <v>9.8599999999999993E-2</v>
      </c>
      <c r="AH402" s="1024">
        <f t="shared" si="405"/>
        <v>8.9205709165386574E-2</v>
      </c>
      <c r="AI402" s="1005">
        <v>669</v>
      </c>
      <c r="AJ402" s="1005">
        <f t="shared" si="380"/>
        <v>4500</v>
      </c>
      <c r="AK402" s="1005">
        <f t="shared" si="381"/>
        <v>0</v>
      </c>
      <c r="AL402" s="1005">
        <v>300</v>
      </c>
      <c r="AM402" s="1005">
        <v>38.64</v>
      </c>
      <c r="AN402" s="1005">
        <v>300</v>
      </c>
      <c r="AO402" s="1005">
        <v>0.78269999999999995</v>
      </c>
      <c r="AP402" s="1024">
        <f t="shared" si="406"/>
        <v>0.22384041274293728</v>
      </c>
      <c r="AQ402" s="1005">
        <v>6435</v>
      </c>
      <c r="AR402" s="1005">
        <f t="shared" si="382"/>
        <v>17249</v>
      </c>
      <c r="AS402" s="1005">
        <f t="shared" si="383"/>
        <v>0</v>
      </c>
      <c r="AT402" s="1005">
        <v>300</v>
      </c>
      <c r="AU402" s="1005">
        <v>42</v>
      </c>
      <c r="AV402" s="1005">
        <v>300</v>
      </c>
      <c r="AW402" s="1005">
        <v>0.97740000000000005</v>
      </c>
      <c r="AX402" s="1024">
        <f t="shared" si="407"/>
        <v>0.28630952380952379</v>
      </c>
      <c r="AY402" s="1005">
        <v>8658</v>
      </c>
      <c r="AZ402" s="1005">
        <f t="shared" si="384"/>
        <v>18144</v>
      </c>
      <c r="BA402" s="1005">
        <f t="shared" si="385"/>
        <v>0</v>
      </c>
      <c r="BB402" s="1005">
        <v>300</v>
      </c>
      <c r="BC402" s="1005">
        <v>48</v>
      </c>
      <c r="BD402" s="1005">
        <v>300</v>
      </c>
      <c r="BE402" s="1005">
        <v>0.98899999999999999</v>
      </c>
      <c r="BF402" s="1024">
        <f t="shared" si="408"/>
        <v>0.45866935483870969</v>
      </c>
      <c r="BG402" s="1005">
        <v>16380</v>
      </c>
      <c r="BH402" s="1005">
        <f t="shared" si="386"/>
        <v>21427</v>
      </c>
      <c r="BI402" s="1005">
        <f t="shared" si="387"/>
        <v>0</v>
      </c>
      <c r="BJ402" s="1005">
        <v>300</v>
      </c>
      <c r="BK402" s="1005">
        <v>32.4</v>
      </c>
      <c r="BL402" s="1005">
        <v>300</v>
      </c>
      <c r="BM402" s="1005">
        <v>0.91120000000000001</v>
      </c>
      <c r="BN402" s="1024">
        <f t="shared" si="409"/>
        <v>0.2839506172839506</v>
      </c>
      <c r="BO402" s="1005">
        <v>6624</v>
      </c>
      <c r="BP402" s="1005">
        <f t="shared" si="388"/>
        <v>13997</v>
      </c>
      <c r="BQ402" s="1005">
        <f t="shared" si="389"/>
        <v>0</v>
      </c>
      <c r="BR402" s="1005">
        <v>300</v>
      </c>
      <c r="BS402" s="1005">
        <v>9.6</v>
      </c>
      <c r="BT402" s="1005">
        <v>300</v>
      </c>
      <c r="BU402" s="1005">
        <v>0.37769999999999998</v>
      </c>
      <c r="BV402" s="1024">
        <f t="shared" si="398"/>
        <v>0.30577956989247312</v>
      </c>
      <c r="BW402" s="1005">
        <v>2184</v>
      </c>
      <c r="BX402" s="1005">
        <f t="shared" si="390"/>
        <v>4285</v>
      </c>
      <c r="BY402" s="1005">
        <f t="shared" si="391"/>
        <v>0</v>
      </c>
      <c r="BZ402" s="1005">
        <v>300</v>
      </c>
      <c r="CA402" s="1005">
        <v>7.2</v>
      </c>
      <c r="CB402" s="1005">
        <v>300</v>
      </c>
      <c r="CC402" s="1005">
        <v>0.32450000000000001</v>
      </c>
      <c r="CD402" s="1024">
        <f t="shared" si="399"/>
        <v>0.46762992831541217</v>
      </c>
      <c r="CE402" s="1005">
        <v>2505</v>
      </c>
      <c r="CF402" s="1005">
        <f t="shared" si="392"/>
        <v>3214</v>
      </c>
      <c r="CG402" s="1005">
        <f t="shared" si="393"/>
        <v>0</v>
      </c>
      <c r="CH402" s="1005">
        <v>300</v>
      </c>
      <c r="CI402" s="1005">
        <v>113.4</v>
      </c>
      <c r="CJ402" s="1005">
        <v>300</v>
      </c>
      <c r="CK402" s="1005">
        <v>0.85389999999999999</v>
      </c>
      <c r="CL402" s="1024">
        <f t="shared" si="400"/>
        <v>0.15254944570420761</v>
      </c>
      <c r="CM402" s="1005">
        <v>11625</v>
      </c>
      <c r="CN402" s="1005">
        <f t="shared" si="394"/>
        <v>45723</v>
      </c>
      <c r="CO402" s="1005">
        <f t="shared" si="395"/>
        <v>0</v>
      </c>
      <c r="CP402" s="1005">
        <v>300</v>
      </c>
      <c r="CQ402" s="1005">
        <v>90</v>
      </c>
      <c r="CR402" s="1005">
        <v>300</v>
      </c>
      <c r="CS402" s="1005">
        <v>0.93730000000000002</v>
      </c>
      <c r="CT402" s="1024">
        <f t="shared" si="401"/>
        <v>0.15586917562724015</v>
      </c>
      <c r="CU402" s="1005">
        <v>10437</v>
      </c>
      <c r="CV402" s="1005">
        <f t="shared" si="396"/>
        <v>40176</v>
      </c>
      <c r="CW402" s="1005">
        <f t="shared" si="397"/>
        <v>0</v>
      </c>
    </row>
    <row r="403" spans="1:101">
      <c r="A403" s="1004">
        <v>397</v>
      </c>
      <c r="B403" s="1005" t="s">
        <v>675</v>
      </c>
      <c r="C403" s="1004" t="s">
        <v>1274</v>
      </c>
      <c r="D403" s="1005" t="s">
        <v>2054</v>
      </c>
      <c r="E403" s="1004" t="s">
        <v>55</v>
      </c>
      <c r="F403" s="1004">
        <v>300</v>
      </c>
      <c r="G403" s="1005">
        <v>249.44</v>
      </c>
      <c r="H403" s="1004">
        <v>300</v>
      </c>
      <c r="I403" s="1005">
        <v>0.99619999999999997</v>
      </c>
      <c r="J403" s="1024">
        <f t="shared" si="402"/>
        <v>0.32827979117668021</v>
      </c>
      <c r="K403" s="1005">
        <v>58958</v>
      </c>
      <c r="L403" s="1005">
        <f t="shared" si="374"/>
        <v>107758</v>
      </c>
      <c r="M403" s="1005">
        <f t="shared" si="375"/>
        <v>0</v>
      </c>
      <c r="N403" s="1005">
        <v>300</v>
      </c>
      <c r="O403" s="1005">
        <v>225.44</v>
      </c>
      <c r="P403" s="1005">
        <v>300</v>
      </c>
      <c r="Q403" s="1005">
        <v>0.997</v>
      </c>
      <c r="R403" s="1024">
        <f t="shared" si="403"/>
        <v>0.2741115104894038</v>
      </c>
      <c r="S403" s="1005">
        <v>45976</v>
      </c>
      <c r="T403" s="1005">
        <f t="shared" si="376"/>
        <v>100636</v>
      </c>
      <c r="U403" s="1005">
        <f t="shared" si="377"/>
        <v>0</v>
      </c>
      <c r="V403" s="1005">
        <v>300</v>
      </c>
      <c r="W403" s="1005">
        <v>124</v>
      </c>
      <c r="X403" s="1005">
        <v>300</v>
      </c>
      <c r="Y403" s="1005">
        <v>0.99709999999999999</v>
      </c>
      <c r="Z403" s="1024">
        <f t="shared" si="404"/>
        <v>0.37945788530465951</v>
      </c>
      <c r="AA403" s="1005">
        <v>33878</v>
      </c>
      <c r="AB403" s="1005">
        <f t="shared" si="378"/>
        <v>53568</v>
      </c>
      <c r="AC403" s="1005">
        <f t="shared" si="379"/>
        <v>0</v>
      </c>
      <c r="AD403" s="1005">
        <v>300</v>
      </c>
      <c r="AE403" s="1005">
        <v>131.04</v>
      </c>
      <c r="AF403" s="1005">
        <v>300</v>
      </c>
      <c r="AG403" s="1005">
        <v>0.99399999999999999</v>
      </c>
      <c r="AH403" s="1024">
        <f t="shared" si="405"/>
        <v>0.24645679887615374</v>
      </c>
      <c r="AI403" s="1005">
        <v>24028</v>
      </c>
      <c r="AJ403" s="1005">
        <f t="shared" si="380"/>
        <v>58496</v>
      </c>
      <c r="AK403" s="1005">
        <f t="shared" si="381"/>
        <v>0</v>
      </c>
      <c r="AL403" s="1005">
        <v>300</v>
      </c>
      <c r="AM403" s="1005">
        <v>228.48</v>
      </c>
      <c r="AN403" s="1005">
        <v>300</v>
      </c>
      <c r="AO403" s="1005">
        <v>0.99529999999999996</v>
      </c>
      <c r="AP403" s="1024">
        <f t="shared" si="406"/>
        <v>0.2238849168699738</v>
      </c>
      <c r="AQ403" s="1005">
        <v>38058</v>
      </c>
      <c r="AR403" s="1005">
        <f t="shared" si="382"/>
        <v>101993</v>
      </c>
      <c r="AS403" s="1005">
        <f t="shared" si="383"/>
        <v>0</v>
      </c>
      <c r="AT403" s="1005">
        <v>300</v>
      </c>
      <c r="AU403" s="1005">
        <v>220</v>
      </c>
      <c r="AV403" s="1005">
        <v>300</v>
      </c>
      <c r="AW403" s="1005">
        <v>0.99590000000000001</v>
      </c>
      <c r="AX403" s="1024">
        <f t="shared" si="407"/>
        <v>0.31613636363636366</v>
      </c>
      <c r="AY403" s="1005">
        <v>50076</v>
      </c>
      <c r="AZ403" s="1005">
        <f t="shared" si="384"/>
        <v>95040</v>
      </c>
      <c r="BA403" s="1005">
        <f t="shared" si="385"/>
        <v>0</v>
      </c>
      <c r="BB403" s="1005">
        <v>300</v>
      </c>
      <c r="BC403" s="1005">
        <v>56.96</v>
      </c>
      <c r="BD403" s="1005">
        <v>300</v>
      </c>
      <c r="BE403" s="1005">
        <v>0.99390000000000001</v>
      </c>
      <c r="BF403" s="1024">
        <f t="shared" si="408"/>
        <v>0.55778626011840038</v>
      </c>
      <c r="BG403" s="1005">
        <v>23638</v>
      </c>
      <c r="BH403" s="1005">
        <f t="shared" si="386"/>
        <v>25427</v>
      </c>
      <c r="BI403" s="1005">
        <f t="shared" si="387"/>
        <v>0</v>
      </c>
      <c r="BJ403" s="1005">
        <v>300</v>
      </c>
      <c r="BK403" s="1005">
        <v>32.64</v>
      </c>
      <c r="BL403" s="1005">
        <v>300</v>
      </c>
      <c r="BM403" s="1005">
        <v>0.98450000000000004</v>
      </c>
      <c r="BN403" s="1024">
        <f t="shared" si="409"/>
        <v>0.37990196078431376</v>
      </c>
      <c r="BO403" s="1005">
        <v>8928</v>
      </c>
      <c r="BP403" s="1005">
        <f t="shared" si="388"/>
        <v>14100</v>
      </c>
      <c r="BQ403" s="1005">
        <f t="shared" si="389"/>
        <v>0</v>
      </c>
      <c r="BR403" s="1005">
        <v>300</v>
      </c>
      <c r="BS403" s="1005">
        <v>48.16</v>
      </c>
      <c r="BT403" s="1005">
        <v>300</v>
      </c>
      <c r="BU403" s="1005">
        <v>0.94530000000000003</v>
      </c>
      <c r="BV403" s="1024">
        <f t="shared" si="398"/>
        <v>0.1502049619547744</v>
      </c>
      <c r="BW403" s="1005">
        <v>5382</v>
      </c>
      <c r="BX403" s="1005">
        <f t="shared" si="390"/>
        <v>21499</v>
      </c>
      <c r="BY403" s="1005">
        <f t="shared" si="391"/>
        <v>0</v>
      </c>
      <c r="BZ403" s="1005">
        <v>300</v>
      </c>
      <c r="CA403" s="1005">
        <v>19.52</v>
      </c>
      <c r="CB403" s="1005">
        <v>300</v>
      </c>
      <c r="CC403" s="1005">
        <v>0.99139999999999995</v>
      </c>
      <c r="CD403" s="1024">
        <f t="shared" si="399"/>
        <v>0.22681451612903228</v>
      </c>
      <c r="CE403" s="1005">
        <v>3294</v>
      </c>
      <c r="CF403" s="1005">
        <f t="shared" si="392"/>
        <v>8714</v>
      </c>
      <c r="CG403" s="1005">
        <f t="shared" si="393"/>
        <v>0</v>
      </c>
      <c r="CH403" s="1005">
        <v>300</v>
      </c>
      <c r="CI403" s="1005">
        <v>117.6</v>
      </c>
      <c r="CJ403" s="1005">
        <v>300</v>
      </c>
      <c r="CK403" s="1005">
        <v>0.96379999999999999</v>
      </c>
      <c r="CL403" s="1024">
        <f t="shared" si="400"/>
        <v>0.23703231292517007</v>
      </c>
      <c r="CM403" s="1005">
        <v>18732</v>
      </c>
      <c r="CN403" s="1005">
        <f t="shared" si="394"/>
        <v>47416</v>
      </c>
      <c r="CO403" s="1005">
        <f t="shared" si="395"/>
        <v>0</v>
      </c>
      <c r="CP403" s="1005">
        <v>300</v>
      </c>
      <c r="CQ403" s="1005">
        <v>143.19999999999999</v>
      </c>
      <c r="CR403" s="1005">
        <v>300</v>
      </c>
      <c r="CS403" s="1005">
        <v>0.99350000000000005</v>
      </c>
      <c r="CT403" s="1024">
        <f t="shared" si="401"/>
        <v>0.19205787829638976</v>
      </c>
      <c r="CU403" s="1005">
        <v>20462</v>
      </c>
      <c r="CV403" s="1005">
        <f t="shared" si="396"/>
        <v>63924</v>
      </c>
      <c r="CW403" s="1005">
        <f t="shared" si="397"/>
        <v>0</v>
      </c>
    </row>
    <row r="404" spans="1:101">
      <c r="A404" s="1004">
        <v>398</v>
      </c>
      <c r="B404" s="1005" t="s">
        <v>1822</v>
      </c>
      <c r="C404" s="1004" t="s">
        <v>1274</v>
      </c>
      <c r="D404" s="1005" t="s">
        <v>2011</v>
      </c>
      <c r="E404" s="1004" t="s">
        <v>55</v>
      </c>
      <c r="F404" s="1004">
        <v>300</v>
      </c>
      <c r="G404" s="1005">
        <v>297.60000000000002</v>
      </c>
      <c r="H404" s="1004">
        <v>297.60000000000002</v>
      </c>
      <c r="I404" s="1005">
        <v>0.97050000000000003</v>
      </c>
      <c r="J404" s="1024">
        <f t="shared" si="402"/>
        <v>0.50015867682198323</v>
      </c>
      <c r="K404" s="1005">
        <v>107170</v>
      </c>
      <c r="L404" s="1005">
        <f t="shared" si="374"/>
        <v>128563</v>
      </c>
      <c r="M404" s="1005">
        <f t="shared" si="375"/>
        <v>0</v>
      </c>
      <c r="N404" s="1005">
        <v>300</v>
      </c>
      <c r="O404" s="1005">
        <v>278.8</v>
      </c>
      <c r="P404" s="1005">
        <v>278.8</v>
      </c>
      <c r="Q404" s="1005">
        <v>0.97640000000000005</v>
      </c>
      <c r="R404" s="1024">
        <f t="shared" si="403"/>
        <v>0.44449329692537909</v>
      </c>
      <c r="S404" s="1005">
        <v>92200</v>
      </c>
      <c r="T404" s="1005">
        <f t="shared" si="376"/>
        <v>124456</v>
      </c>
      <c r="U404" s="1005">
        <f t="shared" si="377"/>
        <v>0</v>
      </c>
      <c r="V404" s="1005">
        <v>300</v>
      </c>
      <c r="W404" s="1005">
        <v>284.8</v>
      </c>
      <c r="X404" s="1005">
        <v>284.8</v>
      </c>
      <c r="Y404" s="1005">
        <v>0.98299999999999998</v>
      </c>
      <c r="Z404" s="1024">
        <f t="shared" si="404"/>
        <v>0.36568059456928836</v>
      </c>
      <c r="AA404" s="1005">
        <v>74985</v>
      </c>
      <c r="AB404" s="1005">
        <f t="shared" si="378"/>
        <v>123034</v>
      </c>
      <c r="AC404" s="1005">
        <f t="shared" si="379"/>
        <v>0</v>
      </c>
      <c r="AD404" s="1005">
        <v>300</v>
      </c>
      <c r="AE404" s="1005">
        <v>269.60000000000002</v>
      </c>
      <c r="AF404" s="1005">
        <v>269.60000000000002</v>
      </c>
      <c r="AG404" s="1005">
        <v>0.99</v>
      </c>
      <c r="AH404" s="1024">
        <f t="shared" si="405"/>
        <v>0.52193013943396827</v>
      </c>
      <c r="AI404" s="1005">
        <v>104690</v>
      </c>
      <c r="AJ404" s="1005">
        <f t="shared" si="380"/>
        <v>120349</v>
      </c>
      <c r="AK404" s="1005">
        <f t="shared" si="381"/>
        <v>0</v>
      </c>
      <c r="AL404" s="1005">
        <v>300</v>
      </c>
      <c r="AM404" s="1005">
        <v>276.8</v>
      </c>
      <c r="AN404" s="1005">
        <v>276.8</v>
      </c>
      <c r="AO404" s="1005">
        <v>0.9929</v>
      </c>
      <c r="AP404" s="1024">
        <f t="shared" si="406"/>
        <v>0.45986873795761074</v>
      </c>
      <c r="AQ404" s="1005">
        <v>94705</v>
      </c>
      <c r="AR404" s="1005">
        <f t="shared" si="382"/>
        <v>123564</v>
      </c>
      <c r="AS404" s="1005">
        <f t="shared" si="383"/>
        <v>0</v>
      </c>
      <c r="AT404" s="1005">
        <v>300</v>
      </c>
      <c r="AU404" s="1005">
        <v>275.60000000000002</v>
      </c>
      <c r="AV404" s="1005">
        <v>275.60000000000002</v>
      </c>
      <c r="AW404" s="1005">
        <v>0.99199999999999999</v>
      </c>
      <c r="AX404" s="1024">
        <f t="shared" si="407"/>
        <v>0.40804910498306718</v>
      </c>
      <c r="AY404" s="1005">
        <v>80970</v>
      </c>
      <c r="AZ404" s="1005">
        <f t="shared" si="384"/>
        <v>119059</v>
      </c>
      <c r="BA404" s="1005">
        <f t="shared" si="385"/>
        <v>0</v>
      </c>
      <c r="BB404" s="1005">
        <v>300</v>
      </c>
      <c r="BC404" s="1005">
        <v>283.2</v>
      </c>
      <c r="BD404" s="1005">
        <v>283.2</v>
      </c>
      <c r="BE404" s="1005">
        <v>0.99319999999999997</v>
      </c>
      <c r="BF404" s="1024">
        <f t="shared" si="408"/>
        <v>0.42019299404653426</v>
      </c>
      <c r="BG404" s="1005">
        <v>88535</v>
      </c>
      <c r="BH404" s="1005">
        <f t="shared" si="386"/>
        <v>126420</v>
      </c>
      <c r="BI404" s="1005">
        <f t="shared" si="387"/>
        <v>0</v>
      </c>
      <c r="BJ404" s="1005">
        <v>300</v>
      </c>
      <c r="BK404" s="1005">
        <v>292</v>
      </c>
      <c r="BL404" s="1005">
        <v>292</v>
      </c>
      <c r="BM404" s="1005">
        <v>0.99329999999999996</v>
      </c>
      <c r="BN404" s="1024">
        <f t="shared" si="409"/>
        <v>0.42059075342465752</v>
      </c>
      <c r="BO404" s="1005">
        <v>88425</v>
      </c>
      <c r="BP404" s="1005">
        <f t="shared" si="388"/>
        <v>126144</v>
      </c>
      <c r="BQ404" s="1005">
        <f t="shared" si="389"/>
        <v>0</v>
      </c>
      <c r="BR404" s="1005">
        <v>300</v>
      </c>
      <c r="BS404" s="1005">
        <v>294.8</v>
      </c>
      <c r="BT404" s="1005">
        <v>294.8</v>
      </c>
      <c r="BU404" s="1005">
        <v>0.98919999999999997</v>
      </c>
      <c r="BV404" s="1024">
        <f t="shared" si="398"/>
        <v>0.39538378488787729</v>
      </c>
      <c r="BW404" s="1005">
        <v>86720</v>
      </c>
      <c r="BX404" s="1005">
        <f t="shared" si="390"/>
        <v>131599</v>
      </c>
      <c r="BY404" s="1005">
        <f t="shared" si="391"/>
        <v>0</v>
      </c>
      <c r="BZ404" s="1005">
        <v>300</v>
      </c>
      <c r="CA404" s="1005">
        <v>302</v>
      </c>
      <c r="CB404" s="1005">
        <v>302</v>
      </c>
      <c r="CC404" s="1005">
        <v>0.99009999999999998</v>
      </c>
      <c r="CD404" s="1024">
        <f t="shared" si="399"/>
        <v>0.40956793420209359</v>
      </c>
      <c r="CE404" s="1005">
        <v>92025</v>
      </c>
      <c r="CF404" s="1005">
        <f t="shared" si="392"/>
        <v>134813</v>
      </c>
      <c r="CG404" s="1005">
        <f t="shared" si="393"/>
        <v>0</v>
      </c>
      <c r="CH404" s="1005">
        <v>300</v>
      </c>
      <c r="CI404" s="1005">
        <v>304.8</v>
      </c>
      <c r="CJ404" s="1005">
        <v>304.8</v>
      </c>
      <c r="CK404" s="1005">
        <v>0.9859</v>
      </c>
      <c r="CL404" s="1024">
        <f t="shared" si="400"/>
        <v>0.39311492313460816</v>
      </c>
      <c r="CM404" s="1005">
        <v>80520</v>
      </c>
      <c r="CN404" s="1005">
        <f t="shared" si="394"/>
        <v>122895</v>
      </c>
      <c r="CO404" s="1005">
        <f t="shared" si="395"/>
        <v>0</v>
      </c>
      <c r="CP404" s="1005">
        <v>300</v>
      </c>
      <c r="CQ404" s="1005">
        <v>298.39999999999998</v>
      </c>
      <c r="CR404" s="1005">
        <v>298.39999999999998</v>
      </c>
      <c r="CS404" s="1005">
        <v>0.97570000000000001</v>
      </c>
      <c r="CT404" s="1024">
        <f t="shared" si="401"/>
        <v>0.39671707890109259</v>
      </c>
      <c r="CU404" s="1005">
        <v>88075</v>
      </c>
      <c r="CV404" s="1005">
        <f t="shared" si="396"/>
        <v>133206</v>
      </c>
      <c r="CW404" s="1005">
        <f t="shared" si="397"/>
        <v>0</v>
      </c>
    </row>
    <row r="405" spans="1:101">
      <c r="A405" s="1004">
        <v>399</v>
      </c>
      <c r="B405" s="1005" t="s">
        <v>1765</v>
      </c>
      <c r="C405" s="1004" t="s">
        <v>1274</v>
      </c>
      <c r="D405" s="1005" t="s">
        <v>2011</v>
      </c>
      <c r="E405" s="1004" t="s">
        <v>55</v>
      </c>
      <c r="F405" s="1004">
        <v>300</v>
      </c>
      <c r="G405" s="1005">
        <v>260</v>
      </c>
      <c r="H405" s="1004">
        <v>260</v>
      </c>
      <c r="I405" s="1005">
        <v>0.94689999999999996</v>
      </c>
      <c r="J405" s="1024">
        <f t="shared" si="402"/>
        <v>0.54713675213675217</v>
      </c>
      <c r="K405" s="1005">
        <v>102424</v>
      </c>
      <c r="L405" s="1005">
        <f t="shared" si="374"/>
        <v>112320</v>
      </c>
      <c r="M405" s="1005">
        <f t="shared" si="375"/>
        <v>0</v>
      </c>
      <c r="N405" s="1005">
        <v>300</v>
      </c>
      <c r="O405" s="1005">
        <v>248</v>
      </c>
      <c r="P405" s="1005">
        <v>248</v>
      </c>
      <c r="Q405" s="1005">
        <v>0.95589999999999997</v>
      </c>
      <c r="R405" s="1024">
        <f t="shared" si="403"/>
        <v>0.3320542837322234</v>
      </c>
      <c r="S405" s="1005">
        <v>61268</v>
      </c>
      <c r="T405" s="1005">
        <f t="shared" si="376"/>
        <v>110707</v>
      </c>
      <c r="U405" s="1005">
        <f t="shared" si="377"/>
        <v>0</v>
      </c>
      <c r="V405" s="1005">
        <v>300</v>
      </c>
      <c r="W405" s="1005">
        <v>264</v>
      </c>
      <c r="X405" s="1005">
        <v>264</v>
      </c>
      <c r="Y405" s="1005">
        <v>0.92469999999999997</v>
      </c>
      <c r="Z405" s="1024">
        <f t="shared" si="404"/>
        <v>0.1865530303030303</v>
      </c>
      <c r="AA405" s="1005">
        <v>35460</v>
      </c>
      <c r="AB405" s="1005">
        <f t="shared" si="378"/>
        <v>114048</v>
      </c>
      <c r="AC405" s="1005">
        <f t="shared" si="379"/>
        <v>0</v>
      </c>
      <c r="AD405" s="1005">
        <v>300</v>
      </c>
      <c r="AE405" s="1005">
        <v>296</v>
      </c>
      <c r="AF405" s="1005">
        <v>296</v>
      </c>
      <c r="AG405" s="1005">
        <v>0.95709999999999995</v>
      </c>
      <c r="AH405" s="1024">
        <f t="shared" si="405"/>
        <v>0.32074614937518164</v>
      </c>
      <c r="AI405" s="1005">
        <v>70636</v>
      </c>
      <c r="AJ405" s="1005">
        <f t="shared" si="380"/>
        <v>132134</v>
      </c>
      <c r="AK405" s="1005">
        <f t="shared" si="381"/>
        <v>0</v>
      </c>
      <c r="AL405" s="1005">
        <v>300</v>
      </c>
      <c r="AM405" s="1005">
        <v>252</v>
      </c>
      <c r="AN405" s="1005">
        <v>252</v>
      </c>
      <c r="AO405" s="1005">
        <v>0.93379999999999996</v>
      </c>
      <c r="AP405" s="1024">
        <f t="shared" si="406"/>
        <v>0.20080218467315242</v>
      </c>
      <c r="AQ405" s="1005">
        <v>37648</v>
      </c>
      <c r="AR405" s="1005">
        <f t="shared" si="382"/>
        <v>112493</v>
      </c>
      <c r="AS405" s="1005">
        <f t="shared" si="383"/>
        <v>0</v>
      </c>
      <c r="AT405" s="1005">
        <v>300</v>
      </c>
      <c r="AU405" s="1005">
        <v>288</v>
      </c>
      <c r="AV405" s="1005">
        <v>288</v>
      </c>
      <c r="AW405" s="1005">
        <v>0.92959999999999998</v>
      </c>
      <c r="AX405" s="1024">
        <f t="shared" si="407"/>
        <v>0.35605709876543212</v>
      </c>
      <c r="AY405" s="1005">
        <v>73832</v>
      </c>
      <c r="AZ405" s="1005">
        <f t="shared" si="384"/>
        <v>124416</v>
      </c>
      <c r="BA405" s="1005">
        <f t="shared" si="385"/>
        <v>0</v>
      </c>
      <c r="BB405" s="1005">
        <v>300</v>
      </c>
      <c r="BC405" s="1005">
        <v>224</v>
      </c>
      <c r="BD405" s="1005">
        <v>240</v>
      </c>
      <c r="BE405" s="1005">
        <v>0.94820000000000004</v>
      </c>
      <c r="BF405" s="1024">
        <f t="shared" si="408"/>
        <v>0.4134504608294931</v>
      </c>
      <c r="BG405" s="1005">
        <v>68904</v>
      </c>
      <c r="BH405" s="1005">
        <f t="shared" si="386"/>
        <v>99994</v>
      </c>
      <c r="BI405" s="1005">
        <f t="shared" si="387"/>
        <v>0</v>
      </c>
      <c r="BJ405" s="1005">
        <v>300</v>
      </c>
      <c r="BK405" s="1005">
        <v>236</v>
      </c>
      <c r="BL405" s="1005">
        <v>240</v>
      </c>
      <c r="BM405" s="1005">
        <v>0.89700000000000002</v>
      </c>
      <c r="BN405" s="1024">
        <f t="shared" si="409"/>
        <v>0.15477871939736346</v>
      </c>
      <c r="BO405" s="1005">
        <v>26300</v>
      </c>
      <c r="BP405" s="1005">
        <f t="shared" si="388"/>
        <v>101952</v>
      </c>
      <c r="BQ405" s="1005">
        <f t="shared" si="389"/>
        <v>0</v>
      </c>
      <c r="BR405" s="1005">
        <v>300</v>
      </c>
      <c r="BS405" s="1005">
        <v>258.72000000000003</v>
      </c>
      <c r="BT405" s="1005">
        <v>258.72000000000003</v>
      </c>
      <c r="BU405" s="1005">
        <v>0.90859999999999996</v>
      </c>
      <c r="BV405" s="1024">
        <f t="shared" si="398"/>
        <v>0.22780678742660307</v>
      </c>
      <c r="BW405" s="1005">
        <v>43850</v>
      </c>
      <c r="BX405" s="1005">
        <f t="shared" si="390"/>
        <v>115493</v>
      </c>
      <c r="BY405" s="1005">
        <f t="shared" si="391"/>
        <v>0</v>
      </c>
      <c r="BZ405" s="1005">
        <v>300</v>
      </c>
      <c r="CA405" s="1005">
        <v>307.52</v>
      </c>
      <c r="CB405" s="1005">
        <v>307.52</v>
      </c>
      <c r="CC405" s="1005">
        <v>0.89329999999999998</v>
      </c>
      <c r="CD405" s="1024">
        <f t="shared" si="399"/>
        <v>0.29406252447607223</v>
      </c>
      <c r="CE405" s="1005">
        <v>67280</v>
      </c>
      <c r="CF405" s="1005">
        <f t="shared" si="392"/>
        <v>137277</v>
      </c>
      <c r="CG405" s="1005">
        <f t="shared" si="393"/>
        <v>0</v>
      </c>
      <c r="CH405" s="1005">
        <v>300</v>
      </c>
      <c r="CI405" s="1005">
        <v>283.83999999999997</v>
      </c>
      <c r="CJ405" s="1005">
        <v>283.83999999999997</v>
      </c>
      <c r="CK405" s="1005">
        <v>0.9224</v>
      </c>
      <c r="CL405" s="1024">
        <f t="shared" si="400"/>
        <v>0.3988770501154239</v>
      </c>
      <c r="CM405" s="1005">
        <v>76082</v>
      </c>
      <c r="CN405" s="1005">
        <f t="shared" si="394"/>
        <v>114444</v>
      </c>
      <c r="CO405" s="1005">
        <f t="shared" si="395"/>
        <v>0</v>
      </c>
      <c r="CP405" s="1005">
        <v>300</v>
      </c>
      <c r="CQ405" s="1005">
        <v>251.84</v>
      </c>
      <c r="CR405" s="1005">
        <v>251.84</v>
      </c>
      <c r="CS405" s="1005">
        <v>0.93279999999999996</v>
      </c>
      <c r="CT405" s="1024">
        <f t="shared" si="401"/>
        <v>0.50423506646992122</v>
      </c>
      <c r="CU405" s="1005">
        <v>94478</v>
      </c>
      <c r="CV405" s="1005">
        <f t="shared" si="396"/>
        <v>112421</v>
      </c>
      <c r="CW405" s="1005">
        <f t="shared" si="397"/>
        <v>0</v>
      </c>
    </row>
    <row r="406" spans="1:101">
      <c r="A406" s="1004">
        <v>400</v>
      </c>
      <c r="B406" s="1005" t="s">
        <v>1821</v>
      </c>
      <c r="C406" s="1004" t="s">
        <v>1274</v>
      </c>
      <c r="D406" s="1005" t="s">
        <v>2011</v>
      </c>
      <c r="E406" s="1004" t="s">
        <v>55</v>
      </c>
      <c r="F406" s="1004">
        <v>300</v>
      </c>
      <c r="G406" s="1005">
        <v>207.36</v>
      </c>
      <c r="H406" s="1004">
        <v>240</v>
      </c>
      <c r="I406" s="1005">
        <v>0.90839999999999999</v>
      </c>
      <c r="J406" s="1024">
        <f t="shared" si="402"/>
        <v>0.10842656893004114</v>
      </c>
      <c r="K406" s="1005">
        <v>16188</v>
      </c>
      <c r="L406" s="1005">
        <f t="shared" si="374"/>
        <v>89580</v>
      </c>
      <c r="M406" s="1005">
        <f t="shared" si="375"/>
        <v>0</v>
      </c>
      <c r="N406" s="1005">
        <v>300</v>
      </c>
      <c r="O406" s="1005">
        <v>215.52</v>
      </c>
      <c r="P406" s="1005">
        <v>240</v>
      </c>
      <c r="Q406" s="1005">
        <v>0.91010000000000002</v>
      </c>
      <c r="R406" s="1024">
        <f t="shared" si="403"/>
        <v>8.4547950044303946E-2</v>
      </c>
      <c r="S406" s="1005">
        <v>13557</v>
      </c>
      <c r="T406" s="1005">
        <f t="shared" si="376"/>
        <v>96208</v>
      </c>
      <c r="U406" s="1005">
        <f t="shared" si="377"/>
        <v>0</v>
      </c>
      <c r="V406" s="1005">
        <v>300</v>
      </c>
      <c r="W406" s="1005">
        <v>222.48</v>
      </c>
      <c r="X406" s="1005">
        <v>240</v>
      </c>
      <c r="Y406" s="1005">
        <v>0.93500000000000005</v>
      </c>
      <c r="Z406" s="1024">
        <f t="shared" si="404"/>
        <v>0.11757611171041592</v>
      </c>
      <c r="AA406" s="1005">
        <v>18834</v>
      </c>
      <c r="AB406" s="1005">
        <f t="shared" si="378"/>
        <v>96111</v>
      </c>
      <c r="AC406" s="1005">
        <f t="shared" si="379"/>
        <v>0</v>
      </c>
      <c r="AD406" s="1005">
        <v>300</v>
      </c>
      <c r="AE406" s="1005">
        <v>192.48</v>
      </c>
      <c r="AF406" s="1005">
        <v>240</v>
      </c>
      <c r="AG406" s="1005">
        <v>0.95420000000000005</v>
      </c>
      <c r="AH406" s="1024">
        <f t="shared" si="405"/>
        <v>8.7943783015579341E-2</v>
      </c>
      <c r="AI406" s="1005">
        <v>12594</v>
      </c>
      <c r="AJ406" s="1005">
        <f t="shared" si="380"/>
        <v>85923</v>
      </c>
      <c r="AK406" s="1005">
        <f t="shared" si="381"/>
        <v>0</v>
      </c>
      <c r="AL406" s="1005">
        <v>300</v>
      </c>
      <c r="AM406" s="1005">
        <v>170.64</v>
      </c>
      <c r="AN406" s="1005">
        <v>240</v>
      </c>
      <c r="AO406" s="1005">
        <v>0.95389999999999997</v>
      </c>
      <c r="AP406" s="1024">
        <f t="shared" si="406"/>
        <v>9.0220120079246263E-2</v>
      </c>
      <c r="AQ406" s="1005">
        <v>11454</v>
      </c>
      <c r="AR406" s="1005">
        <f t="shared" si="382"/>
        <v>76174</v>
      </c>
      <c r="AS406" s="1005">
        <f t="shared" si="383"/>
        <v>0</v>
      </c>
      <c r="AT406" s="1005">
        <v>300</v>
      </c>
      <c r="AU406" s="1005">
        <v>194.4</v>
      </c>
      <c r="AV406" s="1005">
        <v>240</v>
      </c>
      <c r="AW406" s="1005">
        <v>0.94399999999999995</v>
      </c>
      <c r="AX406" s="1024">
        <f t="shared" si="407"/>
        <v>7.6967592592592587E-2</v>
      </c>
      <c r="AY406" s="1005">
        <v>10773</v>
      </c>
      <c r="AZ406" s="1005">
        <f t="shared" si="384"/>
        <v>83981</v>
      </c>
      <c r="BA406" s="1005">
        <f t="shared" si="385"/>
        <v>0</v>
      </c>
      <c r="BB406" s="1005">
        <v>300</v>
      </c>
      <c r="BC406" s="1005">
        <v>205.2</v>
      </c>
      <c r="BD406" s="1005">
        <v>240</v>
      </c>
      <c r="BE406" s="1005">
        <v>0.9073</v>
      </c>
      <c r="BF406" s="1024">
        <f t="shared" si="408"/>
        <v>0.12043718166383702</v>
      </c>
      <c r="BG406" s="1005">
        <v>18387</v>
      </c>
      <c r="BH406" s="1005">
        <f t="shared" si="386"/>
        <v>91601</v>
      </c>
      <c r="BI406" s="1005">
        <f t="shared" si="387"/>
        <v>0</v>
      </c>
      <c r="BJ406" s="1005">
        <v>300</v>
      </c>
      <c r="BK406" s="1005">
        <v>196.08</v>
      </c>
      <c r="BL406" s="1005">
        <v>240</v>
      </c>
      <c r="BM406" s="1005">
        <v>0.87209999999999999</v>
      </c>
      <c r="BN406" s="1024">
        <f t="shared" si="409"/>
        <v>9.7919216646266821E-2</v>
      </c>
      <c r="BO406" s="1005">
        <v>13824</v>
      </c>
      <c r="BP406" s="1005">
        <f t="shared" si="388"/>
        <v>84707</v>
      </c>
      <c r="BQ406" s="1005">
        <f t="shared" si="389"/>
        <v>0</v>
      </c>
      <c r="BR406" s="1005">
        <v>300</v>
      </c>
      <c r="BS406" s="1005">
        <v>193.92</v>
      </c>
      <c r="BT406" s="1005">
        <v>240</v>
      </c>
      <c r="BU406" s="1005">
        <v>0.91410000000000002</v>
      </c>
      <c r="BV406" s="1024">
        <f t="shared" si="398"/>
        <v>0.11966607447035027</v>
      </c>
      <c r="BW406" s="1005">
        <v>17265</v>
      </c>
      <c r="BX406" s="1005">
        <f t="shared" si="390"/>
        <v>86566</v>
      </c>
      <c r="BY406" s="1005">
        <f t="shared" si="391"/>
        <v>0</v>
      </c>
      <c r="BZ406" s="1005">
        <v>300</v>
      </c>
      <c r="CA406" s="1005">
        <v>196.32</v>
      </c>
      <c r="CB406" s="1005">
        <v>240</v>
      </c>
      <c r="CC406" s="1005">
        <v>0.85560000000000003</v>
      </c>
      <c r="CD406" s="1024">
        <f t="shared" si="399"/>
        <v>9.4316060677761132E-2</v>
      </c>
      <c r="CE406" s="1005">
        <v>13776</v>
      </c>
      <c r="CF406" s="1005">
        <f t="shared" si="392"/>
        <v>87637</v>
      </c>
      <c r="CG406" s="1005">
        <f t="shared" si="393"/>
        <v>0</v>
      </c>
      <c r="CH406" s="1005">
        <v>300</v>
      </c>
      <c r="CI406" s="1005">
        <v>197.04</v>
      </c>
      <c r="CJ406" s="1005">
        <v>240</v>
      </c>
      <c r="CK406" s="1005">
        <v>0.84519999999999995</v>
      </c>
      <c r="CL406" s="1024">
        <f t="shared" si="400"/>
        <v>0.10718907690969201</v>
      </c>
      <c r="CM406" s="1005">
        <v>14193</v>
      </c>
      <c r="CN406" s="1005">
        <f t="shared" si="394"/>
        <v>79447</v>
      </c>
      <c r="CO406" s="1005">
        <f t="shared" si="395"/>
        <v>0</v>
      </c>
      <c r="CP406" s="1005">
        <v>300</v>
      </c>
      <c r="CQ406" s="1005">
        <v>201.36</v>
      </c>
      <c r="CR406" s="1005">
        <v>240</v>
      </c>
      <c r="CS406" s="1005">
        <v>0.92669999999999997</v>
      </c>
      <c r="CT406" s="1024">
        <f t="shared" si="401"/>
        <v>0.12607815243441373</v>
      </c>
      <c r="CU406" s="1005">
        <v>18888</v>
      </c>
      <c r="CV406" s="1005">
        <f t="shared" si="396"/>
        <v>89887</v>
      </c>
      <c r="CW406" s="1005">
        <f t="shared" si="397"/>
        <v>0</v>
      </c>
    </row>
    <row r="407" spans="1:101">
      <c r="A407" s="1004">
        <v>401</v>
      </c>
      <c r="B407" s="1005" t="s">
        <v>1721</v>
      </c>
      <c r="C407" s="1004" t="s">
        <v>1274</v>
      </c>
      <c r="D407" s="1005" t="s">
        <v>2011</v>
      </c>
      <c r="E407" s="1004" t="s">
        <v>55</v>
      </c>
      <c r="F407" s="1004">
        <v>300</v>
      </c>
      <c r="G407" s="1005">
        <v>116</v>
      </c>
      <c r="H407" s="1004">
        <v>240</v>
      </c>
      <c r="I407" s="1005">
        <v>0.88790000000000002</v>
      </c>
      <c r="J407" s="1024">
        <f t="shared" si="402"/>
        <v>0.15344827586206897</v>
      </c>
      <c r="K407" s="1005">
        <v>12816</v>
      </c>
      <c r="L407" s="1005">
        <f t="shared" si="374"/>
        <v>50112</v>
      </c>
      <c r="M407" s="1005">
        <f t="shared" si="375"/>
        <v>0</v>
      </c>
      <c r="N407" s="1005">
        <v>300</v>
      </c>
      <c r="O407" s="1005">
        <v>120</v>
      </c>
      <c r="P407" s="1005">
        <v>240</v>
      </c>
      <c r="Q407" s="1005">
        <v>0.77929999999999999</v>
      </c>
      <c r="R407" s="1024">
        <f t="shared" si="403"/>
        <v>0.1646953405017921</v>
      </c>
      <c r="S407" s="1005">
        <v>14704</v>
      </c>
      <c r="T407" s="1005">
        <f t="shared" si="376"/>
        <v>53568</v>
      </c>
      <c r="U407" s="1005">
        <f t="shared" si="377"/>
        <v>0</v>
      </c>
      <c r="V407" s="1005">
        <v>300</v>
      </c>
      <c r="W407" s="1005">
        <v>112</v>
      </c>
      <c r="X407" s="1005">
        <v>240</v>
      </c>
      <c r="Y407" s="1005">
        <v>0.86480000000000001</v>
      </c>
      <c r="Z407" s="1024">
        <f t="shared" si="404"/>
        <v>0.14682539682539683</v>
      </c>
      <c r="AA407" s="1005">
        <v>11840</v>
      </c>
      <c r="AB407" s="1005">
        <f t="shared" si="378"/>
        <v>48384</v>
      </c>
      <c r="AC407" s="1005">
        <f t="shared" si="379"/>
        <v>0</v>
      </c>
      <c r="AD407" s="1005">
        <v>300</v>
      </c>
      <c r="AE407" s="1005">
        <v>107.2</v>
      </c>
      <c r="AF407" s="1005">
        <v>240</v>
      </c>
      <c r="AG407" s="1005">
        <v>0.93630000000000002</v>
      </c>
      <c r="AH407" s="1024">
        <f t="shared" si="405"/>
        <v>0.11422223559621249</v>
      </c>
      <c r="AI407" s="1005">
        <v>9110</v>
      </c>
      <c r="AJ407" s="1005">
        <f t="shared" si="380"/>
        <v>47854</v>
      </c>
      <c r="AK407" s="1005">
        <f t="shared" si="381"/>
        <v>0</v>
      </c>
      <c r="AL407" s="1005">
        <v>300</v>
      </c>
      <c r="AM407" s="1005">
        <v>126.56</v>
      </c>
      <c r="AN407" s="1005">
        <v>240</v>
      </c>
      <c r="AO407" s="1005">
        <v>0.96889999999999998</v>
      </c>
      <c r="AP407" s="1024">
        <f t="shared" si="406"/>
        <v>0.14294720171825509</v>
      </c>
      <c r="AQ407" s="1005">
        <v>13460</v>
      </c>
      <c r="AR407" s="1005">
        <f t="shared" si="382"/>
        <v>56496</v>
      </c>
      <c r="AS407" s="1005">
        <f t="shared" si="383"/>
        <v>0</v>
      </c>
      <c r="AT407" s="1005">
        <v>300</v>
      </c>
      <c r="AU407" s="1005">
        <v>124</v>
      </c>
      <c r="AV407" s="1005">
        <v>240</v>
      </c>
      <c r="AW407" s="1005">
        <v>0.97570000000000001</v>
      </c>
      <c r="AX407" s="1024">
        <f t="shared" si="407"/>
        <v>0.11368727598566308</v>
      </c>
      <c r="AY407" s="1005">
        <v>10150</v>
      </c>
      <c r="AZ407" s="1005">
        <f t="shared" si="384"/>
        <v>53568</v>
      </c>
      <c r="BA407" s="1005">
        <f t="shared" si="385"/>
        <v>0</v>
      </c>
      <c r="BB407" s="1005">
        <v>300</v>
      </c>
      <c r="BC407" s="1005">
        <v>116</v>
      </c>
      <c r="BD407" s="1005">
        <v>240</v>
      </c>
      <c r="BE407" s="1005">
        <v>0.97319999999999995</v>
      </c>
      <c r="BF407" s="1024">
        <f t="shared" si="408"/>
        <v>0.12648312940304041</v>
      </c>
      <c r="BG407" s="1005">
        <v>10916</v>
      </c>
      <c r="BH407" s="1005">
        <f t="shared" si="386"/>
        <v>51782</v>
      </c>
      <c r="BI407" s="1005">
        <f t="shared" si="387"/>
        <v>0</v>
      </c>
      <c r="BJ407" s="1005">
        <v>300</v>
      </c>
      <c r="BK407" s="1005">
        <v>118</v>
      </c>
      <c r="BL407" s="1005">
        <v>240</v>
      </c>
      <c r="BM407" s="1005">
        <v>0.97150000000000003</v>
      </c>
      <c r="BN407" s="1024">
        <f t="shared" si="409"/>
        <v>0.15143596986817326</v>
      </c>
      <c r="BO407" s="1005">
        <v>12866</v>
      </c>
      <c r="BP407" s="1005">
        <f t="shared" si="388"/>
        <v>50976</v>
      </c>
      <c r="BQ407" s="1005">
        <f t="shared" si="389"/>
        <v>0</v>
      </c>
      <c r="BR407" s="1005">
        <v>300</v>
      </c>
      <c r="BS407" s="1005">
        <v>120.4</v>
      </c>
      <c r="BT407" s="1005">
        <v>240</v>
      </c>
      <c r="BU407" s="1005">
        <v>0.97899999999999998</v>
      </c>
      <c r="BV407" s="1024">
        <f t="shared" si="398"/>
        <v>0.11699353409781016</v>
      </c>
      <c r="BW407" s="1005">
        <v>10480</v>
      </c>
      <c r="BX407" s="1005">
        <f t="shared" si="390"/>
        <v>53747</v>
      </c>
      <c r="BY407" s="1005">
        <f t="shared" si="391"/>
        <v>0</v>
      </c>
      <c r="BZ407" s="1005">
        <v>300</v>
      </c>
      <c r="CA407" s="1005">
        <v>114.8</v>
      </c>
      <c r="CB407" s="1005">
        <v>240</v>
      </c>
      <c r="CC407" s="1005">
        <v>0.98799999999999999</v>
      </c>
      <c r="CD407" s="1024">
        <f t="shared" si="399"/>
        <v>0.14136319358585292</v>
      </c>
      <c r="CE407" s="1005">
        <v>12074</v>
      </c>
      <c r="CF407" s="1005">
        <f t="shared" si="392"/>
        <v>51247</v>
      </c>
      <c r="CG407" s="1005">
        <f t="shared" si="393"/>
        <v>0</v>
      </c>
      <c r="CH407" s="1005">
        <v>300</v>
      </c>
      <c r="CI407" s="1005">
        <v>122</v>
      </c>
      <c r="CJ407" s="1005">
        <v>240</v>
      </c>
      <c r="CK407" s="1005">
        <v>0.99080000000000001</v>
      </c>
      <c r="CL407" s="1024">
        <f t="shared" si="400"/>
        <v>0.13810011709601874</v>
      </c>
      <c r="CM407" s="1005">
        <v>11322</v>
      </c>
      <c r="CN407" s="1005">
        <f t="shared" si="394"/>
        <v>49190</v>
      </c>
      <c r="CO407" s="1005">
        <f t="shared" si="395"/>
        <v>0</v>
      </c>
      <c r="CP407" s="1005">
        <v>300</v>
      </c>
      <c r="CQ407" s="1005">
        <v>109.6</v>
      </c>
      <c r="CR407" s="1005">
        <v>240</v>
      </c>
      <c r="CS407" s="1005">
        <v>0.99239999999999995</v>
      </c>
      <c r="CT407" s="1024">
        <f t="shared" si="401"/>
        <v>0.11407562200769171</v>
      </c>
      <c r="CU407" s="1005">
        <v>9302</v>
      </c>
      <c r="CV407" s="1005">
        <f t="shared" si="396"/>
        <v>48925</v>
      </c>
      <c r="CW407" s="1005">
        <f t="shared" si="397"/>
        <v>0</v>
      </c>
    </row>
    <row r="408" spans="1:101">
      <c r="A408" s="1004">
        <v>402</v>
      </c>
      <c r="B408" s="1005" t="s">
        <v>615</v>
      </c>
      <c r="C408" s="1004" t="s">
        <v>1274</v>
      </c>
      <c r="D408" s="1005" t="s">
        <v>2203</v>
      </c>
      <c r="E408" s="1004" t="s">
        <v>55</v>
      </c>
      <c r="F408" s="1004">
        <v>300</v>
      </c>
      <c r="G408" s="1005">
        <v>105.6</v>
      </c>
      <c r="H408" s="1004">
        <v>240</v>
      </c>
      <c r="I408" s="1005">
        <v>0.96709999999999996</v>
      </c>
      <c r="J408" s="1024">
        <f t="shared" si="402"/>
        <v>0.14883207070707072</v>
      </c>
      <c r="K408" s="1005">
        <v>11316</v>
      </c>
      <c r="L408" s="1005">
        <f t="shared" si="374"/>
        <v>45619</v>
      </c>
      <c r="M408" s="1005">
        <f t="shared" si="375"/>
        <v>0</v>
      </c>
      <c r="N408" s="1005">
        <v>300</v>
      </c>
      <c r="O408" s="1005">
        <v>24</v>
      </c>
      <c r="P408" s="1005">
        <v>240</v>
      </c>
      <c r="Q408" s="1005">
        <v>0.9486</v>
      </c>
      <c r="R408" s="1024">
        <f t="shared" si="403"/>
        <v>0.45127688172043012</v>
      </c>
      <c r="S408" s="1005">
        <v>8058</v>
      </c>
      <c r="T408" s="1005">
        <f t="shared" si="376"/>
        <v>10714</v>
      </c>
      <c r="U408" s="1005">
        <f t="shared" si="377"/>
        <v>0</v>
      </c>
      <c r="V408" s="1005">
        <v>300</v>
      </c>
      <c r="W408" s="1005">
        <v>64.56</v>
      </c>
      <c r="X408" s="1005">
        <v>240</v>
      </c>
      <c r="Y408" s="1005">
        <v>0.96560000000000001</v>
      </c>
      <c r="Z408" s="1024">
        <f t="shared" si="404"/>
        <v>0.17251394052044608</v>
      </c>
      <c r="AA408" s="1005">
        <v>8019</v>
      </c>
      <c r="AB408" s="1005">
        <f t="shared" si="378"/>
        <v>27890</v>
      </c>
      <c r="AC408" s="1005">
        <f t="shared" si="379"/>
        <v>0</v>
      </c>
      <c r="AD408" s="1005">
        <v>300</v>
      </c>
      <c r="AE408" s="1005">
        <v>64.8</v>
      </c>
      <c r="AF408" s="1005">
        <v>240</v>
      </c>
      <c r="AG408" s="1005">
        <v>0.98060000000000003</v>
      </c>
      <c r="AH408" s="1024">
        <f t="shared" si="405"/>
        <v>0.17033386433028011</v>
      </c>
      <c r="AI408" s="1005">
        <v>8212</v>
      </c>
      <c r="AJ408" s="1005">
        <f t="shared" si="380"/>
        <v>28927</v>
      </c>
      <c r="AK408" s="1005">
        <f t="shared" si="381"/>
        <v>0</v>
      </c>
      <c r="AL408" s="1005">
        <v>300</v>
      </c>
      <c r="AM408" s="1005">
        <v>42.24</v>
      </c>
      <c r="AN408" s="1005">
        <v>240</v>
      </c>
      <c r="AO408" s="1005">
        <v>0.86880000000000002</v>
      </c>
      <c r="AP408" s="1024">
        <f t="shared" si="406"/>
        <v>0.33344406769305962</v>
      </c>
      <c r="AQ408" s="1005">
        <v>10479</v>
      </c>
      <c r="AR408" s="1005">
        <f t="shared" si="382"/>
        <v>18856</v>
      </c>
      <c r="AS408" s="1005">
        <f t="shared" si="383"/>
        <v>0</v>
      </c>
      <c r="AT408" s="1005">
        <v>300</v>
      </c>
      <c r="AU408" s="1005">
        <v>58.56</v>
      </c>
      <c r="AV408" s="1005">
        <v>240</v>
      </c>
      <c r="AW408" s="1005">
        <v>0.99760000000000004</v>
      </c>
      <c r="AX408" s="1024">
        <f t="shared" si="407"/>
        <v>0.20876024590163933</v>
      </c>
      <c r="AY408" s="1005">
        <v>8802</v>
      </c>
      <c r="AZ408" s="1005">
        <f t="shared" si="384"/>
        <v>25298</v>
      </c>
      <c r="BA408" s="1005">
        <f t="shared" si="385"/>
        <v>0</v>
      </c>
      <c r="BB408" s="1005">
        <v>300</v>
      </c>
      <c r="BC408" s="1005">
        <v>42</v>
      </c>
      <c r="BD408" s="1005">
        <v>240</v>
      </c>
      <c r="BE408" s="1005">
        <v>0.99950000000000006</v>
      </c>
      <c r="BF408" s="1024">
        <f t="shared" si="408"/>
        <v>0.21841397849462366</v>
      </c>
      <c r="BG408" s="1005">
        <v>6825</v>
      </c>
      <c r="BH408" s="1005">
        <f t="shared" si="386"/>
        <v>18749</v>
      </c>
      <c r="BI408" s="1005">
        <f t="shared" si="387"/>
        <v>0</v>
      </c>
      <c r="BJ408" s="1005">
        <v>300</v>
      </c>
      <c r="BK408" s="1005">
        <v>78.239999999999995</v>
      </c>
      <c r="BL408" s="1005">
        <v>240</v>
      </c>
      <c r="BM408" s="1005">
        <v>0.97899999999999998</v>
      </c>
      <c r="BN408" s="1024">
        <f t="shared" si="409"/>
        <v>0.16807259713701433</v>
      </c>
      <c r="BO408" s="1005">
        <v>9468</v>
      </c>
      <c r="BP408" s="1005">
        <f t="shared" si="388"/>
        <v>33800</v>
      </c>
      <c r="BQ408" s="1005">
        <f t="shared" si="389"/>
        <v>0</v>
      </c>
      <c r="BR408" s="1005">
        <v>300</v>
      </c>
      <c r="BS408" s="1005">
        <v>75.84</v>
      </c>
      <c r="BT408" s="1005">
        <v>240</v>
      </c>
      <c r="BU408" s="1005">
        <v>0.9738</v>
      </c>
      <c r="BV408" s="1024">
        <f t="shared" si="398"/>
        <v>0.13196287600381107</v>
      </c>
      <c r="BW408" s="1005">
        <v>7446</v>
      </c>
      <c r="BX408" s="1005">
        <f t="shared" si="390"/>
        <v>33855</v>
      </c>
      <c r="BY408" s="1005">
        <f t="shared" si="391"/>
        <v>0</v>
      </c>
      <c r="BZ408" s="1005">
        <v>300</v>
      </c>
      <c r="CA408" s="1005">
        <v>31.92</v>
      </c>
      <c r="CB408" s="1005">
        <v>240</v>
      </c>
      <c r="CC408" s="1005">
        <v>0.9486</v>
      </c>
      <c r="CD408" s="1024">
        <f t="shared" si="399"/>
        <v>0.30267200258711296</v>
      </c>
      <c r="CE408" s="1005">
        <v>7188</v>
      </c>
      <c r="CF408" s="1005">
        <f t="shared" si="392"/>
        <v>14249</v>
      </c>
      <c r="CG408" s="1005">
        <f t="shared" si="393"/>
        <v>0</v>
      </c>
      <c r="CH408" s="1005">
        <v>300</v>
      </c>
      <c r="CI408" s="1005">
        <v>64.8</v>
      </c>
      <c r="CJ408" s="1005">
        <v>240</v>
      </c>
      <c r="CK408" s="1005">
        <v>0.96889999999999998</v>
      </c>
      <c r="CL408" s="1024">
        <f t="shared" si="400"/>
        <v>0.17733134920634921</v>
      </c>
      <c r="CM408" s="1005">
        <v>7722</v>
      </c>
      <c r="CN408" s="1005">
        <f t="shared" si="394"/>
        <v>26127</v>
      </c>
      <c r="CO408" s="1005">
        <f t="shared" si="395"/>
        <v>0</v>
      </c>
      <c r="CP408" s="1005">
        <v>300</v>
      </c>
      <c r="CQ408" s="1005">
        <v>57.12</v>
      </c>
      <c r="CR408" s="1005">
        <v>240</v>
      </c>
      <c r="CS408" s="1005">
        <v>0.9919</v>
      </c>
      <c r="CT408" s="1024">
        <f t="shared" si="401"/>
        <v>0.24650989428029277</v>
      </c>
      <c r="CU408" s="1005">
        <v>10476</v>
      </c>
      <c r="CV408" s="1005">
        <f t="shared" si="396"/>
        <v>25498</v>
      </c>
      <c r="CW408" s="1005">
        <f t="shared" si="397"/>
        <v>0</v>
      </c>
    </row>
    <row r="409" spans="1:101">
      <c r="A409" s="1004">
        <v>403</v>
      </c>
      <c r="B409" s="1005" t="s">
        <v>980</v>
      </c>
      <c r="C409" s="1004" t="s">
        <v>1274</v>
      </c>
      <c r="D409" s="1005" t="s">
        <v>2011</v>
      </c>
      <c r="E409" s="1004" t="s">
        <v>55</v>
      </c>
      <c r="F409" s="1004">
        <v>300</v>
      </c>
      <c r="G409" s="1005">
        <v>249.6</v>
      </c>
      <c r="H409" s="1004">
        <v>249.6</v>
      </c>
      <c r="I409" s="1005">
        <v>0.9446</v>
      </c>
      <c r="J409" s="1024">
        <f t="shared" si="402"/>
        <v>0.39919426638176636</v>
      </c>
      <c r="K409" s="1005">
        <v>71740</v>
      </c>
      <c r="L409" s="1005">
        <f t="shared" si="374"/>
        <v>107827</v>
      </c>
      <c r="M409" s="1005">
        <f t="shared" si="375"/>
        <v>0</v>
      </c>
      <c r="N409" s="1005">
        <v>300</v>
      </c>
      <c r="O409" s="1005">
        <v>262.39999999999998</v>
      </c>
      <c r="P409" s="1005">
        <v>262.39999999999998</v>
      </c>
      <c r="Q409" s="1005">
        <v>0.6734</v>
      </c>
      <c r="R409" s="1024">
        <f t="shared" si="403"/>
        <v>0.37937647521636514</v>
      </c>
      <c r="S409" s="1005">
        <v>74064</v>
      </c>
      <c r="T409" s="1005">
        <f t="shared" si="376"/>
        <v>117135</v>
      </c>
      <c r="U409" s="1005">
        <f t="shared" si="377"/>
        <v>0</v>
      </c>
      <c r="V409" s="1005">
        <v>300</v>
      </c>
      <c r="W409" s="1005">
        <v>247.2</v>
      </c>
      <c r="X409" s="1005">
        <v>247.2</v>
      </c>
      <c r="Y409" s="1005">
        <v>0.9506</v>
      </c>
      <c r="Z409" s="1024">
        <f t="shared" si="404"/>
        <v>0.3428173318950018</v>
      </c>
      <c r="AA409" s="1005">
        <v>61016</v>
      </c>
      <c r="AB409" s="1005">
        <f t="shared" si="378"/>
        <v>106790</v>
      </c>
      <c r="AC409" s="1005">
        <f t="shared" si="379"/>
        <v>0</v>
      </c>
      <c r="AD409" s="1005">
        <v>300</v>
      </c>
      <c r="AE409" s="1005">
        <v>234.4</v>
      </c>
      <c r="AF409" s="1005">
        <v>240</v>
      </c>
      <c r="AG409" s="1005">
        <v>0.95150000000000001</v>
      </c>
      <c r="AH409" s="1024">
        <f t="shared" si="405"/>
        <v>0.33721420969576865</v>
      </c>
      <c r="AI409" s="1005">
        <v>58808</v>
      </c>
      <c r="AJ409" s="1005">
        <f t="shared" si="380"/>
        <v>104636</v>
      </c>
      <c r="AK409" s="1005">
        <f t="shared" si="381"/>
        <v>0</v>
      </c>
      <c r="AL409" s="1005">
        <v>300</v>
      </c>
      <c r="AM409" s="1005">
        <v>200</v>
      </c>
      <c r="AN409" s="1005">
        <v>240</v>
      </c>
      <c r="AO409" s="1005">
        <v>0.94689999999999996</v>
      </c>
      <c r="AP409" s="1024">
        <f t="shared" si="406"/>
        <v>0.35446236559139788</v>
      </c>
      <c r="AQ409" s="1005">
        <v>52744</v>
      </c>
      <c r="AR409" s="1005">
        <f t="shared" si="382"/>
        <v>89280</v>
      </c>
      <c r="AS409" s="1005">
        <f t="shared" si="383"/>
        <v>0</v>
      </c>
      <c r="AT409" s="1005">
        <v>300</v>
      </c>
      <c r="AU409" s="1005">
        <v>176</v>
      </c>
      <c r="AV409" s="1005">
        <v>240</v>
      </c>
      <c r="AW409" s="1005">
        <v>0.60529999999999995</v>
      </c>
      <c r="AX409" s="1024">
        <f t="shared" si="407"/>
        <v>6.2941919191919188E-2</v>
      </c>
      <c r="AY409" s="1005">
        <v>7976</v>
      </c>
      <c r="AZ409" s="1005">
        <f t="shared" si="384"/>
        <v>76032</v>
      </c>
      <c r="BA409" s="1005">
        <f t="shared" si="385"/>
        <v>0</v>
      </c>
      <c r="BB409" s="1005">
        <v>300</v>
      </c>
      <c r="BC409" s="1005">
        <v>25.6</v>
      </c>
      <c r="BD409" s="1005">
        <v>240</v>
      </c>
      <c r="BE409" s="1005">
        <v>0.63139999999999996</v>
      </c>
      <c r="BF409" s="1024">
        <f t="shared" si="408"/>
        <v>0.27868783602150538</v>
      </c>
      <c r="BG409" s="1005">
        <v>5308</v>
      </c>
      <c r="BH409" s="1005">
        <f t="shared" si="386"/>
        <v>11428</v>
      </c>
      <c r="BI409" s="1005">
        <f t="shared" si="387"/>
        <v>0</v>
      </c>
      <c r="BJ409" s="1005">
        <v>300</v>
      </c>
      <c r="BK409" s="1005">
        <v>57.6</v>
      </c>
      <c r="BL409" s="1005">
        <v>240</v>
      </c>
      <c r="BM409" s="1005">
        <v>0.30640000000000001</v>
      </c>
      <c r="BN409" s="1024">
        <f t="shared" si="409"/>
        <v>0.2404513888888889</v>
      </c>
      <c r="BO409" s="1005">
        <v>9972</v>
      </c>
      <c r="BP409" s="1005">
        <f t="shared" si="388"/>
        <v>24883</v>
      </c>
      <c r="BQ409" s="1005">
        <f t="shared" si="389"/>
        <v>0</v>
      </c>
      <c r="BR409" s="1005">
        <v>300</v>
      </c>
      <c r="BS409" s="1005">
        <v>229.6</v>
      </c>
      <c r="BT409" s="1005">
        <v>240</v>
      </c>
      <c r="BU409" s="1005">
        <v>0.79310000000000003</v>
      </c>
      <c r="BV409" s="1024">
        <f t="shared" si="398"/>
        <v>0.30148270952755613</v>
      </c>
      <c r="BW409" s="1005">
        <v>51500</v>
      </c>
      <c r="BX409" s="1005">
        <f t="shared" si="390"/>
        <v>102493</v>
      </c>
      <c r="BY409" s="1005">
        <f t="shared" si="391"/>
        <v>0</v>
      </c>
      <c r="BZ409" s="1005">
        <v>300</v>
      </c>
      <c r="CA409" s="1005">
        <v>188</v>
      </c>
      <c r="CB409" s="1005">
        <v>240</v>
      </c>
      <c r="CC409" s="1005">
        <v>0.85980000000000001</v>
      </c>
      <c r="CD409" s="1024">
        <f t="shared" si="399"/>
        <v>0.4626229695721803</v>
      </c>
      <c r="CE409" s="1005">
        <v>64708</v>
      </c>
      <c r="CF409" s="1005">
        <f t="shared" si="392"/>
        <v>83923</v>
      </c>
      <c r="CG409" s="1005">
        <f t="shared" si="393"/>
        <v>0</v>
      </c>
      <c r="CH409" s="1005">
        <v>300</v>
      </c>
      <c r="CI409" s="1005">
        <v>256</v>
      </c>
      <c r="CJ409" s="1005">
        <v>256</v>
      </c>
      <c r="CK409" s="1005">
        <v>0.71819999999999995</v>
      </c>
      <c r="CL409" s="1024">
        <f t="shared" si="400"/>
        <v>0.42410714285714285</v>
      </c>
      <c r="CM409" s="1005">
        <v>72960</v>
      </c>
      <c r="CN409" s="1005">
        <f t="shared" si="394"/>
        <v>103219</v>
      </c>
      <c r="CO409" s="1005">
        <f t="shared" si="395"/>
        <v>0</v>
      </c>
      <c r="CP409" s="1005">
        <v>300</v>
      </c>
      <c r="CQ409" s="1005">
        <v>178.4</v>
      </c>
      <c r="CR409" s="1005">
        <v>240</v>
      </c>
      <c r="CS409" s="1005">
        <v>0.87160000000000004</v>
      </c>
      <c r="CT409" s="1024">
        <f t="shared" si="401"/>
        <v>0.5068349486474758</v>
      </c>
      <c r="CU409" s="1005">
        <v>67272</v>
      </c>
      <c r="CV409" s="1005">
        <f t="shared" si="396"/>
        <v>79638</v>
      </c>
      <c r="CW409" s="1005">
        <f t="shared" si="397"/>
        <v>0</v>
      </c>
    </row>
    <row r="410" spans="1:101">
      <c r="A410" s="1004">
        <v>404</v>
      </c>
      <c r="B410" s="1005" t="s">
        <v>842</v>
      </c>
      <c r="C410" s="1004" t="s">
        <v>1274</v>
      </c>
      <c r="D410" s="1005" t="s">
        <v>2011</v>
      </c>
      <c r="E410" s="1004" t="s">
        <v>55</v>
      </c>
      <c r="F410" s="1004">
        <v>300</v>
      </c>
      <c r="G410" s="1005">
        <v>206.07</v>
      </c>
      <c r="H410" s="1004">
        <v>240</v>
      </c>
      <c r="I410" s="1005">
        <v>0.93030000000000002</v>
      </c>
      <c r="J410" s="1024">
        <f t="shared" si="402"/>
        <v>0.20270215622523091</v>
      </c>
      <c r="K410" s="1005">
        <v>30075</v>
      </c>
      <c r="L410" s="1005">
        <f t="shared" si="374"/>
        <v>89022</v>
      </c>
      <c r="M410" s="1005">
        <f t="shared" si="375"/>
        <v>0</v>
      </c>
      <c r="N410" s="1005">
        <v>300</v>
      </c>
      <c r="O410" s="1005">
        <v>201.93</v>
      </c>
      <c r="P410" s="1005">
        <v>240</v>
      </c>
      <c r="Q410" s="1005">
        <v>0.93569999999999998</v>
      </c>
      <c r="R410" s="1024">
        <f t="shared" si="403"/>
        <v>0.13987999674112556</v>
      </c>
      <c r="S410" s="1005">
        <v>21015</v>
      </c>
      <c r="T410" s="1005">
        <f t="shared" si="376"/>
        <v>90142</v>
      </c>
      <c r="U410" s="1005">
        <f t="shared" si="377"/>
        <v>0</v>
      </c>
      <c r="V410" s="1005">
        <v>300</v>
      </c>
      <c r="W410" s="1005">
        <v>191.43</v>
      </c>
      <c r="X410" s="1005">
        <v>240</v>
      </c>
      <c r="Y410" s="1005">
        <v>0.93149999999999999</v>
      </c>
      <c r="Z410" s="1024">
        <f t="shared" si="404"/>
        <v>0.2317426735621376</v>
      </c>
      <c r="AA410" s="1005">
        <v>31941</v>
      </c>
      <c r="AB410" s="1005">
        <f t="shared" si="378"/>
        <v>82698</v>
      </c>
      <c r="AC410" s="1005">
        <f t="shared" si="379"/>
        <v>0</v>
      </c>
      <c r="AD410" s="1005">
        <v>300</v>
      </c>
      <c r="AE410" s="1005">
        <v>184.32</v>
      </c>
      <c r="AF410" s="1005">
        <v>240</v>
      </c>
      <c r="AG410" s="1005">
        <v>0.91669999999999996</v>
      </c>
      <c r="AH410" s="1024">
        <f t="shared" si="405"/>
        <v>0.25177548863127241</v>
      </c>
      <c r="AI410" s="1005">
        <v>34527</v>
      </c>
      <c r="AJ410" s="1005">
        <f t="shared" si="380"/>
        <v>82280</v>
      </c>
      <c r="AK410" s="1005">
        <f t="shared" si="381"/>
        <v>0</v>
      </c>
      <c r="AL410" s="1005">
        <v>300</v>
      </c>
      <c r="AM410" s="1005">
        <v>192.84</v>
      </c>
      <c r="AN410" s="1005">
        <v>240</v>
      </c>
      <c r="AO410" s="1005">
        <v>0.92490000000000006</v>
      </c>
      <c r="AP410" s="1024">
        <f t="shared" si="406"/>
        <v>0.20907772447156595</v>
      </c>
      <c r="AQ410" s="1005">
        <v>29997</v>
      </c>
      <c r="AR410" s="1005">
        <f t="shared" si="382"/>
        <v>86084</v>
      </c>
      <c r="AS410" s="1005">
        <f t="shared" si="383"/>
        <v>0</v>
      </c>
      <c r="AT410" s="1005">
        <v>300</v>
      </c>
      <c r="AU410" s="1005">
        <v>209.52</v>
      </c>
      <c r="AV410" s="1005">
        <v>240</v>
      </c>
      <c r="AW410" s="1005">
        <v>0.92510000000000003</v>
      </c>
      <c r="AX410" s="1024">
        <f t="shared" si="407"/>
        <v>0.20517134402443682</v>
      </c>
      <c r="AY410" s="1005">
        <v>30951</v>
      </c>
      <c r="AZ410" s="1005">
        <f t="shared" si="384"/>
        <v>90513</v>
      </c>
      <c r="BA410" s="1005">
        <f t="shared" si="385"/>
        <v>0</v>
      </c>
      <c r="BB410" s="1005">
        <v>300</v>
      </c>
      <c r="BC410" s="1005">
        <v>184.5</v>
      </c>
      <c r="BD410" s="1005">
        <v>240</v>
      </c>
      <c r="BE410" s="1005">
        <v>0.92349999999999999</v>
      </c>
      <c r="BF410" s="1024">
        <f t="shared" si="408"/>
        <v>0.19466299501704695</v>
      </c>
      <c r="BG410" s="1005">
        <v>26721</v>
      </c>
      <c r="BH410" s="1005">
        <f t="shared" si="386"/>
        <v>82361</v>
      </c>
      <c r="BI410" s="1005">
        <f t="shared" si="387"/>
        <v>0</v>
      </c>
      <c r="BJ410" s="1005">
        <v>300</v>
      </c>
      <c r="BK410" s="1005">
        <v>202.98</v>
      </c>
      <c r="BL410" s="1005">
        <v>240</v>
      </c>
      <c r="BM410" s="1005">
        <v>0.93</v>
      </c>
      <c r="BN410" s="1024">
        <f t="shared" si="409"/>
        <v>0.19848014582717508</v>
      </c>
      <c r="BO410" s="1005">
        <v>29007</v>
      </c>
      <c r="BP410" s="1005">
        <f t="shared" si="388"/>
        <v>87687</v>
      </c>
      <c r="BQ410" s="1005">
        <f t="shared" si="389"/>
        <v>0</v>
      </c>
      <c r="BR410" s="1005">
        <v>300</v>
      </c>
      <c r="BS410" s="1005">
        <v>195.84</v>
      </c>
      <c r="BT410" s="1005">
        <v>240</v>
      </c>
      <c r="BU410" s="1005">
        <v>0.92079999999999995</v>
      </c>
      <c r="BV410" s="1024">
        <f t="shared" si="398"/>
        <v>0.2648434205671516</v>
      </c>
      <c r="BW410" s="1005">
        <v>38589</v>
      </c>
      <c r="BX410" s="1005">
        <f t="shared" si="390"/>
        <v>87423</v>
      </c>
      <c r="BY410" s="1005">
        <f t="shared" si="391"/>
        <v>0</v>
      </c>
      <c r="BZ410" s="1005">
        <v>300</v>
      </c>
      <c r="CA410" s="1005">
        <v>195.84</v>
      </c>
      <c r="CB410" s="1005">
        <v>240</v>
      </c>
      <c r="CC410" s="1005">
        <v>0.92549999999999999</v>
      </c>
      <c r="CD410" s="1024">
        <f t="shared" si="399"/>
        <v>0.19866859714315835</v>
      </c>
      <c r="CE410" s="1005">
        <v>28947</v>
      </c>
      <c r="CF410" s="1005">
        <f t="shared" si="392"/>
        <v>87423</v>
      </c>
      <c r="CG410" s="1005">
        <f t="shared" si="393"/>
        <v>0</v>
      </c>
      <c r="CH410" s="1005">
        <v>300</v>
      </c>
      <c r="CI410" s="1005">
        <v>205.02</v>
      </c>
      <c r="CJ410" s="1005">
        <v>240</v>
      </c>
      <c r="CK410" s="1005">
        <v>0.92259999999999998</v>
      </c>
      <c r="CL410" s="1024">
        <f t="shared" si="400"/>
        <v>0.17210864445280599</v>
      </c>
      <c r="CM410" s="1005">
        <v>23712</v>
      </c>
      <c r="CN410" s="1005">
        <f t="shared" si="394"/>
        <v>82664</v>
      </c>
      <c r="CO410" s="1005">
        <f t="shared" si="395"/>
        <v>0</v>
      </c>
      <c r="CP410" s="1005">
        <v>300</v>
      </c>
      <c r="CQ410" s="1005">
        <v>195.84</v>
      </c>
      <c r="CR410" s="1005">
        <v>240</v>
      </c>
      <c r="CS410" s="1005">
        <v>0.91039999999999999</v>
      </c>
      <c r="CT410" s="1024">
        <f t="shared" si="401"/>
        <v>0.11128653410288847</v>
      </c>
      <c r="CU410" s="1005">
        <v>16215</v>
      </c>
      <c r="CV410" s="1005">
        <f t="shared" si="396"/>
        <v>87423</v>
      </c>
      <c r="CW410" s="1005">
        <f t="shared" si="397"/>
        <v>0</v>
      </c>
    </row>
    <row r="411" spans="1:101">
      <c r="A411" s="1004">
        <v>405</v>
      </c>
      <c r="B411" s="1005" t="s">
        <v>949</v>
      </c>
      <c r="C411" s="1004" t="s">
        <v>332</v>
      </c>
      <c r="D411" s="1005" t="s">
        <v>2011</v>
      </c>
      <c r="E411" s="1004" t="s">
        <v>55</v>
      </c>
      <c r="F411" s="1004">
        <v>300</v>
      </c>
      <c r="G411" s="1005">
        <v>173.44</v>
      </c>
      <c r="H411" s="1004">
        <v>240</v>
      </c>
      <c r="I411" s="1005">
        <v>0.96660000000000001</v>
      </c>
      <c r="J411" s="1024">
        <f t="shared" si="402"/>
        <v>0.43212189934399342</v>
      </c>
      <c r="K411" s="1005">
        <v>53962</v>
      </c>
      <c r="L411" s="1005">
        <f t="shared" si="374"/>
        <v>74926</v>
      </c>
      <c r="M411" s="1005">
        <f t="shared" si="375"/>
        <v>0</v>
      </c>
      <c r="N411" s="1005">
        <v>300</v>
      </c>
      <c r="O411" s="1005">
        <v>170.08</v>
      </c>
      <c r="P411" s="1005">
        <v>240</v>
      </c>
      <c r="Q411" s="1005">
        <v>0.97629999999999995</v>
      </c>
      <c r="R411" s="1024">
        <f t="shared" si="403"/>
        <v>0.31991586501987679</v>
      </c>
      <c r="S411" s="1005">
        <v>40482</v>
      </c>
      <c r="T411" s="1005">
        <f t="shared" si="376"/>
        <v>75924</v>
      </c>
      <c r="U411" s="1005">
        <f t="shared" si="377"/>
        <v>0</v>
      </c>
      <c r="V411" s="1005">
        <v>300</v>
      </c>
      <c r="W411" s="1005">
        <v>180.96</v>
      </c>
      <c r="X411" s="1005">
        <v>240</v>
      </c>
      <c r="Y411" s="1005">
        <v>0.98540000000000005</v>
      </c>
      <c r="Z411" s="1024">
        <f t="shared" si="404"/>
        <v>0.23300115433736121</v>
      </c>
      <c r="AA411" s="1005">
        <v>30358</v>
      </c>
      <c r="AB411" s="1005">
        <f t="shared" si="378"/>
        <v>78175</v>
      </c>
      <c r="AC411" s="1005">
        <f t="shared" si="379"/>
        <v>0</v>
      </c>
      <c r="AD411" s="1005">
        <v>300</v>
      </c>
      <c r="AE411" s="1005">
        <v>252</v>
      </c>
      <c r="AF411" s="1005">
        <v>252</v>
      </c>
      <c r="AG411" s="1005">
        <v>0.97319999999999995</v>
      </c>
      <c r="AH411" s="1024">
        <f t="shared" si="405"/>
        <v>8.5989503328213007E-2</v>
      </c>
      <c r="AI411" s="1005">
        <v>16122</v>
      </c>
      <c r="AJ411" s="1005">
        <f t="shared" si="380"/>
        <v>112493</v>
      </c>
      <c r="AK411" s="1005">
        <f t="shared" si="381"/>
        <v>0</v>
      </c>
      <c r="AL411" s="1005">
        <v>300</v>
      </c>
      <c r="AM411" s="1005">
        <v>7.04</v>
      </c>
      <c r="AN411" s="1005">
        <v>240</v>
      </c>
      <c r="AO411" s="1005">
        <v>0.30459999999999998</v>
      </c>
      <c r="AP411" s="1024">
        <f t="shared" si="406"/>
        <v>0.32342069892473119</v>
      </c>
      <c r="AQ411" s="1005">
        <v>1694</v>
      </c>
      <c r="AR411" s="1005">
        <f t="shared" si="382"/>
        <v>3143</v>
      </c>
      <c r="AS411" s="1005">
        <f t="shared" si="383"/>
        <v>0</v>
      </c>
      <c r="AT411" s="1005">
        <v>300</v>
      </c>
      <c r="AU411" s="1005">
        <v>0</v>
      </c>
      <c r="AV411" s="1005">
        <v>240</v>
      </c>
      <c r="AW411" s="1005">
        <v>0</v>
      </c>
      <c r="AX411" s="1024">
        <v>0</v>
      </c>
      <c r="AY411" s="1005">
        <v>0</v>
      </c>
      <c r="AZ411" s="1005">
        <f t="shared" si="384"/>
        <v>0</v>
      </c>
      <c r="BA411" s="1005">
        <f t="shared" si="385"/>
        <v>0</v>
      </c>
      <c r="BB411" s="1005">
        <v>300</v>
      </c>
      <c r="BC411" s="1005">
        <v>0</v>
      </c>
      <c r="BD411" s="1005">
        <v>240</v>
      </c>
      <c r="BE411" s="1005">
        <v>0</v>
      </c>
      <c r="BF411" s="1024">
        <v>0</v>
      </c>
      <c r="BG411" s="1005">
        <v>0</v>
      </c>
      <c r="BH411" s="1005">
        <f t="shared" si="386"/>
        <v>0</v>
      </c>
      <c r="BI411" s="1005">
        <f t="shared" si="387"/>
        <v>0</v>
      </c>
      <c r="BJ411" s="1005">
        <v>300</v>
      </c>
      <c r="BK411" s="1005">
        <v>0</v>
      </c>
      <c r="BL411" s="1005">
        <v>240</v>
      </c>
      <c r="BM411" s="1005">
        <v>0</v>
      </c>
      <c r="BN411" s="1024">
        <v>0</v>
      </c>
      <c r="BO411" s="1005">
        <v>0</v>
      </c>
      <c r="BP411" s="1005">
        <f t="shared" si="388"/>
        <v>0</v>
      </c>
      <c r="BQ411" s="1005">
        <f t="shared" si="389"/>
        <v>0</v>
      </c>
      <c r="BR411" s="1005">
        <v>300</v>
      </c>
      <c r="BS411" s="1005">
        <v>0</v>
      </c>
      <c r="BT411" s="1005">
        <v>240</v>
      </c>
      <c r="BU411" s="1005">
        <v>0</v>
      </c>
      <c r="BV411" s="1024">
        <v>0</v>
      </c>
      <c r="BW411" s="1005">
        <v>0</v>
      </c>
      <c r="BX411" s="1005">
        <f t="shared" si="390"/>
        <v>0</v>
      </c>
      <c r="BY411" s="1005">
        <f t="shared" si="391"/>
        <v>0</v>
      </c>
      <c r="BZ411" s="1005">
        <v>300</v>
      </c>
      <c r="CA411" s="1005">
        <v>0</v>
      </c>
      <c r="CB411" s="1005">
        <v>240</v>
      </c>
      <c r="CC411" s="1005">
        <v>0</v>
      </c>
      <c r="CD411" s="1024">
        <v>0</v>
      </c>
      <c r="CE411" s="1005">
        <v>0</v>
      </c>
      <c r="CF411" s="1005">
        <f t="shared" si="392"/>
        <v>0</v>
      </c>
      <c r="CG411" s="1005">
        <f t="shared" si="393"/>
        <v>0</v>
      </c>
      <c r="CH411" s="1005">
        <v>300</v>
      </c>
      <c r="CI411" s="1005">
        <v>0</v>
      </c>
      <c r="CJ411" s="1005">
        <v>240</v>
      </c>
      <c r="CK411" s="1005">
        <v>0</v>
      </c>
      <c r="CL411" s="1024">
        <v>0</v>
      </c>
      <c r="CM411" s="1005">
        <v>0</v>
      </c>
      <c r="CN411" s="1005">
        <f t="shared" si="394"/>
        <v>0</v>
      </c>
      <c r="CO411" s="1005">
        <f t="shared" si="395"/>
        <v>0</v>
      </c>
      <c r="CP411" s="1005">
        <v>300</v>
      </c>
      <c r="CQ411" s="1005">
        <v>0</v>
      </c>
      <c r="CR411" s="1005">
        <v>240</v>
      </c>
      <c r="CS411" s="1005">
        <v>0</v>
      </c>
      <c r="CT411" s="1024">
        <v>0</v>
      </c>
      <c r="CU411" s="1005">
        <v>0</v>
      </c>
      <c r="CV411" s="1005">
        <f t="shared" si="396"/>
        <v>0</v>
      </c>
      <c r="CW411" s="1005">
        <f t="shared" si="397"/>
        <v>0</v>
      </c>
    </row>
    <row r="412" spans="1:101">
      <c r="A412" s="1004">
        <v>406</v>
      </c>
      <c r="B412" s="1005" t="s">
        <v>1799</v>
      </c>
      <c r="C412" s="1004" t="s">
        <v>332</v>
      </c>
      <c r="D412" s="1005" t="s">
        <v>2011</v>
      </c>
      <c r="E412" s="1004" t="s">
        <v>55</v>
      </c>
      <c r="F412" s="1004">
        <v>300</v>
      </c>
      <c r="G412" s="1005">
        <v>0</v>
      </c>
      <c r="H412" s="1004">
        <v>240</v>
      </c>
      <c r="I412" s="1005">
        <v>0</v>
      </c>
      <c r="J412" s="1024">
        <v>0</v>
      </c>
      <c r="K412" s="1005">
        <v>0</v>
      </c>
      <c r="L412" s="1005">
        <f t="shared" si="374"/>
        <v>0</v>
      </c>
      <c r="M412" s="1005">
        <f t="shared" si="375"/>
        <v>0</v>
      </c>
      <c r="N412" s="1005">
        <v>300</v>
      </c>
      <c r="O412" s="1005">
        <v>0</v>
      </c>
      <c r="P412" s="1005">
        <v>240</v>
      </c>
      <c r="Q412" s="1005">
        <v>0</v>
      </c>
      <c r="R412" s="1024">
        <v>0</v>
      </c>
      <c r="S412" s="1005">
        <v>0</v>
      </c>
      <c r="T412" s="1005">
        <f t="shared" si="376"/>
        <v>0</v>
      </c>
      <c r="U412" s="1005">
        <f t="shared" si="377"/>
        <v>0</v>
      </c>
      <c r="V412" s="1005">
        <v>300</v>
      </c>
      <c r="W412" s="1005">
        <v>0</v>
      </c>
      <c r="X412" s="1005">
        <v>240</v>
      </c>
      <c r="Y412" s="1005">
        <v>0</v>
      </c>
      <c r="Z412" s="1024">
        <v>0</v>
      </c>
      <c r="AA412" s="1005">
        <v>0</v>
      </c>
      <c r="AB412" s="1005">
        <f t="shared" si="378"/>
        <v>0</v>
      </c>
      <c r="AC412" s="1005">
        <f t="shared" si="379"/>
        <v>0</v>
      </c>
      <c r="AD412" s="1005">
        <v>300</v>
      </c>
      <c r="AE412" s="1005">
        <v>0</v>
      </c>
      <c r="AF412" s="1005">
        <v>240</v>
      </c>
      <c r="AG412" s="1005">
        <v>0</v>
      </c>
      <c r="AH412" s="1024">
        <v>0</v>
      </c>
      <c r="AI412" s="1005">
        <v>0</v>
      </c>
      <c r="AJ412" s="1005">
        <f t="shared" si="380"/>
        <v>0</v>
      </c>
      <c r="AK412" s="1005">
        <f t="shared" si="381"/>
        <v>0</v>
      </c>
      <c r="AL412" s="1005">
        <v>300</v>
      </c>
      <c r="AM412" s="1005">
        <v>0</v>
      </c>
      <c r="AN412" s="1005">
        <v>240</v>
      </c>
      <c r="AO412" s="1005">
        <v>0</v>
      </c>
      <c r="AP412" s="1024">
        <v>0</v>
      </c>
      <c r="AQ412" s="1005">
        <v>0</v>
      </c>
      <c r="AR412" s="1005">
        <f t="shared" si="382"/>
        <v>0</v>
      </c>
      <c r="AS412" s="1005">
        <f t="shared" si="383"/>
        <v>0</v>
      </c>
      <c r="AT412" s="1005">
        <v>300</v>
      </c>
      <c r="AU412" s="1005">
        <v>0</v>
      </c>
      <c r="AV412" s="1005">
        <v>240</v>
      </c>
      <c r="AW412" s="1005">
        <v>0</v>
      </c>
      <c r="AX412" s="1024">
        <v>0</v>
      </c>
      <c r="AY412" s="1005">
        <v>0</v>
      </c>
      <c r="AZ412" s="1005">
        <f t="shared" si="384"/>
        <v>0</v>
      </c>
      <c r="BA412" s="1005">
        <f t="shared" si="385"/>
        <v>0</v>
      </c>
      <c r="BB412" s="1005">
        <v>300</v>
      </c>
      <c r="BC412" s="1005">
        <v>0</v>
      </c>
      <c r="BD412" s="1005">
        <v>240</v>
      </c>
      <c r="BE412" s="1005">
        <v>0</v>
      </c>
      <c r="BF412" s="1024">
        <v>0</v>
      </c>
      <c r="BG412" s="1005">
        <v>0</v>
      </c>
      <c r="BH412" s="1005">
        <f t="shared" si="386"/>
        <v>0</v>
      </c>
      <c r="BI412" s="1005">
        <f t="shared" si="387"/>
        <v>0</v>
      </c>
      <c r="BJ412" s="1005">
        <v>300</v>
      </c>
      <c r="BK412" s="1005">
        <v>0</v>
      </c>
      <c r="BL412" s="1005">
        <v>240</v>
      </c>
      <c r="BM412" s="1005">
        <v>0</v>
      </c>
      <c r="BN412" s="1024">
        <v>0</v>
      </c>
      <c r="BO412" s="1005">
        <v>0</v>
      </c>
      <c r="BP412" s="1005">
        <f t="shared" si="388"/>
        <v>0</v>
      </c>
      <c r="BQ412" s="1005">
        <f t="shared" si="389"/>
        <v>0</v>
      </c>
      <c r="BR412" s="1005">
        <v>300</v>
      </c>
      <c r="BS412" s="1005">
        <v>0</v>
      </c>
      <c r="BT412" s="1005">
        <v>240</v>
      </c>
      <c r="BU412" s="1005">
        <v>0</v>
      </c>
      <c r="BV412" s="1024">
        <v>0</v>
      </c>
      <c r="BW412" s="1005">
        <v>0</v>
      </c>
      <c r="BX412" s="1005">
        <f t="shared" si="390"/>
        <v>0</v>
      </c>
      <c r="BY412" s="1005">
        <f t="shared" si="391"/>
        <v>0</v>
      </c>
      <c r="BZ412" s="1005">
        <v>300</v>
      </c>
      <c r="CA412" s="1005">
        <v>0</v>
      </c>
      <c r="CB412" s="1005">
        <v>240</v>
      </c>
      <c r="CC412" s="1005">
        <v>0</v>
      </c>
      <c r="CD412" s="1024">
        <v>0</v>
      </c>
      <c r="CE412" s="1005">
        <v>0</v>
      </c>
      <c r="CF412" s="1005">
        <f t="shared" si="392"/>
        <v>0</v>
      </c>
      <c r="CG412" s="1005">
        <f t="shared" si="393"/>
        <v>0</v>
      </c>
      <c r="CH412" s="1005">
        <v>300</v>
      </c>
      <c r="CI412" s="1005">
        <v>0</v>
      </c>
      <c r="CJ412" s="1005">
        <v>240</v>
      </c>
      <c r="CK412" s="1005">
        <v>0</v>
      </c>
      <c r="CL412" s="1024">
        <v>0</v>
      </c>
      <c r="CM412" s="1005">
        <v>0</v>
      </c>
      <c r="CN412" s="1005">
        <f t="shared" si="394"/>
        <v>0</v>
      </c>
      <c r="CO412" s="1005">
        <f t="shared" si="395"/>
        <v>0</v>
      </c>
      <c r="CP412" s="1005">
        <v>300</v>
      </c>
      <c r="CQ412" s="1005">
        <v>0</v>
      </c>
      <c r="CR412" s="1005">
        <v>240</v>
      </c>
      <c r="CS412" s="1005">
        <v>0</v>
      </c>
      <c r="CT412" s="1024">
        <v>0</v>
      </c>
      <c r="CU412" s="1005">
        <v>0</v>
      </c>
      <c r="CV412" s="1005">
        <f t="shared" si="396"/>
        <v>0</v>
      </c>
      <c r="CW412" s="1005">
        <f t="shared" si="397"/>
        <v>0</v>
      </c>
    </row>
    <row r="413" spans="1:101">
      <c r="A413" s="1004">
        <v>407</v>
      </c>
      <c r="B413" s="1005" t="s">
        <v>1608</v>
      </c>
      <c r="C413" s="1004" t="s">
        <v>1274</v>
      </c>
      <c r="D413" s="1005" t="s">
        <v>2011</v>
      </c>
      <c r="E413" s="1004" t="s">
        <v>55</v>
      </c>
      <c r="F413" s="1004">
        <v>301</v>
      </c>
      <c r="G413" s="1005">
        <v>250.95</v>
      </c>
      <c r="H413" s="1004">
        <v>250.95</v>
      </c>
      <c r="I413" s="1005">
        <v>0.9506</v>
      </c>
      <c r="J413" s="1024">
        <f t="shared" ref="J413:J425" si="410">+(K413/(24*30*G413))</f>
        <v>0.40731332049323682</v>
      </c>
      <c r="K413" s="1005">
        <v>73595</v>
      </c>
      <c r="L413" s="1005">
        <f t="shared" si="374"/>
        <v>108410</v>
      </c>
      <c r="M413" s="1005">
        <f t="shared" si="375"/>
        <v>0</v>
      </c>
      <c r="N413" s="1005">
        <v>301</v>
      </c>
      <c r="O413" s="1005">
        <v>289.05</v>
      </c>
      <c r="P413" s="1005">
        <v>289.05</v>
      </c>
      <c r="Q413" s="1005">
        <v>0.93130000000000002</v>
      </c>
      <c r="R413" s="1024">
        <f t="shared" ref="R413:R425" si="411">+(S413/(24*31*O413))</f>
        <v>0.27583872269745346</v>
      </c>
      <c r="S413" s="1005">
        <v>59320</v>
      </c>
      <c r="T413" s="1005">
        <f t="shared" si="376"/>
        <v>129032</v>
      </c>
      <c r="U413" s="1005">
        <f t="shared" si="377"/>
        <v>0</v>
      </c>
      <c r="V413" s="1005">
        <v>301</v>
      </c>
      <c r="W413" s="1005">
        <v>261.54000000000002</v>
      </c>
      <c r="X413" s="1005">
        <v>261.54000000000002</v>
      </c>
      <c r="Y413" s="1005">
        <v>0.91320000000000001</v>
      </c>
      <c r="Z413" s="1024">
        <f t="shared" ref="Z413:Z425" si="412">+(AA413/(24*30*W413))</f>
        <v>0.18345929664466024</v>
      </c>
      <c r="AA413" s="1005">
        <v>34547</v>
      </c>
      <c r="AB413" s="1005">
        <f t="shared" si="378"/>
        <v>112985</v>
      </c>
      <c r="AC413" s="1005">
        <f t="shared" si="379"/>
        <v>0</v>
      </c>
      <c r="AD413" s="1005">
        <v>301</v>
      </c>
      <c r="AE413" s="1005">
        <v>304.86</v>
      </c>
      <c r="AF413" s="1005">
        <v>304.86</v>
      </c>
      <c r="AG413" s="1005">
        <v>0.92689999999999995</v>
      </c>
      <c r="AH413" s="1024">
        <f t="shared" ref="AH413:AH425" si="413">+(AI413/(24*31*AE413))</f>
        <v>0.42557874264866158</v>
      </c>
      <c r="AI413" s="1005">
        <v>96528</v>
      </c>
      <c r="AJ413" s="1005">
        <f t="shared" si="380"/>
        <v>136090</v>
      </c>
      <c r="AK413" s="1005">
        <f t="shared" si="381"/>
        <v>0</v>
      </c>
      <c r="AL413" s="1005">
        <v>301</v>
      </c>
      <c r="AM413" s="1005">
        <v>301.32</v>
      </c>
      <c r="AN413" s="1005">
        <v>301.32</v>
      </c>
      <c r="AO413" s="1005">
        <v>0.95789999999999997</v>
      </c>
      <c r="AP413" s="1024">
        <f t="shared" ref="AP413:AP425" si="414">+(AQ413/(24*31*AM413))</f>
        <v>0.28763226748542969</v>
      </c>
      <c r="AQ413" s="1005">
        <v>64482</v>
      </c>
      <c r="AR413" s="1005">
        <f t="shared" si="382"/>
        <v>134509</v>
      </c>
      <c r="AS413" s="1005">
        <f t="shared" si="383"/>
        <v>0</v>
      </c>
      <c r="AT413" s="1005">
        <v>301</v>
      </c>
      <c r="AU413" s="1005">
        <v>221.46</v>
      </c>
      <c r="AV413" s="1005">
        <v>240.8</v>
      </c>
      <c r="AW413" s="1005">
        <v>0.95530000000000004</v>
      </c>
      <c r="AX413" s="1024">
        <f t="shared" ref="AX413:AX425" si="415">+(AY413/(24*30*AU413))</f>
        <v>0.23322496161835093</v>
      </c>
      <c r="AY413" s="1005">
        <v>37188</v>
      </c>
      <c r="AZ413" s="1005">
        <f t="shared" si="384"/>
        <v>95671</v>
      </c>
      <c r="BA413" s="1005">
        <f t="shared" si="385"/>
        <v>0</v>
      </c>
      <c r="BB413" s="1005">
        <v>301</v>
      </c>
      <c r="BC413" s="1005">
        <v>234.36</v>
      </c>
      <c r="BD413" s="1005">
        <v>240.8</v>
      </c>
      <c r="BE413" s="1005">
        <v>0.91539999999999999</v>
      </c>
      <c r="BF413" s="1024">
        <f t="shared" ref="BF413:BF425" si="416">+(BG413/(24*31*BC413))</f>
        <v>0.30026867956108333</v>
      </c>
      <c r="BG413" s="1005">
        <v>52356</v>
      </c>
      <c r="BH413" s="1005">
        <f t="shared" si="386"/>
        <v>104618</v>
      </c>
      <c r="BI413" s="1005">
        <f t="shared" si="387"/>
        <v>0</v>
      </c>
      <c r="BJ413" s="1005">
        <v>301</v>
      </c>
      <c r="BK413" s="1005">
        <v>211.2</v>
      </c>
      <c r="BL413" s="1005">
        <v>240.8</v>
      </c>
      <c r="BM413" s="1005">
        <v>0.88260000000000005</v>
      </c>
      <c r="BN413" s="1024">
        <f t="shared" ref="BN413:BN425" si="417">+(BO413/(24*30*BK413))</f>
        <v>0.27406881313131315</v>
      </c>
      <c r="BO413" s="1005">
        <v>41676</v>
      </c>
      <c r="BP413" s="1005">
        <f t="shared" si="388"/>
        <v>91238</v>
      </c>
      <c r="BQ413" s="1005">
        <f t="shared" si="389"/>
        <v>0</v>
      </c>
      <c r="BR413" s="1005">
        <v>301</v>
      </c>
      <c r="BS413" s="1005">
        <v>103.68</v>
      </c>
      <c r="BT413" s="1005">
        <v>240.8</v>
      </c>
      <c r="BU413" s="1005">
        <v>0.64139999999999997</v>
      </c>
      <c r="BV413" s="1024">
        <f t="shared" ref="BV413:BV425" si="418">+(BW413/(24*31*BS413))</f>
        <v>0.101195365392274</v>
      </c>
      <c r="BW413" s="1005">
        <v>7806</v>
      </c>
      <c r="BX413" s="1005">
        <f t="shared" si="390"/>
        <v>46283</v>
      </c>
      <c r="BY413" s="1005">
        <f t="shared" si="391"/>
        <v>0</v>
      </c>
      <c r="BZ413" s="1005">
        <v>301</v>
      </c>
      <c r="CA413" s="1005">
        <v>253.68</v>
      </c>
      <c r="CB413" s="1005">
        <v>253.68</v>
      </c>
      <c r="CC413" s="1005">
        <v>0.97960000000000003</v>
      </c>
      <c r="CD413" s="1024">
        <f t="shared" ref="CD413:CD425" si="419">+(CE413/(24*31*CA413))</f>
        <v>0.26182337921282589</v>
      </c>
      <c r="CE413" s="1005">
        <v>49416</v>
      </c>
      <c r="CF413" s="1005">
        <f t="shared" si="392"/>
        <v>113243</v>
      </c>
      <c r="CG413" s="1005">
        <f t="shared" si="393"/>
        <v>0</v>
      </c>
      <c r="CH413" s="1005">
        <v>301</v>
      </c>
      <c r="CI413" s="1005">
        <v>275.39999999999998</v>
      </c>
      <c r="CJ413" s="1005">
        <v>275.39999999999998</v>
      </c>
      <c r="CK413" s="1005">
        <v>0.97299999999999998</v>
      </c>
      <c r="CL413" s="1024">
        <f t="shared" ref="CL413:CL476" si="420">+(CM413/(24*28*CI413))</f>
        <v>0.30468668949061106</v>
      </c>
      <c r="CM413" s="1005">
        <v>56388</v>
      </c>
      <c r="CN413" s="1005">
        <f t="shared" si="394"/>
        <v>111041</v>
      </c>
      <c r="CO413" s="1005">
        <f t="shared" si="395"/>
        <v>0</v>
      </c>
      <c r="CP413" s="1005">
        <v>301</v>
      </c>
      <c r="CQ413" s="1005">
        <v>280.32</v>
      </c>
      <c r="CR413" s="1005">
        <v>280.32</v>
      </c>
      <c r="CS413" s="1005">
        <v>0.97340000000000004</v>
      </c>
      <c r="CT413" s="1024">
        <f t="shared" ref="CT413:CT476" si="421">+(CU413/(24*31*CQ413))</f>
        <v>0.42199755578877601</v>
      </c>
      <c r="CU413" s="1005">
        <v>88011</v>
      </c>
      <c r="CV413" s="1005">
        <f t="shared" si="396"/>
        <v>125135</v>
      </c>
      <c r="CW413" s="1005">
        <f t="shared" si="397"/>
        <v>0</v>
      </c>
    </row>
    <row r="414" spans="1:101">
      <c r="A414" s="1004">
        <v>408</v>
      </c>
      <c r="B414" s="1005" t="s">
        <v>1902</v>
      </c>
      <c r="C414" s="1004" t="s">
        <v>1274</v>
      </c>
      <c r="D414" s="1005" t="s">
        <v>2051</v>
      </c>
      <c r="E414" s="1004" t="s">
        <v>55</v>
      </c>
      <c r="F414" s="1004">
        <v>303</v>
      </c>
      <c r="G414" s="1005">
        <v>16</v>
      </c>
      <c r="H414" s="1004">
        <v>242.4</v>
      </c>
      <c r="I414" s="1005">
        <v>0.41760000000000003</v>
      </c>
      <c r="J414" s="1024">
        <f t="shared" si="410"/>
        <v>0.39826388888888886</v>
      </c>
      <c r="K414" s="1005">
        <v>4588</v>
      </c>
      <c r="L414" s="1005">
        <f t="shared" si="374"/>
        <v>6912</v>
      </c>
      <c r="M414" s="1005">
        <f t="shared" si="375"/>
        <v>0</v>
      </c>
      <c r="N414" s="1005">
        <v>303</v>
      </c>
      <c r="O414" s="1005">
        <v>20</v>
      </c>
      <c r="P414" s="1005">
        <v>242.4</v>
      </c>
      <c r="Q414" s="1005">
        <v>0.30969999999999998</v>
      </c>
      <c r="R414" s="1024">
        <f t="shared" si="411"/>
        <v>0.45564516129032256</v>
      </c>
      <c r="S414" s="1005">
        <v>6780</v>
      </c>
      <c r="T414" s="1005">
        <f t="shared" si="376"/>
        <v>8928</v>
      </c>
      <c r="U414" s="1005">
        <f t="shared" si="377"/>
        <v>0</v>
      </c>
      <c r="V414" s="1005">
        <v>303</v>
      </c>
      <c r="W414" s="1005">
        <v>12</v>
      </c>
      <c r="X414" s="1005">
        <v>242.4</v>
      </c>
      <c r="Y414" s="1005">
        <v>0.33660000000000001</v>
      </c>
      <c r="Z414" s="1024">
        <f t="shared" si="412"/>
        <v>0.51157407407407407</v>
      </c>
      <c r="AA414" s="1005">
        <v>4420</v>
      </c>
      <c r="AB414" s="1005">
        <f t="shared" si="378"/>
        <v>5184</v>
      </c>
      <c r="AC414" s="1005">
        <f t="shared" si="379"/>
        <v>0</v>
      </c>
      <c r="AD414" s="1005">
        <v>303</v>
      </c>
      <c r="AE414" s="1005">
        <v>13.12</v>
      </c>
      <c r="AF414" s="1005">
        <v>242.4</v>
      </c>
      <c r="AG414" s="1005">
        <v>0.39900000000000002</v>
      </c>
      <c r="AH414" s="1024">
        <f t="shared" si="413"/>
        <v>0.35220790715971678</v>
      </c>
      <c r="AI414" s="1005">
        <v>3438</v>
      </c>
      <c r="AJ414" s="1005">
        <f t="shared" si="380"/>
        <v>5857</v>
      </c>
      <c r="AK414" s="1005">
        <f t="shared" si="381"/>
        <v>0</v>
      </c>
      <c r="AL414" s="1005">
        <v>303</v>
      </c>
      <c r="AM414" s="1005">
        <v>15.36</v>
      </c>
      <c r="AN414" s="1005">
        <v>242.4</v>
      </c>
      <c r="AO414" s="1005">
        <v>0.3674</v>
      </c>
      <c r="AP414" s="1024">
        <f t="shared" si="414"/>
        <v>0.59923835125448033</v>
      </c>
      <c r="AQ414" s="1005">
        <v>6848</v>
      </c>
      <c r="AR414" s="1005">
        <f t="shared" si="382"/>
        <v>6857</v>
      </c>
      <c r="AS414" s="1005">
        <f t="shared" si="383"/>
        <v>0</v>
      </c>
      <c r="AT414" s="1005">
        <v>303</v>
      </c>
      <c r="AU414" s="1005">
        <v>20</v>
      </c>
      <c r="AV414" s="1005">
        <v>242.4</v>
      </c>
      <c r="AW414" s="1005">
        <v>0.28999999999999998</v>
      </c>
      <c r="AX414" s="1024">
        <f t="shared" si="415"/>
        <v>0.45291666666666669</v>
      </c>
      <c r="AY414" s="1005">
        <v>6522</v>
      </c>
      <c r="AZ414" s="1005">
        <f t="shared" si="384"/>
        <v>8640</v>
      </c>
      <c r="BA414" s="1005">
        <f t="shared" si="385"/>
        <v>0</v>
      </c>
      <c r="BB414" s="1005">
        <v>303</v>
      </c>
      <c r="BC414" s="1005">
        <v>20</v>
      </c>
      <c r="BD414" s="1005">
        <v>242.4</v>
      </c>
      <c r="BE414" s="1005">
        <v>0.2712</v>
      </c>
      <c r="BF414" s="1024">
        <f t="shared" si="416"/>
        <v>0.45779569892473121</v>
      </c>
      <c r="BG414" s="1005">
        <v>6812</v>
      </c>
      <c r="BH414" s="1005">
        <f t="shared" si="386"/>
        <v>8928</v>
      </c>
      <c r="BI414" s="1005">
        <f t="shared" si="387"/>
        <v>0</v>
      </c>
      <c r="BJ414" s="1005">
        <v>303</v>
      </c>
      <c r="BK414" s="1005">
        <v>16.8</v>
      </c>
      <c r="BL414" s="1005">
        <v>242.4</v>
      </c>
      <c r="BM414" s="1005">
        <v>0.20469999999999999</v>
      </c>
      <c r="BN414" s="1024">
        <f t="shared" si="417"/>
        <v>0.92212301587301593</v>
      </c>
      <c r="BO414" s="1005">
        <v>11154</v>
      </c>
      <c r="BP414" s="1005">
        <f t="shared" si="388"/>
        <v>7258</v>
      </c>
      <c r="BQ414" s="1005">
        <f t="shared" si="389"/>
        <v>3896</v>
      </c>
      <c r="BR414" s="1005">
        <v>303</v>
      </c>
      <c r="BS414" s="1005">
        <v>16.8</v>
      </c>
      <c r="BT414" s="1005">
        <v>242.4</v>
      </c>
      <c r="BU414" s="1005">
        <v>0.22389999999999999</v>
      </c>
      <c r="BV414" s="1024">
        <f t="shared" si="418"/>
        <v>0.6144393241167434</v>
      </c>
      <c r="BW414" s="1005">
        <v>7680</v>
      </c>
      <c r="BX414" s="1005">
        <f t="shared" si="390"/>
        <v>7500</v>
      </c>
      <c r="BY414" s="1005">
        <f t="shared" si="391"/>
        <v>180</v>
      </c>
      <c r="BZ414" s="1005">
        <v>303</v>
      </c>
      <c r="CA414" s="1005">
        <v>12.8</v>
      </c>
      <c r="CB414" s="1005">
        <v>242.4</v>
      </c>
      <c r="CC414" s="1005">
        <v>0.27410000000000001</v>
      </c>
      <c r="CD414" s="1024">
        <f t="shared" si="419"/>
        <v>0.7270665322580645</v>
      </c>
      <c r="CE414" s="1005">
        <v>6924</v>
      </c>
      <c r="CF414" s="1005">
        <f t="shared" si="392"/>
        <v>5714</v>
      </c>
      <c r="CG414" s="1005">
        <f t="shared" si="393"/>
        <v>1210</v>
      </c>
      <c r="CH414" s="1005">
        <v>303</v>
      </c>
      <c r="CI414" s="1005">
        <v>12.4</v>
      </c>
      <c r="CJ414" s="1005">
        <v>242.4</v>
      </c>
      <c r="CK414" s="1005">
        <v>0.30859999999999999</v>
      </c>
      <c r="CL414" s="1024">
        <f t="shared" si="420"/>
        <v>0.67180299539170496</v>
      </c>
      <c r="CM414" s="1005">
        <v>5598</v>
      </c>
      <c r="CN414" s="1005">
        <f t="shared" si="394"/>
        <v>5000</v>
      </c>
      <c r="CO414" s="1005">
        <f t="shared" si="395"/>
        <v>598</v>
      </c>
      <c r="CP414" s="1005">
        <v>303</v>
      </c>
      <c r="CQ414" s="1005">
        <v>12</v>
      </c>
      <c r="CR414" s="1005">
        <v>242.4</v>
      </c>
      <c r="CS414" s="1005">
        <v>0.43240000000000001</v>
      </c>
      <c r="CT414" s="1024">
        <f t="shared" si="421"/>
        <v>0.57504480286738346</v>
      </c>
      <c r="CU414" s="1005">
        <v>5134</v>
      </c>
      <c r="CV414" s="1005">
        <f t="shared" si="396"/>
        <v>5357</v>
      </c>
      <c r="CW414" s="1005">
        <f t="shared" si="397"/>
        <v>0</v>
      </c>
    </row>
    <row r="415" spans="1:101">
      <c r="A415" s="1004">
        <v>409</v>
      </c>
      <c r="B415" s="1005" t="s">
        <v>1615</v>
      </c>
      <c r="C415" s="1004" t="s">
        <v>1274</v>
      </c>
      <c r="D415" s="1005" t="s">
        <v>2202</v>
      </c>
      <c r="E415" s="1004" t="s">
        <v>55</v>
      </c>
      <c r="F415" s="1004">
        <v>304</v>
      </c>
      <c r="G415" s="1005">
        <v>165.84</v>
      </c>
      <c r="H415" s="1004">
        <v>304</v>
      </c>
      <c r="I415" s="1005">
        <v>0.93379999999999996</v>
      </c>
      <c r="J415" s="1024">
        <f t="shared" si="410"/>
        <v>0.45078589805434954</v>
      </c>
      <c r="K415" s="1005">
        <v>53826</v>
      </c>
      <c r="L415" s="1005">
        <f t="shared" si="374"/>
        <v>71643</v>
      </c>
      <c r="M415" s="1005">
        <f t="shared" si="375"/>
        <v>0</v>
      </c>
      <c r="N415" s="1005">
        <v>304</v>
      </c>
      <c r="O415" s="1005">
        <v>159.6</v>
      </c>
      <c r="P415" s="1005">
        <v>304</v>
      </c>
      <c r="Q415" s="1005">
        <v>1.0074000000000001</v>
      </c>
      <c r="R415" s="1024">
        <f t="shared" si="411"/>
        <v>0.37295860619290161</v>
      </c>
      <c r="S415" s="1005">
        <v>44286</v>
      </c>
      <c r="T415" s="1005">
        <f t="shared" si="376"/>
        <v>71245</v>
      </c>
      <c r="U415" s="1005">
        <f t="shared" si="377"/>
        <v>0</v>
      </c>
      <c r="V415" s="1005">
        <v>304</v>
      </c>
      <c r="W415" s="1005">
        <v>161.28</v>
      </c>
      <c r="X415" s="1005">
        <v>304</v>
      </c>
      <c r="Y415" s="1005">
        <v>0.96389999999999998</v>
      </c>
      <c r="Z415" s="1024">
        <f t="shared" si="412"/>
        <v>0.37437479332010581</v>
      </c>
      <c r="AA415" s="1005">
        <v>43473</v>
      </c>
      <c r="AB415" s="1005">
        <f t="shared" si="378"/>
        <v>69673</v>
      </c>
      <c r="AC415" s="1005">
        <f t="shared" si="379"/>
        <v>0</v>
      </c>
      <c r="AD415" s="1005">
        <v>304</v>
      </c>
      <c r="AE415" s="1005">
        <v>162</v>
      </c>
      <c r="AF415" s="1005">
        <v>304</v>
      </c>
      <c r="AG415" s="1005">
        <v>0.97409999999999997</v>
      </c>
      <c r="AH415" s="1024">
        <f t="shared" si="413"/>
        <v>0.44616188769414578</v>
      </c>
      <c r="AI415" s="1005">
        <v>53775</v>
      </c>
      <c r="AJ415" s="1005">
        <f t="shared" si="380"/>
        <v>72317</v>
      </c>
      <c r="AK415" s="1005">
        <f t="shared" si="381"/>
        <v>0</v>
      </c>
      <c r="AL415" s="1005">
        <v>304</v>
      </c>
      <c r="AM415" s="1005">
        <v>150</v>
      </c>
      <c r="AN415" s="1005">
        <v>304</v>
      </c>
      <c r="AO415" s="1005">
        <v>0.98</v>
      </c>
      <c r="AP415" s="1024">
        <f t="shared" si="414"/>
        <v>0.4520698924731183</v>
      </c>
      <c r="AQ415" s="1005">
        <v>50451</v>
      </c>
      <c r="AR415" s="1005">
        <f t="shared" si="382"/>
        <v>66960</v>
      </c>
      <c r="AS415" s="1005">
        <f t="shared" si="383"/>
        <v>0</v>
      </c>
      <c r="AT415" s="1005">
        <v>304</v>
      </c>
      <c r="AU415" s="1005">
        <v>143.52000000000001</v>
      </c>
      <c r="AV415" s="1005">
        <v>304</v>
      </c>
      <c r="AW415" s="1005">
        <v>0.98219999999999996</v>
      </c>
      <c r="AX415" s="1024">
        <f t="shared" si="415"/>
        <v>0.49287555741360084</v>
      </c>
      <c r="AY415" s="1005">
        <v>50931</v>
      </c>
      <c r="AZ415" s="1005">
        <f t="shared" si="384"/>
        <v>62001</v>
      </c>
      <c r="BA415" s="1005">
        <f t="shared" si="385"/>
        <v>0</v>
      </c>
      <c r="BB415" s="1005">
        <v>304</v>
      </c>
      <c r="BC415" s="1005">
        <v>153.84</v>
      </c>
      <c r="BD415" s="1005">
        <v>304</v>
      </c>
      <c r="BE415" s="1005">
        <v>0.95760000000000001</v>
      </c>
      <c r="BF415" s="1024">
        <f t="shared" si="416"/>
        <v>0.44259431667589283</v>
      </c>
      <c r="BG415" s="1005">
        <v>50658</v>
      </c>
      <c r="BH415" s="1005">
        <f t="shared" si="386"/>
        <v>68674</v>
      </c>
      <c r="BI415" s="1005">
        <f t="shared" si="387"/>
        <v>0</v>
      </c>
      <c r="BJ415" s="1005">
        <v>304</v>
      </c>
      <c r="BK415" s="1005">
        <v>144</v>
      </c>
      <c r="BL415" s="1005">
        <v>304</v>
      </c>
      <c r="BM415" s="1005">
        <v>0.97019999999999995</v>
      </c>
      <c r="BN415" s="1024">
        <f t="shared" si="417"/>
        <v>0.39678819444444446</v>
      </c>
      <c r="BO415" s="1005">
        <v>41139</v>
      </c>
      <c r="BP415" s="1005">
        <f t="shared" si="388"/>
        <v>62208</v>
      </c>
      <c r="BQ415" s="1005">
        <f t="shared" si="389"/>
        <v>0</v>
      </c>
      <c r="BR415" s="1005">
        <v>304</v>
      </c>
      <c r="BS415" s="1005">
        <v>145.91999999999999</v>
      </c>
      <c r="BT415" s="1005">
        <v>304</v>
      </c>
      <c r="BU415" s="1005">
        <v>0.95540000000000003</v>
      </c>
      <c r="BV415" s="1024">
        <f t="shared" si="418"/>
        <v>0.34381410936615736</v>
      </c>
      <c r="BW415" s="1005">
        <v>37326</v>
      </c>
      <c r="BX415" s="1005">
        <f t="shared" si="390"/>
        <v>65139</v>
      </c>
      <c r="BY415" s="1005">
        <f t="shared" si="391"/>
        <v>0</v>
      </c>
      <c r="BZ415" s="1005">
        <v>304</v>
      </c>
      <c r="CA415" s="1005">
        <v>140.4</v>
      </c>
      <c r="CB415" s="1005">
        <v>304</v>
      </c>
      <c r="CC415" s="1005">
        <v>0.95150000000000001</v>
      </c>
      <c r="CD415" s="1024">
        <f t="shared" si="419"/>
        <v>0.34297169377814535</v>
      </c>
      <c r="CE415" s="1005">
        <v>35826</v>
      </c>
      <c r="CF415" s="1005">
        <f t="shared" si="392"/>
        <v>62675</v>
      </c>
      <c r="CG415" s="1005">
        <f t="shared" si="393"/>
        <v>0</v>
      </c>
      <c r="CH415" s="1005">
        <v>304</v>
      </c>
      <c r="CI415" s="1005">
        <v>153.12</v>
      </c>
      <c r="CJ415" s="1005">
        <v>304</v>
      </c>
      <c r="CK415" s="1005">
        <v>0.96879999999999999</v>
      </c>
      <c r="CL415" s="1024">
        <f t="shared" si="420"/>
        <v>0.35033213912524258</v>
      </c>
      <c r="CM415" s="1005">
        <v>36048</v>
      </c>
      <c r="CN415" s="1005">
        <f t="shared" si="394"/>
        <v>61738</v>
      </c>
      <c r="CO415" s="1005">
        <f t="shared" si="395"/>
        <v>0</v>
      </c>
      <c r="CP415" s="1005">
        <v>304</v>
      </c>
      <c r="CQ415" s="1005">
        <v>159.84</v>
      </c>
      <c r="CR415" s="1005">
        <v>304</v>
      </c>
      <c r="CS415" s="1005">
        <v>0.99280000000000002</v>
      </c>
      <c r="CT415" s="1024">
        <f t="shared" si="421"/>
        <v>0.42454248603442152</v>
      </c>
      <c r="CU415" s="1005">
        <v>50487</v>
      </c>
      <c r="CV415" s="1005">
        <f t="shared" si="396"/>
        <v>71353</v>
      </c>
      <c r="CW415" s="1005">
        <f t="shared" si="397"/>
        <v>0</v>
      </c>
    </row>
    <row r="416" spans="1:101">
      <c r="A416" s="1004">
        <v>410</v>
      </c>
      <c r="B416" s="1005" t="s">
        <v>1663</v>
      </c>
      <c r="C416" s="1004" t="s">
        <v>1274</v>
      </c>
      <c r="D416" s="1005" t="s">
        <v>2202</v>
      </c>
      <c r="E416" s="1004" t="s">
        <v>55</v>
      </c>
      <c r="F416" s="1004">
        <v>306</v>
      </c>
      <c r="G416" s="1005">
        <v>87.6</v>
      </c>
      <c r="H416" s="1004">
        <v>306</v>
      </c>
      <c r="I416" s="1005">
        <v>0.81340000000000001</v>
      </c>
      <c r="J416" s="1024">
        <f t="shared" si="410"/>
        <v>7.3091070522577378E-2</v>
      </c>
      <c r="K416" s="1005">
        <v>4610</v>
      </c>
      <c r="L416" s="1005">
        <f t="shared" si="374"/>
        <v>37843</v>
      </c>
      <c r="M416" s="1005">
        <f t="shared" si="375"/>
        <v>0</v>
      </c>
      <c r="N416" s="1005">
        <v>306</v>
      </c>
      <c r="O416" s="1005">
        <v>148.80000000000001</v>
      </c>
      <c r="P416" s="1005">
        <v>306</v>
      </c>
      <c r="Q416" s="1005">
        <v>0.70250000000000001</v>
      </c>
      <c r="R416" s="1024">
        <f t="shared" si="411"/>
        <v>3.1885911666088562E-2</v>
      </c>
      <c r="S416" s="1005">
        <v>3530</v>
      </c>
      <c r="T416" s="1005">
        <f t="shared" si="376"/>
        <v>66424</v>
      </c>
      <c r="U416" s="1005">
        <f t="shared" si="377"/>
        <v>0</v>
      </c>
      <c r="V416" s="1005">
        <v>306</v>
      </c>
      <c r="W416" s="1005">
        <v>69.2</v>
      </c>
      <c r="X416" s="1005">
        <v>306</v>
      </c>
      <c r="Y416" s="1005">
        <v>0.6028</v>
      </c>
      <c r="Z416" s="1024">
        <f t="shared" si="412"/>
        <v>7.0247270391779068E-2</v>
      </c>
      <c r="AA416" s="1005">
        <v>3500</v>
      </c>
      <c r="AB416" s="1005">
        <f t="shared" si="378"/>
        <v>29894</v>
      </c>
      <c r="AC416" s="1005">
        <f t="shared" si="379"/>
        <v>0</v>
      </c>
      <c r="AD416" s="1005">
        <v>306</v>
      </c>
      <c r="AE416" s="1005">
        <v>71.599999999999994</v>
      </c>
      <c r="AF416" s="1005">
        <v>306</v>
      </c>
      <c r="AG416" s="1005">
        <v>0.6411</v>
      </c>
      <c r="AH416" s="1024">
        <f t="shared" si="413"/>
        <v>6.2511263290683017E-2</v>
      </c>
      <c r="AI416" s="1005">
        <v>3330</v>
      </c>
      <c r="AJ416" s="1005">
        <f t="shared" si="380"/>
        <v>31962</v>
      </c>
      <c r="AK416" s="1005">
        <f t="shared" si="381"/>
        <v>0</v>
      </c>
      <c r="AL416" s="1005">
        <v>306</v>
      </c>
      <c r="AM416" s="1005">
        <v>82.4</v>
      </c>
      <c r="AN416" s="1005">
        <v>306</v>
      </c>
      <c r="AO416" s="1005">
        <v>0.60960000000000003</v>
      </c>
      <c r="AP416" s="1024">
        <f t="shared" si="414"/>
        <v>3.9066577930890488E-2</v>
      </c>
      <c r="AQ416" s="1005">
        <v>2395</v>
      </c>
      <c r="AR416" s="1005">
        <f t="shared" si="382"/>
        <v>36783</v>
      </c>
      <c r="AS416" s="1005">
        <f t="shared" si="383"/>
        <v>0</v>
      </c>
      <c r="AT416" s="1005">
        <v>306</v>
      </c>
      <c r="AU416" s="1005">
        <v>13.2</v>
      </c>
      <c r="AV416" s="1005">
        <v>306</v>
      </c>
      <c r="AW416" s="1005">
        <v>0.56620000000000004</v>
      </c>
      <c r="AX416" s="1024">
        <f t="shared" si="415"/>
        <v>0.43665824915824913</v>
      </c>
      <c r="AY416" s="1005">
        <v>4150</v>
      </c>
      <c r="AZ416" s="1005">
        <f t="shared" si="384"/>
        <v>5702</v>
      </c>
      <c r="BA416" s="1005">
        <f t="shared" si="385"/>
        <v>0</v>
      </c>
      <c r="BB416" s="1005">
        <v>306</v>
      </c>
      <c r="BC416" s="1005">
        <v>21.6</v>
      </c>
      <c r="BD416" s="1005">
        <v>306</v>
      </c>
      <c r="BE416" s="1005">
        <v>0.61129999999999995</v>
      </c>
      <c r="BF416" s="1024">
        <f t="shared" si="416"/>
        <v>0.25139386698526484</v>
      </c>
      <c r="BG416" s="1005">
        <v>4040</v>
      </c>
      <c r="BH416" s="1005">
        <f t="shared" si="386"/>
        <v>9642</v>
      </c>
      <c r="BI416" s="1005">
        <f t="shared" si="387"/>
        <v>0</v>
      </c>
      <c r="BJ416" s="1005">
        <v>306</v>
      </c>
      <c r="BK416" s="1005">
        <v>95.6</v>
      </c>
      <c r="BL416" s="1005">
        <v>306</v>
      </c>
      <c r="BM416" s="1005">
        <v>0.63890000000000002</v>
      </c>
      <c r="BN416" s="1024">
        <f t="shared" si="417"/>
        <v>0.18349023709902371</v>
      </c>
      <c r="BO416" s="1005">
        <v>12630</v>
      </c>
      <c r="BP416" s="1005">
        <f t="shared" si="388"/>
        <v>41299</v>
      </c>
      <c r="BQ416" s="1005">
        <f t="shared" si="389"/>
        <v>0</v>
      </c>
      <c r="BR416" s="1005">
        <v>306</v>
      </c>
      <c r="BS416" s="1005">
        <v>170.4</v>
      </c>
      <c r="BT416" s="1005">
        <v>306</v>
      </c>
      <c r="BU416" s="1005">
        <v>0.65149999999999997</v>
      </c>
      <c r="BV416" s="1024">
        <f t="shared" si="418"/>
        <v>0.12222190670907163</v>
      </c>
      <c r="BW416" s="1005">
        <v>15495</v>
      </c>
      <c r="BX416" s="1005">
        <f t="shared" si="390"/>
        <v>76067</v>
      </c>
      <c r="BY416" s="1005">
        <f t="shared" si="391"/>
        <v>0</v>
      </c>
      <c r="BZ416" s="1005">
        <v>306</v>
      </c>
      <c r="CA416" s="1005">
        <v>191.6</v>
      </c>
      <c r="CB416" s="1005">
        <v>306</v>
      </c>
      <c r="CC416" s="1005">
        <v>0.70920000000000005</v>
      </c>
      <c r="CD416" s="1024">
        <f t="shared" si="419"/>
        <v>0.19045895346487979</v>
      </c>
      <c r="CE416" s="1005">
        <v>27150</v>
      </c>
      <c r="CF416" s="1005">
        <f t="shared" si="392"/>
        <v>85530</v>
      </c>
      <c r="CG416" s="1005">
        <f t="shared" si="393"/>
        <v>0</v>
      </c>
      <c r="CH416" s="1005">
        <v>306</v>
      </c>
      <c r="CI416" s="1005">
        <v>234.4</v>
      </c>
      <c r="CJ416" s="1005">
        <v>306</v>
      </c>
      <c r="CK416" s="1005">
        <v>0.74299999999999999</v>
      </c>
      <c r="CL416" s="1024">
        <f t="shared" si="420"/>
        <v>0.28317614375101574</v>
      </c>
      <c r="CM416" s="1005">
        <v>44605</v>
      </c>
      <c r="CN416" s="1005">
        <f t="shared" si="394"/>
        <v>94510</v>
      </c>
      <c r="CO416" s="1005">
        <f t="shared" si="395"/>
        <v>0</v>
      </c>
      <c r="CP416" s="1005">
        <v>306</v>
      </c>
      <c r="CQ416" s="1005">
        <v>249.6</v>
      </c>
      <c r="CR416" s="1005">
        <v>306</v>
      </c>
      <c r="CS416" s="1005">
        <v>0.79279999999999995</v>
      </c>
      <c r="CT416" s="1024">
        <f t="shared" si="421"/>
        <v>0.40144876964433418</v>
      </c>
      <c r="CU416" s="1005">
        <v>74550</v>
      </c>
      <c r="CV416" s="1005">
        <f t="shared" si="396"/>
        <v>111421</v>
      </c>
      <c r="CW416" s="1005">
        <f t="shared" si="397"/>
        <v>0</v>
      </c>
    </row>
    <row r="417" spans="1:101">
      <c r="A417" s="1004">
        <v>411</v>
      </c>
      <c r="B417" s="1005" t="s">
        <v>2288</v>
      </c>
      <c r="C417" s="1004" t="s">
        <v>1274</v>
      </c>
      <c r="D417" s="1005" t="s">
        <v>2011</v>
      </c>
      <c r="E417" s="1004" t="s">
        <v>55</v>
      </c>
      <c r="F417" s="1004">
        <v>314</v>
      </c>
      <c r="G417" s="1005">
        <v>30</v>
      </c>
      <c r="H417" s="1004">
        <v>251.2</v>
      </c>
      <c r="I417" s="1005">
        <v>0.56779999999999997</v>
      </c>
      <c r="J417" s="1024">
        <f t="shared" si="410"/>
        <v>7.7777777777777779E-2</v>
      </c>
      <c r="K417" s="1005">
        <v>1680</v>
      </c>
      <c r="L417" s="1005">
        <f t="shared" si="374"/>
        <v>12960</v>
      </c>
      <c r="M417" s="1005">
        <f t="shared" si="375"/>
        <v>0</v>
      </c>
      <c r="N417" s="1005">
        <v>314</v>
      </c>
      <c r="O417" s="1005">
        <v>30</v>
      </c>
      <c r="P417" s="1005">
        <v>251.2</v>
      </c>
      <c r="Q417" s="1005">
        <v>0.5151</v>
      </c>
      <c r="R417" s="1024">
        <f t="shared" si="411"/>
        <v>0.15080645161290324</v>
      </c>
      <c r="S417" s="1005">
        <v>3366</v>
      </c>
      <c r="T417" s="1005">
        <f t="shared" si="376"/>
        <v>13392</v>
      </c>
      <c r="U417" s="1005">
        <f t="shared" si="377"/>
        <v>0</v>
      </c>
      <c r="V417" s="1005">
        <v>314</v>
      </c>
      <c r="W417" s="1005">
        <v>114</v>
      </c>
      <c r="X417" s="1005">
        <v>251.2</v>
      </c>
      <c r="Y417" s="1005">
        <v>0.62919999999999998</v>
      </c>
      <c r="Z417" s="1024">
        <f t="shared" si="412"/>
        <v>5.3435672514619885E-2</v>
      </c>
      <c r="AA417" s="1005">
        <v>4386</v>
      </c>
      <c r="AB417" s="1005">
        <f t="shared" si="378"/>
        <v>49248</v>
      </c>
      <c r="AC417" s="1005">
        <f t="shared" si="379"/>
        <v>0</v>
      </c>
      <c r="AD417" s="1005">
        <v>314</v>
      </c>
      <c r="AE417" s="1005">
        <v>114</v>
      </c>
      <c r="AF417" s="1005">
        <v>251.2</v>
      </c>
      <c r="AG417" s="1005">
        <v>0.85799999999999998</v>
      </c>
      <c r="AH417" s="1024">
        <f t="shared" si="413"/>
        <v>0.15853140916808151</v>
      </c>
      <c r="AI417" s="1005">
        <v>13446</v>
      </c>
      <c r="AJ417" s="1005">
        <f t="shared" si="380"/>
        <v>50890</v>
      </c>
      <c r="AK417" s="1005">
        <f t="shared" si="381"/>
        <v>0</v>
      </c>
      <c r="AL417" s="1005">
        <v>314</v>
      </c>
      <c r="AM417" s="1005">
        <v>114</v>
      </c>
      <c r="AN417" s="1005">
        <v>251.2</v>
      </c>
      <c r="AO417" s="1005">
        <v>0.9284</v>
      </c>
      <c r="AP417" s="1024">
        <f t="shared" si="414"/>
        <v>0.33793152235427276</v>
      </c>
      <c r="AQ417" s="1005">
        <v>28662</v>
      </c>
      <c r="AR417" s="1005">
        <f t="shared" si="382"/>
        <v>50890</v>
      </c>
      <c r="AS417" s="1005">
        <f t="shared" si="383"/>
        <v>0</v>
      </c>
      <c r="AT417" s="1005">
        <v>314</v>
      </c>
      <c r="AU417" s="1005">
        <v>150</v>
      </c>
      <c r="AV417" s="1005">
        <v>251.2</v>
      </c>
      <c r="AW417" s="1005">
        <v>0.92669999999999997</v>
      </c>
      <c r="AX417" s="1024">
        <f t="shared" si="415"/>
        <v>0.317</v>
      </c>
      <c r="AY417" s="1005">
        <v>34236</v>
      </c>
      <c r="AZ417" s="1005">
        <f t="shared" si="384"/>
        <v>64800</v>
      </c>
      <c r="BA417" s="1005">
        <f t="shared" si="385"/>
        <v>0</v>
      </c>
      <c r="BB417" s="1005">
        <v>314</v>
      </c>
      <c r="BC417" s="1005">
        <v>144</v>
      </c>
      <c r="BD417" s="1005">
        <v>251.2</v>
      </c>
      <c r="BE417" s="1005">
        <v>0.95069999999999999</v>
      </c>
      <c r="BF417" s="1024">
        <f t="shared" si="416"/>
        <v>0.3288530465949821</v>
      </c>
      <c r="BG417" s="1005">
        <v>35232</v>
      </c>
      <c r="BH417" s="1005">
        <f t="shared" si="386"/>
        <v>64282</v>
      </c>
      <c r="BI417" s="1005">
        <f t="shared" si="387"/>
        <v>0</v>
      </c>
      <c r="BJ417" s="1005">
        <v>314</v>
      </c>
      <c r="BK417" s="1005">
        <v>144</v>
      </c>
      <c r="BL417" s="1005">
        <v>251.2</v>
      </c>
      <c r="BM417" s="1005">
        <v>0.93049999999999999</v>
      </c>
      <c r="BN417" s="1024">
        <f t="shared" si="417"/>
        <v>0.3835648148148148</v>
      </c>
      <c r="BO417" s="1005">
        <v>39768</v>
      </c>
      <c r="BP417" s="1005">
        <f t="shared" si="388"/>
        <v>62208</v>
      </c>
      <c r="BQ417" s="1005">
        <f t="shared" si="389"/>
        <v>0</v>
      </c>
      <c r="BR417" s="1005">
        <v>314</v>
      </c>
      <c r="BS417" s="1005">
        <v>138</v>
      </c>
      <c r="BT417" s="1005">
        <v>251.2</v>
      </c>
      <c r="BU417" s="1005">
        <v>0.93720000000000003</v>
      </c>
      <c r="BV417" s="1024">
        <f t="shared" si="418"/>
        <v>0.43186068256194482</v>
      </c>
      <c r="BW417" s="1005">
        <v>44340</v>
      </c>
      <c r="BX417" s="1005">
        <f t="shared" si="390"/>
        <v>61603</v>
      </c>
      <c r="BY417" s="1005">
        <f t="shared" si="391"/>
        <v>0</v>
      </c>
      <c r="BZ417" s="1005">
        <v>314</v>
      </c>
      <c r="CA417" s="1005">
        <v>144</v>
      </c>
      <c r="CB417" s="1005">
        <v>251.2</v>
      </c>
      <c r="CC417" s="1005">
        <v>0.93020000000000003</v>
      </c>
      <c r="CD417" s="1024">
        <f t="shared" si="419"/>
        <v>0.37668010752688175</v>
      </c>
      <c r="CE417" s="1005">
        <v>40356</v>
      </c>
      <c r="CF417" s="1005">
        <f t="shared" si="392"/>
        <v>64282</v>
      </c>
      <c r="CG417" s="1005">
        <f t="shared" si="393"/>
        <v>0</v>
      </c>
      <c r="CH417" s="1005">
        <v>314</v>
      </c>
      <c r="CI417" s="1005">
        <v>144</v>
      </c>
      <c r="CJ417" s="1005">
        <v>251.2</v>
      </c>
      <c r="CK417" s="1005">
        <v>0.9486</v>
      </c>
      <c r="CL417" s="1024">
        <f t="shared" si="420"/>
        <v>0.37078373015873017</v>
      </c>
      <c r="CM417" s="1005">
        <v>35880</v>
      </c>
      <c r="CN417" s="1005">
        <f t="shared" si="394"/>
        <v>58061</v>
      </c>
      <c r="CO417" s="1005">
        <f t="shared" si="395"/>
        <v>0</v>
      </c>
      <c r="CP417" s="1005">
        <v>314</v>
      </c>
      <c r="CQ417" s="1005">
        <v>144</v>
      </c>
      <c r="CR417" s="1005">
        <v>251.2</v>
      </c>
      <c r="CS417" s="1005">
        <v>0.95399999999999996</v>
      </c>
      <c r="CT417" s="1024">
        <f t="shared" si="421"/>
        <v>0.57151657706093195</v>
      </c>
      <c r="CU417" s="1005">
        <v>61230</v>
      </c>
      <c r="CV417" s="1005">
        <f t="shared" si="396"/>
        <v>64282</v>
      </c>
      <c r="CW417" s="1005">
        <f t="shared" si="397"/>
        <v>0</v>
      </c>
    </row>
    <row r="418" spans="1:101">
      <c r="A418" s="1004">
        <v>412</v>
      </c>
      <c r="B418" s="1005" t="s">
        <v>2030</v>
      </c>
      <c r="C418" s="1004" t="s">
        <v>1274</v>
      </c>
      <c r="D418" s="1005" t="s">
        <v>2203</v>
      </c>
      <c r="E418" s="1004" t="s">
        <v>55</v>
      </c>
      <c r="F418" s="1004">
        <v>317</v>
      </c>
      <c r="G418" s="1005">
        <v>72</v>
      </c>
      <c r="H418" s="1004">
        <v>253.6</v>
      </c>
      <c r="I418" s="1005">
        <v>0.98780000000000001</v>
      </c>
      <c r="J418" s="1024">
        <f t="shared" si="410"/>
        <v>0.1806712962962963</v>
      </c>
      <c r="K418" s="1005">
        <v>9366</v>
      </c>
      <c r="L418" s="1005">
        <f t="shared" si="374"/>
        <v>31104</v>
      </c>
      <c r="M418" s="1005">
        <f t="shared" si="375"/>
        <v>0</v>
      </c>
      <c r="N418" s="1005">
        <v>317</v>
      </c>
      <c r="O418" s="1005">
        <v>66</v>
      </c>
      <c r="P418" s="1005">
        <v>253.6</v>
      </c>
      <c r="Q418" s="1005">
        <v>0.96120000000000005</v>
      </c>
      <c r="R418" s="1024">
        <f t="shared" si="411"/>
        <v>0.12609970674486803</v>
      </c>
      <c r="S418" s="1005">
        <v>6192</v>
      </c>
      <c r="T418" s="1005">
        <f t="shared" si="376"/>
        <v>29462</v>
      </c>
      <c r="U418" s="1005">
        <f t="shared" si="377"/>
        <v>0</v>
      </c>
      <c r="V418" s="1005">
        <v>317</v>
      </c>
      <c r="W418" s="1005">
        <v>78</v>
      </c>
      <c r="X418" s="1005">
        <v>253.6</v>
      </c>
      <c r="Y418" s="1005">
        <v>0.96699999999999997</v>
      </c>
      <c r="Z418" s="1024">
        <f t="shared" si="412"/>
        <v>0.10384615384615385</v>
      </c>
      <c r="AA418" s="1005">
        <v>5832</v>
      </c>
      <c r="AB418" s="1005">
        <f t="shared" si="378"/>
        <v>33696</v>
      </c>
      <c r="AC418" s="1005">
        <f t="shared" si="379"/>
        <v>0</v>
      </c>
      <c r="AD418" s="1005">
        <v>317</v>
      </c>
      <c r="AE418" s="1005">
        <v>97.68</v>
      </c>
      <c r="AF418" s="1005">
        <v>253.6</v>
      </c>
      <c r="AG418" s="1005">
        <v>0.98409999999999997</v>
      </c>
      <c r="AH418" s="1024">
        <f t="shared" si="413"/>
        <v>0.13019801326252939</v>
      </c>
      <c r="AI418" s="1005">
        <v>9462</v>
      </c>
      <c r="AJ418" s="1005">
        <f t="shared" si="380"/>
        <v>43604</v>
      </c>
      <c r="AK418" s="1005">
        <f t="shared" si="381"/>
        <v>0</v>
      </c>
      <c r="AL418" s="1005">
        <v>317</v>
      </c>
      <c r="AM418" s="1005">
        <v>110.64</v>
      </c>
      <c r="AN418" s="1005">
        <v>253.6</v>
      </c>
      <c r="AO418" s="1005">
        <v>0.98540000000000005</v>
      </c>
      <c r="AP418" s="1024">
        <f t="shared" si="414"/>
        <v>0.16061244839409416</v>
      </c>
      <c r="AQ418" s="1005">
        <v>13221</v>
      </c>
      <c r="AR418" s="1005">
        <f t="shared" si="382"/>
        <v>49390</v>
      </c>
      <c r="AS418" s="1005">
        <f t="shared" si="383"/>
        <v>0</v>
      </c>
      <c r="AT418" s="1005">
        <v>317</v>
      </c>
      <c r="AU418" s="1005">
        <v>102</v>
      </c>
      <c r="AV418" s="1005">
        <v>253.6</v>
      </c>
      <c r="AW418" s="1005">
        <v>0.98980000000000001</v>
      </c>
      <c r="AX418" s="1024">
        <f t="shared" si="415"/>
        <v>0.1778186274509804</v>
      </c>
      <c r="AY418" s="1005">
        <v>13059</v>
      </c>
      <c r="AZ418" s="1005">
        <f t="shared" si="384"/>
        <v>44064</v>
      </c>
      <c r="BA418" s="1005">
        <f t="shared" si="385"/>
        <v>0</v>
      </c>
      <c r="BB418" s="1005">
        <v>317</v>
      </c>
      <c r="BC418" s="1005">
        <v>96.72</v>
      </c>
      <c r="BD418" s="1005">
        <v>253.6</v>
      </c>
      <c r="BE418" s="1005">
        <v>0.98770000000000002</v>
      </c>
      <c r="BF418" s="1024">
        <f t="shared" si="416"/>
        <v>0.15608740894901146</v>
      </c>
      <c r="BG418" s="1005">
        <v>11232</v>
      </c>
      <c r="BH418" s="1005">
        <f t="shared" si="386"/>
        <v>43176</v>
      </c>
      <c r="BI418" s="1005">
        <f t="shared" si="387"/>
        <v>0</v>
      </c>
      <c r="BJ418" s="1005">
        <v>317</v>
      </c>
      <c r="BK418" s="1005">
        <v>54</v>
      </c>
      <c r="BL418" s="1005">
        <v>253.6</v>
      </c>
      <c r="BM418" s="1005">
        <v>0.97719999999999996</v>
      </c>
      <c r="BN418" s="1024">
        <f t="shared" si="417"/>
        <v>0.25740740740740742</v>
      </c>
      <c r="BO418" s="1005">
        <v>10008</v>
      </c>
      <c r="BP418" s="1005">
        <f t="shared" si="388"/>
        <v>23328</v>
      </c>
      <c r="BQ418" s="1005">
        <f t="shared" si="389"/>
        <v>0</v>
      </c>
      <c r="BR418" s="1005">
        <v>317</v>
      </c>
      <c r="BS418" s="1005">
        <v>26.4</v>
      </c>
      <c r="BT418" s="1005">
        <v>253.6</v>
      </c>
      <c r="BU418" s="1005">
        <v>0.96</v>
      </c>
      <c r="BV418" s="1024">
        <f t="shared" si="418"/>
        <v>0.3363269794721408</v>
      </c>
      <c r="BW418" s="1005">
        <v>6606</v>
      </c>
      <c r="BX418" s="1005">
        <f t="shared" si="390"/>
        <v>11785</v>
      </c>
      <c r="BY418" s="1005">
        <f t="shared" si="391"/>
        <v>0</v>
      </c>
      <c r="BZ418" s="1005">
        <v>317</v>
      </c>
      <c r="CA418" s="1005">
        <v>22.2</v>
      </c>
      <c r="CB418" s="1005">
        <v>253.6</v>
      </c>
      <c r="CC418" s="1005">
        <v>0.96009999999999995</v>
      </c>
      <c r="CD418" s="1024">
        <f t="shared" si="419"/>
        <v>0.37343795408311536</v>
      </c>
      <c r="CE418" s="1005">
        <v>6168</v>
      </c>
      <c r="CF418" s="1005">
        <f t="shared" si="392"/>
        <v>9910</v>
      </c>
      <c r="CG418" s="1005">
        <f t="shared" si="393"/>
        <v>0</v>
      </c>
      <c r="CH418" s="1005">
        <v>317</v>
      </c>
      <c r="CI418" s="1005">
        <v>30</v>
      </c>
      <c r="CJ418" s="1005">
        <v>253.6</v>
      </c>
      <c r="CK418" s="1005">
        <v>0.96909999999999996</v>
      </c>
      <c r="CL418" s="1024">
        <f t="shared" si="420"/>
        <v>0.28005952380952381</v>
      </c>
      <c r="CM418" s="1005">
        <v>5646</v>
      </c>
      <c r="CN418" s="1005">
        <f t="shared" si="394"/>
        <v>12096</v>
      </c>
      <c r="CO418" s="1005">
        <f t="shared" si="395"/>
        <v>0</v>
      </c>
      <c r="CP418" s="1005">
        <v>317</v>
      </c>
      <c r="CQ418" s="1005">
        <v>96.6</v>
      </c>
      <c r="CR418" s="1005">
        <v>253.6</v>
      </c>
      <c r="CS418" s="1005">
        <v>0.99309999999999998</v>
      </c>
      <c r="CT418" s="1024">
        <f t="shared" si="421"/>
        <v>0.16479663394109398</v>
      </c>
      <c r="CU418" s="1005">
        <v>11844</v>
      </c>
      <c r="CV418" s="1005">
        <f t="shared" si="396"/>
        <v>43122</v>
      </c>
      <c r="CW418" s="1005">
        <f t="shared" si="397"/>
        <v>0</v>
      </c>
    </row>
    <row r="419" spans="1:101">
      <c r="A419" s="1004">
        <v>413</v>
      </c>
      <c r="B419" s="1005" t="s">
        <v>1798</v>
      </c>
      <c r="C419" s="1004" t="s">
        <v>1274</v>
      </c>
      <c r="D419" s="1005" t="s">
        <v>2011</v>
      </c>
      <c r="E419" s="1004" t="s">
        <v>55</v>
      </c>
      <c r="F419" s="1004">
        <v>317</v>
      </c>
      <c r="G419" s="1005">
        <v>216</v>
      </c>
      <c r="H419" s="1004">
        <v>253.6</v>
      </c>
      <c r="I419" s="1005">
        <v>0.74319999999999997</v>
      </c>
      <c r="J419" s="1024">
        <f t="shared" si="410"/>
        <v>0.2607253086419753</v>
      </c>
      <c r="K419" s="1005">
        <v>40548</v>
      </c>
      <c r="L419" s="1005">
        <f t="shared" si="374"/>
        <v>93312</v>
      </c>
      <c r="M419" s="1005">
        <f t="shared" si="375"/>
        <v>0</v>
      </c>
      <c r="N419" s="1005">
        <v>317</v>
      </c>
      <c r="O419" s="1005">
        <v>222</v>
      </c>
      <c r="P419" s="1005">
        <v>253.6</v>
      </c>
      <c r="Q419" s="1005">
        <v>0.73970000000000002</v>
      </c>
      <c r="R419" s="1024">
        <f t="shared" si="411"/>
        <v>0.19013368206916595</v>
      </c>
      <c r="S419" s="1005">
        <v>31404</v>
      </c>
      <c r="T419" s="1005">
        <f t="shared" si="376"/>
        <v>99101</v>
      </c>
      <c r="U419" s="1005">
        <f t="shared" si="377"/>
        <v>0</v>
      </c>
      <c r="V419" s="1005">
        <v>317</v>
      </c>
      <c r="W419" s="1005">
        <v>207.12</v>
      </c>
      <c r="X419" s="1005">
        <v>253.6</v>
      </c>
      <c r="Y419" s="1005">
        <v>0.75719999999999998</v>
      </c>
      <c r="Z419" s="1024">
        <f t="shared" si="412"/>
        <v>0.14196681472898159</v>
      </c>
      <c r="AA419" s="1005">
        <v>21171</v>
      </c>
      <c r="AB419" s="1005">
        <f t="shared" si="378"/>
        <v>89476</v>
      </c>
      <c r="AC419" s="1005">
        <f t="shared" si="379"/>
        <v>0</v>
      </c>
      <c r="AD419" s="1005">
        <v>317</v>
      </c>
      <c r="AE419" s="1005">
        <v>227.28</v>
      </c>
      <c r="AF419" s="1005">
        <v>253.6</v>
      </c>
      <c r="AG419" s="1005">
        <v>0.77559999999999996</v>
      </c>
      <c r="AH419" s="1024">
        <f t="shared" si="413"/>
        <v>0.1187961985216473</v>
      </c>
      <c r="AI419" s="1005">
        <v>20088</v>
      </c>
      <c r="AJ419" s="1005">
        <f t="shared" si="380"/>
        <v>101458</v>
      </c>
      <c r="AK419" s="1005">
        <f t="shared" si="381"/>
        <v>0</v>
      </c>
      <c r="AL419" s="1005">
        <v>317</v>
      </c>
      <c r="AM419" s="1005">
        <v>211.44</v>
      </c>
      <c r="AN419" s="1005">
        <v>253.6</v>
      </c>
      <c r="AO419" s="1005">
        <v>0.78339999999999999</v>
      </c>
      <c r="AP419" s="1024">
        <f t="shared" si="414"/>
        <v>5.3359147108002887E-2</v>
      </c>
      <c r="AQ419" s="1005">
        <v>8394</v>
      </c>
      <c r="AR419" s="1005">
        <f t="shared" si="382"/>
        <v>94387</v>
      </c>
      <c r="AS419" s="1005">
        <f t="shared" si="383"/>
        <v>0</v>
      </c>
      <c r="AT419" s="1005">
        <v>317</v>
      </c>
      <c r="AU419" s="1005">
        <v>204</v>
      </c>
      <c r="AV419" s="1005">
        <v>253.6</v>
      </c>
      <c r="AW419" s="1005">
        <v>0.66769999999999996</v>
      </c>
      <c r="AX419" s="1024">
        <f t="shared" si="415"/>
        <v>7.2977941176470593E-2</v>
      </c>
      <c r="AY419" s="1005">
        <v>10719</v>
      </c>
      <c r="AZ419" s="1005">
        <f t="shared" si="384"/>
        <v>88128</v>
      </c>
      <c r="BA419" s="1005">
        <f t="shared" si="385"/>
        <v>0</v>
      </c>
      <c r="BB419" s="1005">
        <v>317</v>
      </c>
      <c r="BC419" s="1005">
        <v>241.92</v>
      </c>
      <c r="BD419" s="1005">
        <v>253.6</v>
      </c>
      <c r="BE419" s="1005">
        <v>0.74519999999999997</v>
      </c>
      <c r="BF419" s="1024">
        <f t="shared" si="416"/>
        <v>0.14352585232121523</v>
      </c>
      <c r="BG419" s="1005">
        <v>25833</v>
      </c>
      <c r="BH419" s="1005">
        <f t="shared" si="386"/>
        <v>107993</v>
      </c>
      <c r="BI419" s="1005">
        <f t="shared" si="387"/>
        <v>0</v>
      </c>
      <c r="BJ419" s="1005">
        <v>317</v>
      </c>
      <c r="BK419" s="1005">
        <v>226.32</v>
      </c>
      <c r="BL419" s="1005">
        <v>253.6</v>
      </c>
      <c r="BM419" s="1005">
        <v>0.64410000000000001</v>
      </c>
      <c r="BN419" s="1024">
        <f t="shared" si="417"/>
        <v>0.18309252386002123</v>
      </c>
      <c r="BO419" s="1005">
        <v>29835</v>
      </c>
      <c r="BP419" s="1005">
        <f t="shared" si="388"/>
        <v>97770</v>
      </c>
      <c r="BQ419" s="1005">
        <f t="shared" si="389"/>
        <v>0</v>
      </c>
      <c r="BR419" s="1005">
        <v>317</v>
      </c>
      <c r="BS419" s="1005">
        <v>244.32</v>
      </c>
      <c r="BT419" s="1005">
        <v>253.6</v>
      </c>
      <c r="BU419" s="1005">
        <v>0.60880000000000001</v>
      </c>
      <c r="BV419" s="1024">
        <f t="shared" si="418"/>
        <v>0.18558751610790714</v>
      </c>
      <c r="BW419" s="1005">
        <v>33735</v>
      </c>
      <c r="BX419" s="1005">
        <f t="shared" si="390"/>
        <v>109064</v>
      </c>
      <c r="BY419" s="1005">
        <f t="shared" si="391"/>
        <v>0</v>
      </c>
      <c r="BZ419" s="1005">
        <v>317</v>
      </c>
      <c r="CA419" s="1005">
        <v>258.48</v>
      </c>
      <c r="CB419" s="1005">
        <v>258.48</v>
      </c>
      <c r="CC419" s="1005">
        <v>0.63109999999999999</v>
      </c>
      <c r="CD419" s="1024">
        <f t="shared" si="419"/>
        <v>0.20485767913659006</v>
      </c>
      <c r="CE419" s="1005">
        <v>39396</v>
      </c>
      <c r="CF419" s="1005">
        <f t="shared" si="392"/>
        <v>115385</v>
      </c>
      <c r="CG419" s="1005">
        <f t="shared" si="393"/>
        <v>0</v>
      </c>
      <c r="CH419" s="1005">
        <v>317</v>
      </c>
      <c r="CI419" s="1005">
        <v>227.76</v>
      </c>
      <c r="CJ419" s="1005">
        <v>253.6</v>
      </c>
      <c r="CK419" s="1005">
        <v>0.63280000000000003</v>
      </c>
      <c r="CL419" s="1024">
        <f t="shared" si="420"/>
        <v>0.19347982211852074</v>
      </c>
      <c r="CM419" s="1005">
        <v>29613</v>
      </c>
      <c r="CN419" s="1005">
        <f t="shared" si="394"/>
        <v>91833</v>
      </c>
      <c r="CO419" s="1005">
        <f t="shared" si="395"/>
        <v>0</v>
      </c>
      <c r="CP419" s="1005">
        <v>317</v>
      </c>
      <c r="CQ419" s="1005">
        <v>204.72</v>
      </c>
      <c r="CR419" s="1005">
        <v>253.6</v>
      </c>
      <c r="CS419" s="1005">
        <v>0.6996</v>
      </c>
      <c r="CT419" s="1024">
        <f t="shared" si="421"/>
        <v>0.26676877308424413</v>
      </c>
      <c r="CU419" s="1005">
        <v>40632</v>
      </c>
      <c r="CV419" s="1005">
        <f t="shared" si="396"/>
        <v>91387</v>
      </c>
      <c r="CW419" s="1005">
        <f t="shared" si="397"/>
        <v>0</v>
      </c>
    </row>
    <row r="420" spans="1:101">
      <c r="A420" s="1004">
        <v>414</v>
      </c>
      <c r="B420" s="1005" t="s">
        <v>2037</v>
      </c>
      <c r="C420" s="1004" t="s">
        <v>1274</v>
      </c>
      <c r="D420" s="1005" t="s">
        <v>2051</v>
      </c>
      <c r="E420" s="1004" t="s">
        <v>55</v>
      </c>
      <c r="F420" s="1004">
        <v>217</v>
      </c>
      <c r="G420" s="1005">
        <v>18</v>
      </c>
      <c r="H420" s="1004">
        <v>173.6</v>
      </c>
      <c r="I420" s="1005">
        <v>0.99539999999999995</v>
      </c>
      <c r="J420" s="1024">
        <f t="shared" si="410"/>
        <v>0.40370370370370373</v>
      </c>
      <c r="K420" s="1005">
        <v>5232</v>
      </c>
      <c r="L420" s="1005">
        <f t="shared" si="374"/>
        <v>7776</v>
      </c>
      <c r="M420" s="1005">
        <f t="shared" si="375"/>
        <v>0</v>
      </c>
      <c r="N420" s="1005">
        <v>217</v>
      </c>
      <c r="O420" s="1005">
        <v>12</v>
      </c>
      <c r="P420" s="1005">
        <v>173.6</v>
      </c>
      <c r="Q420" s="1005">
        <v>0.98750000000000004</v>
      </c>
      <c r="R420" s="1024">
        <f t="shared" si="411"/>
        <v>0.69959677419354838</v>
      </c>
      <c r="S420" s="1005">
        <v>6246</v>
      </c>
      <c r="T420" s="1005">
        <f t="shared" si="376"/>
        <v>5357</v>
      </c>
      <c r="U420" s="1005">
        <f t="shared" si="377"/>
        <v>889</v>
      </c>
      <c r="V420" s="1005">
        <v>217</v>
      </c>
      <c r="W420" s="1005">
        <v>18</v>
      </c>
      <c r="X420" s="1005">
        <v>173.6</v>
      </c>
      <c r="Y420" s="1005">
        <v>0.98860000000000003</v>
      </c>
      <c r="Z420" s="1024">
        <f t="shared" si="412"/>
        <v>0.44722222222222224</v>
      </c>
      <c r="AA420" s="1005">
        <v>5796</v>
      </c>
      <c r="AB420" s="1005">
        <f t="shared" si="378"/>
        <v>7776</v>
      </c>
      <c r="AC420" s="1005">
        <f t="shared" si="379"/>
        <v>0</v>
      </c>
      <c r="AD420" s="1005">
        <v>217</v>
      </c>
      <c r="AE420" s="1005">
        <v>18</v>
      </c>
      <c r="AF420" s="1005">
        <v>173.6</v>
      </c>
      <c r="AG420" s="1005">
        <v>0.99199999999999999</v>
      </c>
      <c r="AH420" s="1024">
        <f t="shared" si="413"/>
        <v>0.45071684587813621</v>
      </c>
      <c r="AI420" s="1005">
        <v>6036</v>
      </c>
      <c r="AJ420" s="1005">
        <f t="shared" si="380"/>
        <v>8035</v>
      </c>
      <c r="AK420" s="1005">
        <f t="shared" si="381"/>
        <v>0</v>
      </c>
      <c r="AL420" s="1005">
        <v>217</v>
      </c>
      <c r="AM420" s="1005">
        <v>24</v>
      </c>
      <c r="AN420" s="1005">
        <v>173.6</v>
      </c>
      <c r="AO420" s="1005">
        <v>0.98370000000000002</v>
      </c>
      <c r="AP420" s="1024">
        <f t="shared" si="414"/>
        <v>0.45598118279569894</v>
      </c>
      <c r="AQ420" s="1005">
        <v>8142</v>
      </c>
      <c r="AR420" s="1005">
        <f t="shared" si="382"/>
        <v>10714</v>
      </c>
      <c r="AS420" s="1005">
        <f t="shared" si="383"/>
        <v>0</v>
      </c>
      <c r="AT420" s="1005">
        <v>217</v>
      </c>
      <c r="AU420" s="1005">
        <v>114</v>
      </c>
      <c r="AV420" s="1005">
        <v>173.6</v>
      </c>
      <c r="AW420" s="1005">
        <v>0.97440000000000004</v>
      </c>
      <c r="AX420" s="1024">
        <f t="shared" si="415"/>
        <v>0.10021929824561404</v>
      </c>
      <c r="AY420" s="1005">
        <v>8226</v>
      </c>
      <c r="AZ420" s="1005">
        <f t="shared" si="384"/>
        <v>49248</v>
      </c>
      <c r="BA420" s="1005">
        <f t="shared" si="385"/>
        <v>0</v>
      </c>
      <c r="BB420" s="1005">
        <v>217</v>
      </c>
      <c r="BC420" s="1005">
        <v>18</v>
      </c>
      <c r="BD420" s="1005">
        <v>173.6</v>
      </c>
      <c r="BE420" s="1005">
        <v>0.97770000000000001</v>
      </c>
      <c r="BF420" s="1024">
        <f t="shared" si="416"/>
        <v>0.54435483870967738</v>
      </c>
      <c r="BG420" s="1005">
        <v>7290</v>
      </c>
      <c r="BH420" s="1005">
        <f t="shared" si="386"/>
        <v>8035</v>
      </c>
      <c r="BI420" s="1005">
        <f t="shared" si="387"/>
        <v>0</v>
      </c>
      <c r="BJ420" s="1005">
        <v>217</v>
      </c>
      <c r="BK420" s="1005">
        <v>108</v>
      </c>
      <c r="BL420" s="1005">
        <v>173.6</v>
      </c>
      <c r="BM420" s="1005">
        <v>0.92300000000000004</v>
      </c>
      <c r="BN420" s="1024">
        <f t="shared" si="417"/>
        <v>8.020833333333334E-2</v>
      </c>
      <c r="BO420" s="1005">
        <v>6237</v>
      </c>
      <c r="BP420" s="1005">
        <f t="shared" si="388"/>
        <v>46656</v>
      </c>
      <c r="BQ420" s="1005">
        <f t="shared" si="389"/>
        <v>0</v>
      </c>
      <c r="BR420" s="1005">
        <v>217</v>
      </c>
      <c r="BS420" s="1005">
        <v>126.6</v>
      </c>
      <c r="BT420" s="1005">
        <v>173.6</v>
      </c>
      <c r="BU420" s="1005">
        <v>0.91149999999999998</v>
      </c>
      <c r="BV420" s="1024">
        <f t="shared" si="418"/>
        <v>0.10838684197115631</v>
      </c>
      <c r="BW420" s="1005">
        <v>10209</v>
      </c>
      <c r="BX420" s="1005">
        <f t="shared" si="390"/>
        <v>56514</v>
      </c>
      <c r="BY420" s="1005">
        <f t="shared" si="391"/>
        <v>0</v>
      </c>
      <c r="BZ420" s="1005">
        <v>217</v>
      </c>
      <c r="CA420" s="1005">
        <v>120.6</v>
      </c>
      <c r="CB420" s="1005">
        <v>173.6</v>
      </c>
      <c r="CC420" s="1005">
        <v>0.90659999999999996</v>
      </c>
      <c r="CD420" s="1024">
        <f t="shared" si="419"/>
        <v>0.10568795805916655</v>
      </c>
      <c r="CE420" s="1005">
        <v>9483</v>
      </c>
      <c r="CF420" s="1005">
        <f t="shared" si="392"/>
        <v>53836</v>
      </c>
      <c r="CG420" s="1005">
        <f t="shared" si="393"/>
        <v>0</v>
      </c>
      <c r="CH420" s="1005">
        <v>217</v>
      </c>
      <c r="CI420" s="1005">
        <v>117</v>
      </c>
      <c r="CJ420" s="1005">
        <v>173.6</v>
      </c>
      <c r="CK420" s="1005">
        <v>0.91779999999999995</v>
      </c>
      <c r="CL420" s="1024">
        <f t="shared" si="420"/>
        <v>9.6573565323565327E-2</v>
      </c>
      <c r="CM420" s="1005">
        <v>7593</v>
      </c>
      <c r="CN420" s="1005">
        <f t="shared" si="394"/>
        <v>47174</v>
      </c>
      <c r="CO420" s="1005">
        <f t="shared" si="395"/>
        <v>0</v>
      </c>
      <c r="CP420" s="1005">
        <v>322</v>
      </c>
      <c r="CQ420" s="1005">
        <v>114</v>
      </c>
      <c r="CR420" s="1005">
        <v>257.60000000000002</v>
      </c>
      <c r="CS420" s="1005">
        <v>0.95230000000000004</v>
      </c>
      <c r="CT420" s="1024">
        <f t="shared" si="421"/>
        <v>9.7906055461233724E-2</v>
      </c>
      <c r="CU420" s="1005">
        <v>8304</v>
      </c>
      <c r="CV420" s="1005">
        <f t="shared" si="396"/>
        <v>50890</v>
      </c>
      <c r="CW420" s="1005">
        <f t="shared" si="397"/>
        <v>0</v>
      </c>
    </row>
    <row r="421" spans="1:101">
      <c r="A421" s="1004">
        <v>415</v>
      </c>
      <c r="B421" s="1005" t="s">
        <v>1932</v>
      </c>
      <c r="C421" s="1004" t="s">
        <v>1274</v>
      </c>
      <c r="D421" s="1005" t="s">
        <v>2011</v>
      </c>
      <c r="E421" s="1004" t="s">
        <v>55</v>
      </c>
      <c r="F421" s="1004">
        <v>323</v>
      </c>
      <c r="G421" s="1005">
        <v>224</v>
      </c>
      <c r="H421" s="1004">
        <v>258.39999999999998</v>
      </c>
      <c r="I421" s="1005">
        <v>0.82750000000000001</v>
      </c>
      <c r="J421" s="1024">
        <f t="shared" si="410"/>
        <v>0.52916666666666667</v>
      </c>
      <c r="K421" s="1005">
        <v>85344</v>
      </c>
      <c r="L421" s="1005">
        <f t="shared" si="374"/>
        <v>96768</v>
      </c>
      <c r="M421" s="1005">
        <f t="shared" si="375"/>
        <v>0</v>
      </c>
      <c r="N421" s="1005">
        <v>323</v>
      </c>
      <c r="O421" s="1005">
        <v>208</v>
      </c>
      <c r="P421" s="1005">
        <v>258.39999999999998</v>
      </c>
      <c r="Q421" s="1005">
        <v>0.83209999999999995</v>
      </c>
      <c r="R421" s="1024">
        <f t="shared" si="411"/>
        <v>0.4977512406947891</v>
      </c>
      <c r="S421" s="1005">
        <v>77028</v>
      </c>
      <c r="T421" s="1005">
        <f t="shared" si="376"/>
        <v>92851</v>
      </c>
      <c r="U421" s="1005">
        <f t="shared" si="377"/>
        <v>0</v>
      </c>
      <c r="V421" s="1005">
        <v>323</v>
      </c>
      <c r="W421" s="1005">
        <v>204</v>
      </c>
      <c r="X421" s="1005">
        <v>258.39999999999998</v>
      </c>
      <c r="Y421" s="1005">
        <v>0.84019999999999995</v>
      </c>
      <c r="Z421" s="1024">
        <f t="shared" si="412"/>
        <v>0.46143790849673205</v>
      </c>
      <c r="AA421" s="1005">
        <v>67776</v>
      </c>
      <c r="AB421" s="1005">
        <f t="shared" si="378"/>
        <v>88128</v>
      </c>
      <c r="AC421" s="1005">
        <f t="shared" si="379"/>
        <v>0</v>
      </c>
      <c r="AD421" s="1005">
        <v>323</v>
      </c>
      <c r="AE421" s="1005">
        <v>236.16</v>
      </c>
      <c r="AF421" s="1005">
        <v>258.39999999999998</v>
      </c>
      <c r="AG421" s="1005">
        <v>0.83</v>
      </c>
      <c r="AH421" s="1024">
        <f t="shared" si="413"/>
        <v>0.30723429714135847</v>
      </c>
      <c r="AI421" s="1005">
        <v>53982</v>
      </c>
      <c r="AJ421" s="1005">
        <f t="shared" si="380"/>
        <v>105422</v>
      </c>
      <c r="AK421" s="1005">
        <f t="shared" si="381"/>
        <v>0</v>
      </c>
      <c r="AL421" s="1005">
        <v>323</v>
      </c>
      <c r="AM421" s="1005">
        <v>219.04</v>
      </c>
      <c r="AN421" s="1005">
        <v>258.39999999999998</v>
      </c>
      <c r="AO421" s="1005">
        <v>0.83609999999999995</v>
      </c>
      <c r="AP421" s="1024">
        <f t="shared" si="414"/>
        <v>0.68058468232836156</v>
      </c>
      <c r="AQ421" s="1005">
        <v>110912</v>
      </c>
      <c r="AR421" s="1005">
        <f t="shared" si="382"/>
        <v>97779</v>
      </c>
      <c r="AS421" s="1005">
        <f t="shared" si="383"/>
        <v>13133</v>
      </c>
      <c r="AT421" s="1005">
        <v>323</v>
      </c>
      <c r="AU421" s="1005">
        <v>200</v>
      </c>
      <c r="AV421" s="1005">
        <v>258.39999999999998</v>
      </c>
      <c r="AW421" s="1005">
        <v>0.83850000000000002</v>
      </c>
      <c r="AX421" s="1024">
        <f t="shared" si="415"/>
        <v>0.29593055555555553</v>
      </c>
      <c r="AY421" s="1005">
        <v>42614</v>
      </c>
      <c r="AZ421" s="1005">
        <f t="shared" si="384"/>
        <v>86400</v>
      </c>
      <c r="BA421" s="1005">
        <f t="shared" si="385"/>
        <v>0</v>
      </c>
      <c r="BB421" s="1005">
        <v>323</v>
      </c>
      <c r="BC421" s="1005">
        <v>178.4</v>
      </c>
      <c r="BD421" s="1005">
        <v>258.39999999999998</v>
      </c>
      <c r="BE421" s="1005">
        <v>0.97040000000000004</v>
      </c>
      <c r="BF421" s="1024">
        <f t="shared" si="416"/>
        <v>0.60443186749602196</v>
      </c>
      <c r="BG421" s="1005">
        <v>80226</v>
      </c>
      <c r="BH421" s="1005">
        <f t="shared" si="386"/>
        <v>79638</v>
      </c>
      <c r="BI421" s="1005">
        <f t="shared" si="387"/>
        <v>588</v>
      </c>
      <c r="BJ421" s="1005">
        <v>323</v>
      </c>
      <c r="BK421" s="1005">
        <v>164</v>
      </c>
      <c r="BL421" s="1005">
        <v>258.39999999999998</v>
      </c>
      <c r="BM421" s="1005">
        <v>0.98360000000000003</v>
      </c>
      <c r="BN421" s="1024">
        <f t="shared" si="417"/>
        <v>0.6462567750677507</v>
      </c>
      <c r="BO421" s="1005">
        <v>76310</v>
      </c>
      <c r="BP421" s="1005">
        <f t="shared" si="388"/>
        <v>70848</v>
      </c>
      <c r="BQ421" s="1005">
        <f t="shared" si="389"/>
        <v>5462</v>
      </c>
      <c r="BR421" s="1005">
        <v>323</v>
      </c>
      <c r="BS421" s="1005">
        <v>154.56</v>
      </c>
      <c r="BT421" s="1005">
        <v>258.39999999999998</v>
      </c>
      <c r="BU421" s="1005">
        <v>0.97809999999999997</v>
      </c>
      <c r="BV421" s="1024">
        <f t="shared" si="418"/>
        <v>0.50392790355974082</v>
      </c>
      <c r="BW421" s="1005">
        <v>57948</v>
      </c>
      <c r="BX421" s="1005">
        <f t="shared" si="390"/>
        <v>68996</v>
      </c>
      <c r="BY421" s="1005">
        <f t="shared" si="391"/>
        <v>0</v>
      </c>
      <c r="BZ421" s="1005">
        <v>323</v>
      </c>
      <c r="CA421" s="1005">
        <v>164.48</v>
      </c>
      <c r="CB421" s="1005">
        <v>258.39999999999998</v>
      </c>
      <c r="CC421" s="1005">
        <v>0.95079999999999998</v>
      </c>
      <c r="CD421" s="1024">
        <f t="shared" si="419"/>
        <v>0.15900550709175348</v>
      </c>
      <c r="CE421" s="1005">
        <v>19458</v>
      </c>
      <c r="CF421" s="1005">
        <f t="shared" si="392"/>
        <v>73424</v>
      </c>
      <c r="CG421" s="1005">
        <f t="shared" si="393"/>
        <v>0</v>
      </c>
      <c r="CH421" s="1005">
        <v>323</v>
      </c>
      <c r="CI421" s="1005">
        <v>161.44</v>
      </c>
      <c r="CJ421" s="1005">
        <v>258.39999999999998</v>
      </c>
      <c r="CK421" s="1005">
        <v>0.96660000000000001</v>
      </c>
      <c r="CL421" s="1024">
        <f t="shared" si="420"/>
        <v>0.27273142904337155</v>
      </c>
      <c r="CM421" s="1005">
        <v>29588</v>
      </c>
      <c r="CN421" s="1005">
        <f t="shared" si="394"/>
        <v>65093</v>
      </c>
      <c r="CO421" s="1005">
        <f t="shared" si="395"/>
        <v>0</v>
      </c>
      <c r="CP421" s="1005">
        <v>323</v>
      </c>
      <c r="CQ421" s="1005">
        <v>173.44</v>
      </c>
      <c r="CR421" s="1005">
        <v>258.39999999999998</v>
      </c>
      <c r="CS421" s="1005">
        <v>0.98860000000000003</v>
      </c>
      <c r="CT421" s="1024">
        <f t="shared" si="421"/>
        <v>0.5118903255564814</v>
      </c>
      <c r="CU421" s="1005">
        <v>66054</v>
      </c>
      <c r="CV421" s="1005">
        <f t="shared" si="396"/>
        <v>77424</v>
      </c>
      <c r="CW421" s="1005">
        <f t="shared" si="397"/>
        <v>0</v>
      </c>
    </row>
    <row r="422" spans="1:101">
      <c r="A422" s="1004">
        <v>416</v>
      </c>
      <c r="B422" s="1005" t="s">
        <v>740</v>
      </c>
      <c r="C422" s="1004" t="s">
        <v>1274</v>
      </c>
      <c r="D422" s="1005" t="s">
        <v>2054</v>
      </c>
      <c r="E422" s="1004" t="s">
        <v>55</v>
      </c>
      <c r="F422" s="1004">
        <v>329</v>
      </c>
      <c r="G422" s="1005">
        <v>356.8</v>
      </c>
      <c r="H422" s="1004">
        <v>356.8</v>
      </c>
      <c r="I422" s="1005">
        <v>0.77839999999999998</v>
      </c>
      <c r="J422" s="1024">
        <f t="shared" si="410"/>
        <v>0.28833457897359244</v>
      </c>
      <c r="K422" s="1005">
        <v>74072</v>
      </c>
      <c r="L422" s="1005">
        <f t="shared" si="374"/>
        <v>154138</v>
      </c>
      <c r="M422" s="1005">
        <f t="shared" si="375"/>
        <v>0</v>
      </c>
      <c r="N422" s="1005">
        <v>329</v>
      </c>
      <c r="O422" s="1005">
        <v>345.88</v>
      </c>
      <c r="P422" s="1005">
        <v>345.88</v>
      </c>
      <c r="Q422" s="1005">
        <v>0.7591</v>
      </c>
      <c r="R422" s="1024">
        <f t="shared" si="411"/>
        <v>0.35793071374123164</v>
      </c>
      <c r="S422" s="1005">
        <v>92108</v>
      </c>
      <c r="T422" s="1005">
        <f t="shared" si="376"/>
        <v>154401</v>
      </c>
      <c r="U422" s="1005">
        <f t="shared" si="377"/>
        <v>0</v>
      </c>
      <c r="V422" s="1005">
        <v>329</v>
      </c>
      <c r="W422" s="1005">
        <v>302.12</v>
      </c>
      <c r="X422" s="1005">
        <v>329</v>
      </c>
      <c r="Y422" s="1005">
        <v>0.7571</v>
      </c>
      <c r="Z422" s="1024">
        <f t="shared" si="412"/>
        <v>0.40958706621357227</v>
      </c>
      <c r="AA422" s="1005">
        <v>89096</v>
      </c>
      <c r="AB422" s="1005">
        <f t="shared" si="378"/>
        <v>130516</v>
      </c>
      <c r="AC422" s="1005">
        <f t="shared" si="379"/>
        <v>0</v>
      </c>
      <c r="AD422" s="1005">
        <v>329</v>
      </c>
      <c r="AE422" s="1005">
        <v>449.76</v>
      </c>
      <c r="AF422" s="1005">
        <v>449.76</v>
      </c>
      <c r="AG422" s="1005">
        <v>0.77410000000000001</v>
      </c>
      <c r="AH422" s="1024">
        <f t="shared" si="413"/>
        <v>0.34364803402914051</v>
      </c>
      <c r="AI422" s="1005">
        <v>114992</v>
      </c>
      <c r="AJ422" s="1005">
        <f t="shared" si="380"/>
        <v>200773</v>
      </c>
      <c r="AK422" s="1005">
        <f t="shared" si="381"/>
        <v>0</v>
      </c>
      <c r="AL422" s="1005">
        <v>329</v>
      </c>
      <c r="AM422" s="1005">
        <v>344</v>
      </c>
      <c r="AN422" s="1005">
        <v>344</v>
      </c>
      <c r="AO422" s="1005">
        <v>0.74509999999999998</v>
      </c>
      <c r="AP422" s="1024">
        <f t="shared" si="414"/>
        <v>0.36405976494123532</v>
      </c>
      <c r="AQ422" s="1005">
        <v>93176</v>
      </c>
      <c r="AR422" s="1005">
        <f t="shared" si="382"/>
        <v>153562</v>
      </c>
      <c r="AS422" s="1005">
        <f t="shared" si="383"/>
        <v>0</v>
      </c>
      <c r="AT422" s="1005">
        <v>329</v>
      </c>
      <c r="AU422" s="1005">
        <v>321</v>
      </c>
      <c r="AV422" s="1005">
        <v>329</v>
      </c>
      <c r="AW422" s="1005">
        <v>0.748</v>
      </c>
      <c r="AX422" s="1024">
        <f t="shared" si="415"/>
        <v>0.43028729664243681</v>
      </c>
      <c r="AY422" s="1005">
        <v>99448</v>
      </c>
      <c r="AZ422" s="1005">
        <f t="shared" si="384"/>
        <v>138672</v>
      </c>
      <c r="BA422" s="1005">
        <f t="shared" si="385"/>
        <v>0</v>
      </c>
      <c r="BB422" s="1005">
        <v>329</v>
      </c>
      <c r="BC422" s="1005">
        <v>355.64</v>
      </c>
      <c r="BD422" s="1005">
        <v>355.64</v>
      </c>
      <c r="BE422" s="1005">
        <v>0.76459999999999995</v>
      </c>
      <c r="BF422" s="1024">
        <f t="shared" si="416"/>
        <v>0.36766973488957666</v>
      </c>
      <c r="BG422" s="1005">
        <v>97284</v>
      </c>
      <c r="BH422" s="1005">
        <f t="shared" si="386"/>
        <v>158758</v>
      </c>
      <c r="BI422" s="1005">
        <f t="shared" si="387"/>
        <v>0</v>
      </c>
      <c r="BJ422" s="1005">
        <v>329</v>
      </c>
      <c r="BK422" s="1005">
        <v>235</v>
      </c>
      <c r="BL422" s="1005">
        <v>329</v>
      </c>
      <c r="BM422" s="1005">
        <v>0.68510000000000004</v>
      </c>
      <c r="BN422" s="1024">
        <f t="shared" si="417"/>
        <v>0.27423167848699764</v>
      </c>
      <c r="BO422" s="1005">
        <v>46400</v>
      </c>
      <c r="BP422" s="1005">
        <f t="shared" si="388"/>
        <v>101520</v>
      </c>
      <c r="BQ422" s="1005">
        <f t="shared" si="389"/>
        <v>0</v>
      </c>
      <c r="BR422" s="1005">
        <v>329</v>
      </c>
      <c r="BS422" s="1005">
        <v>53.64</v>
      </c>
      <c r="BT422" s="1005">
        <v>329</v>
      </c>
      <c r="BU422" s="1005">
        <v>0.3836</v>
      </c>
      <c r="BV422" s="1024">
        <f t="shared" si="418"/>
        <v>0.32213963259644141</v>
      </c>
      <c r="BW422" s="1005">
        <v>12856</v>
      </c>
      <c r="BX422" s="1005">
        <f t="shared" si="390"/>
        <v>23945</v>
      </c>
      <c r="BY422" s="1005">
        <f t="shared" si="391"/>
        <v>0</v>
      </c>
      <c r="BZ422" s="1005">
        <v>329</v>
      </c>
      <c r="CA422" s="1005">
        <v>103.48</v>
      </c>
      <c r="CB422" s="1005">
        <v>329</v>
      </c>
      <c r="CC422" s="1005">
        <v>0.5343</v>
      </c>
      <c r="CD422" s="1024">
        <f t="shared" si="419"/>
        <v>0.16869916164777565</v>
      </c>
      <c r="CE422" s="1005">
        <v>12988</v>
      </c>
      <c r="CF422" s="1005">
        <f t="shared" si="392"/>
        <v>46193</v>
      </c>
      <c r="CG422" s="1005">
        <f t="shared" si="393"/>
        <v>0</v>
      </c>
      <c r="CH422" s="1005">
        <v>329</v>
      </c>
      <c r="CI422" s="1005">
        <v>121.52</v>
      </c>
      <c r="CJ422" s="1005">
        <v>329</v>
      </c>
      <c r="CK422" s="1005">
        <v>0.63729999999999998</v>
      </c>
      <c r="CL422" s="1024">
        <f t="shared" si="420"/>
        <v>0.2166506003322988</v>
      </c>
      <c r="CM422" s="1005">
        <v>17692</v>
      </c>
      <c r="CN422" s="1005">
        <f t="shared" si="394"/>
        <v>48997</v>
      </c>
      <c r="CO422" s="1005">
        <f t="shared" si="395"/>
        <v>0</v>
      </c>
      <c r="CP422" s="1005">
        <v>329</v>
      </c>
      <c r="CQ422" s="1005">
        <v>206.76</v>
      </c>
      <c r="CR422" s="1005">
        <v>329</v>
      </c>
      <c r="CS422" s="1005">
        <v>0.74139999999999995</v>
      </c>
      <c r="CT422" s="1024">
        <f t="shared" si="421"/>
        <v>0.24221631438039429</v>
      </c>
      <c r="CU422" s="1005">
        <v>37260</v>
      </c>
      <c r="CV422" s="1005">
        <f t="shared" si="396"/>
        <v>92298</v>
      </c>
      <c r="CW422" s="1005">
        <f t="shared" si="397"/>
        <v>0</v>
      </c>
    </row>
    <row r="423" spans="1:101">
      <c r="A423" s="1004">
        <v>417</v>
      </c>
      <c r="B423" s="1005" t="s">
        <v>1933</v>
      </c>
      <c r="C423" s="1004" t="s">
        <v>1274</v>
      </c>
      <c r="D423" s="1005" t="s">
        <v>2214</v>
      </c>
      <c r="E423" s="1004" t="s">
        <v>55</v>
      </c>
      <c r="F423" s="1004">
        <v>330</v>
      </c>
      <c r="G423" s="1005">
        <v>125.4</v>
      </c>
      <c r="H423" s="1004">
        <v>264</v>
      </c>
      <c r="I423" s="1005">
        <v>0.78600000000000003</v>
      </c>
      <c r="J423" s="1024">
        <f t="shared" si="410"/>
        <v>0.22317472975367711</v>
      </c>
      <c r="K423" s="1005">
        <v>20150</v>
      </c>
      <c r="L423" s="1005">
        <f t="shared" si="374"/>
        <v>54173</v>
      </c>
      <c r="M423" s="1005">
        <f t="shared" si="375"/>
        <v>0</v>
      </c>
      <c r="N423" s="1005">
        <v>330</v>
      </c>
      <c r="O423" s="1005">
        <v>178.8</v>
      </c>
      <c r="P423" s="1005">
        <v>264</v>
      </c>
      <c r="Q423" s="1005">
        <v>0.89829999999999999</v>
      </c>
      <c r="R423" s="1024">
        <f t="shared" si="411"/>
        <v>0.46109367106877386</v>
      </c>
      <c r="S423" s="1005">
        <v>61338</v>
      </c>
      <c r="T423" s="1005">
        <f t="shared" si="376"/>
        <v>79816</v>
      </c>
      <c r="U423" s="1005">
        <f t="shared" si="377"/>
        <v>0</v>
      </c>
      <c r="V423" s="1005">
        <v>330</v>
      </c>
      <c r="W423" s="1005">
        <v>157.80000000000001</v>
      </c>
      <c r="X423" s="1005">
        <v>264</v>
      </c>
      <c r="Y423" s="1005">
        <v>0.89649999999999996</v>
      </c>
      <c r="Z423" s="1024">
        <f t="shared" si="412"/>
        <v>0.72451063230530899</v>
      </c>
      <c r="AA423" s="1005">
        <v>82316</v>
      </c>
      <c r="AB423" s="1005">
        <f t="shared" si="378"/>
        <v>68170</v>
      </c>
      <c r="AC423" s="1005">
        <f t="shared" si="379"/>
        <v>14146</v>
      </c>
      <c r="AD423" s="1005">
        <v>330</v>
      </c>
      <c r="AE423" s="1005">
        <v>127.2</v>
      </c>
      <c r="AF423" s="1005">
        <v>264</v>
      </c>
      <c r="AG423" s="1005">
        <v>0.87960000000000005</v>
      </c>
      <c r="AH423" s="1024">
        <f t="shared" si="413"/>
        <v>0.66443497666869544</v>
      </c>
      <c r="AI423" s="1005">
        <v>62880</v>
      </c>
      <c r="AJ423" s="1005">
        <f t="shared" si="380"/>
        <v>56782</v>
      </c>
      <c r="AK423" s="1005">
        <f t="shared" si="381"/>
        <v>6098</v>
      </c>
      <c r="AL423" s="1005">
        <v>330</v>
      </c>
      <c r="AM423" s="1005">
        <v>124</v>
      </c>
      <c r="AN423" s="1005">
        <v>264</v>
      </c>
      <c r="AO423" s="1005">
        <v>0.85489999999999999</v>
      </c>
      <c r="AP423" s="1024">
        <f t="shared" si="414"/>
        <v>0.66347988206729103</v>
      </c>
      <c r="AQ423" s="1005">
        <v>61210</v>
      </c>
      <c r="AR423" s="1005">
        <f t="shared" si="382"/>
        <v>55354</v>
      </c>
      <c r="AS423" s="1005">
        <f t="shared" si="383"/>
        <v>5856</v>
      </c>
      <c r="AT423" s="1005">
        <v>330</v>
      </c>
      <c r="AU423" s="1005">
        <v>108.32</v>
      </c>
      <c r="AV423" s="1005">
        <v>264</v>
      </c>
      <c r="AW423" s="1005">
        <v>0.78749999999999998</v>
      </c>
      <c r="AX423" s="1024">
        <f t="shared" si="415"/>
        <v>0.62626938700147716</v>
      </c>
      <c r="AY423" s="1005">
        <v>48843</v>
      </c>
      <c r="AZ423" s="1005">
        <f t="shared" si="384"/>
        <v>46794</v>
      </c>
      <c r="BA423" s="1005">
        <f t="shared" si="385"/>
        <v>2049</v>
      </c>
      <c r="BB423" s="1005">
        <v>330</v>
      </c>
      <c r="BC423" s="1005">
        <v>93.6</v>
      </c>
      <c r="BD423" s="1005">
        <v>264</v>
      </c>
      <c r="BE423" s="1005">
        <v>0.75549999999999995</v>
      </c>
      <c r="BF423" s="1024">
        <f t="shared" si="416"/>
        <v>0.62112282878411917</v>
      </c>
      <c r="BG423" s="1005">
        <v>43254</v>
      </c>
      <c r="BH423" s="1005">
        <f t="shared" si="386"/>
        <v>41783</v>
      </c>
      <c r="BI423" s="1005">
        <f t="shared" si="387"/>
        <v>1471</v>
      </c>
      <c r="BJ423" s="1005">
        <v>330</v>
      </c>
      <c r="BK423" s="1005">
        <v>89.84</v>
      </c>
      <c r="BL423" s="1005">
        <v>264</v>
      </c>
      <c r="BM423" s="1005">
        <v>0.73629999999999995</v>
      </c>
      <c r="BN423" s="1024">
        <f t="shared" si="417"/>
        <v>0.55201531117047586</v>
      </c>
      <c r="BO423" s="1005">
        <v>35707</v>
      </c>
      <c r="BP423" s="1005">
        <f t="shared" si="388"/>
        <v>38811</v>
      </c>
      <c r="BQ423" s="1005">
        <f t="shared" si="389"/>
        <v>0</v>
      </c>
      <c r="BR423" s="1005">
        <v>330</v>
      </c>
      <c r="BS423" s="1005">
        <v>84.88</v>
      </c>
      <c r="BT423" s="1005">
        <v>264</v>
      </c>
      <c r="BU423" s="1005">
        <v>0.69489999999999996</v>
      </c>
      <c r="BV423" s="1024">
        <f t="shared" si="418"/>
        <v>0.46791232150638984</v>
      </c>
      <c r="BW423" s="1005">
        <v>29549</v>
      </c>
      <c r="BX423" s="1005">
        <f t="shared" si="390"/>
        <v>37890</v>
      </c>
      <c r="BY423" s="1005">
        <f t="shared" si="391"/>
        <v>0</v>
      </c>
      <c r="BZ423" s="1005">
        <v>330</v>
      </c>
      <c r="CA423" s="1005">
        <v>82.72</v>
      </c>
      <c r="CB423" s="1005">
        <v>264</v>
      </c>
      <c r="CC423" s="1005">
        <v>0.69340000000000002</v>
      </c>
      <c r="CD423" s="1024">
        <f t="shared" si="419"/>
        <v>0.48723118279569894</v>
      </c>
      <c r="CE423" s="1005">
        <v>29986</v>
      </c>
      <c r="CF423" s="1005">
        <f t="shared" si="392"/>
        <v>36926</v>
      </c>
      <c r="CG423" s="1005">
        <f t="shared" si="393"/>
        <v>0</v>
      </c>
      <c r="CH423" s="1005">
        <v>330</v>
      </c>
      <c r="CI423" s="1005">
        <v>91.04</v>
      </c>
      <c r="CJ423" s="1005">
        <v>264</v>
      </c>
      <c r="CK423" s="1005">
        <v>0.71730000000000005</v>
      </c>
      <c r="CL423" s="1024">
        <f t="shared" si="420"/>
        <v>0.40146207318604066</v>
      </c>
      <c r="CM423" s="1005">
        <v>24561</v>
      </c>
      <c r="CN423" s="1005">
        <f t="shared" si="394"/>
        <v>36707</v>
      </c>
      <c r="CO423" s="1005">
        <f t="shared" si="395"/>
        <v>0</v>
      </c>
      <c r="CP423" s="1005">
        <v>330</v>
      </c>
      <c r="CQ423" s="1005">
        <v>97.84</v>
      </c>
      <c r="CR423" s="1005">
        <v>264</v>
      </c>
      <c r="CS423" s="1005">
        <v>0.73270000000000002</v>
      </c>
      <c r="CT423" s="1024">
        <f t="shared" si="421"/>
        <v>0.35554262390209163</v>
      </c>
      <c r="CU423" s="1005">
        <v>25881</v>
      </c>
      <c r="CV423" s="1005">
        <f t="shared" si="396"/>
        <v>43676</v>
      </c>
      <c r="CW423" s="1005">
        <f t="shared" si="397"/>
        <v>0</v>
      </c>
    </row>
    <row r="424" spans="1:101">
      <c r="A424" s="1004">
        <v>418</v>
      </c>
      <c r="B424" s="1005" t="s">
        <v>1903</v>
      </c>
      <c r="C424" s="1004" t="s">
        <v>1274</v>
      </c>
      <c r="D424" s="1005" t="s">
        <v>2203</v>
      </c>
      <c r="E424" s="1004" t="s">
        <v>55</v>
      </c>
      <c r="F424" s="1004">
        <v>333</v>
      </c>
      <c r="G424" s="1005">
        <v>87.84</v>
      </c>
      <c r="H424" s="1004">
        <v>266.39999999999998</v>
      </c>
      <c r="I424" s="1005">
        <v>0.97340000000000004</v>
      </c>
      <c r="J424" s="1024">
        <f t="shared" si="410"/>
        <v>0.46723208864602306</v>
      </c>
      <c r="K424" s="1005">
        <v>29550</v>
      </c>
      <c r="L424" s="1005">
        <f t="shared" si="374"/>
        <v>37947</v>
      </c>
      <c r="M424" s="1005">
        <f t="shared" si="375"/>
        <v>0</v>
      </c>
      <c r="N424" s="1005">
        <v>333</v>
      </c>
      <c r="O424" s="1005">
        <v>74.72</v>
      </c>
      <c r="P424" s="1005">
        <v>266.39999999999998</v>
      </c>
      <c r="Q424" s="1005">
        <v>0.92179999999999995</v>
      </c>
      <c r="R424" s="1024">
        <f t="shared" si="411"/>
        <v>0.34336073311689808</v>
      </c>
      <c r="S424" s="1005">
        <v>19088</v>
      </c>
      <c r="T424" s="1005">
        <f t="shared" si="376"/>
        <v>33355</v>
      </c>
      <c r="U424" s="1005">
        <f t="shared" si="377"/>
        <v>0</v>
      </c>
      <c r="V424" s="1005">
        <v>333</v>
      </c>
      <c r="W424" s="1005">
        <v>76.319999999999993</v>
      </c>
      <c r="X424" s="1005">
        <v>266.39999999999998</v>
      </c>
      <c r="Y424" s="1005">
        <v>0.95040000000000002</v>
      </c>
      <c r="Z424" s="1024">
        <f t="shared" si="412"/>
        <v>0.3747015490333101</v>
      </c>
      <c r="AA424" s="1005">
        <v>20590</v>
      </c>
      <c r="AB424" s="1005">
        <f t="shared" si="378"/>
        <v>32970</v>
      </c>
      <c r="AC424" s="1005">
        <f t="shared" si="379"/>
        <v>0</v>
      </c>
      <c r="AD424" s="1005">
        <v>333</v>
      </c>
      <c r="AE424" s="1005">
        <v>87.68</v>
      </c>
      <c r="AF424" s="1005">
        <v>266.39999999999998</v>
      </c>
      <c r="AG424" s="1005">
        <v>0.96160000000000001</v>
      </c>
      <c r="AH424" s="1024">
        <f t="shared" si="413"/>
        <v>0.35263862726630557</v>
      </c>
      <c r="AI424" s="1005">
        <v>23004</v>
      </c>
      <c r="AJ424" s="1005">
        <f t="shared" si="380"/>
        <v>39140</v>
      </c>
      <c r="AK424" s="1005">
        <f t="shared" si="381"/>
        <v>0</v>
      </c>
      <c r="AL424" s="1005">
        <v>333</v>
      </c>
      <c r="AM424" s="1005">
        <v>85.6</v>
      </c>
      <c r="AN424" s="1005">
        <v>266.39999999999998</v>
      </c>
      <c r="AO424" s="1005">
        <v>0.97660000000000002</v>
      </c>
      <c r="AP424" s="1024">
        <f t="shared" si="414"/>
        <v>0.44998618229323689</v>
      </c>
      <c r="AQ424" s="1005">
        <v>28658</v>
      </c>
      <c r="AR424" s="1005">
        <f t="shared" si="382"/>
        <v>38212</v>
      </c>
      <c r="AS424" s="1005">
        <f t="shared" si="383"/>
        <v>0</v>
      </c>
      <c r="AT424" s="1005">
        <v>333</v>
      </c>
      <c r="AU424" s="1005">
        <v>73.44</v>
      </c>
      <c r="AV424" s="1005">
        <v>266.39999999999998</v>
      </c>
      <c r="AW424" s="1005">
        <v>0.9536</v>
      </c>
      <c r="AX424" s="1024">
        <f t="shared" si="415"/>
        <v>0.48285826676349558</v>
      </c>
      <c r="AY424" s="1005">
        <v>25532</v>
      </c>
      <c r="AZ424" s="1005">
        <f t="shared" si="384"/>
        <v>31726</v>
      </c>
      <c r="BA424" s="1005">
        <f t="shared" si="385"/>
        <v>0</v>
      </c>
      <c r="BB424" s="1005">
        <v>333</v>
      </c>
      <c r="BC424" s="1005">
        <v>95.52</v>
      </c>
      <c r="BD424" s="1005">
        <v>266.39999999999998</v>
      </c>
      <c r="BE424" s="1005">
        <v>0.94889999999999997</v>
      </c>
      <c r="BF424" s="1024">
        <f t="shared" si="416"/>
        <v>0.33073071450442182</v>
      </c>
      <c r="BG424" s="1005">
        <v>23504</v>
      </c>
      <c r="BH424" s="1005">
        <f t="shared" si="386"/>
        <v>42640</v>
      </c>
      <c r="BI424" s="1005">
        <f t="shared" si="387"/>
        <v>0</v>
      </c>
      <c r="BJ424" s="1005">
        <v>333</v>
      </c>
      <c r="BK424" s="1005">
        <v>84.96</v>
      </c>
      <c r="BL424" s="1005">
        <v>266.39999999999998</v>
      </c>
      <c r="BM424" s="1005">
        <v>0.9163</v>
      </c>
      <c r="BN424" s="1024">
        <f t="shared" si="417"/>
        <v>0.48055293994559534</v>
      </c>
      <c r="BO424" s="1005">
        <v>29396</v>
      </c>
      <c r="BP424" s="1005">
        <f t="shared" si="388"/>
        <v>36703</v>
      </c>
      <c r="BQ424" s="1005">
        <f t="shared" si="389"/>
        <v>0</v>
      </c>
      <c r="BR424" s="1005">
        <v>333</v>
      </c>
      <c r="BS424" s="1005">
        <v>73.599999999999994</v>
      </c>
      <c r="BT424" s="1005">
        <v>266.39999999999998</v>
      </c>
      <c r="BU424" s="1005">
        <v>0.88300000000000001</v>
      </c>
      <c r="BV424" s="1024">
        <f t="shared" si="418"/>
        <v>0.42221832632071066</v>
      </c>
      <c r="BW424" s="1005">
        <v>23120</v>
      </c>
      <c r="BX424" s="1005">
        <f t="shared" si="390"/>
        <v>32855</v>
      </c>
      <c r="BY424" s="1005">
        <f t="shared" si="391"/>
        <v>0</v>
      </c>
      <c r="BZ424" s="1005">
        <v>333</v>
      </c>
      <c r="CA424" s="1005">
        <v>50.4</v>
      </c>
      <c r="CB424" s="1005">
        <v>266.39999999999998</v>
      </c>
      <c r="CC424" s="1005">
        <v>0.91410000000000002</v>
      </c>
      <c r="CD424" s="1024">
        <f t="shared" si="419"/>
        <v>0.58835765488991298</v>
      </c>
      <c r="CE424" s="1005">
        <v>22062</v>
      </c>
      <c r="CF424" s="1005">
        <f t="shared" si="392"/>
        <v>22499</v>
      </c>
      <c r="CG424" s="1005">
        <f t="shared" si="393"/>
        <v>0</v>
      </c>
      <c r="CH424" s="1005">
        <v>333</v>
      </c>
      <c r="CI424" s="1005">
        <v>100.8</v>
      </c>
      <c r="CJ424" s="1005">
        <v>266.39999999999998</v>
      </c>
      <c r="CK424" s="1005">
        <v>0.94920000000000004</v>
      </c>
      <c r="CL424" s="1024">
        <f t="shared" si="420"/>
        <v>0.33319751511715801</v>
      </c>
      <c r="CM424" s="1005">
        <v>22570</v>
      </c>
      <c r="CN424" s="1005">
        <f t="shared" si="394"/>
        <v>40643</v>
      </c>
      <c r="CO424" s="1005">
        <f t="shared" si="395"/>
        <v>0</v>
      </c>
      <c r="CP424" s="1005">
        <v>333</v>
      </c>
      <c r="CQ424" s="1005">
        <v>95.84</v>
      </c>
      <c r="CR424" s="1005">
        <v>266.39999999999998</v>
      </c>
      <c r="CS424" s="1005">
        <v>0.97540000000000004</v>
      </c>
      <c r="CT424" s="1024">
        <f t="shared" si="421"/>
        <v>0.44942175130593998</v>
      </c>
      <c r="CU424" s="1005">
        <v>32046</v>
      </c>
      <c r="CV424" s="1005">
        <f t="shared" si="396"/>
        <v>42783</v>
      </c>
      <c r="CW424" s="1005">
        <f t="shared" si="397"/>
        <v>0</v>
      </c>
    </row>
    <row r="425" spans="1:101">
      <c r="A425" s="1004">
        <v>419</v>
      </c>
      <c r="B425" s="1005" t="s">
        <v>793</v>
      </c>
      <c r="C425" s="1004" t="s">
        <v>1274</v>
      </c>
      <c r="D425" s="1005" t="s">
        <v>2011</v>
      </c>
      <c r="E425" s="1004" t="s">
        <v>55</v>
      </c>
      <c r="F425" s="1004">
        <v>333</v>
      </c>
      <c r="G425" s="1005">
        <v>305</v>
      </c>
      <c r="H425" s="1004">
        <v>305</v>
      </c>
      <c r="I425" s="1005">
        <v>0.93510000000000004</v>
      </c>
      <c r="J425" s="1024">
        <f t="shared" si="410"/>
        <v>0.48235428051001822</v>
      </c>
      <c r="K425" s="1005">
        <v>105925</v>
      </c>
      <c r="L425" s="1005">
        <f t="shared" si="374"/>
        <v>131760</v>
      </c>
      <c r="M425" s="1005">
        <f t="shared" si="375"/>
        <v>0</v>
      </c>
      <c r="N425" s="1005">
        <v>333</v>
      </c>
      <c r="O425" s="1005">
        <v>285</v>
      </c>
      <c r="P425" s="1005">
        <v>285</v>
      </c>
      <c r="Q425" s="1005">
        <v>0.97719999999999996</v>
      </c>
      <c r="R425" s="1024">
        <f t="shared" si="411"/>
        <v>0.46139879268062628</v>
      </c>
      <c r="S425" s="1005">
        <v>97835</v>
      </c>
      <c r="T425" s="1005">
        <f t="shared" si="376"/>
        <v>127224</v>
      </c>
      <c r="U425" s="1005">
        <f t="shared" si="377"/>
        <v>0</v>
      </c>
      <c r="V425" s="1005">
        <v>333</v>
      </c>
      <c r="W425" s="1005">
        <v>255</v>
      </c>
      <c r="X425" s="1005">
        <v>266.39999999999998</v>
      </c>
      <c r="Y425" s="1005">
        <v>0.94120000000000004</v>
      </c>
      <c r="Z425" s="1024">
        <f t="shared" si="412"/>
        <v>0.30664488017429192</v>
      </c>
      <c r="AA425" s="1005">
        <v>56300</v>
      </c>
      <c r="AB425" s="1005">
        <f t="shared" si="378"/>
        <v>110160</v>
      </c>
      <c r="AC425" s="1005">
        <f t="shared" si="379"/>
        <v>0</v>
      </c>
      <c r="AD425" s="1005">
        <v>333</v>
      </c>
      <c r="AE425" s="1005">
        <v>267</v>
      </c>
      <c r="AF425" s="1005">
        <v>267</v>
      </c>
      <c r="AG425" s="1005">
        <v>0.98429999999999995</v>
      </c>
      <c r="AH425" s="1024">
        <f t="shared" si="413"/>
        <v>0.44183681688212317</v>
      </c>
      <c r="AI425" s="1005">
        <v>87770</v>
      </c>
      <c r="AJ425" s="1005">
        <f t="shared" si="380"/>
        <v>119189</v>
      </c>
      <c r="AK425" s="1005">
        <f t="shared" si="381"/>
        <v>0</v>
      </c>
      <c r="AL425" s="1005">
        <v>333</v>
      </c>
      <c r="AM425" s="1005">
        <v>254</v>
      </c>
      <c r="AN425" s="1005">
        <v>266.39999999999998</v>
      </c>
      <c r="AO425" s="1005">
        <v>0.98</v>
      </c>
      <c r="AP425" s="1024">
        <f t="shared" si="414"/>
        <v>0.56279633392600115</v>
      </c>
      <c r="AQ425" s="1005">
        <v>106355</v>
      </c>
      <c r="AR425" s="1005">
        <f t="shared" si="382"/>
        <v>113386</v>
      </c>
      <c r="AS425" s="1005">
        <f t="shared" si="383"/>
        <v>0</v>
      </c>
      <c r="AT425" s="1005">
        <v>333</v>
      </c>
      <c r="AU425" s="1005">
        <v>281</v>
      </c>
      <c r="AV425" s="1005">
        <v>281</v>
      </c>
      <c r="AW425" s="1005">
        <v>0.9657</v>
      </c>
      <c r="AX425" s="1024">
        <f t="shared" si="415"/>
        <v>0.45791320680110714</v>
      </c>
      <c r="AY425" s="1005">
        <v>92645</v>
      </c>
      <c r="AZ425" s="1005">
        <f t="shared" si="384"/>
        <v>121392</v>
      </c>
      <c r="BA425" s="1005">
        <f t="shared" si="385"/>
        <v>0</v>
      </c>
      <c r="BB425" s="1005">
        <v>333</v>
      </c>
      <c r="BC425" s="1005">
        <v>256</v>
      </c>
      <c r="BD425" s="1005">
        <v>266.39999999999998</v>
      </c>
      <c r="BE425" s="1005">
        <v>0.98919999999999997</v>
      </c>
      <c r="BF425" s="1024">
        <f t="shared" si="416"/>
        <v>0.45284148185483869</v>
      </c>
      <c r="BG425" s="1005">
        <v>86250</v>
      </c>
      <c r="BH425" s="1005">
        <f t="shared" si="386"/>
        <v>114278</v>
      </c>
      <c r="BI425" s="1005">
        <f t="shared" si="387"/>
        <v>0</v>
      </c>
      <c r="BJ425" s="1005">
        <v>333</v>
      </c>
      <c r="BK425" s="1005">
        <v>257</v>
      </c>
      <c r="BL425" s="1005">
        <v>266.39999999999998</v>
      </c>
      <c r="BM425" s="1005">
        <v>0.97319999999999995</v>
      </c>
      <c r="BN425" s="1024">
        <f t="shared" si="417"/>
        <v>0.63356571552096841</v>
      </c>
      <c r="BO425" s="1005">
        <v>117235</v>
      </c>
      <c r="BP425" s="1005">
        <f t="shared" si="388"/>
        <v>111024</v>
      </c>
      <c r="BQ425" s="1005">
        <f t="shared" si="389"/>
        <v>6211</v>
      </c>
      <c r="BR425" s="1005">
        <v>333</v>
      </c>
      <c r="BS425" s="1005">
        <v>265</v>
      </c>
      <c r="BT425" s="1005">
        <v>266.39999999999998</v>
      </c>
      <c r="BU425" s="1005">
        <v>0.97740000000000005</v>
      </c>
      <c r="BV425" s="1024">
        <f t="shared" si="418"/>
        <v>0.32777946845201866</v>
      </c>
      <c r="BW425" s="1005">
        <v>64625</v>
      </c>
      <c r="BX425" s="1005">
        <f t="shared" si="390"/>
        <v>118296</v>
      </c>
      <c r="BY425" s="1005">
        <f t="shared" si="391"/>
        <v>0</v>
      </c>
      <c r="BZ425" s="1005">
        <v>333</v>
      </c>
      <c r="CA425" s="1005">
        <v>267</v>
      </c>
      <c r="CB425" s="1005">
        <v>267</v>
      </c>
      <c r="CC425" s="1005">
        <v>0.9768</v>
      </c>
      <c r="CD425" s="1024">
        <f t="shared" si="419"/>
        <v>0.52187789456727474</v>
      </c>
      <c r="CE425" s="1005">
        <v>103670</v>
      </c>
      <c r="CF425" s="1005">
        <f t="shared" si="392"/>
        <v>119189</v>
      </c>
      <c r="CG425" s="1005">
        <f t="shared" si="393"/>
        <v>0</v>
      </c>
      <c r="CH425" s="1005">
        <v>333</v>
      </c>
      <c r="CI425" s="1005">
        <v>255</v>
      </c>
      <c r="CJ425" s="1005">
        <v>266.39999999999998</v>
      </c>
      <c r="CK425" s="1005">
        <v>0.98070000000000002</v>
      </c>
      <c r="CL425" s="1024">
        <f t="shared" si="420"/>
        <v>0.36808473389355745</v>
      </c>
      <c r="CM425" s="1005">
        <v>63075</v>
      </c>
      <c r="CN425" s="1005">
        <f t="shared" si="394"/>
        <v>102816</v>
      </c>
      <c r="CO425" s="1005">
        <f t="shared" si="395"/>
        <v>0</v>
      </c>
      <c r="CP425" s="1005">
        <v>333</v>
      </c>
      <c r="CQ425" s="1005">
        <v>270</v>
      </c>
      <c r="CR425" s="1005">
        <v>270</v>
      </c>
      <c r="CS425" s="1005">
        <v>0.98399999999999999</v>
      </c>
      <c r="CT425" s="1024">
        <f t="shared" si="421"/>
        <v>0.21883711668657904</v>
      </c>
      <c r="CU425" s="1005">
        <v>43960</v>
      </c>
      <c r="CV425" s="1005">
        <f t="shared" si="396"/>
        <v>120528</v>
      </c>
      <c r="CW425" s="1005">
        <f t="shared" si="397"/>
        <v>0</v>
      </c>
    </row>
    <row r="426" spans="1:101">
      <c r="A426" s="1004">
        <v>420</v>
      </c>
      <c r="B426" s="1005" t="s">
        <v>2289</v>
      </c>
      <c r="C426" s="1004" t="s">
        <v>1274</v>
      </c>
      <c r="D426" s="1005" t="s">
        <v>2203</v>
      </c>
      <c r="E426" s="1004" t="s">
        <v>55</v>
      </c>
      <c r="F426" s="1004">
        <v>0</v>
      </c>
      <c r="G426" s="1005"/>
      <c r="H426" s="1004"/>
      <c r="I426" s="1005"/>
      <c r="J426" s="1024">
        <v>0</v>
      </c>
      <c r="K426" s="1005"/>
      <c r="L426" s="1005">
        <f t="shared" si="374"/>
        <v>0</v>
      </c>
      <c r="M426" s="1005">
        <f t="shared" si="375"/>
        <v>0</v>
      </c>
      <c r="N426" s="1005"/>
      <c r="O426" s="1005"/>
      <c r="P426" s="1005"/>
      <c r="Q426" s="1005"/>
      <c r="R426" s="1024">
        <v>0</v>
      </c>
      <c r="S426" s="1005"/>
      <c r="T426" s="1005">
        <f t="shared" si="376"/>
        <v>0</v>
      </c>
      <c r="U426" s="1005">
        <f t="shared" si="377"/>
        <v>0</v>
      </c>
      <c r="V426" s="1005"/>
      <c r="W426" s="1005"/>
      <c r="X426" s="1005"/>
      <c r="Y426" s="1005"/>
      <c r="Z426" s="1024">
        <v>0</v>
      </c>
      <c r="AA426" s="1005"/>
      <c r="AB426" s="1005">
        <f t="shared" si="378"/>
        <v>0</v>
      </c>
      <c r="AC426" s="1005">
        <f t="shared" si="379"/>
        <v>0</v>
      </c>
      <c r="AD426" s="1005"/>
      <c r="AE426" s="1005"/>
      <c r="AF426" s="1005"/>
      <c r="AG426" s="1005"/>
      <c r="AH426" s="1024">
        <v>0</v>
      </c>
      <c r="AI426" s="1005"/>
      <c r="AJ426" s="1005">
        <f t="shared" si="380"/>
        <v>0</v>
      </c>
      <c r="AK426" s="1005">
        <f t="shared" si="381"/>
        <v>0</v>
      </c>
      <c r="AL426" s="1005"/>
      <c r="AM426" s="1005"/>
      <c r="AN426" s="1005"/>
      <c r="AO426" s="1005"/>
      <c r="AP426" s="1024">
        <v>0</v>
      </c>
      <c r="AQ426" s="1005"/>
      <c r="AR426" s="1005">
        <f t="shared" si="382"/>
        <v>0</v>
      </c>
      <c r="AS426" s="1005">
        <f t="shared" si="383"/>
        <v>0</v>
      </c>
      <c r="AT426" s="1005"/>
      <c r="AU426" s="1005"/>
      <c r="AV426" s="1005"/>
      <c r="AW426" s="1005"/>
      <c r="AX426" s="1024">
        <v>0</v>
      </c>
      <c r="AY426" s="1005"/>
      <c r="AZ426" s="1005">
        <f t="shared" si="384"/>
        <v>0</v>
      </c>
      <c r="BA426" s="1005">
        <f t="shared" si="385"/>
        <v>0</v>
      </c>
      <c r="BB426" s="1005"/>
      <c r="BC426" s="1005"/>
      <c r="BD426" s="1005"/>
      <c r="BE426" s="1005"/>
      <c r="BF426" s="1024">
        <v>0</v>
      </c>
      <c r="BG426" s="1005"/>
      <c r="BH426" s="1005">
        <f t="shared" si="386"/>
        <v>0</v>
      </c>
      <c r="BI426" s="1005">
        <f t="shared" si="387"/>
        <v>0</v>
      </c>
      <c r="BJ426" s="1005"/>
      <c r="BK426" s="1005"/>
      <c r="BL426" s="1005"/>
      <c r="BM426" s="1005"/>
      <c r="BN426" s="1024">
        <v>0</v>
      </c>
      <c r="BO426" s="1005"/>
      <c r="BP426" s="1005">
        <f t="shared" si="388"/>
        <v>0</v>
      </c>
      <c r="BQ426" s="1005">
        <f t="shared" si="389"/>
        <v>0</v>
      </c>
      <c r="BR426" s="1005"/>
      <c r="BS426" s="1005"/>
      <c r="BT426" s="1005"/>
      <c r="BU426" s="1005"/>
      <c r="BV426" s="1024">
        <v>0</v>
      </c>
      <c r="BW426" s="1005"/>
      <c r="BX426" s="1005">
        <f t="shared" si="390"/>
        <v>0</v>
      </c>
      <c r="BY426" s="1005">
        <f t="shared" si="391"/>
        <v>0</v>
      </c>
      <c r="BZ426" s="1005"/>
      <c r="CA426" s="1005"/>
      <c r="CB426" s="1005"/>
      <c r="CC426" s="1005"/>
      <c r="CD426" s="1024">
        <v>0</v>
      </c>
      <c r="CE426" s="1005"/>
      <c r="CF426" s="1005">
        <f t="shared" si="392"/>
        <v>0</v>
      </c>
      <c r="CG426" s="1005">
        <f t="shared" si="393"/>
        <v>0</v>
      </c>
      <c r="CH426" s="1005">
        <v>333</v>
      </c>
      <c r="CI426" s="1005">
        <v>132</v>
      </c>
      <c r="CJ426" s="1005">
        <v>266.39999999999998</v>
      </c>
      <c r="CK426" s="1005">
        <v>0.92700000000000005</v>
      </c>
      <c r="CL426" s="1024">
        <f t="shared" si="420"/>
        <v>4.3290043290043288E-2</v>
      </c>
      <c r="CM426" s="1005">
        <v>3840</v>
      </c>
      <c r="CN426" s="1005">
        <f t="shared" si="394"/>
        <v>53222</v>
      </c>
      <c r="CO426" s="1005">
        <f t="shared" si="395"/>
        <v>0</v>
      </c>
      <c r="CP426" s="1005">
        <v>333</v>
      </c>
      <c r="CQ426" s="1005">
        <v>203.04</v>
      </c>
      <c r="CR426" s="1005">
        <v>266.39999999999998</v>
      </c>
      <c r="CS426" s="1005">
        <v>0.97799999999999998</v>
      </c>
      <c r="CT426" s="1024">
        <f t="shared" si="421"/>
        <v>0.19166995009193594</v>
      </c>
      <c r="CU426" s="1005">
        <v>28954</v>
      </c>
      <c r="CV426" s="1005">
        <f t="shared" si="396"/>
        <v>90637</v>
      </c>
      <c r="CW426" s="1005">
        <f t="shared" si="397"/>
        <v>0</v>
      </c>
    </row>
    <row r="427" spans="1:101">
      <c r="A427" s="1004">
        <v>421</v>
      </c>
      <c r="B427" s="1005" t="s">
        <v>261</v>
      </c>
      <c r="C427" s="1004" t="s">
        <v>1274</v>
      </c>
      <c r="D427" s="1005" t="s">
        <v>2011</v>
      </c>
      <c r="E427" s="1004" t="s">
        <v>55</v>
      </c>
      <c r="F427" s="1004">
        <v>333</v>
      </c>
      <c r="G427" s="1005">
        <v>205</v>
      </c>
      <c r="H427" s="1004">
        <v>266.39999999999998</v>
      </c>
      <c r="I427" s="1005">
        <v>0.94430000000000003</v>
      </c>
      <c r="J427" s="1024">
        <f>+(K427/(24*30*G427))</f>
        <v>0.57510162601626014</v>
      </c>
      <c r="K427" s="1005">
        <v>84885</v>
      </c>
      <c r="L427" s="1005">
        <f t="shared" si="374"/>
        <v>88560</v>
      </c>
      <c r="M427" s="1005">
        <f t="shared" si="375"/>
        <v>0</v>
      </c>
      <c r="N427" s="1005">
        <v>333</v>
      </c>
      <c r="O427" s="1005">
        <v>190</v>
      </c>
      <c r="P427" s="1005">
        <v>266.39999999999998</v>
      </c>
      <c r="Q427" s="1005">
        <v>0.94640000000000002</v>
      </c>
      <c r="R427" s="1024">
        <f>+(S427/(24*31*O427))</f>
        <v>0.45306310130164118</v>
      </c>
      <c r="S427" s="1005">
        <v>64045</v>
      </c>
      <c r="T427" s="1005">
        <f t="shared" si="376"/>
        <v>84816</v>
      </c>
      <c r="U427" s="1005">
        <f t="shared" si="377"/>
        <v>0</v>
      </c>
      <c r="V427" s="1005">
        <v>333</v>
      </c>
      <c r="W427" s="1005">
        <v>185</v>
      </c>
      <c r="X427" s="1005">
        <v>266.39999999999998</v>
      </c>
      <c r="Y427" s="1005">
        <v>0.96330000000000005</v>
      </c>
      <c r="Z427" s="1024">
        <f>+(AA427/(24*30*W427))</f>
        <v>0.34080330330330333</v>
      </c>
      <c r="AA427" s="1005">
        <v>45395</v>
      </c>
      <c r="AB427" s="1005">
        <f t="shared" si="378"/>
        <v>79920</v>
      </c>
      <c r="AC427" s="1005">
        <f t="shared" si="379"/>
        <v>0</v>
      </c>
      <c r="AD427" s="1005">
        <v>333</v>
      </c>
      <c r="AE427" s="1005">
        <v>185</v>
      </c>
      <c r="AF427" s="1005">
        <v>266.39999999999998</v>
      </c>
      <c r="AG427" s="1005">
        <v>0.97860000000000003</v>
      </c>
      <c r="AH427" s="1024">
        <f>+(AI427/(24*31*AE427))</f>
        <v>0.44474716652136009</v>
      </c>
      <c r="AI427" s="1005">
        <v>61215</v>
      </c>
      <c r="AJ427" s="1005">
        <f t="shared" si="380"/>
        <v>82584</v>
      </c>
      <c r="AK427" s="1005">
        <f t="shared" si="381"/>
        <v>0</v>
      </c>
      <c r="AL427" s="1005">
        <v>333</v>
      </c>
      <c r="AM427" s="1005">
        <v>150</v>
      </c>
      <c r="AN427" s="1005">
        <v>266.39999999999998</v>
      </c>
      <c r="AO427" s="1005">
        <v>0.96150000000000002</v>
      </c>
      <c r="AP427" s="1024">
        <f>+(AQ427/(24*31*AM427))</f>
        <v>7.3476702508960573E-2</v>
      </c>
      <c r="AQ427" s="1005">
        <v>8200</v>
      </c>
      <c r="AR427" s="1005">
        <f t="shared" si="382"/>
        <v>66960</v>
      </c>
      <c r="AS427" s="1005">
        <f t="shared" si="383"/>
        <v>0</v>
      </c>
      <c r="AT427" s="1005">
        <v>333</v>
      </c>
      <c r="AU427" s="1005">
        <v>25</v>
      </c>
      <c r="AV427" s="1005">
        <v>266.39999999999998</v>
      </c>
      <c r="AW427" s="1005">
        <v>0.91700000000000004</v>
      </c>
      <c r="AX427" s="1024">
        <f>+(AY427/(24*30*AU427))</f>
        <v>0.17416666666666666</v>
      </c>
      <c r="AY427" s="1005">
        <v>3135</v>
      </c>
      <c r="AZ427" s="1005">
        <f t="shared" si="384"/>
        <v>10800</v>
      </c>
      <c r="BA427" s="1005">
        <f t="shared" si="385"/>
        <v>0</v>
      </c>
      <c r="BB427" s="1005">
        <v>333</v>
      </c>
      <c r="BC427" s="1005">
        <v>10</v>
      </c>
      <c r="BD427" s="1005">
        <v>266.39999999999998</v>
      </c>
      <c r="BE427" s="1005">
        <v>0.98380000000000001</v>
      </c>
      <c r="BF427" s="1024">
        <f>+(BG427/(24*31*BC427))</f>
        <v>0.33333333333333331</v>
      </c>
      <c r="BG427" s="1005">
        <v>2480</v>
      </c>
      <c r="BH427" s="1005">
        <f t="shared" si="386"/>
        <v>4464</v>
      </c>
      <c r="BI427" s="1005">
        <f t="shared" si="387"/>
        <v>0</v>
      </c>
      <c r="BJ427" s="1005">
        <v>333</v>
      </c>
      <c r="BK427" s="1005">
        <v>20</v>
      </c>
      <c r="BL427" s="1005">
        <v>266.39999999999998</v>
      </c>
      <c r="BM427" s="1005">
        <v>0.70679999999999998</v>
      </c>
      <c r="BN427" s="1024">
        <f>+(BO427/(24*30*BK427))</f>
        <v>0.25347222222222221</v>
      </c>
      <c r="BO427" s="1005">
        <v>3650</v>
      </c>
      <c r="BP427" s="1005">
        <f t="shared" si="388"/>
        <v>8640</v>
      </c>
      <c r="BQ427" s="1005">
        <f t="shared" si="389"/>
        <v>0</v>
      </c>
      <c r="BR427" s="1005">
        <v>333</v>
      </c>
      <c r="BS427" s="1005">
        <v>40</v>
      </c>
      <c r="BT427" s="1005">
        <v>266.39999999999998</v>
      </c>
      <c r="BU427" s="1005">
        <v>0.95930000000000004</v>
      </c>
      <c r="BV427" s="1024">
        <f>+(BW427/(24*31*BS427))</f>
        <v>9.9294354838709672E-2</v>
      </c>
      <c r="BW427" s="1005">
        <v>2955</v>
      </c>
      <c r="BX427" s="1005">
        <f t="shared" si="390"/>
        <v>17856</v>
      </c>
      <c r="BY427" s="1005">
        <f t="shared" si="391"/>
        <v>0</v>
      </c>
      <c r="BZ427" s="1005">
        <v>333</v>
      </c>
      <c r="CA427" s="1005">
        <v>220</v>
      </c>
      <c r="CB427" s="1005">
        <v>266.39999999999998</v>
      </c>
      <c r="CC427" s="1005">
        <v>0.9204</v>
      </c>
      <c r="CD427" s="1024">
        <f t="shared" ref="CD427:CD490" si="422">+(CE427/(24*31*CA427))</f>
        <v>0.43111559139784944</v>
      </c>
      <c r="CE427" s="1005">
        <v>70565</v>
      </c>
      <c r="CF427" s="1005">
        <f t="shared" si="392"/>
        <v>98208</v>
      </c>
      <c r="CG427" s="1005">
        <f t="shared" si="393"/>
        <v>0</v>
      </c>
      <c r="CH427" s="1005">
        <v>333</v>
      </c>
      <c r="CI427" s="1005">
        <v>265</v>
      </c>
      <c r="CJ427" s="1005">
        <v>266.39999999999998</v>
      </c>
      <c r="CK427" s="1005">
        <v>0.8538</v>
      </c>
      <c r="CL427" s="1024">
        <f t="shared" si="420"/>
        <v>0.45125786163522014</v>
      </c>
      <c r="CM427" s="1005">
        <v>80360</v>
      </c>
      <c r="CN427" s="1005">
        <f t="shared" si="394"/>
        <v>106848</v>
      </c>
      <c r="CO427" s="1005">
        <f t="shared" si="395"/>
        <v>0</v>
      </c>
      <c r="CP427" s="1005">
        <v>333</v>
      </c>
      <c r="CQ427" s="1005">
        <v>258</v>
      </c>
      <c r="CR427" s="1005">
        <v>266.39999999999998</v>
      </c>
      <c r="CS427" s="1005">
        <v>0.84379999999999999</v>
      </c>
      <c r="CT427" s="1024">
        <f t="shared" si="421"/>
        <v>0.55883762607318499</v>
      </c>
      <c r="CU427" s="1005">
        <v>107270</v>
      </c>
      <c r="CV427" s="1005">
        <f t="shared" si="396"/>
        <v>115171</v>
      </c>
      <c r="CW427" s="1005">
        <f t="shared" si="397"/>
        <v>0</v>
      </c>
    </row>
    <row r="428" spans="1:101">
      <c r="A428" s="1004">
        <v>422</v>
      </c>
      <c r="B428" s="1005" t="s">
        <v>2056</v>
      </c>
      <c r="C428" s="1004" t="s">
        <v>1274</v>
      </c>
      <c r="D428" s="1005" t="s">
        <v>2011</v>
      </c>
      <c r="E428" s="1004" t="s">
        <v>55</v>
      </c>
      <c r="F428" s="1004">
        <v>0</v>
      </c>
      <c r="G428" s="1005"/>
      <c r="H428" s="1004"/>
      <c r="I428" s="1005"/>
      <c r="J428" s="1024">
        <v>0</v>
      </c>
      <c r="K428" s="1005"/>
      <c r="L428" s="1005">
        <f t="shared" si="374"/>
        <v>0</v>
      </c>
      <c r="M428" s="1005">
        <f t="shared" si="375"/>
        <v>0</v>
      </c>
      <c r="N428" s="1005"/>
      <c r="O428" s="1005"/>
      <c r="P428" s="1005"/>
      <c r="Q428" s="1005"/>
      <c r="R428" s="1024">
        <v>0</v>
      </c>
      <c r="S428" s="1005"/>
      <c r="T428" s="1005">
        <f t="shared" si="376"/>
        <v>0</v>
      </c>
      <c r="U428" s="1005">
        <f t="shared" si="377"/>
        <v>0</v>
      </c>
      <c r="V428" s="1005"/>
      <c r="W428" s="1005"/>
      <c r="X428" s="1005"/>
      <c r="Y428" s="1005"/>
      <c r="Z428" s="1024">
        <v>0</v>
      </c>
      <c r="AA428" s="1005"/>
      <c r="AB428" s="1005">
        <f t="shared" si="378"/>
        <v>0</v>
      </c>
      <c r="AC428" s="1005">
        <f t="shared" si="379"/>
        <v>0</v>
      </c>
      <c r="AD428" s="1005"/>
      <c r="AE428" s="1005"/>
      <c r="AF428" s="1005"/>
      <c r="AG428" s="1005"/>
      <c r="AH428" s="1024">
        <v>0</v>
      </c>
      <c r="AI428" s="1005"/>
      <c r="AJ428" s="1005">
        <f t="shared" si="380"/>
        <v>0</v>
      </c>
      <c r="AK428" s="1005">
        <f t="shared" si="381"/>
        <v>0</v>
      </c>
      <c r="AL428" s="1005"/>
      <c r="AM428" s="1005"/>
      <c r="AN428" s="1005"/>
      <c r="AO428" s="1005"/>
      <c r="AP428" s="1024">
        <v>0</v>
      </c>
      <c r="AQ428" s="1005"/>
      <c r="AR428" s="1005">
        <f t="shared" si="382"/>
        <v>0</v>
      </c>
      <c r="AS428" s="1005">
        <f t="shared" si="383"/>
        <v>0</v>
      </c>
      <c r="AT428" s="1005"/>
      <c r="AU428" s="1005"/>
      <c r="AV428" s="1005"/>
      <c r="AW428" s="1005"/>
      <c r="AX428" s="1024">
        <v>0</v>
      </c>
      <c r="AY428" s="1005"/>
      <c r="AZ428" s="1005">
        <f t="shared" si="384"/>
        <v>0</v>
      </c>
      <c r="BA428" s="1005">
        <f t="shared" si="385"/>
        <v>0</v>
      </c>
      <c r="BB428" s="1005"/>
      <c r="BC428" s="1005"/>
      <c r="BD428" s="1005"/>
      <c r="BE428" s="1005"/>
      <c r="BF428" s="1024">
        <v>0</v>
      </c>
      <c r="BG428" s="1005"/>
      <c r="BH428" s="1005">
        <f t="shared" si="386"/>
        <v>0</v>
      </c>
      <c r="BI428" s="1005">
        <f t="shared" si="387"/>
        <v>0</v>
      </c>
      <c r="BJ428" s="1005"/>
      <c r="BK428" s="1005"/>
      <c r="BL428" s="1005"/>
      <c r="BM428" s="1005"/>
      <c r="BN428" s="1024">
        <v>0</v>
      </c>
      <c r="BO428" s="1005"/>
      <c r="BP428" s="1005">
        <f t="shared" si="388"/>
        <v>0</v>
      </c>
      <c r="BQ428" s="1005">
        <f t="shared" si="389"/>
        <v>0</v>
      </c>
      <c r="BR428" s="1005">
        <v>333</v>
      </c>
      <c r="BS428" s="1005">
        <v>276</v>
      </c>
      <c r="BT428" s="1005">
        <v>276</v>
      </c>
      <c r="BU428" s="1005">
        <v>0.99419999999999997</v>
      </c>
      <c r="BV428" s="1024">
        <f>+(BW428/(24*31*BS428))</f>
        <v>7.0618084774816889E-2</v>
      </c>
      <c r="BW428" s="1005">
        <v>14501</v>
      </c>
      <c r="BX428" s="1005">
        <f t="shared" si="390"/>
        <v>123206</v>
      </c>
      <c r="BY428" s="1005">
        <f t="shared" si="391"/>
        <v>0</v>
      </c>
      <c r="BZ428" s="1005">
        <v>333</v>
      </c>
      <c r="CA428" s="1005">
        <v>338.4</v>
      </c>
      <c r="CB428" s="1005">
        <v>338.4</v>
      </c>
      <c r="CC428" s="1005">
        <v>0.99450000000000005</v>
      </c>
      <c r="CD428" s="1024">
        <f t="shared" si="422"/>
        <v>0.11456903454587052</v>
      </c>
      <c r="CE428" s="1005">
        <v>28845</v>
      </c>
      <c r="CF428" s="1005">
        <f t="shared" si="392"/>
        <v>151062</v>
      </c>
      <c r="CG428" s="1005">
        <f t="shared" si="393"/>
        <v>0</v>
      </c>
      <c r="CH428" s="1005">
        <v>333</v>
      </c>
      <c r="CI428" s="1005">
        <v>316</v>
      </c>
      <c r="CJ428" s="1005">
        <v>316</v>
      </c>
      <c r="CK428" s="1005">
        <v>0.99539999999999995</v>
      </c>
      <c r="CL428" s="1024">
        <f t="shared" si="420"/>
        <v>0.26942058468957203</v>
      </c>
      <c r="CM428" s="1005">
        <v>57212</v>
      </c>
      <c r="CN428" s="1005">
        <f t="shared" si="394"/>
        <v>127411</v>
      </c>
      <c r="CO428" s="1005">
        <f t="shared" si="395"/>
        <v>0</v>
      </c>
      <c r="CP428" s="1005">
        <v>333</v>
      </c>
      <c r="CQ428" s="1005">
        <v>328</v>
      </c>
      <c r="CR428" s="1005">
        <v>328</v>
      </c>
      <c r="CS428" s="1005">
        <v>0.99619999999999997</v>
      </c>
      <c r="CT428" s="1024">
        <f t="shared" si="421"/>
        <v>0.29363771964332547</v>
      </c>
      <c r="CU428" s="1005">
        <v>71657</v>
      </c>
      <c r="CV428" s="1005">
        <f t="shared" si="396"/>
        <v>146419</v>
      </c>
      <c r="CW428" s="1005">
        <f t="shared" si="397"/>
        <v>0</v>
      </c>
    </row>
    <row r="429" spans="1:101">
      <c r="A429" s="1004">
        <v>423</v>
      </c>
      <c r="B429" s="1005" t="s">
        <v>2290</v>
      </c>
      <c r="C429" s="1004" t="s">
        <v>1274</v>
      </c>
      <c r="D429" s="1005" t="s">
        <v>2011</v>
      </c>
      <c r="E429" s="1004" t="s">
        <v>55</v>
      </c>
      <c r="F429" s="1004">
        <v>0</v>
      </c>
      <c r="G429" s="1005"/>
      <c r="H429" s="1004"/>
      <c r="I429" s="1005"/>
      <c r="J429" s="1024">
        <v>0</v>
      </c>
      <c r="K429" s="1005"/>
      <c r="L429" s="1005">
        <f t="shared" si="374"/>
        <v>0</v>
      </c>
      <c r="M429" s="1005">
        <f t="shared" si="375"/>
        <v>0</v>
      </c>
      <c r="N429" s="1005"/>
      <c r="O429" s="1005"/>
      <c r="P429" s="1005"/>
      <c r="Q429" s="1005"/>
      <c r="R429" s="1024">
        <v>0</v>
      </c>
      <c r="S429" s="1005"/>
      <c r="T429" s="1005">
        <f t="shared" si="376"/>
        <v>0</v>
      </c>
      <c r="U429" s="1005">
        <f t="shared" si="377"/>
        <v>0</v>
      </c>
      <c r="V429" s="1005"/>
      <c r="W429" s="1005"/>
      <c r="X429" s="1005"/>
      <c r="Y429" s="1005"/>
      <c r="Z429" s="1024">
        <v>0</v>
      </c>
      <c r="AA429" s="1005"/>
      <c r="AB429" s="1005">
        <f t="shared" si="378"/>
        <v>0</v>
      </c>
      <c r="AC429" s="1005">
        <f t="shared" si="379"/>
        <v>0</v>
      </c>
      <c r="AD429" s="1005"/>
      <c r="AE429" s="1005"/>
      <c r="AF429" s="1005"/>
      <c r="AG429" s="1005"/>
      <c r="AH429" s="1024">
        <v>0</v>
      </c>
      <c r="AI429" s="1005"/>
      <c r="AJ429" s="1005">
        <f t="shared" si="380"/>
        <v>0</v>
      </c>
      <c r="AK429" s="1005">
        <f t="shared" si="381"/>
        <v>0</v>
      </c>
      <c r="AL429" s="1005"/>
      <c r="AM429" s="1005"/>
      <c r="AN429" s="1005"/>
      <c r="AO429" s="1005"/>
      <c r="AP429" s="1024">
        <v>0</v>
      </c>
      <c r="AQ429" s="1005"/>
      <c r="AR429" s="1005">
        <f t="shared" si="382"/>
        <v>0</v>
      </c>
      <c r="AS429" s="1005">
        <f t="shared" si="383"/>
        <v>0</v>
      </c>
      <c r="AT429" s="1005"/>
      <c r="AU429" s="1005"/>
      <c r="AV429" s="1005"/>
      <c r="AW429" s="1005"/>
      <c r="AX429" s="1024">
        <v>0</v>
      </c>
      <c r="AY429" s="1005"/>
      <c r="AZ429" s="1005">
        <f t="shared" si="384"/>
        <v>0</v>
      </c>
      <c r="BA429" s="1005">
        <f t="shared" si="385"/>
        <v>0</v>
      </c>
      <c r="BB429" s="1005"/>
      <c r="BC429" s="1005"/>
      <c r="BD429" s="1005"/>
      <c r="BE429" s="1005"/>
      <c r="BF429" s="1024">
        <v>0</v>
      </c>
      <c r="BG429" s="1005"/>
      <c r="BH429" s="1005">
        <f t="shared" si="386"/>
        <v>0</v>
      </c>
      <c r="BI429" s="1005">
        <f t="shared" si="387"/>
        <v>0</v>
      </c>
      <c r="BJ429" s="1005"/>
      <c r="BK429" s="1005"/>
      <c r="BL429" s="1005"/>
      <c r="BM429" s="1005"/>
      <c r="BN429" s="1024">
        <v>0</v>
      </c>
      <c r="BO429" s="1005"/>
      <c r="BP429" s="1005">
        <f t="shared" si="388"/>
        <v>0</v>
      </c>
      <c r="BQ429" s="1005">
        <f t="shared" si="389"/>
        <v>0</v>
      </c>
      <c r="BR429" s="1005"/>
      <c r="BS429" s="1005"/>
      <c r="BT429" s="1005"/>
      <c r="BU429" s="1005"/>
      <c r="BV429" s="1024">
        <v>0</v>
      </c>
      <c r="BW429" s="1005"/>
      <c r="BX429" s="1005">
        <f t="shared" si="390"/>
        <v>0</v>
      </c>
      <c r="BY429" s="1005">
        <f t="shared" si="391"/>
        <v>0</v>
      </c>
      <c r="BZ429" s="1005">
        <v>333</v>
      </c>
      <c r="CA429" s="1005">
        <v>206.4</v>
      </c>
      <c r="CB429" s="1005">
        <v>266.39999999999998</v>
      </c>
      <c r="CC429" s="1005">
        <v>0.76529999999999998</v>
      </c>
      <c r="CD429" s="1024">
        <f t="shared" si="422"/>
        <v>5.9904298991414515E-2</v>
      </c>
      <c r="CE429" s="1005">
        <v>9199</v>
      </c>
      <c r="CF429" s="1005">
        <f t="shared" si="392"/>
        <v>92137</v>
      </c>
      <c r="CG429" s="1005">
        <f t="shared" si="393"/>
        <v>0</v>
      </c>
      <c r="CH429" s="1005">
        <v>333</v>
      </c>
      <c r="CI429" s="1005">
        <v>248.4</v>
      </c>
      <c r="CJ429" s="1005">
        <v>266.39999999999998</v>
      </c>
      <c r="CK429" s="1005">
        <v>0.74260000000000004</v>
      </c>
      <c r="CL429" s="1024">
        <f t="shared" si="420"/>
        <v>0.18501744498121309</v>
      </c>
      <c r="CM429" s="1005">
        <v>30884</v>
      </c>
      <c r="CN429" s="1005">
        <f t="shared" si="394"/>
        <v>100155</v>
      </c>
      <c r="CO429" s="1005">
        <f t="shared" si="395"/>
        <v>0</v>
      </c>
      <c r="CP429" s="1005">
        <v>333</v>
      </c>
      <c r="CQ429" s="1005">
        <v>254.4</v>
      </c>
      <c r="CR429" s="1005">
        <v>266.39999999999998</v>
      </c>
      <c r="CS429" s="1005">
        <v>0.75890000000000002</v>
      </c>
      <c r="CT429" s="1024">
        <f t="shared" si="421"/>
        <v>0.50662110299587471</v>
      </c>
      <c r="CU429" s="1005">
        <v>95890</v>
      </c>
      <c r="CV429" s="1005">
        <f t="shared" si="396"/>
        <v>113564</v>
      </c>
      <c r="CW429" s="1005">
        <f t="shared" si="397"/>
        <v>0</v>
      </c>
    </row>
    <row r="430" spans="1:101">
      <c r="A430" s="1004">
        <v>424</v>
      </c>
      <c r="B430" s="1005" t="s">
        <v>876</v>
      </c>
      <c r="C430" s="1004" t="s">
        <v>1274</v>
      </c>
      <c r="D430" s="1005" t="s">
        <v>2011</v>
      </c>
      <c r="E430" s="1004" t="s">
        <v>55</v>
      </c>
      <c r="F430" s="1004">
        <v>333</v>
      </c>
      <c r="G430" s="1005">
        <v>261.60000000000002</v>
      </c>
      <c r="H430" s="1004">
        <v>266.39999999999998</v>
      </c>
      <c r="I430" s="1005">
        <v>0.9667</v>
      </c>
      <c r="J430" s="1024">
        <f>+(K430/(24*30*G430))</f>
        <v>0.28124469079170911</v>
      </c>
      <c r="K430" s="1005">
        <v>52973</v>
      </c>
      <c r="L430" s="1005">
        <f t="shared" si="374"/>
        <v>113011</v>
      </c>
      <c r="M430" s="1005">
        <f t="shared" si="375"/>
        <v>0</v>
      </c>
      <c r="N430" s="1005">
        <v>333</v>
      </c>
      <c r="O430" s="1005">
        <v>282</v>
      </c>
      <c r="P430" s="1005">
        <v>282</v>
      </c>
      <c r="Q430" s="1005">
        <v>0.98250000000000004</v>
      </c>
      <c r="R430" s="1024">
        <f>+(S430/(24*31*O430))</f>
        <v>0.32072180279112333</v>
      </c>
      <c r="S430" s="1005">
        <v>67290</v>
      </c>
      <c r="T430" s="1005">
        <f t="shared" si="376"/>
        <v>125885</v>
      </c>
      <c r="U430" s="1005">
        <f t="shared" si="377"/>
        <v>0</v>
      </c>
      <c r="V430" s="1005">
        <v>333</v>
      </c>
      <c r="W430" s="1005">
        <v>252</v>
      </c>
      <c r="X430" s="1005">
        <v>266.39999999999998</v>
      </c>
      <c r="Y430" s="1005">
        <v>0.98099999999999998</v>
      </c>
      <c r="Z430" s="1024">
        <f>+(AA430/(24*30*W430))</f>
        <v>0.38434193121693122</v>
      </c>
      <c r="AA430" s="1005">
        <v>69735</v>
      </c>
      <c r="AB430" s="1005">
        <f t="shared" si="378"/>
        <v>108864</v>
      </c>
      <c r="AC430" s="1005">
        <f t="shared" si="379"/>
        <v>0</v>
      </c>
      <c r="AD430" s="1005">
        <v>333</v>
      </c>
      <c r="AE430" s="1005">
        <v>248.4</v>
      </c>
      <c r="AF430" s="1005">
        <v>266.39999999999998</v>
      </c>
      <c r="AG430" s="1005">
        <v>0.99539999999999995</v>
      </c>
      <c r="AH430" s="1024">
        <f>+(AI430/(24*31*AE430))</f>
        <v>0.56456482780115314</v>
      </c>
      <c r="AI430" s="1005">
        <v>104337</v>
      </c>
      <c r="AJ430" s="1005">
        <f t="shared" si="380"/>
        <v>110886</v>
      </c>
      <c r="AK430" s="1005">
        <f t="shared" si="381"/>
        <v>0</v>
      </c>
      <c r="AL430" s="1005">
        <v>333</v>
      </c>
      <c r="AM430" s="1005">
        <v>286.8</v>
      </c>
      <c r="AN430" s="1005">
        <v>286.8</v>
      </c>
      <c r="AO430" s="1005">
        <v>0.99650000000000005</v>
      </c>
      <c r="AP430" s="1024">
        <f>+(AQ430/(24*31*AM430))</f>
        <v>0.57267531230785373</v>
      </c>
      <c r="AQ430" s="1005">
        <v>122197</v>
      </c>
      <c r="AR430" s="1005">
        <f t="shared" si="382"/>
        <v>128028</v>
      </c>
      <c r="AS430" s="1005">
        <f t="shared" si="383"/>
        <v>0</v>
      </c>
      <c r="AT430" s="1005">
        <v>333</v>
      </c>
      <c r="AU430" s="1005">
        <v>281.39999999999998</v>
      </c>
      <c r="AV430" s="1005">
        <v>281.39999999999998</v>
      </c>
      <c r="AW430" s="1005">
        <v>0.99970000000000003</v>
      </c>
      <c r="AX430" s="1024">
        <f>+(AY430/(24*30*AU430))</f>
        <v>0.51213673695016981</v>
      </c>
      <c r="AY430" s="1005">
        <v>103763</v>
      </c>
      <c r="AZ430" s="1005">
        <f t="shared" si="384"/>
        <v>121565</v>
      </c>
      <c r="BA430" s="1005">
        <f t="shared" si="385"/>
        <v>0</v>
      </c>
      <c r="BB430" s="1005">
        <v>333</v>
      </c>
      <c r="BC430" s="1005">
        <v>316.2</v>
      </c>
      <c r="BD430" s="1005">
        <v>316.2</v>
      </c>
      <c r="BE430" s="1005">
        <v>0.99160000000000004</v>
      </c>
      <c r="BF430" s="1024">
        <f>+(BG430/(24*31*BC430))</f>
        <v>0.41862201002496041</v>
      </c>
      <c r="BG430" s="1005">
        <v>98482</v>
      </c>
      <c r="BH430" s="1005">
        <f t="shared" si="386"/>
        <v>141152</v>
      </c>
      <c r="BI430" s="1005">
        <f t="shared" si="387"/>
        <v>0</v>
      </c>
      <c r="BJ430" s="1005">
        <v>333</v>
      </c>
      <c r="BK430" s="1005">
        <v>252</v>
      </c>
      <c r="BL430" s="1005">
        <v>266.39999999999998</v>
      </c>
      <c r="BM430" s="1005">
        <v>0.85170000000000001</v>
      </c>
      <c r="BN430" s="1024">
        <f>+(BO430/(24*30*BK430))</f>
        <v>8.3377425044091708E-2</v>
      </c>
      <c r="BO430" s="1005">
        <v>15128</v>
      </c>
      <c r="BP430" s="1005">
        <f t="shared" si="388"/>
        <v>108864</v>
      </c>
      <c r="BQ430" s="1005">
        <f t="shared" si="389"/>
        <v>0</v>
      </c>
      <c r="BR430" s="1005">
        <v>333</v>
      </c>
      <c r="BS430" s="1005">
        <v>27</v>
      </c>
      <c r="BT430" s="1005">
        <v>266.39999999999998</v>
      </c>
      <c r="BU430" s="1005">
        <v>0.99280000000000002</v>
      </c>
      <c r="BV430" s="1024">
        <f t="shared" ref="BV430:BV493" si="423">+(BW430/(24*31*BS430))</f>
        <v>0.20196136997212266</v>
      </c>
      <c r="BW430" s="1005">
        <v>4057</v>
      </c>
      <c r="BX430" s="1005">
        <f t="shared" si="390"/>
        <v>12053</v>
      </c>
      <c r="BY430" s="1005">
        <f t="shared" si="391"/>
        <v>0</v>
      </c>
      <c r="BZ430" s="1005">
        <v>333</v>
      </c>
      <c r="CA430" s="1005">
        <v>300.60000000000002</v>
      </c>
      <c r="CB430" s="1005">
        <v>300.60000000000002</v>
      </c>
      <c r="CC430" s="1005">
        <v>0.99860000000000004</v>
      </c>
      <c r="CD430" s="1024">
        <f t="shared" si="422"/>
        <v>0.24544548895041457</v>
      </c>
      <c r="CE430" s="1005">
        <v>54893</v>
      </c>
      <c r="CF430" s="1005">
        <f t="shared" si="392"/>
        <v>134188</v>
      </c>
      <c r="CG430" s="1005">
        <f t="shared" si="393"/>
        <v>0</v>
      </c>
      <c r="CH430" s="1005">
        <v>333</v>
      </c>
      <c r="CI430" s="1005">
        <v>335.4</v>
      </c>
      <c r="CJ430" s="1005">
        <v>335.4</v>
      </c>
      <c r="CK430" s="1005">
        <v>0.99780000000000002</v>
      </c>
      <c r="CL430" s="1024">
        <f t="shared" si="420"/>
        <v>0.63157530454042088</v>
      </c>
      <c r="CM430" s="1005">
        <v>142350</v>
      </c>
      <c r="CN430" s="1005">
        <f t="shared" si="394"/>
        <v>135233</v>
      </c>
      <c r="CO430" s="1005">
        <f t="shared" si="395"/>
        <v>7117</v>
      </c>
      <c r="CP430" s="1005">
        <v>333</v>
      </c>
      <c r="CQ430" s="1005">
        <v>340.8</v>
      </c>
      <c r="CR430" s="1005">
        <v>340.8</v>
      </c>
      <c r="CS430" s="1005">
        <v>0.99839999999999995</v>
      </c>
      <c r="CT430" s="1024">
        <f t="shared" si="421"/>
        <v>0.65654342723004688</v>
      </c>
      <c r="CU430" s="1005">
        <v>166470</v>
      </c>
      <c r="CV430" s="1005">
        <f t="shared" si="396"/>
        <v>152133</v>
      </c>
      <c r="CW430" s="1005">
        <f t="shared" si="397"/>
        <v>14337</v>
      </c>
    </row>
    <row r="431" spans="1:101">
      <c r="A431" s="1004">
        <v>425</v>
      </c>
      <c r="B431" s="1005" t="s">
        <v>304</v>
      </c>
      <c r="C431" s="1004" t="s">
        <v>1274</v>
      </c>
      <c r="D431" s="1005" t="s">
        <v>2011</v>
      </c>
      <c r="E431" s="1004" t="s">
        <v>55</v>
      </c>
      <c r="F431" s="1004">
        <v>333</v>
      </c>
      <c r="G431" s="1005">
        <v>95.15</v>
      </c>
      <c r="H431" s="1004">
        <v>266.39999999999998</v>
      </c>
      <c r="I431" s="1005">
        <v>0.88880000000000003</v>
      </c>
      <c r="J431" s="1024">
        <f>+(K431/(24*30*G431))</f>
        <v>0.48242541017107493</v>
      </c>
      <c r="K431" s="1005">
        <v>33050</v>
      </c>
      <c r="L431" s="1005">
        <f t="shared" si="374"/>
        <v>41105</v>
      </c>
      <c r="M431" s="1005">
        <f t="shared" si="375"/>
        <v>0</v>
      </c>
      <c r="N431" s="1005">
        <v>333</v>
      </c>
      <c r="O431" s="1005">
        <v>108.9</v>
      </c>
      <c r="P431" s="1005">
        <v>266.39999999999998</v>
      </c>
      <c r="Q431" s="1005">
        <v>0.86809999999999998</v>
      </c>
      <c r="R431" s="1024">
        <f>+(S431/(24*31*O431))</f>
        <v>0.22611254282808532</v>
      </c>
      <c r="S431" s="1005">
        <v>18320</v>
      </c>
      <c r="T431" s="1005">
        <f t="shared" si="376"/>
        <v>48613</v>
      </c>
      <c r="U431" s="1005">
        <f t="shared" si="377"/>
        <v>0</v>
      </c>
      <c r="V431" s="1005">
        <v>333</v>
      </c>
      <c r="W431" s="1005">
        <v>82.2</v>
      </c>
      <c r="X431" s="1005">
        <v>266.39999999999998</v>
      </c>
      <c r="Y431" s="1005">
        <v>0.9395</v>
      </c>
      <c r="Z431" s="1024">
        <f>+(AA431/(24*30*W431))</f>
        <v>0.32567923763179235</v>
      </c>
      <c r="AA431" s="1005">
        <v>19275</v>
      </c>
      <c r="AB431" s="1005">
        <f t="shared" si="378"/>
        <v>35510</v>
      </c>
      <c r="AC431" s="1005">
        <f t="shared" si="379"/>
        <v>0</v>
      </c>
      <c r="AD431" s="1005">
        <v>333</v>
      </c>
      <c r="AE431" s="1005">
        <v>84.85</v>
      </c>
      <c r="AF431" s="1005">
        <v>266.39999999999998</v>
      </c>
      <c r="AG431" s="1005">
        <v>0.95789999999999997</v>
      </c>
      <c r="AH431" s="1024">
        <f>+(AI431/(24*31*AE431))</f>
        <v>0.43134310389618624</v>
      </c>
      <c r="AI431" s="1005">
        <v>27230</v>
      </c>
      <c r="AJ431" s="1005">
        <f t="shared" si="380"/>
        <v>37877</v>
      </c>
      <c r="AK431" s="1005">
        <f t="shared" si="381"/>
        <v>0</v>
      </c>
      <c r="AL431" s="1005">
        <v>333</v>
      </c>
      <c r="AM431" s="1005">
        <v>92.8</v>
      </c>
      <c r="AN431" s="1005">
        <v>266.39999999999998</v>
      </c>
      <c r="AO431" s="1005">
        <v>0.96299999999999997</v>
      </c>
      <c r="AP431" s="1024">
        <f>+(AQ431/(24*31*AM431))</f>
        <v>0.36643724508713388</v>
      </c>
      <c r="AQ431" s="1005">
        <v>25300</v>
      </c>
      <c r="AR431" s="1005">
        <f t="shared" si="382"/>
        <v>41426</v>
      </c>
      <c r="AS431" s="1005">
        <f t="shared" si="383"/>
        <v>0</v>
      </c>
      <c r="AT431" s="1005">
        <v>333</v>
      </c>
      <c r="AU431" s="1005">
        <v>89.7</v>
      </c>
      <c r="AV431" s="1005">
        <v>266.39999999999998</v>
      </c>
      <c r="AW431" s="1005">
        <v>0.95909999999999995</v>
      </c>
      <c r="AX431" s="1024">
        <f>+(AY431/(24*30*AU431))</f>
        <v>0.32569986374334198</v>
      </c>
      <c r="AY431" s="1005">
        <v>21035</v>
      </c>
      <c r="AZ431" s="1005">
        <f t="shared" si="384"/>
        <v>38750</v>
      </c>
      <c r="BA431" s="1005">
        <f t="shared" si="385"/>
        <v>0</v>
      </c>
      <c r="BB431" s="1005">
        <v>333</v>
      </c>
      <c r="BC431" s="1005">
        <v>89.5</v>
      </c>
      <c r="BD431" s="1005">
        <v>266.39999999999998</v>
      </c>
      <c r="BE431" s="1005">
        <v>0.96040000000000003</v>
      </c>
      <c r="BF431" s="1024">
        <f>+(BG431/(24*31*BC431))</f>
        <v>0.36996155463446867</v>
      </c>
      <c r="BG431" s="1005">
        <v>24635</v>
      </c>
      <c r="BH431" s="1005">
        <f t="shared" si="386"/>
        <v>39953</v>
      </c>
      <c r="BI431" s="1005">
        <f t="shared" si="387"/>
        <v>0</v>
      </c>
      <c r="BJ431" s="1005">
        <v>333</v>
      </c>
      <c r="BK431" s="1005">
        <v>96.4</v>
      </c>
      <c r="BL431" s="1005">
        <v>266.39999999999998</v>
      </c>
      <c r="BM431" s="1005">
        <v>0.94069999999999998</v>
      </c>
      <c r="BN431" s="1024">
        <f>+(BO431/(24*30*BK431))</f>
        <v>0.32561088059013371</v>
      </c>
      <c r="BO431" s="1005">
        <v>22600</v>
      </c>
      <c r="BP431" s="1005">
        <f t="shared" si="388"/>
        <v>41645</v>
      </c>
      <c r="BQ431" s="1005">
        <f t="shared" si="389"/>
        <v>0</v>
      </c>
      <c r="BR431" s="1005">
        <v>333</v>
      </c>
      <c r="BS431" s="1005">
        <v>83.3</v>
      </c>
      <c r="BT431" s="1005">
        <v>266.39999999999998</v>
      </c>
      <c r="BU431" s="1005">
        <v>0.92369999999999997</v>
      </c>
      <c r="BV431" s="1024">
        <f t="shared" si="423"/>
        <v>0.38507338419238663</v>
      </c>
      <c r="BW431" s="1005">
        <v>23865</v>
      </c>
      <c r="BX431" s="1005">
        <f t="shared" si="390"/>
        <v>37185</v>
      </c>
      <c r="BY431" s="1005">
        <f t="shared" si="391"/>
        <v>0</v>
      </c>
      <c r="BZ431" s="1005">
        <v>333</v>
      </c>
      <c r="CA431" s="1005">
        <v>98.3</v>
      </c>
      <c r="CB431" s="1005">
        <v>266.39999999999998</v>
      </c>
      <c r="CC431" s="1005">
        <v>0.92579999999999996</v>
      </c>
      <c r="CD431" s="1024">
        <f t="shared" si="422"/>
        <v>0.37875058795217625</v>
      </c>
      <c r="CE431" s="1005">
        <v>27700</v>
      </c>
      <c r="CF431" s="1005">
        <f t="shared" si="392"/>
        <v>43881</v>
      </c>
      <c r="CG431" s="1005">
        <f t="shared" si="393"/>
        <v>0</v>
      </c>
      <c r="CH431" s="1005">
        <v>333</v>
      </c>
      <c r="CI431" s="1005">
        <v>98.75</v>
      </c>
      <c r="CJ431" s="1005">
        <v>266.39999999999998</v>
      </c>
      <c r="CK431" s="1005">
        <v>0.93120000000000003</v>
      </c>
      <c r="CL431" s="1024">
        <f t="shared" si="420"/>
        <v>0.37703435804701629</v>
      </c>
      <c r="CM431" s="1005">
        <v>25020</v>
      </c>
      <c r="CN431" s="1005">
        <f t="shared" si="394"/>
        <v>39816</v>
      </c>
      <c r="CO431" s="1005">
        <f t="shared" si="395"/>
        <v>0</v>
      </c>
      <c r="CP431" s="1005">
        <v>333</v>
      </c>
      <c r="CQ431" s="1005">
        <v>93.6</v>
      </c>
      <c r="CR431" s="1005">
        <v>266.39999999999998</v>
      </c>
      <c r="CS431" s="1005">
        <v>0.9556</v>
      </c>
      <c r="CT431" s="1024">
        <f t="shared" si="421"/>
        <v>0.38240396103299334</v>
      </c>
      <c r="CU431" s="1005">
        <v>26630</v>
      </c>
      <c r="CV431" s="1005">
        <f t="shared" si="396"/>
        <v>41783</v>
      </c>
      <c r="CW431" s="1005">
        <f t="shared" si="397"/>
        <v>0</v>
      </c>
    </row>
    <row r="432" spans="1:101">
      <c r="A432" s="1004">
        <v>426</v>
      </c>
      <c r="B432" s="1005" t="s">
        <v>2029</v>
      </c>
      <c r="C432" s="1004" t="s">
        <v>1274</v>
      </c>
      <c r="D432" s="1005" t="s">
        <v>2011</v>
      </c>
      <c r="E432" s="1004" t="s">
        <v>55</v>
      </c>
      <c r="F432" s="1004">
        <v>333</v>
      </c>
      <c r="G432" s="1005">
        <v>283</v>
      </c>
      <c r="H432" s="1004">
        <v>283</v>
      </c>
      <c r="I432" s="1005">
        <v>0.99070000000000003</v>
      </c>
      <c r="J432" s="1024">
        <f>+(K432/(24*30*G432))</f>
        <v>0.26565567334118573</v>
      </c>
      <c r="K432" s="1005">
        <v>54130</v>
      </c>
      <c r="L432" s="1005">
        <f t="shared" si="374"/>
        <v>122256</v>
      </c>
      <c r="M432" s="1005">
        <f t="shared" si="375"/>
        <v>0</v>
      </c>
      <c r="N432" s="1005">
        <v>333</v>
      </c>
      <c r="O432" s="1005">
        <v>260</v>
      </c>
      <c r="P432" s="1005">
        <v>266.39999999999998</v>
      </c>
      <c r="Q432" s="1005">
        <v>0.98919999999999997</v>
      </c>
      <c r="R432" s="1024">
        <f>+(S432/(24*31*O432))</f>
        <v>0.23901468155500413</v>
      </c>
      <c r="S432" s="1005">
        <v>46235</v>
      </c>
      <c r="T432" s="1005">
        <f t="shared" si="376"/>
        <v>116064</v>
      </c>
      <c r="U432" s="1005">
        <f t="shared" si="377"/>
        <v>0</v>
      </c>
      <c r="V432" s="1005">
        <v>333</v>
      </c>
      <c r="W432" s="1005">
        <v>332</v>
      </c>
      <c r="X432" s="1005">
        <v>332</v>
      </c>
      <c r="Y432" s="1005">
        <v>0.83509999999999995</v>
      </c>
      <c r="Z432" s="1024">
        <f>+(AA432/(24*30*W432))</f>
        <v>0.20948376840696117</v>
      </c>
      <c r="AA432" s="1005">
        <v>50075</v>
      </c>
      <c r="AB432" s="1005">
        <f t="shared" si="378"/>
        <v>143424</v>
      </c>
      <c r="AC432" s="1005">
        <f t="shared" si="379"/>
        <v>0</v>
      </c>
      <c r="AD432" s="1005">
        <v>333</v>
      </c>
      <c r="AE432" s="1005">
        <v>336</v>
      </c>
      <c r="AF432" s="1005">
        <v>336</v>
      </c>
      <c r="AG432" s="1005">
        <v>0.80030000000000001</v>
      </c>
      <c r="AH432" s="1024">
        <f>+(AI432/(24*31*AE432))</f>
        <v>0.24271553379416283</v>
      </c>
      <c r="AI432" s="1005">
        <v>60675</v>
      </c>
      <c r="AJ432" s="1005">
        <f t="shared" si="380"/>
        <v>149990</v>
      </c>
      <c r="AK432" s="1005">
        <f t="shared" si="381"/>
        <v>0</v>
      </c>
      <c r="AL432" s="1005">
        <v>333</v>
      </c>
      <c r="AM432" s="1005">
        <v>250</v>
      </c>
      <c r="AN432" s="1005">
        <v>266.39999999999998</v>
      </c>
      <c r="AO432" s="1005">
        <v>0.90329999999999999</v>
      </c>
      <c r="AP432" s="1024">
        <f>+(AQ432/(24*31*AM432))</f>
        <v>0.10319892473118279</v>
      </c>
      <c r="AQ432" s="1005">
        <v>19195</v>
      </c>
      <c r="AR432" s="1005">
        <f t="shared" si="382"/>
        <v>111600</v>
      </c>
      <c r="AS432" s="1005">
        <f t="shared" si="383"/>
        <v>0</v>
      </c>
      <c r="AT432" s="1005">
        <v>333</v>
      </c>
      <c r="AU432" s="1005">
        <v>110</v>
      </c>
      <c r="AV432" s="1005">
        <v>266.39999999999998</v>
      </c>
      <c r="AW432" s="1005">
        <v>0.63629999999999998</v>
      </c>
      <c r="AX432" s="1024">
        <f>+(AY432/(24*30*AU432))</f>
        <v>3.1944444444444442E-2</v>
      </c>
      <c r="AY432" s="1005">
        <v>2530</v>
      </c>
      <c r="AZ432" s="1005">
        <f t="shared" si="384"/>
        <v>47520</v>
      </c>
      <c r="BA432" s="1005">
        <f t="shared" si="385"/>
        <v>0</v>
      </c>
      <c r="BB432" s="1005">
        <v>333</v>
      </c>
      <c r="BC432" s="1005">
        <v>10.4</v>
      </c>
      <c r="BD432" s="1005">
        <v>266.39999999999998</v>
      </c>
      <c r="BE432" s="1005">
        <v>0.54290000000000005</v>
      </c>
      <c r="BF432" s="1024">
        <f>+(BG432/(24*31*BC432))</f>
        <v>0.30112696443341602</v>
      </c>
      <c r="BG432" s="1005">
        <v>2330</v>
      </c>
      <c r="BH432" s="1005">
        <f t="shared" si="386"/>
        <v>4643</v>
      </c>
      <c r="BI432" s="1005">
        <f t="shared" si="387"/>
        <v>0</v>
      </c>
      <c r="BJ432" s="1005">
        <v>333</v>
      </c>
      <c r="BK432" s="1005">
        <v>14</v>
      </c>
      <c r="BL432" s="1005">
        <v>266.39999999999998</v>
      </c>
      <c r="BM432" s="1005">
        <v>0.49320000000000003</v>
      </c>
      <c r="BN432" s="1024">
        <f>+(BO432/(24*30*BK432))</f>
        <v>0.51091269841269837</v>
      </c>
      <c r="BO432" s="1005">
        <v>5150</v>
      </c>
      <c r="BP432" s="1005">
        <f t="shared" si="388"/>
        <v>6048</v>
      </c>
      <c r="BQ432" s="1005">
        <f t="shared" si="389"/>
        <v>0</v>
      </c>
      <c r="BR432" s="1005">
        <v>333</v>
      </c>
      <c r="BS432" s="1005">
        <v>366</v>
      </c>
      <c r="BT432" s="1005">
        <v>366</v>
      </c>
      <c r="BU432" s="1005">
        <v>0.71509999999999996</v>
      </c>
      <c r="BV432" s="1024">
        <f t="shared" si="423"/>
        <v>0.12267539220870792</v>
      </c>
      <c r="BW432" s="1005">
        <v>33405</v>
      </c>
      <c r="BX432" s="1005">
        <f t="shared" si="390"/>
        <v>163382</v>
      </c>
      <c r="BY432" s="1005">
        <f t="shared" si="391"/>
        <v>0</v>
      </c>
      <c r="BZ432" s="1005">
        <v>333</v>
      </c>
      <c r="CA432" s="1005">
        <v>355.2</v>
      </c>
      <c r="CB432" s="1005">
        <v>355.2</v>
      </c>
      <c r="CC432" s="1005">
        <v>0.91090000000000004</v>
      </c>
      <c r="CD432" s="1024">
        <f t="shared" si="422"/>
        <v>0.39876065581710746</v>
      </c>
      <c r="CE432" s="1005">
        <v>105380</v>
      </c>
      <c r="CF432" s="1005">
        <f t="shared" si="392"/>
        <v>158561</v>
      </c>
      <c r="CG432" s="1005">
        <f t="shared" si="393"/>
        <v>0</v>
      </c>
      <c r="CH432" s="1005">
        <v>333</v>
      </c>
      <c r="CI432" s="1005">
        <v>282.8</v>
      </c>
      <c r="CJ432" s="1005">
        <v>282.8</v>
      </c>
      <c r="CK432" s="1005">
        <v>0.99019999999999997</v>
      </c>
      <c r="CL432" s="1024">
        <f t="shared" si="420"/>
        <v>0.45445313026200579</v>
      </c>
      <c r="CM432" s="1005">
        <v>86365</v>
      </c>
      <c r="CN432" s="1005">
        <f t="shared" si="394"/>
        <v>114025</v>
      </c>
      <c r="CO432" s="1005">
        <f t="shared" si="395"/>
        <v>0</v>
      </c>
      <c r="CP432" s="1005">
        <v>333</v>
      </c>
      <c r="CQ432" s="1005">
        <v>270.39999999999998</v>
      </c>
      <c r="CR432" s="1005">
        <v>270.39999999999998</v>
      </c>
      <c r="CS432" s="1005">
        <v>0.98319999999999996</v>
      </c>
      <c r="CT432" s="1024">
        <f t="shared" si="421"/>
        <v>0.44920508048609792</v>
      </c>
      <c r="CU432" s="1005">
        <v>90370</v>
      </c>
      <c r="CV432" s="1005">
        <f t="shared" si="396"/>
        <v>120707</v>
      </c>
      <c r="CW432" s="1005">
        <f t="shared" si="397"/>
        <v>0</v>
      </c>
    </row>
    <row r="433" spans="1:101">
      <c r="A433" s="1004">
        <v>427</v>
      </c>
      <c r="B433" s="1005" t="s">
        <v>2291</v>
      </c>
      <c r="C433" s="1004" t="s">
        <v>1274</v>
      </c>
      <c r="D433" s="1005" t="s">
        <v>2011</v>
      </c>
      <c r="E433" s="1004" t="s">
        <v>55</v>
      </c>
      <c r="F433" s="1004">
        <v>0</v>
      </c>
      <c r="G433" s="1005"/>
      <c r="H433" s="1004"/>
      <c r="I433" s="1005"/>
      <c r="J433" s="1024">
        <v>0</v>
      </c>
      <c r="K433" s="1005"/>
      <c r="L433" s="1005">
        <f t="shared" si="374"/>
        <v>0</v>
      </c>
      <c r="M433" s="1005">
        <f t="shared" si="375"/>
        <v>0</v>
      </c>
      <c r="N433" s="1005"/>
      <c r="O433" s="1005"/>
      <c r="P433" s="1005"/>
      <c r="Q433" s="1005"/>
      <c r="R433" s="1024">
        <v>0</v>
      </c>
      <c r="S433" s="1005"/>
      <c r="T433" s="1005">
        <f t="shared" si="376"/>
        <v>0</v>
      </c>
      <c r="U433" s="1005">
        <f t="shared" si="377"/>
        <v>0</v>
      </c>
      <c r="V433" s="1005"/>
      <c r="W433" s="1005"/>
      <c r="X433" s="1005"/>
      <c r="Y433" s="1005"/>
      <c r="Z433" s="1024">
        <v>0</v>
      </c>
      <c r="AA433" s="1005"/>
      <c r="AB433" s="1005">
        <f t="shared" si="378"/>
        <v>0</v>
      </c>
      <c r="AC433" s="1005">
        <f t="shared" si="379"/>
        <v>0</v>
      </c>
      <c r="AD433" s="1005"/>
      <c r="AE433" s="1005"/>
      <c r="AF433" s="1005"/>
      <c r="AG433" s="1005"/>
      <c r="AH433" s="1024">
        <v>0</v>
      </c>
      <c r="AI433" s="1005"/>
      <c r="AJ433" s="1005">
        <f t="shared" si="380"/>
        <v>0</v>
      </c>
      <c r="AK433" s="1005">
        <f t="shared" si="381"/>
        <v>0</v>
      </c>
      <c r="AL433" s="1005"/>
      <c r="AM433" s="1005"/>
      <c r="AN433" s="1005"/>
      <c r="AO433" s="1005"/>
      <c r="AP433" s="1024">
        <v>0</v>
      </c>
      <c r="AQ433" s="1005"/>
      <c r="AR433" s="1005">
        <f t="shared" si="382"/>
        <v>0</v>
      </c>
      <c r="AS433" s="1005">
        <f t="shared" si="383"/>
        <v>0</v>
      </c>
      <c r="AT433" s="1005"/>
      <c r="AU433" s="1005"/>
      <c r="AV433" s="1005"/>
      <c r="AW433" s="1005"/>
      <c r="AX433" s="1024">
        <v>0</v>
      </c>
      <c r="AY433" s="1005"/>
      <c r="AZ433" s="1005">
        <f t="shared" si="384"/>
        <v>0</v>
      </c>
      <c r="BA433" s="1005">
        <f t="shared" si="385"/>
        <v>0</v>
      </c>
      <c r="BB433" s="1005"/>
      <c r="BC433" s="1005"/>
      <c r="BD433" s="1005"/>
      <c r="BE433" s="1005"/>
      <c r="BF433" s="1024">
        <v>0</v>
      </c>
      <c r="BG433" s="1005"/>
      <c r="BH433" s="1005">
        <f t="shared" si="386"/>
        <v>0</v>
      </c>
      <c r="BI433" s="1005">
        <f t="shared" si="387"/>
        <v>0</v>
      </c>
      <c r="BJ433" s="1005">
        <v>333</v>
      </c>
      <c r="BK433" s="1005">
        <v>0</v>
      </c>
      <c r="BL433" s="1005">
        <v>266.39999999999998</v>
      </c>
      <c r="BM433" s="1005">
        <v>0</v>
      </c>
      <c r="BN433" s="1024">
        <v>0</v>
      </c>
      <c r="BO433" s="1005">
        <v>0</v>
      </c>
      <c r="BP433" s="1005">
        <f t="shared" si="388"/>
        <v>0</v>
      </c>
      <c r="BQ433" s="1005">
        <f t="shared" si="389"/>
        <v>0</v>
      </c>
      <c r="BR433" s="1005">
        <v>333</v>
      </c>
      <c r="BS433" s="1005">
        <v>128.88</v>
      </c>
      <c r="BT433" s="1005">
        <v>266.39999999999998</v>
      </c>
      <c r="BU433" s="1005">
        <v>0.26939999999999997</v>
      </c>
      <c r="BV433" s="1024">
        <f t="shared" si="423"/>
        <v>0.12051721030816363</v>
      </c>
      <c r="BW433" s="1005">
        <v>11556</v>
      </c>
      <c r="BX433" s="1005">
        <f t="shared" si="390"/>
        <v>57532</v>
      </c>
      <c r="BY433" s="1005">
        <f t="shared" si="391"/>
        <v>0</v>
      </c>
      <c r="BZ433" s="1005">
        <v>333</v>
      </c>
      <c r="CA433" s="1005">
        <v>333.6</v>
      </c>
      <c r="CB433" s="1005">
        <v>333.6</v>
      </c>
      <c r="CC433" s="1005">
        <v>0.72670000000000001</v>
      </c>
      <c r="CD433" s="1024">
        <f t="shared" si="422"/>
        <v>0.45684420205770865</v>
      </c>
      <c r="CE433" s="1005">
        <v>113388</v>
      </c>
      <c r="CF433" s="1005">
        <f t="shared" si="392"/>
        <v>148919</v>
      </c>
      <c r="CG433" s="1005">
        <f t="shared" si="393"/>
        <v>0</v>
      </c>
      <c r="CH433" s="1005">
        <v>333</v>
      </c>
      <c r="CI433" s="1005">
        <v>349.8</v>
      </c>
      <c r="CJ433" s="1005">
        <v>349.8</v>
      </c>
      <c r="CK433" s="1005">
        <v>0.75980000000000003</v>
      </c>
      <c r="CL433" s="1024">
        <f t="shared" si="420"/>
        <v>0.48346504124806011</v>
      </c>
      <c r="CM433" s="1005">
        <v>113646</v>
      </c>
      <c r="CN433" s="1005">
        <f t="shared" si="394"/>
        <v>141039</v>
      </c>
      <c r="CO433" s="1005">
        <f t="shared" si="395"/>
        <v>0</v>
      </c>
      <c r="CP433" s="1005">
        <v>333</v>
      </c>
      <c r="CQ433" s="1005">
        <v>342.72</v>
      </c>
      <c r="CR433" s="1005">
        <v>342.72</v>
      </c>
      <c r="CS433" s="1005">
        <v>0.77300000000000002</v>
      </c>
      <c r="CT433" s="1024">
        <f t="shared" si="421"/>
        <v>0.34623392367699762</v>
      </c>
      <c r="CU433" s="1005">
        <v>88284</v>
      </c>
      <c r="CV433" s="1005">
        <f t="shared" si="396"/>
        <v>152990</v>
      </c>
      <c r="CW433" s="1005">
        <f t="shared" si="397"/>
        <v>0</v>
      </c>
    </row>
    <row r="434" spans="1:101">
      <c r="A434" s="1004">
        <v>428</v>
      </c>
      <c r="B434" s="1005" t="s">
        <v>848</v>
      </c>
      <c r="C434" s="1004" t="s">
        <v>1274</v>
      </c>
      <c r="D434" s="1005" t="s">
        <v>2011</v>
      </c>
      <c r="E434" s="1004" t="s">
        <v>55</v>
      </c>
      <c r="F434" s="1004">
        <v>333</v>
      </c>
      <c r="G434" s="1005">
        <v>126.3</v>
      </c>
      <c r="H434" s="1004">
        <v>266.39999999999998</v>
      </c>
      <c r="I434" s="1005">
        <v>0.98909999999999998</v>
      </c>
      <c r="J434" s="1024">
        <f t="shared" ref="J434:J477" si="424">+(K434/(24*30*G434))</f>
        <v>0.16264185801002903</v>
      </c>
      <c r="K434" s="1005">
        <v>14790</v>
      </c>
      <c r="L434" s="1005">
        <f t="shared" si="374"/>
        <v>54562</v>
      </c>
      <c r="M434" s="1005">
        <f t="shared" si="375"/>
        <v>0</v>
      </c>
      <c r="N434" s="1005">
        <v>333</v>
      </c>
      <c r="O434" s="1005">
        <v>140.6</v>
      </c>
      <c r="P434" s="1005">
        <v>266.39999999999998</v>
      </c>
      <c r="Q434" s="1005">
        <v>0.98260000000000003</v>
      </c>
      <c r="R434" s="1024">
        <f t="shared" ref="R434:R477" si="425">+(S434/(24*31*O434))</f>
        <v>0.17044846204438735</v>
      </c>
      <c r="S434" s="1005">
        <v>17830</v>
      </c>
      <c r="T434" s="1005">
        <f t="shared" si="376"/>
        <v>62764</v>
      </c>
      <c r="U434" s="1005">
        <f t="shared" si="377"/>
        <v>0</v>
      </c>
      <c r="V434" s="1005">
        <v>333</v>
      </c>
      <c r="W434" s="1005">
        <v>116.9</v>
      </c>
      <c r="X434" s="1005">
        <v>266.39999999999998</v>
      </c>
      <c r="Y434" s="1005">
        <v>0.99680000000000002</v>
      </c>
      <c r="Z434" s="1024">
        <f t="shared" ref="Z434:Z477" si="426">+(AA434/(24*30*W434))</f>
        <v>7.651363938789088E-2</v>
      </c>
      <c r="AA434" s="1005">
        <v>6440</v>
      </c>
      <c r="AB434" s="1005">
        <f t="shared" si="378"/>
        <v>50501</v>
      </c>
      <c r="AC434" s="1005">
        <f t="shared" si="379"/>
        <v>0</v>
      </c>
      <c r="AD434" s="1005">
        <v>333</v>
      </c>
      <c r="AE434" s="1005">
        <v>125.9</v>
      </c>
      <c r="AF434" s="1005">
        <v>266.39999999999998</v>
      </c>
      <c r="AG434" s="1005">
        <v>0.99119999999999997</v>
      </c>
      <c r="AH434" s="1024">
        <f t="shared" ref="AH434:AH477" si="427">+(AI434/(24*31*AE434))</f>
        <v>0.14604524840503214</v>
      </c>
      <c r="AI434" s="1005">
        <v>13680</v>
      </c>
      <c r="AJ434" s="1005">
        <f t="shared" si="380"/>
        <v>56202</v>
      </c>
      <c r="AK434" s="1005">
        <f t="shared" si="381"/>
        <v>0</v>
      </c>
      <c r="AL434" s="1005">
        <v>333</v>
      </c>
      <c r="AM434" s="1005">
        <v>124.4</v>
      </c>
      <c r="AN434" s="1005">
        <v>266.39999999999998</v>
      </c>
      <c r="AO434" s="1005">
        <v>0.99390000000000001</v>
      </c>
      <c r="AP434" s="1024">
        <f t="shared" ref="AP434:AP477" si="428">+(AQ434/(24*31*AM434))</f>
        <v>0.21382204473948069</v>
      </c>
      <c r="AQ434" s="1005">
        <v>19790</v>
      </c>
      <c r="AR434" s="1005">
        <f t="shared" si="382"/>
        <v>55532</v>
      </c>
      <c r="AS434" s="1005">
        <f t="shared" si="383"/>
        <v>0</v>
      </c>
      <c r="AT434" s="1005">
        <v>333</v>
      </c>
      <c r="AU434" s="1005">
        <v>101.6</v>
      </c>
      <c r="AV434" s="1005">
        <v>266.39999999999998</v>
      </c>
      <c r="AW434" s="1005">
        <v>0.99170000000000003</v>
      </c>
      <c r="AX434" s="1024">
        <f t="shared" ref="AX434:AX477" si="429">+(AY434/(24*30*AU434))</f>
        <v>6.6026902887139111E-2</v>
      </c>
      <c r="AY434" s="1005">
        <v>4830</v>
      </c>
      <c r="AZ434" s="1005">
        <f t="shared" si="384"/>
        <v>43891</v>
      </c>
      <c r="BA434" s="1005">
        <f t="shared" si="385"/>
        <v>0</v>
      </c>
      <c r="BB434" s="1005">
        <v>333</v>
      </c>
      <c r="BC434" s="1005">
        <v>133.1</v>
      </c>
      <c r="BD434" s="1005">
        <v>266.39999999999998</v>
      </c>
      <c r="BE434" s="1005">
        <v>0.97640000000000005</v>
      </c>
      <c r="BF434" s="1024">
        <f t="shared" ref="BF434:BF477" si="430">+(BG434/(24*31*BC434))</f>
        <v>6.4326280668589392E-2</v>
      </c>
      <c r="BG434" s="1005">
        <v>6370</v>
      </c>
      <c r="BH434" s="1005">
        <f t="shared" si="386"/>
        <v>59416</v>
      </c>
      <c r="BI434" s="1005">
        <f t="shared" si="387"/>
        <v>0</v>
      </c>
      <c r="BJ434" s="1005">
        <v>333</v>
      </c>
      <c r="BK434" s="1005">
        <v>124.1</v>
      </c>
      <c r="BL434" s="1005">
        <v>266.39999999999998</v>
      </c>
      <c r="BM434" s="1005">
        <v>0.99439999999999995</v>
      </c>
      <c r="BN434" s="1024">
        <f t="shared" ref="BN434:BN477" si="431">+(BO434/(24*30*BK434))</f>
        <v>0.24241203330647326</v>
      </c>
      <c r="BO434" s="1005">
        <v>21660</v>
      </c>
      <c r="BP434" s="1005">
        <f t="shared" si="388"/>
        <v>53611</v>
      </c>
      <c r="BQ434" s="1005">
        <f t="shared" si="389"/>
        <v>0</v>
      </c>
      <c r="BR434" s="1005">
        <v>333</v>
      </c>
      <c r="BS434" s="1005">
        <v>126.9</v>
      </c>
      <c r="BT434" s="1005">
        <v>266.39999999999998</v>
      </c>
      <c r="BU434" s="1005">
        <v>0.92859999999999998</v>
      </c>
      <c r="BV434" s="1024">
        <f t="shared" si="423"/>
        <v>9.2041824482913467E-2</v>
      </c>
      <c r="BW434" s="1005">
        <v>8690</v>
      </c>
      <c r="BX434" s="1005">
        <f t="shared" si="390"/>
        <v>56648</v>
      </c>
      <c r="BY434" s="1005">
        <f t="shared" si="391"/>
        <v>0</v>
      </c>
      <c r="BZ434" s="1005">
        <v>333</v>
      </c>
      <c r="CA434" s="1005">
        <v>115.3</v>
      </c>
      <c r="CB434" s="1005">
        <v>266.39999999999998</v>
      </c>
      <c r="CC434" s="1005">
        <v>0.99690000000000001</v>
      </c>
      <c r="CD434" s="1024">
        <f t="shared" si="422"/>
        <v>3.7886206156916506E-2</v>
      </c>
      <c r="CE434" s="1005">
        <v>3250</v>
      </c>
      <c r="CF434" s="1005">
        <f t="shared" si="392"/>
        <v>51470</v>
      </c>
      <c r="CG434" s="1005">
        <f t="shared" si="393"/>
        <v>0</v>
      </c>
      <c r="CH434" s="1005">
        <v>333</v>
      </c>
      <c r="CI434" s="1005">
        <v>120.9</v>
      </c>
      <c r="CJ434" s="1005">
        <v>266.39999999999998</v>
      </c>
      <c r="CK434" s="1005">
        <v>0.99680000000000002</v>
      </c>
      <c r="CL434" s="1024">
        <f t="shared" si="420"/>
        <v>7.8897357123163578E-2</v>
      </c>
      <c r="CM434" s="1005">
        <v>6410</v>
      </c>
      <c r="CN434" s="1005">
        <f t="shared" si="394"/>
        <v>48747</v>
      </c>
      <c r="CO434" s="1005">
        <f t="shared" si="395"/>
        <v>0</v>
      </c>
      <c r="CP434" s="1005">
        <v>333</v>
      </c>
      <c r="CQ434" s="1005">
        <v>116.9</v>
      </c>
      <c r="CR434" s="1005">
        <v>266.39999999999998</v>
      </c>
      <c r="CS434" s="1005">
        <v>0.99760000000000004</v>
      </c>
      <c r="CT434" s="1024">
        <f t="shared" si="421"/>
        <v>4.8520470579578166E-2</v>
      </c>
      <c r="CU434" s="1005">
        <v>4220</v>
      </c>
      <c r="CV434" s="1005">
        <f t="shared" si="396"/>
        <v>52184</v>
      </c>
      <c r="CW434" s="1005">
        <f t="shared" si="397"/>
        <v>0</v>
      </c>
    </row>
    <row r="435" spans="1:101">
      <c r="A435" s="1004">
        <v>429</v>
      </c>
      <c r="B435" s="1005" t="s">
        <v>2063</v>
      </c>
      <c r="C435" s="1004" t="s">
        <v>1274</v>
      </c>
      <c r="D435" s="1005" t="s">
        <v>2054</v>
      </c>
      <c r="E435" s="1004" t="s">
        <v>55</v>
      </c>
      <c r="F435" s="1004">
        <v>334</v>
      </c>
      <c r="G435" s="1005">
        <v>200.4</v>
      </c>
      <c r="H435" s="1004">
        <v>334</v>
      </c>
      <c r="I435" s="1005">
        <v>0.7026</v>
      </c>
      <c r="J435" s="1024">
        <f t="shared" si="424"/>
        <v>6.3352461743180308E-2</v>
      </c>
      <c r="K435" s="1005">
        <v>9141</v>
      </c>
      <c r="L435" s="1005">
        <f t="shared" si="374"/>
        <v>86573</v>
      </c>
      <c r="M435" s="1005">
        <f t="shared" si="375"/>
        <v>0</v>
      </c>
      <c r="N435" s="1005">
        <v>334</v>
      </c>
      <c r="O435" s="1005">
        <v>207.84</v>
      </c>
      <c r="P435" s="1005">
        <v>334</v>
      </c>
      <c r="Q435" s="1005">
        <v>0.81469999999999998</v>
      </c>
      <c r="R435" s="1024">
        <f t="shared" si="425"/>
        <v>0.26916641833668581</v>
      </c>
      <c r="S435" s="1005">
        <v>41622</v>
      </c>
      <c r="T435" s="1005">
        <f t="shared" si="376"/>
        <v>92780</v>
      </c>
      <c r="U435" s="1005">
        <f t="shared" si="377"/>
        <v>0</v>
      </c>
      <c r="V435" s="1005">
        <v>334</v>
      </c>
      <c r="W435" s="1005">
        <v>174.6</v>
      </c>
      <c r="X435" s="1005">
        <v>334</v>
      </c>
      <c r="Y435" s="1005">
        <v>0.71199999999999997</v>
      </c>
      <c r="Z435" s="1024">
        <f t="shared" si="426"/>
        <v>0.24198167239404353</v>
      </c>
      <c r="AA435" s="1005">
        <v>30420</v>
      </c>
      <c r="AB435" s="1005">
        <f t="shared" si="378"/>
        <v>75427</v>
      </c>
      <c r="AC435" s="1005">
        <f t="shared" si="379"/>
        <v>0</v>
      </c>
      <c r="AD435" s="1005">
        <v>334</v>
      </c>
      <c r="AE435" s="1005">
        <v>126.48</v>
      </c>
      <c r="AF435" s="1005">
        <v>334</v>
      </c>
      <c r="AG435" s="1005">
        <v>0.36859999999999998</v>
      </c>
      <c r="AH435" s="1024">
        <f t="shared" si="427"/>
        <v>0.28192013017485867</v>
      </c>
      <c r="AI435" s="1005">
        <v>26529</v>
      </c>
      <c r="AJ435" s="1005">
        <f t="shared" si="380"/>
        <v>56461</v>
      </c>
      <c r="AK435" s="1005">
        <f t="shared" si="381"/>
        <v>0</v>
      </c>
      <c r="AL435" s="1005">
        <v>334</v>
      </c>
      <c r="AM435" s="1005">
        <v>92.64</v>
      </c>
      <c r="AN435" s="1005">
        <v>334</v>
      </c>
      <c r="AO435" s="1005">
        <v>0.23480000000000001</v>
      </c>
      <c r="AP435" s="1024">
        <f t="shared" si="428"/>
        <v>0.26933951752186752</v>
      </c>
      <c r="AQ435" s="1005">
        <v>18564</v>
      </c>
      <c r="AR435" s="1005">
        <f t="shared" si="382"/>
        <v>41354</v>
      </c>
      <c r="AS435" s="1005">
        <f t="shared" si="383"/>
        <v>0</v>
      </c>
      <c r="AT435" s="1005">
        <v>334</v>
      </c>
      <c r="AU435" s="1005">
        <v>153.12</v>
      </c>
      <c r="AV435" s="1005">
        <v>334</v>
      </c>
      <c r="AW435" s="1005">
        <v>0.62519999999999998</v>
      </c>
      <c r="AX435" s="1024">
        <f t="shared" si="429"/>
        <v>0.18574756182514801</v>
      </c>
      <c r="AY435" s="1005">
        <v>20478</v>
      </c>
      <c r="AZ435" s="1005">
        <f t="shared" si="384"/>
        <v>66148</v>
      </c>
      <c r="BA435" s="1005">
        <f t="shared" si="385"/>
        <v>0</v>
      </c>
      <c r="BB435" s="1005">
        <v>334</v>
      </c>
      <c r="BC435" s="1005">
        <v>81.12</v>
      </c>
      <c r="BD435" s="1005">
        <v>334</v>
      </c>
      <c r="BE435" s="1005">
        <v>0.59079999999999999</v>
      </c>
      <c r="BF435" s="1024">
        <f t="shared" si="430"/>
        <v>0.36350965515047395</v>
      </c>
      <c r="BG435" s="1005">
        <v>21939</v>
      </c>
      <c r="BH435" s="1005">
        <f t="shared" si="386"/>
        <v>36212</v>
      </c>
      <c r="BI435" s="1005">
        <f t="shared" si="387"/>
        <v>0</v>
      </c>
      <c r="BJ435" s="1005">
        <v>334</v>
      </c>
      <c r="BK435" s="1005">
        <v>140.4</v>
      </c>
      <c r="BL435" s="1005">
        <v>334</v>
      </c>
      <c r="BM435" s="1005">
        <v>0.2757</v>
      </c>
      <c r="BN435" s="1024">
        <f t="shared" si="431"/>
        <v>0.42735042735042733</v>
      </c>
      <c r="BO435" s="1005">
        <v>43200</v>
      </c>
      <c r="BP435" s="1005">
        <f t="shared" si="388"/>
        <v>60653</v>
      </c>
      <c r="BQ435" s="1005">
        <f t="shared" si="389"/>
        <v>0</v>
      </c>
      <c r="BR435" s="1005">
        <v>334</v>
      </c>
      <c r="BS435" s="1005">
        <v>121.2</v>
      </c>
      <c r="BT435" s="1005">
        <v>334</v>
      </c>
      <c r="BU435" s="1005">
        <v>0.14879999999999999</v>
      </c>
      <c r="BV435" s="1024">
        <f t="shared" si="423"/>
        <v>0.38186681571382941</v>
      </c>
      <c r="BW435" s="1005">
        <v>34434</v>
      </c>
      <c r="BX435" s="1005">
        <f t="shared" si="390"/>
        <v>54104</v>
      </c>
      <c r="BY435" s="1005">
        <f t="shared" si="391"/>
        <v>0</v>
      </c>
      <c r="BZ435" s="1005">
        <v>334</v>
      </c>
      <c r="CA435" s="1005">
        <v>92.4</v>
      </c>
      <c r="CB435" s="1005">
        <v>334</v>
      </c>
      <c r="CC435" s="1005">
        <v>7.0800000000000002E-2</v>
      </c>
      <c r="CD435" s="1024">
        <f t="shared" si="422"/>
        <v>0.39973467392822226</v>
      </c>
      <c r="CE435" s="1005">
        <v>27480</v>
      </c>
      <c r="CF435" s="1005">
        <f t="shared" si="392"/>
        <v>41247</v>
      </c>
      <c r="CG435" s="1005">
        <f t="shared" si="393"/>
        <v>0</v>
      </c>
      <c r="CH435" s="1005">
        <v>334</v>
      </c>
      <c r="CI435" s="1005">
        <v>120.6</v>
      </c>
      <c r="CJ435" s="1005">
        <v>334</v>
      </c>
      <c r="CK435" s="1005">
        <v>0.2291</v>
      </c>
      <c r="CL435" s="1024">
        <f t="shared" si="420"/>
        <v>0.3109082563373608</v>
      </c>
      <c r="CM435" s="1005">
        <v>25197</v>
      </c>
      <c r="CN435" s="1005">
        <f t="shared" si="394"/>
        <v>48626</v>
      </c>
      <c r="CO435" s="1005">
        <f t="shared" si="395"/>
        <v>0</v>
      </c>
      <c r="CP435" s="1005">
        <v>334</v>
      </c>
      <c r="CQ435" s="1005">
        <v>103.2</v>
      </c>
      <c r="CR435" s="1005">
        <v>334</v>
      </c>
      <c r="CS435" s="1005">
        <v>0.37569999999999998</v>
      </c>
      <c r="CT435" s="1024">
        <f t="shared" si="421"/>
        <v>0.16844054763690922</v>
      </c>
      <c r="CU435" s="1005">
        <v>12933</v>
      </c>
      <c r="CV435" s="1005">
        <f t="shared" si="396"/>
        <v>46068</v>
      </c>
      <c r="CW435" s="1005">
        <f t="shared" si="397"/>
        <v>0</v>
      </c>
    </row>
    <row r="436" spans="1:101">
      <c r="A436" s="1004">
        <v>430</v>
      </c>
      <c r="B436" s="1005" t="s">
        <v>1361</v>
      </c>
      <c r="C436" s="1004" t="s">
        <v>1274</v>
      </c>
      <c r="D436" s="1005" t="s">
        <v>2203</v>
      </c>
      <c r="E436" s="1004" t="s">
        <v>55</v>
      </c>
      <c r="F436" s="1004">
        <v>334</v>
      </c>
      <c r="G436" s="1005">
        <v>120</v>
      </c>
      <c r="H436" s="1004">
        <v>267.2</v>
      </c>
      <c r="I436" s="1005">
        <v>0.95479999999999998</v>
      </c>
      <c r="J436" s="1024">
        <f t="shared" si="424"/>
        <v>0.32699074074074075</v>
      </c>
      <c r="K436" s="1005">
        <v>28252</v>
      </c>
      <c r="L436" s="1005">
        <f t="shared" si="374"/>
        <v>51840</v>
      </c>
      <c r="M436" s="1005">
        <f t="shared" si="375"/>
        <v>0</v>
      </c>
      <c r="N436" s="1005">
        <v>334</v>
      </c>
      <c r="O436" s="1005">
        <v>104</v>
      </c>
      <c r="P436" s="1005">
        <v>267.2</v>
      </c>
      <c r="Q436" s="1005">
        <v>0.94769999999999999</v>
      </c>
      <c r="R436" s="1024">
        <f t="shared" si="425"/>
        <v>0.11977874276261373</v>
      </c>
      <c r="S436" s="1005">
        <v>9268</v>
      </c>
      <c r="T436" s="1005">
        <f t="shared" si="376"/>
        <v>46426</v>
      </c>
      <c r="U436" s="1005">
        <f t="shared" si="377"/>
        <v>0</v>
      </c>
      <c r="V436" s="1005">
        <v>334</v>
      </c>
      <c r="W436" s="1005">
        <v>68</v>
      </c>
      <c r="X436" s="1005">
        <v>267.2</v>
      </c>
      <c r="Y436" s="1005">
        <v>0.94589999999999996</v>
      </c>
      <c r="Z436" s="1024">
        <f t="shared" si="426"/>
        <v>0.14199346405228758</v>
      </c>
      <c r="AA436" s="1005">
        <v>6952</v>
      </c>
      <c r="AB436" s="1005">
        <f t="shared" si="378"/>
        <v>29376</v>
      </c>
      <c r="AC436" s="1005">
        <f t="shared" si="379"/>
        <v>0</v>
      </c>
      <c r="AD436" s="1005">
        <v>334</v>
      </c>
      <c r="AE436" s="1005">
        <v>113.44</v>
      </c>
      <c r="AF436" s="1005">
        <v>267.2</v>
      </c>
      <c r="AG436" s="1005">
        <v>0.95269999999999999</v>
      </c>
      <c r="AH436" s="1024">
        <f t="shared" si="427"/>
        <v>0.15838982665271395</v>
      </c>
      <c r="AI436" s="1005">
        <v>13368</v>
      </c>
      <c r="AJ436" s="1005">
        <f t="shared" si="380"/>
        <v>50640</v>
      </c>
      <c r="AK436" s="1005">
        <f t="shared" si="381"/>
        <v>0</v>
      </c>
      <c r="AL436" s="1005">
        <v>334</v>
      </c>
      <c r="AM436" s="1005">
        <v>116.16</v>
      </c>
      <c r="AN436" s="1005">
        <v>267.2</v>
      </c>
      <c r="AO436" s="1005">
        <v>0.95069999999999999</v>
      </c>
      <c r="AP436" s="1024">
        <f t="shared" si="428"/>
        <v>0.32359426375188843</v>
      </c>
      <c r="AQ436" s="1005">
        <v>27966</v>
      </c>
      <c r="AR436" s="1005">
        <f t="shared" si="382"/>
        <v>51854</v>
      </c>
      <c r="AS436" s="1005">
        <f t="shared" si="383"/>
        <v>0</v>
      </c>
      <c r="AT436" s="1005">
        <v>334</v>
      </c>
      <c r="AU436" s="1005">
        <v>108</v>
      </c>
      <c r="AV436" s="1005">
        <v>267.2</v>
      </c>
      <c r="AW436" s="1005">
        <v>0.94059999999999999</v>
      </c>
      <c r="AX436" s="1024">
        <f t="shared" si="429"/>
        <v>0.29827674897119344</v>
      </c>
      <c r="AY436" s="1005">
        <v>23194</v>
      </c>
      <c r="AZ436" s="1005">
        <f t="shared" si="384"/>
        <v>46656</v>
      </c>
      <c r="BA436" s="1005">
        <f t="shared" si="385"/>
        <v>0</v>
      </c>
      <c r="BB436" s="1005">
        <v>334</v>
      </c>
      <c r="BC436" s="1005">
        <v>136</v>
      </c>
      <c r="BD436" s="1005">
        <v>267.2</v>
      </c>
      <c r="BE436" s="1005">
        <v>0.96860000000000002</v>
      </c>
      <c r="BF436" s="1024">
        <f t="shared" si="430"/>
        <v>0.25181846932321317</v>
      </c>
      <c r="BG436" s="1005">
        <v>25480</v>
      </c>
      <c r="BH436" s="1005">
        <f t="shared" si="386"/>
        <v>60710</v>
      </c>
      <c r="BI436" s="1005">
        <f t="shared" si="387"/>
        <v>0</v>
      </c>
      <c r="BJ436" s="1005">
        <v>334</v>
      </c>
      <c r="BK436" s="1005">
        <v>91.2</v>
      </c>
      <c r="BL436" s="1005">
        <v>267.2</v>
      </c>
      <c r="BM436" s="1005">
        <v>0.95889999999999997</v>
      </c>
      <c r="BN436" s="1024">
        <f t="shared" si="431"/>
        <v>0.38690911306042886</v>
      </c>
      <c r="BO436" s="1005">
        <v>25406</v>
      </c>
      <c r="BP436" s="1005">
        <f t="shared" si="388"/>
        <v>39398</v>
      </c>
      <c r="BQ436" s="1005">
        <f t="shared" si="389"/>
        <v>0</v>
      </c>
      <c r="BR436" s="1005">
        <v>334</v>
      </c>
      <c r="BS436" s="1005">
        <v>72</v>
      </c>
      <c r="BT436" s="1005">
        <v>267.2</v>
      </c>
      <c r="BU436" s="1005">
        <v>0.93389999999999995</v>
      </c>
      <c r="BV436" s="1024">
        <f t="shared" si="423"/>
        <v>0.2463410991636798</v>
      </c>
      <c r="BW436" s="1005">
        <v>13196</v>
      </c>
      <c r="BX436" s="1005">
        <f t="shared" si="390"/>
        <v>32141</v>
      </c>
      <c r="BY436" s="1005">
        <f t="shared" si="391"/>
        <v>0</v>
      </c>
      <c r="BZ436" s="1005">
        <v>334</v>
      </c>
      <c r="CA436" s="1005">
        <v>72</v>
      </c>
      <c r="CB436" s="1005">
        <v>267.2</v>
      </c>
      <c r="CC436" s="1005">
        <v>0.92010000000000003</v>
      </c>
      <c r="CD436" s="1024">
        <f t="shared" si="422"/>
        <v>0.25306152927120668</v>
      </c>
      <c r="CE436" s="1005">
        <v>13556</v>
      </c>
      <c r="CF436" s="1005">
        <f t="shared" si="392"/>
        <v>32141</v>
      </c>
      <c r="CG436" s="1005">
        <f t="shared" si="393"/>
        <v>0</v>
      </c>
      <c r="CH436" s="1005">
        <v>334</v>
      </c>
      <c r="CI436" s="1005">
        <v>73.599999999999994</v>
      </c>
      <c r="CJ436" s="1005">
        <v>267.2</v>
      </c>
      <c r="CK436" s="1005">
        <v>0.9365</v>
      </c>
      <c r="CL436" s="1024">
        <f t="shared" si="420"/>
        <v>0.34844882246376813</v>
      </c>
      <c r="CM436" s="1005">
        <v>17234</v>
      </c>
      <c r="CN436" s="1005">
        <f t="shared" si="394"/>
        <v>29676</v>
      </c>
      <c r="CO436" s="1005">
        <f t="shared" si="395"/>
        <v>0</v>
      </c>
      <c r="CP436" s="1005">
        <v>334</v>
      </c>
      <c r="CQ436" s="1005">
        <v>100</v>
      </c>
      <c r="CR436" s="1005">
        <v>267.2</v>
      </c>
      <c r="CS436" s="1005">
        <v>0.96299999999999997</v>
      </c>
      <c r="CT436" s="1024">
        <f t="shared" si="421"/>
        <v>0.2928494623655914</v>
      </c>
      <c r="CU436" s="1005">
        <v>21788</v>
      </c>
      <c r="CV436" s="1005">
        <f t="shared" si="396"/>
        <v>44640</v>
      </c>
      <c r="CW436" s="1005">
        <f t="shared" si="397"/>
        <v>0</v>
      </c>
    </row>
    <row r="437" spans="1:101">
      <c r="A437" s="1004">
        <v>431</v>
      </c>
      <c r="B437" s="1005" t="s">
        <v>1820</v>
      </c>
      <c r="C437" s="1004" t="s">
        <v>1274</v>
      </c>
      <c r="D437" s="1005" t="s">
        <v>2051</v>
      </c>
      <c r="E437" s="1004" t="s">
        <v>55</v>
      </c>
      <c r="F437" s="1004">
        <v>334</v>
      </c>
      <c r="G437" s="1005">
        <v>113.64</v>
      </c>
      <c r="H437" s="1004">
        <v>267.2</v>
      </c>
      <c r="I437" s="1005">
        <v>0.99199999999999999</v>
      </c>
      <c r="J437" s="1024">
        <f t="shared" si="424"/>
        <v>0.45696204388126244</v>
      </c>
      <c r="K437" s="1005">
        <v>37389</v>
      </c>
      <c r="L437" s="1005">
        <f t="shared" si="374"/>
        <v>49092</v>
      </c>
      <c r="M437" s="1005">
        <f t="shared" si="375"/>
        <v>0</v>
      </c>
      <c r="N437" s="1005">
        <v>334</v>
      </c>
      <c r="O437" s="1005">
        <v>107.64</v>
      </c>
      <c r="P437" s="1005">
        <v>267.2</v>
      </c>
      <c r="Q437" s="1005">
        <v>0.99299999999999999</v>
      </c>
      <c r="R437" s="1024">
        <f t="shared" si="425"/>
        <v>0.44690485609139186</v>
      </c>
      <c r="S437" s="1005">
        <v>35790</v>
      </c>
      <c r="T437" s="1005">
        <f t="shared" si="376"/>
        <v>48050</v>
      </c>
      <c r="U437" s="1005">
        <f t="shared" si="377"/>
        <v>0</v>
      </c>
      <c r="V437" s="1005">
        <v>334</v>
      </c>
      <c r="W437" s="1005">
        <v>110.88</v>
      </c>
      <c r="X437" s="1005">
        <v>267.2</v>
      </c>
      <c r="Y437" s="1005">
        <v>0.98950000000000005</v>
      </c>
      <c r="Z437" s="1024">
        <f t="shared" si="426"/>
        <v>0.49662047057880399</v>
      </c>
      <c r="AA437" s="1005">
        <v>39647</v>
      </c>
      <c r="AB437" s="1005">
        <f t="shared" si="378"/>
        <v>47900</v>
      </c>
      <c r="AC437" s="1005">
        <f t="shared" si="379"/>
        <v>0</v>
      </c>
      <c r="AD437" s="1005">
        <v>334</v>
      </c>
      <c r="AE437" s="1005">
        <v>119.52</v>
      </c>
      <c r="AF437" s="1005">
        <v>267.2</v>
      </c>
      <c r="AG437" s="1005">
        <v>0.99099999999999999</v>
      </c>
      <c r="AH437" s="1024">
        <f t="shared" si="427"/>
        <v>0.47762735529933359</v>
      </c>
      <c r="AI437" s="1005">
        <v>42472</v>
      </c>
      <c r="AJ437" s="1005">
        <f t="shared" si="380"/>
        <v>53354</v>
      </c>
      <c r="AK437" s="1005">
        <f t="shared" si="381"/>
        <v>0</v>
      </c>
      <c r="AL437" s="1005">
        <v>334</v>
      </c>
      <c r="AM437" s="1005">
        <v>130.32</v>
      </c>
      <c r="AN437" s="1005">
        <v>267.2</v>
      </c>
      <c r="AO437" s="1005">
        <v>0.99160000000000004</v>
      </c>
      <c r="AP437" s="1024">
        <f t="shared" si="428"/>
        <v>0.49136699076549367</v>
      </c>
      <c r="AQ437" s="1005">
        <v>47642</v>
      </c>
      <c r="AR437" s="1005">
        <f t="shared" si="382"/>
        <v>58175</v>
      </c>
      <c r="AS437" s="1005">
        <f t="shared" si="383"/>
        <v>0</v>
      </c>
      <c r="AT437" s="1005">
        <v>334</v>
      </c>
      <c r="AU437" s="1005">
        <v>129</v>
      </c>
      <c r="AV437" s="1005">
        <v>267.2</v>
      </c>
      <c r="AW437" s="1005">
        <v>0.99109999999999998</v>
      </c>
      <c r="AX437" s="1024">
        <f t="shared" si="429"/>
        <v>0.52594745908699392</v>
      </c>
      <c r="AY437" s="1005">
        <v>48850</v>
      </c>
      <c r="AZ437" s="1005">
        <f t="shared" si="384"/>
        <v>55728</v>
      </c>
      <c r="BA437" s="1005">
        <f t="shared" si="385"/>
        <v>0</v>
      </c>
      <c r="BB437" s="1005">
        <v>334</v>
      </c>
      <c r="BC437" s="1005">
        <v>132.96</v>
      </c>
      <c r="BD437" s="1005">
        <v>267.2</v>
      </c>
      <c r="BE437" s="1005">
        <v>0.99039999999999995</v>
      </c>
      <c r="BF437" s="1024">
        <f t="shared" si="430"/>
        <v>0.51091645316563794</v>
      </c>
      <c r="BG437" s="1005">
        <v>50541</v>
      </c>
      <c r="BH437" s="1005">
        <f t="shared" si="386"/>
        <v>59353</v>
      </c>
      <c r="BI437" s="1005">
        <f t="shared" si="387"/>
        <v>0</v>
      </c>
      <c r="BJ437" s="1005">
        <v>334</v>
      </c>
      <c r="BK437" s="1005">
        <v>117.48</v>
      </c>
      <c r="BL437" s="1005">
        <v>267.2</v>
      </c>
      <c r="BM437" s="1005">
        <v>0.97629999999999995</v>
      </c>
      <c r="BN437" s="1024">
        <f t="shared" si="431"/>
        <v>0.43593708621798505</v>
      </c>
      <c r="BO437" s="1005">
        <v>36874</v>
      </c>
      <c r="BP437" s="1005">
        <f t="shared" si="388"/>
        <v>50751</v>
      </c>
      <c r="BQ437" s="1005">
        <f t="shared" si="389"/>
        <v>0</v>
      </c>
      <c r="BR437" s="1005">
        <v>334</v>
      </c>
      <c r="BS437" s="1005">
        <v>116.88</v>
      </c>
      <c r="BT437" s="1005">
        <v>267.2</v>
      </c>
      <c r="BU437" s="1005">
        <v>0.95860000000000001</v>
      </c>
      <c r="BV437" s="1024">
        <f t="shared" si="423"/>
        <v>0.40166184598853338</v>
      </c>
      <c r="BW437" s="1005">
        <v>34928</v>
      </c>
      <c r="BX437" s="1005">
        <f t="shared" si="390"/>
        <v>52175</v>
      </c>
      <c r="BY437" s="1005">
        <f t="shared" si="391"/>
        <v>0</v>
      </c>
      <c r="BZ437" s="1005">
        <v>334</v>
      </c>
      <c r="CA437" s="1005">
        <v>117.6</v>
      </c>
      <c r="CB437" s="1005">
        <v>267.2</v>
      </c>
      <c r="CC437" s="1005">
        <v>0.95709999999999995</v>
      </c>
      <c r="CD437" s="1024">
        <f t="shared" si="422"/>
        <v>0.37995574573915591</v>
      </c>
      <c r="CE437" s="1005">
        <v>33244</v>
      </c>
      <c r="CF437" s="1005">
        <f t="shared" si="392"/>
        <v>52497</v>
      </c>
      <c r="CG437" s="1005">
        <f t="shared" si="393"/>
        <v>0</v>
      </c>
      <c r="CH437" s="1005">
        <v>334</v>
      </c>
      <c r="CI437" s="1005">
        <v>106.92</v>
      </c>
      <c r="CJ437" s="1005">
        <v>267.2</v>
      </c>
      <c r="CK437" s="1005">
        <v>0.95940000000000003</v>
      </c>
      <c r="CL437" s="1024">
        <f t="shared" si="420"/>
        <v>0.40975506831988312</v>
      </c>
      <c r="CM437" s="1005">
        <v>29441</v>
      </c>
      <c r="CN437" s="1005">
        <f t="shared" si="394"/>
        <v>43110</v>
      </c>
      <c r="CO437" s="1005">
        <f t="shared" si="395"/>
        <v>0</v>
      </c>
      <c r="CP437" s="1005">
        <v>334</v>
      </c>
      <c r="CQ437" s="1005">
        <v>129</v>
      </c>
      <c r="CR437" s="1005">
        <v>267.2</v>
      </c>
      <c r="CS437" s="1005">
        <v>0.98340000000000005</v>
      </c>
      <c r="CT437" s="1024">
        <f t="shared" si="421"/>
        <v>0.36489330665999831</v>
      </c>
      <c r="CU437" s="1005">
        <v>35021</v>
      </c>
      <c r="CV437" s="1005">
        <f t="shared" si="396"/>
        <v>57586</v>
      </c>
      <c r="CW437" s="1005">
        <f t="shared" si="397"/>
        <v>0</v>
      </c>
    </row>
    <row r="438" spans="1:101">
      <c r="A438" s="1004">
        <v>432</v>
      </c>
      <c r="B438" s="1005" t="s">
        <v>23</v>
      </c>
      <c r="C438" s="1004" t="s">
        <v>1274</v>
      </c>
      <c r="D438" s="1005" t="s">
        <v>2011</v>
      </c>
      <c r="E438" s="1004" t="s">
        <v>55</v>
      </c>
      <c r="F438" s="1004">
        <v>335</v>
      </c>
      <c r="G438" s="1005">
        <v>464.48</v>
      </c>
      <c r="H438" s="1004">
        <v>464.48</v>
      </c>
      <c r="I438" s="1005">
        <v>0.96220000000000006</v>
      </c>
      <c r="J438" s="1024">
        <f t="shared" si="424"/>
        <v>0.36879951774026865</v>
      </c>
      <c r="K438" s="1005">
        <v>123336</v>
      </c>
      <c r="L438" s="1005">
        <f t="shared" si="374"/>
        <v>200655</v>
      </c>
      <c r="M438" s="1005">
        <f t="shared" si="375"/>
        <v>0</v>
      </c>
      <c r="N438" s="1005">
        <v>335</v>
      </c>
      <c r="O438" s="1005">
        <v>404</v>
      </c>
      <c r="P438" s="1005">
        <v>404</v>
      </c>
      <c r="Q438" s="1005">
        <v>0.95279999999999998</v>
      </c>
      <c r="R438" s="1024">
        <f t="shared" si="425"/>
        <v>0.31740391781113597</v>
      </c>
      <c r="S438" s="1005">
        <v>95404</v>
      </c>
      <c r="T438" s="1005">
        <f t="shared" si="376"/>
        <v>180346</v>
      </c>
      <c r="U438" s="1005">
        <f t="shared" si="377"/>
        <v>0</v>
      </c>
      <c r="V438" s="1005">
        <v>335</v>
      </c>
      <c r="W438" s="1005">
        <v>425.28</v>
      </c>
      <c r="X438" s="1005">
        <v>425.28</v>
      </c>
      <c r="Y438" s="1005">
        <v>0.95199999999999996</v>
      </c>
      <c r="Z438" s="1024">
        <f t="shared" si="426"/>
        <v>0.38919456985201911</v>
      </c>
      <c r="AA438" s="1005">
        <v>119172</v>
      </c>
      <c r="AB438" s="1005">
        <f t="shared" si="378"/>
        <v>183721</v>
      </c>
      <c r="AC438" s="1005">
        <f t="shared" si="379"/>
        <v>0</v>
      </c>
      <c r="AD438" s="1005">
        <v>335</v>
      </c>
      <c r="AE438" s="1005">
        <v>436</v>
      </c>
      <c r="AF438" s="1005">
        <v>436</v>
      </c>
      <c r="AG438" s="1005">
        <v>0.95309999999999995</v>
      </c>
      <c r="AH438" s="1024">
        <f t="shared" si="427"/>
        <v>0.41415112952550065</v>
      </c>
      <c r="AI438" s="1005">
        <v>134344</v>
      </c>
      <c r="AJ438" s="1005">
        <f t="shared" si="380"/>
        <v>194630</v>
      </c>
      <c r="AK438" s="1005">
        <f t="shared" si="381"/>
        <v>0</v>
      </c>
      <c r="AL438" s="1005">
        <v>335</v>
      </c>
      <c r="AM438" s="1005">
        <v>436</v>
      </c>
      <c r="AN438" s="1005">
        <v>436</v>
      </c>
      <c r="AO438" s="1005">
        <v>0.94279999999999997</v>
      </c>
      <c r="AP438" s="1024">
        <f t="shared" si="428"/>
        <v>0.40718407812962415</v>
      </c>
      <c r="AQ438" s="1005">
        <v>132084</v>
      </c>
      <c r="AR438" s="1005">
        <f t="shared" si="382"/>
        <v>194630</v>
      </c>
      <c r="AS438" s="1005">
        <f t="shared" si="383"/>
        <v>0</v>
      </c>
      <c r="AT438" s="1005">
        <v>335</v>
      </c>
      <c r="AU438" s="1005">
        <v>440</v>
      </c>
      <c r="AV438" s="1005">
        <v>440</v>
      </c>
      <c r="AW438" s="1005">
        <v>0.94359999999999999</v>
      </c>
      <c r="AX438" s="1024">
        <f t="shared" si="429"/>
        <v>0.45358585858585859</v>
      </c>
      <c r="AY438" s="1005">
        <v>143696</v>
      </c>
      <c r="AZ438" s="1005">
        <f t="shared" si="384"/>
        <v>190080</v>
      </c>
      <c r="BA438" s="1005">
        <f t="shared" si="385"/>
        <v>0</v>
      </c>
      <c r="BB438" s="1005">
        <v>335</v>
      </c>
      <c r="BC438" s="1005">
        <v>520</v>
      </c>
      <c r="BD438" s="1005">
        <v>520</v>
      </c>
      <c r="BE438" s="1005">
        <v>0.94350000000000001</v>
      </c>
      <c r="BF438" s="1024">
        <f t="shared" si="430"/>
        <v>0.40691687344913152</v>
      </c>
      <c r="BG438" s="1005">
        <v>157428</v>
      </c>
      <c r="BH438" s="1005">
        <f t="shared" si="386"/>
        <v>232128</v>
      </c>
      <c r="BI438" s="1005">
        <f t="shared" si="387"/>
        <v>0</v>
      </c>
      <c r="BJ438" s="1005">
        <v>335</v>
      </c>
      <c r="BK438" s="1005">
        <v>556</v>
      </c>
      <c r="BL438" s="1005">
        <v>556</v>
      </c>
      <c r="BM438" s="1005">
        <v>0.93120000000000003</v>
      </c>
      <c r="BN438" s="1024">
        <f t="shared" si="431"/>
        <v>0.44380495603517184</v>
      </c>
      <c r="BO438" s="1005">
        <v>177664</v>
      </c>
      <c r="BP438" s="1005">
        <f t="shared" si="388"/>
        <v>240192</v>
      </c>
      <c r="BQ438" s="1005">
        <f t="shared" si="389"/>
        <v>0</v>
      </c>
      <c r="BR438" s="1005">
        <v>335</v>
      </c>
      <c r="BS438" s="1005">
        <v>500.48</v>
      </c>
      <c r="BT438" s="1005">
        <v>500.48</v>
      </c>
      <c r="BU438" s="1005">
        <v>0.91690000000000005</v>
      </c>
      <c r="BV438" s="1024">
        <f t="shared" si="423"/>
        <v>0.46242166659791545</v>
      </c>
      <c r="BW438" s="1005">
        <v>172186</v>
      </c>
      <c r="BX438" s="1005">
        <f t="shared" si="390"/>
        <v>223414</v>
      </c>
      <c r="BY438" s="1005">
        <f t="shared" si="391"/>
        <v>0</v>
      </c>
      <c r="BZ438" s="1005">
        <v>335</v>
      </c>
      <c r="CA438" s="1005">
        <v>488.48</v>
      </c>
      <c r="CB438" s="1005">
        <v>488.48</v>
      </c>
      <c r="CC438" s="1005">
        <v>0.9083</v>
      </c>
      <c r="CD438" s="1024">
        <f t="shared" si="422"/>
        <v>0.46925793948487121</v>
      </c>
      <c r="CE438" s="1005">
        <v>170542</v>
      </c>
      <c r="CF438" s="1005">
        <f t="shared" si="392"/>
        <v>218057</v>
      </c>
      <c r="CG438" s="1005">
        <f t="shared" si="393"/>
        <v>0</v>
      </c>
      <c r="CH438" s="1005">
        <v>335</v>
      </c>
      <c r="CI438" s="1005">
        <v>474.56</v>
      </c>
      <c r="CJ438" s="1005">
        <v>474.56</v>
      </c>
      <c r="CK438" s="1005">
        <v>0.92269999999999996</v>
      </c>
      <c r="CL438" s="1024">
        <f t="shared" si="420"/>
        <v>0.45444351459396976</v>
      </c>
      <c r="CM438" s="1005">
        <v>144924</v>
      </c>
      <c r="CN438" s="1005">
        <f t="shared" si="394"/>
        <v>191343</v>
      </c>
      <c r="CO438" s="1005">
        <f t="shared" si="395"/>
        <v>0</v>
      </c>
      <c r="CP438" s="1005">
        <v>335</v>
      </c>
      <c r="CQ438" s="1005">
        <v>472.32</v>
      </c>
      <c r="CR438" s="1005">
        <v>472.32</v>
      </c>
      <c r="CS438" s="1005">
        <v>0.94259999999999999</v>
      </c>
      <c r="CT438" s="1024">
        <f t="shared" si="421"/>
        <v>0.43854107475886583</v>
      </c>
      <c r="CU438" s="1005">
        <v>154106</v>
      </c>
      <c r="CV438" s="1005">
        <f t="shared" si="396"/>
        <v>210844</v>
      </c>
      <c r="CW438" s="1005">
        <f t="shared" si="397"/>
        <v>0</v>
      </c>
    </row>
    <row r="439" spans="1:101">
      <c r="A439" s="1004">
        <v>433</v>
      </c>
      <c r="B439" s="1005" t="s">
        <v>280</v>
      </c>
      <c r="C439" s="1004" t="s">
        <v>1274</v>
      </c>
      <c r="D439" s="1005" t="s">
        <v>2213</v>
      </c>
      <c r="E439" s="1004" t="s">
        <v>55</v>
      </c>
      <c r="F439" s="1004">
        <v>341</v>
      </c>
      <c r="G439" s="1005">
        <v>117</v>
      </c>
      <c r="H439" s="1004">
        <v>272.8</v>
      </c>
      <c r="I439" s="1005">
        <v>0.86599999999999999</v>
      </c>
      <c r="J439" s="1024">
        <f t="shared" si="424"/>
        <v>0.1728395061728395</v>
      </c>
      <c r="K439" s="1005">
        <v>14560</v>
      </c>
      <c r="L439" s="1005">
        <f t="shared" si="374"/>
        <v>50544</v>
      </c>
      <c r="M439" s="1005">
        <f t="shared" si="375"/>
        <v>0</v>
      </c>
      <c r="N439" s="1005">
        <v>341</v>
      </c>
      <c r="O439" s="1005">
        <v>106</v>
      </c>
      <c r="P439" s="1005">
        <v>272.8</v>
      </c>
      <c r="Q439" s="1005">
        <v>0.85760000000000003</v>
      </c>
      <c r="R439" s="1024">
        <f t="shared" si="425"/>
        <v>0.16344593223777643</v>
      </c>
      <c r="S439" s="1005">
        <v>12890</v>
      </c>
      <c r="T439" s="1005">
        <f t="shared" si="376"/>
        <v>47318</v>
      </c>
      <c r="U439" s="1005">
        <f t="shared" si="377"/>
        <v>0</v>
      </c>
      <c r="V439" s="1005">
        <v>341</v>
      </c>
      <c r="W439" s="1005">
        <v>115</v>
      </c>
      <c r="X439" s="1005">
        <v>272.8</v>
      </c>
      <c r="Y439" s="1005">
        <v>0.85350000000000004</v>
      </c>
      <c r="Z439" s="1024">
        <f t="shared" si="426"/>
        <v>0.16455314009661837</v>
      </c>
      <c r="AA439" s="1005">
        <v>13625</v>
      </c>
      <c r="AB439" s="1005">
        <f t="shared" si="378"/>
        <v>49680</v>
      </c>
      <c r="AC439" s="1005">
        <f t="shared" si="379"/>
        <v>0</v>
      </c>
      <c r="AD439" s="1005">
        <v>341</v>
      </c>
      <c r="AE439" s="1005">
        <v>140</v>
      </c>
      <c r="AF439" s="1005">
        <v>272.8</v>
      </c>
      <c r="AG439" s="1005">
        <v>0.86180000000000001</v>
      </c>
      <c r="AH439" s="1024">
        <f t="shared" si="427"/>
        <v>0.15250576036866359</v>
      </c>
      <c r="AI439" s="1005">
        <v>15885</v>
      </c>
      <c r="AJ439" s="1005">
        <f t="shared" si="380"/>
        <v>62496</v>
      </c>
      <c r="AK439" s="1005">
        <f t="shared" si="381"/>
        <v>0</v>
      </c>
      <c r="AL439" s="1005">
        <v>341</v>
      </c>
      <c r="AM439" s="1005">
        <v>166</v>
      </c>
      <c r="AN439" s="1005">
        <v>272.8</v>
      </c>
      <c r="AO439" s="1005">
        <v>0.86409999999999998</v>
      </c>
      <c r="AP439" s="1024">
        <f t="shared" si="428"/>
        <v>0.10072548257546314</v>
      </c>
      <c r="AQ439" s="1005">
        <v>12440</v>
      </c>
      <c r="AR439" s="1005">
        <f t="shared" si="382"/>
        <v>74102</v>
      </c>
      <c r="AS439" s="1005">
        <f t="shared" si="383"/>
        <v>0</v>
      </c>
      <c r="AT439" s="1005">
        <v>341</v>
      </c>
      <c r="AU439" s="1005">
        <v>113</v>
      </c>
      <c r="AV439" s="1005">
        <v>272.8</v>
      </c>
      <c r="AW439" s="1005">
        <v>0.86219999999999997</v>
      </c>
      <c r="AX439" s="1024">
        <f t="shared" si="429"/>
        <v>0.19677974434611603</v>
      </c>
      <c r="AY439" s="1005">
        <v>16010</v>
      </c>
      <c r="AZ439" s="1005">
        <f t="shared" si="384"/>
        <v>48816</v>
      </c>
      <c r="BA439" s="1005">
        <f t="shared" si="385"/>
        <v>0</v>
      </c>
      <c r="BB439" s="1005">
        <v>341</v>
      </c>
      <c r="BC439" s="1005">
        <v>118</v>
      </c>
      <c r="BD439" s="1005">
        <v>272.8</v>
      </c>
      <c r="BE439" s="1005">
        <v>0.86119999999999997</v>
      </c>
      <c r="BF439" s="1024">
        <f t="shared" si="430"/>
        <v>0.16373929287406597</v>
      </c>
      <c r="BG439" s="1005">
        <v>14375</v>
      </c>
      <c r="BH439" s="1005">
        <f t="shared" si="386"/>
        <v>52675</v>
      </c>
      <c r="BI439" s="1005">
        <f t="shared" si="387"/>
        <v>0</v>
      </c>
      <c r="BJ439" s="1005">
        <v>341</v>
      </c>
      <c r="BK439" s="1005">
        <v>117</v>
      </c>
      <c r="BL439" s="1005">
        <v>272.8</v>
      </c>
      <c r="BM439" s="1005">
        <v>0.86009999999999998</v>
      </c>
      <c r="BN439" s="1024">
        <f t="shared" si="431"/>
        <v>0.24578584995251662</v>
      </c>
      <c r="BO439" s="1005">
        <v>20705</v>
      </c>
      <c r="BP439" s="1005">
        <f t="shared" si="388"/>
        <v>50544</v>
      </c>
      <c r="BQ439" s="1005">
        <f t="shared" si="389"/>
        <v>0</v>
      </c>
      <c r="BR439" s="1005">
        <v>341</v>
      </c>
      <c r="BS439" s="1005">
        <v>113</v>
      </c>
      <c r="BT439" s="1005">
        <v>272.8</v>
      </c>
      <c r="BU439" s="1005">
        <v>0.8629</v>
      </c>
      <c r="BV439" s="1024">
        <f t="shared" si="423"/>
        <v>0.16355029022742412</v>
      </c>
      <c r="BW439" s="1005">
        <v>13750</v>
      </c>
      <c r="BX439" s="1005">
        <f t="shared" si="390"/>
        <v>50443</v>
      </c>
      <c r="BY439" s="1005">
        <f t="shared" si="391"/>
        <v>0</v>
      </c>
      <c r="BZ439" s="1005">
        <v>341</v>
      </c>
      <c r="CA439" s="1005">
        <v>111</v>
      </c>
      <c r="CB439" s="1005">
        <v>272.8</v>
      </c>
      <c r="CC439" s="1005">
        <v>0.85829999999999995</v>
      </c>
      <c r="CD439" s="1024">
        <f t="shared" si="422"/>
        <v>0.24750557008621524</v>
      </c>
      <c r="CE439" s="1005">
        <v>20440</v>
      </c>
      <c r="CF439" s="1005">
        <f t="shared" si="392"/>
        <v>49550</v>
      </c>
      <c r="CG439" s="1005">
        <f t="shared" si="393"/>
        <v>0</v>
      </c>
      <c r="CH439" s="1005">
        <v>341</v>
      </c>
      <c r="CI439" s="1005">
        <v>113</v>
      </c>
      <c r="CJ439" s="1005">
        <v>272.8</v>
      </c>
      <c r="CK439" s="1005">
        <v>0.85940000000000005</v>
      </c>
      <c r="CL439" s="1024">
        <f t="shared" si="420"/>
        <v>0.14334439528023599</v>
      </c>
      <c r="CM439" s="1005">
        <v>10885</v>
      </c>
      <c r="CN439" s="1005">
        <f t="shared" si="394"/>
        <v>45562</v>
      </c>
      <c r="CO439" s="1005">
        <f t="shared" si="395"/>
        <v>0</v>
      </c>
      <c r="CP439" s="1005">
        <v>341</v>
      </c>
      <c r="CQ439" s="1005">
        <v>116</v>
      </c>
      <c r="CR439" s="1005">
        <v>272.8</v>
      </c>
      <c r="CS439" s="1005">
        <v>0.85860000000000003</v>
      </c>
      <c r="CT439" s="1024">
        <f t="shared" si="421"/>
        <v>0.20908648498331481</v>
      </c>
      <c r="CU439" s="1005">
        <v>18045</v>
      </c>
      <c r="CV439" s="1005">
        <f t="shared" si="396"/>
        <v>51782</v>
      </c>
      <c r="CW439" s="1005">
        <f t="shared" si="397"/>
        <v>0</v>
      </c>
    </row>
    <row r="440" spans="1:101">
      <c r="A440" s="1004">
        <v>434</v>
      </c>
      <c r="B440" s="1005" t="s">
        <v>36</v>
      </c>
      <c r="C440" s="1004" t="s">
        <v>1274</v>
      </c>
      <c r="D440" s="1005" t="s">
        <v>2011</v>
      </c>
      <c r="E440" s="1004" t="s">
        <v>55</v>
      </c>
      <c r="F440" s="1004">
        <v>349</v>
      </c>
      <c r="G440" s="1005">
        <v>260</v>
      </c>
      <c r="H440" s="1004">
        <v>279.2</v>
      </c>
      <c r="I440" s="1005">
        <v>0.99709999999999999</v>
      </c>
      <c r="J440" s="1024">
        <f t="shared" si="424"/>
        <v>0.64748931623931627</v>
      </c>
      <c r="K440" s="1005">
        <v>121210</v>
      </c>
      <c r="L440" s="1005">
        <f t="shared" si="374"/>
        <v>112320</v>
      </c>
      <c r="M440" s="1005">
        <f t="shared" si="375"/>
        <v>8890</v>
      </c>
      <c r="N440" s="1005">
        <v>349</v>
      </c>
      <c r="O440" s="1005">
        <v>240</v>
      </c>
      <c r="P440" s="1005">
        <v>279.2</v>
      </c>
      <c r="Q440" s="1005">
        <v>0.99470000000000003</v>
      </c>
      <c r="R440" s="1024">
        <f t="shared" si="425"/>
        <v>0.36990367383512546</v>
      </c>
      <c r="S440" s="1005">
        <v>66050</v>
      </c>
      <c r="T440" s="1005">
        <f t="shared" si="376"/>
        <v>107136</v>
      </c>
      <c r="U440" s="1005">
        <f t="shared" si="377"/>
        <v>0</v>
      </c>
      <c r="V440" s="1005">
        <v>349</v>
      </c>
      <c r="W440" s="1005">
        <v>240</v>
      </c>
      <c r="X440" s="1005">
        <v>279.2</v>
      </c>
      <c r="Y440" s="1005">
        <v>0.99680000000000002</v>
      </c>
      <c r="Z440" s="1024">
        <f t="shared" si="426"/>
        <v>0.49270833333333336</v>
      </c>
      <c r="AA440" s="1005">
        <v>85140</v>
      </c>
      <c r="AB440" s="1005">
        <f t="shared" si="378"/>
        <v>103680</v>
      </c>
      <c r="AC440" s="1005">
        <f t="shared" si="379"/>
        <v>0</v>
      </c>
      <c r="AD440" s="1005">
        <v>349</v>
      </c>
      <c r="AE440" s="1005">
        <v>260</v>
      </c>
      <c r="AF440" s="1005">
        <v>279.2</v>
      </c>
      <c r="AG440" s="1005">
        <v>0.99839999999999995</v>
      </c>
      <c r="AH440" s="1024">
        <f t="shared" si="427"/>
        <v>0.54957609594706369</v>
      </c>
      <c r="AI440" s="1005">
        <v>106310</v>
      </c>
      <c r="AJ440" s="1005">
        <f t="shared" si="380"/>
        <v>116064</v>
      </c>
      <c r="AK440" s="1005">
        <f t="shared" si="381"/>
        <v>0</v>
      </c>
      <c r="AL440" s="1005">
        <v>349</v>
      </c>
      <c r="AM440" s="1005">
        <v>260</v>
      </c>
      <c r="AN440" s="1005">
        <v>279.2</v>
      </c>
      <c r="AO440" s="1005">
        <v>0.99829999999999997</v>
      </c>
      <c r="AP440" s="1024">
        <f t="shared" si="428"/>
        <v>0.47813275434243174</v>
      </c>
      <c r="AQ440" s="1005">
        <v>92490</v>
      </c>
      <c r="AR440" s="1005">
        <f t="shared" si="382"/>
        <v>116064</v>
      </c>
      <c r="AS440" s="1005">
        <f t="shared" si="383"/>
        <v>0</v>
      </c>
      <c r="AT440" s="1005">
        <v>349</v>
      </c>
      <c r="AU440" s="1005">
        <v>260</v>
      </c>
      <c r="AV440" s="1005">
        <v>279.2</v>
      </c>
      <c r="AW440" s="1005">
        <v>0.99850000000000005</v>
      </c>
      <c r="AX440" s="1024">
        <f t="shared" si="429"/>
        <v>0.49545940170940173</v>
      </c>
      <c r="AY440" s="1005">
        <v>92750</v>
      </c>
      <c r="AZ440" s="1005">
        <f t="shared" si="384"/>
        <v>112320</v>
      </c>
      <c r="BA440" s="1005">
        <f t="shared" si="385"/>
        <v>0</v>
      </c>
      <c r="BB440" s="1005">
        <v>349</v>
      </c>
      <c r="BC440" s="1005">
        <v>270</v>
      </c>
      <c r="BD440" s="1005">
        <v>279.2</v>
      </c>
      <c r="BE440" s="1005">
        <v>0.998</v>
      </c>
      <c r="BF440" s="1024">
        <f t="shared" si="430"/>
        <v>0.5405217045001991</v>
      </c>
      <c r="BG440" s="1005">
        <v>108580</v>
      </c>
      <c r="BH440" s="1005">
        <f t="shared" si="386"/>
        <v>120528</v>
      </c>
      <c r="BI440" s="1005">
        <f t="shared" si="387"/>
        <v>0</v>
      </c>
      <c r="BJ440" s="1005">
        <v>349</v>
      </c>
      <c r="BK440" s="1005">
        <v>230</v>
      </c>
      <c r="BL440" s="1005">
        <v>279.2</v>
      </c>
      <c r="BM440" s="1005">
        <v>0.98240000000000005</v>
      </c>
      <c r="BN440" s="1024">
        <f t="shared" si="431"/>
        <v>0.42584541062801934</v>
      </c>
      <c r="BO440" s="1005">
        <v>70520</v>
      </c>
      <c r="BP440" s="1005">
        <f t="shared" si="388"/>
        <v>99360</v>
      </c>
      <c r="BQ440" s="1005">
        <f t="shared" si="389"/>
        <v>0</v>
      </c>
      <c r="BR440" s="1005">
        <v>349</v>
      </c>
      <c r="BS440" s="1005">
        <v>260</v>
      </c>
      <c r="BT440" s="1005">
        <v>279.2</v>
      </c>
      <c r="BU440" s="1005">
        <v>0.9778</v>
      </c>
      <c r="BV440" s="1024">
        <f t="shared" si="423"/>
        <v>0.39743589743589741</v>
      </c>
      <c r="BW440" s="1005">
        <v>76880</v>
      </c>
      <c r="BX440" s="1005">
        <f t="shared" si="390"/>
        <v>116064</v>
      </c>
      <c r="BY440" s="1005">
        <f t="shared" si="391"/>
        <v>0</v>
      </c>
      <c r="BZ440" s="1005">
        <v>349</v>
      </c>
      <c r="CA440" s="1005">
        <v>268</v>
      </c>
      <c r="CB440" s="1005">
        <v>279.2</v>
      </c>
      <c r="CC440" s="1005">
        <v>0.98899999999999999</v>
      </c>
      <c r="CD440" s="1024">
        <f t="shared" si="422"/>
        <v>0.64450930829722353</v>
      </c>
      <c r="CE440" s="1005">
        <v>128510</v>
      </c>
      <c r="CF440" s="1005">
        <f t="shared" si="392"/>
        <v>119635</v>
      </c>
      <c r="CG440" s="1005">
        <f t="shared" si="393"/>
        <v>8875</v>
      </c>
      <c r="CH440" s="1005">
        <v>349</v>
      </c>
      <c r="CI440" s="1005">
        <v>298</v>
      </c>
      <c r="CJ440" s="1005">
        <v>298</v>
      </c>
      <c r="CK440" s="1005">
        <v>0.99370000000000003</v>
      </c>
      <c r="CL440" s="1024">
        <f t="shared" si="420"/>
        <v>0.59733541067433682</v>
      </c>
      <c r="CM440" s="1005">
        <v>119620</v>
      </c>
      <c r="CN440" s="1005">
        <f t="shared" si="394"/>
        <v>120154</v>
      </c>
      <c r="CO440" s="1005">
        <f t="shared" si="395"/>
        <v>0</v>
      </c>
      <c r="CP440" s="1005">
        <v>349</v>
      </c>
      <c r="CQ440" s="1005">
        <v>282</v>
      </c>
      <c r="CR440" s="1005">
        <v>282</v>
      </c>
      <c r="CS440" s="1005">
        <v>0.997</v>
      </c>
      <c r="CT440" s="1024">
        <f t="shared" si="421"/>
        <v>0.56909174102036142</v>
      </c>
      <c r="CU440" s="1005">
        <v>119400</v>
      </c>
      <c r="CV440" s="1005">
        <f t="shared" si="396"/>
        <v>125885</v>
      </c>
      <c r="CW440" s="1005">
        <f t="shared" si="397"/>
        <v>0</v>
      </c>
    </row>
    <row r="441" spans="1:101">
      <c r="A441" s="1004">
        <v>435</v>
      </c>
      <c r="B441" s="1005" t="s">
        <v>1904</v>
      </c>
      <c r="C441" s="1004" t="s">
        <v>1274</v>
      </c>
      <c r="D441" s="1005" t="s">
        <v>2051</v>
      </c>
      <c r="E441" s="1004" t="s">
        <v>55</v>
      </c>
      <c r="F441" s="1004">
        <v>350</v>
      </c>
      <c r="G441" s="1005">
        <v>128.88</v>
      </c>
      <c r="H441" s="1004">
        <v>280</v>
      </c>
      <c r="I441" s="1005">
        <v>0.98599999999999999</v>
      </c>
      <c r="J441" s="1024">
        <f t="shared" si="424"/>
        <v>0.43975015518311611</v>
      </c>
      <c r="K441" s="1005">
        <v>40806</v>
      </c>
      <c r="L441" s="1005">
        <f t="shared" si="374"/>
        <v>55676</v>
      </c>
      <c r="M441" s="1005">
        <f t="shared" si="375"/>
        <v>0</v>
      </c>
      <c r="N441" s="1005">
        <v>350</v>
      </c>
      <c r="O441" s="1005">
        <v>125.04</v>
      </c>
      <c r="P441" s="1005">
        <v>280</v>
      </c>
      <c r="Q441" s="1005">
        <v>0.98409999999999997</v>
      </c>
      <c r="R441" s="1024">
        <f t="shared" si="425"/>
        <v>0.424960786741791</v>
      </c>
      <c r="S441" s="1005">
        <v>39534</v>
      </c>
      <c r="T441" s="1005">
        <f t="shared" si="376"/>
        <v>55818</v>
      </c>
      <c r="U441" s="1005">
        <f t="shared" si="377"/>
        <v>0</v>
      </c>
      <c r="V441" s="1005">
        <v>350</v>
      </c>
      <c r="W441" s="1005">
        <v>129.6</v>
      </c>
      <c r="X441" s="1005">
        <v>280</v>
      </c>
      <c r="Y441" s="1005">
        <v>0.98799999999999999</v>
      </c>
      <c r="Z441" s="1024">
        <f t="shared" si="426"/>
        <v>0.45762602880658437</v>
      </c>
      <c r="AA441" s="1005">
        <v>42702</v>
      </c>
      <c r="AB441" s="1005">
        <f t="shared" si="378"/>
        <v>55987</v>
      </c>
      <c r="AC441" s="1005">
        <f t="shared" si="379"/>
        <v>0</v>
      </c>
      <c r="AD441" s="1005">
        <v>350</v>
      </c>
      <c r="AE441" s="1005">
        <v>134.88</v>
      </c>
      <c r="AF441" s="1005">
        <v>280</v>
      </c>
      <c r="AG441" s="1005">
        <v>0.98980000000000001</v>
      </c>
      <c r="AH441" s="1024">
        <f t="shared" si="427"/>
        <v>0.44597587341675277</v>
      </c>
      <c r="AI441" s="1005">
        <v>44754</v>
      </c>
      <c r="AJ441" s="1005">
        <f t="shared" si="380"/>
        <v>60210</v>
      </c>
      <c r="AK441" s="1005">
        <f t="shared" si="381"/>
        <v>0</v>
      </c>
      <c r="AL441" s="1005">
        <v>350</v>
      </c>
      <c r="AM441" s="1005">
        <v>152.4</v>
      </c>
      <c r="AN441" s="1005">
        <v>280</v>
      </c>
      <c r="AO441" s="1005">
        <v>0.98860000000000003</v>
      </c>
      <c r="AP441" s="1024">
        <f t="shared" si="428"/>
        <v>0.40245851325035981</v>
      </c>
      <c r="AQ441" s="1005">
        <v>45633</v>
      </c>
      <c r="AR441" s="1005">
        <f t="shared" si="382"/>
        <v>68031</v>
      </c>
      <c r="AS441" s="1005">
        <f t="shared" si="383"/>
        <v>0</v>
      </c>
      <c r="AT441" s="1005">
        <v>350</v>
      </c>
      <c r="AU441" s="1005">
        <v>201.12</v>
      </c>
      <c r="AV441" s="1005">
        <v>280</v>
      </c>
      <c r="AW441" s="1005">
        <v>0.97319999999999995</v>
      </c>
      <c r="AX441" s="1024">
        <f t="shared" si="429"/>
        <v>0.31160915539644657</v>
      </c>
      <c r="AY441" s="1005">
        <v>45123</v>
      </c>
      <c r="AZ441" s="1005">
        <f t="shared" si="384"/>
        <v>86884</v>
      </c>
      <c r="BA441" s="1005">
        <f t="shared" si="385"/>
        <v>0</v>
      </c>
      <c r="BB441" s="1005">
        <v>350</v>
      </c>
      <c r="BC441" s="1005">
        <v>200.16</v>
      </c>
      <c r="BD441" s="1005">
        <v>280</v>
      </c>
      <c r="BE441" s="1005">
        <v>0.96940000000000004</v>
      </c>
      <c r="BF441" s="1024">
        <f t="shared" si="430"/>
        <v>0.24309181686908538</v>
      </c>
      <c r="BG441" s="1005">
        <v>36201</v>
      </c>
      <c r="BH441" s="1005">
        <f t="shared" si="386"/>
        <v>89351</v>
      </c>
      <c r="BI441" s="1005">
        <f t="shared" si="387"/>
        <v>0</v>
      </c>
      <c r="BJ441" s="1005">
        <v>350</v>
      </c>
      <c r="BK441" s="1005">
        <v>132.96</v>
      </c>
      <c r="BL441" s="1005">
        <v>280</v>
      </c>
      <c r="BM441" s="1005">
        <v>0.9546</v>
      </c>
      <c r="BN441" s="1024">
        <f t="shared" si="431"/>
        <v>0.39635980746089045</v>
      </c>
      <c r="BO441" s="1005">
        <v>37944</v>
      </c>
      <c r="BP441" s="1005">
        <f t="shared" si="388"/>
        <v>57439</v>
      </c>
      <c r="BQ441" s="1005">
        <f t="shared" si="389"/>
        <v>0</v>
      </c>
      <c r="BR441" s="1005">
        <v>350</v>
      </c>
      <c r="BS441" s="1005">
        <v>133.91999999999999</v>
      </c>
      <c r="BT441" s="1005">
        <v>280</v>
      </c>
      <c r="BU441" s="1005">
        <v>0.92090000000000005</v>
      </c>
      <c r="BV441" s="1024">
        <f t="shared" si="423"/>
        <v>0.22705539176012643</v>
      </c>
      <c r="BW441" s="1005">
        <v>22623</v>
      </c>
      <c r="BX441" s="1005">
        <f t="shared" si="390"/>
        <v>59782</v>
      </c>
      <c r="BY441" s="1005">
        <f t="shared" si="391"/>
        <v>0</v>
      </c>
      <c r="BZ441" s="1005">
        <v>350</v>
      </c>
      <c r="CA441" s="1005">
        <v>123.36</v>
      </c>
      <c r="CB441" s="1005">
        <v>280</v>
      </c>
      <c r="CC441" s="1005">
        <v>0.89019999999999999</v>
      </c>
      <c r="CD441" s="1024">
        <f t="shared" si="422"/>
        <v>0.24959729718421825</v>
      </c>
      <c r="CE441" s="1005">
        <v>22908</v>
      </c>
      <c r="CF441" s="1005">
        <f t="shared" si="392"/>
        <v>55068</v>
      </c>
      <c r="CG441" s="1005">
        <f t="shared" si="393"/>
        <v>0</v>
      </c>
      <c r="CH441" s="1005">
        <v>350</v>
      </c>
      <c r="CI441" s="1005">
        <v>144.24</v>
      </c>
      <c r="CJ441" s="1005">
        <v>280</v>
      </c>
      <c r="CK441" s="1005">
        <v>0.91449999999999998</v>
      </c>
      <c r="CL441" s="1024">
        <f t="shared" si="420"/>
        <v>0.24834601061722525</v>
      </c>
      <c r="CM441" s="1005">
        <v>24072</v>
      </c>
      <c r="CN441" s="1005">
        <f t="shared" si="394"/>
        <v>58158</v>
      </c>
      <c r="CO441" s="1005">
        <f t="shared" si="395"/>
        <v>0</v>
      </c>
      <c r="CP441" s="1005">
        <v>350</v>
      </c>
      <c r="CQ441" s="1005">
        <v>147.84</v>
      </c>
      <c r="CR441" s="1005">
        <v>280</v>
      </c>
      <c r="CS441" s="1005">
        <v>0.96940000000000004</v>
      </c>
      <c r="CT441" s="1024">
        <f t="shared" si="421"/>
        <v>0.3870520440580924</v>
      </c>
      <c r="CU441" s="1005">
        <v>42573</v>
      </c>
      <c r="CV441" s="1005">
        <f t="shared" si="396"/>
        <v>65996</v>
      </c>
      <c r="CW441" s="1005">
        <f t="shared" si="397"/>
        <v>0</v>
      </c>
    </row>
    <row r="442" spans="1:101">
      <c r="A442" s="1004">
        <v>436</v>
      </c>
      <c r="B442" s="1005" t="s">
        <v>13</v>
      </c>
      <c r="C442" s="1004" t="s">
        <v>1274</v>
      </c>
      <c r="D442" s="1005" t="s">
        <v>2011</v>
      </c>
      <c r="E442" s="1004" t="s">
        <v>55</v>
      </c>
      <c r="F442" s="1004">
        <v>350</v>
      </c>
      <c r="G442" s="1005">
        <v>155</v>
      </c>
      <c r="H442" s="1004">
        <v>280</v>
      </c>
      <c r="I442" s="1005">
        <v>0.62160000000000004</v>
      </c>
      <c r="J442" s="1024">
        <f t="shared" si="424"/>
        <v>0.43275089605734768</v>
      </c>
      <c r="K442" s="1005">
        <v>48295</v>
      </c>
      <c r="L442" s="1005">
        <f t="shared" si="374"/>
        <v>66960</v>
      </c>
      <c r="M442" s="1005">
        <f t="shared" si="375"/>
        <v>0</v>
      </c>
      <c r="N442" s="1005">
        <v>350</v>
      </c>
      <c r="O442" s="1005">
        <v>190</v>
      </c>
      <c r="P442" s="1005">
        <v>280</v>
      </c>
      <c r="Q442" s="1005">
        <v>0.66479999999999995</v>
      </c>
      <c r="R442" s="1024">
        <f t="shared" si="425"/>
        <v>0.33276740237690999</v>
      </c>
      <c r="S442" s="1005">
        <v>47040</v>
      </c>
      <c r="T442" s="1005">
        <f t="shared" si="376"/>
        <v>84816</v>
      </c>
      <c r="U442" s="1005">
        <f t="shared" si="377"/>
        <v>0</v>
      </c>
      <c r="V442" s="1005">
        <v>350</v>
      </c>
      <c r="W442" s="1005">
        <v>185</v>
      </c>
      <c r="X442" s="1005">
        <v>280</v>
      </c>
      <c r="Y442" s="1005">
        <v>0.74629999999999996</v>
      </c>
      <c r="Z442" s="1024">
        <f t="shared" si="426"/>
        <v>0.28524774774774775</v>
      </c>
      <c r="AA442" s="1005">
        <v>37995</v>
      </c>
      <c r="AB442" s="1005">
        <f t="shared" si="378"/>
        <v>79920</v>
      </c>
      <c r="AC442" s="1005">
        <f t="shared" si="379"/>
        <v>0</v>
      </c>
      <c r="AD442" s="1005">
        <v>350</v>
      </c>
      <c r="AE442" s="1005">
        <v>158.19999999999999</v>
      </c>
      <c r="AF442" s="1005">
        <v>280</v>
      </c>
      <c r="AG442" s="1005">
        <v>0.50490000000000002</v>
      </c>
      <c r="AH442" s="1024">
        <f t="shared" si="427"/>
        <v>0.20267491809741311</v>
      </c>
      <c r="AI442" s="1005">
        <v>23855</v>
      </c>
      <c r="AJ442" s="1005">
        <f t="shared" si="380"/>
        <v>70620</v>
      </c>
      <c r="AK442" s="1005">
        <f t="shared" si="381"/>
        <v>0</v>
      </c>
      <c r="AL442" s="1005">
        <v>350</v>
      </c>
      <c r="AM442" s="1005">
        <v>153.6</v>
      </c>
      <c r="AN442" s="1005">
        <v>280</v>
      </c>
      <c r="AO442" s="1005">
        <v>0.65380000000000005</v>
      </c>
      <c r="AP442" s="1024">
        <f t="shared" si="428"/>
        <v>0.28055170530913981</v>
      </c>
      <c r="AQ442" s="1005">
        <v>32061</v>
      </c>
      <c r="AR442" s="1005">
        <f t="shared" si="382"/>
        <v>68567</v>
      </c>
      <c r="AS442" s="1005">
        <f t="shared" si="383"/>
        <v>0</v>
      </c>
      <c r="AT442" s="1005">
        <v>350</v>
      </c>
      <c r="AU442" s="1005">
        <v>55</v>
      </c>
      <c r="AV442" s="1005">
        <v>280</v>
      </c>
      <c r="AW442" s="1005">
        <v>0.98570000000000002</v>
      </c>
      <c r="AX442" s="1024">
        <f t="shared" si="429"/>
        <v>5.7828282828282826E-2</v>
      </c>
      <c r="AY442" s="1005">
        <v>2290</v>
      </c>
      <c r="AZ442" s="1005">
        <f t="shared" si="384"/>
        <v>23760</v>
      </c>
      <c r="BA442" s="1005">
        <f t="shared" si="385"/>
        <v>0</v>
      </c>
      <c r="BB442" s="1005">
        <v>350</v>
      </c>
      <c r="BC442" s="1005">
        <v>0.8</v>
      </c>
      <c r="BD442" s="1005">
        <v>280</v>
      </c>
      <c r="BE442" s="1005">
        <v>5.45E-2</v>
      </c>
      <c r="BF442" s="1024">
        <f t="shared" si="430"/>
        <v>5.040322580645161E-2</v>
      </c>
      <c r="BG442" s="1005">
        <v>30</v>
      </c>
      <c r="BH442" s="1005">
        <f t="shared" si="386"/>
        <v>357</v>
      </c>
      <c r="BI442" s="1005">
        <f t="shared" si="387"/>
        <v>0</v>
      </c>
      <c r="BJ442" s="1005">
        <v>350</v>
      </c>
      <c r="BK442" s="1005">
        <v>155</v>
      </c>
      <c r="BL442" s="1005">
        <v>280</v>
      </c>
      <c r="BM442" s="1005">
        <v>0.65029999999999999</v>
      </c>
      <c r="BN442" s="1024">
        <f t="shared" si="431"/>
        <v>0.15810931899641578</v>
      </c>
      <c r="BO442" s="1005">
        <v>17645</v>
      </c>
      <c r="BP442" s="1005">
        <f t="shared" si="388"/>
        <v>66960</v>
      </c>
      <c r="BQ442" s="1005">
        <f t="shared" si="389"/>
        <v>0</v>
      </c>
      <c r="BR442" s="1005">
        <v>350</v>
      </c>
      <c r="BS442" s="1005">
        <v>157</v>
      </c>
      <c r="BT442" s="1005">
        <v>280</v>
      </c>
      <c r="BU442" s="1005">
        <v>0.45040000000000002</v>
      </c>
      <c r="BV442" s="1024">
        <f t="shared" si="423"/>
        <v>0.30601499897267309</v>
      </c>
      <c r="BW442" s="1005">
        <v>35745</v>
      </c>
      <c r="BX442" s="1005">
        <f t="shared" si="390"/>
        <v>70085</v>
      </c>
      <c r="BY442" s="1005">
        <f t="shared" si="391"/>
        <v>0</v>
      </c>
      <c r="BZ442" s="1005">
        <v>350</v>
      </c>
      <c r="CA442" s="1005">
        <v>177</v>
      </c>
      <c r="CB442" s="1005">
        <v>280</v>
      </c>
      <c r="CC442" s="1005">
        <v>0.61970000000000003</v>
      </c>
      <c r="CD442" s="1024">
        <f t="shared" si="422"/>
        <v>0.41902071563088511</v>
      </c>
      <c r="CE442" s="1005">
        <v>55180</v>
      </c>
      <c r="CF442" s="1005">
        <f t="shared" si="392"/>
        <v>79013</v>
      </c>
      <c r="CG442" s="1005">
        <f t="shared" si="393"/>
        <v>0</v>
      </c>
      <c r="CH442" s="1005">
        <v>350</v>
      </c>
      <c r="CI442" s="1005">
        <v>107.2</v>
      </c>
      <c r="CJ442" s="1005">
        <v>280</v>
      </c>
      <c r="CK442" s="1005">
        <v>0.23</v>
      </c>
      <c r="CL442" s="1024">
        <f t="shared" si="420"/>
        <v>0.37657693674484716</v>
      </c>
      <c r="CM442" s="1005">
        <v>27128</v>
      </c>
      <c r="CN442" s="1005">
        <f t="shared" si="394"/>
        <v>43223</v>
      </c>
      <c r="CO442" s="1005">
        <f t="shared" si="395"/>
        <v>0</v>
      </c>
      <c r="CP442" s="1005">
        <v>350</v>
      </c>
      <c r="CQ442" s="1005">
        <v>0.8</v>
      </c>
      <c r="CR442" s="1005">
        <v>280</v>
      </c>
      <c r="CS442" s="1005">
        <v>6.2199999999999998E-2</v>
      </c>
      <c r="CT442" s="1024">
        <f t="shared" si="421"/>
        <v>1.0248655913978493</v>
      </c>
      <c r="CU442" s="1005">
        <v>610</v>
      </c>
      <c r="CV442" s="1005">
        <f t="shared" si="396"/>
        <v>357</v>
      </c>
      <c r="CW442" s="1005">
        <f t="shared" si="397"/>
        <v>253</v>
      </c>
    </row>
    <row r="443" spans="1:101">
      <c r="A443" s="1004">
        <v>437</v>
      </c>
      <c r="B443" s="1005" t="s">
        <v>265</v>
      </c>
      <c r="C443" s="1004" t="s">
        <v>1274</v>
      </c>
      <c r="D443" s="1005" t="s">
        <v>2203</v>
      </c>
      <c r="E443" s="1004" t="s">
        <v>55</v>
      </c>
      <c r="F443" s="1004">
        <v>350</v>
      </c>
      <c r="G443" s="1005">
        <v>252</v>
      </c>
      <c r="H443" s="1004">
        <v>280</v>
      </c>
      <c r="I443" s="1005">
        <v>0.97509999999999997</v>
      </c>
      <c r="J443" s="1024">
        <f t="shared" si="424"/>
        <v>0.28498677248677251</v>
      </c>
      <c r="K443" s="1005">
        <v>51708</v>
      </c>
      <c r="L443" s="1005">
        <f t="shared" si="374"/>
        <v>108864</v>
      </c>
      <c r="M443" s="1005">
        <f t="shared" si="375"/>
        <v>0</v>
      </c>
      <c r="N443" s="1005">
        <v>350</v>
      </c>
      <c r="O443" s="1005">
        <v>228</v>
      </c>
      <c r="P443" s="1005">
        <v>280</v>
      </c>
      <c r="Q443" s="1005">
        <v>0.9909</v>
      </c>
      <c r="R443" s="1024">
        <f t="shared" si="425"/>
        <v>0.25749858517260893</v>
      </c>
      <c r="S443" s="1005">
        <v>43680</v>
      </c>
      <c r="T443" s="1005">
        <f t="shared" si="376"/>
        <v>101779</v>
      </c>
      <c r="U443" s="1005">
        <f t="shared" si="377"/>
        <v>0</v>
      </c>
      <c r="V443" s="1005">
        <v>350</v>
      </c>
      <c r="W443" s="1005">
        <v>226.08</v>
      </c>
      <c r="X443" s="1005">
        <v>280</v>
      </c>
      <c r="Y443" s="1005">
        <v>0.98860000000000003</v>
      </c>
      <c r="Z443" s="1024">
        <f t="shared" si="426"/>
        <v>0.32265495989620191</v>
      </c>
      <c r="AA443" s="1005">
        <v>52521</v>
      </c>
      <c r="AB443" s="1005">
        <f t="shared" si="378"/>
        <v>97667</v>
      </c>
      <c r="AC443" s="1005">
        <f t="shared" si="379"/>
        <v>0</v>
      </c>
      <c r="AD443" s="1005">
        <v>350</v>
      </c>
      <c r="AE443" s="1005">
        <v>216</v>
      </c>
      <c r="AF443" s="1005">
        <v>280</v>
      </c>
      <c r="AG443" s="1005">
        <v>0.98760000000000003</v>
      </c>
      <c r="AH443" s="1024">
        <f t="shared" si="427"/>
        <v>0.25162410394265233</v>
      </c>
      <c r="AI443" s="1005">
        <v>40437</v>
      </c>
      <c r="AJ443" s="1005">
        <f t="shared" si="380"/>
        <v>96422</v>
      </c>
      <c r="AK443" s="1005">
        <f t="shared" si="381"/>
        <v>0</v>
      </c>
      <c r="AL443" s="1005">
        <v>350</v>
      </c>
      <c r="AM443" s="1005">
        <v>216</v>
      </c>
      <c r="AN443" s="1005">
        <v>280</v>
      </c>
      <c r="AO443" s="1005">
        <v>0.98709999999999998</v>
      </c>
      <c r="AP443" s="1024">
        <f t="shared" si="428"/>
        <v>0.28139312027080843</v>
      </c>
      <c r="AQ443" s="1005">
        <v>45221</v>
      </c>
      <c r="AR443" s="1005">
        <f t="shared" si="382"/>
        <v>96422</v>
      </c>
      <c r="AS443" s="1005">
        <f t="shared" si="383"/>
        <v>0</v>
      </c>
      <c r="AT443" s="1005">
        <v>350</v>
      </c>
      <c r="AU443" s="1005">
        <v>192</v>
      </c>
      <c r="AV443" s="1005">
        <v>280</v>
      </c>
      <c r="AW443" s="1005">
        <v>0.98019999999999996</v>
      </c>
      <c r="AX443" s="1024">
        <f t="shared" si="429"/>
        <v>0.3418041087962963</v>
      </c>
      <c r="AY443" s="1005">
        <v>47251</v>
      </c>
      <c r="AZ443" s="1005">
        <f t="shared" si="384"/>
        <v>82944</v>
      </c>
      <c r="BA443" s="1005">
        <f t="shared" si="385"/>
        <v>0</v>
      </c>
      <c r="BB443" s="1005">
        <v>350</v>
      </c>
      <c r="BC443" s="1005">
        <v>204</v>
      </c>
      <c r="BD443" s="1005">
        <v>280</v>
      </c>
      <c r="BE443" s="1005">
        <v>0.98180000000000001</v>
      </c>
      <c r="BF443" s="1024">
        <f t="shared" si="430"/>
        <v>0.24882063040269872</v>
      </c>
      <c r="BG443" s="1005">
        <v>37765</v>
      </c>
      <c r="BH443" s="1005">
        <f t="shared" si="386"/>
        <v>91066</v>
      </c>
      <c r="BI443" s="1005">
        <f t="shared" si="387"/>
        <v>0</v>
      </c>
      <c r="BJ443" s="1005">
        <v>350</v>
      </c>
      <c r="BK443" s="1005">
        <v>263.04000000000002</v>
      </c>
      <c r="BL443" s="1005">
        <v>280</v>
      </c>
      <c r="BM443" s="1005">
        <v>0.90769999999999995</v>
      </c>
      <c r="BN443" s="1024">
        <f t="shared" si="431"/>
        <v>0.26711716849148415</v>
      </c>
      <c r="BO443" s="1005">
        <v>50589</v>
      </c>
      <c r="BP443" s="1005">
        <f t="shared" si="388"/>
        <v>113633</v>
      </c>
      <c r="BQ443" s="1005">
        <f t="shared" si="389"/>
        <v>0</v>
      </c>
      <c r="BR443" s="1005">
        <v>350</v>
      </c>
      <c r="BS443" s="1005">
        <v>205.44</v>
      </c>
      <c r="BT443" s="1005">
        <v>280</v>
      </c>
      <c r="BU443" s="1005">
        <v>0.96640000000000004</v>
      </c>
      <c r="BV443" s="1024">
        <f t="shared" si="423"/>
        <v>0.28769878655411518</v>
      </c>
      <c r="BW443" s="1005">
        <v>43974</v>
      </c>
      <c r="BX443" s="1005">
        <f t="shared" si="390"/>
        <v>91708</v>
      </c>
      <c r="BY443" s="1005">
        <f t="shared" si="391"/>
        <v>0</v>
      </c>
      <c r="BZ443" s="1005">
        <v>350</v>
      </c>
      <c r="CA443" s="1005">
        <v>205.92</v>
      </c>
      <c r="CB443" s="1005">
        <v>280</v>
      </c>
      <c r="CC443" s="1005">
        <v>0.98780000000000001</v>
      </c>
      <c r="CD443" s="1024">
        <f t="shared" si="422"/>
        <v>0.36327919392435526</v>
      </c>
      <c r="CE443" s="1005">
        <v>55656</v>
      </c>
      <c r="CF443" s="1005">
        <f t="shared" si="392"/>
        <v>91923</v>
      </c>
      <c r="CG443" s="1005">
        <f t="shared" si="393"/>
        <v>0</v>
      </c>
      <c r="CH443" s="1005">
        <v>350</v>
      </c>
      <c r="CI443" s="1005">
        <v>234.72</v>
      </c>
      <c r="CJ443" s="1005">
        <v>280</v>
      </c>
      <c r="CK443" s="1005">
        <v>0.9879</v>
      </c>
      <c r="CL443" s="1024">
        <f t="shared" si="420"/>
        <v>0.27982936102184569</v>
      </c>
      <c r="CM443" s="1005">
        <v>44138</v>
      </c>
      <c r="CN443" s="1005">
        <f t="shared" si="394"/>
        <v>94639</v>
      </c>
      <c r="CO443" s="1005">
        <f t="shared" si="395"/>
        <v>0</v>
      </c>
      <c r="CP443" s="1005">
        <v>350</v>
      </c>
      <c r="CQ443" s="1005">
        <v>234.24</v>
      </c>
      <c r="CR443" s="1005">
        <v>280</v>
      </c>
      <c r="CS443" s="1005">
        <v>0.98960000000000004</v>
      </c>
      <c r="CT443" s="1024">
        <f t="shared" si="421"/>
        <v>0.31340776301486573</v>
      </c>
      <c r="CU443" s="1005">
        <v>54619</v>
      </c>
      <c r="CV443" s="1005">
        <f t="shared" si="396"/>
        <v>104565</v>
      </c>
      <c r="CW443" s="1005">
        <f t="shared" si="397"/>
        <v>0</v>
      </c>
    </row>
    <row r="444" spans="1:101">
      <c r="A444" s="1004">
        <v>438</v>
      </c>
      <c r="B444" s="1005" t="s">
        <v>266</v>
      </c>
      <c r="C444" s="1004" t="s">
        <v>1274</v>
      </c>
      <c r="D444" s="1005" t="s">
        <v>2054</v>
      </c>
      <c r="E444" s="1004" t="s">
        <v>55</v>
      </c>
      <c r="F444" s="1004">
        <v>350</v>
      </c>
      <c r="G444" s="1005">
        <v>195.8</v>
      </c>
      <c r="H444" s="1004">
        <v>350</v>
      </c>
      <c r="I444" s="1005">
        <v>0.69330000000000003</v>
      </c>
      <c r="J444" s="1024">
        <f t="shared" si="424"/>
        <v>0.37587958234025648</v>
      </c>
      <c r="K444" s="1005">
        <v>52990</v>
      </c>
      <c r="L444" s="1005">
        <f t="shared" si="374"/>
        <v>84586</v>
      </c>
      <c r="M444" s="1005">
        <f t="shared" si="375"/>
        <v>0</v>
      </c>
      <c r="N444" s="1005">
        <v>350</v>
      </c>
      <c r="O444" s="1005">
        <v>192</v>
      </c>
      <c r="P444" s="1005">
        <v>350</v>
      </c>
      <c r="Q444" s="1005">
        <v>0.67110000000000003</v>
      </c>
      <c r="R444" s="1024">
        <f t="shared" si="425"/>
        <v>0.30646561379928317</v>
      </c>
      <c r="S444" s="1005">
        <v>43778</v>
      </c>
      <c r="T444" s="1005">
        <f t="shared" si="376"/>
        <v>85709</v>
      </c>
      <c r="U444" s="1005">
        <f t="shared" si="377"/>
        <v>0</v>
      </c>
      <c r="V444" s="1005">
        <v>350</v>
      </c>
      <c r="W444" s="1005">
        <v>95</v>
      </c>
      <c r="X444" s="1005">
        <v>350</v>
      </c>
      <c r="Y444" s="1005">
        <v>0.68920000000000003</v>
      </c>
      <c r="Z444" s="1024">
        <f t="shared" si="426"/>
        <v>0.12865497076023391</v>
      </c>
      <c r="AA444" s="1005">
        <v>8800</v>
      </c>
      <c r="AB444" s="1005">
        <f t="shared" si="378"/>
        <v>41040</v>
      </c>
      <c r="AC444" s="1005">
        <f t="shared" si="379"/>
        <v>0</v>
      </c>
      <c r="AD444" s="1005">
        <v>350</v>
      </c>
      <c r="AE444" s="1005">
        <v>117.2</v>
      </c>
      <c r="AF444" s="1005">
        <v>350</v>
      </c>
      <c r="AG444" s="1005">
        <v>0.55389999999999995</v>
      </c>
      <c r="AH444" s="1024">
        <f t="shared" si="427"/>
        <v>0.18088966567580461</v>
      </c>
      <c r="AI444" s="1005">
        <v>15773</v>
      </c>
      <c r="AJ444" s="1005">
        <f t="shared" si="380"/>
        <v>52318</v>
      </c>
      <c r="AK444" s="1005">
        <f t="shared" si="381"/>
        <v>0</v>
      </c>
      <c r="AL444" s="1005">
        <v>350</v>
      </c>
      <c r="AM444" s="1005">
        <v>157</v>
      </c>
      <c r="AN444" s="1005">
        <v>350</v>
      </c>
      <c r="AO444" s="1005">
        <v>0.62219999999999998</v>
      </c>
      <c r="AP444" s="1024">
        <f t="shared" si="428"/>
        <v>0.41593897678241215</v>
      </c>
      <c r="AQ444" s="1005">
        <v>48585</v>
      </c>
      <c r="AR444" s="1005">
        <f t="shared" si="382"/>
        <v>70085</v>
      </c>
      <c r="AS444" s="1005">
        <f t="shared" si="383"/>
        <v>0</v>
      </c>
      <c r="AT444" s="1005">
        <v>350</v>
      </c>
      <c r="AU444" s="1005">
        <v>109.6</v>
      </c>
      <c r="AV444" s="1005">
        <v>350</v>
      </c>
      <c r="AW444" s="1005">
        <v>0.62770000000000004</v>
      </c>
      <c r="AX444" s="1024">
        <f t="shared" si="429"/>
        <v>0.54690034468775339</v>
      </c>
      <c r="AY444" s="1005">
        <v>43157</v>
      </c>
      <c r="AZ444" s="1005">
        <f t="shared" si="384"/>
        <v>47347</v>
      </c>
      <c r="BA444" s="1005">
        <f t="shared" si="385"/>
        <v>0</v>
      </c>
      <c r="BB444" s="1005">
        <v>350</v>
      </c>
      <c r="BC444" s="1005">
        <v>114</v>
      </c>
      <c r="BD444" s="1005">
        <v>350</v>
      </c>
      <c r="BE444" s="1005">
        <v>0.63109999999999999</v>
      </c>
      <c r="BF444" s="1024">
        <f t="shared" si="430"/>
        <v>0.20786172420298057</v>
      </c>
      <c r="BG444" s="1005">
        <v>17630</v>
      </c>
      <c r="BH444" s="1005">
        <f t="shared" si="386"/>
        <v>50890</v>
      </c>
      <c r="BI444" s="1005">
        <f t="shared" si="387"/>
        <v>0</v>
      </c>
      <c r="BJ444" s="1005">
        <v>350</v>
      </c>
      <c r="BK444" s="1005">
        <v>41.6</v>
      </c>
      <c r="BL444" s="1005">
        <v>350</v>
      </c>
      <c r="BM444" s="1005">
        <v>0.49619999999999997</v>
      </c>
      <c r="BN444" s="1024">
        <f t="shared" si="431"/>
        <v>0.35189636752136755</v>
      </c>
      <c r="BO444" s="1005">
        <v>10540</v>
      </c>
      <c r="BP444" s="1005">
        <f t="shared" si="388"/>
        <v>17971</v>
      </c>
      <c r="BQ444" s="1005">
        <f t="shared" si="389"/>
        <v>0</v>
      </c>
      <c r="BR444" s="1005">
        <v>350</v>
      </c>
      <c r="BS444" s="1005">
        <v>37.4</v>
      </c>
      <c r="BT444" s="1005">
        <v>350</v>
      </c>
      <c r="BU444" s="1005">
        <v>0.33929999999999999</v>
      </c>
      <c r="BV444" s="1024">
        <f t="shared" si="423"/>
        <v>0.40114139497441209</v>
      </c>
      <c r="BW444" s="1005">
        <v>11162</v>
      </c>
      <c r="BX444" s="1005">
        <f t="shared" si="390"/>
        <v>16695</v>
      </c>
      <c r="BY444" s="1005">
        <f t="shared" si="391"/>
        <v>0</v>
      </c>
      <c r="BZ444" s="1005">
        <v>350</v>
      </c>
      <c r="CA444" s="1005">
        <v>43.6</v>
      </c>
      <c r="CB444" s="1005">
        <v>350</v>
      </c>
      <c r="CC444" s="1005">
        <v>0.2571</v>
      </c>
      <c r="CD444" s="1024">
        <f t="shared" si="422"/>
        <v>0.32014525993883791</v>
      </c>
      <c r="CE444" s="1005">
        <v>10385</v>
      </c>
      <c r="CF444" s="1005">
        <f t="shared" si="392"/>
        <v>19463</v>
      </c>
      <c r="CG444" s="1005">
        <f t="shared" si="393"/>
        <v>0</v>
      </c>
      <c r="CH444" s="1005">
        <v>350</v>
      </c>
      <c r="CI444" s="1005">
        <v>86.2</v>
      </c>
      <c r="CJ444" s="1005">
        <v>350</v>
      </c>
      <c r="CK444" s="1005">
        <v>0.6371</v>
      </c>
      <c r="CL444" s="1024">
        <f t="shared" si="420"/>
        <v>0.45345472875925313</v>
      </c>
      <c r="CM444" s="1005">
        <v>26267</v>
      </c>
      <c r="CN444" s="1005">
        <f t="shared" si="394"/>
        <v>34756</v>
      </c>
      <c r="CO444" s="1005">
        <f t="shared" si="395"/>
        <v>0</v>
      </c>
      <c r="CP444" s="1005">
        <v>350</v>
      </c>
      <c r="CQ444" s="1005">
        <v>102.8</v>
      </c>
      <c r="CR444" s="1005">
        <v>350</v>
      </c>
      <c r="CS444" s="1005">
        <v>0.5403</v>
      </c>
      <c r="CT444" s="1024">
        <f t="shared" si="421"/>
        <v>0.36338699217605958</v>
      </c>
      <c r="CU444" s="1005">
        <v>27793</v>
      </c>
      <c r="CV444" s="1005">
        <f t="shared" si="396"/>
        <v>45890</v>
      </c>
      <c r="CW444" s="1005">
        <f t="shared" si="397"/>
        <v>0</v>
      </c>
    </row>
    <row r="445" spans="1:101">
      <c r="A445" s="1004">
        <v>439</v>
      </c>
      <c r="B445" s="1005" t="s">
        <v>1606</v>
      </c>
      <c r="C445" s="1004" t="s">
        <v>1274</v>
      </c>
      <c r="D445" s="1005" t="s">
        <v>2011</v>
      </c>
      <c r="E445" s="1004" t="s">
        <v>55</v>
      </c>
      <c r="F445" s="1004">
        <v>350</v>
      </c>
      <c r="G445" s="1005">
        <v>346.44</v>
      </c>
      <c r="H445" s="1004">
        <v>346.44</v>
      </c>
      <c r="I445" s="1005">
        <v>0.99809999999999999</v>
      </c>
      <c r="J445" s="1024">
        <f t="shared" si="424"/>
        <v>0.60361582573220951</v>
      </c>
      <c r="K445" s="1005">
        <v>150564</v>
      </c>
      <c r="L445" s="1005">
        <f t="shared" si="374"/>
        <v>149662</v>
      </c>
      <c r="M445" s="1005">
        <f t="shared" si="375"/>
        <v>902</v>
      </c>
      <c r="N445" s="1005">
        <v>350</v>
      </c>
      <c r="O445" s="1005">
        <v>288</v>
      </c>
      <c r="P445" s="1005">
        <v>288</v>
      </c>
      <c r="Q445" s="1005">
        <v>0.98499999999999999</v>
      </c>
      <c r="R445" s="1024">
        <f t="shared" si="425"/>
        <v>0.23708183990442055</v>
      </c>
      <c r="S445" s="1005">
        <v>50800</v>
      </c>
      <c r="T445" s="1005">
        <f t="shared" si="376"/>
        <v>128563</v>
      </c>
      <c r="U445" s="1005">
        <f t="shared" si="377"/>
        <v>0</v>
      </c>
      <c r="V445" s="1005">
        <v>350</v>
      </c>
      <c r="W445" s="1005">
        <v>259.2</v>
      </c>
      <c r="X445" s="1005">
        <v>280</v>
      </c>
      <c r="Y445" s="1005">
        <v>0.9929</v>
      </c>
      <c r="Z445" s="1024">
        <f t="shared" si="426"/>
        <v>0.55856159979423869</v>
      </c>
      <c r="AA445" s="1005">
        <v>104241</v>
      </c>
      <c r="AB445" s="1005">
        <f t="shared" si="378"/>
        <v>111974</v>
      </c>
      <c r="AC445" s="1005">
        <f t="shared" si="379"/>
        <v>0</v>
      </c>
      <c r="AD445" s="1005">
        <v>350</v>
      </c>
      <c r="AE445" s="1005">
        <v>336.6</v>
      </c>
      <c r="AF445" s="1005">
        <v>336.6</v>
      </c>
      <c r="AG445" s="1005">
        <v>0.99129999999999996</v>
      </c>
      <c r="AH445" s="1024">
        <f t="shared" si="427"/>
        <v>0.5343999769995974</v>
      </c>
      <c r="AI445" s="1005">
        <v>133830</v>
      </c>
      <c r="AJ445" s="1005">
        <f t="shared" si="380"/>
        <v>150258</v>
      </c>
      <c r="AK445" s="1005">
        <f t="shared" si="381"/>
        <v>0</v>
      </c>
      <c r="AL445" s="1005">
        <v>350</v>
      </c>
      <c r="AM445" s="1005">
        <v>224.52</v>
      </c>
      <c r="AN445" s="1005">
        <v>280</v>
      </c>
      <c r="AO445" s="1005">
        <v>0.98450000000000004</v>
      </c>
      <c r="AP445" s="1024">
        <f t="shared" si="428"/>
        <v>0.52078843468216063</v>
      </c>
      <c r="AQ445" s="1005">
        <v>86994</v>
      </c>
      <c r="AR445" s="1005">
        <f t="shared" si="382"/>
        <v>100226</v>
      </c>
      <c r="AS445" s="1005">
        <f t="shared" si="383"/>
        <v>0</v>
      </c>
      <c r="AT445" s="1005">
        <v>350</v>
      </c>
      <c r="AU445" s="1005">
        <v>144.47999999999999</v>
      </c>
      <c r="AV445" s="1005">
        <v>280</v>
      </c>
      <c r="AW445" s="1005">
        <v>0.98</v>
      </c>
      <c r="AX445" s="1024">
        <f t="shared" si="429"/>
        <v>0.54957625815183964</v>
      </c>
      <c r="AY445" s="1005">
        <v>57170</v>
      </c>
      <c r="AZ445" s="1005">
        <f t="shared" si="384"/>
        <v>62415</v>
      </c>
      <c r="BA445" s="1005">
        <f t="shared" si="385"/>
        <v>0</v>
      </c>
      <c r="BB445" s="1005">
        <v>350</v>
      </c>
      <c r="BC445" s="1005">
        <v>224.88</v>
      </c>
      <c r="BD445" s="1005">
        <v>280</v>
      </c>
      <c r="BE445" s="1005">
        <v>0.99080000000000001</v>
      </c>
      <c r="BF445" s="1024">
        <f t="shared" si="430"/>
        <v>0.51053512889072494</v>
      </c>
      <c r="BG445" s="1005">
        <v>85418</v>
      </c>
      <c r="BH445" s="1005">
        <f t="shared" si="386"/>
        <v>100386</v>
      </c>
      <c r="BI445" s="1005">
        <f t="shared" si="387"/>
        <v>0</v>
      </c>
      <c r="BJ445" s="1005">
        <v>350</v>
      </c>
      <c r="BK445" s="1005">
        <v>155.16</v>
      </c>
      <c r="BL445" s="1005">
        <v>280</v>
      </c>
      <c r="BM445" s="1005">
        <v>0.99870000000000003</v>
      </c>
      <c r="BN445" s="1024">
        <f t="shared" si="431"/>
        <v>0.41591475466185446</v>
      </c>
      <c r="BO445" s="1005">
        <v>46464</v>
      </c>
      <c r="BP445" s="1005">
        <f t="shared" si="388"/>
        <v>67029</v>
      </c>
      <c r="BQ445" s="1005">
        <f t="shared" si="389"/>
        <v>0</v>
      </c>
      <c r="BR445" s="1005">
        <v>350</v>
      </c>
      <c r="BS445" s="1005">
        <v>344.76</v>
      </c>
      <c r="BT445" s="1005">
        <v>344.76</v>
      </c>
      <c r="BU445" s="1005">
        <v>0.99329999999999996</v>
      </c>
      <c r="BV445" s="1024">
        <f t="shared" si="423"/>
        <v>0.59589918871410619</v>
      </c>
      <c r="BW445" s="1005">
        <v>152849</v>
      </c>
      <c r="BX445" s="1005">
        <f t="shared" si="390"/>
        <v>153901</v>
      </c>
      <c r="BY445" s="1005">
        <f t="shared" si="391"/>
        <v>0</v>
      </c>
      <c r="BZ445" s="1005">
        <v>350</v>
      </c>
      <c r="CA445" s="1005">
        <v>352.32</v>
      </c>
      <c r="CB445" s="1005">
        <v>352.32</v>
      </c>
      <c r="CC445" s="1005">
        <v>0.99519999999999997</v>
      </c>
      <c r="CD445" s="1024">
        <f t="shared" si="422"/>
        <v>0.79620845052884481</v>
      </c>
      <c r="CE445" s="1005">
        <v>208707</v>
      </c>
      <c r="CF445" s="1005">
        <f t="shared" si="392"/>
        <v>157276</v>
      </c>
      <c r="CG445" s="1005">
        <f t="shared" si="393"/>
        <v>51431</v>
      </c>
      <c r="CH445" s="1005">
        <v>350</v>
      </c>
      <c r="CI445" s="1005">
        <v>390.12</v>
      </c>
      <c r="CJ445" s="1005">
        <v>390.12</v>
      </c>
      <c r="CK445" s="1005">
        <v>0.996</v>
      </c>
      <c r="CL445" s="1024">
        <f t="shared" si="420"/>
        <v>0.74958620790672459</v>
      </c>
      <c r="CM445" s="1005">
        <v>196512</v>
      </c>
      <c r="CN445" s="1005">
        <f t="shared" si="394"/>
        <v>157296</v>
      </c>
      <c r="CO445" s="1005">
        <f t="shared" si="395"/>
        <v>39216</v>
      </c>
      <c r="CP445" s="1005">
        <v>350</v>
      </c>
      <c r="CQ445" s="1005">
        <v>367.32</v>
      </c>
      <c r="CR445" s="1005">
        <v>367.32</v>
      </c>
      <c r="CS445" s="1005">
        <v>0.99570000000000003</v>
      </c>
      <c r="CT445" s="1024">
        <f t="shared" si="421"/>
        <v>0.77721851036101064</v>
      </c>
      <c r="CU445" s="1005">
        <v>212403</v>
      </c>
      <c r="CV445" s="1005">
        <f t="shared" si="396"/>
        <v>163972</v>
      </c>
      <c r="CW445" s="1005">
        <f t="shared" si="397"/>
        <v>48431</v>
      </c>
    </row>
    <row r="446" spans="1:101">
      <c r="A446" s="1004">
        <v>440</v>
      </c>
      <c r="B446" s="1005" t="s">
        <v>619</v>
      </c>
      <c r="C446" s="1004" t="s">
        <v>1274</v>
      </c>
      <c r="D446" s="1005" t="s">
        <v>2203</v>
      </c>
      <c r="E446" s="1004" t="s">
        <v>55</v>
      </c>
      <c r="F446" s="1004">
        <v>350</v>
      </c>
      <c r="G446" s="1005">
        <v>186.5</v>
      </c>
      <c r="H446" s="1004">
        <v>280</v>
      </c>
      <c r="I446" s="1005">
        <v>0.98760000000000003</v>
      </c>
      <c r="J446" s="1024">
        <f t="shared" si="424"/>
        <v>0.4518543342269884</v>
      </c>
      <c r="K446" s="1005">
        <v>60675</v>
      </c>
      <c r="L446" s="1005">
        <f t="shared" si="374"/>
        <v>80568</v>
      </c>
      <c r="M446" s="1005">
        <f t="shared" si="375"/>
        <v>0</v>
      </c>
      <c r="N446" s="1005">
        <v>350</v>
      </c>
      <c r="O446" s="1005">
        <v>185</v>
      </c>
      <c r="P446" s="1005">
        <v>280</v>
      </c>
      <c r="Q446" s="1005">
        <v>0.99119999999999997</v>
      </c>
      <c r="R446" s="1024">
        <f t="shared" si="425"/>
        <v>0.4644725370531822</v>
      </c>
      <c r="S446" s="1005">
        <v>63930</v>
      </c>
      <c r="T446" s="1005">
        <f t="shared" si="376"/>
        <v>82584</v>
      </c>
      <c r="U446" s="1005">
        <f t="shared" si="377"/>
        <v>0</v>
      </c>
      <c r="V446" s="1005">
        <v>350</v>
      </c>
      <c r="W446" s="1005">
        <v>170</v>
      </c>
      <c r="X446" s="1005">
        <v>280</v>
      </c>
      <c r="Y446" s="1005">
        <v>0.99139999999999995</v>
      </c>
      <c r="Z446" s="1024">
        <f t="shared" si="426"/>
        <v>0.45641339869281045</v>
      </c>
      <c r="AA446" s="1005">
        <v>55865</v>
      </c>
      <c r="AB446" s="1005">
        <f t="shared" si="378"/>
        <v>73440</v>
      </c>
      <c r="AC446" s="1005">
        <f t="shared" si="379"/>
        <v>0</v>
      </c>
      <c r="AD446" s="1005">
        <v>350</v>
      </c>
      <c r="AE446" s="1005">
        <v>165</v>
      </c>
      <c r="AF446" s="1005">
        <v>280</v>
      </c>
      <c r="AG446" s="1005">
        <v>0.99199999999999999</v>
      </c>
      <c r="AH446" s="1024">
        <f t="shared" si="427"/>
        <v>0.48244542196155099</v>
      </c>
      <c r="AI446" s="1005">
        <v>59225</v>
      </c>
      <c r="AJ446" s="1005">
        <f t="shared" si="380"/>
        <v>73656</v>
      </c>
      <c r="AK446" s="1005">
        <f t="shared" si="381"/>
        <v>0</v>
      </c>
      <c r="AL446" s="1005">
        <v>350</v>
      </c>
      <c r="AM446" s="1005">
        <v>168.3</v>
      </c>
      <c r="AN446" s="1005">
        <v>280</v>
      </c>
      <c r="AO446" s="1005">
        <v>0.9919</v>
      </c>
      <c r="AP446" s="1024">
        <f t="shared" si="428"/>
        <v>0.46707588216127111</v>
      </c>
      <c r="AQ446" s="1005">
        <v>58485</v>
      </c>
      <c r="AR446" s="1005">
        <f t="shared" si="382"/>
        <v>75129</v>
      </c>
      <c r="AS446" s="1005">
        <f t="shared" si="383"/>
        <v>0</v>
      </c>
      <c r="AT446" s="1005">
        <v>350</v>
      </c>
      <c r="AU446" s="1005">
        <v>199.2</v>
      </c>
      <c r="AV446" s="1005">
        <v>280</v>
      </c>
      <c r="AW446" s="1005">
        <v>0.9899</v>
      </c>
      <c r="AX446" s="1024">
        <f t="shared" si="429"/>
        <v>0.35210285586791612</v>
      </c>
      <c r="AY446" s="1005">
        <v>50500</v>
      </c>
      <c r="AZ446" s="1005">
        <f t="shared" si="384"/>
        <v>86054</v>
      </c>
      <c r="BA446" s="1005">
        <f t="shared" si="385"/>
        <v>0</v>
      </c>
      <c r="BB446" s="1005">
        <v>350</v>
      </c>
      <c r="BC446" s="1005">
        <v>199.55</v>
      </c>
      <c r="BD446" s="1005">
        <v>280</v>
      </c>
      <c r="BE446" s="1005">
        <v>0.99070000000000003</v>
      </c>
      <c r="BF446" s="1024">
        <f t="shared" si="430"/>
        <v>0.37662024501364627</v>
      </c>
      <c r="BG446" s="1005">
        <v>55915</v>
      </c>
      <c r="BH446" s="1005">
        <f t="shared" si="386"/>
        <v>89079</v>
      </c>
      <c r="BI446" s="1005">
        <f t="shared" si="387"/>
        <v>0</v>
      </c>
      <c r="BJ446" s="1005">
        <v>350</v>
      </c>
      <c r="BK446" s="1005">
        <v>129.35</v>
      </c>
      <c r="BL446" s="1005">
        <v>280</v>
      </c>
      <c r="BM446" s="1005">
        <v>0.99080000000000001</v>
      </c>
      <c r="BN446" s="1024">
        <f t="shared" si="431"/>
        <v>0.48554739509513378</v>
      </c>
      <c r="BO446" s="1005">
        <v>45220</v>
      </c>
      <c r="BP446" s="1005">
        <f t="shared" si="388"/>
        <v>55879</v>
      </c>
      <c r="BQ446" s="1005">
        <f t="shared" si="389"/>
        <v>0</v>
      </c>
      <c r="BR446" s="1005">
        <v>350</v>
      </c>
      <c r="BS446" s="1005">
        <v>143.15</v>
      </c>
      <c r="BT446" s="1005">
        <v>280</v>
      </c>
      <c r="BU446" s="1005">
        <v>0.99419999999999997</v>
      </c>
      <c r="BV446" s="1024">
        <f t="shared" si="423"/>
        <v>0.39224026230099263</v>
      </c>
      <c r="BW446" s="1005">
        <v>41775</v>
      </c>
      <c r="BX446" s="1005">
        <f t="shared" si="390"/>
        <v>63902</v>
      </c>
      <c r="BY446" s="1005">
        <f t="shared" si="391"/>
        <v>0</v>
      </c>
      <c r="BZ446" s="1005">
        <v>350</v>
      </c>
      <c r="CA446" s="1005">
        <v>133.6</v>
      </c>
      <c r="CB446" s="1005">
        <v>280</v>
      </c>
      <c r="CC446" s="1005">
        <v>0.99590000000000001</v>
      </c>
      <c r="CD446" s="1024">
        <f t="shared" si="422"/>
        <v>0.42369897302169857</v>
      </c>
      <c r="CE446" s="1005">
        <v>42115</v>
      </c>
      <c r="CF446" s="1005">
        <f t="shared" si="392"/>
        <v>59639</v>
      </c>
      <c r="CG446" s="1005">
        <f t="shared" si="393"/>
        <v>0</v>
      </c>
      <c r="CH446" s="1005">
        <v>350</v>
      </c>
      <c r="CI446" s="1005">
        <v>126.7</v>
      </c>
      <c r="CJ446" s="1005">
        <v>280</v>
      </c>
      <c r="CK446" s="1005">
        <v>0.99619999999999997</v>
      </c>
      <c r="CL446" s="1024">
        <f t="shared" si="420"/>
        <v>0.44419701582290372</v>
      </c>
      <c r="CM446" s="1005">
        <v>37820</v>
      </c>
      <c r="CN446" s="1005">
        <f t="shared" si="394"/>
        <v>51085</v>
      </c>
      <c r="CO446" s="1005">
        <f t="shared" si="395"/>
        <v>0</v>
      </c>
      <c r="CP446" s="1005">
        <v>350</v>
      </c>
      <c r="CQ446" s="1005">
        <v>138.44999999999999</v>
      </c>
      <c r="CR446" s="1005">
        <v>280</v>
      </c>
      <c r="CS446" s="1005">
        <v>0.9919</v>
      </c>
      <c r="CT446" s="1024">
        <f t="shared" si="421"/>
        <v>0.4159919539292552</v>
      </c>
      <c r="CU446" s="1005">
        <v>42850</v>
      </c>
      <c r="CV446" s="1005">
        <f t="shared" si="396"/>
        <v>61804</v>
      </c>
      <c r="CW446" s="1005">
        <f t="shared" si="397"/>
        <v>0</v>
      </c>
    </row>
    <row r="447" spans="1:101">
      <c r="A447" s="1004">
        <v>441</v>
      </c>
      <c r="B447" s="1005" t="s">
        <v>983</v>
      </c>
      <c r="C447" s="1004" t="s">
        <v>1274</v>
      </c>
      <c r="D447" s="1005" t="s">
        <v>2011</v>
      </c>
      <c r="E447" s="1004" t="s">
        <v>55</v>
      </c>
      <c r="F447" s="1004">
        <v>351</v>
      </c>
      <c r="G447" s="1005">
        <v>326.39999999999998</v>
      </c>
      <c r="H447" s="1004">
        <v>326.39999999999998</v>
      </c>
      <c r="I447" s="1005">
        <v>0.99919999999999998</v>
      </c>
      <c r="J447" s="1024">
        <f t="shared" si="424"/>
        <v>0.5486877042483661</v>
      </c>
      <c r="K447" s="1005">
        <v>128946</v>
      </c>
      <c r="L447" s="1005">
        <f t="shared" si="374"/>
        <v>141005</v>
      </c>
      <c r="M447" s="1005">
        <f t="shared" si="375"/>
        <v>0</v>
      </c>
      <c r="N447" s="1005">
        <v>351</v>
      </c>
      <c r="O447" s="1005">
        <v>306</v>
      </c>
      <c r="P447" s="1005">
        <v>306</v>
      </c>
      <c r="Q447" s="1005">
        <v>0.99719999999999998</v>
      </c>
      <c r="R447" s="1024">
        <f t="shared" si="425"/>
        <v>0.30241935483870969</v>
      </c>
      <c r="S447" s="1005">
        <v>68850</v>
      </c>
      <c r="T447" s="1005">
        <f t="shared" si="376"/>
        <v>136598</v>
      </c>
      <c r="U447" s="1005">
        <f t="shared" si="377"/>
        <v>0</v>
      </c>
      <c r="V447" s="1005">
        <v>351</v>
      </c>
      <c r="W447" s="1005">
        <v>314.39999999999998</v>
      </c>
      <c r="X447" s="1005">
        <v>314.39999999999998</v>
      </c>
      <c r="Y447" s="1005">
        <v>0.99150000000000005</v>
      </c>
      <c r="Z447" s="1024">
        <f t="shared" si="426"/>
        <v>0.31737701441899918</v>
      </c>
      <c r="AA447" s="1005">
        <v>71844</v>
      </c>
      <c r="AB447" s="1005">
        <f t="shared" si="378"/>
        <v>135821</v>
      </c>
      <c r="AC447" s="1005">
        <f t="shared" si="379"/>
        <v>0</v>
      </c>
      <c r="AD447" s="1005">
        <v>351</v>
      </c>
      <c r="AE447" s="1005">
        <v>345.6</v>
      </c>
      <c r="AF447" s="1005">
        <v>345.6</v>
      </c>
      <c r="AG447" s="1005">
        <v>0.99380000000000002</v>
      </c>
      <c r="AH447" s="1024">
        <f t="shared" si="427"/>
        <v>0.35389598267622457</v>
      </c>
      <c r="AI447" s="1005">
        <v>90996</v>
      </c>
      <c r="AJ447" s="1005">
        <f t="shared" si="380"/>
        <v>154276</v>
      </c>
      <c r="AK447" s="1005">
        <f t="shared" si="381"/>
        <v>0</v>
      </c>
      <c r="AL447" s="1005">
        <v>351</v>
      </c>
      <c r="AM447" s="1005">
        <v>380.4</v>
      </c>
      <c r="AN447" s="1005">
        <v>380.4</v>
      </c>
      <c r="AO447" s="1005">
        <v>0.98960000000000004</v>
      </c>
      <c r="AP447" s="1024">
        <f t="shared" si="428"/>
        <v>0.46720769309046506</v>
      </c>
      <c r="AQ447" s="1005">
        <v>132228</v>
      </c>
      <c r="AR447" s="1005">
        <f t="shared" si="382"/>
        <v>169811</v>
      </c>
      <c r="AS447" s="1005">
        <f t="shared" si="383"/>
        <v>0</v>
      </c>
      <c r="AT447" s="1005">
        <v>351</v>
      </c>
      <c r="AU447" s="1005">
        <v>375.6</v>
      </c>
      <c r="AV447" s="1005">
        <v>375.6</v>
      </c>
      <c r="AW447" s="1005">
        <v>0.99509999999999998</v>
      </c>
      <c r="AX447" s="1024">
        <f t="shared" si="429"/>
        <v>0.50820908768193118</v>
      </c>
      <c r="AY447" s="1005">
        <v>137436</v>
      </c>
      <c r="AZ447" s="1005">
        <f t="shared" si="384"/>
        <v>162259</v>
      </c>
      <c r="BA447" s="1005">
        <f t="shared" si="385"/>
        <v>0</v>
      </c>
      <c r="BB447" s="1005">
        <v>351</v>
      </c>
      <c r="BC447" s="1005">
        <v>386.4</v>
      </c>
      <c r="BD447" s="1005">
        <v>386.4</v>
      </c>
      <c r="BE447" s="1005">
        <v>0.99580000000000002</v>
      </c>
      <c r="BF447" s="1024">
        <f t="shared" si="430"/>
        <v>0.31554715153943769</v>
      </c>
      <c r="BG447" s="1005">
        <v>90714</v>
      </c>
      <c r="BH447" s="1005">
        <f t="shared" si="386"/>
        <v>172489</v>
      </c>
      <c r="BI447" s="1005">
        <f t="shared" si="387"/>
        <v>0</v>
      </c>
      <c r="BJ447" s="1005">
        <v>351</v>
      </c>
      <c r="BK447" s="1005">
        <v>15.6</v>
      </c>
      <c r="BL447" s="1005">
        <v>280.8</v>
      </c>
      <c r="BM447" s="1005">
        <v>0.9879</v>
      </c>
      <c r="BN447" s="1024">
        <f t="shared" si="431"/>
        <v>0.17681623931623933</v>
      </c>
      <c r="BO447" s="1005">
        <v>1986</v>
      </c>
      <c r="BP447" s="1005">
        <f t="shared" si="388"/>
        <v>6739</v>
      </c>
      <c r="BQ447" s="1005">
        <f t="shared" si="389"/>
        <v>0</v>
      </c>
      <c r="BR447" s="1005">
        <v>351</v>
      </c>
      <c r="BS447" s="1005">
        <v>247.2</v>
      </c>
      <c r="BT447" s="1005">
        <v>280.8</v>
      </c>
      <c r="BU447" s="1005">
        <v>0.98109999999999997</v>
      </c>
      <c r="BV447" s="1024">
        <f t="shared" si="423"/>
        <v>1.5561384278108364E-2</v>
      </c>
      <c r="BW447" s="1005">
        <v>2862</v>
      </c>
      <c r="BX447" s="1005">
        <f t="shared" si="390"/>
        <v>110350</v>
      </c>
      <c r="BY447" s="1005">
        <f t="shared" si="391"/>
        <v>0</v>
      </c>
      <c r="BZ447" s="1005">
        <v>351</v>
      </c>
      <c r="CA447" s="1005">
        <v>289.2</v>
      </c>
      <c r="CB447" s="1005">
        <v>289.2</v>
      </c>
      <c r="CC447" s="1005">
        <v>0.98560000000000003</v>
      </c>
      <c r="CD447" s="1024">
        <f t="shared" si="422"/>
        <v>0.16884732075134967</v>
      </c>
      <c r="CE447" s="1005">
        <v>36330</v>
      </c>
      <c r="CF447" s="1005">
        <f t="shared" si="392"/>
        <v>129099</v>
      </c>
      <c r="CG447" s="1005">
        <f t="shared" si="393"/>
        <v>0</v>
      </c>
      <c r="CH447" s="1005">
        <v>351</v>
      </c>
      <c r="CI447" s="1005">
        <v>306</v>
      </c>
      <c r="CJ447" s="1005">
        <v>306</v>
      </c>
      <c r="CK447" s="1005">
        <v>0.99790000000000001</v>
      </c>
      <c r="CL447" s="1024">
        <f t="shared" si="420"/>
        <v>0.4217436974789916</v>
      </c>
      <c r="CM447" s="1005">
        <v>86724</v>
      </c>
      <c r="CN447" s="1005">
        <f t="shared" si="394"/>
        <v>123379</v>
      </c>
      <c r="CO447" s="1005">
        <f t="shared" si="395"/>
        <v>0</v>
      </c>
      <c r="CP447" s="1005">
        <v>351</v>
      </c>
      <c r="CQ447" s="1005">
        <v>306</v>
      </c>
      <c r="CR447" s="1005">
        <v>306</v>
      </c>
      <c r="CS447" s="1005">
        <v>0.99950000000000006</v>
      </c>
      <c r="CT447" s="1024">
        <f t="shared" si="421"/>
        <v>0.75442757748260592</v>
      </c>
      <c r="CU447" s="1005">
        <v>171756</v>
      </c>
      <c r="CV447" s="1005">
        <f t="shared" si="396"/>
        <v>136598</v>
      </c>
      <c r="CW447" s="1005">
        <f t="shared" si="397"/>
        <v>35158</v>
      </c>
    </row>
    <row r="448" spans="1:101">
      <c r="A448" s="1004">
        <v>442</v>
      </c>
      <c r="B448" s="1005" t="s">
        <v>2028</v>
      </c>
      <c r="C448" s="1004" t="s">
        <v>1274</v>
      </c>
      <c r="D448" s="1005" t="s">
        <v>2213</v>
      </c>
      <c r="E448" s="1004" t="s">
        <v>55</v>
      </c>
      <c r="F448" s="1004">
        <v>351</v>
      </c>
      <c r="G448" s="1005">
        <v>112</v>
      </c>
      <c r="H448" s="1004">
        <v>280.8</v>
      </c>
      <c r="I448" s="1005">
        <v>0.64139999999999997</v>
      </c>
      <c r="J448" s="1024">
        <f t="shared" si="424"/>
        <v>5.451388888888889E-2</v>
      </c>
      <c r="K448" s="1005">
        <v>4396</v>
      </c>
      <c r="L448" s="1005">
        <f t="shared" si="374"/>
        <v>48384</v>
      </c>
      <c r="M448" s="1005">
        <f t="shared" si="375"/>
        <v>0</v>
      </c>
      <c r="N448" s="1005">
        <v>351</v>
      </c>
      <c r="O448" s="1005">
        <v>93.6</v>
      </c>
      <c r="P448" s="1005">
        <v>280.8</v>
      </c>
      <c r="Q448" s="1005">
        <v>0.70409999999999995</v>
      </c>
      <c r="R448" s="1024">
        <f t="shared" si="425"/>
        <v>0.13647642679900746</v>
      </c>
      <c r="S448" s="1005">
        <v>9504</v>
      </c>
      <c r="T448" s="1005">
        <f t="shared" si="376"/>
        <v>41783</v>
      </c>
      <c r="U448" s="1005">
        <f t="shared" si="377"/>
        <v>0</v>
      </c>
      <c r="V448" s="1005">
        <v>351</v>
      </c>
      <c r="W448" s="1005">
        <v>102.4</v>
      </c>
      <c r="X448" s="1005">
        <v>280.8</v>
      </c>
      <c r="Y448" s="1005">
        <v>0.64659999999999995</v>
      </c>
      <c r="Z448" s="1024">
        <f t="shared" si="426"/>
        <v>8.0295138888888895E-2</v>
      </c>
      <c r="AA448" s="1005">
        <v>5920</v>
      </c>
      <c r="AB448" s="1005">
        <f t="shared" si="378"/>
        <v>44237</v>
      </c>
      <c r="AC448" s="1005">
        <f t="shared" si="379"/>
        <v>0</v>
      </c>
      <c r="AD448" s="1005">
        <v>351</v>
      </c>
      <c r="AE448" s="1005">
        <v>172.96</v>
      </c>
      <c r="AF448" s="1005">
        <v>280.8</v>
      </c>
      <c r="AG448" s="1005">
        <v>0.71430000000000005</v>
      </c>
      <c r="AH448" s="1024">
        <f t="shared" si="427"/>
        <v>8.7222603523221226E-2</v>
      </c>
      <c r="AI448" s="1005">
        <v>11224</v>
      </c>
      <c r="AJ448" s="1005">
        <f t="shared" si="380"/>
        <v>77209</v>
      </c>
      <c r="AK448" s="1005">
        <f t="shared" si="381"/>
        <v>0</v>
      </c>
      <c r="AL448" s="1005">
        <v>351</v>
      </c>
      <c r="AM448" s="1005">
        <v>185.44</v>
      </c>
      <c r="AN448" s="1005">
        <v>280.8</v>
      </c>
      <c r="AO448" s="1005">
        <v>0.77259999999999995</v>
      </c>
      <c r="AP448" s="1024">
        <f t="shared" si="428"/>
        <v>9.4689062688450384E-2</v>
      </c>
      <c r="AQ448" s="1005">
        <v>13064</v>
      </c>
      <c r="AR448" s="1005">
        <f t="shared" si="382"/>
        <v>82780</v>
      </c>
      <c r="AS448" s="1005">
        <f t="shared" si="383"/>
        <v>0</v>
      </c>
      <c r="AT448" s="1005">
        <v>351</v>
      </c>
      <c r="AU448" s="1005">
        <v>181.6</v>
      </c>
      <c r="AV448" s="1005">
        <v>280.8</v>
      </c>
      <c r="AW448" s="1005">
        <v>0.77549999999999997</v>
      </c>
      <c r="AX448" s="1024">
        <f t="shared" si="429"/>
        <v>0.14569566813509544</v>
      </c>
      <c r="AY448" s="1005">
        <v>19050</v>
      </c>
      <c r="AZ448" s="1005">
        <f t="shared" si="384"/>
        <v>78451</v>
      </c>
      <c r="BA448" s="1005">
        <f t="shared" si="385"/>
        <v>0</v>
      </c>
      <c r="BB448" s="1005">
        <v>351</v>
      </c>
      <c r="BC448" s="1005">
        <v>178.4</v>
      </c>
      <c r="BD448" s="1005">
        <v>280.8</v>
      </c>
      <c r="BE448" s="1005">
        <v>0.76870000000000005</v>
      </c>
      <c r="BF448" s="1024">
        <f t="shared" si="430"/>
        <v>0.14302762910458555</v>
      </c>
      <c r="BG448" s="1005">
        <v>18984</v>
      </c>
      <c r="BH448" s="1005">
        <f t="shared" si="386"/>
        <v>79638</v>
      </c>
      <c r="BI448" s="1005">
        <f t="shared" si="387"/>
        <v>0</v>
      </c>
      <c r="BJ448" s="1005">
        <v>351</v>
      </c>
      <c r="BK448" s="1005">
        <v>184.32</v>
      </c>
      <c r="BL448" s="1005">
        <v>280.8</v>
      </c>
      <c r="BM448" s="1005">
        <v>0.75390000000000001</v>
      </c>
      <c r="BN448" s="1024">
        <f t="shared" si="431"/>
        <v>0.18034758391203703</v>
      </c>
      <c r="BO448" s="1005">
        <v>23934</v>
      </c>
      <c r="BP448" s="1005">
        <f t="shared" si="388"/>
        <v>79626</v>
      </c>
      <c r="BQ448" s="1005">
        <f t="shared" si="389"/>
        <v>0</v>
      </c>
      <c r="BR448" s="1005">
        <v>351</v>
      </c>
      <c r="BS448" s="1005">
        <v>183.04</v>
      </c>
      <c r="BT448" s="1005">
        <v>280.8</v>
      </c>
      <c r="BU448" s="1005">
        <v>0.79720000000000002</v>
      </c>
      <c r="BV448" s="1024">
        <f t="shared" si="423"/>
        <v>0.23665430671479062</v>
      </c>
      <c r="BW448" s="1005">
        <v>32228</v>
      </c>
      <c r="BX448" s="1005">
        <f t="shared" si="390"/>
        <v>81709</v>
      </c>
      <c r="BY448" s="1005">
        <f t="shared" si="391"/>
        <v>0</v>
      </c>
      <c r="BZ448" s="1005">
        <v>351</v>
      </c>
      <c r="CA448" s="1005">
        <v>193.44</v>
      </c>
      <c r="CB448" s="1005">
        <v>280.8</v>
      </c>
      <c r="CC448" s="1005">
        <v>0.73260000000000003</v>
      </c>
      <c r="CD448" s="1024">
        <f t="shared" si="422"/>
        <v>0.24285822282700537</v>
      </c>
      <c r="CE448" s="1005">
        <v>34952</v>
      </c>
      <c r="CF448" s="1005">
        <f t="shared" si="392"/>
        <v>86352</v>
      </c>
      <c r="CG448" s="1005">
        <f t="shared" si="393"/>
        <v>0</v>
      </c>
      <c r="CH448" s="1005">
        <v>351</v>
      </c>
      <c r="CI448" s="1005">
        <v>193.6</v>
      </c>
      <c r="CJ448" s="1005">
        <v>280.8</v>
      </c>
      <c r="CK448" s="1005">
        <v>0.82550000000000001</v>
      </c>
      <c r="CL448" s="1024">
        <f t="shared" si="420"/>
        <v>0.24098534041715861</v>
      </c>
      <c r="CM448" s="1005">
        <v>31352</v>
      </c>
      <c r="CN448" s="1005">
        <f t="shared" si="394"/>
        <v>78060</v>
      </c>
      <c r="CO448" s="1005">
        <f t="shared" si="395"/>
        <v>0</v>
      </c>
      <c r="CP448" s="1005">
        <v>351</v>
      </c>
      <c r="CQ448" s="1005">
        <v>175.36</v>
      </c>
      <c r="CR448" s="1005">
        <v>280.8</v>
      </c>
      <c r="CS448" s="1005">
        <v>0.93669999999999998</v>
      </c>
      <c r="CT448" s="1024">
        <f t="shared" si="421"/>
        <v>0.26786677851032098</v>
      </c>
      <c r="CU448" s="1005">
        <v>34948</v>
      </c>
      <c r="CV448" s="1005">
        <f t="shared" si="396"/>
        <v>78281</v>
      </c>
      <c r="CW448" s="1005">
        <f t="shared" si="397"/>
        <v>0</v>
      </c>
    </row>
    <row r="449" spans="1:101">
      <c r="A449" s="1004">
        <v>443</v>
      </c>
      <c r="B449" s="1005" t="s">
        <v>545</v>
      </c>
      <c r="C449" s="1004" t="s">
        <v>1274</v>
      </c>
      <c r="D449" s="1005" t="s">
        <v>2011</v>
      </c>
      <c r="E449" s="1004" t="s">
        <v>55</v>
      </c>
      <c r="F449" s="1004">
        <v>353</v>
      </c>
      <c r="G449" s="1005">
        <v>373</v>
      </c>
      <c r="H449" s="1004">
        <v>373</v>
      </c>
      <c r="I449" s="1005">
        <v>0.99319999999999997</v>
      </c>
      <c r="J449" s="1024">
        <f t="shared" si="424"/>
        <v>0.20280384271671134</v>
      </c>
      <c r="K449" s="1005">
        <v>54465</v>
      </c>
      <c r="L449" s="1005">
        <f t="shared" si="374"/>
        <v>161136</v>
      </c>
      <c r="M449" s="1005">
        <f t="shared" si="375"/>
        <v>0</v>
      </c>
      <c r="N449" s="1005">
        <v>353</v>
      </c>
      <c r="O449" s="1005">
        <v>424</v>
      </c>
      <c r="P449" s="1005">
        <v>424</v>
      </c>
      <c r="Q449" s="1005">
        <v>0.98899999999999999</v>
      </c>
      <c r="R449" s="1024">
        <f t="shared" si="425"/>
        <v>0.17650639074863056</v>
      </c>
      <c r="S449" s="1005">
        <v>55680</v>
      </c>
      <c r="T449" s="1005">
        <f t="shared" si="376"/>
        <v>189274</v>
      </c>
      <c r="U449" s="1005">
        <f t="shared" si="377"/>
        <v>0</v>
      </c>
      <c r="V449" s="1005">
        <v>353</v>
      </c>
      <c r="W449" s="1005">
        <v>470</v>
      </c>
      <c r="X449" s="1005">
        <v>470</v>
      </c>
      <c r="Y449" s="1005">
        <v>0.97489999999999999</v>
      </c>
      <c r="Z449" s="1024">
        <f t="shared" si="426"/>
        <v>0.19955673758865247</v>
      </c>
      <c r="AA449" s="1005">
        <v>67530</v>
      </c>
      <c r="AB449" s="1005">
        <f t="shared" si="378"/>
        <v>203040</v>
      </c>
      <c r="AC449" s="1005">
        <f t="shared" si="379"/>
        <v>0</v>
      </c>
      <c r="AD449" s="1005">
        <v>353</v>
      </c>
      <c r="AE449" s="1005">
        <v>389</v>
      </c>
      <c r="AF449" s="1005">
        <v>389</v>
      </c>
      <c r="AG449" s="1005">
        <v>0.98440000000000005</v>
      </c>
      <c r="AH449" s="1024">
        <f t="shared" si="427"/>
        <v>0.25618832407330622</v>
      </c>
      <c r="AI449" s="1005">
        <v>74145</v>
      </c>
      <c r="AJ449" s="1005">
        <f t="shared" si="380"/>
        <v>173650</v>
      </c>
      <c r="AK449" s="1005">
        <f t="shared" si="381"/>
        <v>0</v>
      </c>
      <c r="AL449" s="1005">
        <v>353</v>
      </c>
      <c r="AM449" s="1005">
        <v>454</v>
      </c>
      <c r="AN449" s="1005">
        <v>454</v>
      </c>
      <c r="AO449" s="1005">
        <v>0.98540000000000005</v>
      </c>
      <c r="AP449" s="1024">
        <f t="shared" si="428"/>
        <v>0.24590261001373692</v>
      </c>
      <c r="AQ449" s="1005">
        <v>83060</v>
      </c>
      <c r="AR449" s="1005">
        <f t="shared" si="382"/>
        <v>202666</v>
      </c>
      <c r="AS449" s="1005">
        <f t="shared" si="383"/>
        <v>0</v>
      </c>
      <c r="AT449" s="1005">
        <v>353</v>
      </c>
      <c r="AU449" s="1005">
        <v>477</v>
      </c>
      <c r="AV449" s="1005">
        <v>477</v>
      </c>
      <c r="AW449" s="1005">
        <v>0.97609999999999997</v>
      </c>
      <c r="AX449" s="1024">
        <f t="shared" si="429"/>
        <v>0.27323549965059402</v>
      </c>
      <c r="AY449" s="1005">
        <v>93840</v>
      </c>
      <c r="AZ449" s="1005">
        <f t="shared" si="384"/>
        <v>206064</v>
      </c>
      <c r="BA449" s="1005">
        <f t="shared" si="385"/>
        <v>0</v>
      </c>
      <c r="BB449" s="1005">
        <v>353</v>
      </c>
      <c r="BC449" s="1005">
        <v>394</v>
      </c>
      <c r="BD449" s="1005">
        <v>394</v>
      </c>
      <c r="BE449" s="1005">
        <v>0.99129999999999996</v>
      </c>
      <c r="BF449" s="1024">
        <f t="shared" si="430"/>
        <v>0.20601359096119207</v>
      </c>
      <c r="BG449" s="1005">
        <v>60390</v>
      </c>
      <c r="BH449" s="1005">
        <f t="shared" si="386"/>
        <v>175882</v>
      </c>
      <c r="BI449" s="1005">
        <f t="shared" si="387"/>
        <v>0</v>
      </c>
      <c r="BJ449" s="1005">
        <v>353</v>
      </c>
      <c r="BK449" s="1005">
        <v>410</v>
      </c>
      <c r="BL449" s="1005">
        <v>410</v>
      </c>
      <c r="BM449" s="1005">
        <v>0.97740000000000005</v>
      </c>
      <c r="BN449" s="1024">
        <f t="shared" si="431"/>
        <v>0.24065040650406505</v>
      </c>
      <c r="BO449" s="1005">
        <v>71040</v>
      </c>
      <c r="BP449" s="1005">
        <f t="shared" si="388"/>
        <v>177120</v>
      </c>
      <c r="BQ449" s="1005">
        <f t="shared" si="389"/>
        <v>0</v>
      </c>
      <c r="BR449" s="1005">
        <v>353</v>
      </c>
      <c r="BS449" s="1005">
        <v>384</v>
      </c>
      <c r="BT449" s="1005">
        <v>384</v>
      </c>
      <c r="BU449" s="1005">
        <v>0.98009999999999997</v>
      </c>
      <c r="BV449" s="1024">
        <f t="shared" si="423"/>
        <v>0.23922281025985664</v>
      </c>
      <c r="BW449" s="1005">
        <v>68345</v>
      </c>
      <c r="BX449" s="1005">
        <f t="shared" si="390"/>
        <v>171418</v>
      </c>
      <c r="BY449" s="1005">
        <f t="shared" si="391"/>
        <v>0</v>
      </c>
      <c r="BZ449" s="1005">
        <v>353</v>
      </c>
      <c r="CA449" s="1005">
        <v>375</v>
      </c>
      <c r="CB449" s="1005">
        <v>375</v>
      </c>
      <c r="CC449" s="1005">
        <v>0.9829</v>
      </c>
      <c r="CD449" s="1024">
        <f t="shared" si="422"/>
        <v>0.23080645161290322</v>
      </c>
      <c r="CE449" s="1005">
        <v>64395</v>
      </c>
      <c r="CF449" s="1005">
        <f t="shared" si="392"/>
        <v>167400</v>
      </c>
      <c r="CG449" s="1005">
        <f t="shared" si="393"/>
        <v>0</v>
      </c>
      <c r="CH449" s="1005">
        <v>353</v>
      </c>
      <c r="CI449" s="1005">
        <v>375</v>
      </c>
      <c r="CJ449" s="1005">
        <v>375</v>
      </c>
      <c r="CK449" s="1005">
        <v>0.98970000000000002</v>
      </c>
      <c r="CL449" s="1024">
        <f t="shared" si="420"/>
        <v>0.27406746031746032</v>
      </c>
      <c r="CM449" s="1005">
        <v>69065</v>
      </c>
      <c r="CN449" s="1005">
        <f t="shared" si="394"/>
        <v>151200</v>
      </c>
      <c r="CO449" s="1005">
        <f t="shared" si="395"/>
        <v>0</v>
      </c>
      <c r="CP449" s="1005">
        <v>353</v>
      </c>
      <c r="CQ449" s="1005">
        <v>382</v>
      </c>
      <c r="CR449" s="1005">
        <v>382</v>
      </c>
      <c r="CS449" s="1005">
        <v>0.99099999999999999</v>
      </c>
      <c r="CT449" s="1024">
        <f t="shared" si="421"/>
        <v>0.23120390699769183</v>
      </c>
      <c r="CU449" s="1005">
        <v>65710</v>
      </c>
      <c r="CV449" s="1005">
        <f t="shared" si="396"/>
        <v>170525</v>
      </c>
      <c r="CW449" s="1005">
        <f t="shared" si="397"/>
        <v>0</v>
      </c>
    </row>
    <row r="450" spans="1:101">
      <c r="A450" s="1004">
        <v>444</v>
      </c>
      <c r="B450" s="1005" t="s">
        <v>1616</v>
      </c>
      <c r="C450" s="1004" t="s">
        <v>1274</v>
      </c>
      <c r="D450" s="1005" t="s">
        <v>2011</v>
      </c>
      <c r="E450" s="1004" t="s">
        <v>55</v>
      </c>
      <c r="F450" s="1004">
        <v>356</v>
      </c>
      <c r="G450" s="1005">
        <v>133</v>
      </c>
      <c r="H450" s="1004">
        <v>284.8</v>
      </c>
      <c r="I450" s="1005">
        <v>0.96679999999999999</v>
      </c>
      <c r="J450" s="1024">
        <f t="shared" si="424"/>
        <v>0.54558270676691734</v>
      </c>
      <c r="K450" s="1005">
        <v>52245</v>
      </c>
      <c r="L450" s="1005">
        <f t="shared" si="374"/>
        <v>57456</v>
      </c>
      <c r="M450" s="1005">
        <f t="shared" si="375"/>
        <v>0</v>
      </c>
      <c r="N450" s="1005">
        <v>356</v>
      </c>
      <c r="O450" s="1005">
        <v>135</v>
      </c>
      <c r="P450" s="1005">
        <v>284.8</v>
      </c>
      <c r="Q450" s="1005">
        <v>0.9587</v>
      </c>
      <c r="R450" s="1024">
        <f t="shared" si="425"/>
        <v>0.35812425328554359</v>
      </c>
      <c r="S450" s="1005">
        <v>35970</v>
      </c>
      <c r="T450" s="1005">
        <f t="shared" si="376"/>
        <v>60264</v>
      </c>
      <c r="U450" s="1005">
        <f t="shared" si="377"/>
        <v>0</v>
      </c>
      <c r="V450" s="1005">
        <v>356</v>
      </c>
      <c r="W450" s="1005">
        <v>143</v>
      </c>
      <c r="X450" s="1005">
        <v>284.8</v>
      </c>
      <c r="Y450" s="1005">
        <v>0.94020000000000004</v>
      </c>
      <c r="Z450" s="1024">
        <f t="shared" si="426"/>
        <v>0.41593822843822842</v>
      </c>
      <c r="AA450" s="1005">
        <v>42825</v>
      </c>
      <c r="AB450" s="1005">
        <f t="shared" si="378"/>
        <v>61776</v>
      </c>
      <c r="AC450" s="1005">
        <f t="shared" si="379"/>
        <v>0</v>
      </c>
      <c r="AD450" s="1005">
        <v>356</v>
      </c>
      <c r="AE450" s="1005">
        <v>152</v>
      </c>
      <c r="AF450" s="1005">
        <v>284.8</v>
      </c>
      <c r="AG450" s="1005">
        <v>0.90369999999999995</v>
      </c>
      <c r="AH450" s="1024">
        <f t="shared" si="427"/>
        <v>0.53144453876627051</v>
      </c>
      <c r="AI450" s="1005">
        <v>60100</v>
      </c>
      <c r="AJ450" s="1005">
        <f t="shared" si="380"/>
        <v>67853</v>
      </c>
      <c r="AK450" s="1005">
        <f t="shared" si="381"/>
        <v>0</v>
      </c>
      <c r="AL450" s="1005">
        <v>356</v>
      </c>
      <c r="AM450" s="1005">
        <v>164</v>
      </c>
      <c r="AN450" s="1005">
        <v>284.8</v>
      </c>
      <c r="AO450" s="1005">
        <v>0.94830000000000003</v>
      </c>
      <c r="AP450" s="1024">
        <f t="shared" si="428"/>
        <v>0.36790257015473382</v>
      </c>
      <c r="AQ450" s="1005">
        <v>44890</v>
      </c>
      <c r="AR450" s="1005">
        <f t="shared" si="382"/>
        <v>73210</v>
      </c>
      <c r="AS450" s="1005">
        <f t="shared" si="383"/>
        <v>0</v>
      </c>
      <c r="AT450" s="1005">
        <v>356</v>
      </c>
      <c r="AU450" s="1005">
        <v>200</v>
      </c>
      <c r="AV450" s="1005">
        <v>284.8</v>
      </c>
      <c r="AW450" s="1005">
        <v>0.64539999999999997</v>
      </c>
      <c r="AX450" s="1024">
        <f t="shared" si="429"/>
        <v>0.40444444444444444</v>
      </c>
      <c r="AY450" s="1005">
        <v>58240</v>
      </c>
      <c r="AZ450" s="1005">
        <f t="shared" si="384"/>
        <v>86400</v>
      </c>
      <c r="BA450" s="1005">
        <f t="shared" si="385"/>
        <v>0</v>
      </c>
      <c r="BB450" s="1005">
        <v>356</v>
      </c>
      <c r="BC450" s="1005">
        <v>29</v>
      </c>
      <c r="BD450" s="1005">
        <v>284.8</v>
      </c>
      <c r="BE450" s="1005">
        <v>0.63719999999999999</v>
      </c>
      <c r="BF450" s="1024">
        <f t="shared" si="430"/>
        <v>0.14437337782721543</v>
      </c>
      <c r="BG450" s="1005">
        <v>3115</v>
      </c>
      <c r="BH450" s="1005">
        <f t="shared" si="386"/>
        <v>12946</v>
      </c>
      <c r="BI450" s="1005">
        <f t="shared" si="387"/>
        <v>0</v>
      </c>
      <c r="BJ450" s="1005">
        <v>356</v>
      </c>
      <c r="BK450" s="1005">
        <v>16</v>
      </c>
      <c r="BL450" s="1005">
        <v>284.8</v>
      </c>
      <c r="BM450" s="1005">
        <v>0.46060000000000001</v>
      </c>
      <c r="BN450" s="1024">
        <f t="shared" si="431"/>
        <v>0.40234375</v>
      </c>
      <c r="BO450" s="1005">
        <v>4635</v>
      </c>
      <c r="BP450" s="1005">
        <f t="shared" si="388"/>
        <v>6912</v>
      </c>
      <c r="BQ450" s="1005">
        <f t="shared" si="389"/>
        <v>0</v>
      </c>
      <c r="BR450" s="1005">
        <v>356</v>
      </c>
      <c r="BS450" s="1005">
        <v>105</v>
      </c>
      <c r="BT450" s="1005">
        <v>284.8</v>
      </c>
      <c r="BU450" s="1005">
        <v>0.53849999999999998</v>
      </c>
      <c r="BV450" s="1024">
        <f t="shared" si="423"/>
        <v>0.11290322580645161</v>
      </c>
      <c r="BW450" s="1005">
        <v>8820</v>
      </c>
      <c r="BX450" s="1005">
        <f t="shared" si="390"/>
        <v>46872</v>
      </c>
      <c r="BY450" s="1005">
        <f t="shared" si="391"/>
        <v>0</v>
      </c>
      <c r="BZ450" s="1005">
        <v>356</v>
      </c>
      <c r="CA450" s="1005">
        <v>189</v>
      </c>
      <c r="CB450" s="1005">
        <v>284.8</v>
      </c>
      <c r="CC450" s="1005">
        <v>0.79310000000000003</v>
      </c>
      <c r="CD450" s="1024">
        <f t="shared" si="422"/>
        <v>0.1921900779427661</v>
      </c>
      <c r="CE450" s="1005">
        <v>27025</v>
      </c>
      <c r="CF450" s="1005">
        <f t="shared" si="392"/>
        <v>84370</v>
      </c>
      <c r="CG450" s="1005">
        <f t="shared" si="393"/>
        <v>0</v>
      </c>
      <c r="CH450" s="1005">
        <v>356</v>
      </c>
      <c r="CI450" s="1005">
        <v>201</v>
      </c>
      <c r="CJ450" s="1005">
        <v>284.8</v>
      </c>
      <c r="CK450" s="1005">
        <v>0.85399999999999998</v>
      </c>
      <c r="CL450" s="1024">
        <f t="shared" si="420"/>
        <v>0.47352523098791754</v>
      </c>
      <c r="CM450" s="1005">
        <v>63960</v>
      </c>
      <c r="CN450" s="1005">
        <f t="shared" si="394"/>
        <v>81043</v>
      </c>
      <c r="CO450" s="1005">
        <f t="shared" si="395"/>
        <v>0</v>
      </c>
      <c r="CP450" s="1005">
        <v>356</v>
      </c>
      <c r="CQ450" s="1005">
        <v>203</v>
      </c>
      <c r="CR450" s="1005">
        <v>284.8</v>
      </c>
      <c r="CS450" s="1005">
        <v>0.94920000000000004</v>
      </c>
      <c r="CT450" s="1024">
        <f t="shared" si="421"/>
        <v>0.34585385878489328</v>
      </c>
      <c r="CU450" s="1005">
        <v>52235</v>
      </c>
      <c r="CV450" s="1005">
        <f t="shared" si="396"/>
        <v>90619</v>
      </c>
      <c r="CW450" s="1005">
        <f t="shared" si="397"/>
        <v>0</v>
      </c>
    </row>
    <row r="451" spans="1:101">
      <c r="A451" s="1004">
        <v>445</v>
      </c>
      <c r="B451" s="1005" t="s">
        <v>1771</v>
      </c>
      <c r="C451" s="1004" t="s">
        <v>1274</v>
      </c>
      <c r="D451" s="1005" t="s">
        <v>2051</v>
      </c>
      <c r="E451" s="1004" t="s">
        <v>55</v>
      </c>
      <c r="F451" s="1004">
        <v>356</v>
      </c>
      <c r="G451" s="1005">
        <v>67.84</v>
      </c>
      <c r="H451" s="1004">
        <v>284.8</v>
      </c>
      <c r="I451" s="1005">
        <v>0.95950000000000002</v>
      </c>
      <c r="J451" s="1024">
        <f t="shared" si="424"/>
        <v>0.55735718029350101</v>
      </c>
      <c r="K451" s="1005">
        <v>27224</v>
      </c>
      <c r="L451" s="1005">
        <f t="shared" si="374"/>
        <v>29307</v>
      </c>
      <c r="M451" s="1005">
        <f t="shared" si="375"/>
        <v>0</v>
      </c>
      <c r="N451" s="1005">
        <v>356</v>
      </c>
      <c r="O451" s="1005">
        <v>78.88</v>
      </c>
      <c r="P451" s="1005">
        <v>284.8</v>
      </c>
      <c r="Q451" s="1005">
        <v>0.96040000000000003</v>
      </c>
      <c r="R451" s="1024">
        <f t="shared" si="425"/>
        <v>0.49169556587929947</v>
      </c>
      <c r="S451" s="1005">
        <v>28856</v>
      </c>
      <c r="T451" s="1005">
        <f t="shared" si="376"/>
        <v>35212</v>
      </c>
      <c r="U451" s="1005">
        <f t="shared" si="377"/>
        <v>0</v>
      </c>
      <c r="V451" s="1005">
        <v>356</v>
      </c>
      <c r="W451" s="1005">
        <v>80</v>
      </c>
      <c r="X451" s="1005">
        <v>284.8</v>
      </c>
      <c r="Y451" s="1005">
        <v>0.96250000000000002</v>
      </c>
      <c r="Z451" s="1024">
        <f t="shared" si="426"/>
        <v>0.53531249999999997</v>
      </c>
      <c r="AA451" s="1005">
        <v>30834</v>
      </c>
      <c r="AB451" s="1005">
        <f t="shared" si="378"/>
        <v>34560</v>
      </c>
      <c r="AC451" s="1005">
        <f t="shared" si="379"/>
        <v>0</v>
      </c>
      <c r="AD451" s="1005">
        <v>356</v>
      </c>
      <c r="AE451" s="1005">
        <v>79.040000000000006</v>
      </c>
      <c r="AF451" s="1005">
        <v>284.8</v>
      </c>
      <c r="AG451" s="1005">
        <v>0.96220000000000006</v>
      </c>
      <c r="AH451" s="1024">
        <f t="shared" si="427"/>
        <v>0.56259794958861176</v>
      </c>
      <c r="AI451" s="1005">
        <v>33084</v>
      </c>
      <c r="AJ451" s="1005">
        <f t="shared" si="380"/>
        <v>35283</v>
      </c>
      <c r="AK451" s="1005">
        <f t="shared" si="381"/>
        <v>0</v>
      </c>
      <c r="AL451" s="1005">
        <v>356</v>
      </c>
      <c r="AM451" s="1005">
        <v>76.319999999999993</v>
      </c>
      <c r="AN451" s="1005">
        <v>284.8</v>
      </c>
      <c r="AO451" s="1005">
        <v>0.96299999999999997</v>
      </c>
      <c r="AP451" s="1024">
        <f t="shared" si="428"/>
        <v>0.60557837965780759</v>
      </c>
      <c r="AQ451" s="1005">
        <v>34386</v>
      </c>
      <c r="AR451" s="1005">
        <f t="shared" si="382"/>
        <v>34069</v>
      </c>
      <c r="AS451" s="1005">
        <f t="shared" si="383"/>
        <v>317</v>
      </c>
      <c r="AT451" s="1005">
        <v>356</v>
      </c>
      <c r="AU451" s="1005">
        <v>121.44</v>
      </c>
      <c r="AV451" s="1005">
        <v>284.8</v>
      </c>
      <c r="AW451" s="1005">
        <v>0.95820000000000005</v>
      </c>
      <c r="AX451" s="1024">
        <f t="shared" si="429"/>
        <v>0.40580167618211094</v>
      </c>
      <c r="AY451" s="1005">
        <v>35482</v>
      </c>
      <c r="AZ451" s="1005">
        <f t="shared" si="384"/>
        <v>52462</v>
      </c>
      <c r="BA451" s="1005">
        <f t="shared" si="385"/>
        <v>0</v>
      </c>
      <c r="BB451" s="1005">
        <v>356</v>
      </c>
      <c r="BC451" s="1005">
        <v>119.2</v>
      </c>
      <c r="BD451" s="1005">
        <v>284.8</v>
      </c>
      <c r="BE451" s="1005">
        <v>0.94950000000000001</v>
      </c>
      <c r="BF451" s="1024">
        <f t="shared" si="430"/>
        <v>0.39368640398354621</v>
      </c>
      <c r="BG451" s="1005">
        <v>34914</v>
      </c>
      <c r="BH451" s="1005">
        <f t="shared" si="386"/>
        <v>53211</v>
      </c>
      <c r="BI451" s="1005">
        <f t="shared" si="387"/>
        <v>0</v>
      </c>
      <c r="BJ451" s="1005">
        <v>356</v>
      </c>
      <c r="BK451" s="1005">
        <v>90.08</v>
      </c>
      <c r="BL451" s="1005">
        <v>284.8</v>
      </c>
      <c r="BM451" s="1005">
        <v>0.87270000000000003</v>
      </c>
      <c r="BN451" s="1024">
        <f t="shared" si="431"/>
        <v>0.38900606867969212</v>
      </c>
      <c r="BO451" s="1005">
        <v>25230</v>
      </c>
      <c r="BP451" s="1005">
        <f t="shared" si="388"/>
        <v>38915</v>
      </c>
      <c r="BQ451" s="1005">
        <f t="shared" si="389"/>
        <v>0</v>
      </c>
      <c r="BR451" s="1005">
        <v>356</v>
      </c>
      <c r="BS451" s="1005">
        <v>92.32</v>
      </c>
      <c r="BT451" s="1005">
        <v>284.8</v>
      </c>
      <c r="BU451" s="1005">
        <v>0.75349999999999995</v>
      </c>
      <c r="BV451" s="1024">
        <f t="shared" si="423"/>
        <v>0.31031032779858742</v>
      </c>
      <c r="BW451" s="1005">
        <v>21314</v>
      </c>
      <c r="BX451" s="1005">
        <f t="shared" si="390"/>
        <v>41212</v>
      </c>
      <c r="BY451" s="1005">
        <f t="shared" si="391"/>
        <v>0</v>
      </c>
      <c r="BZ451" s="1005">
        <v>356</v>
      </c>
      <c r="CA451" s="1005">
        <v>123.84</v>
      </c>
      <c r="CB451" s="1005">
        <v>284.8</v>
      </c>
      <c r="CC451" s="1005">
        <v>0.75270000000000004</v>
      </c>
      <c r="CD451" s="1024">
        <f t="shared" si="422"/>
        <v>0.21483235392181377</v>
      </c>
      <c r="CE451" s="1005">
        <v>19794</v>
      </c>
      <c r="CF451" s="1005">
        <f t="shared" si="392"/>
        <v>55282</v>
      </c>
      <c r="CG451" s="1005">
        <f t="shared" si="393"/>
        <v>0</v>
      </c>
      <c r="CH451" s="1005">
        <v>356</v>
      </c>
      <c r="CI451" s="1005">
        <v>78.08</v>
      </c>
      <c r="CJ451" s="1005">
        <v>284.8</v>
      </c>
      <c r="CK451" s="1005">
        <v>0.79559999999999997</v>
      </c>
      <c r="CL451" s="1024">
        <f t="shared" si="420"/>
        <v>0.3357362412177986</v>
      </c>
      <c r="CM451" s="1005">
        <v>17616</v>
      </c>
      <c r="CN451" s="1005">
        <f t="shared" si="394"/>
        <v>31482</v>
      </c>
      <c r="CO451" s="1005">
        <f t="shared" si="395"/>
        <v>0</v>
      </c>
      <c r="CP451" s="1005">
        <v>356</v>
      </c>
      <c r="CQ451" s="1005">
        <v>132.47999999999999</v>
      </c>
      <c r="CR451" s="1005">
        <v>284.8</v>
      </c>
      <c r="CS451" s="1005">
        <v>0.92720000000000002</v>
      </c>
      <c r="CT451" s="1024">
        <f t="shared" si="421"/>
        <v>0.28979825723339048</v>
      </c>
      <c r="CU451" s="1005">
        <v>28564</v>
      </c>
      <c r="CV451" s="1005">
        <f t="shared" si="396"/>
        <v>59139</v>
      </c>
      <c r="CW451" s="1005">
        <f t="shared" si="397"/>
        <v>0</v>
      </c>
    </row>
    <row r="452" spans="1:101">
      <c r="A452" s="1004">
        <v>446</v>
      </c>
      <c r="B452" s="1005" t="s">
        <v>941</v>
      </c>
      <c r="C452" s="1004" t="s">
        <v>1274</v>
      </c>
      <c r="D452" s="1005" t="s">
        <v>2054</v>
      </c>
      <c r="E452" s="1004" t="s">
        <v>55</v>
      </c>
      <c r="F452" s="1004">
        <v>358</v>
      </c>
      <c r="G452" s="1005">
        <v>154.80000000000001</v>
      </c>
      <c r="H452" s="1004">
        <v>358</v>
      </c>
      <c r="I452" s="1005">
        <v>0.52190000000000003</v>
      </c>
      <c r="J452" s="1024">
        <f t="shared" si="424"/>
        <v>0.22057134654033875</v>
      </c>
      <c r="K452" s="1005">
        <v>24584</v>
      </c>
      <c r="L452" s="1005">
        <f t="shared" si="374"/>
        <v>66874</v>
      </c>
      <c r="M452" s="1005">
        <f t="shared" si="375"/>
        <v>0</v>
      </c>
      <c r="N452" s="1005">
        <v>358</v>
      </c>
      <c r="O452" s="1005">
        <v>163.88</v>
      </c>
      <c r="P452" s="1005">
        <v>358</v>
      </c>
      <c r="Q452" s="1005">
        <v>0.54449999999999998</v>
      </c>
      <c r="R452" s="1024">
        <f t="shared" si="425"/>
        <v>0.233943798373318</v>
      </c>
      <c r="S452" s="1005">
        <v>28524</v>
      </c>
      <c r="T452" s="1005">
        <f t="shared" si="376"/>
        <v>73156</v>
      </c>
      <c r="U452" s="1005">
        <f t="shared" si="377"/>
        <v>0</v>
      </c>
      <c r="V452" s="1005">
        <v>358</v>
      </c>
      <c r="W452" s="1005">
        <v>138</v>
      </c>
      <c r="X452" s="1005">
        <v>358</v>
      </c>
      <c r="Y452" s="1005">
        <v>0.47499999999999998</v>
      </c>
      <c r="Z452" s="1024">
        <f t="shared" si="426"/>
        <v>0.34363929146537842</v>
      </c>
      <c r="AA452" s="1005">
        <v>34144</v>
      </c>
      <c r="AB452" s="1005">
        <f t="shared" si="378"/>
        <v>59616</v>
      </c>
      <c r="AC452" s="1005">
        <f t="shared" si="379"/>
        <v>0</v>
      </c>
      <c r="AD452" s="1005">
        <v>358</v>
      </c>
      <c r="AE452" s="1005">
        <v>69.239999999999995</v>
      </c>
      <c r="AF452" s="1005">
        <v>358</v>
      </c>
      <c r="AG452" s="1005">
        <v>0.52259999999999995</v>
      </c>
      <c r="AH452" s="1024">
        <f t="shared" si="427"/>
        <v>0.27588316778790306</v>
      </c>
      <c r="AI452" s="1005">
        <v>14212</v>
      </c>
      <c r="AJ452" s="1005">
        <f t="shared" si="380"/>
        <v>30909</v>
      </c>
      <c r="AK452" s="1005">
        <f t="shared" si="381"/>
        <v>0</v>
      </c>
      <c r="AL452" s="1005">
        <v>358</v>
      </c>
      <c r="AM452" s="1005">
        <v>58.12</v>
      </c>
      <c r="AN452" s="1005">
        <v>358</v>
      </c>
      <c r="AO452" s="1005">
        <v>0.35270000000000001</v>
      </c>
      <c r="AP452" s="1024">
        <f t="shared" si="428"/>
        <v>0.2986960608011604</v>
      </c>
      <c r="AQ452" s="1005">
        <v>12916</v>
      </c>
      <c r="AR452" s="1005">
        <f t="shared" si="382"/>
        <v>25945</v>
      </c>
      <c r="AS452" s="1005">
        <f t="shared" si="383"/>
        <v>0</v>
      </c>
      <c r="AT452" s="1005">
        <v>358</v>
      </c>
      <c r="AU452" s="1005">
        <v>78.760000000000005</v>
      </c>
      <c r="AV452" s="1005">
        <v>358</v>
      </c>
      <c r="AW452" s="1005">
        <v>0.34350000000000003</v>
      </c>
      <c r="AX452" s="1024">
        <f t="shared" si="429"/>
        <v>0.28313864906043673</v>
      </c>
      <c r="AY452" s="1005">
        <v>16056</v>
      </c>
      <c r="AZ452" s="1005">
        <f t="shared" si="384"/>
        <v>34024</v>
      </c>
      <c r="BA452" s="1005">
        <f t="shared" si="385"/>
        <v>0</v>
      </c>
      <c r="BB452" s="1005">
        <v>358</v>
      </c>
      <c r="BC452" s="1005">
        <v>91.88</v>
      </c>
      <c r="BD452" s="1005">
        <v>358</v>
      </c>
      <c r="BE452" s="1005">
        <v>0.2707</v>
      </c>
      <c r="BF452" s="1024">
        <f t="shared" si="430"/>
        <v>0.19666839870611971</v>
      </c>
      <c r="BG452" s="1005">
        <v>13444</v>
      </c>
      <c r="BH452" s="1005">
        <f t="shared" si="386"/>
        <v>41015</v>
      </c>
      <c r="BI452" s="1005">
        <f t="shared" si="387"/>
        <v>0</v>
      </c>
      <c r="BJ452" s="1005">
        <v>358</v>
      </c>
      <c r="BK452" s="1005">
        <v>101.24</v>
      </c>
      <c r="BL452" s="1005">
        <v>358</v>
      </c>
      <c r="BM452" s="1005">
        <v>0.186</v>
      </c>
      <c r="BN452" s="1024">
        <f t="shared" si="431"/>
        <v>0.34713990956582819</v>
      </c>
      <c r="BO452" s="1005">
        <v>25304</v>
      </c>
      <c r="BP452" s="1005">
        <f t="shared" si="388"/>
        <v>43736</v>
      </c>
      <c r="BQ452" s="1005">
        <f t="shared" si="389"/>
        <v>0</v>
      </c>
      <c r="BR452" s="1005">
        <v>358</v>
      </c>
      <c r="BS452" s="1005">
        <v>77</v>
      </c>
      <c r="BT452" s="1005">
        <v>358</v>
      </c>
      <c r="BU452" s="1005">
        <v>0.17710000000000001</v>
      </c>
      <c r="BV452" s="1024">
        <f t="shared" si="423"/>
        <v>0.53169948331238659</v>
      </c>
      <c r="BW452" s="1005">
        <v>30460</v>
      </c>
      <c r="BX452" s="1005">
        <f t="shared" si="390"/>
        <v>34373</v>
      </c>
      <c r="BY452" s="1005">
        <f t="shared" si="391"/>
        <v>0</v>
      </c>
      <c r="BZ452" s="1005">
        <v>358</v>
      </c>
      <c r="CA452" s="1005">
        <v>59.24</v>
      </c>
      <c r="CB452" s="1005">
        <v>358</v>
      </c>
      <c r="CC452" s="1005">
        <v>0.26600000000000001</v>
      </c>
      <c r="CD452" s="1024">
        <f t="shared" si="422"/>
        <v>0.56767441353923886</v>
      </c>
      <c r="CE452" s="1005">
        <v>25020</v>
      </c>
      <c r="CF452" s="1005">
        <f t="shared" si="392"/>
        <v>26445</v>
      </c>
      <c r="CG452" s="1005">
        <f t="shared" si="393"/>
        <v>0</v>
      </c>
      <c r="CH452" s="1005">
        <v>358</v>
      </c>
      <c r="CI452" s="1005">
        <v>24.64</v>
      </c>
      <c r="CJ452" s="1005">
        <v>358</v>
      </c>
      <c r="CK452" s="1005">
        <v>0.6825</v>
      </c>
      <c r="CL452" s="1024">
        <f t="shared" si="420"/>
        <v>0.32878208101422385</v>
      </c>
      <c r="CM452" s="1005">
        <v>5444</v>
      </c>
      <c r="CN452" s="1005">
        <f t="shared" si="394"/>
        <v>9935</v>
      </c>
      <c r="CO452" s="1005">
        <f t="shared" si="395"/>
        <v>0</v>
      </c>
      <c r="CP452" s="1005">
        <v>358</v>
      </c>
      <c r="CQ452" s="1005">
        <v>18.12</v>
      </c>
      <c r="CR452" s="1005">
        <v>358</v>
      </c>
      <c r="CS452" s="1005">
        <v>0.98240000000000005</v>
      </c>
      <c r="CT452" s="1024">
        <f t="shared" si="421"/>
        <v>0.30353200883002207</v>
      </c>
      <c r="CU452" s="1005">
        <v>4092</v>
      </c>
      <c r="CV452" s="1005">
        <f t="shared" si="396"/>
        <v>8089</v>
      </c>
      <c r="CW452" s="1005">
        <f t="shared" si="397"/>
        <v>0</v>
      </c>
    </row>
    <row r="453" spans="1:101">
      <c r="A453" s="1004">
        <v>447</v>
      </c>
      <c r="B453" s="1005" t="s">
        <v>1664</v>
      </c>
      <c r="C453" s="1004" t="s">
        <v>1274</v>
      </c>
      <c r="D453" s="1005" t="s">
        <v>2011</v>
      </c>
      <c r="E453" s="1004" t="s">
        <v>55</v>
      </c>
      <c r="F453" s="1004">
        <v>361</v>
      </c>
      <c r="G453" s="1005">
        <v>288.64</v>
      </c>
      <c r="H453" s="1004">
        <v>288.8</v>
      </c>
      <c r="I453" s="1005">
        <v>0.93930000000000002</v>
      </c>
      <c r="J453" s="1024">
        <f t="shared" si="424"/>
        <v>0.37479405333826066</v>
      </c>
      <c r="K453" s="1005">
        <v>77890</v>
      </c>
      <c r="L453" s="1005">
        <f t="shared" si="374"/>
        <v>124692</v>
      </c>
      <c r="M453" s="1005">
        <f t="shared" si="375"/>
        <v>0</v>
      </c>
      <c r="N453" s="1005">
        <v>361</v>
      </c>
      <c r="O453" s="1005">
        <v>292</v>
      </c>
      <c r="P453" s="1005">
        <v>292</v>
      </c>
      <c r="Q453" s="1005">
        <v>0.9103</v>
      </c>
      <c r="R453" s="1024">
        <f t="shared" si="425"/>
        <v>0.27133966710855795</v>
      </c>
      <c r="S453" s="1005">
        <v>58948</v>
      </c>
      <c r="T453" s="1005">
        <f t="shared" si="376"/>
        <v>130349</v>
      </c>
      <c r="U453" s="1005">
        <f t="shared" si="377"/>
        <v>0</v>
      </c>
      <c r="V453" s="1005">
        <v>361</v>
      </c>
      <c r="W453" s="1005">
        <v>325.76</v>
      </c>
      <c r="X453" s="1005">
        <v>325.76</v>
      </c>
      <c r="Y453" s="1005">
        <v>0.9052</v>
      </c>
      <c r="Z453" s="1024">
        <f t="shared" si="426"/>
        <v>0.3863444117005021</v>
      </c>
      <c r="AA453" s="1005">
        <v>90616</v>
      </c>
      <c r="AB453" s="1005">
        <f t="shared" si="378"/>
        <v>140728</v>
      </c>
      <c r="AC453" s="1005">
        <f t="shared" si="379"/>
        <v>0</v>
      </c>
      <c r="AD453" s="1005">
        <v>361</v>
      </c>
      <c r="AE453" s="1005">
        <v>325.12</v>
      </c>
      <c r="AF453" s="1005">
        <v>325.12</v>
      </c>
      <c r="AG453" s="1005">
        <v>0.91439999999999999</v>
      </c>
      <c r="AH453" s="1024">
        <f t="shared" si="427"/>
        <v>0.40064611379222759</v>
      </c>
      <c r="AI453" s="1005">
        <v>96912</v>
      </c>
      <c r="AJ453" s="1005">
        <f t="shared" si="380"/>
        <v>145134</v>
      </c>
      <c r="AK453" s="1005">
        <f t="shared" si="381"/>
        <v>0</v>
      </c>
      <c r="AL453" s="1005">
        <v>361</v>
      </c>
      <c r="AM453" s="1005">
        <v>330.08</v>
      </c>
      <c r="AN453" s="1005">
        <v>330.08</v>
      </c>
      <c r="AO453" s="1005">
        <v>0.92120000000000002</v>
      </c>
      <c r="AP453" s="1024">
        <f t="shared" si="428"/>
        <v>0.41356868846392403</v>
      </c>
      <c r="AQ453" s="1005">
        <v>101564</v>
      </c>
      <c r="AR453" s="1005">
        <f t="shared" si="382"/>
        <v>147348</v>
      </c>
      <c r="AS453" s="1005">
        <f t="shared" si="383"/>
        <v>0</v>
      </c>
      <c r="AT453" s="1005">
        <v>361</v>
      </c>
      <c r="AU453" s="1005">
        <v>329.44</v>
      </c>
      <c r="AV453" s="1005">
        <v>329.44</v>
      </c>
      <c r="AW453" s="1005">
        <v>0.90859999999999996</v>
      </c>
      <c r="AX453" s="1024">
        <f t="shared" si="429"/>
        <v>0.26604068857589985</v>
      </c>
      <c r="AY453" s="1005">
        <v>63104</v>
      </c>
      <c r="AZ453" s="1005">
        <f t="shared" si="384"/>
        <v>142318</v>
      </c>
      <c r="BA453" s="1005">
        <f t="shared" si="385"/>
        <v>0</v>
      </c>
      <c r="BB453" s="1005">
        <v>361</v>
      </c>
      <c r="BC453" s="1005">
        <v>271.2</v>
      </c>
      <c r="BD453" s="1005">
        <v>288.8</v>
      </c>
      <c r="BE453" s="1005">
        <v>0.89190000000000003</v>
      </c>
      <c r="BF453" s="1024">
        <f t="shared" si="430"/>
        <v>0.28450812002410636</v>
      </c>
      <c r="BG453" s="1005">
        <v>57406</v>
      </c>
      <c r="BH453" s="1005">
        <f t="shared" si="386"/>
        <v>121064</v>
      </c>
      <c r="BI453" s="1005">
        <f t="shared" si="387"/>
        <v>0</v>
      </c>
      <c r="BJ453" s="1005">
        <v>361</v>
      </c>
      <c r="BK453" s="1005">
        <v>271.52</v>
      </c>
      <c r="BL453" s="1005">
        <v>288.8</v>
      </c>
      <c r="BM453" s="1005">
        <v>0.7671</v>
      </c>
      <c r="BN453" s="1024">
        <f t="shared" si="431"/>
        <v>0.30092933608328426</v>
      </c>
      <c r="BO453" s="1005">
        <v>58830</v>
      </c>
      <c r="BP453" s="1005">
        <f t="shared" si="388"/>
        <v>117297</v>
      </c>
      <c r="BQ453" s="1005">
        <f t="shared" si="389"/>
        <v>0</v>
      </c>
      <c r="BR453" s="1005">
        <v>361</v>
      </c>
      <c r="BS453" s="1005">
        <v>255.36</v>
      </c>
      <c r="BT453" s="1005">
        <v>288.8</v>
      </c>
      <c r="BU453" s="1005">
        <v>0.70740000000000003</v>
      </c>
      <c r="BV453" s="1024">
        <f t="shared" si="423"/>
        <v>0.28742892176678253</v>
      </c>
      <c r="BW453" s="1005">
        <v>54608</v>
      </c>
      <c r="BX453" s="1005">
        <f t="shared" si="390"/>
        <v>113993</v>
      </c>
      <c r="BY453" s="1005">
        <f t="shared" si="391"/>
        <v>0</v>
      </c>
      <c r="BZ453" s="1005">
        <v>361</v>
      </c>
      <c r="CA453" s="1005">
        <v>291.52</v>
      </c>
      <c r="CB453" s="1005">
        <v>291.52</v>
      </c>
      <c r="CC453" s="1005">
        <v>0.77410000000000001</v>
      </c>
      <c r="CD453" s="1024">
        <f t="shared" si="422"/>
        <v>0.30253923078738953</v>
      </c>
      <c r="CE453" s="1005">
        <v>65618</v>
      </c>
      <c r="CF453" s="1005">
        <f t="shared" si="392"/>
        <v>130135</v>
      </c>
      <c r="CG453" s="1005">
        <f t="shared" si="393"/>
        <v>0</v>
      </c>
      <c r="CH453" s="1005">
        <v>361</v>
      </c>
      <c r="CI453" s="1005">
        <v>312.16000000000003</v>
      </c>
      <c r="CJ453" s="1005">
        <v>312.16000000000003</v>
      </c>
      <c r="CK453" s="1005">
        <v>0.78769999999999996</v>
      </c>
      <c r="CL453" s="1024">
        <f t="shared" si="420"/>
        <v>0.32245559359058845</v>
      </c>
      <c r="CM453" s="1005">
        <v>67642</v>
      </c>
      <c r="CN453" s="1005">
        <f t="shared" si="394"/>
        <v>125863</v>
      </c>
      <c r="CO453" s="1005">
        <f t="shared" si="395"/>
        <v>0</v>
      </c>
      <c r="CP453" s="1005">
        <v>361</v>
      </c>
      <c r="CQ453" s="1005">
        <v>306.08</v>
      </c>
      <c r="CR453" s="1005">
        <v>306.08</v>
      </c>
      <c r="CS453" s="1005">
        <v>0.8327</v>
      </c>
      <c r="CT453" s="1024">
        <f t="shared" si="421"/>
        <v>0.27361249290367551</v>
      </c>
      <c r="CU453" s="1005">
        <v>62308</v>
      </c>
      <c r="CV453" s="1005">
        <f t="shared" si="396"/>
        <v>136634</v>
      </c>
      <c r="CW453" s="1005">
        <f t="shared" si="397"/>
        <v>0</v>
      </c>
    </row>
    <row r="454" spans="1:101">
      <c r="A454" s="1004">
        <v>448</v>
      </c>
      <c r="B454" s="1005" t="s">
        <v>1905</v>
      </c>
      <c r="C454" s="1004" t="s">
        <v>1274</v>
      </c>
      <c r="D454" s="1005" t="s">
        <v>2203</v>
      </c>
      <c r="E454" s="1004" t="s">
        <v>55</v>
      </c>
      <c r="F454" s="1004">
        <v>361</v>
      </c>
      <c r="G454" s="1005">
        <v>88.8</v>
      </c>
      <c r="H454" s="1004">
        <v>288.8</v>
      </c>
      <c r="I454" s="1005">
        <v>0.99980000000000002</v>
      </c>
      <c r="J454" s="1024">
        <f t="shared" si="424"/>
        <v>0.64583333333333337</v>
      </c>
      <c r="K454" s="1005">
        <v>41292</v>
      </c>
      <c r="L454" s="1005">
        <f t="shared" si="374"/>
        <v>38362</v>
      </c>
      <c r="M454" s="1005">
        <f t="shared" si="375"/>
        <v>2930</v>
      </c>
      <c r="N454" s="1005">
        <v>361</v>
      </c>
      <c r="O454" s="1005">
        <v>106.2</v>
      </c>
      <c r="P454" s="1005">
        <v>288.8</v>
      </c>
      <c r="Q454" s="1005">
        <v>0.99939999999999996</v>
      </c>
      <c r="R454" s="1024">
        <f t="shared" si="425"/>
        <v>0.50923394690480528</v>
      </c>
      <c r="S454" s="1005">
        <v>40236</v>
      </c>
      <c r="T454" s="1005">
        <f t="shared" si="376"/>
        <v>47408</v>
      </c>
      <c r="U454" s="1005">
        <f t="shared" si="377"/>
        <v>0</v>
      </c>
      <c r="V454" s="1005">
        <v>361</v>
      </c>
      <c r="W454" s="1005">
        <v>102</v>
      </c>
      <c r="X454" s="1005">
        <v>288.8</v>
      </c>
      <c r="Y454" s="1005">
        <v>0.99939999999999996</v>
      </c>
      <c r="Z454" s="1024">
        <f t="shared" si="426"/>
        <v>0.61642156862745101</v>
      </c>
      <c r="AA454" s="1005">
        <v>45270</v>
      </c>
      <c r="AB454" s="1005">
        <f t="shared" si="378"/>
        <v>44064</v>
      </c>
      <c r="AC454" s="1005">
        <f t="shared" si="379"/>
        <v>1206</v>
      </c>
      <c r="AD454" s="1005">
        <v>361</v>
      </c>
      <c r="AE454" s="1005">
        <v>106.08</v>
      </c>
      <c r="AF454" s="1005">
        <v>288.8</v>
      </c>
      <c r="AG454" s="1005">
        <v>0.99960000000000004</v>
      </c>
      <c r="AH454" s="1024">
        <f t="shared" si="427"/>
        <v>0.58784757699605894</v>
      </c>
      <c r="AI454" s="1005">
        <v>46395</v>
      </c>
      <c r="AJ454" s="1005">
        <f t="shared" si="380"/>
        <v>47354</v>
      </c>
      <c r="AK454" s="1005">
        <f t="shared" si="381"/>
        <v>0</v>
      </c>
      <c r="AL454" s="1005">
        <v>361</v>
      </c>
      <c r="AM454" s="1005">
        <v>120</v>
      </c>
      <c r="AN454" s="1005">
        <v>288.8</v>
      </c>
      <c r="AO454" s="1005">
        <v>0.99880000000000002</v>
      </c>
      <c r="AP454" s="1024">
        <f t="shared" si="428"/>
        <v>0.56021505376344083</v>
      </c>
      <c r="AQ454" s="1005">
        <v>50016</v>
      </c>
      <c r="AR454" s="1005">
        <f t="shared" si="382"/>
        <v>53568</v>
      </c>
      <c r="AS454" s="1005">
        <f t="shared" si="383"/>
        <v>0</v>
      </c>
      <c r="AT454" s="1005">
        <v>361</v>
      </c>
      <c r="AU454" s="1005">
        <v>101.4</v>
      </c>
      <c r="AV454" s="1005">
        <v>288.8</v>
      </c>
      <c r="AW454" s="1005">
        <v>0.99790000000000001</v>
      </c>
      <c r="AX454" s="1024">
        <f t="shared" si="429"/>
        <v>0.57897764628533854</v>
      </c>
      <c r="AY454" s="1005">
        <v>42270</v>
      </c>
      <c r="AZ454" s="1005">
        <f t="shared" si="384"/>
        <v>43805</v>
      </c>
      <c r="BA454" s="1005">
        <f t="shared" si="385"/>
        <v>0</v>
      </c>
      <c r="BB454" s="1005">
        <v>361</v>
      </c>
      <c r="BC454" s="1005">
        <v>107.4</v>
      </c>
      <c r="BD454" s="1005">
        <v>288.8</v>
      </c>
      <c r="BE454" s="1005">
        <v>0.99690000000000001</v>
      </c>
      <c r="BF454" s="1024">
        <f t="shared" si="430"/>
        <v>0.57739382471316147</v>
      </c>
      <c r="BG454" s="1005">
        <v>46137</v>
      </c>
      <c r="BH454" s="1005">
        <f t="shared" si="386"/>
        <v>47943</v>
      </c>
      <c r="BI454" s="1005">
        <f t="shared" si="387"/>
        <v>0</v>
      </c>
      <c r="BJ454" s="1005">
        <v>361</v>
      </c>
      <c r="BK454" s="1005">
        <v>95.52</v>
      </c>
      <c r="BL454" s="1005">
        <v>288.8</v>
      </c>
      <c r="BM454" s="1005">
        <v>0.98980000000000001</v>
      </c>
      <c r="BN454" s="1024">
        <f t="shared" si="431"/>
        <v>0.62936208821887218</v>
      </c>
      <c r="BO454" s="1005">
        <v>43284</v>
      </c>
      <c r="BP454" s="1005">
        <f t="shared" si="388"/>
        <v>41265</v>
      </c>
      <c r="BQ454" s="1005">
        <f t="shared" si="389"/>
        <v>2019</v>
      </c>
      <c r="BR454" s="1005">
        <v>361</v>
      </c>
      <c r="BS454" s="1005">
        <v>84.48</v>
      </c>
      <c r="BT454" s="1005">
        <v>288.8</v>
      </c>
      <c r="BU454" s="1005">
        <v>0.98240000000000005</v>
      </c>
      <c r="BV454" s="1024">
        <f t="shared" si="423"/>
        <v>0.50799387524437922</v>
      </c>
      <c r="BW454" s="1005">
        <v>31929</v>
      </c>
      <c r="BX454" s="1005">
        <f t="shared" si="390"/>
        <v>37712</v>
      </c>
      <c r="BY454" s="1005">
        <f t="shared" si="391"/>
        <v>0</v>
      </c>
      <c r="BZ454" s="1005">
        <v>361</v>
      </c>
      <c r="CA454" s="1005">
        <v>70.319999999999993</v>
      </c>
      <c r="CB454" s="1005">
        <v>288.8</v>
      </c>
      <c r="CC454" s="1005">
        <v>0.97850000000000004</v>
      </c>
      <c r="CD454" s="1024">
        <f t="shared" si="422"/>
        <v>0.59543469485118727</v>
      </c>
      <c r="CE454" s="1005">
        <v>31152</v>
      </c>
      <c r="CF454" s="1005">
        <f t="shared" si="392"/>
        <v>31391</v>
      </c>
      <c r="CG454" s="1005">
        <f t="shared" si="393"/>
        <v>0</v>
      </c>
      <c r="CH454" s="1005">
        <v>361</v>
      </c>
      <c r="CI454" s="1005">
        <v>90.48</v>
      </c>
      <c r="CJ454" s="1005">
        <v>288.8</v>
      </c>
      <c r="CK454" s="1005">
        <v>0.99099999999999999</v>
      </c>
      <c r="CL454" s="1024">
        <f t="shared" si="420"/>
        <v>0.57540340406719714</v>
      </c>
      <c r="CM454" s="1005">
        <v>34986</v>
      </c>
      <c r="CN454" s="1005">
        <f t="shared" si="394"/>
        <v>36482</v>
      </c>
      <c r="CO454" s="1005">
        <f t="shared" si="395"/>
        <v>0</v>
      </c>
      <c r="CP454" s="1005">
        <v>361</v>
      </c>
      <c r="CQ454" s="1005">
        <v>122.4</v>
      </c>
      <c r="CR454" s="1005">
        <v>288.8</v>
      </c>
      <c r="CS454" s="1005">
        <v>0.99809999999999999</v>
      </c>
      <c r="CT454" s="1024">
        <f t="shared" si="421"/>
        <v>0.58006535947712412</v>
      </c>
      <c r="CU454" s="1005">
        <v>52824</v>
      </c>
      <c r="CV454" s="1005">
        <f t="shared" si="396"/>
        <v>54639</v>
      </c>
      <c r="CW454" s="1005">
        <f t="shared" si="397"/>
        <v>0</v>
      </c>
    </row>
    <row r="455" spans="1:101">
      <c r="A455" s="1004">
        <v>449</v>
      </c>
      <c r="B455" s="1005" t="s">
        <v>970</v>
      </c>
      <c r="C455" s="1004" t="s">
        <v>1274</v>
      </c>
      <c r="D455" s="1005" t="s">
        <v>2011</v>
      </c>
      <c r="E455" s="1004" t="s">
        <v>55</v>
      </c>
      <c r="F455" s="1004">
        <v>361</v>
      </c>
      <c r="G455" s="1005">
        <v>235.14</v>
      </c>
      <c r="H455" s="1004">
        <v>288.8</v>
      </c>
      <c r="I455" s="1005">
        <v>0.77139999999999997</v>
      </c>
      <c r="J455" s="1024">
        <f t="shared" si="424"/>
        <v>0.11415185279691532</v>
      </c>
      <c r="K455" s="1005">
        <v>19326</v>
      </c>
      <c r="L455" s="1005">
        <f t="shared" ref="L455:L518" si="432">+ROUND(24*30*G455*0.6,0)</f>
        <v>101580</v>
      </c>
      <c r="M455" s="1005">
        <f t="shared" ref="M455:M518" si="433">+MAX((K455-L455),0)</f>
        <v>0</v>
      </c>
      <c r="N455" s="1005">
        <v>361</v>
      </c>
      <c r="O455" s="1005">
        <v>249</v>
      </c>
      <c r="P455" s="1005">
        <v>288.8</v>
      </c>
      <c r="Q455" s="1005">
        <v>0.63790000000000002</v>
      </c>
      <c r="R455" s="1024">
        <f t="shared" si="425"/>
        <v>7.1026039642440725E-2</v>
      </c>
      <c r="S455" s="1005">
        <v>13158</v>
      </c>
      <c r="T455" s="1005">
        <f t="shared" ref="T455:T518" si="434">+ROUND(24*31*O455*0.6,0)</f>
        <v>111154</v>
      </c>
      <c r="U455" s="1005">
        <f t="shared" ref="U455:U518" si="435">+MAX((S455-T455),0)</f>
        <v>0</v>
      </c>
      <c r="V455" s="1005">
        <v>361</v>
      </c>
      <c r="W455" s="1005">
        <v>240</v>
      </c>
      <c r="X455" s="1005">
        <v>288.8</v>
      </c>
      <c r="Y455" s="1005">
        <v>0.40429999999999999</v>
      </c>
      <c r="Z455" s="1024">
        <f t="shared" si="426"/>
        <v>3.5381944444444445E-2</v>
      </c>
      <c r="AA455" s="1005">
        <v>6114</v>
      </c>
      <c r="AB455" s="1005">
        <f t="shared" ref="AB455:AB518" si="436">+ROUND(24*30*W455*0.6,0)</f>
        <v>103680</v>
      </c>
      <c r="AC455" s="1005">
        <f t="shared" ref="AC455:AC518" si="437">+MAX((AA455-AB455),0)</f>
        <v>0</v>
      </c>
      <c r="AD455" s="1005">
        <v>361</v>
      </c>
      <c r="AE455" s="1005">
        <v>240</v>
      </c>
      <c r="AF455" s="1005">
        <v>288.8</v>
      </c>
      <c r="AG455" s="1005">
        <v>0.49230000000000002</v>
      </c>
      <c r="AH455" s="1024">
        <f t="shared" si="427"/>
        <v>3.0779569892473119E-2</v>
      </c>
      <c r="AI455" s="1005">
        <v>5496</v>
      </c>
      <c r="AJ455" s="1005">
        <f t="shared" ref="AJ455:AJ518" si="438">+ROUND(24*31*AE455*0.6,0)</f>
        <v>107136</v>
      </c>
      <c r="AK455" s="1005">
        <f t="shared" ref="AK455:AK518" si="439">+MAX((AI455-AJ455),0)</f>
        <v>0</v>
      </c>
      <c r="AL455" s="1005">
        <v>361</v>
      </c>
      <c r="AM455" s="1005">
        <v>17.46</v>
      </c>
      <c r="AN455" s="1005">
        <v>288.8</v>
      </c>
      <c r="AO455" s="1005">
        <v>0.3574</v>
      </c>
      <c r="AP455" s="1024">
        <f t="shared" si="428"/>
        <v>0.46511842737316633</v>
      </c>
      <c r="AQ455" s="1005">
        <v>6042</v>
      </c>
      <c r="AR455" s="1005">
        <f t="shared" ref="AR455:AR518" si="440">+ROUND(24*31*AM455*0.6,0)</f>
        <v>7794</v>
      </c>
      <c r="AS455" s="1005">
        <f t="shared" ref="AS455:AS518" si="441">+MAX((AQ455-AR455),0)</f>
        <v>0</v>
      </c>
      <c r="AT455" s="1005">
        <v>361</v>
      </c>
      <c r="AU455" s="1005">
        <v>42</v>
      </c>
      <c r="AV455" s="1005">
        <v>288.8</v>
      </c>
      <c r="AW455" s="1005">
        <v>0.3417</v>
      </c>
      <c r="AX455" s="1024">
        <f t="shared" si="429"/>
        <v>0.10248015873015873</v>
      </c>
      <c r="AY455" s="1005">
        <v>3099</v>
      </c>
      <c r="AZ455" s="1005">
        <f t="shared" ref="AZ455:AZ518" si="442">+ROUND(24*30*AU455*0.6,0)</f>
        <v>18144</v>
      </c>
      <c r="BA455" s="1005">
        <f t="shared" ref="BA455:BA518" si="443">+MAX((AY455-AZ455),0)</f>
        <v>0</v>
      </c>
      <c r="BB455" s="1005">
        <v>361</v>
      </c>
      <c r="BC455" s="1005">
        <v>20.399999999999999</v>
      </c>
      <c r="BD455" s="1005">
        <v>288.8</v>
      </c>
      <c r="BE455" s="1005">
        <v>0.25929999999999997</v>
      </c>
      <c r="BF455" s="1024">
        <f t="shared" si="430"/>
        <v>0.47260436432637576</v>
      </c>
      <c r="BG455" s="1005">
        <v>7173</v>
      </c>
      <c r="BH455" s="1005">
        <f t="shared" ref="BH455:BH518" si="444">+ROUND(24*31*BC455*0.6,0)</f>
        <v>9107</v>
      </c>
      <c r="BI455" s="1005">
        <f t="shared" ref="BI455:BI518" si="445">+MAX((BG455-BH455),0)</f>
        <v>0</v>
      </c>
      <c r="BJ455" s="1005">
        <v>361</v>
      </c>
      <c r="BK455" s="1005">
        <v>20.16</v>
      </c>
      <c r="BL455" s="1005">
        <v>288.8</v>
      </c>
      <c r="BM455" s="1005">
        <v>0.28899999999999998</v>
      </c>
      <c r="BN455" s="1024">
        <f t="shared" si="431"/>
        <v>0.37471064814814814</v>
      </c>
      <c r="BO455" s="1005">
        <v>5439</v>
      </c>
      <c r="BP455" s="1005">
        <f t="shared" ref="BP455:BP518" si="446">+ROUND(24*30*BK455*0.6,0)</f>
        <v>8709</v>
      </c>
      <c r="BQ455" s="1005">
        <f t="shared" ref="BQ455:BQ518" si="447">+MAX((BO455-BP455),0)</f>
        <v>0</v>
      </c>
      <c r="BR455" s="1005">
        <v>361</v>
      </c>
      <c r="BS455" s="1005">
        <v>82.56</v>
      </c>
      <c r="BT455" s="1005">
        <v>288.8</v>
      </c>
      <c r="BU455" s="1005">
        <v>0.34599999999999997</v>
      </c>
      <c r="BV455" s="1024">
        <f t="shared" si="423"/>
        <v>6.7888065766441616E-2</v>
      </c>
      <c r="BW455" s="1005">
        <v>4170</v>
      </c>
      <c r="BX455" s="1005">
        <f t="shared" ref="BX455:BX518" si="448">+ROUND(24*31*BS455*0.6,0)</f>
        <v>36855</v>
      </c>
      <c r="BY455" s="1005">
        <f t="shared" ref="BY455:BY518" si="449">+MAX((BW455-BX455),0)</f>
        <v>0</v>
      </c>
      <c r="BZ455" s="1005">
        <v>361</v>
      </c>
      <c r="CA455" s="1005">
        <v>20.399999999999999</v>
      </c>
      <c r="CB455" s="1005">
        <v>288.8</v>
      </c>
      <c r="CC455" s="1005">
        <v>0.29470000000000002</v>
      </c>
      <c r="CD455" s="1024">
        <f t="shared" si="422"/>
        <v>0.29846616065781156</v>
      </c>
      <c r="CE455" s="1005">
        <v>4530</v>
      </c>
      <c r="CF455" s="1005">
        <f t="shared" ref="CF455:CF518" si="450">+ROUND(24*31*CA455*0.6,0)</f>
        <v>9107</v>
      </c>
      <c r="CG455" s="1005">
        <f t="shared" ref="CG455:CG518" si="451">+MAX((CE455-CF455),0)</f>
        <v>0</v>
      </c>
      <c r="CH455" s="1005">
        <v>361</v>
      </c>
      <c r="CI455" s="1005">
        <v>13.2</v>
      </c>
      <c r="CJ455" s="1005">
        <v>288.8</v>
      </c>
      <c r="CK455" s="1005">
        <v>0.33019999999999999</v>
      </c>
      <c r="CL455" s="1024">
        <f t="shared" si="420"/>
        <v>0.25297619047619047</v>
      </c>
      <c r="CM455" s="1005">
        <v>2244</v>
      </c>
      <c r="CN455" s="1005">
        <f t="shared" ref="CN455:CN518" si="452">+ROUND(24*28*CI455*0.6,0)</f>
        <v>5322</v>
      </c>
      <c r="CO455" s="1005">
        <f t="shared" ref="CO455:CO518" si="453">+MAX((CM455-CN455),0)</f>
        <v>0</v>
      </c>
      <c r="CP455" s="1005">
        <v>361</v>
      </c>
      <c r="CQ455" s="1005">
        <v>16.559999999999999</v>
      </c>
      <c r="CR455" s="1005">
        <v>288.8</v>
      </c>
      <c r="CS455" s="1005">
        <v>0.37319999999999998</v>
      </c>
      <c r="CT455" s="1024">
        <f t="shared" si="421"/>
        <v>0.36791919900264924</v>
      </c>
      <c r="CU455" s="1005">
        <v>4533</v>
      </c>
      <c r="CV455" s="1005">
        <f t="shared" ref="CV455:CV518" si="454">+ROUND(24*31*CQ455*0.6,0)</f>
        <v>7392</v>
      </c>
      <c r="CW455" s="1005">
        <f t="shared" ref="CW455:CW518" si="455">+MAX((CU455-CV455),0)</f>
        <v>0</v>
      </c>
    </row>
    <row r="456" spans="1:101">
      <c r="A456" s="1004">
        <v>450</v>
      </c>
      <c r="B456" s="1005" t="s">
        <v>673</v>
      </c>
      <c r="C456" s="1004" t="s">
        <v>1274</v>
      </c>
      <c r="D456" s="1005" t="s">
        <v>2051</v>
      </c>
      <c r="E456" s="1004" t="s">
        <v>55</v>
      </c>
      <c r="F456" s="1004">
        <v>370</v>
      </c>
      <c r="G456" s="1005">
        <v>108</v>
      </c>
      <c r="H456" s="1004">
        <v>296</v>
      </c>
      <c r="I456" s="1005">
        <v>0.93569999999999998</v>
      </c>
      <c r="J456" s="1024">
        <f t="shared" si="424"/>
        <v>0.23796296296296296</v>
      </c>
      <c r="K456" s="1005">
        <v>18504</v>
      </c>
      <c r="L456" s="1005">
        <f t="shared" si="432"/>
        <v>46656</v>
      </c>
      <c r="M456" s="1005">
        <f t="shared" si="433"/>
        <v>0</v>
      </c>
      <c r="N456" s="1005">
        <v>370</v>
      </c>
      <c r="O456" s="1005">
        <v>48</v>
      </c>
      <c r="P456" s="1005">
        <v>296</v>
      </c>
      <c r="Q456" s="1005">
        <v>0.86380000000000001</v>
      </c>
      <c r="R456" s="1024">
        <f t="shared" si="425"/>
        <v>0.24025537634408603</v>
      </c>
      <c r="S456" s="1005">
        <v>8580</v>
      </c>
      <c r="T456" s="1005">
        <f t="shared" si="434"/>
        <v>21427</v>
      </c>
      <c r="U456" s="1005">
        <f t="shared" si="435"/>
        <v>0</v>
      </c>
      <c r="V456" s="1005">
        <v>370</v>
      </c>
      <c r="W456" s="1005">
        <v>44</v>
      </c>
      <c r="X456" s="1005">
        <v>296</v>
      </c>
      <c r="Y456" s="1005">
        <v>0.84530000000000005</v>
      </c>
      <c r="Z456" s="1024">
        <f t="shared" si="426"/>
        <v>0.22941919191919191</v>
      </c>
      <c r="AA456" s="1005">
        <v>7268</v>
      </c>
      <c r="AB456" s="1005">
        <f t="shared" si="436"/>
        <v>19008</v>
      </c>
      <c r="AC456" s="1005">
        <f t="shared" si="437"/>
        <v>0</v>
      </c>
      <c r="AD456" s="1005">
        <v>370</v>
      </c>
      <c r="AE456" s="1005">
        <v>60</v>
      </c>
      <c r="AF456" s="1005">
        <v>296</v>
      </c>
      <c r="AG456" s="1005">
        <v>0.89300000000000002</v>
      </c>
      <c r="AH456" s="1024">
        <f t="shared" si="427"/>
        <v>0.23467741935483871</v>
      </c>
      <c r="AI456" s="1005">
        <v>10476</v>
      </c>
      <c r="AJ456" s="1005">
        <f t="shared" si="438"/>
        <v>26784</v>
      </c>
      <c r="AK456" s="1005">
        <f t="shared" si="439"/>
        <v>0</v>
      </c>
      <c r="AL456" s="1005">
        <v>370</v>
      </c>
      <c r="AM456" s="1005">
        <v>80</v>
      </c>
      <c r="AN456" s="1005">
        <v>296</v>
      </c>
      <c r="AO456" s="1005">
        <v>0.90959999999999996</v>
      </c>
      <c r="AP456" s="1024">
        <f t="shared" si="428"/>
        <v>0.22748655913978494</v>
      </c>
      <c r="AQ456" s="1005">
        <v>13540</v>
      </c>
      <c r="AR456" s="1005">
        <f t="shared" si="440"/>
        <v>35712</v>
      </c>
      <c r="AS456" s="1005">
        <f t="shared" si="441"/>
        <v>0</v>
      </c>
      <c r="AT456" s="1005">
        <v>370</v>
      </c>
      <c r="AU456" s="1005">
        <v>84</v>
      </c>
      <c r="AV456" s="1005">
        <v>296</v>
      </c>
      <c r="AW456" s="1005">
        <v>0.91110000000000002</v>
      </c>
      <c r="AX456" s="1024">
        <f t="shared" si="429"/>
        <v>0.23809523809523808</v>
      </c>
      <c r="AY456" s="1005">
        <v>14400</v>
      </c>
      <c r="AZ456" s="1005">
        <f t="shared" si="442"/>
        <v>36288</v>
      </c>
      <c r="BA456" s="1005">
        <f t="shared" si="443"/>
        <v>0</v>
      </c>
      <c r="BB456" s="1005">
        <v>370</v>
      </c>
      <c r="BC456" s="1005">
        <v>80</v>
      </c>
      <c r="BD456" s="1005">
        <v>296</v>
      </c>
      <c r="BE456" s="1005">
        <v>0.90010000000000001</v>
      </c>
      <c r="BF456" s="1024">
        <f t="shared" si="430"/>
        <v>0.17163978494623655</v>
      </c>
      <c r="BG456" s="1005">
        <v>10216</v>
      </c>
      <c r="BH456" s="1005">
        <f t="shared" si="444"/>
        <v>35712</v>
      </c>
      <c r="BI456" s="1005">
        <f t="shared" si="445"/>
        <v>0</v>
      </c>
      <c r="BJ456" s="1005">
        <v>370</v>
      </c>
      <c r="BK456" s="1005">
        <v>59.6</v>
      </c>
      <c r="BL456" s="1005">
        <v>296</v>
      </c>
      <c r="BM456" s="1005">
        <v>0.86339999999999995</v>
      </c>
      <c r="BN456" s="1024">
        <f t="shared" si="431"/>
        <v>0.32280014914243105</v>
      </c>
      <c r="BO456" s="1005">
        <v>13852</v>
      </c>
      <c r="BP456" s="1005">
        <f t="shared" si="446"/>
        <v>25747</v>
      </c>
      <c r="BQ456" s="1005">
        <f t="shared" si="447"/>
        <v>0</v>
      </c>
      <c r="BR456" s="1005">
        <v>370</v>
      </c>
      <c r="BS456" s="1005">
        <v>48</v>
      </c>
      <c r="BT456" s="1005">
        <v>296</v>
      </c>
      <c r="BU456" s="1005">
        <v>0.83919999999999995</v>
      </c>
      <c r="BV456" s="1024">
        <f t="shared" si="423"/>
        <v>0.27654569892473119</v>
      </c>
      <c r="BW456" s="1005">
        <v>9876</v>
      </c>
      <c r="BX456" s="1005">
        <f t="shared" si="448"/>
        <v>21427</v>
      </c>
      <c r="BY456" s="1005">
        <f t="shared" si="449"/>
        <v>0</v>
      </c>
      <c r="BZ456" s="1005">
        <v>370</v>
      </c>
      <c r="CA456" s="1005">
        <v>45.6</v>
      </c>
      <c r="CB456" s="1005">
        <v>296</v>
      </c>
      <c r="CC456" s="1005">
        <v>0.82099999999999995</v>
      </c>
      <c r="CD456" s="1024">
        <f t="shared" si="422"/>
        <v>0.35406055461233726</v>
      </c>
      <c r="CE456" s="1005">
        <v>12012</v>
      </c>
      <c r="CF456" s="1005">
        <f t="shared" si="450"/>
        <v>20356</v>
      </c>
      <c r="CG456" s="1005">
        <f t="shared" si="451"/>
        <v>0</v>
      </c>
      <c r="CH456" s="1005">
        <v>370</v>
      </c>
      <c r="CI456" s="1005">
        <v>48</v>
      </c>
      <c r="CJ456" s="1005">
        <v>296</v>
      </c>
      <c r="CK456" s="1005">
        <v>0.83960000000000001</v>
      </c>
      <c r="CL456" s="1024">
        <f t="shared" si="420"/>
        <v>0.25632440476190477</v>
      </c>
      <c r="CM456" s="1005">
        <v>8268</v>
      </c>
      <c r="CN456" s="1005">
        <f t="shared" si="452"/>
        <v>19354</v>
      </c>
      <c r="CO456" s="1005">
        <f t="shared" si="453"/>
        <v>0</v>
      </c>
      <c r="CP456" s="1005">
        <v>370</v>
      </c>
      <c r="CQ456" s="1005">
        <v>97.6</v>
      </c>
      <c r="CR456" s="1005">
        <v>296</v>
      </c>
      <c r="CS456" s="1005">
        <v>0.92220000000000002</v>
      </c>
      <c r="CT456" s="1024">
        <f t="shared" si="421"/>
        <v>0.29704851930195664</v>
      </c>
      <c r="CU456" s="1005">
        <v>21570</v>
      </c>
      <c r="CV456" s="1005">
        <f t="shared" si="454"/>
        <v>43569</v>
      </c>
      <c r="CW456" s="1005">
        <f t="shared" si="455"/>
        <v>0</v>
      </c>
    </row>
    <row r="457" spans="1:101">
      <c r="A457" s="1004">
        <v>451</v>
      </c>
      <c r="B457" s="1005" t="s">
        <v>1677</v>
      </c>
      <c r="C457" s="1004" t="s">
        <v>1274</v>
      </c>
      <c r="D457" s="1005" t="s">
        <v>2054</v>
      </c>
      <c r="E457" s="1004" t="s">
        <v>55</v>
      </c>
      <c r="F457" s="1004">
        <v>372</v>
      </c>
      <c r="G457" s="1005">
        <v>100</v>
      </c>
      <c r="H457" s="1004">
        <v>372</v>
      </c>
      <c r="I457" s="1005">
        <v>0.99770000000000003</v>
      </c>
      <c r="J457" s="1024">
        <f t="shared" si="424"/>
        <v>0.55527777777777776</v>
      </c>
      <c r="K457" s="1005">
        <v>39980</v>
      </c>
      <c r="L457" s="1005">
        <f t="shared" si="432"/>
        <v>43200</v>
      </c>
      <c r="M457" s="1005">
        <f t="shared" si="433"/>
        <v>0</v>
      </c>
      <c r="N457" s="1005">
        <v>372</v>
      </c>
      <c r="O457" s="1005">
        <v>100</v>
      </c>
      <c r="P457" s="1005">
        <v>372</v>
      </c>
      <c r="Q457" s="1005">
        <v>0.99719999999999998</v>
      </c>
      <c r="R457" s="1024">
        <f t="shared" si="425"/>
        <v>0.50725806451612898</v>
      </c>
      <c r="S457" s="1005">
        <v>37740</v>
      </c>
      <c r="T457" s="1005">
        <f t="shared" si="434"/>
        <v>44640</v>
      </c>
      <c r="U457" s="1005">
        <f t="shared" si="435"/>
        <v>0</v>
      </c>
      <c r="V457" s="1005">
        <v>372</v>
      </c>
      <c r="W457" s="1005">
        <v>101.6</v>
      </c>
      <c r="X457" s="1005">
        <v>372</v>
      </c>
      <c r="Y457" s="1005">
        <v>0.99350000000000005</v>
      </c>
      <c r="Z457" s="1024">
        <f t="shared" si="426"/>
        <v>0.40080927384076992</v>
      </c>
      <c r="AA457" s="1005">
        <v>29320</v>
      </c>
      <c r="AB457" s="1005">
        <f t="shared" si="436"/>
        <v>43891</v>
      </c>
      <c r="AC457" s="1005">
        <f t="shared" si="437"/>
        <v>0</v>
      </c>
      <c r="AD457" s="1005">
        <v>372</v>
      </c>
      <c r="AE457" s="1005">
        <v>53.6</v>
      </c>
      <c r="AF457" s="1005">
        <v>372</v>
      </c>
      <c r="AG457" s="1005">
        <v>0.99390000000000001</v>
      </c>
      <c r="AH457" s="1024">
        <f t="shared" si="427"/>
        <v>0.2967270502327074</v>
      </c>
      <c r="AI457" s="1005">
        <v>11833</v>
      </c>
      <c r="AJ457" s="1005">
        <f t="shared" si="438"/>
        <v>23927</v>
      </c>
      <c r="AK457" s="1005">
        <f t="shared" si="439"/>
        <v>0</v>
      </c>
      <c r="AL457" s="1005">
        <v>372</v>
      </c>
      <c r="AM457" s="1005">
        <v>81.599999999999994</v>
      </c>
      <c r="AN457" s="1005">
        <v>372</v>
      </c>
      <c r="AO457" s="1005">
        <v>0.99029999999999996</v>
      </c>
      <c r="AP457" s="1024">
        <f t="shared" si="428"/>
        <v>0.19930687328694921</v>
      </c>
      <c r="AQ457" s="1005">
        <v>12100</v>
      </c>
      <c r="AR457" s="1005">
        <f t="shared" si="440"/>
        <v>36426</v>
      </c>
      <c r="AS457" s="1005">
        <f t="shared" si="441"/>
        <v>0</v>
      </c>
      <c r="AT457" s="1005">
        <v>372</v>
      </c>
      <c r="AU457" s="1005">
        <v>95</v>
      </c>
      <c r="AV457" s="1005">
        <v>372</v>
      </c>
      <c r="AW457" s="1005">
        <v>0.99350000000000005</v>
      </c>
      <c r="AX457" s="1024">
        <f t="shared" si="429"/>
        <v>0.29923976608187136</v>
      </c>
      <c r="AY457" s="1005">
        <v>20468</v>
      </c>
      <c r="AZ457" s="1005">
        <f t="shared" si="442"/>
        <v>41040</v>
      </c>
      <c r="BA457" s="1005">
        <f t="shared" si="443"/>
        <v>0</v>
      </c>
      <c r="BB457" s="1005">
        <v>372</v>
      </c>
      <c r="BC457" s="1005">
        <v>95</v>
      </c>
      <c r="BD457" s="1005">
        <v>372</v>
      </c>
      <c r="BE457" s="1005">
        <v>0.99470000000000003</v>
      </c>
      <c r="BF457" s="1024">
        <f t="shared" si="430"/>
        <v>0.17480192416525184</v>
      </c>
      <c r="BG457" s="1005">
        <v>12355</v>
      </c>
      <c r="BH457" s="1005">
        <f t="shared" si="444"/>
        <v>42408</v>
      </c>
      <c r="BI457" s="1005">
        <f t="shared" si="445"/>
        <v>0</v>
      </c>
      <c r="BJ457" s="1005">
        <v>372</v>
      </c>
      <c r="BK457" s="1005">
        <v>8.6</v>
      </c>
      <c r="BL457" s="1005">
        <v>372</v>
      </c>
      <c r="BM457" s="1005">
        <v>0.96409999999999996</v>
      </c>
      <c r="BN457" s="1024">
        <f t="shared" si="431"/>
        <v>0.28343023255813954</v>
      </c>
      <c r="BO457" s="1005">
        <v>1755</v>
      </c>
      <c r="BP457" s="1005">
        <f t="shared" si="446"/>
        <v>3715</v>
      </c>
      <c r="BQ457" s="1005">
        <f t="shared" si="447"/>
        <v>0</v>
      </c>
      <c r="BR457" s="1005">
        <v>372</v>
      </c>
      <c r="BS457" s="1005">
        <v>8</v>
      </c>
      <c r="BT457" s="1005">
        <v>372</v>
      </c>
      <c r="BU457" s="1005">
        <v>0.98070000000000002</v>
      </c>
      <c r="BV457" s="1024">
        <f t="shared" si="423"/>
        <v>0.25319220430107525</v>
      </c>
      <c r="BW457" s="1005">
        <v>1507</v>
      </c>
      <c r="BX457" s="1005">
        <f t="shared" si="448"/>
        <v>3571</v>
      </c>
      <c r="BY457" s="1005">
        <f t="shared" si="449"/>
        <v>0</v>
      </c>
      <c r="BZ457" s="1005">
        <v>372</v>
      </c>
      <c r="CA457" s="1005">
        <v>25.4</v>
      </c>
      <c r="CB457" s="1005">
        <v>372</v>
      </c>
      <c r="CC457" s="1005">
        <v>0.99439999999999995</v>
      </c>
      <c r="CD457" s="1024">
        <f t="shared" si="422"/>
        <v>0.17012742358818053</v>
      </c>
      <c r="CE457" s="1005">
        <v>3215</v>
      </c>
      <c r="CF457" s="1005">
        <f t="shared" si="450"/>
        <v>11339</v>
      </c>
      <c r="CG457" s="1005">
        <f t="shared" si="451"/>
        <v>0</v>
      </c>
      <c r="CH457" s="1005">
        <v>372</v>
      </c>
      <c r="CI457" s="1005">
        <v>66.8</v>
      </c>
      <c r="CJ457" s="1005">
        <v>372</v>
      </c>
      <c r="CK457" s="1005">
        <v>0.99519999999999997</v>
      </c>
      <c r="CL457" s="1024">
        <f t="shared" si="420"/>
        <v>0.26003795979469635</v>
      </c>
      <c r="CM457" s="1005">
        <v>11673</v>
      </c>
      <c r="CN457" s="1005">
        <f t="shared" si="452"/>
        <v>26934</v>
      </c>
      <c r="CO457" s="1005">
        <f t="shared" si="453"/>
        <v>0</v>
      </c>
      <c r="CP457" s="1005">
        <v>372</v>
      </c>
      <c r="CQ457" s="1005">
        <v>81.8</v>
      </c>
      <c r="CR457" s="1005">
        <v>372</v>
      </c>
      <c r="CS457" s="1005">
        <v>0.99680000000000002</v>
      </c>
      <c r="CT457" s="1024">
        <f t="shared" si="421"/>
        <v>0.34012934774035808</v>
      </c>
      <c r="CU457" s="1005">
        <v>20700</v>
      </c>
      <c r="CV457" s="1005">
        <f t="shared" si="454"/>
        <v>36516</v>
      </c>
      <c r="CW457" s="1005">
        <f t="shared" si="455"/>
        <v>0</v>
      </c>
    </row>
    <row r="458" spans="1:101">
      <c r="A458" s="1004">
        <v>452</v>
      </c>
      <c r="B458" s="1005" t="s">
        <v>1934</v>
      </c>
      <c r="C458" s="1004" t="s">
        <v>1274</v>
      </c>
      <c r="D458" s="1005" t="s">
        <v>2051</v>
      </c>
      <c r="E458" s="1004" t="s">
        <v>55</v>
      </c>
      <c r="F458" s="1004">
        <v>376</v>
      </c>
      <c r="G458" s="1005">
        <v>6</v>
      </c>
      <c r="H458" s="1004">
        <v>300.8</v>
      </c>
      <c r="I458" s="1005">
        <v>0.55220000000000002</v>
      </c>
      <c r="J458" s="1024">
        <f t="shared" si="424"/>
        <v>0.69166666666666665</v>
      </c>
      <c r="K458" s="1005">
        <v>2988</v>
      </c>
      <c r="L458" s="1005">
        <f t="shared" si="432"/>
        <v>2592</v>
      </c>
      <c r="M458" s="1005">
        <f t="shared" si="433"/>
        <v>396</v>
      </c>
      <c r="N458" s="1005">
        <v>376</v>
      </c>
      <c r="O458" s="1005">
        <v>6</v>
      </c>
      <c r="P458" s="1005">
        <v>300.8</v>
      </c>
      <c r="Q458" s="1005">
        <v>0.44440000000000002</v>
      </c>
      <c r="R458" s="1024">
        <f t="shared" si="425"/>
        <v>0.55645161290322576</v>
      </c>
      <c r="S458" s="1005">
        <v>2484</v>
      </c>
      <c r="T458" s="1005">
        <f t="shared" si="434"/>
        <v>2678</v>
      </c>
      <c r="U458" s="1005">
        <f t="shared" si="435"/>
        <v>0</v>
      </c>
      <c r="V458" s="1005">
        <v>376</v>
      </c>
      <c r="W458" s="1005">
        <v>6</v>
      </c>
      <c r="X458" s="1005">
        <v>300.8</v>
      </c>
      <c r="Y458" s="1005">
        <v>0.39410000000000001</v>
      </c>
      <c r="Z458" s="1024">
        <f t="shared" si="426"/>
        <v>0.5180555555555556</v>
      </c>
      <c r="AA458" s="1005">
        <v>2238</v>
      </c>
      <c r="AB458" s="1005">
        <f t="shared" si="436"/>
        <v>2592</v>
      </c>
      <c r="AC458" s="1005">
        <f t="shared" si="437"/>
        <v>0</v>
      </c>
      <c r="AD458" s="1005">
        <v>376</v>
      </c>
      <c r="AE458" s="1005">
        <v>12</v>
      </c>
      <c r="AF458" s="1005">
        <v>300.8</v>
      </c>
      <c r="AG458" s="1005">
        <v>0.4224</v>
      </c>
      <c r="AH458" s="1024">
        <f t="shared" si="427"/>
        <v>0.31182795698924731</v>
      </c>
      <c r="AI458" s="1005">
        <v>2784</v>
      </c>
      <c r="AJ458" s="1005">
        <f t="shared" si="438"/>
        <v>5357</v>
      </c>
      <c r="AK458" s="1005">
        <f t="shared" si="439"/>
        <v>0</v>
      </c>
      <c r="AL458" s="1005">
        <v>376</v>
      </c>
      <c r="AM458" s="1005">
        <v>6</v>
      </c>
      <c r="AN458" s="1005">
        <v>300.8</v>
      </c>
      <c r="AO458" s="1005">
        <v>0.51770000000000005</v>
      </c>
      <c r="AP458" s="1024">
        <f t="shared" si="428"/>
        <v>0.64381720430107525</v>
      </c>
      <c r="AQ458" s="1005">
        <v>2874</v>
      </c>
      <c r="AR458" s="1005">
        <f t="shared" si="440"/>
        <v>2678</v>
      </c>
      <c r="AS458" s="1005">
        <f t="shared" si="441"/>
        <v>196</v>
      </c>
      <c r="AT458" s="1005">
        <v>376</v>
      </c>
      <c r="AU458" s="1005">
        <v>18</v>
      </c>
      <c r="AV458" s="1005">
        <v>300.8</v>
      </c>
      <c r="AW458" s="1005">
        <v>0.46610000000000001</v>
      </c>
      <c r="AX458" s="1024">
        <f t="shared" si="429"/>
        <v>0.28009259259259262</v>
      </c>
      <c r="AY458" s="1005">
        <v>3630</v>
      </c>
      <c r="AZ458" s="1005">
        <f t="shared" si="442"/>
        <v>7776</v>
      </c>
      <c r="BA458" s="1005">
        <f t="shared" si="443"/>
        <v>0</v>
      </c>
      <c r="BB458" s="1005">
        <v>376</v>
      </c>
      <c r="BC458" s="1005">
        <v>18</v>
      </c>
      <c r="BD458" s="1005">
        <v>300.8</v>
      </c>
      <c r="BE458" s="1005">
        <v>0.35539999999999999</v>
      </c>
      <c r="BF458" s="1024">
        <f t="shared" si="430"/>
        <v>0.26344086021505375</v>
      </c>
      <c r="BG458" s="1005">
        <v>3528</v>
      </c>
      <c r="BH458" s="1005">
        <f t="shared" si="444"/>
        <v>8035</v>
      </c>
      <c r="BI458" s="1005">
        <f t="shared" si="445"/>
        <v>0</v>
      </c>
      <c r="BJ458" s="1005">
        <v>376</v>
      </c>
      <c r="BK458" s="1005">
        <v>12</v>
      </c>
      <c r="BL458" s="1005">
        <v>300.8</v>
      </c>
      <c r="BM458" s="1005">
        <v>0.38279999999999997</v>
      </c>
      <c r="BN458" s="1024">
        <f t="shared" si="431"/>
        <v>0.49513888888888891</v>
      </c>
      <c r="BO458" s="1005">
        <v>4278</v>
      </c>
      <c r="BP458" s="1005">
        <f t="shared" si="446"/>
        <v>5184</v>
      </c>
      <c r="BQ458" s="1005">
        <f t="shared" si="447"/>
        <v>0</v>
      </c>
      <c r="BR458" s="1005">
        <v>376</v>
      </c>
      <c r="BS458" s="1005">
        <v>42</v>
      </c>
      <c r="BT458" s="1005">
        <v>300.8</v>
      </c>
      <c r="BU458" s="1005">
        <v>0.53139999999999998</v>
      </c>
      <c r="BV458" s="1024">
        <f t="shared" si="423"/>
        <v>0.13440860215053763</v>
      </c>
      <c r="BW458" s="1005">
        <v>4200</v>
      </c>
      <c r="BX458" s="1005">
        <f t="shared" si="448"/>
        <v>18749</v>
      </c>
      <c r="BY458" s="1005">
        <f t="shared" si="449"/>
        <v>0</v>
      </c>
      <c r="BZ458" s="1005">
        <v>376</v>
      </c>
      <c r="CA458" s="1005">
        <v>120</v>
      </c>
      <c r="CB458" s="1005">
        <v>300.8</v>
      </c>
      <c r="CC458" s="1005">
        <v>0.48859999999999998</v>
      </c>
      <c r="CD458" s="1024">
        <f t="shared" si="422"/>
        <v>4.4556451612903225E-2</v>
      </c>
      <c r="CE458" s="1005">
        <v>3978</v>
      </c>
      <c r="CF458" s="1005">
        <f t="shared" si="450"/>
        <v>53568</v>
      </c>
      <c r="CG458" s="1005">
        <f t="shared" si="451"/>
        <v>0</v>
      </c>
      <c r="CH458" s="1005">
        <v>376</v>
      </c>
      <c r="CI458" s="1005">
        <v>12</v>
      </c>
      <c r="CJ458" s="1005">
        <v>300.8</v>
      </c>
      <c r="CK458" s="1005">
        <v>0.42899999999999999</v>
      </c>
      <c r="CL458" s="1024">
        <f t="shared" si="420"/>
        <v>0.43005952380952384</v>
      </c>
      <c r="CM458" s="1005">
        <v>3468</v>
      </c>
      <c r="CN458" s="1005">
        <f t="shared" si="452"/>
        <v>4838</v>
      </c>
      <c r="CO458" s="1005">
        <f t="shared" si="453"/>
        <v>0</v>
      </c>
      <c r="CP458" s="1005">
        <v>376</v>
      </c>
      <c r="CQ458" s="1005">
        <v>306</v>
      </c>
      <c r="CR458" s="1005">
        <v>306</v>
      </c>
      <c r="CS458" s="1005">
        <v>0.72870000000000001</v>
      </c>
      <c r="CT458" s="1024">
        <f t="shared" si="421"/>
        <v>3.8767657600674681E-2</v>
      </c>
      <c r="CU458" s="1005">
        <v>8826</v>
      </c>
      <c r="CV458" s="1005">
        <f t="shared" si="454"/>
        <v>136598</v>
      </c>
      <c r="CW458" s="1005">
        <f t="shared" si="455"/>
        <v>0</v>
      </c>
    </row>
    <row r="459" spans="1:101">
      <c r="A459" s="1004">
        <v>453</v>
      </c>
      <c r="B459" s="1005" t="s">
        <v>1906</v>
      </c>
      <c r="C459" s="1004" t="s">
        <v>1274</v>
      </c>
      <c r="D459" s="1005" t="s">
        <v>2011</v>
      </c>
      <c r="E459" s="1004" t="s">
        <v>55</v>
      </c>
      <c r="F459" s="1004">
        <v>389</v>
      </c>
      <c r="G459" s="1005">
        <v>136.80000000000001</v>
      </c>
      <c r="H459" s="1004">
        <v>311.2</v>
      </c>
      <c r="I459" s="1005">
        <v>0.8871</v>
      </c>
      <c r="J459" s="1024">
        <f t="shared" si="424"/>
        <v>4.8032407407407399E-2</v>
      </c>
      <c r="K459" s="1005">
        <v>4731</v>
      </c>
      <c r="L459" s="1005">
        <f t="shared" si="432"/>
        <v>59098</v>
      </c>
      <c r="M459" s="1005">
        <f t="shared" si="433"/>
        <v>0</v>
      </c>
      <c r="N459" s="1005">
        <v>389</v>
      </c>
      <c r="O459" s="1005">
        <v>138</v>
      </c>
      <c r="P459" s="1005">
        <v>311.2</v>
      </c>
      <c r="Q459" s="1005">
        <v>0.90569999999999995</v>
      </c>
      <c r="R459" s="1024">
        <f t="shared" si="425"/>
        <v>0.18253272557269754</v>
      </c>
      <c r="S459" s="1005">
        <v>18741</v>
      </c>
      <c r="T459" s="1005">
        <f t="shared" si="434"/>
        <v>61603</v>
      </c>
      <c r="U459" s="1005">
        <f t="shared" si="435"/>
        <v>0</v>
      </c>
      <c r="V459" s="1005">
        <v>389</v>
      </c>
      <c r="W459" s="1005">
        <v>132.47999999999999</v>
      </c>
      <c r="X459" s="1005">
        <v>311.2</v>
      </c>
      <c r="Y459" s="1005">
        <v>0.90610000000000002</v>
      </c>
      <c r="Z459" s="1024">
        <f t="shared" si="426"/>
        <v>0.3460585245571659</v>
      </c>
      <c r="AA459" s="1005">
        <v>33009</v>
      </c>
      <c r="AB459" s="1005">
        <f t="shared" si="436"/>
        <v>57231</v>
      </c>
      <c r="AC459" s="1005">
        <f t="shared" si="437"/>
        <v>0</v>
      </c>
      <c r="AD459" s="1005">
        <v>389</v>
      </c>
      <c r="AE459" s="1005">
        <v>131.76</v>
      </c>
      <c r="AF459" s="1005">
        <v>311.2</v>
      </c>
      <c r="AG459" s="1005">
        <v>0.89729999999999999</v>
      </c>
      <c r="AH459" s="1024">
        <f t="shared" si="427"/>
        <v>0.25198552598076662</v>
      </c>
      <c r="AI459" s="1005">
        <v>24702</v>
      </c>
      <c r="AJ459" s="1005">
        <f t="shared" si="438"/>
        <v>58818</v>
      </c>
      <c r="AK459" s="1005">
        <f t="shared" si="439"/>
        <v>0</v>
      </c>
      <c r="AL459" s="1005">
        <v>389</v>
      </c>
      <c r="AM459" s="1005">
        <v>142.56</v>
      </c>
      <c r="AN459" s="1005">
        <v>311.2</v>
      </c>
      <c r="AO459" s="1005">
        <v>0.88529999999999998</v>
      </c>
      <c r="AP459" s="1024">
        <f t="shared" si="428"/>
        <v>0.15593321204880345</v>
      </c>
      <c r="AQ459" s="1005">
        <v>16539</v>
      </c>
      <c r="AR459" s="1005">
        <f t="shared" si="440"/>
        <v>63639</v>
      </c>
      <c r="AS459" s="1005">
        <f t="shared" si="441"/>
        <v>0</v>
      </c>
      <c r="AT459" s="1005">
        <v>389</v>
      </c>
      <c r="AU459" s="1005">
        <v>140.88</v>
      </c>
      <c r="AV459" s="1005">
        <v>311.2</v>
      </c>
      <c r="AW459" s="1005">
        <v>0.88109999999999999</v>
      </c>
      <c r="AX459" s="1024">
        <f t="shared" si="429"/>
        <v>0.20008162975582058</v>
      </c>
      <c r="AY459" s="1005">
        <v>20295</v>
      </c>
      <c r="AZ459" s="1005">
        <f t="shared" si="442"/>
        <v>60860</v>
      </c>
      <c r="BA459" s="1005">
        <f t="shared" si="443"/>
        <v>0</v>
      </c>
      <c r="BB459" s="1005">
        <v>389</v>
      </c>
      <c r="BC459" s="1005">
        <v>144</v>
      </c>
      <c r="BD459" s="1005">
        <v>311.2</v>
      </c>
      <c r="BE459" s="1005">
        <v>0.89100000000000001</v>
      </c>
      <c r="BF459" s="1024">
        <f t="shared" si="430"/>
        <v>0.14446124551971326</v>
      </c>
      <c r="BG459" s="1005">
        <v>15477</v>
      </c>
      <c r="BH459" s="1005">
        <f t="shared" si="444"/>
        <v>64282</v>
      </c>
      <c r="BI459" s="1005">
        <f t="shared" si="445"/>
        <v>0</v>
      </c>
      <c r="BJ459" s="1005">
        <v>389</v>
      </c>
      <c r="BK459" s="1005">
        <v>131.28</v>
      </c>
      <c r="BL459" s="1005">
        <v>311.2</v>
      </c>
      <c r="BM459" s="1005">
        <v>0.85540000000000005</v>
      </c>
      <c r="BN459" s="1024">
        <f t="shared" si="431"/>
        <v>0.20865072110501726</v>
      </c>
      <c r="BO459" s="1005">
        <v>19722</v>
      </c>
      <c r="BP459" s="1005">
        <f t="shared" si="446"/>
        <v>56713</v>
      </c>
      <c r="BQ459" s="1005">
        <f t="shared" si="447"/>
        <v>0</v>
      </c>
      <c r="BR459" s="1005">
        <v>389</v>
      </c>
      <c r="BS459" s="1005">
        <v>135.6</v>
      </c>
      <c r="BT459" s="1005">
        <v>311.2</v>
      </c>
      <c r="BU459" s="1005">
        <v>0.80349999999999999</v>
      </c>
      <c r="BV459" s="1024">
        <f t="shared" si="423"/>
        <v>9.0220287372728136E-2</v>
      </c>
      <c r="BW459" s="1005">
        <v>9102</v>
      </c>
      <c r="BX459" s="1005">
        <f t="shared" si="448"/>
        <v>60532</v>
      </c>
      <c r="BY459" s="1005">
        <f t="shared" si="449"/>
        <v>0</v>
      </c>
      <c r="BZ459" s="1005">
        <v>389</v>
      </c>
      <c r="CA459" s="1005">
        <v>127.2</v>
      </c>
      <c r="CB459" s="1005">
        <v>311.2</v>
      </c>
      <c r="CC459" s="1005">
        <v>0.84940000000000004</v>
      </c>
      <c r="CD459" s="1024">
        <f t="shared" si="422"/>
        <v>0.2185407790626902</v>
      </c>
      <c r="CE459" s="1005">
        <v>20682</v>
      </c>
      <c r="CF459" s="1005">
        <f t="shared" si="450"/>
        <v>56782</v>
      </c>
      <c r="CG459" s="1005">
        <f t="shared" si="451"/>
        <v>0</v>
      </c>
      <c r="CH459" s="1005">
        <v>389</v>
      </c>
      <c r="CI459" s="1005">
        <v>111.6</v>
      </c>
      <c r="CJ459" s="1005">
        <v>311.2</v>
      </c>
      <c r="CK459" s="1005">
        <v>0.38400000000000001</v>
      </c>
      <c r="CL459" s="1024">
        <f t="shared" si="420"/>
        <v>3.1041986687147978E-2</v>
      </c>
      <c r="CM459" s="1005">
        <v>2328</v>
      </c>
      <c r="CN459" s="1005">
        <f t="shared" si="452"/>
        <v>44997</v>
      </c>
      <c r="CO459" s="1005">
        <f t="shared" si="453"/>
        <v>0</v>
      </c>
      <c r="CP459" s="1005">
        <v>389</v>
      </c>
      <c r="CQ459" s="1005">
        <v>123.6</v>
      </c>
      <c r="CR459" s="1005">
        <v>311.2</v>
      </c>
      <c r="CS459" s="1005">
        <v>0.67779999999999996</v>
      </c>
      <c r="CT459" s="1024">
        <f t="shared" si="421"/>
        <v>4.4563628771270493E-2</v>
      </c>
      <c r="CU459" s="1005">
        <v>4098</v>
      </c>
      <c r="CV459" s="1005">
        <f t="shared" si="454"/>
        <v>55175</v>
      </c>
      <c r="CW459" s="1005">
        <f t="shared" si="455"/>
        <v>0</v>
      </c>
    </row>
    <row r="460" spans="1:101">
      <c r="A460" s="1004">
        <v>454</v>
      </c>
      <c r="B460" s="1005" t="s">
        <v>1695</v>
      </c>
      <c r="C460" s="1004" t="s">
        <v>1274</v>
      </c>
      <c r="D460" s="1005" t="s">
        <v>2054</v>
      </c>
      <c r="E460" s="1004" t="s">
        <v>55</v>
      </c>
      <c r="F460" s="1004">
        <v>389</v>
      </c>
      <c r="G460" s="1005">
        <v>337.44</v>
      </c>
      <c r="H460" s="1004">
        <v>389</v>
      </c>
      <c r="I460" s="1005">
        <v>0.72970000000000002</v>
      </c>
      <c r="J460" s="1024">
        <f t="shared" si="424"/>
        <v>0.37979591433538806</v>
      </c>
      <c r="K460" s="1005">
        <v>92274</v>
      </c>
      <c r="L460" s="1005">
        <f t="shared" si="432"/>
        <v>145774</v>
      </c>
      <c r="M460" s="1005">
        <f t="shared" si="433"/>
        <v>0</v>
      </c>
      <c r="N460" s="1005">
        <v>389</v>
      </c>
      <c r="O460" s="1005">
        <v>396</v>
      </c>
      <c r="P460" s="1005">
        <v>396</v>
      </c>
      <c r="Q460" s="1005">
        <v>0.69669999999999999</v>
      </c>
      <c r="R460" s="1024">
        <f t="shared" si="425"/>
        <v>0.29490469208211145</v>
      </c>
      <c r="S460" s="1005">
        <v>86886</v>
      </c>
      <c r="T460" s="1005">
        <f t="shared" si="434"/>
        <v>176774</v>
      </c>
      <c r="U460" s="1005">
        <f t="shared" si="435"/>
        <v>0</v>
      </c>
      <c r="V460" s="1005">
        <v>389</v>
      </c>
      <c r="W460" s="1005">
        <v>460.56</v>
      </c>
      <c r="X460" s="1005">
        <v>460.56</v>
      </c>
      <c r="Y460" s="1005">
        <v>0.69479999999999997</v>
      </c>
      <c r="Z460" s="1024">
        <f t="shared" si="426"/>
        <v>0.53580604771003415</v>
      </c>
      <c r="AA460" s="1005">
        <v>177675</v>
      </c>
      <c r="AB460" s="1005">
        <f t="shared" si="436"/>
        <v>198962</v>
      </c>
      <c r="AC460" s="1005">
        <f t="shared" si="437"/>
        <v>0</v>
      </c>
      <c r="AD460" s="1005">
        <v>389</v>
      </c>
      <c r="AE460" s="1005">
        <v>457.2</v>
      </c>
      <c r="AF460" s="1005">
        <v>457.2</v>
      </c>
      <c r="AG460" s="1005">
        <v>0.74099999999999999</v>
      </c>
      <c r="AH460" s="1024">
        <f t="shared" si="427"/>
        <v>0.51716443710665205</v>
      </c>
      <c r="AI460" s="1005">
        <v>175917</v>
      </c>
      <c r="AJ460" s="1005">
        <f t="shared" si="438"/>
        <v>204094</v>
      </c>
      <c r="AK460" s="1005">
        <f t="shared" si="439"/>
        <v>0</v>
      </c>
      <c r="AL460" s="1005">
        <v>389</v>
      </c>
      <c r="AM460" s="1005">
        <v>249.84</v>
      </c>
      <c r="AN460" s="1005">
        <v>389</v>
      </c>
      <c r="AO460" s="1005">
        <v>0.85980000000000001</v>
      </c>
      <c r="AP460" s="1024">
        <f t="shared" si="428"/>
        <v>0.26952733620484853</v>
      </c>
      <c r="AQ460" s="1005">
        <v>50100</v>
      </c>
      <c r="AR460" s="1005">
        <f t="shared" si="440"/>
        <v>111529</v>
      </c>
      <c r="AS460" s="1005">
        <f t="shared" si="441"/>
        <v>0</v>
      </c>
      <c r="AT460" s="1005">
        <v>389</v>
      </c>
      <c r="AU460" s="1005">
        <v>265.68</v>
      </c>
      <c r="AV460" s="1005">
        <v>389</v>
      </c>
      <c r="AW460" s="1005">
        <v>0.78820000000000001</v>
      </c>
      <c r="AX460" s="1024">
        <f t="shared" si="429"/>
        <v>0.39883506473953628</v>
      </c>
      <c r="AY460" s="1005">
        <v>76293</v>
      </c>
      <c r="AZ460" s="1005">
        <f t="shared" si="442"/>
        <v>114774</v>
      </c>
      <c r="BA460" s="1005">
        <f t="shared" si="443"/>
        <v>0</v>
      </c>
      <c r="BB460" s="1005">
        <v>389</v>
      </c>
      <c r="BC460" s="1005">
        <v>337.68</v>
      </c>
      <c r="BD460" s="1005">
        <v>389</v>
      </c>
      <c r="BE460" s="1005">
        <v>0.85340000000000005</v>
      </c>
      <c r="BF460" s="1024">
        <f t="shared" si="430"/>
        <v>0.54927694476924127</v>
      </c>
      <c r="BG460" s="1005">
        <v>137997</v>
      </c>
      <c r="BH460" s="1005">
        <f t="shared" si="444"/>
        <v>150740</v>
      </c>
      <c r="BI460" s="1005">
        <f t="shared" si="445"/>
        <v>0</v>
      </c>
      <c r="BJ460" s="1005">
        <v>389</v>
      </c>
      <c r="BK460" s="1005">
        <v>341.28</v>
      </c>
      <c r="BL460" s="1005">
        <v>389</v>
      </c>
      <c r="BM460" s="1005">
        <v>0.84370000000000001</v>
      </c>
      <c r="BN460" s="1024">
        <f t="shared" si="431"/>
        <v>0.39118661118924836</v>
      </c>
      <c r="BO460" s="1005">
        <v>96123</v>
      </c>
      <c r="BP460" s="1005">
        <f t="shared" si="446"/>
        <v>147433</v>
      </c>
      <c r="BQ460" s="1005">
        <f t="shared" si="447"/>
        <v>0</v>
      </c>
      <c r="BR460" s="1005">
        <v>389</v>
      </c>
      <c r="BS460" s="1005">
        <v>135.36000000000001</v>
      </c>
      <c r="BT460" s="1005">
        <v>389</v>
      </c>
      <c r="BU460" s="1005">
        <v>0.312</v>
      </c>
      <c r="BV460" s="1024">
        <f t="shared" si="423"/>
        <v>0.47561341798215506</v>
      </c>
      <c r="BW460" s="1005">
        <v>47898</v>
      </c>
      <c r="BX460" s="1005">
        <f t="shared" si="448"/>
        <v>60425</v>
      </c>
      <c r="BY460" s="1005">
        <f t="shared" si="449"/>
        <v>0</v>
      </c>
      <c r="BZ460" s="1005">
        <v>389</v>
      </c>
      <c r="CA460" s="1005">
        <v>45.6</v>
      </c>
      <c r="CB460" s="1005">
        <v>389</v>
      </c>
      <c r="CC460" s="1005">
        <v>4.6300000000000001E-2</v>
      </c>
      <c r="CD460" s="1024">
        <f t="shared" si="422"/>
        <v>0.80362195812110915</v>
      </c>
      <c r="CE460" s="1005">
        <v>27264</v>
      </c>
      <c r="CF460" s="1005">
        <f t="shared" si="450"/>
        <v>20356</v>
      </c>
      <c r="CG460" s="1005">
        <f t="shared" si="451"/>
        <v>6908</v>
      </c>
      <c r="CH460" s="1005">
        <v>389</v>
      </c>
      <c r="CI460" s="1005">
        <v>34.08</v>
      </c>
      <c r="CJ460" s="1005">
        <v>389</v>
      </c>
      <c r="CK460" s="1005">
        <v>0.15210000000000001</v>
      </c>
      <c r="CL460" s="1024">
        <f t="shared" si="420"/>
        <v>0.36246122568745809</v>
      </c>
      <c r="CM460" s="1005">
        <v>8301</v>
      </c>
      <c r="CN460" s="1005">
        <f t="shared" si="452"/>
        <v>13741</v>
      </c>
      <c r="CO460" s="1005">
        <f t="shared" si="453"/>
        <v>0</v>
      </c>
      <c r="CP460" s="1005">
        <v>389</v>
      </c>
      <c r="CQ460" s="1005">
        <v>103.92</v>
      </c>
      <c r="CR460" s="1005">
        <v>389</v>
      </c>
      <c r="CS460" s="1005">
        <v>0.76490000000000002</v>
      </c>
      <c r="CT460" s="1024">
        <f t="shared" si="421"/>
        <v>0.18554905758772258</v>
      </c>
      <c r="CU460" s="1005">
        <v>14346</v>
      </c>
      <c r="CV460" s="1005">
        <f t="shared" si="454"/>
        <v>46390</v>
      </c>
      <c r="CW460" s="1005">
        <f t="shared" si="455"/>
        <v>0</v>
      </c>
    </row>
    <row r="461" spans="1:101">
      <c r="A461" s="1004">
        <v>455</v>
      </c>
      <c r="B461" s="1005" t="s">
        <v>617</v>
      </c>
      <c r="C461" s="1004" t="s">
        <v>1274</v>
      </c>
      <c r="D461" s="1005" t="s">
        <v>2203</v>
      </c>
      <c r="E461" s="1004" t="s">
        <v>55</v>
      </c>
      <c r="F461" s="1004">
        <v>389</v>
      </c>
      <c r="G461" s="1005">
        <v>63.12</v>
      </c>
      <c r="H461" s="1004">
        <v>311.2</v>
      </c>
      <c r="I461" s="1005">
        <v>0.76290000000000002</v>
      </c>
      <c r="J461" s="1024">
        <f t="shared" si="424"/>
        <v>0.44802228559357837</v>
      </c>
      <c r="K461" s="1005">
        <v>20361</v>
      </c>
      <c r="L461" s="1005">
        <f t="shared" si="432"/>
        <v>27268</v>
      </c>
      <c r="M461" s="1005">
        <f t="shared" si="433"/>
        <v>0</v>
      </c>
      <c r="N461" s="1005">
        <v>389</v>
      </c>
      <c r="O461" s="1005">
        <v>67.2</v>
      </c>
      <c r="P461" s="1005">
        <v>311.2</v>
      </c>
      <c r="Q461" s="1005">
        <v>0.58540000000000003</v>
      </c>
      <c r="R461" s="1024">
        <f t="shared" si="425"/>
        <v>0.28093798003072196</v>
      </c>
      <c r="S461" s="1005">
        <v>14046</v>
      </c>
      <c r="T461" s="1005">
        <f t="shared" si="434"/>
        <v>29998</v>
      </c>
      <c r="U461" s="1005">
        <f t="shared" si="435"/>
        <v>0</v>
      </c>
      <c r="V461" s="1005">
        <v>389</v>
      </c>
      <c r="W461" s="1005">
        <v>89.4</v>
      </c>
      <c r="X461" s="1005">
        <v>311.2</v>
      </c>
      <c r="Y461" s="1005">
        <v>0.67520000000000002</v>
      </c>
      <c r="Z461" s="1024">
        <f t="shared" si="426"/>
        <v>0.33063012677106635</v>
      </c>
      <c r="AA461" s="1005">
        <v>21282</v>
      </c>
      <c r="AB461" s="1005">
        <f t="shared" si="436"/>
        <v>38621</v>
      </c>
      <c r="AC461" s="1005">
        <f t="shared" si="437"/>
        <v>0</v>
      </c>
      <c r="AD461" s="1005">
        <v>389</v>
      </c>
      <c r="AE461" s="1005">
        <v>59.04</v>
      </c>
      <c r="AF461" s="1005">
        <v>311.2</v>
      </c>
      <c r="AG461" s="1005">
        <v>0.73629999999999995</v>
      </c>
      <c r="AH461" s="1024">
        <f t="shared" si="427"/>
        <v>0.52889238569805053</v>
      </c>
      <c r="AI461" s="1005">
        <v>23232</v>
      </c>
      <c r="AJ461" s="1005">
        <f t="shared" si="438"/>
        <v>26355</v>
      </c>
      <c r="AK461" s="1005">
        <f t="shared" si="439"/>
        <v>0</v>
      </c>
      <c r="AL461" s="1005">
        <v>389</v>
      </c>
      <c r="AM461" s="1005">
        <v>74.64</v>
      </c>
      <c r="AN461" s="1005">
        <v>311.2</v>
      </c>
      <c r="AO461" s="1005">
        <v>0.77110000000000001</v>
      </c>
      <c r="AP461" s="1024">
        <f t="shared" si="428"/>
        <v>0.41829815371849388</v>
      </c>
      <c r="AQ461" s="1005">
        <v>23229</v>
      </c>
      <c r="AR461" s="1005">
        <f t="shared" si="440"/>
        <v>33319</v>
      </c>
      <c r="AS461" s="1005">
        <f t="shared" si="441"/>
        <v>0</v>
      </c>
      <c r="AT461" s="1005">
        <v>389</v>
      </c>
      <c r="AU461" s="1005">
        <v>86.4</v>
      </c>
      <c r="AV461" s="1005">
        <v>311.2</v>
      </c>
      <c r="AW461" s="1005">
        <v>0.74719999999999998</v>
      </c>
      <c r="AX461" s="1024">
        <f t="shared" si="429"/>
        <v>0.4087094907407407</v>
      </c>
      <c r="AY461" s="1005">
        <v>25425</v>
      </c>
      <c r="AZ461" s="1005">
        <f t="shared" si="442"/>
        <v>37325</v>
      </c>
      <c r="BA461" s="1005">
        <f t="shared" si="443"/>
        <v>0</v>
      </c>
      <c r="BB461" s="1005">
        <v>389</v>
      </c>
      <c r="BC461" s="1005">
        <v>86.4</v>
      </c>
      <c r="BD461" s="1005">
        <v>311.2</v>
      </c>
      <c r="BE461" s="1005">
        <v>0.72160000000000002</v>
      </c>
      <c r="BF461" s="1024">
        <f t="shared" si="430"/>
        <v>0.40294578853046592</v>
      </c>
      <c r="BG461" s="1005">
        <v>25902</v>
      </c>
      <c r="BH461" s="1005">
        <f t="shared" si="444"/>
        <v>38569</v>
      </c>
      <c r="BI461" s="1005">
        <f t="shared" si="445"/>
        <v>0</v>
      </c>
      <c r="BJ461" s="1005">
        <v>389</v>
      </c>
      <c r="BK461" s="1005">
        <v>68.88</v>
      </c>
      <c r="BL461" s="1005">
        <v>311.2</v>
      </c>
      <c r="BM461" s="1005">
        <v>0.60619999999999996</v>
      </c>
      <c r="BN461" s="1024">
        <f t="shared" si="431"/>
        <v>0.52089382500967873</v>
      </c>
      <c r="BO461" s="1005">
        <v>25833</v>
      </c>
      <c r="BP461" s="1005">
        <f t="shared" si="446"/>
        <v>29756</v>
      </c>
      <c r="BQ461" s="1005">
        <f t="shared" si="447"/>
        <v>0</v>
      </c>
      <c r="BR461" s="1005">
        <v>389</v>
      </c>
      <c r="BS461" s="1005">
        <v>56.64</v>
      </c>
      <c r="BT461" s="1005">
        <v>311.2</v>
      </c>
      <c r="BU461" s="1005">
        <v>0.55549999999999999</v>
      </c>
      <c r="BV461" s="1024">
        <f t="shared" si="423"/>
        <v>0.52781005102970657</v>
      </c>
      <c r="BW461" s="1005">
        <v>22242</v>
      </c>
      <c r="BX461" s="1005">
        <f t="shared" si="448"/>
        <v>25284</v>
      </c>
      <c r="BY461" s="1005">
        <f t="shared" si="449"/>
        <v>0</v>
      </c>
      <c r="BZ461" s="1005">
        <v>389</v>
      </c>
      <c r="CA461" s="1005">
        <v>50.16</v>
      </c>
      <c r="CB461" s="1005">
        <v>311.2</v>
      </c>
      <c r="CC461" s="1005">
        <v>0.45340000000000003</v>
      </c>
      <c r="CD461" s="1024">
        <f t="shared" si="422"/>
        <v>0.51552773061686474</v>
      </c>
      <c r="CE461" s="1005">
        <v>19239</v>
      </c>
      <c r="CF461" s="1005">
        <f t="shared" si="450"/>
        <v>22391</v>
      </c>
      <c r="CG461" s="1005">
        <f t="shared" si="451"/>
        <v>0</v>
      </c>
      <c r="CH461" s="1005">
        <v>389</v>
      </c>
      <c r="CI461" s="1005">
        <v>57.36</v>
      </c>
      <c r="CJ461" s="1005">
        <v>311.2</v>
      </c>
      <c r="CK461" s="1005">
        <v>0.56200000000000006</v>
      </c>
      <c r="CL461" s="1024">
        <f t="shared" si="420"/>
        <v>0.48977946304044634</v>
      </c>
      <c r="CM461" s="1005">
        <v>18879</v>
      </c>
      <c r="CN461" s="1005">
        <f t="shared" si="452"/>
        <v>23128</v>
      </c>
      <c r="CO461" s="1005">
        <f t="shared" si="453"/>
        <v>0</v>
      </c>
      <c r="CP461" s="1005">
        <v>389</v>
      </c>
      <c r="CQ461" s="1005">
        <v>89.52</v>
      </c>
      <c r="CR461" s="1005">
        <v>311.2</v>
      </c>
      <c r="CS461" s="1005">
        <v>0.76500000000000001</v>
      </c>
      <c r="CT461" s="1024">
        <f t="shared" si="421"/>
        <v>0.3816952059730751</v>
      </c>
      <c r="CU461" s="1005">
        <v>25422</v>
      </c>
      <c r="CV461" s="1005">
        <f t="shared" si="454"/>
        <v>39962</v>
      </c>
      <c r="CW461" s="1005">
        <f t="shared" si="455"/>
        <v>0</v>
      </c>
    </row>
    <row r="462" spans="1:101">
      <c r="A462" s="1004">
        <v>456</v>
      </c>
      <c r="B462" s="1005" t="s">
        <v>1753</v>
      </c>
      <c r="C462" s="1004" t="s">
        <v>1274</v>
      </c>
      <c r="D462" s="1005" t="s">
        <v>2011</v>
      </c>
      <c r="E462" s="1004" t="s">
        <v>55</v>
      </c>
      <c r="F462" s="1004">
        <v>389</v>
      </c>
      <c r="G462" s="1005">
        <v>118.8</v>
      </c>
      <c r="H462" s="1004">
        <v>311.2</v>
      </c>
      <c r="I462" s="1005">
        <v>0.79079999999999995</v>
      </c>
      <c r="J462" s="1024">
        <f t="shared" si="424"/>
        <v>0.53061868686868685</v>
      </c>
      <c r="K462" s="1005">
        <v>45387</v>
      </c>
      <c r="L462" s="1005">
        <f t="shared" si="432"/>
        <v>51322</v>
      </c>
      <c r="M462" s="1005">
        <f t="shared" si="433"/>
        <v>0</v>
      </c>
      <c r="N462" s="1005">
        <v>389</v>
      </c>
      <c r="O462" s="1005">
        <v>115.2</v>
      </c>
      <c r="P462" s="1005">
        <v>311.2</v>
      </c>
      <c r="Q462" s="1005">
        <v>0.71250000000000002</v>
      </c>
      <c r="R462" s="1024">
        <f t="shared" si="425"/>
        <v>0.33675655241935482</v>
      </c>
      <c r="S462" s="1005">
        <v>28863</v>
      </c>
      <c r="T462" s="1005">
        <f t="shared" si="434"/>
        <v>51425</v>
      </c>
      <c r="U462" s="1005">
        <f t="shared" si="435"/>
        <v>0</v>
      </c>
      <c r="V462" s="1005">
        <v>389</v>
      </c>
      <c r="W462" s="1005">
        <v>119.28</v>
      </c>
      <c r="X462" s="1005">
        <v>311.2</v>
      </c>
      <c r="Y462" s="1005">
        <v>0.7339</v>
      </c>
      <c r="Z462" s="1024">
        <f t="shared" si="426"/>
        <v>0.46787670467247927</v>
      </c>
      <c r="AA462" s="1005">
        <v>40182</v>
      </c>
      <c r="AB462" s="1005">
        <f t="shared" si="436"/>
        <v>51529</v>
      </c>
      <c r="AC462" s="1005">
        <f t="shared" si="437"/>
        <v>0</v>
      </c>
      <c r="AD462" s="1005">
        <v>389</v>
      </c>
      <c r="AE462" s="1005">
        <v>106.8</v>
      </c>
      <c r="AF462" s="1005">
        <v>311.2</v>
      </c>
      <c r="AG462" s="1005">
        <v>0.79</v>
      </c>
      <c r="AH462" s="1024">
        <f t="shared" si="427"/>
        <v>0.40904011115138339</v>
      </c>
      <c r="AI462" s="1005">
        <v>32502</v>
      </c>
      <c r="AJ462" s="1005">
        <f t="shared" si="438"/>
        <v>47676</v>
      </c>
      <c r="AK462" s="1005">
        <f t="shared" si="439"/>
        <v>0</v>
      </c>
      <c r="AL462" s="1005">
        <v>389</v>
      </c>
      <c r="AM462" s="1005">
        <v>99.6</v>
      </c>
      <c r="AN462" s="1005">
        <v>311.2</v>
      </c>
      <c r="AO462" s="1005">
        <v>0.71689999999999998</v>
      </c>
      <c r="AP462" s="1024">
        <f t="shared" si="428"/>
        <v>0.42962171265707999</v>
      </c>
      <c r="AQ462" s="1005">
        <v>31836</v>
      </c>
      <c r="AR462" s="1005">
        <f t="shared" si="440"/>
        <v>44461</v>
      </c>
      <c r="AS462" s="1005">
        <f t="shared" si="441"/>
        <v>0</v>
      </c>
      <c r="AT462" s="1005">
        <v>389</v>
      </c>
      <c r="AU462" s="1005">
        <v>105.36</v>
      </c>
      <c r="AV462" s="1005">
        <v>311.2</v>
      </c>
      <c r="AW462" s="1005">
        <v>0.60489999999999999</v>
      </c>
      <c r="AX462" s="1024">
        <f t="shared" si="429"/>
        <v>0.43426505947861305</v>
      </c>
      <c r="AY462" s="1005">
        <v>32943</v>
      </c>
      <c r="AZ462" s="1005">
        <f t="shared" si="442"/>
        <v>45516</v>
      </c>
      <c r="BA462" s="1005">
        <f t="shared" si="443"/>
        <v>0</v>
      </c>
      <c r="BB462" s="1005">
        <v>389</v>
      </c>
      <c r="BC462" s="1005">
        <v>101.28</v>
      </c>
      <c r="BD462" s="1005">
        <v>311.2</v>
      </c>
      <c r="BE462" s="1005">
        <v>0.57579999999999998</v>
      </c>
      <c r="BF462" s="1024">
        <f t="shared" si="430"/>
        <v>0.4011555317739387</v>
      </c>
      <c r="BG462" s="1005">
        <v>30228</v>
      </c>
      <c r="BH462" s="1005">
        <f t="shared" si="444"/>
        <v>45211</v>
      </c>
      <c r="BI462" s="1005">
        <f t="shared" si="445"/>
        <v>0</v>
      </c>
      <c r="BJ462" s="1005">
        <v>389</v>
      </c>
      <c r="BK462" s="1005">
        <v>93.12</v>
      </c>
      <c r="BL462" s="1005">
        <v>311.2</v>
      </c>
      <c r="BM462" s="1005">
        <v>0.50849999999999995</v>
      </c>
      <c r="BN462" s="1024">
        <f t="shared" si="431"/>
        <v>0.53483855956471926</v>
      </c>
      <c r="BO462" s="1005">
        <v>35859</v>
      </c>
      <c r="BP462" s="1005">
        <f t="shared" si="446"/>
        <v>40228</v>
      </c>
      <c r="BQ462" s="1005">
        <f t="shared" si="447"/>
        <v>0</v>
      </c>
      <c r="BR462" s="1005">
        <v>389</v>
      </c>
      <c r="BS462" s="1005">
        <v>95.76</v>
      </c>
      <c r="BT462" s="1005">
        <v>311.2</v>
      </c>
      <c r="BU462" s="1005">
        <v>0.44500000000000001</v>
      </c>
      <c r="BV462" s="1024">
        <f t="shared" si="423"/>
        <v>0.34734854609642385</v>
      </c>
      <c r="BW462" s="1005">
        <v>24747</v>
      </c>
      <c r="BX462" s="1005">
        <f t="shared" si="448"/>
        <v>42747</v>
      </c>
      <c r="BY462" s="1005">
        <f t="shared" si="449"/>
        <v>0</v>
      </c>
      <c r="BZ462" s="1005">
        <v>389</v>
      </c>
      <c r="CA462" s="1005">
        <v>97.92</v>
      </c>
      <c r="CB462" s="1005">
        <v>311.2</v>
      </c>
      <c r="CC462" s="1005">
        <v>0.46289999999999998</v>
      </c>
      <c r="CD462" s="1024">
        <f t="shared" si="422"/>
        <v>0.3429807742989669</v>
      </c>
      <c r="CE462" s="1005">
        <v>24987</v>
      </c>
      <c r="CF462" s="1005">
        <f t="shared" si="450"/>
        <v>43711</v>
      </c>
      <c r="CG462" s="1005">
        <f t="shared" si="451"/>
        <v>0</v>
      </c>
      <c r="CH462" s="1005">
        <v>389</v>
      </c>
      <c r="CI462" s="1005">
        <v>99.6</v>
      </c>
      <c r="CJ462" s="1005">
        <v>311.2</v>
      </c>
      <c r="CK462" s="1005">
        <v>0.375</v>
      </c>
      <c r="CL462" s="1024">
        <f t="shared" si="420"/>
        <v>0.33531447217441196</v>
      </c>
      <c r="CM462" s="1005">
        <v>22443</v>
      </c>
      <c r="CN462" s="1005">
        <f t="shared" si="452"/>
        <v>40159</v>
      </c>
      <c r="CO462" s="1005">
        <f t="shared" si="453"/>
        <v>0</v>
      </c>
      <c r="CP462" s="1005">
        <v>389</v>
      </c>
      <c r="CQ462" s="1005">
        <v>102.24</v>
      </c>
      <c r="CR462" s="1005">
        <v>311.2</v>
      </c>
      <c r="CS462" s="1005">
        <v>0.25259999999999999</v>
      </c>
      <c r="CT462" s="1024">
        <f t="shared" si="421"/>
        <v>0.30036851935988695</v>
      </c>
      <c r="CU462" s="1005">
        <v>22848</v>
      </c>
      <c r="CV462" s="1005">
        <f t="shared" si="454"/>
        <v>45640</v>
      </c>
      <c r="CW462" s="1005">
        <f t="shared" si="455"/>
        <v>0</v>
      </c>
    </row>
    <row r="463" spans="1:101">
      <c r="A463" s="1004">
        <v>457</v>
      </c>
      <c r="B463" s="1005" t="s">
        <v>990</v>
      </c>
      <c r="C463" s="1004" t="s">
        <v>1274</v>
      </c>
      <c r="D463" s="1005" t="s">
        <v>2011</v>
      </c>
      <c r="E463" s="1004" t="s">
        <v>55</v>
      </c>
      <c r="F463" s="1004">
        <v>390</v>
      </c>
      <c r="G463" s="1005">
        <v>381</v>
      </c>
      <c r="H463" s="1004">
        <v>381</v>
      </c>
      <c r="I463" s="1005">
        <v>0.4919</v>
      </c>
      <c r="J463" s="1024">
        <f t="shared" si="424"/>
        <v>0.22730752405949256</v>
      </c>
      <c r="K463" s="1005">
        <v>62355</v>
      </c>
      <c r="L463" s="1005">
        <f t="shared" si="432"/>
        <v>164592</v>
      </c>
      <c r="M463" s="1005">
        <f t="shared" si="433"/>
        <v>0</v>
      </c>
      <c r="N463" s="1005">
        <v>390</v>
      </c>
      <c r="O463" s="1005">
        <v>381</v>
      </c>
      <c r="P463" s="1005">
        <v>381</v>
      </c>
      <c r="Q463" s="1005">
        <v>0.71160000000000001</v>
      </c>
      <c r="R463" s="1024">
        <f t="shared" si="425"/>
        <v>0.21912835492337651</v>
      </c>
      <c r="S463" s="1005">
        <v>62115</v>
      </c>
      <c r="T463" s="1005">
        <f t="shared" si="434"/>
        <v>170078</v>
      </c>
      <c r="U463" s="1005">
        <f t="shared" si="435"/>
        <v>0</v>
      </c>
      <c r="V463" s="1005">
        <v>390</v>
      </c>
      <c r="W463" s="1005">
        <v>396</v>
      </c>
      <c r="X463" s="1005">
        <v>396</v>
      </c>
      <c r="Y463" s="1005">
        <v>0.94810000000000005</v>
      </c>
      <c r="Z463" s="1024">
        <f t="shared" si="426"/>
        <v>0.29203493265993263</v>
      </c>
      <c r="AA463" s="1005">
        <v>83265</v>
      </c>
      <c r="AB463" s="1005">
        <f t="shared" si="436"/>
        <v>171072</v>
      </c>
      <c r="AC463" s="1005">
        <f t="shared" si="437"/>
        <v>0</v>
      </c>
      <c r="AD463" s="1005">
        <v>390</v>
      </c>
      <c r="AE463" s="1005">
        <v>389.4</v>
      </c>
      <c r="AF463" s="1005">
        <v>389.4</v>
      </c>
      <c r="AG463" s="1005">
        <v>0.87980000000000003</v>
      </c>
      <c r="AH463" s="1024">
        <f t="shared" si="427"/>
        <v>8.1086976931700833E-2</v>
      </c>
      <c r="AI463" s="1005">
        <v>23492</v>
      </c>
      <c r="AJ463" s="1005">
        <f t="shared" si="438"/>
        <v>173828</v>
      </c>
      <c r="AK463" s="1005">
        <f t="shared" si="439"/>
        <v>0</v>
      </c>
      <c r="AL463" s="1005">
        <v>390</v>
      </c>
      <c r="AM463" s="1005">
        <v>357</v>
      </c>
      <c r="AN463" s="1005">
        <v>357</v>
      </c>
      <c r="AO463" s="1005">
        <v>0.93379999999999996</v>
      </c>
      <c r="AP463" s="1024">
        <f t="shared" si="428"/>
        <v>0.19763335441703564</v>
      </c>
      <c r="AQ463" s="1005">
        <v>52493</v>
      </c>
      <c r="AR463" s="1005">
        <f t="shared" si="440"/>
        <v>159365</v>
      </c>
      <c r="AS463" s="1005">
        <f t="shared" si="441"/>
        <v>0</v>
      </c>
      <c r="AT463" s="1005">
        <v>390</v>
      </c>
      <c r="AU463" s="1005">
        <v>373.5</v>
      </c>
      <c r="AV463" s="1005">
        <v>373.5</v>
      </c>
      <c r="AW463" s="1005">
        <v>0.92969999999999997</v>
      </c>
      <c r="AX463" s="1024">
        <f t="shared" si="429"/>
        <v>0.26715380038673209</v>
      </c>
      <c r="AY463" s="1005">
        <v>71843</v>
      </c>
      <c r="AZ463" s="1005">
        <f t="shared" si="442"/>
        <v>161352</v>
      </c>
      <c r="BA463" s="1005">
        <f t="shared" si="443"/>
        <v>0</v>
      </c>
      <c r="BB463" s="1005">
        <v>390</v>
      </c>
      <c r="BC463" s="1005">
        <v>373.5</v>
      </c>
      <c r="BD463" s="1005">
        <v>373.5</v>
      </c>
      <c r="BE463" s="1005">
        <v>0</v>
      </c>
      <c r="BF463" s="1024">
        <f t="shared" si="430"/>
        <v>0</v>
      </c>
      <c r="BG463" s="1005">
        <v>0</v>
      </c>
      <c r="BH463" s="1005">
        <f t="shared" si="444"/>
        <v>166730</v>
      </c>
      <c r="BI463" s="1005">
        <f t="shared" si="445"/>
        <v>0</v>
      </c>
      <c r="BJ463" s="1005">
        <v>390</v>
      </c>
      <c r="BK463" s="1005">
        <v>381</v>
      </c>
      <c r="BL463" s="1005">
        <v>381</v>
      </c>
      <c r="BM463" s="1005">
        <v>0.91410000000000002</v>
      </c>
      <c r="BN463" s="1024">
        <f t="shared" si="431"/>
        <v>0.17423811606882472</v>
      </c>
      <c r="BO463" s="1005">
        <v>47797</v>
      </c>
      <c r="BP463" s="1005">
        <f t="shared" si="446"/>
        <v>164592</v>
      </c>
      <c r="BQ463" s="1005">
        <f t="shared" si="447"/>
        <v>0</v>
      </c>
      <c r="BR463" s="1005">
        <v>390</v>
      </c>
      <c r="BS463" s="1005">
        <v>378</v>
      </c>
      <c r="BT463" s="1005">
        <v>378</v>
      </c>
      <c r="BU463" s="1005">
        <v>0.92959999999999998</v>
      </c>
      <c r="BV463" s="1024">
        <f t="shared" si="423"/>
        <v>0.27468424645844003</v>
      </c>
      <c r="BW463" s="1005">
        <v>77250</v>
      </c>
      <c r="BX463" s="1005">
        <f t="shared" si="448"/>
        <v>168739</v>
      </c>
      <c r="BY463" s="1005">
        <f t="shared" si="449"/>
        <v>0</v>
      </c>
      <c r="BZ463" s="1005">
        <v>390</v>
      </c>
      <c r="CA463" s="1005">
        <v>384</v>
      </c>
      <c r="CB463" s="1005">
        <v>384</v>
      </c>
      <c r="CC463" s="1005">
        <v>0.92869999999999997</v>
      </c>
      <c r="CD463" s="1024">
        <f t="shared" si="422"/>
        <v>0.18675445228494625</v>
      </c>
      <c r="CE463" s="1005">
        <v>53355</v>
      </c>
      <c r="CF463" s="1005">
        <f t="shared" si="450"/>
        <v>171418</v>
      </c>
      <c r="CG463" s="1005">
        <f t="shared" si="451"/>
        <v>0</v>
      </c>
      <c r="CH463" s="1005">
        <v>390</v>
      </c>
      <c r="CI463" s="1005">
        <v>373.2</v>
      </c>
      <c r="CJ463" s="1005">
        <v>373.2</v>
      </c>
      <c r="CK463" s="1005">
        <v>0.91090000000000004</v>
      </c>
      <c r="CL463" s="1024">
        <f t="shared" si="420"/>
        <v>0.15885775532077784</v>
      </c>
      <c r="CM463" s="1005">
        <v>39840</v>
      </c>
      <c r="CN463" s="1005">
        <f t="shared" si="452"/>
        <v>150474</v>
      </c>
      <c r="CO463" s="1005">
        <f t="shared" si="453"/>
        <v>0</v>
      </c>
      <c r="CP463" s="1005">
        <v>390</v>
      </c>
      <c r="CQ463" s="1005">
        <v>361.2</v>
      </c>
      <c r="CR463" s="1005">
        <v>361.2</v>
      </c>
      <c r="CS463" s="1005">
        <v>0.93910000000000005</v>
      </c>
      <c r="CT463" s="1024">
        <f t="shared" si="421"/>
        <v>8.668461758296718E-2</v>
      </c>
      <c r="CU463" s="1005">
        <v>23295</v>
      </c>
      <c r="CV463" s="1005">
        <f t="shared" si="454"/>
        <v>161240</v>
      </c>
      <c r="CW463" s="1005">
        <f t="shared" si="455"/>
        <v>0</v>
      </c>
    </row>
    <row r="464" spans="1:101">
      <c r="A464" s="1004">
        <v>458</v>
      </c>
      <c r="B464" s="1005" t="s">
        <v>279</v>
      </c>
      <c r="C464" s="1004" t="s">
        <v>1274</v>
      </c>
      <c r="D464" s="1005" t="s">
        <v>2213</v>
      </c>
      <c r="E464" s="1004" t="s">
        <v>55</v>
      </c>
      <c r="F464" s="1004">
        <v>391</v>
      </c>
      <c r="G464" s="1005">
        <v>240</v>
      </c>
      <c r="H464" s="1004">
        <v>312.8</v>
      </c>
      <c r="I464" s="1005">
        <v>0.87150000000000005</v>
      </c>
      <c r="J464" s="1024">
        <f t="shared" si="424"/>
        <v>0.56508680555555557</v>
      </c>
      <c r="K464" s="1005">
        <v>97647</v>
      </c>
      <c r="L464" s="1005">
        <f t="shared" si="432"/>
        <v>103680</v>
      </c>
      <c r="M464" s="1005">
        <f t="shared" si="433"/>
        <v>0</v>
      </c>
      <c r="N464" s="1005">
        <v>391</v>
      </c>
      <c r="O464" s="1005">
        <v>217.2</v>
      </c>
      <c r="P464" s="1005">
        <v>312.8</v>
      </c>
      <c r="Q464" s="1005">
        <v>0.87809999999999999</v>
      </c>
      <c r="R464" s="1024">
        <f t="shared" si="425"/>
        <v>0.43617819164735938</v>
      </c>
      <c r="S464" s="1005">
        <v>70485</v>
      </c>
      <c r="T464" s="1005">
        <f t="shared" si="434"/>
        <v>96958</v>
      </c>
      <c r="U464" s="1005">
        <f t="shared" si="435"/>
        <v>0</v>
      </c>
      <c r="V464" s="1005">
        <v>391</v>
      </c>
      <c r="W464" s="1005">
        <v>246</v>
      </c>
      <c r="X464" s="1005">
        <v>312.8</v>
      </c>
      <c r="Y464" s="1005">
        <v>0.86970000000000003</v>
      </c>
      <c r="Z464" s="1024">
        <f t="shared" si="426"/>
        <v>0.38993902439024392</v>
      </c>
      <c r="AA464" s="1005">
        <v>69066</v>
      </c>
      <c r="AB464" s="1005">
        <f t="shared" si="436"/>
        <v>106272</v>
      </c>
      <c r="AC464" s="1005">
        <f t="shared" si="437"/>
        <v>0</v>
      </c>
      <c r="AD464" s="1005">
        <v>391</v>
      </c>
      <c r="AE464" s="1005">
        <v>252.6</v>
      </c>
      <c r="AF464" s="1005">
        <v>312.8</v>
      </c>
      <c r="AG464" s="1005">
        <v>0.87360000000000004</v>
      </c>
      <c r="AH464" s="1024">
        <f t="shared" si="427"/>
        <v>0.43358746456210251</v>
      </c>
      <c r="AI464" s="1005">
        <v>81486</v>
      </c>
      <c r="AJ464" s="1005">
        <f t="shared" si="438"/>
        <v>112761</v>
      </c>
      <c r="AK464" s="1005">
        <f t="shared" si="439"/>
        <v>0</v>
      </c>
      <c r="AL464" s="1005">
        <v>391</v>
      </c>
      <c r="AM464" s="1005">
        <v>282.60000000000002</v>
      </c>
      <c r="AN464" s="1005">
        <v>312.8</v>
      </c>
      <c r="AO464" s="1005">
        <v>0.86890000000000001</v>
      </c>
      <c r="AP464" s="1024">
        <f t="shared" si="428"/>
        <v>0.26560680775289358</v>
      </c>
      <c r="AQ464" s="1005">
        <v>55845</v>
      </c>
      <c r="AR464" s="1005">
        <f t="shared" si="440"/>
        <v>126153</v>
      </c>
      <c r="AS464" s="1005">
        <f t="shared" si="441"/>
        <v>0</v>
      </c>
      <c r="AT464" s="1005">
        <v>391</v>
      </c>
      <c r="AU464" s="1005">
        <v>207</v>
      </c>
      <c r="AV464" s="1005">
        <v>312.8</v>
      </c>
      <c r="AW464" s="1005">
        <v>0.88390000000000002</v>
      </c>
      <c r="AX464" s="1024">
        <f t="shared" si="429"/>
        <v>0.39237117552334944</v>
      </c>
      <c r="AY464" s="1005">
        <v>58479</v>
      </c>
      <c r="AZ464" s="1005">
        <f t="shared" si="442"/>
        <v>89424</v>
      </c>
      <c r="BA464" s="1005">
        <f t="shared" si="443"/>
        <v>0</v>
      </c>
      <c r="BB464" s="1005">
        <v>391</v>
      </c>
      <c r="BC464" s="1005">
        <v>219</v>
      </c>
      <c r="BD464" s="1005">
        <v>312.8</v>
      </c>
      <c r="BE464" s="1005">
        <v>0.87280000000000002</v>
      </c>
      <c r="BF464" s="1024">
        <f t="shared" si="430"/>
        <v>0.37879290027986451</v>
      </c>
      <c r="BG464" s="1005">
        <v>61719</v>
      </c>
      <c r="BH464" s="1005">
        <f t="shared" si="444"/>
        <v>97762</v>
      </c>
      <c r="BI464" s="1005">
        <f t="shared" si="445"/>
        <v>0</v>
      </c>
      <c r="BJ464" s="1005">
        <v>391</v>
      </c>
      <c r="BK464" s="1005">
        <v>197.4</v>
      </c>
      <c r="BL464" s="1005">
        <v>312.8</v>
      </c>
      <c r="BM464" s="1005">
        <v>0.87250000000000005</v>
      </c>
      <c r="BN464" s="1024">
        <f t="shared" si="431"/>
        <v>0.51773049645390068</v>
      </c>
      <c r="BO464" s="1005">
        <v>73584</v>
      </c>
      <c r="BP464" s="1005">
        <f t="shared" si="446"/>
        <v>85277</v>
      </c>
      <c r="BQ464" s="1005">
        <f t="shared" si="447"/>
        <v>0</v>
      </c>
      <c r="BR464" s="1005">
        <v>391</v>
      </c>
      <c r="BS464" s="1005">
        <v>237</v>
      </c>
      <c r="BT464" s="1005">
        <v>312.8</v>
      </c>
      <c r="BU464" s="1005">
        <v>0.87290000000000001</v>
      </c>
      <c r="BV464" s="1024">
        <f t="shared" si="423"/>
        <v>0.28986320947325439</v>
      </c>
      <c r="BW464" s="1005">
        <v>51111</v>
      </c>
      <c r="BX464" s="1005">
        <f t="shared" si="448"/>
        <v>105797</v>
      </c>
      <c r="BY464" s="1005">
        <f t="shared" si="449"/>
        <v>0</v>
      </c>
      <c r="BZ464" s="1005">
        <v>391</v>
      </c>
      <c r="CA464" s="1005">
        <v>201</v>
      </c>
      <c r="CB464" s="1005">
        <v>312.8</v>
      </c>
      <c r="CC464" s="1005">
        <v>0.87350000000000005</v>
      </c>
      <c r="CD464" s="1024">
        <f t="shared" si="422"/>
        <v>0.58551998074145406</v>
      </c>
      <c r="CE464" s="1005">
        <v>87561</v>
      </c>
      <c r="CF464" s="1005">
        <f t="shared" si="450"/>
        <v>89726</v>
      </c>
      <c r="CG464" s="1005">
        <f t="shared" si="451"/>
        <v>0</v>
      </c>
      <c r="CH464" s="1005">
        <v>391</v>
      </c>
      <c r="CI464" s="1005">
        <v>208.2</v>
      </c>
      <c r="CJ464" s="1005">
        <v>312.8</v>
      </c>
      <c r="CK464" s="1005">
        <v>0.87329999999999997</v>
      </c>
      <c r="CL464" s="1024">
        <f t="shared" si="420"/>
        <v>0.35270430218196791</v>
      </c>
      <c r="CM464" s="1005">
        <v>49347</v>
      </c>
      <c r="CN464" s="1005">
        <f t="shared" si="452"/>
        <v>83946</v>
      </c>
      <c r="CO464" s="1005">
        <f t="shared" si="453"/>
        <v>0</v>
      </c>
      <c r="CP464" s="1005">
        <v>391</v>
      </c>
      <c r="CQ464" s="1005">
        <v>161.4</v>
      </c>
      <c r="CR464" s="1005">
        <v>312.8</v>
      </c>
      <c r="CS464" s="1005">
        <v>0.88319999999999999</v>
      </c>
      <c r="CT464" s="1024">
        <f t="shared" si="421"/>
        <v>0.6090608386297317</v>
      </c>
      <c r="CU464" s="1005">
        <v>73137</v>
      </c>
      <c r="CV464" s="1005">
        <f t="shared" si="454"/>
        <v>72049</v>
      </c>
      <c r="CW464" s="1005">
        <f t="shared" si="455"/>
        <v>1088</v>
      </c>
    </row>
    <row r="465" spans="1:101">
      <c r="A465" s="1004">
        <v>459</v>
      </c>
      <c r="B465" s="1005" t="s">
        <v>1665</v>
      </c>
      <c r="C465" s="1004" t="s">
        <v>1274</v>
      </c>
      <c r="D465" s="1005" t="s">
        <v>2054</v>
      </c>
      <c r="E465" s="1004" t="s">
        <v>55</v>
      </c>
      <c r="F465" s="1004">
        <v>395</v>
      </c>
      <c r="G465" s="1005">
        <v>270</v>
      </c>
      <c r="H465" s="1004">
        <v>395</v>
      </c>
      <c r="I465" s="1005">
        <v>0.76200000000000001</v>
      </c>
      <c r="J465" s="1024">
        <f t="shared" si="424"/>
        <v>0.5463991769547325</v>
      </c>
      <c r="K465" s="1005">
        <v>106220</v>
      </c>
      <c r="L465" s="1005">
        <f t="shared" si="432"/>
        <v>116640</v>
      </c>
      <c r="M465" s="1005">
        <f t="shared" si="433"/>
        <v>0</v>
      </c>
      <c r="N465" s="1005">
        <v>395</v>
      </c>
      <c r="O465" s="1005">
        <v>190</v>
      </c>
      <c r="P465" s="1005">
        <v>395</v>
      </c>
      <c r="Q465" s="1005">
        <v>0.72160000000000002</v>
      </c>
      <c r="R465" s="1024">
        <f t="shared" si="425"/>
        <v>0.23026315789473684</v>
      </c>
      <c r="S465" s="1005">
        <v>32550</v>
      </c>
      <c r="T465" s="1005">
        <f t="shared" si="434"/>
        <v>84816</v>
      </c>
      <c r="U465" s="1005">
        <f t="shared" si="435"/>
        <v>0</v>
      </c>
      <c r="V465" s="1005">
        <v>395</v>
      </c>
      <c r="W465" s="1005">
        <v>100</v>
      </c>
      <c r="X465" s="1005">
        <v>395</v>
      </c>
      <c r="Y465" s="1005">
        <v>0.74790000000000001</v>
      </c>
      <c r="Z465" s="1024">
        <f t="shared" si="426"/>
        <v>0.1713888888888889</v>
      </c>
      <c r="AA465" s="1005">
        <v>12340</v>
      </c>
      <c r="AB465" s="1005">
        <f t="shared" si="436"/>
        <v>43200</v>
      </c>
      <c r="AC465" s="1005">
        <f t="shared" si="437"/>
        <v>0</v>
      </c>
      <c r="AD465" s="1005">
        <v>395</v>
      </c>
      <c r="AE465" s="1005">
        <v>211.2</v>
      </c>
      <c r="AF465" s="1005">
        <v>395</v>
      </c>
      <c r="AG465" s="1005">
        <v>0.76</v>
      </c>
      <c r="AH465" s="1024">
        <f t="shared" si="427"/>
        <v>0.16657884286412514</v>
      </c>
      <c r="AI465" s="1005">
        <v>26175</v>
      </c>
      <c r="AJ465" s="1005">
        <f t="shared" si="438"/>
        <v>94280</v>
      </c>
      <c r="AK465" s="1005">
        <f t="shared" si="439"/>
        <v>0</v>
      </c>
      <c r="AL465" s="1005">
        <v>395</v>
      </c>
      <c r="AM465" s="1005">
        <v>249.2</v>
      </c>
      <c r="AN465" s="1005">
        <v>395</v>
      </c>
      <c r="AO465" s="1005">
        <v>0.73260000000000003</v>
      </c>
      <c r="AP465" s="1024">
        <f t="shared" si="428"/>
        <v>0.37709379692435152</v>
      </c>
      <c r="AQ465" s="1005">
        <v>69915</v>
      </c>
      <c r="AR465" s="1005">
        <f t="shared" si="440"/>
        <v>111243</v>
      </c>
      <c r="AS465" s="1005">
        <f t="shared" si="441"/>
        <v>0</v>
      </c>
      <c r="AT465" s="1005">
        <v>395</v>
      </c>
      <c r="AU465" s="1005">
        <v>240</v>
      </c>
      <c r="AV465" s="1005">
        <v>395</v>
      </c>
      <c r="AW465" s="1005">
        <v>0.7349</v>
      </c>
      <c r="AX465" s="1024">
        <f t="shared" si="429"/>
        <v>0.35532407407407407</v>
      </c>
      <c r="AY465" s="1005">
        <v>61400</v>
      </c>
      <c r="AZ465" s="1005">
        <f t="shared" si="442"/>
        <v>103680</v>
      </c>
      <c r="BA465" s="1005">
        <f t="shared" si="443"/>
        <v>0</v>
      </c>
      <c r="BB465" s="1005">
        <v>395</v>
      </c>
      <c r="BC465" s="1005">
        <v>275.2</v>
      </c>
      <c r="BD465" s="1005">
        <v>395</v>
      </c>
      <c r="BE465" s="1005">
        <v>0.74360000000000004</v>
      </c>
      <c r="BF465" s="1024">
        <f t="shared" si="430"/>
        <v>0.4026153022630658</v>
      </c>
      <c r="BG465" s="1005">
        <v>82435</v>
      </c>
      <c r="BH465" s="1005">
        <f t="shared" si="444"/>
        <v>122849</v>
      </c>
      <c r="BI465" s="1005">
        <f t="shared" si="445"/>
        <v>0</v>
      </c>
      <c r="BJ465" s="1005">
        <v>395</v>
      </c>
      <c r="BK465" s="1005">
        <v>127.2</v>
      </c>
      <c r="BL465" s="1005">
        <v>395</v>
      </c>
      <c r="BM465" s="1005">
        <v>0.73219999999999996</v>
      </c>
      <c r="BN465" s="1024">
        <f t="shared" si="431"/>
        <v>0.39128013626834379</v>
      </c>
      <c r="BO465" s="1005">
        <v>35835</v>
      </c>
      <c r="BP465" s="1005">
        <f t="shared" si="446"/>
        <v>54950</v>
      </c>
      <c r="BQ465" s="1005">
        <f t="shared" si="447"/>
        <v>0</v>
      </c>
      <c r="BR465" s="1005">
        <v>395</v>
      </c>
      <c r="BS465" s="1005">
        <v>39.6</v>
      </c>
      <c r="BT465" s="1005">
        <v>395</v>
      </c>
      <c r="BU465" s="1005">
        <v>0.71099999999999997</v>
      </c>
      <c r="BV465" s="1024">
        <f t="shared" si="423"/>
        <v>0.13389947865754318</v>
      </c>
      <c r="BW465" s="1005">
        <v>3945</v>
      </c>
      <c r="BX465" s="1005">
        <f t="shared" si="448"/>
        <v>17677</v>
      </c>
      <c r="BY465" s="1005">
        <f t="shared" si="449"/>
        <v>0</v>
      </c>
      <c r="BZ465" s="1005">
        <v>395</v>
      </c>
      <c r="CA465" s="1005">
        <v>9.1999999999999993</v>
      </c>
      <c r="CB465" s="1005">
        <v>395</v>
      </c>
      <c r="CC465" s="1005">
        <v>0.71860000000000002</v>
      </c>
      <c r="CD465" s="1024">
        <f t="shared" si="422"/>
        <v>0.54786115007012626</v>
      </c>
      <c r="CE465" s="1005">
        <v>3750</v>
      </c>
      <c r="CF465" s="1005">
        <f t="shared" si="450"/>
        <v>4107</v>
      </c>
      <c r="CG465" s="1005">
        <f t="shared" si="451"/>
        <v>0</v>
      </c>
      <c r="CH465" s="1005">
        <v>395</v>
      </c>
      <c r="CI465" s="1005">
        <v>54</v>
      </c>
      <c r="CJ465" s="1005">
        <v>395</v>
      </c>
      <c r="CK465" s="1005">
        <v>0.67979999999999996</v>
      </c>
      <c r="CL465" s="1024">
        <f t="shared" si="420"/>
        <v>0.10072200176366843</v>
      </c>
      <c r="CM465" s="1005">
        <v>3655</v>
      </c>
      <c r="CN465" s="1005">
        <f t="shared" si="452"/>
        <v>21773</v>
      </c>
      <c r="CO465" s="1005">
        <f t="shared" si="453"/>
        <v>0</v>
      </c>
      <c r="CP465" s="1005">
        <v>395</v>
      </c>
      <c r="CQ465" s="1005">
        <v>173.6</v>
      </c>
      <c r="CR465" s="1005">
        <v>395</v>
      </c>
      <c r="CS465" s="1005">
        <v>0.76339999999999997</v>
      </c>
      <c r="CT465" s="1024">
        <f t="shared" si="421"/>
        <v>0.17215295327288044</v>
      </c>
      <c r="CU465" s="1005">
        <v>22235</v>
      </c>
      <c r="CV465" s="1005">
        <f t="shared" si="454"/>
        <v>77495</v>
      </c>
      <c r="CW465" s="1005">
        <f t="shared" si="455"/>
        <v>0</v>
      </c>
    </row>
    <row r="466" spans="1:101">
      <c r="A466" s="1004">
        <v>460</v>
      </c>
      <c r="B466" s="1005" t="s">
        <v>666</v>
      </c>
      <c r="C466" s="1004" t="s">
        <v>1274</v>
      </c>
      <c r="D466" s="1005" t="s">
        <v>2011</v>
      </c>
      <c r="E466" s="1004" t="s">
        <v>55</v>
      </c>
      <c r="F466" s="1004">
        <v>400</v>
      </c>
      <c r="G466" s="1005">
        <v>384</v>
      </c>
      <c r="H466" s="1004">
        <v>384</v>
      </c>
      <c r="I466" s="1005">
        <v>0.98950000000000005</v>
      </c>
      <c r="J466" s="1024">
        <f t="shared" si="424"/>
        <v>0.73346354166666672</v>
      </c>
      <c r="K466" s="1005">
        <v>202788</v>
      </c>
      <c r="L466" s="1005">
        <f t="shared" si="432"/>
        <v>165888</v>
      </c>
      <c r="M466" s="1005">
        <f t="shared" si="433"/>
        <v>36900</v>
      </c>
      <c r="N466" s="1005">
        <v>400</v>
      </c>
      <c r="O466" s="1005">
        <v>384</v>
      </c>
      <c r="P466" s="1005">
        <v>384</v>
      </c>
      <c r="Q466" s="1005">
        <v>0.98899999999999999</v>
      </c>
      <c r="R466" s="1024">
        <f t="shared" si="425"/>
        <v>0.60021841397849462</v>
      </c>
      <c r="S466" s="1005">
        <v>171480</v>
      </c>
      <c r="T466" s="1005">
        <f t="shared" si="434"/>
        <v>171418</v>
      </c>
      <c r="U466" s="1005">
        <f t="shared" si="435"/>
        <v>62</v>
      </c>
      <c r="V466" s="1005">
        <v>400</v>
      </c>
      <c r="W466" s="1005">
        <v>354</v>
      </c>
      <c r="X466" s="1005">
        <v>354</v>
      </c>
      <c r="Y466" s="1005">
        <v>0.99250000000000005</v>
      </c>
      <c r="Z466" s="1024">
        <f t="shared" si="426"/>
        <v>0.48665254237288136</v>
      </c>
      <c r="AA466" s="1005">
        <v>124038</v>
      </c>
      <c r="AB466" s="1005">
        <f t="shared" si="436"/>
        <v>152928</v>
      </c>
      <c r="AC466" s="1005">
        <f t="shared" si="437"/>
        <v>0</v>
      </c>
      <c r="AD466" s="1005">
        <v>400</v>
      </c>
      <c r="AE466" s="1005">
        <v>351.36</v>
      </c>
      <c r="AF466" s="1005">
        <v>351.36</v>
      </c>
      <c r="AG466" s="1005">
        <v>0.99299999999999999</v>
      </c>
      <c r="AH466" s="1024">
        <f t="shared" si="427"/>
        <v>0.49212002027146129</v>
      </c>
      <c r="AI466" s="1005">
        <v>128646</v>
      </c>
      <c r="AJ466" s="1005">
        <f t="shared" si="438"/>
        <v>156847</v>
      </c>
      <c r="AK466" s="1005">
        <f t="shared" si="439"/>
        <v>0</v>
      </c>
      <c r="AL466" s="1005">
        <v>400</v>
      </c>
      <c r="AM466" s="1005">
        <v>371.52</v>
      </c>
      <c r="AN466" s="1005">
        <v>371.52</v>
      </c>
      <c r="AO466" s="1005">
        <v>0.99080000000000001</v>
      </c>
      <c r="AP466" s="1024">
        <f t="shared" si="428"/>
        <v>0.55568362576755304</v>
      </c>
      <c r="AQ466" s="1005">
        <v>153597</v>
      </c>
      <c r="AR466" s="1005">
        <f t="shared" si="440"/>
        <v>165847</v>
      </c>
      <c r="AS466" s="1005">
        <f t="shared" si="441"/>
        <v>0</v>
      </c>
      <c r="AT466" s="1005">
        <v>400</v>
      </c>
      <c r="AU466" s="1005">
        <v>360</v>
      </c>
      <c r="AV466" s="1005">
        <v>360</v>
      </c>
      <c r="AW466" s="1005">
        <v>0.99009999999999998</v>
      </c>
      <c r="AX466" s="1024">
        <f t="shared" si="429"/>
        <v>0.53186342592592595</v>
      </c>
      <c r="AY466" s="1005">
        <v>137859</v>
      </c>
      <c r="AZ466" s="1005">
        <f t="shared" si="442"/>
        <v>155520</v>
      </c>
      <c r="BA466" s="1005">
        <f t="shared" si="443"/>
        <v>0</v>
      </c>
      <c r="BB466" s="1005">
        <v>400</v>
      </c>
      <c r="BC466" s="1005">
        <v>357.84</v>
      </c>
      <c r="BD466" s="1005">
        <v>357.84</v>
      </c>
      <c r="BE466" s="1005">
        <v>0.98740000000000006</v>
      </c>
      <c r="BF466" s="1024">
        <f t="shared" si="430"/>
        <v>0.48554093377469121</v>
      </c>
      <c r="BG466" s="1005">
        <v>129267</v>
      </c>
      <c r="BH466" s="1005">
        <f t="shared" si="444"/>
        <v>159740</v>
      </c>
      <c r="BI466" s="1005">
        <f t="shared" si="445"/>
        <v>0</v>
      </c>
      <c r="BJ466" s="1005">
        <v>400</v>
      </c>
      <c r="BK466" s="1005">
        <v>332.64</v>
      </c>
      <c r="BL466" s="1005">
        <v>332.64</v>
      </c>
      <c r="BM466" s="1005">
        <v>0.99170000000000003</v>
      </c>
      <c r="BN466" s="1024">
        <f t="shared" si="431"/>
        <v>0.5808832371332372</v>
      </c>
      <c r="BO466" s="1005">
        <v>139122</v>
      </c>
      <c r="BP466" s="1005">
        <f t="shared" si="446"/>
        <v>143700</v>
      </c>
      <c r="BQ466" s="1005">
        <f t="shared" si="447"/>
        <v>0</v>
      </c>
      <c r="BR466" s="1005">
        <v>400</v>
      </c>
      <c r="BS466" s="1005">
        <v>333.84</v>
      </c>
      <c r="BT466" s="1005">
        <v>333.84</v>
      </c>
      <c r="BU466" s="1005">
        <v>0.98709999999999998</v>
      </c>
      <c r="BV466" s="1024">
        <f t="shared" si="423"/>
        <v>0.36616922922319367</v>
      </c>
      <c r="BW466" s="1005">
        <v>90948</v>
      </c>
      <c r="BX466" s="1005">
        <f t="shared" si="448"/>
        <v>149026</v>
      </c>
      <c r="BY466" s="1005">
        <f t="shared" si="449"/>
        <v>0</v>
      </c>
      <c r="BZ466" s="1005">
        <v>400</v>
      </c>
      <c r="CA466" s="1005">
        <v>368.88</v>
      </c>
      <c r="CB466" s="1005">
        <v>368.88</v>
      </c>
      <c r="CC466" s="1005">
        <v>0.98450000000000004</v>
      </c>
      <c r="CD466" s="1024">
        <f t="shared" si="422"/>
        <v>0.75581883434424002</v>
      </c>
      <c r="CE466" s="1005">
        <v>207432</v>
      </c>
      <c r="CF466" s="1005">
        <f t="shared" si="450"/>
        <v>164668</v>
      </c>
      <c r="CG466" s="1005">
        <f t="shared" si="451"/>
        <v>42764</v>
      </c>
      <c r="CH466" s="1005">
        <v>400</v>
      </c>
      <c r="CI466" s="1005">
        <v>380.4</v>
      </c>
      <c r="CJ466" s="1005">
        <v>380.4</v>
      </c>
      <c r="CK466" s="1005">
        <v>0.98060000000000003</v>
      </c>
      <c r="CL466" s="1024">
        <f t="shared" si="420"/>
        <v>0.63207666741775581</v>
      </c>
      <c r="CM466" s="1005">
        <v>161577</v>
      </c>
      <c r="CN466" s="1005">
        <f t="shared" si="452"/>
        <v>153377</v>
      </c>
      <c r="CO466" s="1005">
        <f t="shared" si="453"/>
        <v>8200</v>
      </c>
      <c r="CP466" s="1005">
        <v>400</v>
      </c>
      <c r="CQ466" s="1005">
        <v>352.08</v>
      </c>
      <c r="CR466" s="1005">
        <v>352.08</v>
      </c>
      <c r="CS466" s="1005">
        <v>0.97940000000000005</v>
      </c>
      <c r="CT466" s="1024">
        <f t="shared" si="421"/>
        <v>0.51056028322008928</v>
      </c>
      <c r="CU466" s="1005">
        <v>133740</v>
      </c>
      <c r="CV466" s="1005">
        <f t="shared" si="454"/>
        <v>157169</v>
      </c>
      <c r="CW466" s="1005">
        <f t="shared" si="455"/>
        <v>0</v>
      </c>
    </row>
    <row r="467" spans="1:101">
      <c r="A467" s="1004">
        <v>461</v>
      </c>
      <c r="B467" s="1005" t="s">
        <v>667</v>
      </c>
      <c r="C467" s="1004" t="s">
        <v>1274</v>
      </c>
      <c r="D467" s="1005" t="s">
        <v>2011</v>
      </c>
      <c r="E467" s="1004" t="s">
        <v>55</v>
      </c>
      <c r="F467" s="1004">
        <v>400</v>
      </c>
      <c r="G467" s="1005">
        <v>426</v>
      </c>
      <c r="H467" s="1004">
        <v>426</v>
      </c>
      <c r="I467" s="1005">
        <v>0.99660000000000004</v>
      </c>
      <c r="J467" s="1024">
        <f t="shared" si="424"/>
        <v>0.51519953051643197</v>
      </c>
      <c r="K467" s="1005">
        <v>158022</v>
      </c>
      <c r="L467" s="1005">
        <f t="shared" si="432"/>
        <v>184032</v>
      </c>
      <c r="M467" s="1005">
        <f t="shared" si="433"/>
        <v>0</v>
      </c>
      <c r="N467" s="1005">
        <v>400</v>
      </c>
      <c r="O467" s="1005">
        <v>474</v>
      </c>
      <c r="P467" s="1005">
        <v>474</v>
      </c>
      <c r="Q467" s="1005">
        <v>1.0032000000000001</v>
      </c>
      <c r="R467" s="1024">
        <f t="shared" si="425"/>
        <v>0.48895807812712672</v>
      </c>
      <c r="S467" s="1005">
        <v>172434</v>
      </c>
      <c r="T467" s="1005">
        <f t="shared" si="434"/>
        <v>211594</v>
      </c>
      <c r="U467" s="1005">
        <f t="shared" si="435"/>
        <v>0</v>
      </c>
      <c r="V467" s="1005">
        <v>400</v>
      </c>
      <c r="W467" s="1005">
        <v>366</v>
      </c>
      <c r="X467" s="1005">
        <v>366</v>
      </c>
      <c r="Y467" s="1005">
        <v>0.99819999999999998</v>
      </c>
      <c r="Z467" s="1024">
        <f t="shared" si="426"/>
        <v>0.42513661202185793</v>
      </c>
      <c r="AA467" s="1005">
        <v>112032</v>
      </c>
      <c r="AB467" s="1005">
        <f t="shared" si="436"/>
        <v>158112</v>
      </c>
      <c r="AC467" s="1005">
        <f t="shared" si="437"/>
        <v>0</v>
      </c>
      <c r="AD467" s="1005">
        <v>400</v>
      </c>
      <c r="AE467" s="1005">
        <v>435.6</v>
      </c>
      <c r="AF467" s="1005">
        <v>435.6</v>
      </c>
      <c r="AG467" s="1005">
        <v>0.99970000000000003</v>
      </c>
      <c r="AH467" s="1024">
        <f t="shared" si="427"/>
        <v>0.37545543410646048</v>
      </c>
      <c r="AI467" s="1005">
        <v>121680</v>
      </c>
      <c r="AJ467" s="1005">
        <f t="shared" si="438"/>
        <v>194452</v>
      </c>
      <c r="AK467" s="1005">
        <f t="shared" si="439"/>
        <v>0</v>
      </c>
      <c r="AL467" s="1005">
        <v>400</v>
      </c>
      <c r="AM467" s="1005">
        <v>438</v>
      </c>
      <c r="AN467" s="1005">
        <v>438</v>
      </c>
      <c r="AO467" s="1005">
        <v>0.99970000000000003</v>
      </c>
      <c r="AP467" s="1024">
        <f t="shared" si="428"/>
        <v>0.43780380026513477</v>
      </c>
      <c r="AQ467" s="1005">
        <v>142668</v>
      </c>
      <c r="AR467" s="1005">
        <f t="shared" si="440"/>
        <v>195523</v>
      </c>
      <c r="AS467" s="1005">
        <f t="shared" si="441"/>
        <v>0</v>
      </c>
      <c r="AT467" s="1005">
        <v>400</v>
      </c>
      <c r="AU467" s="1005">
        <v>414</v>
      </c>
      <c r="AV467" s="1005">
        <v>414</v>
      </c>
      <c r="AW467" s="1005">
        <v>0.99919999999999998</v>
      </c>
      <c r="AX467" s="1024">
        <f t="shared" si="429"/>
        <v>0.47880434782608694</v>
      </c>
      <c r="AY467" s="1005">
        <v>142722</v>
      </c>
      <c r="AZ467" s="1005">
        <f t="shared" si="442"/>
        <v>178848</v>
      </c>
      <c r="BA467" s="1005">
        <f t="shared" si="443"/>
        <v>0</v>
      </c>
      <c r="BB467" s="1005">
        <v>400</v>
      </c>
      <c r="BC467" s="1005">
        <v>356.4</v>
      </c>
      <c r="BD467" s="1005">
        <v>356.4</v>
      </c>
      <c r="BE467" s="1005">
        <v>0.99960000000000004</v>
      </c>
      <c r="BF467" s="1024">
        <f t="shared" si="430"/>
        <v>0.34441638608305281</v>
      </c>
      <c r="BG467" s="1005">
        <v>91326</v>
      </c>
      <c r="BH467" s="1005">
        <f t="shared" si="444"/>
        <v>159097</v>
      </c>
      <c r="BI467" s="1005">
        <f t="shared" si="445"/>
        <v>0</v>
      </c>
      <c r="BJ467" s="1005">
        <v>400</v>
      </c>
      <c r="BK467" s="1005">
        <v>409.2</v>
      </c>
      <c r="BL467" s="1005">
        <v>409.2</v>
      </c>
      <c r="BM467" s="1005">
        <v>0.99880000000000002</v>
      </c>
      <c r="BN467" s="1024">
        <f t="shared" si="431"/>
        <v>0.32712202671880092</v>
      </c>
      <c r="BO467" s="1005">
        <v>96378</v>
      </c>
      <c r="BP467" s="1005">
        <f t="shared" si="446"/>
        <v>176774</v>
      </c>
      <c r="BQ467" s="1005">
        <f t="shared" si="447"/>
        <v>0</v>
      </c>
      <c r="BR467" s="1005">
        <v>400</v>
      </c>
      <c r="BS467" s="1005">
        <v>426</v>
      </c>
      <c r="BT467" s="1005">
        <v>426</v>
      </c>
      <c r="BU467" s="1005">
        <v>0.99870000000000003</v>
      </c>
      <c r="BV467" s="1024">
        <f t="shared" si="423"/>
        <v>0.39340072694229894</v>
      </c>
      <c r="BW467" s="1005">
        <v>124686</v>
      </c>
      <c r="BX467" s="1005">
        <f t="shared" si="448"/>
        <v>190166</v>
      </c>
      <c r="BY467" s="1005">
        <f t="shared" si="449"/>
        <v>0</v>
      </c>
      <c r="BZ467" s="1005">
        <v>400</v>
      </c>
      <c r="CA467" s="1005">
        <v>414</v>
      </c>
      <c r="CB467" s="1005">
        <v>414</v>
      </c>
      <c r="CC467" s="1005">
        <v>0.99839999999999995</v>
      </c>
      <c r="CD467" s="1024">
        <f t="shared" si="422"/>
        <v>0.44068489948574102</v>
      </c>
      <c r="CE467" s="1005">
        <v>135738</v>
      </c>
      <c r="CF467" s="1005">
        <f t="shared" si="450"/>
        <v>184810</v>
      </c>
      <c r="CG467" s="1005">
        <f t="shared" si="451"/>
        <v>0</v>
      </c>
      <c r="CH467" s="1005">
        <v>400</v>
      </c>
      <c r="CI467" s="1005">
        <v>373.2</v>
      </c>
      <c r="CJ467" s="1005">
        <v>373.2</v>
      </c>
      <c r="CK467" s="1005">
        <v>0.93140000000000001</v>
      </c>
      <c r="CL467" s="1024">
        <f t="shared" si="420"/>
        <v>0.37250229673863117</v>
      </c>
      <c r="CM467" s="1005">
        <v>93420</v>
      </c>
      <c r="CN467" s="1005">
        <f t="shared" si="452"/>
        <v>150474</v>
      </c>
      <c r="CO467" s="1005">
        <f t="shared" si="453"/>
        <v>0</v>
      </c>
      <c r="CP467" s="1005">
        <v>400</v>
      </c>
      <c r="CQ467" s="1005">
        <v>387.6</v>
      </c>
      <c r="CR467" s="1005">
        <v>387.6</v>
      </c>
      <c r="CS467" s="1005">
        <v>0.99819999999999998</v>
      </c>
      <c r="CT467" s="1024">
        <f t="shared" si="421"/>
        <v>0.22420852891241386</v>
      </c>
      <c r="CU467" s="1005">
        <v>64656</v>
      </c>
      <c r="CV467" s="1005">
        <f t="shared" si="454"/>
        <v>173025</v>
      </c>
      <c r="CW467" s="1005">
        <f t="shared" si="455"/>
        <v>0</v>
      </c>
    </row>
    <row r="468" spans="1:101">
      <c r="A468" s="1004">
        <v>462</v>
      </c>
      <c r="B468" s="1005" t="s">
        <v>668</v>
      </c>
      <c r="C468" s="1004" t="s">
        <v>1274</v>
      </c>
      <c r="D468" s="1005" t="s">
        <v>2202</v>
      </c>
      <c r="E468" s="1004" t="s">
        <v>55</v>
      </c>
      <c r="F468" s="1004">
        <v>400</v>
      </c>
      <c r="G468" s="1005">
        <v>225.6</v>
      </c>
      <c r="H468" s="1004">
        <v>400</v>
      </c>
      <c r="I468" s="1005">
        <v>0.99760000000000004</v>
      </c>
      <c r="J468" s="1024">
        <f t="shared" si="424"/>
        <v>0.58000886524822692</v>
      </c>
      <c r="K468" s="1005">
        <v>94212</v>
      </c>
      <c r="L468" s="1005">
        <f t="shared" si="432"/>
        <v>97459</v>
      </c>
      <c r="M468" s="1005">
        <f t="shared" si="433"/>
        <v>0</v>
      </c>
      <c r="N468" s="1005">
        <v>400</v>
      </c>
      <c r="O468" s="1005">
        <v>218.46</v>
      </c>
      <c r="P468" s="1005">
        <v>400</v>
      </c>
      <c r="Q468" s="1005">
        <v>0.99729999999999996</v>
      </c>
      <c r="R468" s="1024">
        <f t="shared" si="425"/>
        <v>0.45442732558998022</v>
      </c>
      <c r="S468" s="1005">
        <v>73860</v>
      </c>
      <c r="T468" s="1005">
        <f t="shared" si="434"/>
        <v>97521</v>
      </c>
      <c r="U468" s="1005">
        <f t="shared" si="435"/>
        <v>0</v>
      </c>
      <c r="V468" s="1005">
        <v>400</v>
      </c>
      <c r="W468" s="1005">
        <v>215.82</v>
      </c>
      <c r="X468" s="1005">
        <v>400</v>
      </c>
      <c r="Y468" s="1005">
        <v>0.99770000000000003</v>
      </c>
      <c r="Z468" s="1024">
        <f t="shared" si="426"/>
        <v>0.48558984338800854</v>
      </c>
      <c r="AA468" s="1005">
        <v>75456</v>
      </c>
      <c r="AB468" s="1005">
        <f t="shared" si="436"/>
        <v>93234</v>
      </c>
      <c r="AC468" s="1005">
        <f t="shared" si="437"/>
        <v>0</v>
      </c>
      <c r="AD468" s="1005">
        <v>400</v>
      </c>
      <c r="AE468" s="1005">
        <v>225.72</v>
      </c>
      <c r="AF468" s="1005">
        <v>400</v>
      </c>
      <c r="AG468" s="1005">
        <v>0.99809999999999999</v>
      </c>
      <c r="AH468" s="1024">
        <f t="shared" si="427"/>
        <v>0.47603939794092598</v>
      </c>
      <c r="AI468" s="1005">
        <v>79944</v>
      </c>
      <c r="AJ468" s="1005">
        <f t="shared" si="438"/>
        <v>100761</v>
      </c>
      <c r="AK468" s="1005">
        <f t="shared" si="439"/>
        <v>0</v>
      </c>
      <c r="AL468" s="1005">
        <v>400</v>
      </c>
      <c r="AM468" s="1005">
        <v>220.86</v>
      </c>
      <c r="AN468" s="1005">
        <v>400</v>
      </c>
      <c r="AO468" s="1005">
        <v>0.998</v>
      </c>
      <c r="AP468" s="1024">
        <f t="shared" si="428"/>
        <v>0.45934806168263065</v>
      </c>
      <c r="AQ468" s="1005">
        <v>75480</v>
      </c>
      <c r="AR468" s="1005">
        <f t="shared" si="440"/>
        <v>98592</v>
      </c>
      <c r="AS468" s="1005">
        <f t="shared" si="441"/>
        <v>0</v>
      </c>
      <c r="AT468" s="1005">
        <v>400</v>
      </c>
      <c r="AU468" s="1005">
        <v>246.96</v>
      </c>
      <c r="AV468" s="1005">
        <v>400</v>
      </c>
      <c r="AW468" s="1005">
        <v>0.99429999999999996</v>
      </c>
      <c r="AX468" s="1024">
        <f t="shared" si="429"/>
        <v>0.39858006694741388</v>
      </c>
      <c r="AY468" s="1005">
        <v>70872</v>
      </c>
      <c r="AZ468" s="1005">
        <f t="shared" si="442"/>
        <v>106687</v>
      </c>
      <c r="BA468" s="1005">
        <f t="shared" si="443"/>
        <v>0</v>
      </c>
      <c r="BB468" s="1005">
        <v>400</v>
      </c>
      <c r="BC468" s="1005">
        <v>241.32</v>
      </c>
      <c r="BD468" s="1005">
        <v>400</v>
      </c>
      <c r="BE468" s="1005">
        <v>0.99450000000000005</v>
      </c>
      <c r="BF468" s="1024">
        <f t="shared" si="430"/>
        <v>0.41144672045684222</v>
      </c>
      <c r="BG468" s="1005">
        <v>73872</v>
      </c>
      <c r="BH468" s="1005">
        <f t="shared" si="444"/>
        <v>107725</v>
      </c>
      <c r="BI468" s="1005">
        <f t="shared" si="445"/>
        <v>0</v>
      </c>
      <c r="BJ468" s="1005">
        <v>400</v>
      </c>
      <c r="BK468" s="1005">
        <v>222.36</v>
      </c>
      <c r="BL468" s="1005">
        <v>400</v>
      </c>
      <c r="BM468" s="1005">
        <v>0.99280000000000002</v>
      </c>
      <c r="BN468" s="1024">
        <f t="shared" si="431"/>
        <v>0.44023955147808358</v>
      </c>
      <c r="BO468" s="1005">
        <v>70482</v>
      </c>
      <c r="BP468" s="1005">
        <f t="shared" si="446"/>
        <v>96060</v>
      </c>
      <c r="BQ468" s="1005">
        <f t="shared" si="447"/>
        <v>0</v>
      </c>
      <c r="BR468" s="1005">
        <v>400</v>
      </c>
      <c r="BS468" s="1005">
        <v>202.32</v>
      </c>
      <c r="BT468" s="1005">
        <v>400</v>
      </c>
      <c r="BU468" s="1005">
        <v>0.99690000000000001</v>
      </c>
      <c r="BV468" s="1024">
        <f t="shared" si="423"/>
        <v>0.31373965229148332</v>
      </c>
      <c r="BW468" s="1005">
        <v>47226</v>
      </c>
      <c r="BX468" s="1005">
        <f t="shared" si="448"/>
        <v>90316</v>
      </c>
      <c r="BY468" s="1005">
        <f t="shared" si="449"/>
        <v>0</v>
      </c>
      <c r="BZ468" s="1005">
        <v>400</v>
      </c>
      <c r="CA468" s="1005">
        <v>215.04</v>
      </c>
      <c r="CB468" s="1005">
        <v>400</v>
      </c>
      <c r="CC468" s="1005">
        <v>0.99609999999999999</v>
      </c>
      <c r="CD468" s="1024">
        <f t="shared" si="422"/>
        <v>0.52184589813748083</v>
      </c>
      <c r="CE468" s="1005">
        <v>83490</v>
      </c>
      <c r="CF468" s="1005">
        <f t="shared" si="450"/>
        <v>95994</v>
      </c>
      <c r="CG468" s="1005">
        <f t="shared" si="451"/>
        <v>0</v>
      </c>
      <c r="CH468" s="1005">
        <v>400</v>
      </c>
      <c r="CI468" s="1005">
        <v>212.82</v>
      </c>
      <c r="CJ468" s="1005">
        <v>400</v>
      </c>
      <c r="CK468" s="1005">
        <v>0.99460000000000004</v>
      </c>
      <c r="CL468" s="1024">
        <f t="shared" si="420"/>
        <v>0.46287439418959009</v>
      </c>
      <c r="CM468" s="1005">
        <v>66198</v>
      </c>
      <c r="CN468" s="1005">
        <f t="shared" si="452"/>
        <v>85809</v>
      </c>
      <c r="CO468" s="1005">
        <f t="shared" si="453"/>
        <v>0</v>
      </c>
      <c r="CP468" s="1005">
        <v>400</v>
      </c>
      <c r="CQ468" s="1005">
        <v>253.68</v>
      </c>
      <c r="CR468" s="1005">
        <v>400</v>
      </c>
      <c r="CS468" s="1005">
        <v>0.98850000000000005</v>
      </c>
      <c r="CT468" s="1024">
        <f t="shared" si="421"/>
        <v>0.4313918474888353</v>
      </c>
      <c r="CU468" s="1005">
        <v>81420</v>
      </c>
      <c r="CV468" s="1005">
        <f t="shared" si="454"/>
        <v>113243</v>
      </c>
      <c r="CW468" s="1005">
        <f t="shared" si="455"/>
        <v>0</v>
      </c>
    </row>
    <row r="469" spans="1:101">
      <c r="A469" s="1004">
        <v>463</v>
      </c>
      <c r="B469" s="1005" t="s">
        <v>1722</v>
      </c>
      <c r="C469" s="1004" t="s">
        <v>1274</v>
      </c>
      <c r="D469" s="1005" t="s">
        <v>2011</v>
      </c>
      <c r="E469" s="1004" t="s">
        <v>55</v>
      </c>
      <c r="F469" s="1004">
        <v>400</v>
      </c>
      <c r="G469" s="1005">
        <v>36</v>
      </c>
      <c r="H469" s="1004">
        <v>320</v>
      </c>
      <c r="I469" s="1005">
        <v>0.98480000000000001</v>
      </c>
      <c r="J469" s="1024">
        <f t="shared" si="424"/>
        <v>0.74745370370370368</v>
      </c>
      <c r="K469" s="1005">
        <v>19374</v>
      </c>
      <c r="L469" s="1005">
        <f t="shared" si="432"/>
        <v>15552</v>
      </c>
      <c r="M469" s="1005">
        <f t="shared" si="433"/>
        <v>3822</v>
      </c>
      <c r="N469" s="1005">
        <v>400</v>
      </c>
      <c r="O469" s="1005">
        <v>198</v>
      </c>
      <c r="P469" s="1005">
        <v>320</v>
      </c>
      <c r="Q469" s="1005">
        <v>0.88449999999999995</v>
      </c>
      <c r="R469" s="1024">
        <f t="shared" si="425"/>
        <v>0.40656565656565657</v>
      </c>
      <c r="S469" s="1005">
        <v>59892</v>
      </c>
      <c r="T469" s="1005">
        <f t="shared" si="434"/>
        <v>88387</v>
      </c>
      <c r="U469" s="1005">
        <f t="shared" si="435"/>
        <v>0</v>
      </c>
      <c r="V469" s="1005">
        <v>400</v>
      </c>
      <c r="W469" s="1005">
        <v>324</v>
      </c>
      <c r="X469" s="1005">
        <v>324</v>
      </c>
      <c r="Y469" s="1005">
        <v>0.86029999999999995</v>
      </c>
      <c r="Z469" s="1024">
        <f t="shared" si="426"/>
        <v>0.36021090534979422</v>
      </c>
      <c r="AA469" s="1005">
        <v>84030</v>
      </c>
      <c r="AB469" s="1005">
        <f t="shared" si="436"/>
        <v>139968</v>
      </c>
      <c r="AC469" s="1005">
        <f t="shared" si="437"/>
        <v>0</v>
      </c>
      <c r="AD469" s="1005">
        <v>400</v>
      </c>
      <c r="AE469" s="1005">
        <v>315.83999999999997</v>
      </c>
      <c r="AF469" s="1005">
        <v>320</v>
      </c>
      <c r="AG469" s="1005">
        <v>0.85270000000000001</v>
      </c>
      <c r="AH469" s="1024">
        <f t="shared" si="427"/>
        <v>0.3082282372454816</v>
      </c>
      <c r="AI469" s="1005">
        <v>72429</v>
      </c>
      <c r="AJ469" s="1005">
        <f t="shared" si="438"/>
        <v>140991</v>
      </c>
      <c r="AK469" s="1005">
        <f t="shared" si="439"/>
        <v>0</v>
      </c>
      <c r="AL469" s="1005">
        <v>400</v>
      </c>
      <c r="AM469" s="1005">
        <v>302.16000000000003</v>
      </c>
      <c r="AN469" s="1005">
        <v>320</v>
      </c>
      <c r="AO469" s="1005">
        <v>0.87260000000000004</v>
      </c>
      <c r="AP469" s="1024">
        <f t="shared" si="428"/>
        <v>0.28802033957655415</v>
      </c>
      <c r="AQ469" s="1005">
        <v>64749</v>
      </c>
      <c r="AR469" s="1005">
        <f t="shared" si="440"/>
        <v>134884</v>
      </c>
      <c r="AS469" s="1005">
        <f t="shared" si="441"/>
        <v>0</v>
      </c>
      <c r="AT469" s="1005">
        <v>400</v>
      </c>
      <c r="AU469" s="1005">
        <v>282</v>
      </c>
      <c r="AV469" s="1005">
        <v>320</v>
      </c>
      <c r="AW469" s="1005">
        <v>0.89400000000000002</v>
      </c>
      <c r="AX469" s="1024">
        <f t="shared" si="429"/>
        <v>0.12387706855791962</v>
      </c>
      <c r="AY469" s="1005">
        <v>25152</v>
      </c>
      <c r="AZ469" s="1005">
        <f t="shared" si="442"/>
        <v>121824</v>
      </c>
      <c r="BA469" s="1005">
        <f t="shared" si="443"/>
        <v>0</v>
      </c>
      <c r="BB469" s="1005">
        <v>400</v>
      </c>
      <c r="BC469" s="1005">
        <v>264</v>
      </c>
      <c r="BD469" s="1005">
        <v>320</v>
      </c>
      <c r="BE469" s="1005">
        <v>0.85309999999999997</v>
      </c>
      <c r="BF469" s="1024">
        <f t="shared" si="430"/>
        <v>0.44657258064516131</v>
      </c>
      <c r="BG469" s="1005">
        <v>87714</v>
      </c>
      <c r="BH469" s="1005">
        <f t="shared" si="444"/>
        <v>117850</v>
      </c>
      <c r="BI469" s="1005">
        <f t="shared" si="445"/>
        <v>0</v>
      </c>
      <c r="BJ469" s="1005">
        <v>400</v>
      </c>
      <c r="BK469" s="1005">
        <v>177</v>
      </c>
      <c r="BL469" s="1005">
        <v>320</v>
      </c>
      <c r="BM469" s="1005">
        <v>0.83120000000000005</v>
      </c>
      <c r="BN469" s="1024">
        <f t="shared" si="431"/>
        <v>0.35934557438794729</v>
      </c>
      <c r="BO469" s="1005">
        <v>45795</v>
      </c>
      <c r="BP469" s="1005">
        <f t="shared" si="446"/>
        <v>76464</v>
      </c>
      <c r="BQ469" s="1005">
        <f t="shared" si="447"/>
        <v>0</v>
      </c>
      <c r="BR469" s="1005">
        <v>400</v>
      </c>
      <c r="BS469" s="1005">
        <v>104.4</v>
      </c>
      <c r="BT469" s="1005">
        <v>320</v>
      </c>
      <c r="BU469" s="1005">
        <v>0.80200000000000005</v>
      </c>
      <c r="BV469" s="1024">
        <f t="shared" si="423"/>
        <v>0.13993171425040168</v>
      </c>
      <c r="BW469" s="1005">
        <v>10869</v>
      </c>
      <c r="BX469" s="1005">
        <f t="shared" si="448"/>
        <v>46604</v>
      </c>
      <c r="BY469" s="1005">
        <f t="shared" si="449"/>
        <v>0</v>
      </c>
      <c r="BZ469" s="1005">
        <v>400</v>
      </c>
      <c r="CA469" s="1005">
        <v>39.6</v>
      </c>
      <c r="CB469" s="1005">
        <v>320</v>
      </c>
      <c r="CC469" s="1005">
        <v>0.74280000000000002</v>
      </c>
      <c r="CD469" s="1024">
        <f t="shared" si="422"/>
        <v>0.14296187683284456</v>
      </c>
      <c r="CE469" s="1005">
        <v>4212</v>
      </c>
      <c r="CF469" s="1005">
        <f t="shared" si="450"/>
        <v>17677</v>
      </c>
      <c r="CG469" s="1005">
        <f t="shared" si="451"/>
        <v>0</v>
      </c>
      <c r="CH469" s="1005">
        <v>400</v>
      </c>
      <c r="CI469" s="1005">
        <v>14.16</v>
      </c>
      <c r="CJ469" s="1005">
        <v>320</v>
      </c>
      <c r="CK469" s="1005">
        <v>0.77890000000000004</v>
      </c>
      <c r="CL469" s="1024">
        <f t="shared" si="420"/>
        <v>0.28816081517352704</v>
      </c>
      <c r="CM469" s="1005">
        <v>2742</v>
      </c>
      <c r="CN469" s="1005">
        <f t="shared" si="452"/>
        <v>5709</v>
      </c>
      <c r="CO469" s="1005">
        <f t="shared" si="453"/>
        <v>0</v>
      </c>
      <c r="CP469" s="1005">
        <v>400</v>
      </c>
      <c r="CQ469" s="1005">
        <v>33.119999999999997</v>
      </c>
      <c r="CR469" s="1005">
        <v>320</v>
      </c>
      <c r="CS469" s="1005">
        <v>0.86970000000000003</v>
      </c>
      <c r="CT469" s="1024">
        <f t="shared" si="421"/>
        <v>0.33736072152095997</v>
      </c>
      <c r="CU469" s="1005">
        <v>8313</v>
      </c>
      <c r="CV469" s="1005">
        <f t="shared" si="454"/>
        <v>14785</v>
      </c>
      <c r="CW469" s="1005">
        <f t="shared" si="455"/>
        <v>0</v>
      </c>
    </row>
    <row r="470" spans="1:101">
      <c r="A470" s="1004">
        <v>464</v>
      </c>
      <c r="B470" s="1005" t="s">
        <v>1819</v>
      </c>
      <c r="C470" s="1004" t="s">
        <v>1274</v>
      </c>
      <c r="D470" s="1005" t="s">
        <v>2011</v>
      </c>
      <c r="E470" s="1004" t="s">
        <v>55</v>
      </c>
      <c r="F470" s="1004">
        <v>400</v>
      </c>
      <c r="G470" s="1005">
        <v>174</v>
      </c>
      <c r="H470" s="1004">
        <v>320</v>
      </c>
      <c r="I470" s="1005">
        <v>1</v>
      </c>
      <c r="J470" s="1024">
        <f t="shared" si="424"/>
        <v>9.2337164750957851E-2</v>
      </c>
      <c r="K470" s="1005">
        <v>11568</v>
      </c>
      <c r="L470" s="1005">
        <f t="shared" si="432"/>
        <v>75168</v>
      </c>
      <c r="M470" s="1005">
        <f t="shared" si="433"/>
        <v>0</v>
      </c>
      <c r="N470" s="1005">
        <v>400</v>
      </c>
      <c r="O470" s="1005">
        <v>264</v>
      </c>
      <c r="P470" s="1005">
        <v>320</v>
      </c>
      <c r="Q470" s="1005">
        <v>0.99870000000000003</v>
      </c>
      <c r="R470" s="1024">
        <f t="shared" si="425"/>
        <v>0.301747311827957</v>
      </c>
      <c r="S470" s="1005">
        <v>59268</v>
      </c>
      <c r="T470" s="1005">
        <f t="shared" si="434"/>
        <v>117850</v>
      </c>
      <c r="U470" s="1005">
        <f t="shared" si="435"/>
        <v>0</v>
      </c>
      <c r="V470" s="1005">
        <v>400</v>
      </c>
      <c r="W470" s="1005">
        <v>258</v>
      </c>
      <c r="X470" s="1005">
        <v>320</v>
      </c>
      <c r="Y470" s="1005">
        <v>0.998</v>
      </c>
      <c r="Z470" s="1024">
        <f t="shared" si="426"/>
        <v>0.50613695090439281</v>
      </c>
      <c r="AA470" s="1005">
        <v>94020</v>
      </c>
      <c r="AB470" s="1005">
        <f t="shared" si="436"/>
        <v>111456</v>
      </c>
      <c r="AC470" s="1005">
        <f t="shared" si="437"/>
        <v>0</v>
      </c>
      <c r="AD470" s="1005">
        <v>400</v>
      </c>
      <c r="AE470" s="1005">
        <v>256.08</v>
      </c>
      <c r="AF470" s="1005">
        <v>320</v>
      </c>
      <c r="AG470" s="1005">
        <v>0.99850000000000005</v>
      </c>
      <c r="AH470" s="1024">
        <f t="shared" si="427"/>
        <v>0.35726297729540168</v>
      </c>
      <c r="AI470" s="1005">
        <v>68067</v>
      </c>
      <c r="AJ470" s="1005">
        <f t="shared" si="438"/>
        <v>114314</v>
      </c>
      <c r="AK470" s="1005">
        <f t="shared" si="439"/>
        <v>0</v>
      </c>
      <c r="AL470" s="1005">
        <v>400</v>
      </c>
      <c r="AM470" s="1005">
        <v>258.72000000000003</v>
      </c>
      <c r="AN470" s="1005">
        <v>320</v>
      </c>
      <c r="AO470" s="1005">
        <v>0.99939999999999996</v>
      </c>
      <c r="AP470" s="1024">
        <f t="shared" si="428"/>
        <v>0.31533966225786497</v>
      </c>
      <c r="AQ470" s="1005">
        <v>60699</v>
      </c>
      <c r="AR470" s="1005">
        <f t="shared" si="440"/>
        <v>115493</v>
      </c>
      <c r="AS470" s="1005">
        <f t="shared" si="441"/>
        <v>0</v>
      </c>
      <c r="AT470" s="1005">
        <v>400</v>
      </c>
      <c r="AU470" s="1005">
        <v>180</v>
      </c>
      <c r="AV470" s="1005">
        <v>320</v>
      </c>
      <c r="AW470" s="1005">
        <v>0.99929999999999997</v>
      </c>
      <c r="AX470" s="1024">
        <f t="shared" si="429"/>
        <v>0.38347222222222221</v>
      </c>
      <c r="AY470" s="1005">
        <v>49698</v>
      </c>
      <c r="AZ470" s="1005">
        <f t="shared" si="442"/>
        <v>77760</v>
      </c>
      <c r="BA470" s="1005">
        <f t="shared" si="443"/>
        <v>0</v>
      </c>
      <c r="BB470" s="1005">
        <v>400</v>
      </c>
      <c r="BC470" s="1005">
        <v>250.32</v>
      </c>
      <c r="BD470" s="1005">
        <v>320</v>
      </c>
      <c r="BE470" s="1005">
        <v>0.99970000000000003</v>
      </c>
      <c r="BF470" s="1024">
        <f t="shared" si="430"/>
        <v>0.33637589047309768</v>
      </c>
      <c r="BG470" s="1005">
        <v>62646</v>
      </c>
      <c r="BH470" s="1005">
        <f t="shared" si="444"/>
        <v>111743</v>
      </c>
      <c r="BI470" s="1005">
        <f t="shared" si="445"/>
        <v>0</v>
      </c>
      <c r="BJ470" s="1005">
        <v>400</v>
      </c>
      <c r="BK470" s="1005">
        <v>232.8</v>
      </c>
      <c r="BL470" s="1005">
        <v>320</v>
      </c>
      <c r="BM470" s="1005">
        <v>0.99939999999999996</v>
      </c>
      <c r="BN470" s="1024">
        <f t="shared" si="431"/>
        <v>0.26766537800687284</v>
      </c>
      <c r="BO470" s="1005">
        <v>44865</v>
      </c>
      <c r="BP470" s="1005">
        <f t="shared" si="446"/>
        <v>100570</v>
      </c>
      <c r="BQ470" s="1005">
        <f t="shared" si="447"/>
        <v>0</v>
      </c>
      <c r="BR470" s="1005">
        <v>400</v>
      </c>
      <c r="BS470" s="1005">
        <v>223.2</v>
      </c>
      <c r="BT470" s="1005">
        <v>320</v>
      </c>
      <c r="BU470" s="1005">
        <v>0.99919999999999998</v>
      </c>
      <c r="BV470" s="1024">
        <f t="shared" si="423"/>
        <v>0.13807593363394613</v>
      </c>
      <c r="BW470" s="1005">
        <v>22929</v>
      </c>
      <c r="BX470" s="1005">
        <f t="shared" si="448"/>
        <v>99636</v>
      </c>
      <c r="BY470" s="1005">
        <f t="shared" si="449"/>
        <v>0</v>
      </c>
      <c r="BZ470" s="1005">
        <v>400</v>
      </c>
      <c r="CA470" s="1005">
        <v>237.84</v>
      </c>
      <c r="CB470" s="1005">
        <v>320</v>
      </c>
      <c r="CC470" s="1005">
        <v>0.99939999999999996</v>
      </c>
      <c r="CD470" s="1024">
        <f t="shared" si="422"/>
        <v>0.11713282445232903</v>
      </c>
      <c r="CE470" s="1005">
        <v>20727</v>
      </c>
      <c r="CF470" s="1005">
        <f t="shared" si="450"/>
        <v>106172</v>
      </c>
      <c r="CG470" s="1005">
        <f t="shared" si="451"/>
        <v>0</v>
      </c>
      <c r="CH470" s="1005">
        <v>400</v>
      </c>
      <c r="CI470" s="1005">
        <v>164.64</v>
      </c>
      <c r="CJ470" s="1005">
        <v>320</v>
      </c>
      <c r="CK470" s="1005">
        <v>0.99870000000000003</v>
      </c>
      <c r="CL470" s="1024">
        <f t="shared" si="420"/>
        <v>0.17071879772317092</v>
      </c>
      <c r="CM470" s="1005">
        <v>18888</v>
      </c>
      <c r="CN470" s="1005">
        <f t="shared" si="452"/>
        <v>66383</v>
      </c>
      <c r="CO470" s="1005">
        <f t="shared" si="453"/>
        <v>0</v>
      </c>
      <c r="CP470" s="1005">
        <v>400</v>
      </c>
      <c r="CQ470" s="1005">
        <v>160.56</v>
      </c>
      <c r="CR470" s="1005">
        <v>320</v>
      </c>
      <c r="CS470" s="1005">
        <v>0.99950000000000006</v>
      </c>
      <c r="CT470" s="1024">
        <f t="shared" si="421"/>
        <v>0.20568132503978012</v>
      </c>
      <c r="CU470" s="1005">
        <v>24570</v>
      </c>
      <c r="CV470" s="1005">
        <f t="shared" si="454"/>
        <v>71674</v>
      </c>
      <c r="CW470" s="1005">
        <f t="shared" si="455"/>
        <v>0</v>
      </c>
    </row>
    <row r="471" spans="1:101">
      <c r="A471" s="1004">
        <v>465</v>
      </c>
      <c r="B471" s="1005" t="s">
        <v>672</v>
      </c>
      <c r="C471" s="1004" t="s">
        <v>1274</v>
      </c>
      <c r="D471" s="1005" t="s">
        <v>2051</v>
      </c>
      <c r="E471" s="1004" t="s">
        <v>55</v>
      </c>
      <c r="F471" s="1004">
        <v>400</v>
      </c>
      <c r="G471" s="1005">
        <v>118.1</v>
      </c>
      <c r="H471" s="1004">
        <v>320</v>
      </c>
      <c r="I471" s="1005">
        <v>0.99680000000000002</v>
      </c>
      <c r="J471" s="1024">
        <f t="shared" si="424"/>
        <v>0.41137454134913914</v>
      </c>
      <c r="K471" s="1005">
        <v>34980</v>
      </c>
      <c r="L471" s="1005">
        <f t="shared" si="432"/>
        <v>51019</v>
      </c>
      <c r="M471" s="1005">
        <f t="shared" si="433"/>
        <v>0</v>
      </c>
      <c r="N471" s="1005">
        <v>400</v>
      </c>
      <c r="O471" s="1005">
        <v>69.099999999999994</v>
      </c>
      <c r="P471" s="1005">
        <v>320</v>
      </c>
      <c r="Q471" s="1005">
        <v>0.99150000000000005</v>
      </c>
      <c r="R471" s="1024">
        <f t="shared" si="425"/>
        <v>0.29993931189020123</v>
      </c>
      <c r="S471" s="1005">
        <v>15420</v>
      </c>
      <c r="T471" s="1005">
        <f t="shared" si="434"/>
        <v>30846</v>
      </c>
      <c r="U471" s="1005">
        <f t="shared" si="435"/>
        <v>0</v>
      </c>
      <c r="V471" s="1005">
        <v>400</v>
      </c>
      <c r="W471" s="1005">
        <v>72.2</v>
      </c>
      <c r="X471" s="1005">
        <v>320</v>
      </c>
      <c r="Y471" s="1005">
        <v>0.99939999999999996</v>
      </c>
      <c r="Z471" s="1024">
        <f t="shared" si="426"/>
        <v>0.3481840566328101</v>
      </c>
      <c r="AA471" s="1005">
        <v>18100</v>
      </c>
      <c r="AB471" s="1005">
        <f t="shared" si="436"/>
        <v>31190</v>
      </c>
      <c r="AC471" s="1005">
        <f t="shared" si="437"/>
        <v>0</v>
      </c>
      <c r="AD471" s="1005">
        <v>400</v>
      </c>
      <c r="AE471" s="1005">
        <v>79.099999999999994</v>
      </c>
      <c r="AF471" s="1005">
        <v>320</v>
      </c>
      <c r="AG471" s="1005">
        <v>0.99770000000000003</v>
      </c>
      <c r="AH471" s="1024">
        <f t="shared" si="427"/>
        <v>0.3736593124260838</v>
      </c>
      <c r="AI471" s="1005">
        <v>21990</v>
      </c>
      <c r="AJ471" s="1005">
        <f t="shared" si="438"/>
        <v>35310</v>
      </c>
      <c r="AK471" s="1005">
        <f t="shared" si="439"/>
        <v>0</v>
      </c>
      <c r="AL471" s="1005">
        <v>400</v>
      </c>
      <c r="AM471" s="1005">
        <v>85.3</v>
      </c>
      <c r="AN471" s="1005">
        <v>320</v>
      </c>
      <c r="AO471" s="1005">
        <v>0.99819999999999998</v>
      </c>
      <c r="AP471" s="1024">
        <f t="shared" si="428"/>
        <v>0.44293385773172489</v>
      </c>
      <c r="AQ471" s="1005">
        <v>28110</v>
      </c>
      <c r="AR471" s="1005">
        <f t="shared" si="440"/>
        <v>38078</v>
      </c>
      <c r="AS471" s="1005">
        <f t="shared" si="441"/>
        <v>0</v>
      </c>
      <c r="AT471" s="1005">
        <v>400</v>
      </c>
      <c r="AU471" s="1005">
        <v>103.7</v>
      </c>
      <c r="AV471" s="1005">
        <v>320</v>
      </c>
      <c r="AW471" s="1005">
        <v>0.99550000000000005</v>
      </c>
      <c r="AX471" s="1024">
        <f t="shared" si="429"/>
        <v>0.45108753884067287</v>
      </c>
      <c r="AY471" s="1005">
        <v>33680</v>
      </c>
      <c r="AZ471" s="1005">
        <f t="shared" si="442"/>
        <v>44798</v>
      </c>
      <c r="BA471" s="1005">
        <f t="shared" si="443"/>
        <v>0</v>
      </c>
      <c r="BB471" s="1005">
        <v>400</v>
      </c>
      <c r="BC471" s="1005">
        <v>108.1</v>
      </c>
      <c r="BD471" s="1005">
        <v>320</v>
      </c>
      <c r="BE471" s="1005">
        <v>0.99550000000000005</v>
      </c>
      <c r="BF471" s="1024">
        <f t="shared" si="430"/>
        <v>0.36704365730655608</v>
      </c>
      <c r="BG471" s="1005">
        <v>29520</v>
      </c>
      <c r="BH471" s="1005">
        <f t="shared" si="444"/>
        <v>48256</v>
      </c>
      <c r="BI471" s="1005">
        <f t="shared" si="445"/>
        <v>0</v>
      </c>
      <c r="BJ471" s="1005">
        <v>400</v>
      </c>
      <c r="BK471" s="1005">
        <v>80.599999999999994</v>
      </c>
      <c r="BL471" s="1005">
        <v>320</v>
      </c>
      <c r="BM471" s="1005">
        <v>1.0049999999999999</v>
      </c>
      <c r="BN471" s="1024">
        <f t="shared" si="431"/>
        <v>0.50816790736145578</v>
      </c>
      <c r="BO471" s="1005">
        <v>29490</v>
      </c>
      <c r="BP471" s="1005">
        <f t="shared" si="446"/>
        <v>34819</v>
      </c>
      <c r="BQ471" s="1005">
        <f t="shared" si="447"/>
        <v>0</v>
      </c>
      <c r="BR471" s="1005">
        <v>400</v>
      </c>
      <c r="BS471" s="1005">
        <v>91.9</v>
      </c>
      <c r="BT471" s="1005">
        <v>320</v>
      </c>
      <c r="BU471" s="1005">
        <v>0.9577</v>
      </c>
      <c r="BV471" s="1024">
        <f t="shared" si="423"/>
        <v>0.46699310845121506</v>
      </c>
      <c r="BW471" s="1005">
        <v>31930</v>
      </c>
      <c r="BX471" s="1005">
        <f t="shared" si="448"/>
        <v>41024</v>
      </c>
      <c r="BY471" s="1005">
        <f t="shared" si="449"/>
        <v>0</v>
      </c>
      <c r="BZ471" s="1005">
        <v>400</v>
      </c>
      <c r="CA471" s="1005">
        <v>101.3</v>
      </c>
      <c r="CB471" s="1005">
        <v>320</v>
      </c>
      <c r="CC471" s="1005">
        <v>0.96309999999999996</v>
      </c>
      <c r="CD471" s="1024">
        <f t="shared" si="422"/>
        <v>0.37456612425564439</v>
      </c>
      <c r="CE471" s="1005">
        <v>28230</v>
      </c>
      <c r="CF471" s="1005">
        <f t="shared" si="450"/>
        <v>45220</v>
      </c>
      <c r="CG471" s="1005">
        <f t="shared" si="451"/>
        <v>0</v>
      </c>
      <c r="CH471" s="1005">
        <v>400</v>
      </c>
      <c r="CI471" s="1005">
        <v>92.8</v>
      </c>
      <c r="CJ471" s="1005">
        <v>320</v>
      </c>
      <c r="CK471" s="1005">
        <v>0.96640000000000004</v>
      </c>
      <c r="CL471" s="1024">
        <f t="shared" si="420"/>
        <v>0.49774220032840721</v>
      </c>
      <c r="CM471" s="1005">
        <v>31040</v>
      </c>
      <c r="CN471" s="1005">
        <f t="shared" si="452"/>
        <v>37417</v>
      </c>
      <c r="CO471" s="1005">
        <f t="shared" si="453"/>
        <v>0</v>
      </c>
      <c r="CP471" s="1005">
        <v>400</v>
      </c>
      <c r="CQ471" s="1005">
        <v>127.5</v>
      </c>
      <c r="CR471" s="1005">
        <v>320</v>
      </c>
      <c r="CS471" s="1005">
        <v>0.98909999999999998</v>
      </c>
      <c r="CT471" s="1024">
        <f t="shared" si="421"/>
        <v>0.56261859582542695</v>
      </c>
      <c r="CU471" s="1005">
        <v>53370</v>
      </c>
      <c r="CV471" s="1005">
        <f t="shared" si="454"/>
        <v>56916</v>
      </c>
      <c r="CW471" s="1005">
        <f t="shared" si="455"/>
        <v>0</v>
      </c>
    </row>
    <row r="472" spans="1:101">
      <c r="A472" s="1004">
        <v>466</v>
      </c>
      <c r="B472" s="1005" t="s">
        <v>1348</v>
      </c>
      <c r="C472" s="1004" t="s">
        <v>1274</v>
      </c>
      <c r="D472" s="1005" t="s">
        <v>2051</v>
      </c>
      <c r="E472" s="1004" t="s">
        <v>55</v>
      </c>
      <c r="F472" s="1004">
        <v>400</v>
      </c>
      <c r="G472" s="1005">
        <v>225</v>
      </c>
      <c r="H472" s="1004">
        <v>320</v>
      </c>
      <c r="I472" s="1005">
        <v>0.90990000000000004</v>
      </c>
      <c r="J472" s="1024">
        <f t="shared" si="424"/>
        <v>0.37259259259259259</v>
      </c>
      <c r="K472" s="1005">
        <v>60360</v>
      </c>
      <c r="L472" s="1005">
        <f t="shared" si="432"/>
        <v>97200</v>
      </c>
      <c r="M472" s="1005">
        <f t="shared" si="433"/>
        <v>0</v>
      </c>
      <c r="N472" s="1005">
        <v>400</v>
      </c>
      <c r="O472" s="1005">
        <v>170</v>
      </c>
      <c r="P472" s="1005">
        <v>320</v>
      </c>
      <c r="Q472" s="1005">
        <v>0.87229999999999996</v>
      </c>
      <c r="R472" s="1024">
        <f t="shared" si="425"/>
        <v>0.30344718532574322</v>
      </c>
      <c r="S472" s="1005">
        <v>38380</v>
      </c>
      <c r="T472" s="1005">
        <f t="shared" si="434"/>
        <v>75888</v>
      </c>
      <c r="U472" s="1005">
        <f t="shared" si="435"/>
        <v>0</v>
      </c>
      <c r="V472" s="1005">
        <v>400</v>
      </c>
      <c r="W472" s="1005">
        <v>159.80000000000001</v>
      </c>
      <c r="X472" s="1005">
        <v>320</v>
      </c>
      <c r="Y472" s="1005">
        <v>0.85589999999999999</v>
      </c>
      <c r="Z472" s="1024">
        <f t="shared" si="426"/>
        <v>0.28232339034904741</v>
      </c>
      <c r="AA472" s="1005">
        <v>32483</v>
      </c>
      <c r="AB472" s="1005">
        <f t="shared" si="436"/>
        <v>69034</v>
      </c>
      <c r="AC472" s="1005">
        <f t="shared" si="437"/>
        <v>0</v>
      </c>
      <c r="AD472" s="1005">
        <v>400</v>
      </c>
      <c r="AE472" s="1005">
        <v>172.2</v>
      </c>
      <c r="AF472" s="1005">
        <v>320</v>
      </c>
      <c r="AG472" s="1005">
        <v>0.84519999999999995</v>
      </c>
      <c r="AH472" s="1024">
        <f t="shared" si="427"/>
        <v>0.26894989572015537</v>
      </c>
      <c r="AI472" s="1005">
        <v>34457</v>
      </c>
      <c r="AJ472" s="1005">
        <f t="shared" si="438"/>
        <v>76870</v>
      </c>
      <c r="AK472" s="1005">
        <f t="shared" si="439"/>
        <v>0</v>
      </c>
      <c r="AL472" s="1005">
        <v>400</v>
      </c>
      <c r="AM472" s="1005">
        <v>215</v>
      </c>
      <c r="AN472" s="1005">
        <v>320</v>
      </c>
      <c r="AO472" s="1005">
        <v>0.874</v>
      </c>
      <c r="AP472" s="1024">
        <f t="shared" si="428"/>
        <v>0.30560765191297823</v>
      </c>
      <c r="AQ472" s="1005">
        <v>48885</v>
      </c>
      <c r="AR472" s="1005">
        <f t="shared" si="440"/>
        <v>95976</v>
      </c>
      <c r="AS472" s="1005">
        <f t="shared" si="441"/>
        <v>0</v>
      </c>
      <c r="AT472" s="1005">
        <v>400</v>
      </c>
      <c r="AU472" s="1005">
        <v>195</v>
      </c>
      <c r="AV472" s="1005">
        <v>320</v>
      </c>
      <c r="AW472" s="1005">
        <v>0.89649999999999996</v>
      </c>
      <c r="AX472" s="1024">
        <f t="shared" si="429"/>
        <v>0.36748575498575498</v>
      </c>
      <c r="AY472" s="1005">
        <v>51595</v>
      </c>
      <c r="AZ472" s="1005">
        <f t="shared" si="442"/>
        <v>84240</v>
      </c>
      <c r="BA472" s="1005">
        <f t="shared" si="443"/>
        <v>0</v>
      </c>
      <c r="BB472" s="1005">
        <v>400</v>
      </c>
      <c r="BC472" s="1005">
        <v>190</v>
      </c>
      <c r="BD472" s="1005">
        <v>320</v>
      </c>
      <c r="BE472" s="1005">
        <v>0.89370000000000005</v>
      </c>
      <c r="BF472" s="1024">
        <f t="shared" si="430"/>
        <v>0.29750282965478214</v>
      </c>
      <c r="BG472" s="1005">
        <v>42055</v>
      </c>
      <c r="BH472" s="1005">
        <f t="shared" si="444"/>
        <v>84816</v>
      </c>
      <c r="BI472" s="1005">
        <f t="shared" si="445"/>
        <v>0</v>
      </c>
      <c r="BJ472" s="1005">
        <v>400</v>
      </c>
      <c r="BK472" s="1005">
        <v>164.2</v>
      </c>
      <c r="BL472" s="1005">
        <v>320</v>
      </c>
      <c r="BM472" s="1005">
        <v>0.91539999999999999</v>
      </c>
      <c r="BN472" s="1024">
        <f t="shared" si="431"/>
        <v>0.38949790228718367</v>
      </c>
      <c r="BO472" s="1005">
        <v>46048</v>
      </c>
      <c r="BP472" s="1005">
        <f t="shared" si="446"/>
        <v>70934</v>
      </c>
      <c r="BQ472" s="1005">
        <f t="shared" si="447"/>
        <v>0</v>
      </c>
      <c r="BR472" s="1005">
        <v>400</v>
      </c>
      <c r="BS472" s="1005">
        <v>154.19999999999999</v>
      </c>
      <c r="BT472" s="1005">
        <v>320</v>
      </c>
      <c r="BU472" s="1005">
        <v>0.91</v>
      </c>
      <c r="BV472" s="1024">
        <f t="shared" si="423"/>
        <v>0.36847307644031635</v>
      </c>
      <c r="BW472" s="1005">
        <v>42273</v>
      </c>
      <c r="BX472" s="1005">
        <f t="shared" si="448"/>
        <v>68835</v>
      </c>
      <c r="BY472" s="1005">
        <f t="shared" si="449"/>
        <v>0</v>
      </c>
      <c r="BZ472" s="1005">
        <v>400</v>
      </c>
      <c r="CA472" s="1005">
        <v>123</v>
      </c>
      <c r="CB472" s="1005">
        <v>320</v>
      </c>
      <c r="CC472" s="1005">
        <v>0.91259999999999997</v>
      </c>
      <c r="CD472" s="1024">
        <f t="shared" si="422"/>
        <v>0.41362881370749194</v>
      </c>
      <c r="CE472" s="1005">
        <v>37852</v>
      </c>
      <c r="CF472" s="1005">
        <f t="shared" si="450"/>
        <v>54907</v>
      </c>
      <c r="CG472" s="1005">
        <f t="shared" si="451"/>
        <v>0</v>
      </c>
      <c r="CH472" s="1005">
        <v>400</v>
      </c>
      <c r="CI472" s="1005">
        <v>138.6</v>
      </c>
      <c r="CJ472" s="1005">
        <v>320</v>
      </c>
      <c r="CK472" s="1005">
        <v>0.92159999999999997</v>
      </c>
      <c r="CL472" s="1024">
        <f t="shared" si="420"/>
        <v>0.4368729815158387</v>
      </c>
      <c r="CM472" s="1005">
        <v>40690</v>
      </c>
      <c r="CN472" s="1005">
        <f t="shared" si="452"/>
        <v>55884</v>
      </c>
      <c r="CO472" s="1005">
        <f t="shared" si="453"/>
        <v>0</v>
      </c>
      <c r="CP472" s="1005">
        <v>400</v>
      </c>
      <c r="CQ472" s="1005">
        <v>223</v>
      </c>
      <c r="CR472" s="1005">
        <v>320</v>
      </c>
      <c r="CS472" s="1005">
        <v>0.92369999999999997</v>
      </c>
      <c r="CT472" s="1024">
        <f t="shared" si="421"/>
        <v>0.35880466753459667</v>
      </c>
      <c r="CU472" s="1005">
        <v>59530</v>
      </c>
      <c r="CV472" s="1005">
        <f t="shared" si="454"/>
        <v>99547</v>
      </c>
      <c r="CW472" s="1005">
        <f t="shared" si="455"/>
        <v>0</v>
      </c>
    </row>
    <row r="473" spans="1:101">
      <c r="A473" s="1004">
        <v>467</v>
      </c>
      <c r="B473" s="1005" t="s">
        <v>1658</v>
      </c>
      <c r="C473" s="1004" t="s">
        <v>1274</v>
      </c>
      <c r="D473" s="1005" t="s">
        <v>2054</v>
      </c>
      <c r="E473" s="1004" t="s">
        <v>55</v>
      </c>
      <c r="F473" s="1004">
        <v>400</v>
      </c>
      <c r="G473" s="1005">
        <v>130</v>
      </c>
      <c r="H473" s="1004">
        <v>400</v>
      </c>
      <c r="I473" s="1005">
        <v>0.80810000000000004</v>
      </c>
      <c r="J473" s="1024">
        <f t="shared" si="424"/>
        <v>0.38637820512820514</v>
      </c>
      <c r="K473" s="1005">
        <v>36165</v>
      </c>
      <c r="L473" s="1005">
        <f t="shared" si="432"/>
        <v>56160</v>
      </c>
      <c r="M473" s="1005">
        <f t="shared" si="433"/>
        <v>0</v>
      </c>
      <c r="N473" s="1005">
        <v>400</v>
      </c>
      <c r="O473" s="1005">
        <v>260</v>
      </c>
      <c r="P473" s="1005">
        <v>400</v>
      </c>
      <c r="Q473" s="1005">
        <v>0.82530000000000003</v>
      </c>
      <c r="R473" s="1024">
        <f t="shared" si="425"/>
        <v>0.55826095947063692</v>
      </c>
      <c r="S473" s="1005">
        <v>107990</v>
      </c>
      <c r="T473" s="1005">
        <f t="shared" si="434"/>
        <v>116064</v>
      </c>
      <c r="U473" s="1005">
        <f t="shared" si="435"/>
        <v>0</v>
      </c>
      <c r="V473" s="1005">
        <v>400</v>
      </c>
      <c r="W473" s="1005">
        <v>322.8</v>
      </c>
      <c r="X473" s="1005">
        <v>400</v>
      </c>
      <c r="Y473" s="1005">
        <v>0.8548</v>
      </c>
      <c r="Z473" s="1024">
        <f t="shared" si="426"/>
        <v>0.39949917389508466</v>
      </c>
      <c r="AA473" s="1005">
        <v>92850</v>
      </c>
      <c r="AB473" s="1005">
        <f t="shared" si="436"/>
        <v>139450</v>
      </c>
      <c r="AC473" s="1005">
        <f t="shared" si="437"/>
        <v>0</v>
      </c>
      <c r="AD473" s="1005">
        <v>400</v>
      </c>
      <c r="AE473" s="1005">
        <v>160</v>
      </c>
      <c r="AF473" s="1005">
        <v>400</v>
      </c>
      <c r="AG473" s="1005">
        <v>0.78759999999999997</v>
      </c>
      <c r="AH473" s="1024">
        <f t="shared" si="427"/>
        <v>0.38180443548387094</v>
      </c>
      <c r="AI473" s="1005">
        <v>45450</v>
      </c>
      <c r="AJ473" s="1005">
        <f t="shared" si="438"/>
        <v>71424</v>
      </c>
      <c r="AK473" s="1005">
        <f t="shared" si="439"/>
        <v>0</v>
      </c>
      <c r="AL473" s="1005">
        <v>400</v>
      </c>
      <c r="AM473" s="1005">
        <v>290</v>
      </c>
      <c r="AN473" s="1005">
        <v>400</v>
      </c>
      <c r="AO473" s="1005">
        <v>0.81569999999999998</v>
      </c>
      <c r="AP473" s="1024">
        <f t="shared" si="428"/>
        <v>0.66694475342973669</v>
      </c>
      <c r="AQ473" s="1005">
        <v>143900</v>
      </c>
      <c r="AR473" s="1005">
        <f t="shared" si="440"/>
        <v>129456</v>
      </c>
      <c r="AS473" s="1005">
        <f t="shared" si="441"/>
        <v>14444</v>
      </c>
      <c r="AT473" s="1005">
        <v>400</v>
      </c>
      <c r="AU473" s="1005">
        <v>310</v>
      </c>
      <c r="AV473" s="1005">
        <v>400</v>
      </c>
      <c r="AW473" s="1005">
        <v>0.82389999999999997</v>
      </c>
      <c r="AX473" s="1024">
        <f t="shared" si="429"/>
        <v>0.51926523297491034</v>
      </c>
      <c r="AY473" s="1005">
        <v>115900</v>
      </c>
      <c r="AZ473" s="1005">
        <f t="shared" si="442"/>
        <v>133920</v>
      </c>
      <c r="BA473" s="1005">
        <f t="shared" si="443"/>
        <v>0</v>
      </c>
      <c r="BB473" s="1005">
        <v>400</v>
      </c>
      <c r="BC473" s="1005">
        <v>280</v>
      </c>
      <c r="BD473" s="1005">
        <v>400</v>
      </c>
      <c r="BE473" s="1005">
        <v>0.80489999999999995</v>
      </c>
      <c r="BF473" s="1024">
        <f t="shared" si="430"/>
        <v>0.51939324116743468</v>
      </c>
      <c r="BG473" s="1005">
        <v>108200</v>
      </c>
      <c r="BH473" s="1005">
        <f t="shared" si="444"/>
        <v>124992</v>
      </c>
      <c r="BI473" s="1005">
        <f t="shared" si="445"/>
        <v>0</v>
      </c>
      <c r="BJ473" s="1005">
        <v>400</v>
      </c>
      <c r="BK473" s="1005">
        <v>327.60000000000002</v>
      </c>
      <c r="BL473" s="1005">
        <v>400</v>
      </c>
      <c r="BM473" s="1005">
        <v>0.81310000000000004</v>
      </c>
      <c r="BN473" s="1024">
        <f t="shared" si="431"/>
        <v>0.76749253832587161</v>
      </c>
      <c r="BO473" s="1005">
        <v>181030</v>
      </c>
      <c r="BP473" s="1005">
        <f t="shared" si="446"/>
        <v>141523</v>
      </c>
      <c r="BQ473" s="1005">
        <f t="shared" si="447"/>
        <v>39507</v>
      </c>
      <c r="BR473" s="1005">
        <v>400</v>
      </c>
      <c r="BS473" s="1005">
        <v>254</v>
      </c>
      <c r="BT473" s="1005">
        <v>400</v>
      </c>
      <c r="BU473" s="1005">
        <v>0.73799999999999999</v>
      </c>
      <c r="BV473" s="1024">
        <f t="shared" si="423"/>
        <v>9.6758318516637035E-2</v>
      </c>
      <c r="BW473" s="1005">
        <v>18285</v>
      </c>
      <c r="BX473" s="1005">
        <f t="shared" si="448"/>
        <v>113386</v>
      </c>
      <c r="BY473" s="1005">
        <f t="shared" si="449"/>
        <v>0</v>
      </c>
      <c r="BZ473" s="1005">
        <v>400</v>
      </c>
      <c r="CA473" s="1005">
        <v>22.8</v>
      </c>
      <c r="CB473" s="1005">
        <v>400</v>
      </c>
      <c r="CC473" s="1005">
        <v>0.50060000000000004</v>
      </c>
      <c r="CD473" s="1024">
        <f t="shared" si="422"/>
        <v>0.23786785512167516</v>
      </c>
      <c r="CE473" s="1005">
        <v>4035</v>
      </c>
      <c r="CF473" s="1005">
        <f t="shared" si="450"/>
        <v>10178</v>
      </c>
      <c r="CG473" s="1005">
        <f t="shared" si="451"/>
        <v>0</v>
      </c>
      <c r="CH473" s="1005">
        <v>400</v>
      </c>
      <c r="CI473" s="1005">
        <v>34.4</v>
      </c>
      <c r="CJ473" s="1005">
        <v>400</v>
      </c>
      <c r="CK473" s="1005">
        <v>0.60289999999999999</v>
      </c>
      <c r="CL473" s="1024">
        <f t="shared" si="420"/>
        <v>0.17541355204872647</v>
      </c>
      <c r="CM473" s="1005">
        <v>4055</v>
      </c>
      <c r="CN473" s="1005">
        <f t="shared" si="452"/>
        <v>13870</v>
      </c>
      <c r="CO473" s="1005">
        <f t="shared" si="453"/>
        <v>0</v>
      </c>
      <c r="CP473" s="1005">
        <v>400</v>
      </c>
      <c r="CQ473" s="1005">
        <v>108</v>
      </c>
      <c r="CR473" s="1005">
        <v>400</v>
      </c>
      <c r="CS473" s="1005">
        <v>0.83240000000000003</v>
      </c>
      <c r="CT473" s="1024">
        <f t="shared" si="421"/>
        <v>0.32836768219832735</v>
      </c>
      <c r="CU473" s="1005">
        <v>26385</v>
      </c>
      <c r="CV473" s="1005">
        <f t="shared" si="454"/>
        <v>48211</v>
      </c>
      <c r="CW473" s="1005">
        <f t="shared" si="455"/>
        <v>0</v>
      </c>
    </row>
    <row r="474" spans="1:101">
      <c r="A474" s="1004">
        <v>468</v>
      </c>
      <c r="B474" s="1005" t="s">
        <v>1913</v>
      </c>
      <c r="C474" s="1004" t="s">
        <v>1274</v>
      </c>
      <c r="D474" s="1005" t="s">
        <v>2011</v>
      </c>
      <c r="E474" s="1004" t="s">
        <v>55</v>
      </c>
      <c r="F474" s="1004">
        <v>400</v>
      </c>
      <c r="G474" s="1005">
        <v>384</v>
      </c>
      <c r="H474" s="1004">
        <v>384</v>
      </c>
      <c r="I474" s="1005">
        <v>0.97409999999999997</v>
      </c>
      <c r="J474" s="1024">
        <f t="shared" si="424"/>
        <v>0.43207465277777779</v>
      </c>
      <c r="K474" s="1005">
        <v>119460</v>
      </c>
      <c r="L474" s="1005">
        <f t="shared" si="432"/>
        <v>165888</v>
      </c>
      <c r="M474" s="1005">
        <f t="shared" si="433"/>
        <v>0</v>
      </c>
      <c r="N474" s="1005">
        <v>400</v>
      </c>
      <c r="O474" s="1005">
        <v>396</v>
      </c>
      <c r="P474" s="1005">
        <v>396</v>
      </c>
      <c r="Q474" s="1005">
        <v>0.97360000000000002</v>
      </c>
      <c r="R474" s="1024">
        <f t="shared" si="425"/>
        <v>0.36770935158031931</v>
      </c>
      <c r="S474" s="1005">
        <v>108336</v>
      </c>
      <c r="T474" s="1005">
        <f t="shared" si="434"/>
        <v>176774</v>
      </c>
      <c r="U474" s="1005">
        <f t="shared" si="435"/>
        <v>0</v>
      </c>
      <c r="V474" s="1005">
        <v>400</v>
      </c>
      <c r="W474" s="1005">
        <v>416.64</v>
      </c>
      <c r="X474" s="1005">
        <v>416.64</v>
      </c>
      <c r="Y474" s="1005">
        <v>0.97050000000000003</v>
      </c>
      <c r="Z474" s="1024">
        <f t="shared" si="426"/>
        <v>0.3748639912954429</v>
      </c>
      <c r="AA474" s="1005">
        <v>112452</v>
      </c>
      <c r="AB474" s="1005">
        <f t="shared" si="436"/>
        <v>179988</v>
      </c>
      <c r="AC474" s="1005">
        <f t="shared" si="437"/>
        <v>0</v>
      </c>
      <c r="AD474" s="1005">
        <v>400</v>
      </c>
      <c r="AE474" s="1005">
        <v>408</v>
      </c>
      <c r="AF474" s="1005">
        <v>408</v>
      </c>
      <c r="AG474" s="1005">
        <v>0.98260000000000003</v>
      </c>
      <c r="AH474" s="1024">
        <f t="shared" si="427"/>
        <v>0.33341239721695132</v>
      </c>
      <c r="AI474" s="1005">
        <v>101208</v>
      </c>
      <c r="AJ474" s="1005">
        <f t="shared" si="438"/>
        <v>182131</v>
      </c>
      <c r="AK474" s="1005">
        <f t="shared" si="439"/>
        <v>0</v>
      </c>
      <c r="AL474" s="1005">
        <v>400</v>
      </c>
      <c r="AM474" s="1005">
        <v>390</v>
      </c>
      <c r="AN474" s="1005">
        <v>390</v>
      </c>
      <c r="AO474" s="1005">
        <v>0.99160000000000004</v>
      </c>
      <c r="AP474" s="1024">
        <f t="shared" si="428"/>
        <v>0.35901571546732836</v>
      </c>
      <c r="AQ474" s="1005">
        <v>104172</v>
      </c>
      <c r="AR474" s="1005">
        <f t="shared" si="440"/>
        <v>174096</v>
      </c>
      <c r="AS474" s="1005">
        <f t="shared" si="441"/>
        <v>0</v>
      </c>
      <c r="AT474" s="1005">
        <v>400</v>
      </c>
      <c r="AU474" s="1005">
        <v>426</v>
      </c>
      <c r="AV474" s="1005">
        <v>426</v>
      </c>
      <c r="AW474" s="1005">
        <v>0.92849999999999999</v>
      </c>
      <c r="AX474" s="1024">
        <f t="shared" si="429"/>
        <v>0.39898278560250389</v>
      </c>
      <c r="AY474" s="1005">
        <v>122376</v>
      </c>
      <c r="AZ474" s="1005">
        <f t="shared" si="442"/>
        <v>184032</v>
      </c>
      <c r="BA474" s="1005">
        <f t="shared" si="443"/>
        <v>0</v>
      </c>
      <c r="BB474" s="1005">
        <v>400</v>
      </c>
      <c r="BC474" s="1005">
        <v>384</v>
      </c>
      <c r="BD474" s="1005">
        <v>384</v>
      </c>
      <c r="BE474" s="1005">
        <v>0.91890000000000005</v>
      </c>
      <c r="BF474" s="1024">
        <f t="shared" si="430"/>
        <v>0.47208921370967744</v>
      </c>
      <c r="BG474" s="1005">
        <v>134874</v>
      </c>
      <c r="BH474" s="1005">
        <f t="shared" si="444"/>
        <v>171418</v>
      </c>
      <c r="BI474" s="1005">
        <f t="shared" si="445"/>
        <v>0</v>
      </c>
      <c r="BJ474" s="1005">
        <v>400</v>
      </c>
      <c r="BK474" s="1005">
        <v>387.6</v>
      </c>
      <c r="BL474" s="1005">
        <v>387.6</v>
      </c>
      <c r="BM474" s="1005">
        <v>0.91390000000000005</v>
      </c>
      <c r="BN474" s="1024">
        <f t="shared" si="431"/>
        <v>0.44333720330237358</v>
      </c>
      <c r="BO474" s="1005">
        <v>123723</v>
      </c>
      <c r="BP474" s="1005">
        <f t="shared" si="446"/>
        <v>167443</v>
      </c>
      <c r="BQ474" s="1005">
        <f t="shared" si="447"/>
        <v>0</v>
      </c>
      <c r="BR474" s="1005">
        <v>400</v>
      </c>
      <c r="BS474" s="1005">
        <v>396.72</v>
      </c>
      <c r="BT474" s="1005">
        <v>396.72</v>
      </c>
      <c r="BU474" s="1005">
        <v>0.93910000000000005</v>
      </c>
      <c r="BV474" s="1024">
        <f t="shared" si="423"/>
        <v>0.58590319653416079</v>
      </c>
      <c r="BW474" s="1005">
        <v>172935</v>
      </c>
      <c r="BX474" s="1005">
        <f t="shared" si="448"/>
        <v>177096</v>
      </c>
      <c r="BY474" s="1005">
        <f t="shared" si="449"/>
        <v>0</v>
      </c>
      <c r="BZ474" s="1005">
        <v>400</v>
      </c>
      <c r="CA474" s="1005">
        <v>370.08</v>
      </c>
      <c r="CB474" s="1005">
        <v>370.08</v>
      </c>
      <c r="CC474" s="1005">
        <v>0.96199999999999997</v>
      </c>
      <c r="CD474" s="1024">
        <f t="shared" si="422"/>
        <v>0.54715719704893806</v>
      </c>
      <c r="CE474" s="1005">
        <v>150654</v>
      </c>
      <c r="CF474" s="1005">
        <f t="shared" si="450"/>
        <v>165204</v>
      </c>
      <c r="CG474" s="1005">
        <f t="shared" si="451"/>
        <v>0</v>
      </c>
      <c r="CH474" s="1005">
        <v>400</v>
      </c>
      <c r="CI474" s="1005">
        <v>363.6</v>
      </c>
      <c r="CJ474" s="1005">
        <v>363.6</v>
      </c>
      <c r="CK474" s="1005">
        <v>0.96330000000000005</v>
      </c>
      <c r="CL474" s="1024">
        <f t="shared" si="420"/>
        <v>0.49669475876159042</v>
      </c>
      <c r="CM474" s="1005">
        <v>121362</v>
      </c>
      <c r="CN474" s="1005">
        <f t="shared" si="452"/>
        <v>146604</v>
      </c>
      <c r="CO474" s="1005">
        <f t="shared" si="453"/>
        <v>0</v>
      </c>
      <c r="CP474" s="1005">
        <v>400</v>
      </c>
      <c r="CQ474" s="1005">
        <v>364.8</v>
      </c>
      <c r="CR474" s="1005">
        <v>364.8</v>
      </c>
      <c r="CS474" s="1005">
        <v>0.95499999999999996</v>
      </c>
      <c r="CT474" s="1024">
        <f t="shared" si="421"/>
        <v>0.39552162917374079</v>
      </c>
      <c r="CU474" s="1005">
        <v>107349</v>
      </c>
      <c r="CV474" s="1005">
        <f t="shared" si="454"/>
        <v>162847</v>
      </c>
      <c r="CW474" s="1005">
        <f t="shared" si="455"/>
        <v>0</v>
      </c>
    </row>
    <row r="475" spans="1:101">
      <c r="A475" s="1004">
        <v>469</v>
      </c>
      <c r="B475" s="1005" t="s">
        <v>1797</v>
      </c>
      <c r="C475" s="1004" t="s">
        <v>1274</v>
      </c>
      <c r="D475" s="1005" t="s">
        <v>2054</v>
      </c>
      <c r="E475" s="1004" t="s">
        <v>55</v>
      </c>
      <c r="F475" s="1004">
        <v>400</v>
      </c>
      <c r="G475" s="1005">
        <v>108</v>
      </c>
      <c r="H475" s="1004">
        <v>400</v>
      </c>
      <c r="I475" s="1005">
        <v>0.94130000000000003</v>
      </c>
      <c r="J475" s="1024">
        <f t="shared" si="424"/>
        <v>0.46419753086419752</v>
      </c>
      <c r="K475" s="1005">
        <v>36096</v>
      </c>
      <c r="L475" s="1005">
        <f t="shared" si="432"/>
        <v>46656</v>
      </c>
      <c r="M475" s="1005">
        <f t="shared" si="433"/>
        <v>0</v>
      </c>
      <c r="N475" s="1005">
        <v>400</v>
      </c>
      <c r="O475" s="1005">
        <v>96</v>
      </c>
      <c r="P475" s="1005">
        <v>400</v>
      </c>
      <c r="Q475" s="1005">
        <v>0.92479999999999996</v>
      </c>
      <c r="R475" s="1024">
        <f t="shared" si="425"/>
        <v>0.14188508064516128</v>
      </c>
      <c r="S475" s="1005">
        <v>10134</v>
      </c>
      <c r="T475" s="1005">
        <f t="shared" si="434"/>
        <v>42854</v>
      </c>
      <c r="U475" s="1005">
        <f t="shared" si="435"/>
        <v>0</v>
      </c>
      <c r="V475" s="1005">
        <v>400</v>
      </c>
      <c r="W475" s="1005">
        <v>96</v>
      </c>
      <c r="X475" s="1005">
        <v>400</v>
      </c>
      <c r="Y475" s="1005">
        <v>0.92030000000000001</v>
      </c>
      <c r="Z475" s="1024">
        <f t="shared" si="426"/>
        <v>0.16788194444444443</v>
      </c>
      <c r="AA475" s="1005">
        <v>11604</v>
      </c>
      <c r="AB475" s="1005">
        <f t="shared" si="436"/>
        <v>41472</v>
      </c>
      <c r="AC475" s="1005">
        <f t="shared" si="437"/>
        <v>0</v>
      </c>
      <c r="AD475" s="1005">
        <v>400</v>
      </c>
      <c r="AE475" s="1005">
        <v>126</v>
      </c>
      <c r="AF475" s="1005">
        <v>400</v>
      </c>
      <c r="AG475" s="1005">
        <v>0.94740000000000002</v>
      </c>
      <c r="AH475" s="1024">
        <f t="shared" si="427"/>
        <v>0.19137224782386072</v>
      </c>
      <c r="AI475" s="1005">
        <v>17940</v>
      </c>
      <c r="AJ475" s="1005">
        <f t="shared" si="438"/>
        <v>56246</v>
      </c>
      <c r="AK475" s="1005">
        <f t="shared" si="439"/>
        <v>0</v>
      </c>
      <c r="AL475" s="1005">
        <v>400</v>
      </c>
      <c r="AM475" s="1005">
        <v>114</v>
      </c>
      <c r="AN475" s="1005">
        <v>400</v>
      </c>
      <c r="AO475" s="1005">
        <v>0.95669999999999999</v>
      </c>
      <c r="AP475" s="1024">
        <f t="shared" si="428"/>
        <v>0.34033672891907185</v>
      </c>
      <c r="AQ475" s="1005">
        <v>28866</v>
      </c>
      <c r="AR475" s="1005">
        <f t="shared" si="440"/>
        <v>50890</v>
      </c>
      <c r="AS475" s="1005">
        <f t="shared" si="441"/>
        <v>0</v>
      </c>
      <c r="AT475" s="1005">
        <v>400</v>
      </c>
      <c r="AU475" s="1005">
        <v>78</v>
      </c>
      <c r="AV475" s="1005">
        <v>400</v>
      </c>
      <c r="AW475" s="1005">
        <v>0.88119999999999998</v>
      </c>
      <c r="AX475" s="1024">
        <f t="shared" si="429"/>
        <v>0.20961538461538462</v>
      </c>
      <c r="AY475" s="1005">
        <v>11772</v>
      </c>
      <c r="AZ475" s="1005">
        <f t="shared" si="442"/>
        <v>33696</v>
      </c>
      <c r="BA475" s="1005">
        <f t="shared" si="443"/>
        <v>0</v>
      </c>
      <c r="BB475" s="1005">
        <v>400</v>
      </c>
      <c r="BC475" s="1005">
        <v>120</v>
      </c>
      <c r="BD475" s="1005">
        <v>400</v>
      </c>
      <c r="BE475" s="1005">
        <v>0.97009999999999996</v>
      </c>
      <c r="BF475" s="1024">
        <f t="shared" si="430"/>
        <v>0.36666666666666664</v>
      </c>
      <c r="BG475" s="1005">
        <v>32736</v>
      </c>
      <c r="BH475" s="1005">
        <f t="shared" si="444"/>
        <v>53568</v>
      </c>
      <c r="BI475" s="1005">
        <f t="shared" si="445"/>
        <v>0</v>
      </c>
      <c r="BJ475" s="1005">
        <v>400</v>
      </c>
      <c r="BK475" s="1005">
        <v>60</v>
      </c>
      <c r="BL475" s="1005">
        <v>400</v>
      </c>
      <c r="BM475" s="1005">
        <v>0.96860000000000002</v>
      </c>
      <c r="BN475" s="1024">
        <f t="shared" si="431"/>
        <v>0.37652777777777779</v>
      </c>
      <c r="BO475" s="1005">
        <v>16266</v>
      </c>
      <c r="BP475" s="1005">
        <f t="shared" si="446"/>
        <v>25920</v>
      </c>
      <c r="BQ475" s="1005">
        <f t="shared" si="447"/>
        <v>0</v>
      </c>
      <c r="BR475" s="1005">
        <v>400</v>
      </c>
      <c r="BS475" s="1005">
        <v>30</v>
      </c>
      <c r="BT475" s="1005">
        <v>400</v>
      </c>
      <c r="BU475" s="1005">
        <v>0.88109999999999999</v>
      </c>
      <c r="BV475" s="1024">
        <f t="shared" si="423"/>
        <v>0.36639784946236559</v>
      </c>
      <c r="BW475" s="1005">
        <v>8178</v>
      </c>
      <c r="BX475" s="1005">
        <f t="shared" si="448"/>
        <v>13392</v>
      </c>
      <c r="BY475" s="1005">
        <f t="shared" si="449"/>
        <v>0</v>
      </c>
      <c r="BZ475" s="1005">
        <v>400</v>
      </c>
      <c r="CA475" s="1005">
        <v>24</v>
      </c>
      <c r="CB475" s="1005">
        <v>400</v>
      </c>
      <c r="CC475" s="1005">
        <v>0.88959999999999995</v>
      </c>
      <c r="CD475" s="1024">
        <f t="shared" si="422"/>
        <v>0.35013440860215056</v>
      </c>
      <c r="CE475" s="1005">
        <v>6252</v>
      </c>
      <c r="CF475" s="1005">
        <f t="shared" si="450"/>
        <v>10714</v>
      </c>
      <c r="CG475" s="1005">
        <f t="shared" si="451"/>
        <v>0</v>
      </c>
      <c r="CH475" s="1005">
        <v>400</v>
      </c>
      <c r="CI475" s="1005">
        <v>30</v>
      </c>
      <c r="CJ475" s="1005">
        <v>400</v>
      </c>
      <c r="CK475" s="1005">
        <v>0.87829999999999997</v>
      </c>
      <c r="CL475" s="1024">
        <f t="shared" si="420"/>
        <v>0.39642857142857141</v>
      </c>
      <c r="CM475" s="1005">
        <v>7992</v>
      </c>
      <c r="CN475" s="1005">
        <f t="shared" si="452"/>
        <v>12096</v>
      </c>
      <c r="CO475" s="1005">
        <f t="shared" si="453"/>
        <v>0</v>
      </c>
      <c r="CP475" s="1005">
        <v>400</v>
      </c>
      <c r="CQ475" s="1005">
        <v>26.4</v>
      </c>
      <c r="CR475" s="1005">
        <v>400</v>
      </c>
      <c r="CS475" s="1005">
        <v>0.86280000000000001</v>
      </c>
      <c r="CT475" s="1024">
        <f t="shared" si="421"/>
        <v>0.43652248289345069</v>
      </c>
      <c r="CU475" s="1005">
        <v>8574</v>
      </c>
      <c r="CV475" s="1005">
        <f t="shared" si="454"/>
        <v>11785</v>
      </c>
      <c r="CW475" s="1005">
        <f t="shared" si="455"/>
        <v>0</v>
      </c>
    </row>
    <row r="476" spans="1:101">
      <c r="A476" s="1004">
        <v>470</v>
      </c>
      <c r="B476" s="1005" t="s">
        <v>1818</v>
      </c>
      <c r="C476" s="1004" t="s">
        <v>1274</v>
      </c>
      <c r="D476" s="1005" t="s">
        <v>2062</v>
      </c>
      <c r="E476" s="1004" t="s">
        <v>55</v>
      </c>
      <c r="F476" s="1004">
        <v>400</v>
      </c>
      <c r="G476" s="1005">
        <v>84.48</v>
      </c>
      <c r="H476" s="1004">
        <v>320</v>
      </c>
      <c r="I476" s="1005">
        <v>0.96909999999999996</v>
      </c>
      <c r="J476" s="1024">
        <f t="shared" si="424"/>
        <v>0.12133049242424242</v>
      </c>
      <c r="K476" s="1005">
        <v>7380</v>
      </c>
      <c r="L476" s="1005">
        <f t="shared" si="432"/>
        <v>36495</v>
      </c>
      <c r="M476" s="1005">
        <f t="shared" si="433"/>
        <v>0</v>
      </c>
      <c r="N476" s="1005">
        <v>400</v>
      </c>
      <c r="O476" s="1005">
        <v>95.52</v>
      </c>
      <c r="P476" s="1005">
        <v>320</v>
      </c>
      <c r="Q476" s="1005">
        <v>0.96989999999999998</v>
      </c>
      <c r="R476" s="1024">
        <f t="shared" si="425"/>
        <v>3.6472686010698661E-2</v>
      </c>
      <c r="S476" s="1005">
        <v>2592</v>
      </c>
      <c r="T476" s="1005">
        <f t="shared" si="434"/>
        <v>42640</v>
      </c>
      <c r="U476" s="1005">
        <f t="shared" si="435"/>
        <v>0</v>
      </c>
      <c r="V476" s="1005">
        <v>400</v>
      </c>
      <c r="W476" s="1005">
        <v>127.2</v>
      </c>
      <c r="X476" s="1005">
        <v>320</v>
      </c>
      <c r="Y476" s="1005">
        <v>0.9274</v>
      </c>
      <c r="Z476" s="1024">
        <f t="shared" si="426"/>
        <v>0.14996069182389937</v>
      </c>
      <c r="AA476" s="1005">
        <v>13734</v>
      </c>
      <c r="AB476" s="1005">
        <f t="shared" si="436"/>
        <v>54950</v>
      </c>
      <c r="AC476" s="1005">
        <f t="shared" si="437"/>
        <v>0</v>
      </c>
      <c r="AD476" s="1005">
        <v>400</v>
      </c>
      <c r="AE476" s="1005">
        <v>166.56</v>
      </c>
      <c r="AF476" s="1005">
        <v>320</v>
      </c>
      <c r="AG476" s="1005">
        <v>0.91080000000000005</v>
      </c>
      <c r="AH476" s="1024">
        <f t="shared" si="427"/>
        <v>0.15958600601158934</v>
      </c>
      <c r="AI476" s="1005">
        <v>19776</v>
      </c>
      <c r="AJ476" s="1005">
        <f t="shared" si="438"/>
        <v>74352</v>
      </c>
      <c r="AK476" s="1005">
        <f t="shared" si="439"/>
        <v>0</v>
      </c>
      <c r="AL476" s="1005">
        <v>400</v>
      </c>
      <c r="AM476" s="1005">
        <v>177.12</v>
      </c>
      <c r="AN476" s="1005">
        <v>320</v>
      </c>
      <c r="AO476" s="1005">
        <v>0.91900000000000004</v>
      </c>
      <c r="AP476" s="1024">
        <f t="shared" si="428"/>
        <v>0.22838534836961272</v>
      </c>
      <c r="AQ476" s="1005">
        <v>30096</v>
      </c>
      <c r="AR476" s="1005">
        <f t="shared" si="440"/>
        <v>79066</v>
      </c>
      <c r="AS476" s="1005">
        <f t="shared" si="441"/>
        <v>0</v>
      </c>
      <c r="AT476" s="1005">
        <v>400</v>
      </c>
      <c r="AU476" s="1005">
        <v>152.16</v>
      </c>
      <c r="AV476" s="1005">
        <v>320</v>
      </c>
      <c r="AW476" s="1005">
        <v>0.93300000000000005</v>
      </c>
      <c r="AX476" s="1024">
        <f t="shared" si="429"/>
        <v>0.17903303540133195</v>
      </c>
      <c r="AY476" s="1005">
        <v>19614</v>
      </c>
      <c r="AZ476" s="1005">
        <f t="shared" si="442"/>
        <v>65733</v>
      </c>
      <c r="BA476" s="1005">
        <f t="shared" si="443"/>
        <v>0</v>
      </c>
      <c r="BB476" s="1005">
        <v>400</v>
      </c>
      <c r="BC476" s="1005">
        <v>164.64</v>
      </c>
      <c r="BD476" s="1005">
        <v>320</v>
      </c>
      <c r="BE476" s="1005">
        <v>0.94630000000000003</v>
      </c>
      <c r="BF476" s="1024">
        <f t="shared" si="430"/>
        <v>0.17702357440672123</v>
      </c>
      <c r="BG476" s="1005">
        <v>21684</v>
      </c>
      <c r="BH476" s="1005">
        <f t="shared" si="444"/>
        <v>73495</v>
      </c>
      <c r="BI476" s="1005">
        <f t="shared" si="445"/>
        <v>0</v>
      </c>
      <c r="BJ476" s="1005">
        <v>400</v>
      </c>
      <c r="BK476" s="1005">
        <v>131.52000000000001</v>
      </c>
      <c r="BL476" s="1005">
        <v>320</v>
      </c>
      <c r="BM476" s="1005">
        <v>0.96030000000000004</v>
      </c>
      <c r="BN476" s="1024">
        <f t="shared" si="431"/>
        <v>0.18526966747769666</v>
      </c>
      <c r="BO476" s="1005">
        <v>17544</v>
      </c>
      <c r="BP476" s="1005">
        <f t="shared" si="446"/>
        <v>56817</v>
      </c>
      <c r="BQ476" s="1005">
        <f t="shared" si="447"/>
        <v>0</v>
      </c>
      <c r="BR476" s="1005">
        <v>400</v>
      </c>
      <c r="BS476" s="1005">
        <v>130.56</v>
      </c>
      <c r="BT476" s="1005">
        <v>320</v>
      </c>
      <c r="BU476" s="1005">
        <v>0.92900000000000005</v>
      </c>
      <c r="BV476" s="1024">
        <f t="shared" si="423"/>
        <v>0.17227279016445288</v>
      </c>
      <c r="BW476" s="1005">
        <v>16734</v>
      </c>
      <c r="BX476" s="1005">
        <f t="shared" si="448"/>
        <v>58282</v>
      </c>
      <c r="BY476" s="1005">
        <f t="shared" si="449"/>
        <v>0</v>
      </c>
      <c r="BZ476" s="1005">
        <v>400</v>
      </c>
      <c r="CA476" s="1005">
        <v>133.91999999999999</v>
      </c>
      <c r="CB476" s="1005">
        <v>320</v>
      </c>
      <c r="CC476" s="1005">
        <v>0.93330000000000002</v>
      </c>
      <c r="CD476" s="1024">
        <f t="shared" si="422"/>
        <v>0.18601620611246003</v>
      </c>
      <c r="CE476" s="1005">
        <v>18534</v>
      </c>
      <c r="CF476" s="1005">
        <f t="shared" si="450"/>
        <v>59782</v>
      </c>
      <c r="CG476" s="1005">
        <f t="shared" si="451"/>
        <v>0</v>
      </c>
      <c r="CH476" s="1005">
        <v>400</v>
      </c>
      <c r="CI476" s="1005">
        <v>153.6</v>
      </c>
      <c r="CJ476" s="1005">
        <v>320</v>
      </c>
      <c r="CK476" s="1005">
        <v>0.91469999999999996</v>
      </c>
      <c r="CL476" s="1024">
        <f t="shared" si="420"/>
        <v>0.220947265625</v>
      </c>
      <c r="CM476" s="1005">
        <v>22806</v>
      </c>
      <c r="CN476" s="1005">
        <f t="shared" si="452"/>
        <v>61932</v>
      </c>
      <c r="CO476" s="1005">
        <f t="shared" si="453"/>
        <v>0</v>
      </c>
      <c r="CP476" s="1005">
        <v>400</v>
      </c>
      <c r="CQ476" s="1005">
        <v>151.68</v>
      </c>
      <c r="CR476" s="1005">
        <v>320</v>
      </c>
      <c r="CS476" s="1005">
        <v>0.94299999999999995</v>
      </c>
      <c r="CT476" s="1024">
        <f t="shared" si="421"/>
        <v>0.19783797808629372</v>
      </c>
      <c r="CU476" s="1005">
        <v>22326</v>
      </c>
      <c r="CV476" s="1005">
        <f t="shared" si="454"/>
        <v>67710</v>
      </c>
      <c r="CW476" s="1005">
        <f t="shared" si="455"/>
        <v>0</v>
      </c>
    </row>
    <row r="477" spans="1:101">
      <c r="A477" s="1004">
        <v>471</v>
      </c>
      <c r="B477" s="1005" t="s">
        <v>1812</v>
      </c>
      <c r="C477" s="1004" t="s">
        <v>1274</v>
      </c>
      <c r="D477" s="1005" t="s">
        <v>2050</v>
      </c>
      <c r="E477" s="1004" t="s">
        <v>55</v>
      </c>
      <c r="F477" s="1004">
        <v>403</v>
      </c>
      <c r="G477" s="1005">
        <v>36</v>
      </c>
      <c r="H477" s="1004">
        <v>403</v>
      </c>
      <c r="I477" s="1005">
        <v>0.99199999999999999</v>
      </c>
      <c r="J477" s="1024">
        <f t="shared" si="424"/>
        <v>0.38032407407407409</v>
      </c>
      <c r="K477" s="1005">
        <v>9858</v>
      </c>
      <c r="L477" s="1005">
        <f t="shared" si="432"/>
        <v>15552</v>
      </c>
      <c r="M477" s="1005">
        <f t="shared" si="433"/>
        <v>0</v>
      </c>
      <c r="N477" s="1005">
        <v>403</v>
      </c>
      <c r="O477" s="1005">
        <v>42</v>
      </c>
      <c r="P477" s="1005">
        <v>403</v>
      </c>
      <c r="Q477" s="1005">
        <v>1.0039</v>
      </c>
      <c r="R477" s="1024">
        <f t="shared" si="425"/>
        <v>0.28917050691244239</v>
      </c>
      <c r="S477" s="1005">
        <v>9036</v>
      </c>
      <c r="T477" s="1005">
        <f t="shared" si="434"/>
        <v>18749</v>
      </c>
      <c r="U477" s="1005">
        <f t="shared" si="435"/>
        <v>0</v>
      </c>
      <c r="V477" s="1005">
        <v>403</v>
      </c>
      <c r="W477" s="1005">
        <v>84</v>
      </c>
      <c r="X477" s="1005">
        <v>403</v>
      </c>
      <c r="Y477" s="1005">
        <v>0.99860000000000004</v>
      </c>
      <c r="Z477" s="1024">
        <f t="shared" si="426"/>
        <v>0.22658730158730159</v>
      </c>
      <c r="AA477" s="1005">
        <v>13704</v>
      </c>
      <c r="AB477" s="1005">
        <f t="shared" si="436"/>
        <v>36288</v>
      </c>
      <c r="AC477" s="1005">
        <f t="shared" si="437"/>
        <v>0</v>
      </c>
      <c r="AD477" s="1005">
        <v>403</v>
      </c>
      <c r="AE477" s="1005">
        <v>78</v>
      </c>
      <c r="AF477" s="1005">
        <v>403</v>
      </c>
      <c r="AG477" s="1005">
        <v>0.99890000000000001</v>
      </c>
      <c r="AH477" s="1024">
        <f t="shared" si="427"/>
        <v>0.19292803970223324</v>
      </c>
      <c r="AI477" s="1005">
        <v>11196</v>
      </c>
      <c r="AJ477" s="1005">
        <f t="shared" si="438"/>
        <v>34819</v>
      </c>
      <c r="AK477" s="1005">
        <f t="shared" si="439"/>
        <v>0</v>
      </c>
      <c r="AL477" s="1005">
        <v>403</v>
      </c>
      <c r="AM477" s="1005">
        <v>81.84</v>
      </c>
      <c r="AN477" s="1005">
        <v>403</v>
      </c>
      <c r="AO477" s="1005">
        <v>0.99839999999999995</v>
      </c>
      <c r="AP477" s="1024">
        <f t="shared" si="428"/>
        <v>0.15411660833096838</v>
      </c>
      <c r="AQ477" s="1005">
        <v>9384</v>
      </c>
      <c r="AR477" s="1005">
        <f t="shared" si="440"/>
        <v>36533</v>
      </c>
      <c r="AS477" s="1005">
        <f t="shared" si="441"/>
        <v>0</v>
      </c>
      <c r="AT477" s="1005">
        <v>403</v>
      </c>
      <c r="AU477" s="1005">
        <v>72</v>
      </c>
      <c r="AV477" s="1005">
        <v>403</v>
      </c>
      <c r="AW477" s="1005">
        <v>0.995</v>
      </c>
      <c r="AX477" s="1024">
        <f t="shared" si="429"/>
        <v>0.17569444444444443</v>
      </c>
      <c r="AY477" s="1005">
        <v>9108</v>
      </c>
      <c r="AZ477" s="1005">
        <f t="shared" si="442"/>
        <v>31104</v>
      </c>
      <c r="BA477" s="1005">
        <f t="shared" si="443"/>
        <v>0</v>
      </c>
      <c r="BB477" s="1005">
        <v>403</v>
      </c>
      <c r="BC477" s="1005">
        <v>88.08</v>
      </c>
      <c r="BD477" s="1005">
        <v>403</v>
      </c>
      <c r="BE477" s="1005">
        <v>1</v>
      </c>
      <c r="BF477" s="1024">
        <f t="shared" si="430"/>
        <v>0.12612251325774224</v>
      </c>
      <c r="BG477" s="1005">
        <v>8265</v>
      </c>
      <c r="BH477" s="1005">
        <f t="shared" si="444"/>
        <v>39319</v>
      </c>
      <c r="BI477" s="1005">
        <f t="shared" si="445"/>
        <v>0</v>
      </c>
      <c r="BJ477" s="1005">
        <v>403</v>
      </c>
      <c r="BK477" s="1005">
        <v>27.6</v>
      </c>
      <c r="BL477" s="1005">
        <v>403</v>
      </c>
      <c r="BM477" s="1005">
        <v>0.99790000000000001</v>
      </c>
      <c r="BN477" s="1024">
        <f t="shared" si="431"/>
        <v>0.45078502415458938</v>
      </c>
      <c r="BO477" s="1005">
        <v>8958</v>
      </c>
      <c r="BP477" s="1005">
        <f t="shared" si="446"/>
        <v>11923</v>
      </c>
      <c r="BQ477" s="1005">
        <f t="shared" si="447"/>
        <v>0</v>
      </c>
      <c r="BR477" s="1005">
        <v>403</v>
      </c>
      <c r="BS477" s="1005">
        <v>30</v>
      </c>
      <c r="BT477" s="1005">
        <v>403</v>
      </c>
      <c r="BU477" s="1005">
        <v>0.99790000000000001</v>
      </c>
      <c r="BV477" s="1024">
        <f t="shared" si="423"/>
        <v>0.32943548387096772</v>
      </c>
      <c r="BW477" s="1005">
        <v>7353</v>
      </c>
      <c r="BX477" s="1005">
        <f t="shared" si="448"/>
        <v>13392</v>
      </c>
      <c r="BY477" s="1005">
        <f t="shared" si="449"/>
        <v>0</v>
      </c>
      <c r="BZ477" s="1005">
        <v>403</v>
      </c>
      <c r="CA477" s="1005">
        <v>34.200000000000003</v>
      </c>
      <c r="CB477" s="1005">
        <v>403</v>
      </c>
      <c r="CC477" s="1005">
        <v>0.99890000000000001</v>
      </c>
      <c r="CD477" s="1024">
        <f t="shared" si="422"/>
        <v>0.45510281079041687</v>
      </c>
      <c r="CE477" s="1005">
        <v>11580</v>
      </c>
      <c r="CF477" s="1005">
        <f t="shared" si="450"/>
        <v>15267</v>
      </c>
      <c r="CG477" s="1005">
        <f t="shared" si="451"/>
        <v>0</v>
      </c>
      <c r="CH477" s="1005">
        <v>403</v>
      </c>
      <c r="CI477" s="1005">
        <v>120</v>
      </c>
      <c r="CJ477" s="1005">
        <v>403</v>
      </c>
      <c r="CK477" s="1005">
        <v>0.999</v>
      </c>
      <c r="CL477" s="1024">
        <f t="shared" ref="CL477:CL515" si="456">+(CM477/(24*28*CI477))</f>
        <v>0.11685267857142857</v>
      </c>
      <c r="CM477" s="1005">
        <v>9423</v>
      </c>
      <c r="CN477" s="1005">
        <f t="shared" si="452"/>
        <v>48384</v>
      </c>
      <c r="CO477" s="1005">
        <f t="shared" si="453"/>
        <v>0</v>
      </c>
      <c r="CP477" s="1005">
        <v>403</v>
      </c>
      <c r="CQ477" s="1005">
        <v>32.4</v>
      </c>
      <c r="CR477" s="1005">
        <v>403</v>
      </c>
      <c r="CS477" s="1005">
        <v>0.99870000000000003</v>
      </c>
      <c r="CT477" s="1024">
        <f t="shared" ref="CT477:CT535" si="457">+(CU477/(24*31*CQ477))</f>
        <v>0.28848068498606133</v>
      </c>
      <c r="CU477" s="1005">
        <v>6954</v>
      </c>
      <c r="CV477" s="1005">
        <f t="shared" si="454"/>
        <v>14463</v>
      </c>
      <c r="CW477" s="1005">
        <f t="shared" si="455"/>
        <v>0</v>
      </c>
    </row>
    <row r="478" spans="1:101">
      <c r="A478" s="1004">
        <v>472</v>
      </c>
      <c r="B478" s="1005" t="s">
        <v>2292</v>
      </c>
      <c r="C478" s="1004" t="s">
        <v>1274</v>
      </c>
      <c r="D478" s="1005" t="s">
        <v>2051</v>
      </c>
      <c r="E478" s="1004" t="s">
        <v>55</v>
      </c>
      <c r="F478" s="1004">
        <v>0</v>
      </c>
      <c r="G478" s="1005"/>
      <c r="H478" s="1004"/>
      <c r="I478" s="1005"/>
      <c r="J478" s="1024">
        <v>0</v>
      </c>
      <c r="K478" s="1005"/>
      <c r="L478" s="1005">
        <f t="shared" si="432"/>
        <v>0</v>
      </c>
      <c r="M478" s="1005">
        <f t="shared" si="433"/>
        <v>0</v>
      </c>
      <c r="N478" s="1005"/>
      <c r="O478" s="1005"/>
      <c r="P478" s="1005"/>
      <c r="Q478" s="1005"/>
      <c r="R478" s="1024">
        <v>0</v>
      </c>
      <c r="S478" s="1005"/>
      <c r="T478" s="1005">
        <f t="shared" si="434"/>
        <v>0</v>
      </c>
      <c r="U478" s="1005">
        <f t="shared" si="435"/>
        <v>0</v>
      </c>
      <c r="V478" s="1005"/>
      <c r="W478" s="1005"/>
      <c r="X478" s="1005"/>
      <c r="Y478" s="1005"/>
      <c r="Z478" s="1024">
        <v>0</v>
      </c>
      <c r="AA478" s="1005"/>
      <c r="AB478" s="1005">
        <f t="shared" si="436"/>
        <v>0</v>
      </c>
      <c r="AC478" s="1005">
        <f t="shared" si="437"/>
        <v>0</v>
      </c>
      <c r="AD478" s="1005"/>
      <c r="AE478" s="1005"/>
      <c r="AF478" s="1005"/>
      <c r="AG478" s="1005"/>
      <c r="AH478" s="1024">
        <v>0</v>
      </c>
      <c r="AI478" s="1005"/>
      <c r="AJ478" s="1005">
        <f t="shared" si="438"/>
        <v>0</v>
      </c>
      <c r="AK478" s="1005">
        <f t="shared" si="439"/>
        <v>0</v>
      </c>
      <c r="AL478" s="1005"/>
      <c r="AM478" s="1005"/>
      <c r="AN478" s="1005"/>
      <c r="AO478" s="1005"/>
      <c r="AP478" s="1024">
        <v>0</v>
      </c>
      <c r="AQ478" s="1005"/>
      <c r="AR478" s="1005">
        <f t="shared" si="440"/>
        <v>0</v>
      </c>
      <c r="AS478" s="1005">
        <f t="shared" si="441"/>
        <v>0</v>
      </c>
      <c r="AT478" s="1005"/>
      <c r="AU478" s="1005"/>
      <c r="AV478" s="1005"/>
      <c r="AW478" s="1005"/>
      <c r="AX478" s="1024">
        <v>0</v>
      </c>
      <c r="AY478" s="1005"/>
      <c r="AZ478" s="1005">
        <f t="shared" si="442"/>
        <v>0</v>
      </c>
      <c r="BA478" s="1005">
        <f t="shared" si="443"/>
        <v>0</v>
      </c>
      <c r="BB478" s="1005"/>
      <c r="BC478" s="1005"/>
      <c r="BD478" s="1005"/>
      <c r="BE478" s="1005"/>
      <c r="BF478" s="1024">
        <v>0</v>
      </c>
      <c r="BG478" s="1005"/>
      <c r="BH478" s="1005">
        <f t="shared" si="444"/>
        <v>0</v>
      </c>
      <c r="BI478" s="1005">
        <f t="shared" si="445"/>
        <v>0</v>
      </c>
      <c r="BJ478" s="1005"/>
      <c r="BK478" s="1005"/>
      <c r="BL478" s="1005"/>
      <c r="BM478" s="1005"/>
      <c r="BN478" s="1024">
        <v>0</v>
      </c>
      <c r="BO478" s="1005"/>
      <c r="BP478" s="1005">
        <f t="shared" si="446"/>
        <v>0</v>
      </c>
      <c r="BQ478" s="1005">
        <f t="shared" si="447"/>
        <v>0</v>
      </c>
      <c r="BR478" s="1005">
        <v>406</v>
      </c>
      <c r="BS478" s="1005">
        <v>9.6</v>
      </c>
      <c r="BT478" s="1005">
        <v>324.8</v>
      </c>
      <c r="BU478" s="1005">
        <v>0.87670000000000003</v>
      </c>
      <c r="BV478" s="1024">
        <f t="shared" si="423"/>
        <v>0.11816756272401434</v>
      </c>
      <c r="BW478" s="1005">
        <v>844</v>
      </c>
      <c r="BX478" s="1005">
        <f t="shared" si="448"/>
        <v>4285</v>
      </c>
      <c r="BY478" s="1005">
        <f t="shared" si="449"/>
        <v>0</v>
      </c>
      <c r="BZ478" s="1005">
        <v>406</v>
      </c>
      <c r="CA478" s="1005">
        <v>10.8</v>
      </c>
      <c r="CB478" s="1005">
        <v>324.8</v>
      </c>
      <c r="CC478" s="1005">
        <v>0.94399999999999995</v>
      </c>
      <c r="CD478" s="1024">
        <f t="shared" si="422"/>
        <v>0.23372162485065709</v>
      </c>
      <c r="CE478" s="1005">
        <v>1878</v>
      </c>
      <c r="CF478" s="1005">
        <f t="shared" si="450"/>
        <v>4821</v>
      </c>
      <c r="CG478" s="1005">
        <f t="shared" si="451"/>
        <v>0</v>
      </c>
      <c r="CH478" s="1005">
        <v>406</v>
      </c>
      <c r="CI478" s="1005">
        <v>15.6</v>
      </c>
      <c r="CJ478" s="1005">
        <v>324.8</v>
      </c>
      <c r="CK478" s="1005">
        <v>0.97309999999999997</v>
      </c>
      <c r="CL478" s="1024">
        <f t="shared" si="456"/>
        <v>0.17752213064713065</v>
      </c>
      <c r="CM478" s="1005">
        <v>1861</v>
      </c>
      <c r="CN478" s="1005">
        <f t="shared" si="452"/>
        <v>6290</v>
      </c>
      <c r="CO478" s="1005">
        <f t="shared" si="453"/>
        <v>0</v>
      </c>
      <c r="CP478" s="1005">
        <v>406</v>
      </c>
      <c r="CQ478" s="1005">
        <v>134.4</v>
      </c>
      <c r="CR478" s="1005">
        <v>324.8</v>
      </c>
      <c r="CS478" s="1005">
        <v>0.98550000000000004</v>
      </c>
      <c r="CT478" s="1024">
        <f t="shared" si="457"/>
        <v>4.3692796338965688E-2</v>
      </c>
      <c r="CU478" s="1005">
        <v>4369</v>
      </c>
      <c r="CV478" s="1005">
        <f t="shared" si="454"/>
        <v>59996</v>
      </c>
      <c r="CW478" s="1005">
        <f t="shared" si="455"/>
        <v>0</v>
      </c>
    </row>
    <row r="479" spans="1:101">
      <c r="A479" s="1004">
        <v>473</v>
      </c>
      <c r="B479" s="1005" t="s">
        <v>1666</v>
      </c>
      <c r="C479" s="1004" t="s">
        <v>1274</v>
      </c>
      <c r="D479" s="1005" t="s">
        <v>2011</v>
      </c>
      <c r="E479" s="1004" t="s">
        <v>55</v>
      </c>
      <c r="F479" s="1004">
        <v>420</v>
      </c>
      <c r="G479" s="1005">
        <v>385</v>
      </c>
      <c r="H479" s="1004">
        <v>385</v>
      </c>
      <c r="I479" s="1005">
        <v>0.86309999999999998</v>
      </c>
      <c r="J479" s="1024">
        <f t="shared" ref="J479:J504" si="458">+(K479/(24*30*G479))</f>
        <v>0.44855699855699854</v>
      </c>
      <c r="K479" s="1005">
        <v>124340</v>
      </c>
      <c r="L479" s="1005">
        <f t="shared" si="432"/>
        <v>166320</v>
      </c>
      <c r="M479" s="1005">
        <f t="shared" si="433"/>
        <v>0</v>
      </c>
      <c r="N479" s="1005">
        <v>420</v>
      </c>
      <c r="O479" s="1005">
        <v>355</v>
      </c>
      <c r="P479" s="1005">
        <v>355</v>
      </c>
      <c r="Q479" s="1005">
        <v>0.88560000000000005</v>
      </c>
      <c r="R479" s="1024">
        <f t="shared" ref="R479:R504" si="459">+(S479/(24*31*O479))</f>
        <v>0.45360063607451157</v>
      </c>
      <c r="S479" s="1005">
        <v>119805</v>
      </c>
      <c r="T479" s="1005">
        <f t="shared" si="434"/>
        <v>158472</v>
      </c>
      <c r="U479" s="1005">
        <f t="shared" si="435"/>
        <v>0</v>
      </c>
      <c r="V479" s="1005">
        <v>420</v>
      </c>
      <c r="W479" s="1005">
        <v>331.2</v>
      </c>
      <c r="X479" s="1005">
        <v>336</v>
      </c>
      <c r="Y479" s="1005">
        <v>0.87709999999999999</v>
      </c>
      <c r="Z479" s="1024">
        <f t="shared" ref="Z479:Z504" si="460">+(AA479/(24*30*W479))</f>
        <v>0.519302703972088</v>
      </c>
      <c r="AA479" s="1005">
        <v>123835</v>
      </c>
      <c r="AB479" s="1005">
        <f t="shared" si="436"/>
        <v>143078</v>
      </c>
      <c r="AC479" s="1005">
        <f t="shared" si="437"/>
        <v>0</v>
      </c>
      <c r="AD479" s="1005">
        <v>420</v>
      </c>
      <c r="AE479" s="1005">
        <v>380</v>
      </c>
      <c r="AF479" s="1005">
        <v>380</v>
      </c>
      <c r="AG479" s="1005">
        <v>0.83620000000000005</v>
      </c>
      <c r="AH479" s="1024">
        <f t="shared" ref="AH479:AH504" si="461">+(AI479/(24*31*AE479))</f>
        <v>0.42593378607809845</v>
      </c>
      <c r="AI479" s="1005">
        <v>120420</v>
      </c>
      <c r="AJ479" s="1005">
        <f t="shared" si="438"/>
        <v>169632</v>
      </c>
      <c r="AK479" s="1005">
        <f t="shared" si="439"/>
        <v>0</v>
      </c>
      <c r="AL479" s="1005">
        <v>420</v>
      </c>
      <c r="AM479" s="1005">
        <v>337.2</v>
      </c>
      <c r="AN479" s="1005">
        <v>337.2</v>
      </c>
      <c r="AO479" s="1005">
        <v>0.84250000000000003</v>
      </c>
      <c r="AP479" s="1024">
        <f t="shared" ref="AP479:AP504" si="462">+(AQ479/(24*31*AM479))</f>
        <v>0.7260934450694525</v>
      </c>
      <c r="AQ479" s="1005">
        <v>182160</v>
      </c>
      <c r="AR479" s="1005">
        <f t="shared" si="440"/>
        <v>150526</v>
      </c>
      <c r="AS479" s="1005">
        <f t="shared" si="441"/>
        <v>31634</v>
      </c>
      <c r="AT479" s="1005">
        <v>420</v>
      </c>
      <c r="AU479" s="1005">
        <v>298.8</v>
      </c>
      <c r="AV479" s="1005">
        <v>336</v>
      </c>
      <c r="AW479" s="1005">
        <v>0.93259999999999998</v>
      </c>
      <c r="AX479" s="1024">
        <f t="shared" ref="AX479:AX504" si="463">+(AY479/(24*30*AU479))</f>
        <v>0.50928250037185785</v>
      </c>
      <c r="AY479" s="1005">
        <v>109565</v>
      </c>
      <c r="AZ479" s="1005">
        <f t="shared" si="442"/>
        <v>129082</v>
      </c>
      <c r="BA479" s="1005">
        <f t="shared" si="443"/>
        <v>0</v>
      </c>
      <c r="BB479" s="1005">
        <v>420</v>
      </c>
      <c r="BC479" s="1005">
        <v>315</v>
      </c>
      <c r="BD479" s="1005">
        <v>336</v>
      </c>
      <c r="BE479" s="1005">
        <v>0.98140000000000005</v>
      </c>
      <c r="BF479" s="1024">
        <f t="shared" ref="BF479:BF504" si="464">+(BG479/(24*31*BC479))</f>
        <v>0.26655572623314561</v>
      </c>
      <c r="BG479" s="1005">
        <v>62470</v>
      </c>
      <c r="BH479" s="1005">
        <f t="shared" si="444"/>
        <v>140616</v>
      </c>
      <c r="BI479" s="1005">
        <f t="shared" si="445"/>
        <v>0</v>
      </c>
      <c r="BJ479" s="1005">
        <v>420</v>
      </c>
      <c r="BK479" s="1005">
        <v>20</v>
      </c>
      <c r="BL479" s="1005">
        <v>336</v>
      </c>
      <c r="BM479" s="1005">
        <v>0.9879</v>
      </c>
      <c r="BN479" s="1024">
        <f t="shared" ref="BN479:BN504" si="465">+(BO479/(24*30*BK479))</f>
        <v>0.43125000000000002</v>
      </c>
      <c r="BO479" s="1005">
        <v>6210</v>
      </c>
      <c r="BP479" s="1005">
        <f t="shared" si="446"/>
        <v>8640</v>
      </c>
      <c r="BQ479" s="1005">
        <f t="shared" si="447"/>
        <v>0</v>
      </c>
      <c r="BR479" s="1005">
        <v>420</v>
      </c>
      <c r="BS479" s="1005">
        <v>310</v>
      </c>
      <c r="BT479" s="1005">
        <v>336</v>
      </c>
      <c r="BU479" s="1005">
        <v>0.98509999999999998</v>
      </c>
      <c r="BV479" s="1024">
        <f t="shared" si="423"/>
        <v>0.1602627471383975</v>
      </c>
      <c r="BW479" s="1005">
        <v>36963</v>
      </c>
      <c r="BX479" s="1005">
        <f t="shared" si="448"/>
        <v>138384</v>
      </c>
      <c r="BY479" s="1005">
        <f t="shared" si="449"/>
        <v>0</v>
      </c>
      <c r="BZ479" s="1005">
        <v>420</v>
      </c>
      <c r="CA479" s="1005">
        <v>320</v>
      </c>
      <c r="CB479" s="1005">
        <v>336</v>
      </c>
      <c r="CC479" s="1005">
        <v>0.96889999999999998</v>
      </c>
      <c r="CD479" s="1024">
        <f t="shared" si="422"/>
        <v>0.55985383064516125</v>
      </c>
      <c r="CE479" s="1005">
        <v>133290</v>
      </c>
      <c r="CF479" s="1005">
        <f t="shared" si="450"/>
        <v>142848</v>
      </c>
      <c r="CG479" s="1005">
        <f t="shared" si="451"/>
        <v>0</v>
      </c>
      <c r="CH479" s="1005">
        <v>420</v>
      </c>
      <c r="CI479" s="1005">
        <v>317.8</v>
      </c>
      <c r="CJ479" s="1005">
        <v>336</v>
      </c>
      <c r="CK479" s="1005">
        <v>0.97389999999999999</v>
      </c>
      <c r="CL479" s="1024">
        <f t="shared" si="456"/>
        <v>0.45338206868650544</v>
      </c>
      <c r="CM479" s="1005">
        <v>96825</v>
      </c>
      <c r="CN479" s="1005">
        <f t="shared" si="452"/>
        <v>128137</v>
      </c>
      <c r="CO479" s="1005">
        <f t="shared" si="453"/>
        <v>0</v>
      </c>
      <c r="CP479" s="1005">
        <v>420</v>
      </c>
      <c r="CQ479" s="1005">
        <v>363.2</v>
      </c>
      <c r="CR479" s="1005">
        <v>363.2</v>
      </c>
      <c r="CS479" s="1005">
        <v>0.96120000000000005</v>
      </c>
      <c r="CT479" s="1024">
        <f t="shared" si="457"/>
        <v>0.5644939249680262</v>
      </c>
      <c r="CU479" s="1005">
        <v>152538</v>
      </c>
      <c r="CV479" s="1005">
        <f t="shared" si="454"/>
        <v>162132</v>
      </c>
      <c r="CW479" s="1005">
        <f t="shared" si="455"/>
        <v>0</v>
      </c>
    </row>
    <row r="480" spans="1:101">
      <c r="A480" s="1004">
        <v>474</v>
      </c>
      <c r="B480" s="1005" t="s">
        <v>1696</v>
      </c>
      <c r="C480" s="1004" t="s">
        <v>1274</v>
      </c>
      <c r="D480" s="1005" t="s">
        <v>2011</v>
      </c>
      <c r="E480" s="1004" t="s">
        <v>55</v>
      </c>
      <c r="F480" s="1004">
        <v>555</v>
      </c>
      <c r="G480" s="1005">
        <v>320</v>
      </c>
      <c r="H480" s="1004">
        <v>444</v>
      </c>
      <c r="I480" s="1005">
        <v>0.99370000000000003</v>
      </c>
      <c r="J480" s="1024">
        <f t="shared" si="458"/>
        <v>0.72795138888888888</v>
      </c>
      <c r="K480" s="1005">
        <v>167720</v>
      </c>
      <c r="L480" s="1005">
        <f t="shared" si="432"/>
        <v>138240</v>
      </c>
      <c r="M480" s="1005">
        <f t="shared" si="433"/>
        <v>29480</v>
      </c>
      <c r="N480" s="1005">
        <v>555</v>
      </c>
      <c r="O480" s="1005">
        <v>344</v>
      </c>
      <c r="P480" s="1005">
        <v>444</v>
      </c>
      <c r="Q480" s="1005">
        <v>0.99819999999999998</v>
      </c>
      <c r="R480" s="1024">
        <f t="shared" si="459"/>
        <v>0.62734433608402096</v>
      </c>
      <c r="S480" s="1005">
        <v>160560</v>
      </c>
      <c r="T480" s="1005">
        <f t="shared" si="434"/>
        <v>153562</v>
      </c>
      <c r="U480" s="1005">
        <f t="shared" si="435"/>
        <v>6998</v>
      </c>
      <c r="V480" s="1005">
        <v>555</v>
      </c>
      <c r="W480" s="1005">
        <v>320</v>
      </c>
      <c r="X480" s="1005">
        <v>444</v>
      </c>
      <c r="Y480" s="1005">
        <v>1</v>
      </c>
      <c r="Z480" s="1024">
        <f t="shared" si="460"/>
        <v>0.66076388888888893</v>
      </c>
      <c r="AA480" s="1005">
        <v>152240</v>
      </c>
      <c r="AB480" s="1005">
        <f t="shared" si="436"/>
        <v>138240</v>
      </c>
      <c r="AC480" s="1005">
        <f t="shared" si="437"/>
        <v>14000</v>
      </c>
      <c r="AD480" s="1005">
        <v>555</v>
      </c>
      <c r="AE480" s="1005">
        <v>312</v>
      </c>
      <c r="AF480" s="1005">
        <v>444</v>
      </c>
      <c r="AG480" s="1005">
        <v>1</v>
      </c>
      <c r="AH480" s="1024">
        <f t="shared" si="461"/>
        <v>0.84746346843121034</v>
      </c>
      <c r="AI480" s="1005">
        <v>196720</v>
      </c>
      <c r="AJ480" s="1005">
        <f t="shared" si="438"/>
        <v>139277</v>
      </c>
      <c r="AK480" s="1005">
        <f t="shared" si="439"/>
        <v>57443</v>
      </c>
      <c r="AL480" s="1005">
        <v>555</v>
      </c>
      <c r="AM480" s="1005">
        <v>336</v>
      </c>
      <c r="AN480" s="1005">
        <v>444</v>
      </c>
      <c r="AO480" s="1005">
        <v>0.99970000000000003</v>
      </c>
      <c r="AP480" s="1024">
        <f t="shared" si="462"/>
        <v>0.71748591909882231</v>
      </c>
      <c r="AQ480" s="1005">
        <v>179360</v>
      </c>
      <c r="AR480" s="1005">
        <f t="shared" si="440"/>
        <v>149990</v>
      </c>
      <c r="AS480" s="1005">
        <f t="shared" si="441"/>
        <v>29370</v>
      </c>
      <c r="AT480" s="1005">
        <v>555</v>
      </c>
      <c r="AU480" s="1005">
        <v>344</v>
      </c>
      <c r="AV480" s="1005">
        <v>444</v>
      </c>
      <c r="AW480" s="1005">
        <v>1</v>
      </c>
      <c r="AX480" s="1024">
        <f t="shared" si="463"/>
        <v>0.72900516795865633</v>
      </c>
      <c r="AY480" s="1005">
        <v>180560</v>
      </c>
      <c r="AZ480" s="1005">
        <f t="shared" si="442"/>
        <v>148608</v>
      </c>
      <c r="BA480" s="1005">
        <f t="shared" si="443"/>
        <v>31952</v>
      </c>
      <c r="BB480" s="1005">
        <v>555</v>
      </c>
      <c r="BC480" s="1005">
        <v>344</v>
      </c>
      <c r="BD480" s="1005">
        <v>444</v>
      </c>
      <c r="BE480" s="1005">
        <v>1</v>
      </c>
      <c r="BF480" s="1024">
        <f t="shared" si="464"/>
        <v>0.76222180545136287</v>
      </c>
      <c r="BG480" s="1005">
        <v>195080</v>
      </c>
      <c r="BH480" s="1005">
        <f t="shared" si="444"/>
        <v>153562</v>
      </c>
      <c r="BI480" s="1005">
        <f t="shared" si="445"/>
        <v>41518</v>
      </c>
      <c r="BJ480" s="1005">
        <v>555</v>
      </c>
      <c r="BK480" s="1005">
        <v>328</v>
      </c>
      <c r="BL480" s="1005">
        <v>444</v>
      </c>
      <c r="BM480" s="1005">
        <v>1.0002</v>
      </c>
      <c r="BN480" s="1024">
        <f t="shared" si="465"/>
        <v>0.74441056910569103</v>
      </c>
      <c r="BO480" s="1005">
        <v>175800</v>
      </c>
      <c r="BP480" s="1005">
        <f t="shared" si="446"/>
        <v>141696</v>
      </c>
      <c r="BQ480" s="1005">
        <f t="shared" si="447"/>
        <v>34104</v>
      </c>
      <c r="BR480" s="1005">
        <v>555</v>
      </c>
      <c r="BS480" s="1005">
        <v>336</v>
      </c>
      <c r="BT480" s="1005">
        <v>444</v>
      </c>
      <c r="BU480" s="1005">
        <v>0.99970000000000003</v>
      </c>
      <c r="BV480" s="1024">
        <f t="shared" si="423"/>
        <v>0.7405273937532002</v>
      </c>
      <c r="BW480" s="1005">
        <v>185120</v>
      </c>
      <c r="BX480" s="1005">
        <f t="shared" si="448"/>
        <v>149990</v>
      </c>
      <c r="BY480" s="1005">
        <f t="shared" si="449"/>
        <v>35130</v>
      </c>
      <c r="BZ480" s="1005">
        <v>555</v>
      </c>
      <c r="CA480" s="1005">
        <v>328</v>
      </c>
      <c r="CB480" s="1005">
        <v>444</v>
      </c>
      <c r="CC480" s="1005">
        <v>1</v>
      </c>
      <c r="CD480" s="1024">
        <f t="shared" si="422"/>
        <v>0.72613427747180692</v>
      </c>
      <c r="CE480" s="1005">
        <v>177200</v>
      </c>
      <c r="CF480" s="1005">
        <f t="shared" si="450"/>
        <v>146419</v>
      </c>
      <c r="CG480" s="1005">
        <f t="shared" si="451"/>
        <v>30781</v>
      </c>
      <c r="CH480" s="1005">
        <v>555</v>
      </c>
      <c r="CI480" s="1005">
        <v>320</v>
      </c>
      <c r="CJ480" s="1005">
        <v>444</v>
      </c>
      <c r="CK480" s="1005">
        <v>0.99939999999999996</v>
      </c>
      <c r="CL480" s="1024">
        <f t="shared" si="456"/>
        <v>0.71558779761904767</v>
      </c>
      <c r="CM480" s="1005">
        <v>153880</v>
      </c>
      <c r="CN480" s="1005">
        <f t="shared" si="452"/>
        <v>129024</v>
      </c>
      <c r="CO480" s="1005">
        <f t="shared" si="453"/>
        <v>24856</v>
      </c>
      <c r="CP480" s="1005">
        <v>420</v>
      </c>
      <c r="CQ480" s="1005">
        <v>344</v>
      </c>
      <c r="CR480" s="1005">
        <v>344</v>
      </c>
      <c r="CS480" s="1005">
        <v>0.99950000000000006</v>
      </c>
      <c r="CT480" s="1024">
        <f t="shared" si="457"/>
        <v>0.73018254563640905</v>
      </c>
      <c r="CU480" s="1005">
        <v>186880</v>
      </c>
      <c r="CV480" s="1005">
        <f t="shared" si="454"/>
        <v>153562</v>
      </c>
      <c r="CW480" s="1005">
        <f t="shared" si="455"/>
        <v>33318</v>
      </c>
    </row>
    <row r="481" spans="1:101">
      <c r="A481" s="1004">
        <v>475</v>
      </c>
      <c r="B481" s="1005" t="s">
        <v>259</v>
      </c>
      <c r="C481" s="1004" t="s">
        <v>1274</v>
      </c>
      <c r="D481" s="1005" t="s">
        <v>2203</v>
      </c>
      <c r="E481" s="1004" t="s">
        <v>55</v>
      </c>
      <c r="F481" s="1004">
        <v>422</v>
      </c>
      <c r="G481" s="1005">
        <v>65</v>
      </c>
      <c r="H481" s="1004">
        <v>337.6</v>
      </c>
      <c r="I481" s="1005">
        <v>0.93379999999999996</v>
      </c>
      <c r="J481" s="1024">
        <f t="shared" si="458"/>
        <v>0.39262820512820512</v>
      </c>
      <c r="K481" s="1005">
        <v>18375</v>
      </c>
      <c r="L481" s="1005">
        <f t="shared" si="432"/>
        <v>28080</v>
      </c>
      <c r="M481" s="1005">
        <f t="shared" si="433"/>
        <v>0</v>
      </c>
      <c r="N481" s="1005">
        <v>422</v>
      </c>
      <c r="O481" s="1005">
        <v>40</v>
      </c>
      <c r="P481" s="1005">
        <v>337.6</v>
      </c>
      <c r="Q481" s="1005">
        <v>0.90680000000000005</v>
      </c>
      <c r="R481" s="1024">
        <f t="shared" si="459"/>
        <v>0.31922043010752688</v>
      </c>
      <c r="S481" s="1005">
        <v>9500</v>
      </c>
      <c r="T481" s="1005">
        <f t="shared" si="434"/>
        <v>17856</v>
      </c>
      <c r="U481" s="1005">
        <f t="shared" si="435"/>
        <v>0</v>
      </c>
      <c r="V481" s="1005">
        <v>422</v>
      </c>
      <c r="W481" s="1005">
        <v>52.8</v>
      </c>
      <c r="X481" s="1005">
        <v>337.6</v>
      </c>
      <c r="Y481" s="1005">
        <v>0.8639</v>
      </c>
      <c r="Z481" s="1024">
        <f t="shared" si="460"/>
        <v>0.29947916666666669</v>
      </c>
      <c r="AA481" s="1005">
        <v>11385</v>
      </c>
      <c r="AB481" s="1005">
        <f t="shared" si="436"/>
        <v>22810</v>
      </c>
      <c r="AC481" s="1005">
        <f t="shared" si="437"/>
        <v>0</v>
      </c>
      <c r="AD481" s="1005">
        <v>422</v>
      </c>
      <c r="AE481" s="1005">
        <v>37.4</v>
      </c>
      <c r="AF481" s="1005">
        <v>337.6</v>
      </c>
      <c r="AG481" s="1005">
        <v>0.83940000000000003</v>
      </c>
      <c r="AH481" s="1024">
        <f t="shared" si="461"/>
        <v>0.33386521764130872</v>
      </c>
      <c r="AI481" s="1005">
        <v>9290</v>
      </c>
      <c r="AJ481" s="1005">
        <f t="shared" si="438"/>
        <v>16695</v>
      </c>
      <c r="AK481" s="1005">
        <f t="shared" si="439"/>
        <v>0</v>
      </c>
      <c r="AL481" s="1005">
        <v>422</v>
      </c>
      <c r="AM481" s="1005">
        <v>20.8</v>
      </c>
      <c r="AN481" s="1005">
        <v>337.6</v>
      </c>
      <c r="AO481" s="1005">
        <v>0.90239999999999998</v>
      </c>
      <c r="AP481" s="1024">
        <f t="shared" si="462"/>
        <v>0.46228804797353185</v>
      </c>
      <c r="AQ481" s="1005">
        <v>7154</v>
      </c>
      <c r="AR481" s="1005">
        <f t="shared" si="440"/>
        <v>9285</v>
      </c>
      <c r="AS481" s="1005">
        <f t="shared" si="441"/>
        <v>0</v>
      </c>
      <c r="AT481" s="1005">
        <v>422</v>
      </c>
      <c r="AU481" s="1005">
        <v>50</v>
      </c>
      <c r="AV481" s="1005">
        <v>337.6</v>
      </c>
      <c r="AW481" s="1005">
        <v>0.83299999999999996</v>
      </c>
      <c r="AX481" s="1024">
        <f t="shared" si="463"/>
        <v>0.22430555555555556</v>
      </c>
      <c r="AY481" s="1005">
        <v>8075</v>
      </c>
      <c r="AZ481" s="1005">
        <f t="shared" si="442"/>
        <v>21600</v>
      </c>
      <c r="BA481" s="1005">
        <f t="shared" si="443"/>
        <v>0</v>
      </c>
      <c r="BB481" s="1005">
        <v>422</v>
      </c>
      <c r="BC481" s="1005">
        <v>62.8</v>
      </c>
      <c r="BD481" s="1005">
        <v>337.6</v>
      </c>
      <c r="BE481" s="1005">
        <v>0.93359999999999999</v>
      </c>
      <c r="BF481" s="1024">
        <f t="shared" si="464"/>
        <v>0.2581800904047668</v>
      </c>
      <c r="BG481" s="1005">
        <v>12063</v>
      </c>
      <c r="BH481" s="1005">
        <f t="shared" si="444"/>
        <v>28034</v>
      </c>
      <c r="BI481" s="1005">
        <f t="shared" si="445"/>
        <v>0</v>
      </c>
      <c r="BJ481" s="1005">
        <v>422</v>
      </c>
      <c r="BK481" s="1005">
        <v>89.6</v>
      </c>
      <c r="BL481" s="1005">
        <v>337.6</v>
      </c>
      <c r="BM481" s="1005">
        <v>0.91979999999999995</v>
      </c>
      <c r="BN481" s="1024">
        <f t="shared" si="465"/>
        <v>0.36249069940476192</v>
      </c>
      <c r="BO481" s="1005">
        <v>23385</v>
      </c>
      <c r="BP481" s="1005">
        <f t="shared" si="446"/>
        <v>38707</v>
      </c>
      <c r="BQ481" s="1005">
        <f t="shared" si="447"/>
        <v>0</v>
      </c>
      <c r="BR481" s="1005">
        <v>422</v>
      </c>
      <c r="BS481" s="1005">
        <v>86.6</v>
      </c>
      <c r="BT481" s="1005">
        <v>337.6</v>
      </c>
      <c r="BU481" s="1005">
        <v>0.94950000000000001</v>
      </c>
      <c r="BV481" s="1024">
        <f t="shared" si="423"/>
        <v>0.30598909831383947</v>
      </c>
      <c r="BW481" s="1005">
        <v>19715</v>
      </c>
      <c r="BX481" s="1005">
        <f t="shared" si="448"/>
        <v>38658</v>
      </c>
      <c r="BY481" s="1005">
        <f t="shared" si="449"/>
        <v>0</v>
      </c>
      <c r="BZ481" s="1005">
        <v>422</v>
      </c>
      <c r="CA481" s="1005">
        <v>69.8</v>
      </c>
      <c r="CB481" s="1005">
        <v>337.6</v>
      </c>
      <c r="CC481" s="1005">
        <v>0.93030000000000002</v>
      </c>
      <c r="CD481" s="1024">
        <f t="shared" si="422"/>
        <v>0.40024108820901505</v>
      </c>
      <c r="CE481" s="1005">
        <v>20785</v>
      </c>
      <c r="CF481" s="1005">
        <f t="shared" si="450"/>
        <v>31159</v>
      </c>
      <c r="CG481" s="1005">
        <f t="shared" si="451"/>
        <v>0</v>
      </c>
      <c r="CH481" s="1005">
        <v>422</v>
      </c>
      <c r="CI481" s="1005">
        <v>77</v>
      </c>
      <c r="CJ481" s="1005">
        <v>337.6</v>
      </c>
      <c r="CK481" s="1005">
        <v>0.92390000000000005</v>
      </c>
      <c r="CL481" s="1024">
        <f t="shared" si="456"/>
        <v>0.34342145949288805</v>
      </c>
      <c r="CM481" s="1005">
        <v>17770</v>
      </c>
      <c r="CN481" s="1005">
        <f t="shared" si="452"/>
        <v>31046</v>
      </c>
      <c r="CO481" s="1005">
        <f t="shared" si="453"/>
        <v>0</v>
      </c>
      <c r="CP481" s="1005">
        <v>422</v>
      </c>
      <c r="CQ481" s="1005">
        <v>70.8</v>
      </c>
      <c r="CR481" s="1005">
        <v>337.6</v>
      </c>
      <c r="CS481" s="1005">
        <v>0.95120000000000005</v>
      </c>
      <c r="CT481" s="1024">
        <f t="shared" si="457"/>
        <v>0.32899732701536966</v>
      </c>
      <c r="CU481" s="1005">
        <v>17330</v>
      </c>
      <c r="CV481" s="1005">
        <f t="shared" si="454"/>
        <v>31605</v>
      </c>
      <c r="CW481" s="1005">
        <f t="shared" si="455"/>
        <v>0</v>
      </c>
    </row>
    <row r="482" spans="1:101">
      <c r="A482" s="1004">
        <v>476</v>
      </c>
      <c r="B482" s="1005" t="s">
        <v>1908</v>
      </c>
      <c r="C482" s="1004" t="s">
        <v>1274</v>
      </c>
      <c r="D482" s="1005" t="s">
        <v>2214</v>
      </c>
      <c r="E482" s="1004" t="s">
        <v>55</v>
      </c>
      <c r="F482" s="1004">
        <v>426</v>
      </c>
      <c r="G482" s="1005">
        <v>355.2</v>
      </c>
      <c r="H482" s="1004">
        <v>355.2</v>
      </c>
      <c r="I482" s="1005">
        <v>0.99709999999999999</v>
      </c>
      <c r="J482" s="1024">
        <f t="shared" si="458"/>
        <v>0.31275807057057059</v>
      </c>
      <c r="K482" s="1005">
        <v>79986</v>
      </c>
      <c r="L482" s="1005">
        <f t="shared" si="432"/>
        <v>153446</v>
      </c>
      <c r="M482" s="1005">
        <f t="shared" si="433"/>
        <v>0</v>
      </c>
      <c r="N482" s="1005">
        <v>426</v>
      </c>
      <c r="O482" s="1005">
        <v>346.56</v>
      </c>
      <c r="P482" s="1005">
        <v>346.56</v>
      </c>
      <c r="Q482" s="1005">
        <v>0.99719999999999998</v>
      </c>
      <c r="R482" s="1024">
        <f t="shared" si="459"/>
        <v>0.23383047761594136</v>
      </c>
      <c r="S482" s="1005">
        <v>60291</v>
      </c>
      <c r="T482" s="1005">
        <f t="shared" si="434"/>
        <v>154704</v>
      </c>
      <c r="U482" s="1005">
        <f t="shared" si="435"/>
        <v>0</v>
      </c>
      <c r="V482" s="1005">
        <v>426</v>
      </c>
      <c r="W482" s="1005">
        <v>341.28</v>
      </c>
      <c r="X482" s="1005">
        <v>341.28</v>
      </c>
      <c r="Y482" s="1005">
        <v>0.99470000000000003</v>
      </c>
      <c r="Z482" s="1024">
        <f t="shared" si="460"/>
        <v>0.26979313173933428</v>
      </c>
      <c r="AA482" s="1005">
        <v>66294</v>
      </c>
      <c r="AB482" s="1005">
        <f t="shared" si="436"/>
        <v>147433</v>
      </c>
      <c r="AC482" s="1005">
        <f t="shared" si="437"/>
        <v>0</v>
      </c>
      <c r="AD482" s="1005">
        <v>426</v>
      </c>
      <c r="AE482" s="1005">
        <v>346.56</v>
      </c>
      <c r="AF482" s="1005">
        <v>346.56</v>
      </c>
      <c r="AG482" s="1005">
        <v>0.99119999999999997</v>
      </c>
      <c r="AH482" s="1024">
        <f t="shared" si="461"/>
        <v>0.24681524215887765</v>
      </c>
      <c r="AI482" s="1005">
        <v>63639</v>
      </c>
      <c r="AJ482" s="1005">
        <f t="shared" si="438"/>
        <v>154704</v>
      </c>
      <c r="AK482" s="1005">
        <f t="shared" si="439"/>
        <v>0</v>
      </c>
      <c r="AL482" s="1005">
        <v>426</v>
      </c>
      <c r="AM482" s="1005">
        <v>357.84</v>
      </c>
      <c r="AN482" s="1005">
        <v>357.84</v>
      </c>
      <c r="AO482" s="1005">
        <v>0.99099999999999999</v>
      </c>
      <c r="AP482" s="1024">
        <f t="shared" si="462"/>
        <v>0.24359868890763942</v>
      </c>
      <c r="AQ482" s="1005">
        <v>64854</v>
      </c>
      <c r="AR482" s="1005">
        <f t="shared" si="440"/>
        <v>159740</v>
      </c>
      <c r="AS482" s="1005">
        <f t="shared" si="441"/>
        <v>0</v>
      </c>
      <c r="AT482" s="1005">
        <v>426</v>
      </c>
      <c r="AU482" s="1005">
        <v>328.32</v>
      </c>
      <c r="AV482" s="1005">
        <v>340.8</v>
      </c>
      <c r="AW482" s="1005">
        <v>0.98860000000000003</v>
      </c>
      <c r="AX482" s="1024">
        <f t="shared" si="463"/>
        <v>0.21560520224171539</v>
      </c>
      <c r="AY482" s="1005">
        <v>50967</v>
      </c>
      <c r="AZ482" s="1005">
        <f t="shared" si="442"/>
        <v>141834</v>
      </c>
      <c r="BA482" s="1005">
        <f t="shared" si="443"/>
        <v>0</v>
      </c>
      <c r="BB482" s="1005">
        <v>426</v>
      </c>
      <c r="BC482" s="1005">
        <v>370.8</v>
      </c>
      <c r="BD482" s="1005">
        <v>370.8</v>
      </c>
      <c r="BE482" s="1005">
        <v>0.98809999999999998</v>
      </c>
      <c r="BF482" s="1024">
        <f t="shared" si="464"/>
        <v>0.22757029265406967</v>
      </c>
      <c r="BG482" s="1005">
        <v>62781</v>
      </c>
      <c r="BH482" s="1005">
        <f t="shared" si="444"/>
        <v>165525</v>
      </c>
      <c r="BI482" s="1005">
        <f t="shared" si="445"/>
        <v>0</v>
      </c>
      <c r="BJ482" s="1005">
        <v>426</v>
      </c>
      <c r="BK482" s="1005">
        <v>294</v>
      </c>
      <c r="BL482" s="1005">
        <v>340.8</v>
      </c>
      <c r="BM482" s="1005">
        <v>0.98229999999999995</v>
      </c>
      <c r="BN482" s="1024">
        <f t="shared" si="465"/>
        <v>0.40022675736961449</v>
      </c>
      <c r="BO482" s="1005">
        <v>84720</v>
      </c>
      <c r="BP482" s="1005">
        <f t="shared" si="446"/>
        <v>127008</v>
      </c>
      <c r="BQ482" s="1005">
        <f t="shared" si="447"/>
        <v>0</v>
      </c>
      <c r="BR482" s="1005">
        <v>426</v>
      </c>
      <c r="BS482" s="1005">
        <v>279.60000000000002</v>
      </c>
      <c r="BT482" s="1005">
        <v>340.8</v>
      </c>
      <c r="BU482" s="1005">
        <v>0.98570000000000002</v>
      </c>
      <c r="BV482" s="1024">
        <f t="shared" si="423"/>
        <v>0.34729913701601361</v>
      </c>
      <c r="BW482" s="1005">
        <v>72246</v>
      </c>
      <c r="BX482" s="1005">
        <f t="shared" si="448"/>
        <v>124813</v>
      </c>
      <c r="BY482" s="1005">
        <f t="shared" si="449"/>
        <v>0</v>
      </c>
      <c r="BZ482" s="1005">
        <v>426</v>
      </c>
      <c r="CA482" s="1005">
        <v>284.64</v>
      </c>
      <c r="CB482" s="1005">
        <v>340.8</v>
      </c>
      <c r="CC482" s="1005">
        <v>0.98719999999999997</v>
      </c>
      <c r="CD482" s="1024">
        <f t="shared" si="422"/>
        <v>0.36704541333478397</v>
      </c>
      <c r="CE482" s="1005">
        <v>77730</v>
      </c>
      <c r="CF482" s="1005">
        <f t="shared" si="450"/>
        <v>127063</v>
      </c>
      <c r="CG482" s="1005">
        <f t="shared" si="451"/>
        <v>0</v>
      </c>
      <c r="CH482" s="1005">
        <v>426</v>
      </c>
      <c r="CI482" s="1005">
        <v>289.68</v>
      </c>
      <c r="CJ482" s="1005">
        <v>340.8</v>
      </c>
      <c r="CK482" s="1005">
        <v>0.98770000000000002</v>
      </c>
      <c r="CL482" s="1024">
        <f t="shared" si="456"/>
        <v>0.39056335562393973</v>
      </c>
      <c r="CM482" s="1005">
        <v>76029</v>
      </c>
      <c r="CN482" s="1005">
        <f t="shared" si="452"/>
        <v>116799</v>
      </c>
      <c r="CO482" s="1005">
        <f t="shared" si="453"/>
        <v>0</v>
      </c>
      <c r="CP482" s="1005">
        <v>426</v>
      </c>
      <c r="CQ482" s="1005">
        <v>322.32</v>
      </c>
      <c r="CR482" s="1005">
        <v>340.8</v>
      </c>
      <c r="CS482" s="1005">
        <v>0.99109999999999998</v>
      </c>
      <c r="CT482" s="1024">
        <f t="shared" si="457"/>
        <v>0.39675808052906752</v>
      </c>
      <c r="CU482" s="1005">
        <v>95145</v>
      </c>
      <c r="CV482" s="1005">
        <f t="shared" si="454"/>
        <v>143884</v>
      </c>
      <c r="CW482" s="1005">
        <f t="shared" si="455"/>
        <v>0</v>
      </c>
    </row>
    <row r="483" spans="1:101">
      <c r="A483" s="1004">
        <v>477</v>
      </c>
      <c r="B483" s="1005" t="s">
        <v>1909</v>
      </c>
      <c r="C483" s="1004" t="s">
        <v>1274</v>
      </c>
      <c r="D483" s="1005" t="s">
        <v>2214</v>
      </c>
      <c r="E483" s="1004" t="s">
        <v>55</v>
      </c>
      <c r="F483" s="1004">
        <v>426</v>
      </c>
      <c r="G483" s="1005">
        <v>338.16</v>
      </c>
      <c r="H483" s="1004">
        <v>340.8</v>
      </c>
      <c r="I483" s="1005">
        <v>0.99570000000000003</v>
      </c>
      <c r="J483" s="1024">
        <f t="shared" si="458"/>
        <v>0.31178534815866255</v>
      </c>
      <c r="K483" s="1005">
        <v>75912</v>
      </c>
      <c r="L483" s="1005">
        <f t="shared" si="432"/>
        <v>146085</v>
      </c>
      <c r="M483" s="1005">
        <f t="shared" si="433"/>
        <v>0</v>
      </c>
      <c r="N483" s="1005">
        <v>426</v>
      </c>
      <c r="O483" s="1005">
        <v>304.32</v>
      </c>
      <c r="P483" s="1005">
        <v>340.8</v>
      </c>
      <c r="Q483" s="1005">
        <v>0.996</v>
      </c>
      <c r="R483" s="1024">
        <f t="shared" si="459"/>
        <v>0.23069678352159018</v>
      </c>
      <c r="S483" s="1005">
        <v>52233</v>
      </c>
      <c r="T483" s="1005">
        <f t="shared" si="434"/>
        <v>135848</v>
      </c>
      <c r="U483" s="1005">
        <f t="shared" si="435"/>
        <v>0</v>
      </c>
      <c r="V483" s="1005">
        <v>426</v>
      </c>
      <c r="W483" s="1005">
        <v>295.92</v>
      </c>
      <c r="X483" s="1005">
        <v>340.8</v>
      </c>
      <c r="Y483" s="1005">
        <v>0.99670000000000003</v>
      </c>
      <c r="Z483" s="1024">
        <f t="shared" si="460"/>
        <v>0.22145624943678469</v>
      </c>
      <c r="AA483" s="1005">
        <v>47184</v>
      </c>
      <c r="AB483" s="1005">
        <f t="shared" si="436"/>
        <v>127837</v>
      </c>
      <c r="AC483" s="1005">
        <f t="shared" si="437"/>
        <v>0</v>
      </c>
      <c r="AD483" s="1005">
        <v>426</v>
      </c>
      <c r="AE483" s="1005">
        <v>325.44</v>
      </c>
      <c r="AF483" s="1005">
        <v>340.8</v>
      </c>
      <c r="AG483" s="1005">
        <v>0.99639999999999995</v>
      </c>
      <c r="AH483" s="1024">
        <f t="shared" si="461"/>
        <v>0.24889380530973454</v>
      </c>
      <c r="AI483" s="1005">
        <v>60264</v>
      </c>
      <c r="AJ483" s="1005">
        <f t="shared" si="438"/>
        <v>145276</v>
      </c>
      <c r="AK483" s="1005">
        <f t="shared" si="439"/>
        <v>0</v>
      </c>
      <c r="AL483" s="1005">
        <v>426</v>
      </c>
      <c r="AM483" s="1005">
        <v>241.68</v>
      </c>
      <c r="AN483" s="1005">
        <v>340.8</v>
      </c>
      <c r="AO483" s="1005">
        <v>0.99650000000000005</v>
      </c>
      <c r="AP483" s="1024">
        <f t="shared" si="462"/>
        <v>0.36585300744252597</v>
      </c>
      <c r="AQ483" s="1005">
        <v>65784</v>
      </c>
      <c r="AR483" s="1005">
        <f t="shared" si="440"/>
        <v>107886</v>
      </c>
      <c r="AS483" s="1005">
        <f t="shared" si="441"/>
        <v>0</v>
      </c>
      <c r="AT483" s="1005">
        <v>426</v>
      </c>
      <c r="AU483" s="1005">
        <v>324.24</v>
      </c>
      <c r="AV483" s="1005">
        <v>340.8</v>
      </c>
      <c r="AW483" s="1005">
        <v>0.99670000000000003</v>
      </c>
      <c r="AX483" s="1024">
        <f t="shared" si="463"/>
        <v>0.17110525125421497</v>
      </c>
      <c r="AY483" s="1005">
        <v>39945</v>
      </c>
      <c r="AZ483" s="1005">
        <f t="shared" si="442"/>
        <v>140072</v>
      </c>
      <c r="BA483" s="1005">
        <f t="shared" si="443"/>
        <v>0</v>
      </c>
      <c r="BB483" s="1005">
        <v>426</v>
      </c>
      <c r="BC483" s="1005">
        <v>326.64</v>
      </c>
      <c r="BD483" s="1005">
        <v>340.8</v>
      </c>
      <c r="BE483" s="1005">
        <v>0.99529999999999996</v>
      </c>
      <c r="BF483" s="1024">
        <f t="shared" si="464"/>
        <v>0.2731254888483326</v>
      </c>
      <c r="BG483" s="1005">
        <v>66375</v>
      </c>
      <c r="BH483" s="1005">
        <f t="shared" si="444"/>
        <v>145812</v>
      </c>
      <c r="BI483" s="1005">
        <f t="shared" si="445"/>
        <v>0</v>
      </c>
      <c r="BJ483" s="1005">
        <v>426</v>
      </c>
      <c r="BK483" s="1005">
        <v>303.60000000000002</v>
      </c>
      <c r="BL483" s="1005">
        <v>340.8</v>
      </c>
      <c r="BM483" s="1005">
        <v>0.99329999999999996</v>
      </c>
      <c r="BN483" s="1024">
        <f t="shared" si="465"/>
        <v>0.30102657004830913</v>
      </c>
      <c r="BO483" s="1005">
        <v>65802</v>
      </c>
      <c r="BP483" s="1005">
        <f t="shared" si="446"/>
        <v>131155</v>
      </c>
      <c r="BQ483" s="1005">
        <f t="shared" si="447"/>
        <v>0</v>
      </c>
      <c r="BR483" s="1005">
        <v>426</v>
      </c>
      <c r="BS483" s="1005">
        <v>293.52</v>
      </c>
      <c r="BT483" s="1005">
        <v>340.8</v>
      </c>
      <c r="BU483" s="1005">
        <v>0.99380000000000002</v>
      </c>
      <c r="BV483" s="1024">
        <f t="shared" si="423"/>
        <v>0.28436815867908111</v>
      </c>
      <c r="BW483" s="1005">
        <v>62100</v>
      </c>
      <c r="BX483" s="1005">
        <f t="shared" si="448"/>
        <v>131027</v>
      </c>
      <c r="BY483" s="1005">
        <f t="shared" si="449"/>
        <v>0</v>
      </c>
      <c r="BZ483" s="1005">
        <v>426</v>
      </c>
      <c r="CA483" s="1005">
        <v>250.56</v>
      </c>
      <c r="CB483" s="1005">
        <v>340.8</v>
      </c>
      <c r="CC483" s="1005">
        <v>0.99319999999999997</v>
      </c>
      <c r="CD483" s="1024">
        <f t="shared" si="422"/>
        <v>0.29847657376508874</v>
      </c>
      <c r="CE483" s="1005">
        <v>55641</v>
      </c>
      <c r="CF483" s="1005">
        <f t="shared" si="450"/>
        <v>111850</v>
      </c>
      <c r="CG483" s="1005">
        <f t="shared" si="451"/>
        <v>0</v>
      </c>
      <c r="CH483" s="1005">
        <v>426</v>
      </c>
      <c r="CI483" s="1005">
        <v>249.84</v>
      </c>
      <c r="CJ483" s="1005">
        <v>340.8</v>
      </c>
      <c r="CK483" s="1005">
        <v>0.99309999999999998</v>
      </c>
      <c r="CL483" s="1024">
        <f t="shared" si="456"/>
        <v>0.32225981771190704</v>
      </c>
      <c r="CM483" s="1005">
        <v>54105</v>
      </c>
      <c r="CN483" s="1005">
        <f t="shared" si="452"/>
        <v>100735</v>
      </c>
      <c r="CO483" s="1005">
        <f t="shared" si="453"/>
        <v>0</v>
      </c>
      <c r="CP483" s="1005">
        <v>426</v>
      </c>
      <c r="CQ483" s="1005">
        <v>265.92</v>
      </c>
      <c r="CR483" s="1005">
        <v>340.8</v>
      </c>
      <c r="CS483" s="1005">
        <v>0.99470000000000003</v>
      </c>
      <c r="CT483" s="1024">
        <f t="shared" si="457"/>
        <v>0.41180830519001588</v>
      </c>
      <c r="CU483" s="1005">
        <v>81474</v>
      </c>
      <c r="CV483" s="1005">
        <f t="shared" si="454"/>
        <v>118707</v>
      </c>
      <c r="CW483" s="1005">
        <f t="shared" si="455"/>
        <v>0</v>
      </c>
    </row>
    <row r="484" spans="1:101">
      <c r="A484" s="1004">
        <v>478</v>
      </c>
      <c r="B484" s="1005" t="s">
        <v>622</v>
      </c>
      <c r="C484" s="1004" t="s">
        <v>1274</v>
      </c>
      <c r="D484" s="1005" t="s">
        <v>2011</v>
      </c>
      <c r="E484" s="1004" t="s">
        <v>55</v>
      </c>
      <c r="F484" s="1004">
        <v>434</v>
      </c>
      <c r="G484" s="1005">
        <v>330.24</v>
      </c>
      <c r="H484" s="1004">
        <v>347.2</v>
      </c>
      <c r="I484" s="1005">
        <v>0.98629999999999995</v>
      </c>
      <c r="J484" s="1024">
        <f t="shared" si="458"/>
        <v>0.33946271398578809</v>
      </c>
      <c r="K484" s="1005">
        <v>80715</v>
      </c>
      <c r="L484" s="1005">
        <f t="shared" si="432"/>
        <v>142664</v>
      </c>
      <c r="M484" s="1005">
        <f t="shared" si="433"/>
        <v>0</v>
      </c>
      <c r="N484" s="1005">
        <v>434</v>
      </c>
      <c r="O484" s="1005">
        <v>342.24</v>
      </c>
      <c r="P484" s="1005">
        <v>347.2</v>
      </c>
      <c r="Q484" s="1005">
        <v>0.98250000000000004</v>
      </c>
      <c r="R484" s="1024">
        <f t="shared" si="459"/>
        <v>0.2991439698985055</v>
      </c>
      <c r="S484" s="1005">
        <v>76170</v>
      </c>
      <c r="T484" s="1005">
        <f t="shared" si="434"/>
        <v>152776</v>
      </c>
      <c r="U484" s="1005">
        <f t="shared" si="435"/>
        <v>0</v>
      </c>
      <c r="V484" s="1005">
        <v>434</v>
      </c>
      <c r="W484" s="1005">
        <v>279.36</v>
      </c>
      <c r="X484" s="1005">
        <v>347.2</v>
      </c>
      <c r="Y484" s="1005">
        <v>0.99160000000000004</v>
      </c>
      <c r="Z484" s="1024">
        <f t="shared" si="460"/>
        <v>0.29716733486063379</v>
      </c>
      <c r="AA484" s="1005">
        <v>59772</v>
      </c>
      <c r="AB484" s="1005">
        <f t="shared" si="436"/>
        <v>120684</v>
      </c>
      <c r="AC484" s="1005">
        <f t="shared" si="437"/>
        <v>0</v>
      </c>
      <c r="AD484" s="1005">
        <v>434</v>
      </c>
      <c r="AE484" s="1005">
        <v>269.52</v>
      </c>
      <c r="AF484" s="1005">
        <v>347.2</v>
      </c>
      <c r="AG484" s="1005">
        <v>0.98899999999999999</v>
      </c>
      <c r="AH484" s="1024">
        <f t="shared" si="461"/>
        <v>0.38588613927747301</v>
      </c>
      <c r="AI484" s="1005">
        <v>77379</v>
      </c>
      <c r="AJ484" s="1005">
        <f t="shared" si="438"/>
        <v>120314</v>
      </c>
      <c r="AK484" s="1005">
        <f t="shared" si="439"/>
        <v>0</v>
      </c>
      <c r="AL484" s="1005">
        <v>434</v>
      </c>
      <c r="AM484" s="1005">
        <v>272.64</v>
      </c>
      <c r="AN484" s="1005">
        <v>347.2</v>
      </c>
      <c r="AO484" s="1005">
        <v>0.99270000000000003</v>
      </c>
      <c r="AP484" s="1024">
        <f t="shared" si="462"/>
        <v>0.45531505565651975</v>
      </c>
      <c r="AQ484" s="1005">
        <v>92358</v>
      </c>
      <c r="AR484" s="1005">
        <f t="shared" si="440"/>
        <v>121706</v>
      </c>
      <c r="AS484" s="1005">
        <f t="shared" si="441"/>
        <v>0</v>
      </c>
      <c r="AT484" s="1005">
        <v>434</v>
      </c>
      <c r="AU484" s="1005">
        <v>238.32</v>
      </c>
      <c r="AV484" s="1005">
        <v>347.2</v>
      </c>
      <c r="AW484" s="1005">
        <v>0.99060000000000004</v>
      </c>
      <c r="AX484" s="1024">
        <f t="shared" si="463"/>
        <v>0.37865754727537204</v>
      </c>
      <c r="AY484" s="1005">
        <v>64974</v>
      </c>
      <c r="AZ484" s="1005">
        <f t="shared" si="442"/>
        <v>102954</v>
      </c>
      <c r="BA484" s="1005">
        <f t="shared" si="443"/>
        <v>0</v>
      </c>
      <c r="BB484" s="1005">
        <v>434</v>
      </c>
      <c r="BC484" s="1005">
        <v>22.56</v>
      </c>
      <c r="BD484" s="1005">
        <v>347.2</v>
      </c>
      <c r="BE484" s="1005">
        <v>0.89910000000000001</v>
      </c>
      <c r="BF484" s="1024">
        <f t="shared" si="464"/>
        <v>0.26059540150995197</v>
      </c>
      <c r="BG484" s="1005">
        <v>4374</v>
      </c>
      <c r="BH484" s="1005">
        <f t="shared" si="444"/>
        <v>10071</v>
      </c>
      <c r="BI484" s="1005">
        <f t="shared" si="445"/>
        <v>0</v>
      </c>
      <c r="BJ484" s="1005">
        <v>434</v>
      </c>
      <c r="BK484" s="1005">
        <v>41.76</v>
      </c>
      <c r="BL484" s="1005">
        <v>347.2</v>
      </c>
      <c r="BM484" s="1005">
        <v>0.81769999999999998</v>
      </c>
      <c r="BN484" s="1024">
        <f t="shared" si="465"/>
        <v>0.14617257343550449</v>
      </c>
      <c r="BO484" s="1005">
        <v>4395</v>
      </c>
      <c r="BP484" s="1005">
        <f t="shared" si="446"/>
        <v>18040</v>
      </c>
      <c r="BQ484" s="1005">
        <f t="shared" si="447"/>
        <v>0</v>
      </c>
      <c r="BR484" s="1005">
        <v>434</v>
      </c>
      <c r="BS484" s="1005">
        <v>32.4</v>
      </c>
      <c r="BT484" s="1005">
        <v>347.2</v>
      </c>
      <c r="BU484" s="1005">
        <v>0.81740000000000002</v>
      </c>
      <c r="BV484" s="1024">
        <f t="shared" si="423"/>
        <v>0.12271007566706492</v>
      </c>
      <c r="BW484" s="1005">
        <v>2958</v>
      </c>
      <c r="BX484" s="1005">
        <f t="shared" si="448"/>
        <v>14463</v>
      </c>
      <c r="BY484" s="1005">
        <f t="shared" si="449"/>
        <v>0</v>
      </c>
      <c r="BZ484" s="1005">
        <v>434</v>
      </c>
      <c r="CA484" s="1005">
        <v>244.32</v>
      </c>
      <c r="CB484" s="1005">
        <v>347.2</v>
      </c>
      <c r="CC484" s="1005">
        <v>0.98740000000000006</v>
      </c>
      <c r="CD484" s="1024">
        <f t="shared" si="422"/>
        <v>0.28385235122631347</v>
      </c>
      <c r="CE484" s="1005">
        <v>51597</v>
      </c>
      <c r="CF484" s="1005">
        <f t="shared" si="450"/>
        <v>109064</v>
      </c>
      <c r="CG484" s="1005">
        <f t="shared" si="451"/>
        <v>0</v>
      </c>
      <c r="CH484" s="1005">
        <v>434</v>
      </c>
      <c r="CI484" s="1005">
        <v>256.32</v>
      </c>
      <c r="CJ484" s="1005">
        <v>347.2</v>
      </c>
      <c r="CK484" s="1005">
        <v>0.99129999999999996</v>
      </c>
      <c r="CL484" s="1024">
        <f t="shared" si="456"/>
        <v>0.44681174201890494</v>
      </c>
      <c r="CM484" s="1005">
        <v>76962</v>
      </c>
      <c r="CN484" s="1005">
        <f t="shared" si="452"/>
        <v>103348</v>
      </c>
      <c r="CO484" s="1005">
        <f t="shared" si="453"/>
        <v>0</v>
      </c>
      <c r="CP484" s="1005">
        <v>434</v>
      </c>
      <c r="CQ484" s="1005">
        <v>258.24</v>
      </c>
      <c r="CR484" s="1005">
        <v>347.2</v>
      </c>
      <c r="CS484" s="1005">
        <v>0.9909</v>
      </c>
      <c r="CT484" s="1024">
        <f t="shared" si="457"/>
        <v>0.43137853759443578</v>
      </c>
      <c r="CU484" s="1005">
        <v>82881</v>
      </c>
      <c r="CV484" s="1005">
        <f t="shared" si="454"/>
        <v>115278</v>
      </c>
      <c r="CW484" s="1005">
        <f t="shared" si="455"/>
        <v>0</v>
      </c>
    </row>
    <row r="485" spans="1:101">
      <c r="A485" s="1004">
        <v>479</v>
      </c>
      <c r="B485" s="1005" t="s">
        <v>757</v>
      </c>
      <c r="C485" s="1004" t="s">
        <v>1274</v>
      </c>
      <c r="D485" s="1005" t="s">
        <v>2011</v>
      </c>
      <c r="E485" s="1004" t="s">
        <v>55</v>
      </c>
      <c r="F485" s="1004">
        <v>440</v>
      </c>
      <c r="G485" s="1005">
        <v>468.36</v>
      </c>
      <c r="H485" s="1004">
        <v>468.36</v>
      </c>
      <c r="I485" s="1005">
        <v>0.98360000000000003</v>
      </c>
      <c r="J485" s="1024">
        <f t="shared" si="458"/>
        <v>0.46645327430941058</v>
      </c>
      <c r="K485" s="1005">
        <v>157297</v>
      </c>
      <c r="L485" s="1005">
        <f t="shared" si="432"/>
        <v>202332</v>
      </c>
      <c r="M485" s="1005">
        <f t="shared" si="433"/>
        <v>0</v>
      </c>
      <c r="N485" s="1005">
        <v>440</v>
      </c>
      <c r="O485" s="1005">
        <v>439.2</v>
      </c>
      <c r="P485" s="1005">
        <v>439.2</v>
      </c>
      <c r="Q485" s="1005">
        <v>0.97519999999999996</v>
      </c>
      <c r="R485" s="1024">
        <f t="shared" si="459"/>
        <v>0.41873237264234092</v>
      </c>
      <c r="S485" s="1005">
        <v>136827</v>
      </c>
      <c r="T485" s="1005">
        <f t="shared" si="434"/>
        <v>196059</v>
      </c>
      <c r="U485" s="1005">
        <f t="shared" si="435"/>
        <v>0</v>
      </c>
      <c r="V485" s="1005">
        <v>440</v>
      </c>
      <c r="W485" s="1005">
        <v>437.4</v>
      </c>
      <c r="X485" s="1005">
        <v>437.4</v>
      </c>
      <c r="Y485" s="1005">
        <v>0.97250000000000003</v>
      </c>
      <c r="Z485" s="1024">
        <f t="shared" si="460"/>
        <v>0.42278235025148603</v>
      </c>
      <c r="AA485" s="1005">
        <v>133146</v>
      </c>
      <c r="AB485" s="1005">
        <f t="shared" si="436"/>
        <v>188957</v>
      </c>
      <c r="AC485" s="1005">
        <f t="shared" si="437"/>
        <v>0</v>
      </c>
      <c r="AD485" s="1005">
        <v>440</v>
      </c>
      <c r="AE485" s="1005">
        <v>463.32</v>
      </c>
      <c r="AF485" s="1005">
        <v>463.32</v>
      </c>
      <c r="AG485" s="1005">
        <v>0.96440000000000003</v>
      </c>
      <c r="AH485" s="1024">
        <f t="shared" si="461"/>
        <v>0.41403488984134146</v>
      </c>
      <c r="AI485" s="1005">
        <v>142722</v>
      </c>
      <c r="AJ485" s="1005">
        <f t="shared" si="438"/>
        <v>206826</v>
      </c>
      <c r="AK485" s="1005">
        <f t="shared" si="439"/>
        <v>0</v>
      </c>
      <c r="AL485" s="1005">
        <v>440</v>
      </c>
      <c r="AM485" s="1005">
        <v>425.88</v>
      </c>
      <c r="AN485" s="1005">
        <v>425.88</v>
      </c>
      <c r="AO485" s="1005">
        <v>0.95830000000000004</v>
      </c>
      <c r="AP485" s="1024">
        <f t="shared" si="462"/>
        <v>0.48617864995036214</v>
      </c>
      <c r="AQ485" s="1005">
        <v>154048</v>
      </c>
      <c r="AR485" s="1005">
        <f t="shared" si="440"/>
        <v>190113</v>
      </c>
      <c r="AS485" s="1005">
        <f t="shared" si="441"/>
        <v>0</v>
      </c>
      <c r="AT485" s="1005">
        <v>440</v>
      </c>
      <c r="AU485" s="1005">
        <v>408.96</v>
      </c>
      <c r="AV485" s="1005">
        <v>408.96</v>
      </c>
      <c r="AW485" s="1005">
        <v>0.96289999999999998</v>
      </c>
      <c r="AX485" s="1024">
        <f t="shared" si="463"/>
        <v>0.4515247348287254</v>
      </c>
      <c r="AY485" s="1005">
        <v>132952</v>
      </c>
      <c r="AZ485" s="1005">
        <f t="shared" si="442"/>
        <v>176671</v>
      </c>
      <c r="BA485" s="1005">
        <f t="shared" si="443"/>
        <v>0</v>
      </c>
      <c r="BB485" s="1005">
        <v>440</v>
      </c>
      <c r="BC485" s="1005">
        <v>389.52</v>
      </c>
      <c r="BD485" s="1005">
        <v>389.52</v>
      </c>
      <c r="BE485" s="1005">
        <v>0.99439999999999995</v>
      </c>
      <c r="BF485" s="1024">
        <f t="shared" si="464"/>
        <v>0.19926993134091697</v>
      </c>
      <c r="BG485" s="1005">
        <v>57749</v>
      </c>
      <c r="BH485" s="1005">
        <f t="shared" si="444"/>
        <v>173882</v>
      </c>
      <c r="BI485" s="1005">
        <f t="shared" si="445"/>
        <v>0</v>
      </c>
      <c r="BJ485" s="1005">
        <v>440</v>
      </c>
      <c r="BK485" s="1005">
        <v>380.52</v>
      </c>
      <c r="BL485" s="1005">
        <v>380.52</v>
      </c>
      <c r="BM485" s="1005">
        <v>0.92989999999999995</v>
      </c>
      <c r="BN485" s="1024">
        <f t="shared" si="465"/>
        <v>3.5642016188373808E-2</v>
      </c>
      <c r="BO485" s="1005">
        <v>9765</v>
      </c>
      <c r="BP485" s="1005">
        <f t="shared" si="446"/>
        <v>164385</v>
      </c>
      <c r="BQ485" s="1005">
        <f t="shared" si="447"/>
        <v>0</v>
      </c>
      <c r="BR485" s="1005">
        <v>440</v>
      </c>
      <c r="BS485" s="1005">
        <v>437.4</v>
      </c>
      <c r="BT485" s="1005">
        <v>437.4</v>
      </c>
      <c r="BU485" s="1005">
        <v>0.98699999999999999</v>
      </c>
      <c r="BV485" s="1024">
        <f t="shared" si="423"/>
        <v>0.37833532457188374</v>
      </c>
      <c r="BW485" s="1005">
        <v>123120</v>
      </c>
      <c r="BX485" s="1005">
        <f t="shared" si="448"/>
        <v>195255</v>
      </c>
      <c r="BY485" s="1005">
        <f t="shared" si="449"/>
        <v>0</v>
      </c>
      <c r="BZ485" s="1005">
        <v>440</v>
      </c>
      <c r="CA485" s="1005">
        <v>432.72</v>
      </c>
      <c r="CB485" s="1005">
        <v>432.72</v>
      </c>
      <c r="CC485" s="1005">
        <v>0.98939999999999995</v>
      </c>
      <c r="CD485" s="1024">
        <f t="shared" si="422"/>
        <v>0.47293054487045688</v>
      </c>
      <c r="CE485" s="1005">
        <v>152257</v>
      </c>
      <c r="CF485" s="1005">
        <f t="shared" si="450"/>
        <v>193166</v>
      </c>
      <c r="CG485" s="1005">
        <f t="shared" si="451"/>
        <v>0</v>
      </c>
      <c r="CH485" s="1005">
        <v>440</v>
      </c>
      <c r="CI485" s="1005">
        <v>442.44</v>
      </c>
      <c r="CJ485" s="1005">
        <v>442.44</v>
      </c>
      <c r="CK485" s="1005">
        <v>0.98329999999999995</v>
      </c>
      <c r="CL485" s="1024">
        <f t="shared" si="456"/>
        <v>0.52086360378162655</v>
      </c>
      <c r="CM485" s="1005">
        <v>154863</v>
      </c>
      <c r="CN485" s="1005">
        <f t="shared" si="452"/>
        <v>178392</v>
      </c>
      <c r="CO485" s="1005">
        <f t="shared" si="453"/>
        <v>0</v>
      </c>
      <c r="CP485" s="1005">
        <v>440</v>
      </c>
      <c r="CQ485" s="1005">
        <v>446.4</v>
      </c>
      <c r="CR485" s="1005">
        <v>446.4</v>
      </c>
      <c r="CS485" s="1005">
        <v>0.97929999999999995</v>
      </c>
      <c r="CT485" s="1024">
        <f t="shared" si="457"/>
        <v>0.51235150017343045</v>
      </c>
      <c r="CU485" s="1005">
        <v>170163</v>
      </c>
      <c r="CV485" s="1005">
        <f t="shared" si="454"/>
        <v>199273</v>
      </c>
      <c r="CW485" s="1005">
        <f t="shared" si="455"/>
        <v>0</v>
      </c>
    </row>
    <row r="486" spans="1:101">
      <c r="A486" s="1004">
        <v>480</v>
      </c>
      <c r="B486" s="1005" t="s">
        <v>1910</v>
      </c>
      <c r="C486" s="1004" t="s">
        <v>1274</v>
      </c>
      <c r="D486" s="1005" t="s">
        <v>2011</v>
      </c>
      <c r="E486" s="1004" t="s">
        <v>55</v>
      </c>
      <c r="F486" s="1004">
        <v>445</v>
      </c>
      <c r="G486" s="1005">
        <v>204</v>
      </c>
      <c r="H486" s="1004">
        <v>356</v>
      </c>
      <c r="I486" s="1005">
        <v>0.99509999999999998</v>
      </c>
      <c r="J486" s="1024">
        <f t="shared" si="458"/>
        <v>0.23443627450980392</v>
      </c>
      <c r="K486" s="1005">
        <v>34434</v>
      </c>
      <c r="L486" s="1005">
        <f t="shared" si="432"/>
        <v>88128</v>
      </c>
      <c r="M486" s="1005">
        <f t="shared" si="433"/>
        <v>0</v>
      </c>
      <c r="N486" s="1005">
        <v>445</v>
      </c>
      <c r="O486" s="1005">
        <v>132</v>
      </c>
      <c r="P486" s="1005">
        <v>356</v>
      </c>
      <c r="Q486" s="1005">
        <v>0.99299999999999999</v>
      </c>
      <c r="R486" s="1024">
        <f t="shared" si="459"/>
        <v>0.14119012707722386</v>
      </c>
      <c r="S486" s="1005">
        <v>13866</v>
      </c>
      <c r="T486" s="1005">
        <f t="shared" si="434"/>
        <v>58925</v>
      </c>
      <c r="U486" s="1005">
        <f t="shared" si="435"/>
        <v>0</v>
      </c>
      <c r="V486" s="1005">
        <v>445</v>
      </c>
      <c r="W486" s="1005">
        <v>186</v>
      </c>
      <c r="X486" s="1005">
        <v>356</v>
      </c>
      <c r="Y486" s="1005">
        <v>0.96220000000000006</v>
      </c>
      <c r="Z486" s="1024">
        <f t="shared" si="460"/>
        <v>0.22284946236559139</v>
      </c>
      <c r="AA486" s="1005">
        <v>29844</v>
      </c>
      <c r="AB486" s="1005">
        <f t="shared" si="436"/>
        <v>80352</v>
      </c>
      <c r="AC486" s="1005">
        <f t="shared" si="437"/>
        <v>0</v>
      </c>
      <c r="AD486" s="1005">
        <v>445</v>
      </c>
      <c r="AE486" s="1005">
        <v>186</v>
      </c>
      <c r="AF486" s="1005">
        <v>356</v>
      </c>
      <c r="AG486" s="1005">
        <v>0.96389999999999998</v>
      </c>
      <c r="AH486" s="1024">
        <f t="shared" si="461"/>
        <v>0.17776621574748525</v>
      </c>
      <c r="AI486" s="1005">
        <v>24600</v>
      </c>
      <c r="AJ486" s="1005">
        <f t="shared" si="438"/>
        <v>83030</v>
      </c>
      <c r="AK486" s="1005">
        <f t="shared" si="439"/>
        <v>0</v>
      </c>
      <c r="AL486" s="1005">
        <v>445</v>
      </c>
      <c r="AM486" s="1005">
        <v>150</v>
      </c>
      <c r="AN486" s="1005">
        <v>356</v>
      </c>
      <c r="AO486" s="1005">
        <v>0.95499999999999996</v>
      </c>
      <c r="AP486" s="1024">
        <f t="shared" si="462"/>
        <v>0.10408602150537634</v>
      </c>
      <c r="AQ486" s="1005">
        <v>11616</v>
      </c>
      <c r="AR486" s="1005">
        <f t="shared" si="440"/>
        <v>66960</v>
      </c>
      <c r="AS486" s="1005">
        <f t="shared" si="441"/>
        <v>0</v>
      </c>
      <c r="AT486" s="1005">
        <v>445</v>
      </c>
      <c r="AU486" s="1005">
        <v>180</v>
      </c>
      <c r="AV486" s="1005">
        <v>356</v>
      </c>
      <c r="AW486" s="1005">
        <v>0.93159999999999998</v>
      </c>
      <c r="AX486" s="1024">
        <f t="shared" si="463"/>
        <v>0.18023148148148149</v>
      </c>
      <c r="AY486" s="1005">
        <v>23358</v>
      </c>
      <c r="AZ486" s="1005">
        <f t="shared" si="442"/>
        <v>77760</v>
      </c>
      <c r="BA486" s="1005">
        <f t="shared" si="443"/>
        <v>0</v>
      </c>
      <c r="BB486" s="1005">
        <v>445</v>
      </c>
      <c r="BC486" s="1005">
        <v>156</v>
      </c>
      <c r="BD486" s="1005">
        <v>356</v>
      </c>
      <c r="BE486" s="1005">
        <v>0.95979999999999999</v>
      </c>
      <c r="BF486" s="1024">
        <f t="shared" si="464"/>
        <v>0.17007857733664186</v>
      </c>
      <c r="BG486" s="1005">
        <v>19740</v>
      </c>
      <c r="BH486" s="1005">
        <f t="shared" si="444"/>
        <v>69638</v>
      </c>
      <c r="BI486" s="1005">
        <f t="shared" si="445"/>
        <v>0</v>
      </c>
      <c r="BJ486" s="1005">
        <v>445</v>
      </c>
      <c r="BK486" s="1005">
        <v>186</v>
      </c>
      <c r="BL486" s="1005">
        <v>356</v>
      </c>
      <c r="BM486" s="1005">
        <v>0.96120000000000005</v>
      </c>
      <c r="BN486" s="1024">
        <f t="shared" si="465"/>
        <v>0.29460125448028673</v>
      </c>
      <c r="BO486" s="1005">
        <v>39453</v>
      </c>
      <c r="BP486" s="1005">
        <f t="shared" si="446"/>
        <v>80352</v>
      </c>
      <c r="BQ486" s="1005">
        <f t="shared" si="447"/>
        <v>0</v>
      </c>
      <c r="BR486" s="1005">
        <v>445</v>
      </c>
      <c r="BS486" s="1005">
        <v>164.4</v>
      </c>
      <c r="BT486" s="1005">
        <v>356</v>
      </c>
      <c r="BU486" s="1005">
        <v>0.94420000000000004</v>
      </c>
      <c r="BV486" s="1024">
        <f t="shared" si="423"/>
        <v>0.154496311121576</v>
      </c>
      <c r="BW486" s="1005">
        <v>18897</v>
      </c>
      <c r="BX486" s="1005">
        <f t="shared" si="448"/>
        <v>73388</v>
      </c>
      <c r="BY486" s="1005">
        <f t="shared" si="449"/>
        <v>0</v>
      </c>
      <c r="BZ486" s="1005">
        <v>445</v>
      </c>
      <c r="CA486" s="1005">
        <v>160.80000000000001</v>
      </c>
      <c r="CB486" s="1005">
        <v>356</v>
      </c>
      <c r="CC486" s="1005">
        <v>0.95569999999999999</v>
      </c>
      <c r="CD486" s="1024">
        <f t="shared" si="422"/>
        <v>0.18799650938854115</v>
      </c>
      <c r="CE486" s="1005">
        <v>22491</v>
      </c>
      <c r="CF486" s="1005">
        <f t="shared" si="450"/>
        <v>71781</v>
      </c>
      <c r="CG486" s="1005">
        <f t="shared" si="451"/>
        <v>0</v>
      </c>
      <c r="CH486" s="1005">
        <v>445</v>
      </c>
      <c r="CI486" s="1005">
        <v>180</v>
      </c>
      <c r="CJ486" s="1005">
        <v>356</v>
      </c>
      <c r="CK486" s="1005">
        <v>0.88570000000000004</v>
      </c>
      <c r="CL486" s="1024">
        <f t="shared" si="456"/>
        <v>0.17457837301587301</v>
      </c>
      <c r="CM486" s="1005">
        <v>21117</v>
      </c>
      <c r="CN486" s="1005">
        <f t="shared" si="452"/>
        <v>72576</v>
      </c>
      <c r="CO486" s="1005">
        <f t="shared" si="453"/>
        <v>0</v>
      </c>
      <c r="CP486" s="1005">
        <v>445</v>
      </c>
      <c r="CQ486" s="1005">
        <v>159.6</v>
      </c>
      <c r="CR486" s="1005">
        <v>356</v>
      </c>
      <c r="CS486" s="1005">
        <v>0.96799999999999997</v>
      </c>
      <c r="CT486" s="1024">
        <f t="shared" si="457"/>
        <v>0.2019413452987307</v>
      </c>
      <c r="CU486" s="1005">
        <v>23979</v>
      </c>
      <c r="CV486" s="1005">
        <f t="shared" si="454"/>
        <v>71245</v>
      </c>
      <c r="CW486" s="1005">
        <f t="shared" si="455"/>
        <v>0</v>
      </c>
    </row>
    <row r="487" spans="1:101">
      <c r="A487" s="1004">
        <v>481</v>
      </c>
      <c r="B487" s="1005" t="s">
        <v>2293</v>
      </c>
      <c r="C487" s="1004" t="s">
        <v>1274</v>
      </c>
      <c r="D487" s="1005" t="s">
        <v>2011</v>
      </c>
      <c r="E487" s="1004" t="s">
        <v>55</v>
      </c>
      <c r="F487" s="1004">
        <v>445</v>
      </c>
      <c r="G487" s="1005">
        <v>189.36</v>
      </c>
      <c r="H487" s="1004">
        <v>356</v>
      </c>
      <c r="I487" s="1005">
        <v>0.98819999999999997</v>
      </c>
      <c r="J487" s="1024">
        <f t="shared" si="458"/>
        <v>0.51473824109280375</v>
      </c>
      <c r="K487" s="1005">
        <v>70179</v>
      </c>
      <c r="L487" s="1005">
        <f t="shared" si="432"/>
        <v>81804</v>
      </c>
      <c r="M487" s="1005">
        <f t="shared" si="433"/>
        <v>0</v>
      </c>
      <c r="N487" s="1005">
        <v>445</v>
      </c>
      <c r="O487" s="1005">
        <v>189.84</v>
      </c>
      <c r="P487" s="1005">
        <v>356</v>
      </c>
      <c r="Q487" s="1005">
        <v>0.98160000000000003</v>
      </c>
      <c r="R487" s="1024">
        <f t="shared" si="459"/>
        <v>0.41178564631676251</v>
      </c>
      <c r="S487" s="1005">
        <v>58161</v>
      </c>
      <c r="T487" s="1005">
        <f t="shared" si="434"/>
        <v>84745</v>
      </c>
      <c r="U487" s="1005">
        <f t="shared" si="435"/>
        <v>0</v>
      </c>
      <c r="V487" s="1005">
        <v>445</v>
      </c>
      <c r="W487" s="1005">
        <v>180.72</v>
      </c>
      <c r="X487" s="1005">
        <v>356</v>
      </c>
      <c r="Y487" s="1005">
        <v>0.9657</v>
      </c>
      <c r="Z487" s="1024">
        <f t="shared" si="460"/>
        <v>0.33092168363582708</v>
      </c>
      <c r="AA487" s="1005">
        <v>43059</v>
      </c>
      <c r="AB487" s="1005">
        <f t="shared" si="436"/>
        <v>78071</v>
      </c>
      <c r="AC487" s="1005">
        <f t="shared" si="437"/>
        <v>0</v>
      </c>
      <c r="AD487" s="1005">
        <v>445</v>
      </c>
      <c r="AE487" s="1005">
        <v>176.16</v>
      </c>
      <c r="AF487" s="1005">
        <v>356</v>
      </c>
      <c r="AG487" s="1005">
        <v>0.97309999999999997</v>
      </c>
      <c r="AH487" s="1024">
        <f t="shared" si="461"/>
        <v>0.47285642084908153</v>
      </c>
      <c r="AI487" s="1005">
        <v>61974</v>
      </c>
      <c r="AJ487" s="1005">
        <f t="shared" si="438"/>
        <v>78638</v>
      </c>
      <c r="AK487" s="1005">
        <f t="shared" si="439"/>
        <v>0</v>
      </c>
      <c r="AL487" s="1005">
        <v>445</v>
      </c>
      <c r="AM487" s="1005">
        <v>170.64</v>
      </c>
      <c r="AN487" s="1005">
        <v>356</v>
      </c>
      <c r="AO487" s="1005">
        <v>0.97199999999999998</v>
      </c>
      <c r="AP487" s="1024">
        <f t="shared" si="462"/>
        <v>0.54146250170137478</v>
      </c>
      <c r="AQ487" s="1005">
        <v>68742</v>
      </c>
      <c r="AR487" s="1005">
        <f t="shared" si="440"/>
        <v>76174</v>
      </c>
      <c r="AS487" s="1005">
        <f t="shared" si="441"/>
        <v>0</v>
      </c>
      <c r="AT487" s="1005">
        <v>445</v>
      </c>
      <c r="AU487" s="1005">
        <v>162.96</v>
      </c>
      <c r="AV487" s="1005">
        <v>356</v>
      </c>
      <c r="AW487" s="1005">
        <v>0.97130000000000005</v>
      </c>
      <c r="AX487" s="1024">
        <f t="shared" si="463"/>
        <v>0.4855997381770577</v>
      </c>
      <c r="AY487" s="1005">
        <v>56976</v>
      </c>
      <c r="AZ487" s="1005">
        <f t="shared" si="442"/>
        <v>70399</v>
      </c>
      <c r="BA487" s="1005">
        <f t="shared" si="443"/>
        <v>0</v>
      </c>
      <c r="BB487" s="1005">
        <v>445</v>
      </c>
      <c r="BC487" s="1005">
        <v>170.88</v>
      </c>
      <c r="BD487" s="1005">
        <v>356</v>
      </c>
      <c r="BE487" s="1005">
        <v>0.92689999999999995</v>
      </c>
      <c r="BF487" s="1024">
        <f t="shared" si="464"/>
        <v>0.16569824513712697</v>
      </c>
      <c r="BG487" s="1005">
        <v>21066</v>
      </c>
      <c r="BH487" s="1005">
        <f t="shared" si="444"/>
        <v>76281</v>
      </c>
      <c r="BI487" s="1005">
        <f t="shared" si="445"/>
        <v>0</v>
      </c>
      <c r="BJ487" s="1005">
        <v>445</v>
      </c>
      <c r="BK487" s="1005">
        <v>34.799999999999997</v>
      </c>
      <c r="BL487" s="1005">
        <v>356</v>
      </c>
      <c r="BM487" s="1005">
        <v>0.52</v>
      </c>
      <c r="BN487" s="1024">
        <f t="shared" si="465"/>
        <v>0.24245689655172417</v>
      </c>
      <c r="BO487" s="1005">
        <v>6075</v>
      </c>
      <c r="BP487" s="1005">
        <f t="shared" si="446"/>
        <v>15034</v>
      </c>
      <c r="BQ487" s="1005">
        <f t="shared" si="447"/>
        <v>0</v>
      </c>
      <c r="BR487" s="1005">
        <v>445</v>
      </c>
      <c r="BS487" s="1005">
        <v>179.76</v>
      </c>
      <c r="BT487" s="1005">
        <v>356</v>
      </c>
      <c r="BU487" s="1005">
        <v>0.59219999999999995</v>
      </c>
      <c r="BV487" s="1024">
        <f t="shared" si="423"/>
        <v>9.1475013279354547E-2</v>
      </c>
      <c r="BW487" s="1005">
        <v>12234</v>
      </c>
      <c r="BX487" s="1005">
        <f t="shared" si="448"/>
        <v>80245</v>
      </c>
      <c r="BY487" s="1005">
        <f t="shared" si="449"/>
        <v>0</v>
      </c>
      <c r="BZ487" s="1005">
        <v>445</v>
      </c>
      <c r="CA487" s="1005">
        <v>218.16</v>
      </c>
      <c r="CB487" s="1005">
        <v>356</v>
      </c>
      <c r="CC487" s="1005">
        <v>0.79090000000000005</v>
      </c>
      <c r="CD487" s="1024">
        <f t="shared" si="422"/>
        <v>0.42699498444468098</v>
      </c>
      <c r="CE487" s="1005">
        <v>69306</v>
      </c>
      <c r="CF487" s="1005">
        <f t="shared" si="450"/>
        <v>97387</v>
      </c>
      <c r="CG487" s="1005">
        <f t="shared" si="451"/>
        <v>0</v>
      </c>
      <c r="CH487" s="1005">
        <v>445</v>
      </c>
      <c r="CI487" s="1005">
        <v>171.6</v>
      </c>
      <c r="CJ487" s="1005">
        <v>356</v>
      </c>
      <c r="CK487" s="1005">
        <v>0.98380000000000001</v>
      </c>
      <c r="CL487" s="1024">
        <f t="shared" si="456"/>
        <v>0.57429549617049613</v>
      </c>
      <c r="CM487" s="1005">
        <v>66225</v>
      </c>
      <c r="CN487" s="1005">
        <f t="shared" si="452"/>
        <v>69189</v>
      </c>
      <c r="CO487" s="1005">
        <f t="shared" si="453"/>
        <v>0</v>
      </c>
      <c r="CP487" s="1005">
        <v>445</v>
      </c>
      <c r="CQ487" s="1005">
        <v>164.4</v>
      </c>
      <c r="CR487" s="1005">
        <v>356</v>
      </c>
      <c r="CS487" s="1005">
        <v>0.98960000000000004</v>
      </c>
      <c r="CT487" s="1024">
        <f t="shared" si="457"/>
        <v>0.56951966093713202</v>
      </c>
      <c r="CU487" s="1005">
        <v>69660</v>
      </c>
      <c r="CV487" s="1005">
        <f t="shared" si="454"/>
        <v>73388</v>
      </c>
      <c r="CW487" s="1005">
        <f t="shared" si="455"/>
        <v>0</v>
      </c>
    </row>
    <row r="488" spans="1:101">
      <c r="A488" s="1004">
        <v>482</v>
      </c>
      <c r="B488" s="1005" t="s">
        <v>794</v>
      </c>
      <c r="C488" s="1004" t="s">
        <v>1274</v>
      </c>
      <c r="D488" s="1005" t="s">
        <v>2011</v>
      </c>
      <c r="E488" s="1004" t="s">
        <v>55</v>
      </c>
      <c r="F488" s="1004">
        <v>450</v>
      </c>
      <c r="G488" s="1005">
        <v>480.9</v>
      </c>
      <c r="H488" s="1004">
        <v>480.9</v>
      </c>
      <c r="I488" s="1005">
        <v>0.97070000000000001</v>
      </c>
      <c r="J488" s="1024">
        <f t="shared" si="458"/>
        <v>0.40046440701462538</v>
      </c>
      <c r="K488" s="1005">
        <v>138660</v>
      </c>
      <c r="L488" s="1005">
        <f t="shared" si="432"/>
        <v>207749</v>
      </c>
      <c r="M488" s="1005">
        <f t="shared" si="433"/>
        <v>0</v>
      </c>
      <c r="N488" s="1005">
        <v>450</v>
      </c>
      <c r="O488" s="1005">
        <v>452.7</v>
      </c>
      <c r="P488" s="1005">
        <v>452.7</v>
      </c>
      <c r="Q488" s="1005">
        <v>0.98129999999999995</v>
      </c>
      <c r="R488" s="1024">
        <f t="shared" si="459"/>
        <v>0.35361308849412487</v>
      </c>
      <c r="S488" s="1005">
        <v>119100</v>
      </c>
      <c r="T488" s="1005">
        <f t="shared" si="434"/>
        <v>202085</v>
      </c>
      <c r="U488" s="1005">
        <f t="shared" si="435"/>
        <v>0</v>
      </c>
      <c r="V488" s="1005">
        <v>450</v>
      </c>
      <c r="W488" s="1005">
        <v>395.7</v>
      </c>
      <c r="X488" s="1005">
        <v>395.7</v>
      </c>
      <c r="Y488" s="1005">
        <v>0.96599999999999997</v>
      </c>
      <c r="Z488" s="1024">
        <f t="shared" si="460"/>
        <v>0.28262151461544943</v>
      </c>
      <c r="AA488" s="1005">
        <v>80520</v>
      </c>
      <c r="AB488" s="1005">
        <f t="shared" si="436"/>
        <v>170942</v>
      </c>
      <c r="AC488" s="1005">
        <f t="shared" si="437"/>
        <v>0</v>
      </c>
      <c r="AD488" s="1005">
        <v>450</v>
      </c>
      <c r="AE488" s="1005">
        <v>451.8</v>
      </c>
      <c r="AF488" s="1005">
        <v>451.8</v>
      </c>
      <c r="AG488" s="1005">
        <v>0.96079999999999999</v>
      </c>
      <c r="AH488" s="1024">
        <f t="shared" si="461"/>
        <v>0.51960616316097619</v>
      </c>
      <c r="AI488" s="1005">
        <v>174660</v>
      </c>
      <c r="AJ488" s="1005">
        <f t="shared" si="438"/>
        <v>201684</v>
      </c>
      <c r="AK488" s="1005">
        <f t="shared" si="439"/>
        <v>0</v>
      </c>
      <c r="AL488" s="1005">
        <v>450</v>
      </c>
      <c r="AM488" s="1005">
        <v>421.8</v>
      </c>
      <c r="AN488" s="1005">
        <v>421.8</v>
      </c>
      <c r="AO488" s="1005">
        <v>0.96879999999999999</v>
      </c>
      <c r="AP488" s="1024">
        <f t="shared" si="462"/>
        <v>0.45790697318710899</v>
      </c>
      <c r="AQ488" s="1005">
        <v>143700</v>
      </c>
      <c r="AR488" s="1005">
        <f t="shared" si="440"/>
        <v>188292</v>
      </c>
      <c r="AS488" s="1005">
        <f t="shared" si="441"/>
        <v>0</v>
      </c>
      <c r="AT488" s="1005">
        <v>450</v>
      </c>
      <c r="AU488" s="1005">
        <v>445.2</v>
      </c>
      <c r="AV488" s="1005">
        <v>445.2</v>
      </c>
      <c r="AW488" s="1005">
        <v>0.97019999999999995</v>
      </c>
      <c r="AX488" s="1024">
        <f t="shared" si="463"/>
        <v>0.4022536687631027</v>
      </c>
      <c r="AY488" s="1005">
        <v>128940</v>
      </c>
      <c r="AZ488" s="1005">
        <f t="shared" si="442"/>
        <v>192326</v>
      </c>
      <c r="BA488" s="1005">
        <f t="shared" si="443"/>
        <v>0</v>
      </c>
      <c r="BB488" s="1005">
        <v>450</v>
      </c>
      <c r="BC488" s="1005">
        <v>423.6</v>
      </c>
      <c r="BD488" s="1005">
        <v>423.6</v>
      </c>
      <c r="BE488" s="1005">
        <v>0.97729999999999995</v>
      </c>
      <c r="BF488" s="1024">
        <f t="shared" si="464"/>
        <v>0.31888726430899506</v>
      </c>
      <c r="BG488" s="1005">
        <v>100500</v>
      </c>
      <c r="BH488" s="1005">
        <f t="shared" si="444"/>
        <v>189095</v>
      </c>
      <c r="BI488" s="1005">
        <f t="shared" si="445"/>
        <v>0</v>
      </c>
      <c r="BJ488" s="1005">
        <v>450</v>
      </c>
      <c r="BK488" s="1005">
        <v>277.5</v>
      </c>
      <c r="BL488" s="1005">
        <v>360</v>
      </c>
      <c r="BM488" s="1005">
        <v>0.96199999999999997</v>
      </c>
      <c r="BN488" s="1024">
        <f t="shared" si="465"/>
        <v>8.3033033033033027E-2</v>
      </c>
      <c r="BO488" s="1005">
        <v>16590</v>
      </c>
      <c r="BP488" s="1005">
        <f t="shared" si="446"/>
        <v>119880</v>
      </c>
      <c r="BQ488" s="1005">
        <f t="shared" si="447"/>
        <v>0</v>
      </c>
      <c r="BR488" s="1005">
        <v>450</v>
      </c>
      <c r="BS488" s="1005">
        <v>366.6</v>
      </c>
      <c r="BT488" s="1005">
        <v>366.6</v>
      </c>
      <c r="BU488" s="1005">
        <v>0.98819999999999997</v>
      </c>
      <c r="BV488" s="1024">
        <f t="shared" si="423"/>
        <v>0.2912553015504285</v>
      </c>
      <c r="BW488" s="1005">
        <v>79440</v>
      </c>
      <c r="BX488" s="1005">
        <f t="shared" si="448"/>
        <v>163650</v>
      </c>
      <c r="BY488" s="1005">
        <f t="shared" si="449"/>
        <v>0</v>
      </c>
      <c r="BZ488" s="1005">
        <v>450</v>
      </c>
      <c r="CA488" s="1005">
        <v>446.1</v>
      </c>
      <c r="CB488" s="1005">
        <v>446.1</v>
      </c>
      <c r="CC488" s="1005">
        <v>0.99060000000000004</v>
      </c>
      <c r="CD488" s="1024">
        <f t="shared" si="422"/>
        <v>0.46324417351816094</v>
      </c>
      <c r="CE488" s="1005">
        <v>153750</v>
      </c>
      <c r="CF488" s="1005">
        <f t="shared" si="450"/>
        <v>199139</v>
      </c>
      <c r="CG488" s="1005">
        <f t="shared" si="451"/>
        <v>0</v>
      </c>
      <c r="CH488" s="1005">
        <v>450</v>
      </c>
      <c r="CI488" s="1005">
        <v>418.2</v>
      </c>
      <c r="CJ488" s="1005">
        <v>418.2</v>
      </c>
      <c r="CK488" s="1005">
        <v>0.99139999999999995</v>
      </c>
      <c r="CL488" s="1024">
        <f t="shared" si="456"/>
        <v>0.46265457402473192</v>
      </c>
      <c r="CM488" s="1005">
        <v>130020</v>
      </c>
      <c r="CN488" s="1005">
        <f t="shared" si="452"/>
        <v>168618</v>
      </c>
      <c r="CO488" s="1005">
        <f t="shared" si="453"/>
        <v>0</v>
      </c>
      <c r="CP488" s="1005">
        <v>450</v>
      </c>
      <c r="CQ488" s="1005">
        <v>418.8</v>
      </c>
      <c r="CR488" s="1005">
        <v>418.8</v>
      </c>
      <c r="CS488" s="1005">
        <v>0.99050000000000005</v>
      </c>
      <c r="CT488" s="1024">
        <f t="shared" si="457"/>
        <v>0.48270596481498595</v>
      </c>
      <c r="CU488" s="1005">
        <v>150405</v>
      </c>
      <c r="CV488" s="1005">
        <f t="shared" si="454"/>
        <v>186952</v>
      </c>
      <c r="CW488" s="1005">
        <f t="shared" si="455"/>
        <v>0</v>
      </c>
    </row>
    <row r="489" spans="1:101">
      <c r="A489" s="1004">
        <v>483</v>
      </c>
      <c r="B489" s="1005" t="s">
        <v>25</v>
      </c>
      <c r="C489" s="1004" t="s">
        <v>1274</v>
      </c>
      <c r="D489" s="1005" t="s">
        <v>2011</v>
      </c>
      <c r="E489" s="1004" t="s">
        <v>55</v>
      </c>
      <c r="F489" s="1004">
        <v>450</v>
      </c>
      <c r="G489" s="1005">
        <v>478.08</v>
      </c>
      <c r="H489" s="1004">
        <v>478.08</v>
      </c>
      <c r="I489" s="1005">
        <v>0.95650000000000002</v>
      </c>
      <c r="J489" s="1024">
        <f t="shared" si="458"/>
        <v>0.4727329456715752</v>
      </c>
      <c r="K489" s="1005">
        <v>162723</v>
      </c>
      <c r="L489" s="1005">
        <f t="shared" si="432"/>
        <v>206531</v>
      </c>
      <c r="M489" s="1005">
        <f t="shared" si="433"/>
        <v>0</v>
      </c>
      <c r="N489" s="1005">
        <v>450</v>
      </c>
      <c r="O489" s="1005">
        <v>456</v>
      </c>
      <c r="P489" s="1005">
        <v>456</v>
      </c>
      <c r="Q489" s="1005">
        <v>0.99860000000000004</v>
      </c>
      <c r="R489" s="1024">
        <f t="shared" si="459"/>
        <v>0.35628890775325411</v>
      </c>
      <c r="S489" s="1005">
        <v>120876</v>
      </c>
      <c r="T489" s="1005">
        <f t="shared" si="434"/>
        <v>203558</v>
      </c>
      <c r="U489" s="1005">
        <f t="shared" si="435"/>
        <v>0</v>
      </c>
      <c r="V489" s="1005">
        <v>450</v>
      </c>
      <c r="W489" s="1005">
        <v>419.52</v>
      </c>
      <c r="X489" s="1005">
        <v>419.52</v>
      </c>
      <c r="Y489" s="1005">
        <v>0.97509999999999997</v>
      </c>
      <c r="Z489" s="1024">
        <f t="shared" si="460"/>
        <v>0.37597532100177988</v>
      </c>
      <c r="AA489" s="1005">
        <v>113565</v>
      </c>
      <c r="AB489" s="1005">
        <f t="shared" si="436"/>
        <v>181233</v>
      </c>
      <c r="AC489" s="1005">
        <f t="shared" si="437"/>
        <v>0</v>
      </c>
      <c r="AD489" s="1005">
        <v>450</v>
      </c>
      <c r="AE489" s="1005">
        <v>386.64</v>
      </c>
      <c r="AF489" s="1005">
        <v>386.64</v>
      </c>
      <c r="AG489" s="1005">
        <v>0.97209999999999996</v>
      </c>
      <c r="AH489" s="1024">
        <f t="shared" si="461"/>
        <v>0.34066587462094161</v>
      </c>
      <c r="AI489" s="1005">
        <v>97996</v>
      </c>
      <c r="AJ489" s="1005">
        <f t="shared" si="438"/>
        <v>172596</v>
      </c>
      <c r="AK489" s="1005">
        <f t="shared" si="439"/>
        <v>0</v>
      </c>
      <c r="AL489" s="1005">
        <v>450</v>
      </c>
      <c r="AM489" s="1005">
        <v>407.28</v>
      </c>
      <c r="AN489" s="1005">
        <v>407.28</v>
      </c>
      <c r="AO489" s="1005">
        <v>0.97130000000000005</v>
      </c>
      <c r="AP489" s="1024">
        <f t="shared" si="462"/>
        <v>0.38230944128685873</v>
      </c>
      <c r="AQ489" s="1005">
        <v>115846</v>
      </c>
      <c r="AR489" s="1005">
        <f t="shared" si="440"/>
        <v>181810</v>
      </c>
      <c r="AS489" s="1005">
        <f t="shared" si="441"/>
        <v>0</v>
      </c>
      <c r="AT489" s="1005">
        <v>450</v>
      </c>
      <c r="AU489" s="1005">
        <v>437.04</v>
      </c>
      <c r="AV489" s="1005">
        <v>437.04</v>
      </c>
      <c r="AW489" s="1005">
        <v>0.98829999999999996</v>
      </c>
      <c r="AX489" s="1024">
        <f t="shared" si="463"/>
        <v>0.52678244554274212</v>
      </c>
      <c r="AY489" s="1005">
        <v>165762</v>
      </c>
      <c r="AZ489" s="1005">
        <f t="shared" si="442"/>
        <v>188801</v>
      </c>
      <c r="BA489" s="1005">
        <f t="shared" si="443"/>
        <v>0</v>
      </c>
      <c r="BB489" s="1005">
        <v>450</v>
      </c>
      <c r="BC489" s="1005">
        <v>479.04</v>
      </c>
      <c r="BD489" s="1005">
        <v>479.04</v>
      </c>
      <c r="BE489" s="1005">
        <v>0.97619999999999996</v>
      </c>
      <c r="BF489" s="1024">
        <f t="shared" si="464"/>
        <v>0.4800343294115112</v>
      </c>
      <c r="BG489" s="1005">
        <v>171087</v>
      </c>
      <c r="BH489" s="1005">
        <f t="shared" si="444"/>
        <v>213843</v>
      </c>
      <c r="BI489" s="1005">
        <f t="shared" si="445"/>
        <v>0</v>
      </c>
      <c r="BJ489" s="1005">
        <v>450</v>
      </c>
      <c r="BK489" s="1005">
        <v>437.76</v>
      </c>
      <c r="BL489" s="1005">
        <v>437.76</v>
      </c>
      <c r="BM489" s="1005">
        <v>0.9869</v>
      </c>
      <c r="BN489" s="1024">
        <f t="shared" si="465"/>
        <v>0.49832290143762181</v>
      </c>
      <c r="BO489" s="1005">
        <v>157065</v>
      </c>
      <c r="BP489" s="1005">
        <f t="shared" si="446"/>
        <v>189112</v>
      </c>
      <c r="BQ489" s="1005">
        <f t="shared" si="447"/>
        <v>0</v>
      </c>
      <c r="BR489" s="1005">
        <v>450</v>
      </c>
      <c r="BS489" s="1005">
        <v>440.64</v>
      </c>
      <c r="BT489" s="1005">
        <v>440.64</v>
      </c>
      <c r="BU489" s="1005">
        <v>0.9859</v>
      </c>
      <c r="BV489" s="1024">
        <f t="shared" si="423"/>
        <v>0.48670042987326356</v>
      </c>
      <c r="BW489" s="1005">
        <v>159558</v>
      </c>
      <c r="BX489" s="1005">
        <f t="shared" si="448"/>
        <v>196702</v>
      </c>
      <c r="BY489" s="1005">
        <f t="shared" si="449"/>
        <v>0</v>
      </c>
      <c r="BZ489" s="1005">
        <v>450</v>
      </c>
      <c r="CA489" s="1005">
        <v>487.2</v>
      </c>
      <c r="CB489" s="1005">
        <v>487.2</v>
      </c>
      <c r="CC489" s="1005">
        <v>0.98529999999999995</v>
      </c>
      <c r="CD489" s="1024">
        <f t="shared" si="422"/>
        <v>0.42846052492187087</v>
      </c>
      <c r="CE489" s="1005">
        <v>155307</v>
      </c>
      <c r="CF489" s="1005">
        <f t="shared" si="450"/>
        <v>217486</v>
      </c>
      <c r="CG489" s="1005">
        <f t="shared" si="451"/>
        <v>0</v>
      </c>
      <c r="CH489" s="1005">
        <v>450</v>
      </c>
      <c r="CI489" s="1005">
        <v>438.24</v>
      </c>
      <c r="CJ489" s="1005">
        <v>438.24</v>
      </c>
      <c r="CK489" s="1005">
        <v>0.98540000000000005</v>
      </c>
      <c r="CL489" s="1024">
        <f t="shared" si="456"/>
        <v>0.50053093868982423</v>
      </c>
      <c r="CM489" s="1005">
        <v>147405</v>
      </c>
      <c r="CN489" s="1005">
        <f t="shared" si="452"/>
        <v>176698</v>
      </c>
      <c r="CO489" s="1005">
        <f t="shared" si="453"/>
        <v>0</v>
      </c>
      <c r="CP489" s="1005">
        <v>450</v>
      </c>
      <c r="CQ489" s="1005">
        <v>465.12</v>
      </c>
      <c r="CR489" s="1005">
        <v>465.12</v>
      </c>
      <c r="CS489" s="1005">
        <v>0.98660000000000003</v>
      </c>
      <c r="CT489" s="1024">
        <f t="shared" si="457"/>
        <v>0.4425410161234839</v>
      </c>
      <c r="CU489" s="1005">
        <v>153141</v>
      </c>
      <c r="CV489" s="1005">
        <f t="shared" si="454"/>
        <v>207630</v>
      </c>
      <c r="CW489" s="1005">
        <f t="shared" si="455"/>
        <v>0</v>
      </c>
    </row>
    <row r="490" spans="1:101">
      <c r="A490" s="1004">
        <v>484</v>
      </c>
      <c r="B490" s="1005" t="s">
        <v>35</v>
      </c>
      <c r="C490" s="1004" t="s">
        <v>1274</v>
      </c>
      <c r="D490" s="1005" t="s">
        <v>2011</v>
      </c>
      <c r="E490" s="1004" t="s">
        <v>55</v>
      </c>
      <c r="F490" s="1004">
        <v>450</v>
      </c>
      <c r="G490" s="1005">
        <v>426.72</v>
      </c>
      <c r="H490" s="1004">
        <v>426.72</v>
      </c>
      <c r="I490" s="1005">
        <v>0.94299999999999995</v>
      </c>
      <c r="J490" s="1024">
        <f t="shared" si="458"/>
        <v>0.41369828771403572</v>
      </c>
      <c r="K490" s="1005">
        <v>127104</v>
      </c>
      <c r="L490" s="1005">
        <f t="shared" si="432"/>
        <v>184343</v>
      </c>
      <c r="M490" s="1005">
        <f t="shared" si="433"/>
        <v>0</v>
      </c>
      <c r="N490" s="1005">
        <v>450</v>
      </c>
      <c r="O490" s="1005">
        <v>420</v>
      </c>
      <c r="P490" s="1005">
        <v>420</v>
      </c>
      <c r="Q490" s="1005">
        <v>0.9163</v>
      </c>
      <c r="R490" s="1024">
        <f t="shared" si="459"/>
        <v>0.24706221198156683</v>
      </c>
      <c r="S490" s="1005">
        <v>77202</v>
      </c>
      <c r="T490" s="1005">
        <f t="shared" si="434"/>
        <v>187488</v>
      </c>
      <c r="U490" s="1005">
        <f t="shared" si="435"/>
        <v>0</v>
      </c>
      <c r="V490" s="1005">
        <v>450</v>
      </c>
      <c r="W490" s="1005">
        <v>453.6</v>
      </c>
      <c r="X490" s="1005">
        <v>453.6</v>
      </c>
      <c r="Y490" s="1005">
        <v>0.94189999999999996</v>
      </c>
      <c r="Z490" s="1024">
        <f t="shared" si="460"/>
        <v>0.31902189888300997</v>
      </c>
      <c r="AA490" s="1005">
        <v>104190</v>
      </c>
      <c r="AB490" s="1005">
        <f t="shared" si="436"/>
        <v>195955</v>
      </c>
      <c r="AC490" s="1005">
        <f t="shared" si="437"/>
        <v>0</v>
      </c>
      <c r="AD490" s="1005">
        <v>450</v>
      </c>
      <c r="AE490" s="1005">
        <v>453.12</v>
      </c>
      <c r="AF490" s="1005">
        <v>453.12</v>
      </c>
      <c r="AG490" s="1005">
        <v>0.95040000000000002</v>
      </c>
      <c r="AH490" s="1024">
        <f t="shared" si="461"/>
        <v>0.31751184618188444</v>
      </c>
      <c r="AI490" s="1005">
        <v>107040</v>
      </c>
      <c r="AJ490" s="1005">
        <f t="shared" si="438"/>
        <v>202273</v>
      </c>
      <c r="AK490" s="1005">
        <f t="shared" si="439"/>
        <v>0</v>
      </c>
      <c r="AL490" s="1005">
        <v>450</v>
      </c>
      <c r="AM490" s="1005">
        <v>438</v>
      </c>
      <c r="AN490" s="1005">
        <v>438</v>
      </c>
      <c r="AO490" s="1005">
        <v>0.95720000000000005</v>
      </c>
      <c r="AP490" s="1024">
        <f t="shared" si="462"/>
        <v>0.24979746648991014</v>
      </c>
      <c r="AQ490" s="1005">
        <v>81402</v>
      </c>
      <c r="AR490" s="1005">
        <f t="shared" si="440"/>
        <v>195523</v>
      </c>
      <c r="AS490" s="1005">
        <f t="shared" si="441"/>
        <v>0</v>
      </c>
      <c r="AT490" s="1005">
        <v>450</v>
      </c>
      <c r="AU490" s="1005">
        <v>426</v>
      </c>
      <c r="AV490" s="1005">
        <v>426</v>
      </c>
      <c r="AW490" s="1005">
        <v>0.94099999999999995</v>
      </c>
      <c r="AX490" s="1024">
        <f t="shared" si="463"/>
        <v>0.34471830985915491</v>
      </c>
      <c r="AY490" s="1005">
        <v>105732</v>
      </c>
      <c r="AZ490" s="1005">
        <f t="shared" si="442"/>
        <v>184032</v>
      </c>
      <c r="BA490" s="1005">
        <f t="shared" si="443"/>
        <v>0</v>
      </c>
      <c r="BB490" s="1005">
        <v>450</v>
      </c>
      <c r="BC490" s="1005">
        <v>449.04</v>
      </c>
      <c r="BD490" s="1005">
        <v>449.04</v>
      </c>
      <c r="BE490" s="1005">
        <v>0.94340000000000002</v>
      </c>
      <c r="BF490" s="1024">
        <f t="shared" si="464"/>
        <v>0.36760321661120782</v>
      </c>
      <c r="BG490" s="1005">
        <v>122811</v>
      </c>
      <c r="BH490" s="1005">
        <f t="shared" si="444"/>
        <v>200451</v>
      </c>
      <c r="BI490" s="1005">
        <f t="shared" si="445"/>
        <v>0</v>
      </c>
      <c r="BJ490" s="1005">
        <v>450</v>
      </c>
      <c r="BK490" s="1005">
        <v>448.08</v>
      </c>
      <c r="BL490" s="1005">
        <v>448.08</v>
      </c>
      <c r="BM490" s="1005">
        <v>0.90969999999999995</v>
      </c>
      <c r="BN490" s="1024">
        <f t="shared" si="465"/>
        <v>0.33238112241861573</v>
      </c>
      <c r="BO490" s="1005">
        <v>107232</v>
      </c>
      <c r="BP490" s="1005">
        <f t="shared" si="446"/>
        <v>193571</v>
      </c>
      <c r="BQ490" s="1005">
        <f t="shared" si="447"/>
        <v>0</v>
      </c>
      <c r="BR490" s="1005">
        <v>450</v>
      </c>
      <c r="BS490" s="1005">
        <v>431.52</v>
      </c>
      <c r="BT490" s="1005">
        <v>431.52</v>
      </c>
      <c r="BU490" s="1005">
        <v>0.87929999999999997</v>
      </c>
      <c r="BV490" s="1024">
        <f t="shared" si="423"/>
        <v>0.30923135921633355</v>
      </c>
      <c r="BW490" s="1005">
        <v>99279</v>
      </c>
      <c r="BX490" s="1005">
        <f t="shared" si="448"/>
        <v>192631</v>
      </c>
      <c r="BY490" s="1005">
        <f t="shared" si="449"/>
        <v>0</v>
      </c>
      <c r="BZ490" s="1005">
        <v>450</v>
      </c>
      <c r="CA490" s="1005">
        <v>423.36</v>
      </c>
      <c r="CB490" s="1005">
        <v>423.36</v>
      </c>
      <c r="CC490" s="1005">
        <v>0.88819999999999999</v>
      </c>
      <c r="CD490" s="1024">
        <f t="shared" si="422"/>
        <v>0.31639167763879744</v>
      </c>
      <c r="CE490" s="1005">
        <v>99657</v>
      </c>
      <c r="CF490" s="1005">
        <f t="shared" si="450"/>
        <v>188988</v>
      </c>
      <c r="CG490" s="1005">
        <f t="shared" si="451"/>
        <v>0</v>
      </c>
      <c r="CH490" s="1005">
        <v>450</v>
      </c>
      <c r="CI490" s="1005">
        <v>454.56</v>
      </c>
      <c r="CJ490" s="1005">
        <v>454.56</v>
      </c>
      <c r="CK490" s="1005">
        <v>0.92379999999999995</v>
      </c>
      <c r="CL490" s="1024">
        <f t="shared" si="456"/>
        <v>0.33587228780107609</v>
      </c>
      <c r="CM490" s="1005">
        <v>102597</v>
      </c>
      <c r="CN490" s="1005">
        <f t="shared" si="452"/>
        <v>183279</v>
      </c>
      <c r="CO490" s="1005">
        <f t="shared" si="453"/>
        <v>0</v>
      </c>
      <c r="CP490" s="1005">
        <v>450</v>
      </c>
      <c r="CQ490" s="1005">
        <v>438</v>
      </c>
      <c r="CR490" s="1005">
        <v>438</v>
      </c>
      <c r="CS490" s="1005">
        <v>0.95589999999999997</v>
      </c>
      <c r="CT490" s="1024">
        <f t="shared" si="457"/>
        <v>0.3243850346148181</v>
      </c>
      <c r="CU490" s="1005">
        <v>105708</v>
      </c>
      <c r="CV490" s="1005">
        <f t="shared" si="454"/>
        <v>195523</v>
      </c>
      <c r="CW490" s="1005">
        <f t="shared" si="455"/>
        <v>0</v>
      </c>
    </row>
    <row r="491" spans="1:101">
      <c r="A491" s="1004">
        <v>485</v>
      </c>
      <c r="B491" s="1005" t="s">
        <v>20</v>
      </c>
      <c r="C491" s="1004" t="s">
        <v>1274</v>
      </c>
      <c r="D491" s="1005" t="s">
        <v>2050</v>
      </c>
      <c r="E491" s="1004" t="s">
        <v>55</v>
      </c>
      <c r="F491" s="1004">
        <v>452.22</v>
      </c>
      <c r="G491" s="1005">
        <v>92.8</v>
      </c>
      <c r="H491" s="1004">
        <v>452.22</v>
      </c>
      <c r="I491" s="1005">
        <v>0.99070000000000003</v>
      </c>
      <c r="J491" s="1024">
        <f t="shared" si="458"/>
        <v>0.76912715517241381</v>
      </c>
      <c r="K491" s="1005">
        <v>51390</v>
      </c>
      <c r="L491" s="1005">
        <f t="shared" si="432"/>
        <v>40090</v>
      </c>
      <c r="M491" s="1005">
        <f t="shared" si="433"/>
        <v>11300</v>
      </c>
      <c r="N491" s="1005">
        <v>452.22</v>
      </c>
      <c r="O491" s="1005">
        <v>94.8</v>
      </c>
      <c r="P491" s="1005">
        <v>452.22</v>
      </c>
      <c r="Q491" s="1005">
        <v>0.99180000000000001</v>
      </c>
      <c r="R491" s="1024">
        <f t="shared" si="459"/>
        <v>0.56088652964928998</v>
      </c>
      <c r="S491" s="1005">
        <v>39560</v>
      </c>
      <c r="T491" s="1005">
        <f t="shared" si="434"/>
        <v>42319</v>
      </c>
      <c r="U491" s="1005">
        <f t="shared" si="435"/>
        <v>0</v>
      </c>
      <c r="V491" s="1005">
        <v>452.22</v>
      </c>
      <c r="W491" s="1005">
        <v>101.6</v>
      </c>
      <c r="X491" s="1005">
        <v>452.22</v>
      </c>
      <c r="Y491" s="1005">
        <v>0.99250000000000005</v>
      </c>
      <c r="Z491" s="1024">
        <f t="shared" si="460"/>
        <v>0.56725721784776906</v>
      </c>
      <c r="AA491" s="1005">
        <v>41496</v>
      </c>
      <c r="AB491" s="1005">
        <f t="shared" si="436"/>
        <v>43891</v>
      </c>
      <c r="AC491" s="1005">
        <f t="shared" si="437"/>
        <v>0</v>
      </c>
      <c r="AD491" s="1005">
        <v>452.22</v>
      </c>
      <c r="AE491" s="1005">
        <v>90</v>
      </c>
      <c r="AF491" s="1005">
        <v>452.22</v>
      </c>
      <c r="AG491" s="1005">
        <v>0.99099999999999999</v>
      </c>
      <c r="AH491" s="1024">
        <f t="shared" si="461"/>
        <v>0.49342891278375151</v>
      </c>
      <c r="AI491" s="1005">
        <v>33040</v>
      </c>
      <c r="AJ491" s="1005">
        <f t="shared" si="438"/>
        <v>40176</v>
      </c>
      <c r="AK491" s="1005">
        <f t="shared" si="439"/>
        <v>0</v>
      </c>
      <c r="AL491" s="1005">
        <v>452.22</v>
      </c>
      <c r="AM491" s="1005">
        <v>90.8</v>
      </c>
      <c r="AN491" s="1005">
        <v>452.22</v>
      </c>
      <c r="AO491" s="1005">
        <v>0.99060000000000004</v>
      </c>
      <c r="AP491" s="1024">
        <f t="shared" si="462"/>
        <v>0.5739602576855668</v>
      </c>
      <c r="AQ491" s="1005">
        <v>38774</v>
      </c>
      <c r="AR491" s="1005">
        <f t="shared" si="440"/>
        <v>40533</v>
      </c>
      <c r="AS491" s="1005">
        <f t="shared" si="441"/>
        <v>0</v>
      </c>
      <c r="AT491" s="1005">
        <v>452.22</v>
      </c>
      <c r="AU491" s="1005">
        <v>87.6</v>
      </c>
      <c r="AV491" s="1005">
        <v>452.22</v>
      </c>
      <c r="AW491" s="1005">
        <v>0.99019999999999997</v>
      </c>
      <c r="AX491" s="1024">
        <f t="shared" si="463"/>
        <v>0.72406139015728066</v>
      </c>
      <c r="AY491" s="1005">
        <v>45668</v>
      </c>
      <c r="AZ491" s="1005">
        <f t="shared" si="442"/>
        <v>37843</v>
      </c>
      <c r="BA491" s="1005">
        <f t="shared" si="443"/>
        <v>7825</v>
      </c>
      <c r="BB491" s="1005">
        <v>452.22</v>
      </c>
      <c r="BC491" s="1005">
        <v>86.4</v>
      </c>
      <c r="BD491" s="1005">
        <v>452.22</v>
      </c>
      <c r="BE491" s="1005">
        <v>0.98909999999999998</v>
      </c>
      <c r="BF491" s="1024">
        <f t="shared" si="464"/>
        <v>0.57951264436479488</v>
      </c>
      <c r="BG491" s="1005">
        <v>37252</v>
      </c>
      <c r="BH491" s="1005">
        <f t="shared" si="444"/>
        <v>38569</v>
      </c>
      <c r="BI491" s="1005">
        <f t="shared" si="445"/>
        <v>0</v>
      </c>
      <c r="BJ491" s="1005">
        <v>452.22</v>
      </c>
      <c r="BK491" s="1005">
        <v>92.4</v>
      </c>
      <c r="BL491" s="1005">
        <v>452.22</v>
      </c>
      <c r="BM491" s="1005">
        <v>0.99070000000000003</v>
      </c>
      <c r="BN491" s="1024">
        <f t="shared" si="465"/>
        <v>0.51455026455026454</v>
      </c>
      <c r="BO491" s="1005">
        <v>34232</v>
      </c>
      <c r="BP491" s="1005">
        <f t="shared" si="446"/>
        <v>39917</v>
      </c>
      <c r="BQ491" s="1005">
        <f t="shared" si="447"/>
        <v>0</v>
      </c>
      <c r="BR491" s="1005">
        <v>452.22</v>
      </c>
      <c r="BS491" s="1005">
        <v>114</v>
      </c>
      <c r="BT491" s="1005">
        <v>452.22</v>
      </c>
      <c r="BU491" s="1005">
        <v>0.98640000000000005</v>
      </c>
      <c r="BV491" s="1024">
        <f t="shared" si="423"/>
        <v>0.54194963214487835</v>
      </c>
      <c r="BW491" s="1005">
        <v>45966</v>
      </c>
      <c r="BX491" s="1005">
        <f t="shared" si="448"/>
        <v>50890</v>
      </c>
      <c r="BY491" s="1005">
        <f t="shared" si="449"/>
        <v>0</v>
      </c>
      <c r="BZ491" s="1005">
        <v>452.22</v>
      </c>
      <c r="CA491" s="1005">
        <v>108.8</v>
      </c>
      <c r="CB491" s="1005">
        <v>452.22</v>
      </c>
      <c r="CC491" s="1005">
        <v>0.98909999999999998</v>
      </c>
      <c r="CD491" s="1024">
        <f t="shared" ref="CD491:CD514" si="466">+(CE491/(24*31*CA491))</f>
        <v>0.65254882194813413</v>
      </c>
      <c r="CE491" s="1005">
        <v>52822</v>
      </c>
      <c r="CF491" s="1005">
        <f t="shared" si="450"/>
        <v>48568</v>
      </c>
      <c r="CG491" s="1005">
        <f t="shared" si="451"/>
        <v>4254</v>
      </c>
      <c r="CH491" s="1005">
        <v>452.22</v>
      </c>
      <c r="CI491" s="1005">
        <v>104</v>
      </c>
      <c r="CJ491" s="1005">
        <v>452.22</v>
      </c>
      <c r="CK491" s="1005">
        <v>0.98670000000000002</v>
      </c>
      <c r="CL491" s="1024">
        <f t="shared" si="456"/>
        <v>0.62127976190476186</v>
      </c>
      <c r="CM491" s="1005">
        <v>43420</v>
      </c>
      <c r="CN491" s="1005">
        <f t="shared" si="452"/>
        <v>41933</v>
      </c>
      <c r="CO491" s="1005">
        <f t="shared" si="453"/>
        <v>1487</v>
      </c>
      <c r="CP491" s="1005">
        <v>452.22</v>
      </c>
      <c r="CQ491" s="1005">
        <v>88</v>
      </c>
      <c r="CR491" s="1005">
        <v>452.22</v>
      </c>
      <c r="CS491" s="1005">
        <v>0.98019999999999996</v>
      </c>
      <c r="CT491" s="1024">
        <f t="shared" si="457"/>
        <v>0.56335532746823069</v>
      </c>
      <c r="CU491" s="1005">
        <v>36884</v>
      </c>
      <c r="CV491" s="1005">
        <f t="shared" si="454"/>
        <v>39283</v>
      </c>
      <c r="CW491" s="1005">
        <f t="shared" si="455"/>
        <v>0</v>
      </c>
    </row>
    <row r="492" spans="1:101">
      <c r="A492" s="1004">
        <v>486</v>
      </c>
      <c r="B492" s="1005" t="s">
        <v>1773</v>
      </c>
      <c r="C492" s="1004" t="s">
        <v>1274</v>
      </c>
      <c r="D492" s="1005" t="s">
        <v>2051</v>
      </c>
      <c r="E492" s="1004" t="s">
        <v>55</v>
      </c>
      <c r="F492" s="1004">
        <v>458</v>
      </c>
      <c r="G492" s="1005">
        <v>132</v>
      </c>
      <c r="H492" s="1004">
        <v>366.4</v>
      </c>
      <c r="I492" s="1005">
        <v>1</v>
      </c>
      <c r="J492" s="1024">
        <f t="shared" si="458"/>
        <v>0.68952020202020203</v>
      </c>
      <c r="K492" s="1005">
        <v>65532</v>
      </c>
      <c r="L492" s="1005">
        <f t="shared" si="432"/>
        <v>57024</v>
      </c>
      <c r="M492" s="1005">
        <f t="shared" si="433"/>
        <v>8508</v>
      </c>
      <c r="N492" s="1005">
        <v>458</v>
      </c>
      <c r="O492" s="1005">
        <v>132</v>
      </c>
      <c r="P492" s="1005">
        <v>366.4</v>
      </c>
      <c r="Q492" s="1005">
        <v>0.94130000000000003</v>
      </c>
      <c r="R492" s="1024">
        <f t="shared" si="459"/>
        <v>0.40591397849462363</v>
      </c>
      <c r="S492" s="1005">
        <v>39864</v>
      </c>
      <c r="T492" s="1005">
        <f t="shared" si="434"/>
        <v>58925</v>
      </c>
      <c r="U492" s="1005">
        <f t="shared" si="435"/>
        <v>0</v>
      </c>
      <c r="V492" s="1005">
        <v>458</v>
      </c>
      <c r="W492" s="1005">
        <v>94.08</v>
      </c>
      <c r="X492" s="1005">
        <v>366.4</v>
      </c>
      <c r="Y492" s="1005">
        <v>0.92330000000000001</v>
      </c>
      <c r="Z492" s="1024">
        <f t="shared" si="460"/>
        <v>0.65396471088435371</v>
      </c>
      <c r="AA492" s="1005">
        <v>44298</v>
      </c>
      <c r="AB492" s="1005">
        <f t="shared" si="436"/>
        <v>40643</v>
      </c>
      <c r="AC492" s="1005">
        <f t="shared" si="437"/>
        <v>3655</v>
      </c>
      <c r="AD492" s="1005">
        <v>458</v>
      </c>
      <c r="AE492" s="1005">
        <v>93.12</v>
      </c>
      <c r="AF492" s="1005">
        <v>366.4</v>
      </c>
      <c r="AG492" s="1005">
        <v>0.93830000000000002</v>
      </c>
      <c r="AH492" s="1024">
        <f t="shared" si="461"/>
        <v>0.61765602483095006</v>
      </c>
      <c r="AI492" s="1005">
        <v>42792</v>
      </c>
      <c r="AJ492" s="1005">
        <f t="shared" si="438"/>
        <v>41569</v>
      </c>
      <c r="AK492" s="1005">
        <f t="shared" si="439"/>
        <v>1223</v>
      </c>
      <c r="AL492" s="1005">
        <v>458</v>
      </c>
      <c r="AM492" s="1005">
        <v>163.68</v>
      </c>
      <c r="AN492" s="1005">
        <v>366.4</v>
      </c>
      <c r="AO492" s="1005">
        <v>0.97670000000000001</v>
      </c>
      <c r="AP492" s="1024">
        <f t="shared" si="462"/>
        <v>0.5469957115378552</v>
      </c>
      <c r="AQ492" s="1005">
        <v>66612</v>
      </c>
      <c r="AR492" s="1005">
        <f t="shared" si="440"/>
        <v>73067</v>
      </c>
      <c r="AS492" s="1005">
        <f t="shared" si="441"/>
        <v>0</v>
      </c>
      <c r="AT492" s="1005">
        <v>458</v>
      </c>
      <c r="AU492" s="1005">
        <v>223.68</v>
      </c>
      <c r="AV492" s="1005">
        <v>366.4</v>
      </c>
      <c r="AW492" s="1005">
        <v>0.98360000000000003</v>
      </c>
      <c r="AX492" s="1024">
        <f t="shared" si="463"/>
        <v>0.50030549594659035</v>
      </c>
      <c r="AY492" s="1005">
        <v>80574</v>
      </c>
      <c r="AZ492" s="1005">
        <f t="shared" si="442"/>
        <v>96630</v>
      </c>
      <c r="BA492" s="1005">
        <f t="shared" si="443"/>
        <v>0</v>
      </c>
      <c r="BB492" s="1005">
        <v>458</v>
      </c>
      <c r="BC492" s="1005">
        <v>216</v>
      </c>
      <c r="BD492" s="1005">
        <v>366.4</v>
      </c>
      <c r="BE492" s="1005">
        <v>0.99980000000000002</v>
      </c>
      <c r="BF492" s="1024">
        <f t="shared" si="464"/>
        <v>0.46370967741935482</v>
      </c>
      <c r="BG492" s="1005">
        <v>74520</v>
      </c>
      <c r="BH492" s="1005">
        <f t="shared" si="444"/>
        <v>96422</v>
      </c>
      <c r="BI492" s="1005">
        <f t="shared" si="445"/>
        <v>0</v>
      </c>
      <c r="BJ492" s="1005">
        <v>458</v>
      </c>
      <c r="BK492" s="1005">
        <v>132</v>
      </c>
      <c r="BL492" s="1005">
        <v>366.4</v>
      </c>
      <c r="BM492" s="1005">
        <v>1.0009999999999999</v>
      </c>
      <c r="BN492" s="1024">
        <f t="shared" si="465"/>
        <v>0.60050505050505054</v>
      </c>
      <c r="BO492" s="1005">
        <v>57072</v>
      </c>
      <c r="BP492" s="1005">
        <f t="shared" si="446"/>
        <v>57024</v>
      </c>
      <c r="BQ492" s="1005">
        <f t="shared" si="447"/>
        <v>48</v>
      </c>
      <c r="BR492" s="1005">
        <v>458</v>
      </c>
      <c r="BS492" s="1005">
        <v>132</v>
      </c>
      <c r="BT492" s="1005">
        <v>366.4</v>
      </c>
      <c r="BU492" s="1005">
        <v>0.99909999999999999</v>
      </c>
      <c r="BV492" s="1024">
        <f t="shared" si="423"/>
        <v>0.67900782013685235</v>
      </c>
      <c r="BW492" s="1005">
        <v>66684</v>
      </c>
      <c r="BX492" s="1005">
        <f t="shared" si="448"/>
        <v>58925</v>
      </c>
      <c r="BY492" s="1005">
        <f t="shared" si="449"/>
        <v>7759</v>
      </c>
      <c r="BZ492" s="1005">
        <v>458</v>
      </c>
      <c r="CA492" s="1005">
        <v>168</v>
      </c>
      <c r="CB492" s="1005">
        <v>366.4</v>
      </c>
      <c r="CC492" s="1005">
        <v>1</v>
      </c>
      <c r="CD492" s="1024">
        <f t="shared" si="466"/>
        <v>0.58006912442396308</v>
      </c>
      <c r="CE492" s="1005">
        <v>72504</v>
      </c>
      <c r="CF492" s="1005">
        <f t="shared" si="450"/>
        <v>74995</v>
      </c>
      <c r="CG492" s="1005">
        <f t="shared" si="451"/>
        <v>0</v>
      </c>
      <c r="CH492" s="1005">
        <v>458</v>
      </c>
      <c r="CI492" s="1005">
        <v>144</v>
      </c>
      <c r="CJ492" s="1005">
        <v>366.4</v>
      </c>
      <c r="CK492" s="1005">
        <v>1</v>
      </c>
      <c r="CL492" s="1024">
        <f t="shared" si="456"/>
        <v>0.70101686507936511</v>
      </c>
      <c r="CM492" s="1005">
        <v>67836</v>
      </c>
      <c r="CN492" s="1005">
        <f t="shared" si="452"/>
        <v>58061</v>
      </c>
      <c r="CO492" s="1005">
        <f t="shared" si="453"/>
        <v>9775</v>
      </c>
      <c r="CP492" s="1005">
        <v>458</v>
      </c>
      <c r="CQ492" s="1005">
        <v>204</v>
      </c>
      <c r="CR492" s="1005">
        <v>366.4</v>
      </c>
      <c r="CS492" s="1005">
        <v>1</v>
      </c>
      <c r="CT492" s="1024">
        <f t="shared" si="457"/>
        <v>0.41263440860215056</v>
      </c>
      <c r="CU492" s="1005">
        <v>62628</v>
      </c>
      <c r="CV492" s="1005">
        <f t="shared" si="454"/>
        <v>91066</v>
      </c>
      <c r="CW492" s="1005">
        <f t="shared" si="455"/>
        <v>0</v>
      </c>
    </row>
    <row r="493" spans="1:101">
      <c r="A493" s="1004">
        <v>487</v>
      </c>
      <c r="B493" s="1005" t="s">
        <v>446</v>
      </c>
      <c r="C493" s="1004" t="s">
        <v>1274</v>
      </c>
      <c r="D493" s="1005" t="s">
        <v>2051</v>
      </c>
      <c r="E493" s="1004" t="s">
        <v>55</v>
      </c>
      <c r="F493" s="1004">
        <v>467</v>
      </c>
      <c r="G493" s="1005">
        <v>69.599999999999994</v>
      </c>
      <c r="H493" s="1004">
        <v>373.6</v>
      </c>
      <c r="I493" s="1005">
        <v>0.94740000000000002</v>
      </c>
      <c r="J493" s="1024">
        <f t="shared" si="458"/>
        <v>0.31226053639846746</v>
      </c>
      <c r="K493" s="1005">
        <v>15648</v>
      </c>
      <c r="L493" s="1005">
        <f t="shared" si="432"/>
        <v>30067</v>
      </c>
      <c r="M493" s="1005">
        <f t="shared" si="433"/>
        <v>0</v>
      </c>
      <c r="N493" s="1005">
        <v>467</v>
      </c>
      <c r="O493" s="1005">
        <v>52.8</v>
      </c>
      <c r="P493" s="1005">
        <v>373.6</v>
      </c>
      <c r="Q493" s="1005">
        <v>0.91420000000000001</v>
      </c>
      <c r="R493" s="1024">
        <f t="shared" si="459"/>
        <v>0.20833333333333334</v>
      </c>
      <c r="S493" s="1005">
        <v>8184</v>
      </c>
      <c r="T493" s="1005">
        <f t="shared" si="434"/>
        <v>23570</v>
      </c>
      <c r="U493" s="1005">
        <f t="shared" si="435"/>
        <v>0</v>
      </c>
      <c r="V493" s="1005">
        <v>467</v>
      </c>
      <c r="W493" s="1005">
        <v>33.6</v>
      </c>
      <c r="X493" s="1005">
        <v>373.6</v>
      </c>
      <c r="Y493" s="1005">
        <v>0.93020000000000003</v>
      </c>
      <c r="Z493" s="1024">
        <f t="shared" si="460"/>
        <v>0.34499007936507936</v>
      </c>
      <c r="AA493" s="1005">
        <v>8346</v>
      </c>
      <c r="AB493" s="1005">
        <f t="shared" si="436"/>
        <v>14515</v>
      </c>
      <c r="AC493" s="1005">
        <f t="shared" si="437"/>
        <v>0</v>
      </c>
      <c r="AD493" s="1005">
        <v>467</v>
      </c>
      <c r="AE493" s="1005">
        <v>50.4</v>
      </c>
      <c r="AF493" s="1005">
        <v>373.6</v>
      </c>
      <c r="AG493" s="1005">
        <v>0.94950000000000001</v>
      </c>
      <c r="AH493" s="1024">
        <f t="shared" si="461"/>
        <v>0.27601766513056836</v>
      </c>
      <c r="AI493" s="1005">
        <v>10350</v>
      </c>
      <c r="AJ493" s="1005">
        <f t="shared" si="438"/>
        <v>22499</v>
      </c>
      <c r="AK493" s="1005">
        <f t="shared" si="439"/>
        <v>0</v>
      </c>
      <c r="AL493" s="1005">
        <v>467</v>
      </c>
      <c r="AM493" s="1005">
        <v>54</v>
      </c>
      <c r="AN493" s="1005">
        <v>373.6</v>
      </c>
      <c r="AO493" s="1005">
        <v>0.96319999999999995</v>
      </c>
      <c r="AP493" s="1024">
        <f t="shared" si="462"/>
        <v>0.31660692951015534</v>
      </c>
      <c r="AQ493" s="1005">
        <v>12720</v>
      </c>
      <c r="AR493" s="1005">
        <f t="shared" si="440"/>
        <v>24106</v>
      </c>
      <c r="AS493" s="1005">
        <f t="shared" si="441"/>
        <v>0</v>
      </c>
      <c r="AT493" s="1005">
        <v>467</v>
      </c>
      <c r="AU493" s="1005">
        <v>55.2</v>
      </c>
      <c r="AV493" s="1005">
        <v>373.6</v>
      </c>
      <c r="AW493" s="1005">
        <v>0.95230000000000004</v>
      </c>
      <c r="AX493" s="1024">
        <f t="shared" si="463"/>
        <v>0.30389492753623187</v>
      </c>
      <c r="AY493" s="1005">
        <v>12078</v>
      </c>
      <c r="AZ493" s="1005">
        <f t="shared" si="442"/>
        <v>23846</v>
      </c>
      <c r="BA493" s="1005">
        <f t="shared" si="443"/>
        <v>0</v>
      </c>
      <c r="BB493" s="1005">
        <v>467</v>
      </c>
      <c r="BC493" s="1005">
        <v>56.4</v>
      </c>
      <c r="BD493" s="1005">
        <v>373.6</v>
      </c>
      <c r="BE493" s="1005">
        <v>0.89459999999999995</v>
      </c>
      <c r="BF493" s="1024">
        <f t="shared" si="464"/>
        <v>0.18874399450926563</v>
      </c>
      <c r="BG493" s="1005">
        <v>7920</v>
      </c>
      <c r="BH493" s="1005">
        <f t="shared" si="444"/>
        <v>25177</v>
      </c>
      <c r="BI493" s="1005">
        <f t="shared" si="445"/>
        <v>0</v>
      </c>
      <c r="BJ493" s="1005">
        <v>467</v>
      </c>
      <c r="BK493" s="1005">
        <v>49.2</v>
      </c>
      <c r="BL493" s="1005">
        <v>373.6</v>
      </c>
      <c r="BM493" s="1005">
        <v>0.69489999999999996</v>
      </c>
      <c r="BN493" s="1024">
        <f t="shared" si="465"/>
        <v>0.56029810298102978</v>
      </c>
      <c r="BO493" s="1005">
        <v>19848</v>
      </c>
      <c r="BP493" s="1005">
        <f t="shared" si="446"/>
        <v>21254</v>
      </c>
      <c r="BQ493" s="1005">
        <f t="shared" si="447"/>
        <v>0</v>
      </c>
      <c r="BR493" s="1005">
        <v>467</v>
      </c>
      <c r="BS493" s="1005">
        <v>43.2</v>
      </c>
      <c r="BT493" s="1005">
        <v>373.6</v>
      </c>
      <c r="BU493" s="1005">
        <v>0.69079999999999997</v>
      </c>
      <c r="BV493" s="1024">
        <f t="shared" si="423"/>
        <v>0.56096923536439658</v>
      </c>
      <c r="BW493" s="1005">
        <v>18030</v>
      </c>
      <c r="BX493" s="1005">
        <f t="shared" si="448"/>
        <v>19284</v>
      </c>
      <c r="BY493" s="1005">
        <f t="shared" si="449"/>
        <v>0</v>
      </c>
      <c r="BZ493" s="1005">
        <v>467</v>
      </c>
      <c r="CA493" s="1005">
        <v>36</v>
      </c>
      <c r="CB493" s="1005">
        <v>373.6</v>
      </c>
      <c r="CC493" s="1005">
        <v>0.61809999999999998</v>
      </c>
      <c r="CD493" s="1024">
        <f t="shared" si="466"/>
        <v>0.60842293906810041</v>
      </c>
      <c r="CE493" s="1005">
        <v>16296</v>
      </c>
      <c r="CF493" s="1005">
        <f t="shared" si="450"/>
        <v>16070</v>
      </c>
      <c r="CG493" s="1005">
        <f t="shared" si="451"/>
        <v>226</v>
      </c>
      <c r="CH493" s="1005">
        <v>467</v>
      </c>
      <c r="CI493" s="1005">
        <v>42</v>
      </c>
      <c r="CJ493" s="1005">
        <v>373.6</v>
      </c>
      <c r="CK493" s="1005">
        <v>0.61619999999999997</v>
      </c>
      <c r="CL493" s="1024">
        <f t="shared" si="456"/>
        <v>0.57950680272108845</v>
      </c>
      <c r="CM493" s="1005">
        <v>16356</v>
      </c>
      <c r="CN493" s="1005">
        <f t="shared" si="452"/>
        <v>16934</v>
      </c>
      <c r="CO493" s="1005">
        <f t="shared" si="453"/>
        <v>0</v>
      </c>
      <c r="CP493" s="1005">
        <v>467</v>
      </c>
      <c r="CQ493" s="1005">
        <v>58.8</v>
      </c>
      <c r="CR493" s="1005">
        <v>373.6</v>
      </c>
      <c r="CS493" s="1005">
        <v>0.76449999999999996</v>
      </c>
      <c r="CT493" s="1024">
        <f t="shared" si="457"/>
        <v>0.45438336624972575</v>
      </c>
      <c r="CU493" s="1005">
        <v>19878</v>
      </c>
      <c r="CV493" s="1005">
        <f t="shared" si="454"/>
        <v>26248</v>
      </c>
      <c r="CW493" s="1005">
        <f t="shared" si="455"/>
        <v>0</v>
      </c>
    </row>
    <row r="494" spans="1:101">
      <c r="A494" s="1004">
        <v>488</v>
      </c>
      <c r="B494" s="1005" t="s">
        <v>1370</v>
      </c>
      <c r="C494" s="1004" t="s">
        <v>1274</v>
      </c>
      <c r="D494" s="1005" t="s">
        <v>2054</v>
      </c>
      <c r="E494" s="1004" t="s">
        <v>55</v>
      </c>
      <c r="F494" s="1004">
        <v>470</v>
      </c>
      <c r="G494" s="1005">
        <v>495.84</v>
      </c>
      <c r="H494" s="1004">
        <v>495.84</v>
      </c>
      <c r="I494" s="1005">
        <v>0.6331</v>
      </c>
      <c r="J494" s="1024">
        <f t="shared" si="458"/>
        <v>0.31828143487146393</v>
      </c>
      <c r="K494" s="1005">
        <v>113628</v>
      </c>
      <c r="L494" s="1005">
        <f t="shared" si="432"/>
        <v>214203</v>
      </c>
      <c r="M494" s="1005">
        <f t="shared" si="433"/>
        <v>0</v>
      </c>
      <c r="N494" s="1005">
        <v>470</v>
      </c>
      <c r="O494" s="1005">
        <v>540</v>
      </c>
      <c r="P494" s="1005">
        <v>540</v>
      </c>
      <c r="Q494" s="1005">
        <v>0.64770000000000005</v>
      </c>
      <c r="R494" s="1024">
        <f t="shared" si="459"/>
        <v>0.26595728793309437</v>
      </c>
      <c r="S494" s="1005">
        <v>106851</v>
      </c>
      <c r="T494" s="1005">
        <f t="shared" si="434"/>
        <v>241056</v>
      </c>
      <c r="U494" s="1005">
        <f t="shared" si="435"/>
        <v>0</v>
      </c>
      <c r="V494" s="1005">
        <v>470</v>
      </c>
      <c r="W494" s="1005">
        <v>71.040000000000006</v>
      </c>
      <c r="X494" s="1005">
        <v>470</v>
      </c>
      <c r="Y494" s="1005">
        <v>0.74160000000000004</v>
      </c>
      <c r="Z494" s="1024">
        <f t="shared" si="460"/>
        <v>0.29631193693693691</v>
      </c>
      <c r="AA494" s="1005">
        <v>15156</v>
      </c>
      <c r="AB494" s="1005">
        <f t="shared" si="436"/>
        <v>30689</v>
      </c>
      <c r="AC494" s="1005">
        <f t="shared" si="437"/>
        <v>0</v>
      </c>
      <c r="AD494" s="1005">
        <v>470</v>
      </c>
      <c r="AE494" s="1005">
        <v>131.52000000000001</v>
      </c>
      <c r="AF494" s="1005">
        <v>470</v>
      </c>
      <c r="AG494" s="1005">
        <v>0.74360000000000004</v>
      </c>
      <c r="AH494" s="1024">
        <f t="shared" si="461"/>
        <v>0.16745889255160504</v>
      </c>
      <c r="AI494" s="1005">
        <v>16386</v>
      </c>
      <c r="AJ494" s="1005">
        <f t="shared" si="438"/>
        <v>58711</v>
      </c>
      <c r="AK494" s="1005">
        <f t="shared" si="439"/>
        <v>0</v>
      </c>
      <c r="AL494" s="1005">
        <v>470</v>
      </c>
      <c r="AM494" s="1005">
        <v>240.48</v>
      </c>
      <c r="AN494" s="1005">
        <v>470</v>
      </c>
      <c r="AO494" s="1005">
        <v>0.69950000000000001</v>
      </c>
      <c r="AP494" s="1024">
        <f t="shared" si="462"/>
        <v>0.13115569935398022</v>
      </c>
      <c r="AQ494" s="1005">
        <v>23466</v>
      </c>
      <c r="AR494" s="1005">
        <f t="shared" si="440"/>
        <v>107350</v>
      </c>
      <c r="AS494" s="1005">
        <f t="shared" si="441"/>
        <v>0</v>
      </c>
      <c r="AT494" s="1005">
        <v>470</v>
      </c>
      <c r="AU494" s="1005">
        <v>240</v>
      </c>
      <c r="AV494" s="1005">
        <v>470</v>
      </c>
      <c r="AW494" s="1005">
        <v>0.68930000000000002</v>
      </c>
      <c r="AX494" s="1024">
        <f t="shared" si="463"/>
        <v>0.2338888888888889</v>
      </c>
      <c r="AY494" s="1005">
        <v>40416</v>
      </c>
      <c r="AZ494" s="1005">
        <f t="shared" si="442"/>
        <v>103680</v>
      </c>
      <c r="BA494" s="1005">
        <f t="shared" si="443"/>
        <v>0</v>
      </c>
      <c r="BB494" s="1005">
        <v>470</v>
      </c>
      <c r="BC494" s="1005">
        <v>138</v>
      </c>
      <c r="BD494" s="1005">
        <v>470</v>
      </c>
      <c r="BE494" s="1005">
        <v>0.69899999999999995</v>
      </c>
      <c r="BF494" s="1024">
        <f t="shared" si="464"/>
        <v>0.27805049088359046</v>
      </c>
      <c r="BG494" s="1005">
        <v>28548</v>
      </c>
      <c r="BH494" s="1005">
        <f t="shared" si="444"/>
        <v>61603</v>
      </c>
      <c r="BI494" s="1005">
        <f t="shared" si="445"/>
        <v>0</v>
      </c>
      <c r="BJ494" s="1005">
        <v>470</v>
      </c>
      <c r="BK494" s="1005">
        <v>77.28</v>
      </c>
      <c r="BL494" s="1005">
        <v>470</v>
      </c>
      <c r="BM494" s="1005">
        <v>0.71319999999999995</v>
      </c>
      <c r="BN494" s="1024">
        <f t="shared" si="465"/>
        <v>0.27788561076604557</v>
      </c>
      <c r="BO494" s="1005">
        <v>15462</v>
      </c>
      <c r="BP494" s="1005">
        <f t="shared" si="446"/>
        <v>33385</v>
      </c>
      <c r="BQ494" s="1005">
        <f t="shared" si="447"/>
        <v>0</v>
      </c>
      <c r="BR494" s="1005">
        <v>470</v>
      </c>
      <c r="BS494" s="1005">
        <v>24.48</v>
      </c>
      <c r="BT494" s="1005">
        <v>470</v>
      </c>
      <c r="BU494" s="1005">
        <v>0.59919999999999995</v>
      </c>
      <c r="BV494" s="1024">
        <f t="shared" ref="BV494:BV504" si="467">+(BW494/(24*31*BS494))</f>
        <v>0.22895582964368544</v>
      </c>
      <c r="BW494" s="1005">
        <v>4170</v>
      </c>
      <c r="BX494" s="1005">
        <f t="shared" si="448"/>
        <v>10928</v>
      </c>
      <c r="BY494" s="1005">
        <f t="shared" si="449"/>
        <v>0</v>
      </c>
      <c r="BZ494" s="1005">
        <v>470</v>
      </c>
      <c r="CA494" s="1005">
        <v>13.2</v>
      </c>
      <c r="CB494" s="1005">
        <v>470</v>
      </c>
      <c r="CC494" s="1005">
        <v>0.62060000000000004</v>
      </c>
      <c r="CD494" s="1024">
        <f t="shared" si="466"/>
        <v>0.36717986314760509</v>
      </c>
      <c r="CE494" s="1005">
        <v>3606</v>
      </c>
      <c r="CF494" s="1005">
        <f t="shared" si="450"/>
        <v>5892</v>
      </c>
      <c r="CG494" s="1005">
        <f t="shared" si="451"/>
        <v>0</v>
      </c>
      <c r="CH494" s="1005">
        <v>470</v>
      </c>
      <c r="CI494" s="1005">
        <v>15.12</v>
      </c>
      <c r="CJ494" s="1005">
        <v>470</v>
      </c>
      <c r="CK494" s="1005">
        <v>0.67490000000000006</v>
      </c>
      <c r="CL494" s="1024">
        <f t="shared" si="456"/>
        <v>0.36700444066515497</v>
      </c>
      <c r="CM494" s="1005">
        <v>3729</v>
      </c>
      <c r="CN494" s="1005">
        <f t="shared" si="452"/>
        <v>6096</v>
      </c>
      <c r="CO494" s="1005">
        <f t="shared" si="453"/>
        <v>0</v>
      </c>
      <c r="CP494" s="1005">
        <v>470</v>
      </c>
      <c r="CQ494" s="1005">
        <v>172.2</v>
      </c>
      <c r="CR494" s="1005">
        <v>470</v>
      </c>
      <c r="CS494" s="1005">
        <v>0.78600000000000003</v>
      </c>
      <c r="CT494" s="1024">
        <f t="shared" si="457"/>
        <v>0.13361245363605712</v>
      </c>
      <c r="CU494" s="1005">
        <v>17118</v>
      </c>
      <c r="CV494" s="1005">
        <f t="shared" si="454"/>
        <v>76870</v>
      </c>
      <c r="CW494" s="1005">
        <f t="shared" si="455"/>
        <v>0</v>
      </c>
    </row>
    <row r="495" spans="1:101">
      <c r="A495" s="1004">
        <v>489</v>
      </c>
      <c r="B495" s="1005" t="s">
        <v>987</v>
      </c>
      <c r="C495" s="1004" t="s">
        <v>1274</v>
      </c>
      <c r="D495" s="1005" t="s">
        <v>2011</v>
      </c>
      <c r="E495" s="1004" t="s">
        <v>55</v>
      </c>
      <c r="F495" s="1004">
        <v>475</v>
      </c>
      <c r="G495" s="1005">
        <v>326.16000000000003</v>
      </c>
      <c r="H495" s="1004">
        <v>380</v>
      </c>
      <c r="I495" s="1005">
        <v>0.93400000000000005</v>
      </c>
      <c r="J495" s="1024">
        <f t="shared" si="458"/>
        <v>0.65540430054778842</v>
      </c>
      <c r="K495" s="1005">
        <v>153912</v>
      </c>
      <c r="L495" s="1005">
        <f t="shared" si="432"/>
        <v>140901</v>
      </c>
      <c r="M495" s="1005">
        <f t="shared" si="433"/>
        <v>13011</v>
      </c>
      <c r="N495" s="1005">
        <v>475</v>
      </c>
      <c r="O495" s="1005">
        <v>352.56</v>
      </c>
      <c r="P495" s="1005">
        <v>380</v>
      </c>
      <c r="Q495" s="1005">
        <v>0.92649999999999999</v>
      </c>
      <c r="R495" s="1024">
        <f t="shared" si="459"/>
        <v>0.57633749826156333</v>
      </c>
      <c r="S495" s="1005">
        <v>151176</v>
      </c>
      <c r="T495" s="1005">
        <f t="shared" si="434"/>
        <v>157383</v>
      </c>
      <c r="U495" s="1005">
        <f t="shared" si="435"/>
        <v>0</v>
      </c>
      <c r="V495" s="1005">
        <v>475</v>
      </c>
      <c r="W495" s="1005">
        <v>397.92</v>
      </c>
      <c r="X495" s="1005">
        <v>397.92</v>
      </c>
      <c r="Y495" s="1005">
        <v>0.92210000000000003</v>
      </c>
      <c r="Z495" s="1024">
        <f t="shared" si="460"/>
        <v>0.56906329580485182</v>
      </c>
      <c r="AA495" s="1005">
        <v>163038</v>
      </c>
      <c r="AB495" s="1005">
        <f t="shared" si="436"/>
        <v>171901</v>
      </c>
      <c r="AC495" s="1005">
        <f t="shared" si="437"/>
        <v>0</v>
      </c>
      <c r="AD495" s="1005">
        <v>475</v>
      </c>
      <c r="AE495" s="1005">
        <v>353.76</v>
      </c>
      <c r="AF495" s="1005">
        <v>380</v>
      </c>
      <c r="AG495" s="1005">
        <v>0.91369999999999996</v>
      </c>
      <c r="AH495" s="1024">
        <f t="shared" si="461"/>
        <v>0.54701139950297384</v>
      </c>
      <c r="AI495" s="1005">
        <v>143972</v>
      </c>
      <c r="AJ495" s="1005">
        <f t="shared" si="438"/>
        <v>157918</v>
      </c>
      <c r="AK495" s="1005">
        <f t="shared" si="439"/>
        <v>0</v>
      </c>
      <c r="AL495" s="1005">
        <v>475</v>
      </c>
      <c r="AM495" s="1005">
        <v>391.44</v>
      </c>
      <c r="AN495" s="1005">
        <v>391.44</v>
      </c>
      <c r="AO495" s="1005">
        <v>0.92210000000000003</v>
      </c>
      <c r="AP495" s="1024">
        <f t="shared" si="462"/>
        <v>0.58380045335777031</v>
      </c>
      <c r="AQ495" s="1005">
        <v>170021</v>
      </c>
      <c r="AR495" s="1005">
        <f t="shared" si="440"/>
        <v>174739</v>
      </c>
      <c r="AS495" s="1005">
        <f t="shared" si="441"/>
        <v>0</v>
      </c>
      <c r="AT495" s="1005">
        <v>475</v>
      </c>
      <c r="AU495" s="1005">
        <v>232.8</v>
      </c>
      <c r="AV495" s="1005">
        <v>380</v>
      </c>
      <c r="AW495" s="1005">
        <v>0.88439999999999996</v>
      </c>
      <c r="AX495" s="1024">
        <f t="shared" si="463"/>
        <v>0.73757278541428029</v>
      </c>
      <c r="AY495" s="1005">
        <v>123629</v>
      </c>
      <c r="AZ495" s="1005">
        <f t="shared" si="442"/>
        <v>100570</v>
      </c>
      <c r="BA495" s="1005">
        <f t="shared" si="443"/>
        <v>23059</v>
      </c>
      <c r="BB495" s="1005">
        <v>475</v>
      </c>
      <c r="BC495" s="1005">
        <v>333.12</v>
      </c>
      <c r="BD495" s="1005">
        <v>380</v>
      </c>
      <c r="BE495" s="1005">
        <v>0.89219999999999999</v>
      </c>
      <c r="BF495" s="1024">
        <f t="shared" si="464"/>
        <v>0.60602495274394963</v>
      </c>
      <c r="BG495" s="1005">
        <v>150198</v>
      </c>
      <c r="BH495" s="1005">
        <f t="shared" si="444"/>
        <v>148705</v>
      </c>
      <c r="BI495" s="1005">
        <f t="shared" si="445"/>
        <v>1493</v>
      </c>
      <c r="BJ495" s="1005">
        <v>475</v>
      </c>
      <c r="BK495" s="1005">
        <v>439.44</v>
      </c>
      <c r="BL495" s="1005">
        <v>439.44</v>
      </c>
      <c r="BM495" s="1005">
        <v>0.89829999999999999</v>
      </c>
      <c r="BN495" s="1024">
        <f t="shared" si="465"/>
        <v>0.65418487165483341</v>
      </c>
      <c r="BO495" s="1005">
        <v>206982</v>
      </c>
      <c r="BP495" s="1005">
        <f t="shared" si="446"/>
        <v>189838</v>
      </c>
      <c r="BQ495" s="1005">
        <f t="shared" si="447"/>
        <v>17144</v>
      </c>
      <c r="BR495" s="1005">
        <v>475</v>
      </c>
      <c r="BS495" s="1005">
        <v>479.76</v>
      </c>
      <c r="BT495" s="1005">
        <v>479.76</v>
      </c>
      <c r="BU495" s="1005">
        <v>0.91049999999999998</v>
      </c>
      <c r="BV495" s="1024">
        <f t="shared" si="467"/>
        <v>0.66793309289053127</v>
      </c>
      <c r="BW495" s="1005">
        <v>238413</v>
      </c>
      <c r="BX495" s="1005">
        <f t="shared" si="448"/>
        <v>214165</v>
      </c>
      <c r="BY495" s="1005">
        <f t="shared" si="449"/>
        <v>24248</v>
      </c>
      <c r="BZ495" s="1005">
        <v>475</v>
      </c>
      <c r="CA495" s="1005">
        <v>432.96</v>
      </c>
      <c r="CB495" s="1005">
        <v>432.96</v>
      </c>
      <c r="CC495" s="1005">
        <v>0.89770000000000005</v>
      </c>
      <c r="CD495" s="1024">
        <f t="shared" si="466"/>
        <v>0.68770787139689582</v>
      </c>
      <c r="CE495" s="1005">
        <v>221526</v>
      </c>
      <c r="CF495" s="1005">
        <f t="shared" si="450"/>
        <v>193273</v>
      </c>
      <c r="CG495" s="1005">
        <f t="shared" si="451"/>
        <v>28253</v>
      </c>
      <c r="CH495" s="1005">
        <v>475</v>
      </c>
      <c r="CI495" s="1005">
        <v>360.96</v>
      </c>
      <c r="CJ495" s="1005">
        <v>380</v>
      </c>
      <c r="CK495" s="1005">
        <v>0.89880000000000004</v>
      </c>
      <c r="CL495" s="1024">
        <f t="shared" si="456"/>
        <v>0.38222725509751776</v>
      </c>
      <c r="CM495" s="1005">
        <v>92715</v>
      </c>
      <c r="CN495" s="1005">
        <f t="shared" si="452"/>
        <v>145539</v>
      </c>
      <c r="CO495" s="1005">
        <f t="shared" si="453"/>
        <v>0</v>
      </c>
      <c r="CP495" s="1005">
        <v>475</v>
      </c>
      <c r="CQ495" s="1005">
        <v>360</v>
      </c>
      <c r="CR495" s="1005">
        <v>380</v>
      </c>
      <c r="CS495" s="1005">
        <v>0.89849999999999997</v>
      </c>
      <c r="CT495" s="1024">
        <f t="shared" si="457"/>
        <v>0.48225806451612901</v>
      </c>
      <c r="CU495" s="1005">
        <v>129168</v>
      </c>
      <c r="CV495" s="1005">
        <f t="shared" si="454"/>
        <v>160704</v>
      </c>
      <c r="CW495" s="1005">
        <f t="shared" si="455"/>
        <v>0</v>
      </c>
    </row>
    <row r="496" spans="1:101">
      <c r="A496" s="1004">
        <v>490</v>
      </c>
      <c r="B496" s="1005" t="s">
        <v>1681</v>
      </c>
      <c r="C496" s="1004" t="s">
        <v>1274</v>
      </c>
      <c r="D496" s="1005" t="s">
        <v>2011</v>
      </c>
      <c r="E496" s="1004" t="s">
        <v>55</v>
      </c>
      <c r="F496" s="1004">
        <v>475</v>
      </c>
      <c r="G496" s="1005">
        <v>381.6</v>
      </c>
      <c r="H496" s="1004">
        <v>381.6</v>
      </c>
      <c r="I496" s="1005">
        <v>0.98050000000000004</v>
      </c>
      <c r="J496" s="1024">
        <f t="shared" si="458"/>
        <v>0.48777078965758214</v>
      </c>
      <c r="K496" s="1005">
        <v>134016</v>
      </c>
      <c r="L496" s="1005">
        <f t="shared" si="432"/>
        <v>164851</v>
      </c>
      <c r="M496" s="1005">
        <f t="shared" si="433"/>
        <v>0</v>
      </c>
      <c r="N496" s="1005">
        <v>475</v>
      </c>
      <c r="O496" s="1005">
        <v>403.2</v>
      </c>
      <c r="P496" s="1005">
        <v>403.2</v>
      </c>
      <c r="Q496" s="1005">
        <v>0.98750000000000004</v>
      </c>
      <c r="R496" s="1024">
        <f t="shared" si="459"/>
        <v>0.55099526369687657</v>
      </c>
      <c r="S496" s="1005">
        <v>165288</v>
      </c>
      <c r="T496" s="1005">
        <f t="shared" si="434"/>
        <v>179988</v>
      </c>
      <c r="U496" s="1005">
        <f t="shared" si="435"/>
        <v>0</v>
      </c>
      <c r="V496" s="1005">
        <v>475</v>
      </c>
      <c r="W496" s="1005">
        <v>390</v>
      </c>
      <c r="X496" s="1005">
        <v>390</v>
      </c>
      <c r="Y496" s="1005">
        <v>0.97699999999999998</v>
      </c>
      <c r="Z496" s="1024">
        <f t="shared" si="460"/>
        <v>0.53846153846153844</v>
      </c>
      <c r="AA496" s="1005">
        <v>151200</v>
      </c>
      <c r="AB496" s="1005">
        <f t="shared" si="436"/>
        <v>168480</v>
      </c>
      <c r="AC496" s="1005">
        <f t="shared" si="437"/>
        <v>0</v>
      </c>
      <c r="AD496" s="1005">
        <v>475</v>
      </c>
      <c r="AE496" s="1005">
        <v>386.4</v>
      </c>
      <c r="AF496" s="1005">
        <v>386.4</v>
      </c>
      <c r="AG496" s="1005">
        <v>0.97809999999999997</v>
      </c>
      <c r="AH496" s="1024">
        <f t="shared" si="461"/>
        <v>0.6150028384425299</v>
      </c>
      <c r="AI496" s="1005">
        <v>176802</v>
      </c>
      <c r="AJ496" s="1005">
        <f t="shared" si="438"/>
        <v>172489</v>
      </c>
      <c r="AK496" s="1005">
        <f t="shared" si="439"/>
        <v>4313</v>
      </c>
      <c r="AL496" s="1005">
        <v>475</v>
      </c>
      <c r="AM496" s="1005">
        <v>367.2</v>
      </c>
      <c r="AN496" s="1005">
        <v>380</v>
      </c>
      <c r="AO496" s="1005">
        <v>0.99590000000000001</v>
      </c>
      <c r="AP496" s="1024">
        <f t="shared" si="462"/>
        <v>0.64788460186942165</v>
      </c>
      <c r="AQ496" s="1005">
        <v>177000</v>
      </c>
      <c r="AR496" s="1005">
        <f t="shared" si="440"/>
        <v>163918</v>
      </c>
      <c r="AS496" s="1005">
        <f t="shared" si="441"/>
        <v>13082</v>
      </c>
      <c r="AT496" s="1005">
        <v>475</v>
      </c>
      <c r="AU496" s="1005">
        <v>386.4</v>
      </c>
      <c r="AV496" s="1005">
        <v>386.4</v>
      </c>
      <c r="AW496" s="1005">
        <v>0.99160000000000004</v>
      </c>
      <c r="AX496" s="1024">
        <f t="shared" si="463"/>
        <v>0.63164251207729472</v>
      </c>
      <c r="AY496" s="1005">
        <v>175728</v>
      </c>
      <c r="AZ496" s="1005">
        <f t="shared" si="442"/>
        <v>166925</v>
      </c>
      <c r="BA496" s="1005">
        <f t="shared" si="443"/>
        <v>8803</v>
      </c>
      <c r="BB496" s="1005">
        <v>475</v>
      </c>
      <c r="BC496" s="1005">
        <v>386.4</v>
      </c>
      <c r="BD496" s="1005">
        <v>386.4</v>
      </c>
      <c r="BE496" s="1005">
        <v>0.98080000000000001</v>
      </c>
      <c r="BF496" s="1024">
        <f t="shared" si="464"/>
        <v>0.508728210779403</v>
      </c>
      <c r="BG496" s="1005">
        <v>146250</v>
      </c>
      <c r="BH496" s="1005">
        <f t="shared" si="444"/>
        <v>172489</v>
      </c>
      <c r="BI496" s="1005">
        <f t="shared" si="445"/>
        <v>0</v>
      </c>
      <c r="BJ496" s="1005">
        <v>475</v>
      </c>
      <c r="BK496" s="1005">
        <v>39.840000000000003</v>
      </c>
      <c r="BL496" s="1005">
        <v>380</v>
      </c>
      <c r="BM496" s="1005">
        <v>0.98419999999999996</v>
      </c>
      <c r="BN496" s="1024">
        <f t="shared" si="465"/>
        <v>0.15896921017402943</v>
      </c>
      <c r="BO496" s="1005">
        <v>4560</v>
      </c>
      <c r="BP496" s="1005">
        <f t="shared" si="446"/>
        <v>17211</v>
      </c>
      <c r="BQ496" s="1005">
        <f t="shared" si="447"/>
        <v>0</v>
      </c>
      <c r="BR496" s="1005">
        <v>475</v>
      </c>
      <c r="BS496" s="1005">
        <v>400.8</v>
      </c>
      <c r="BT496" s="1005">
        <v>400.8</v>
      </c>
      <c r="BU496" s="1005">
        <v>0.99109999999999998</v>
      </c>
      <c r="BV496" s="1024">
        <f t="shared" si="467"/>
        <v>0.17601892988217113</v>
      </c>
      <c r="BW496" s="1005">
        <v>52488</v>
      </c>
      <c r="BX496" s="1005">
        <f t="shared" si="448"/>
        <v>178917</v>
      </c>
      <c r="BY496" s="1005">
        <f t="shared" si="449"/>
        <v>0</v>
      </c>
      <c r="BZ496" s="1005">
        <v>475</v>
      </c>
      <c r="CA496" s="1005">
        <v>453.12</v>
      </c>
      <c r="CB496" s="1005">
        <v>453.12</v>
      </c>
      <c r="CC496" s="1005">
        <v>0.98950000000000005</v>
      </c>
      <c r="CD496" s="1024">
        <f t="shared" si="466"/>
        <v>0.39630248200291596</v>
      </c>
      <c r="CE496" s="1005">
        <v>133602</v>
      </c>
      <c r="CF496" s="1005">
        <f t="shared" si="450"/>
        <v>202273</v>
      </c>
      <c r="CG496" s="1005">
        <f t="shared" si="451"/>
        <v>0</v>
      </c>
      <c r="CH496" s="1005">
        <v>475</v>
      </c>
      <c r="CI496" s="1005">
        <v>463.2</v>
      </c>
      <c r="CJ496" s="1005">
        <v>463.2</v>
      </c>
      <c r="CK496" s="1005">
        <v>0.9859</v>
      </c>
      <c r="CL496" s="1024">
        <f t="shared" si="456"/>
        <v>0.70123596718480141</v>
      </c>
      <c r="CM496" s="1005">
        <v>218274</v>
      </c>
      <c r="CN496" s="1005">
        <f t="shared" si="452"/>
        <v>186762</v>
      </c>
      <c r="CO496" s="1005">
        <f t="shared" si="453"/>
        <v>31512</v>
      </c>
      <c r="CP496" s="1005">
        <v>475</v>
      </c>
      <c r="CQ496" s="1005">
        <v>469.44</v>
      </c>
      <c r="CR496" s="1005">
        <v>469.44</v>
      </c>
      <c r="CS496" s="1005">
        <v>0.98260000000000003</v>
      </c>
      <c r="CT496" s="1024">
        <f t="shared" si="457"/>
        <v>0.61045624711392577</v>
      </c>
      <c r="CU496" s="1005">
        <v>213210</v>
      </c>
      <c r="CV496" s="1005">
        <f t="shared" si="454"/>
        <v>209558</v>
      </c>
      <c r="CW496" s="1005">
        <f t="shared" si="455"/>
        <v>3652</v>
      </c>
    </row>
    <row r="497" spans="1:101">
      <c r="A497" s="1004">
        <v>491</v>
      </c>
      <c r="B497" s="1005" t="s">
        <v>2027</v>
      </c>
      <c r="C497" s="1004" t="s">
        <v>1274</v>
      </c>
      <c r="D497" s="1005" t="s">
        <v>2213</v>
      </c>
      <c r="E497" s="1004" t="s">
        <v>55</v>
      </c>
      <c r="F497" s="1004">
        <v>478</v>
      </c>
      <c r="G497" s="1005">
        <v>366</v>
      </c>
      <c r="H497" s="1004">
        <v>382.4</v>
      </c>
      <c r="I497" s="1005">
        <v>0.88249999999999995</v>
      </c>
      <c r="J497" s="1024">
        <f t="shared" si="458"/>
        <v>0.12693533697632059</v>
      </c>
      <c r="K497" s="1005">
        <v>33450</v>
      </c>
      <c r="L497" s="1005">
        <f t="shared" si="432"/>
        <v>158112</v>
      </c>
      <c r="M497" s="1005">
        <f t="shared" si="433"/>
        <v>0</v>
      </c>
      <c r="N497" s="1005">
        <v>478</v>
      </c>
      <c r="O497" s="1005">
        <v>432</v>
      </c>
      <c r="P497" s="1005">
        <v>432</v>
      </c>
      <c r="Q497" s="1005">
        <v>0.87360000000000004</v>
      </c>
      <c r="R497" s="1024">
        <f t="shared" si="459"/>
        <v>9.3637992831541214E-2</v>
      </c>
      <c r="S497" s="1005">
        <v>30096</v>
      </c>
      <c r="T497" s="1005">
        <f t="shared" si="434"/>
        <v>192845</v>
      </c>
      <c r="U497" s="1005">
        <f t="shared" si="435"/>
        <v>0</v>
      </c>
      <c r="V497" s="1005">
        <v>478</v>
      </c>
      <c r="W497" s="1005">
        <v>402</v>
      </c>
      <c r="X497" s="1005">
        <v>402</v>
      </c>
      <c r="Y497" s="1005">
        <v>0.87350000000000005</v>
      </c>
      <c r="Z497" s="1024">
        <f t="shared" si="460"/>
        <v>0.13474295190713101</v>
      </c>
      <c r="AA497" s="1005">
        <v>39000</v>
      </c>
      <c r="AB497" s="1005">
        <f t="shared" si="436"/>
        <v>173664</v>
      </c>
      <c r="AC497" s="1005">
        <f t="shared" si="437"/>
        <v>0</v>
      </c>
      <c r="AD497" s="1005">
        <v>478</v>
      </c>
      <c r="AE497" s="1005">
        <v>408</v>
      </c>
      <c r="AF497" s="1005">
        <v>408</v>
      </c>
      <c r="AG497" s="1005">
        <v>0.86739999999999995</v>
      </c>
      <c r="AH497" s="1024">
        <f t="shared" si="461"/>
        <v>0.12596853257432006</v>
      </c>
      <c r="AI497" s="1005">
        <v>38238</v>
      </c>
      <c r="AJ497" s="1005">
        <f t="shared" si="438"/>
        <v>182131</v>
      </c>
      <c r="AK497" s="1005">
        <f t="shared" si="439"/>
        <v>0</v>
      </c>
      <c r="AL497" s="1005">
        <v>478</v>
      </c>
      <c r="AM497" s="1005">
        <v>387.36</v>
      </c>
      <c r="AN497" s="1005">
        <v>387.36</v>
      </c>
      <c r="AO497" s="1005">
        <v>0.86609999999999998</v>
      </c>
      <c r="AP497" s="1024">
        <f t="shared" si="462"/>
        <v>0.16866655674141581</v>
      </c>
      <c r="AQ497" s="1005">
        <v>48609</v>
      </c>
      <c r="AR497" s="1005">
        <f t="shared" si="440"/>
        <v>172918</v>
      </c>
      <c r="AS497" s="1005">
        <f t="shared" si="441"/>
        <v>0</v>
      </c>
      <c r="AT497" s="1005">
        <v>478</v>
      </c>
      <c r="AU497" s="1005">
        <v>425.04</v>
      </c>
      <c r="AV497" s="1005">
        <v>425.04</v>
      </c>
      <c r="AW497" s="1005">
        <v>0.87170000000000003</v>
      </c>
      <c r="AX497" s="1024">
        <f t="shared" si="463"/>
        <v>0.11369518162996424</v>
      </c>
      <c r="AY497" s="1005">
        <v>34794</v>
      </c>
      <c r="AZ497" s="1005">
        <f t="shared" si="442"/>
        <v>183617</v>
      </c>
      <c r="BA497" s="1005">
        <f t="shared" si="443"/>
        <v>0</v>
      </c>
      <c r="BB497" s="1005">
        <v>478</v>
      </c>
      <c r="BC497" s="1005">
        <v>397.44</v>
      </c>
      <c r="BD497" s="1005">
        <v>397.44</v>
      </c>
      <c r="BE497" s="1005">
        <v>0.92220000000000002</v>
      </c>
      <c r="BF497" s="1024">
        <f t="shared" si="464"/>
        <v>0.15431422393641889</v>
      </c>
      <c r="BG497" s="1005">
        <v>45630</v>
      </c>
      <c r="BH497" s="1005">
        <f t="shared" si="444"/>
        <v>177417</v>
      </c>
      <c r="BI497" s="1005">
        <f t="shared" si="445"/>
        <v>0</v>
      </c>
      <c r="BJ497" s="1005">
        <v>478</v>
      </c>
      <c r="BK497" s="1005">
        <v>404.88</v>
      </c>
      <c r="BL497" s="1005">
        <v>404.88</v>
      </c>
      <c r="BM497" s="1005">
        <v>0.9133</v>
      </c>
      <c r="BN497" s="1024">
        <f t="shared" si="465"/>
        <v>0.17304509978265167</v>
      </c>
      <c r="BO497" s="1005">
        <v>50445</v>
      </c>
      <c r="BP497" s="1005">
        <f t="shared" si="446"/>
        <v>174908</v>
      </c>
      <c r="BQ497" s="1005">
        <f t="shared" si="447"/>
        <v>0</v>
      </c>
      <c r="BR497" s="1005">
        <v>478</v>
      </c>
      <c r="BS497" s="1005">
        <v>411.12</v>
      </c>
      <c r="BT497" s="1005">
        <v>411.12</v>
      </c>
      <c r="BU497" s="1005">
        <v>0.88009999999999999</v>
      </c>
      <c r="BV497" s="1024">
        <f t="shared" si="467"/>
        <v>0.16442103082688359</v>
      </c>
      <c r="BW497" s="1005">
        <v>50292</v>
      </c>
      <c r="BX497" s="1005">
        <f t="shared" si="448"/>
        <v>183524</v>
      </c>
      <c r="BY497" s="1005">
        <f t="shared" si="449"/>
        <v>0</v>
      </c>
      <c r="BZ497" s="1005">
        <v>478</v>
      </c>
      <c r="CA497" s="1005">
        <v>422.88</v>
      </c>
      <c r="CB497" s="1005">
        <v>422.88</v>
      </c>
      <c r="CC497" s="1005">
        <v>0.88280000000000003</v>
      </c>
      <c r="CD497" s="1024">
        <f t="shared" si="466"/>
        <v>0.19370819755165808</v>
      </c>
      <c r="CE497" s="1005">
        <v>60945</v>
      </c>
      <c r="CF497" s="1005">
        <f t="shared" si="450"/>
        <v>188774</v>
      </c>
      <c r="CG497" s="1005">
        <f t="shared" si="451"/>
        <v>0</v>
      </c>
      <c r="CH497" s="1005">
        <v>478</v>
      </c>
      <c r="CI497" s="1005">
        <v>422.4</v>
      </c>
      <c r="CJ497" s="1005">
        <v>422.4</v>
      </c>
      <c r="CK497" s="1005">
        <v>0.85450000000000004</v>
      </c>
      <c r="CL497" s="1024">
        <f t="shared" si="456"/>
        <v>0.24869580289502166</v>
      </c>
      <c r="CM497" s="1005">
        <v>70593</v>
      </c>
      <c r="CN497" s="1005">
        <f t="shared" si="452"/>
        <v>170312</v>
      </c>
      <c r="CO497" s="1005">
        <f t="shared" si="453"/>
        <v>0</v>
      </c>
      <c r="CP497" s="1005">
        <v>478</v>
      </c>
      <c r="CQ497" s="1005">
        <v>410.64</v>
      </c>
      <c r="CR497" s="1005">
        <v>410.64</v>
      </c>
      <c r="CS497" s="1005">
        <v>0.85160000000000002</v>
      </c>
      <c r="CT497" s="1024">
        <f t="shared" si="457"/>
        <v>0.30950899618534095</v>
      </c>
      <c r="CU497" s="1005">
        <v>94560</v>
      </c>
      <c r="CV497" s="1005">
        <f t="shared" si="454"/>
        <v>183310</v>
      </c>
      <c r="CW497" s="1005">
        <f t="shared" si="455"/>
        <v>0</v>
      </c>
    </row>
    <row r="498" spans="1:101">
      <c r="A498" s="1004">
        <v>492</v>
      </c>
      <c r="B498" s="1005" t="s">
        <v>763</v>
      </c>
      <c r="C498" s="1004" t="s">
        <v>1274</v>
      </c>
      <c r="D498" s="1005" t="s">
        <v>2011</v>
      </c>
      <c r="E498" s="1004" t="s">
        <v>55</v>
      </c>
      <c r="F498" s="1004">
        <v>489</v>
      </c>
      <c r="G498" s="1005">
        <v>210.6</v>
      </c>
      <c r="H498" s="1004">
        <v>391.2</v>
      </c>
      <c r="I498" s="1005">
        <v>0.99229999999999996</v>
      </c>
      <c r="J498" s="1024">
        <f t="shared" si="458"/>
        <v>0.1765986071541627</v>
      </c>
      <c r="K498" s="1005">
        <v>26778</v>
      </c>
      <c r="L498" s="1005">
        <f t="shared" si="432"/>
        <v>90979</v>
      </c>
      <c r="M498" s="1005">
        <f t="shared" si="433"/>
        <v>0</v>
      </c>
      <c r="N498" s="1005">
        <v>489</v>
      </c>
      <c r="O498" s="1005">
        <v>217.2</v>
      </c>
      <c r="P498" s="1005">
        <v>391.2</v>
      </c>
      <c r="Q498" s="1005">
        <v>0.99260000000000004</v>
      </c>
      <c r="R498" s="1024">
        <f t="shared" si="459"/>
        <v>0.47904413948791069</v>
      </c>
      <c r="S498" s="1005">
        <v>77412</v>
      </c>
      <c r="T498" s="1005">
        <f t="shared" si="434"/>
        <v>96958</v>
      </c>
      <c r="U498" s="1005">
        <f t="shared" si="435"/>
        <v>0</v>
      </c>
      <c r="V498" s="1005">
        <v>489</v>
      </c>
      <c r="W498" s="1005">
        <v>283.2</v>
      </c>
      <c r="X498" s="1005">
        <v>391.2</v>
      </c>
      <c r="Y498" s="1005">
        <v>0.94740000000000002</v>
      </c>
      <c r="Z498" s="1024">
        <f t="shared" si="460"/>
        <v>0.38532838983050849</v>
      </c>
      <c r="AA498" s="1005">
        <v>78570</v>
      </c>
      <c r="AB498" s="1005">
        <f t="shared" si="436"/>
        <v>122342</v>
      </c>
      <c r="AC498" s="1005">
        <f t="shared" si="437"/>
        <v>0</v>
      </c>
      <c r="AD498" s="1005">
        <v>489</v>
      </c>
      <c r="AE498" s="1005">
        <v>235.8</v>
      </c>
      <c r="AF498" s="1005">
        <v>391.2</v>
      </c>
      <c r="AG498" s="1005">
        <v>0.99260000000000004</v>
      </c>
      <c r="AH498" s="1024">
        <f t="shared" si="461"/>
        <v>0.6076773646337793</v>
      </c>
      <c r="AI498" s="1005">
        <v>106608</v>
      </c>
      <c r="AJ498" s="1005">
        <f t="shared" si="438"/>
        <v>105261</v>
      </c>
      <c r="AK498" s="1005">
        <f t="shared" si="439"/>
        <v>1347</v>
      </c>
      <c r="AL498" s="1005">
        <v>489</v>
      </c>
      <c r="AM498" s="1005">
        <v>263.64</v>
      </c>
      <c r="AN498" s="1005">
        <v>391.2</v>
      </c>
      <c r="AO498" s="1005">
        <v>0.98960000000000004</v>
      </c>
      <c r="AP498" s="1024">
        <f t="shared" si="462"/>
        <v>0.45253547114589299</v>
      </c>
      <c r="AQ498" s="1005">
        <v>88764</v>
      </c>
      <c r="AR498" s="1005">
        <f t="shared" si="440"/>
        <v>117689</v>
      </c>
      <c r="AS498" s="1005">
        <f t="shared" si="441"/>
        <v>0</v>
      </c>
      <c r="AT498" s="1005">
        <v>489</v>
      </c>
      <c r="AU498" s="1005">
        <v>283.2</v>
      </c>
      <c r="AV498" s="1005">
        <v>391.2</v>
      </c>
      <c r="AW498" s="1005">
        <v>0.85399999999999998</v>
      </c>
      <c r="AX498" s="1024">
        <f t="shared" si="463"/>
        <v>0.38597575329566852</v>
      </c>
      <c r="AY498" s="1005">
        <v>78702</v>
      </c>
      <c r="AZ498" s="1005">
        <f t="shared" si="442"/>
        <v>122342</v>
      </c>
      <c r="BA498" s="1005">
        <f t="shared" si="443"/>
        <v>0</v>
      </c>
      <c r="BB498" s="1005">
        <v>489</v>
      </c>
      <c r="BC498" s="1005">
        <v>232.32</v>
      </c>
      <c r="BD498" s="1005">
        <v>391.2</v>
      </c>
      <c r="BE498" s="1005">
        <v>0.9919</v>
      </c>
      <c r="BF498" s="1024">
        <f t="shared" si="464"/>
        <v>0.18075041100151071</v>
      </c>
      <c r="BG498" s="1005">
        <v>31242</v>
      </c>
      <c r="BH498" s="1005">
        <f t="shared" si="444"/>
        <v>103708</v>
      </c>
      <c r="BI498" s="1005">
        <f t="shared" si="445"/>
        <v>0</v>
      </c>
      <c r="BJ498" s="1005">
        <v>489</v>
      </c>
      <c r="BK498" s="1005">
        <v>13.14</v>
      </c>
      <c r="BL498" s="1005">
        <v>391.2</v>
      </c>
      <c r="BM498" s="1005">
        <v>0.88019999999999998</v>
      </c>
      <c r="BN498" s="1024">
        <f t="shared" si="465"/>
        <v>0.2276763064434297</v>
      </c>
      <c r="BO498" s="1005">
        <v>2154</v>
      </c>
      <c r="BP498" s="1005">
        <f t="shared" si="446"/>
        <v>5676</v>
      </c>
      <c r="BQ498" s="1005">
        <f t="shared" si="447"/>
        <v>0</v>
      </c>
      <c r="BR498" s="1005">
        <v>489</v>
      </c>
      <c r="BS498" s="1005">
        <v>12</v>
      </c>
      <c r="BT498" s="1005">
        <v>391.2</v>
      </c>
      <c r="BU498" s="1005">
        <v>0.81689999999999996</v>
      </c>
      <c r="BV498" s="1024">
        <f t="shared" si="467"/>
        <v>4.7715053763440859E-2</v>
      </c>
      <c r="BW498" s="1005">
        <v>426</v>
      </c>
      <c r="BX498" s="1005">
        <f t="shared" si="448"/>
        <v>5357</v>
      </c>
      <c r="BY498" s="1005">
        <f t="shared" si="449"/>
        <v>0</v>
      </c>
      <c r="BZ498" s="1005">
        <v>489</v>
      </c>
      <c r="CA498" s="1005">
        <v>224.28</v>
      </c>
      <c r="CB498" s="1005">
        <v>391.2</v>
      </c>
      <c r="CC498" s="1005">
        <v>0.98329999999999995</v>
      </c>
      <c r="CD498" s="1024">
        <f t="shared" si="466"/>
        <v>0.36388845740059944</v>
      </c>
      <c r="CE498" s="1005">
        <v>60720</v>
      </c>
      <c r="CF498" s="1005">
        <f t="shared" si="450"/>
        <v>100119</v>
      </c>
      <c r="CG498" s="1005">
        <f t="shared" si="451"/>
        <v>0</v>
      </c>
      <c r="CH498" s="1005">
        <v>489</v>
      </c>
      <c r="CI498" s="1005">
        <v>240</v>
      </c>
      <c r="CJ498" s="1005">
        <v>391.2</v>
      </c>
      <c r="CK498" s="1005">
        <v>0.98529999999999995</v>
      </c>
      <c r="CL498" s="1024">
        <f t="shared" si="456"/>
        <v>0.49002976190476188</v>
      </c>
      <c r="CM498" s="1005">
        <v>79032</v>
      </c>
      <c r="CN498" s="1005">
        <f t="shared" si="452"/>
        <v>96768</v>
      </c>
      <c r="CO498" s="1005">
        <f t="shared" si="453"/>
        <v>0</v>
      </c>
      <c r="CP498" s="1005">
        <v>489</v>
      </c>
      <c r="CQ498" s="1005">
        <v>222.54</v>
      </c>
      <c r="CR498" s="1005">
        <v>391.2</v>
      </c>
      <c r="CS498" s="1005">
        <v>0.99419999999999997</v>
      </c>
      <c r="CT498" s="1024">
        <f t="shared" si="457"/>
        <v>0.50922342340775273</v>
      </c>
      <c r="CU498" s="1005">
        <v>84312</v>
      </c>
      <c r="CV498" s="1005">
        <f t="shared" si="454"/>
        <v>99342</v>
      </c>
      <c r="CW498" s="1005">
        <f t="shared" si="455"/>
        <v>0</v>
      </c>
    </row>
    <row r="499" spans="1:101">
      <c r="A499" s="1004">
        <v>493</v>
      </c>
      <c r="B499" s="1005" t="s">
        <v>264</v>
      </c>
      <c r="C499" s="1004" t="s">
        <v>1274</v>
      </c>
      <c r="D499" s="1005" t="s">
        <v>2011</v>
      </c>
      <c r="E499" s="1004" t="s">
        <v>55</v>
      </c>
      <c r="F499" s="1004">
        <v>490</v>
      </c>
      <c r="G499" s="1005">
        <v>82</v>
      </c>
      <c r="H499" s="1004">
        <v>392</v>
      </c>
      <c r="I499" s="1005">
        <v>0.88019999999999998</v>
      </c>
      <c r="J499" s="1024">
        <f t="shared" si="458"/>
        <v>0.30420054200542007</v>
      </c>
      <c r="K499" s="1005">
        <v>17960</v>
      </c>
      <c r="L499" s="1005">
        <f t="shared" si="432"/>
        <v>35424</v>
      </c>
      <c r="M499" s="1005">
        <f t="shared" si="433"/>
        <v>0</v>
      </c>
      <c r="N499" s="1005">
        <v>490</v>
      </c>
      <c r="O499" s="1005">
        <v>80</v>
      </c>
      <c r="P499" s="1005">
        <v>392</v>
      </c>
      <c r="Q499" s="1005">
        <v>0.96940000000000004</v>
      </c>
      <c r="R499" s="1024">
        <f t="shared" si="459"/>
        <v>0.16648185483870967</v>
      </c>
      <c r="S499" s="1005">
        <v>9909</v>
      </c>
      <c r="T499" s="1005">
        <f t="shared" si="434"/>
        <v>35712</v>
      </c>
      <c r="U499" s="1005">
        <f t="shared" si="435"/>
        <v>0</v>
      </c>
      <c r="V499" s="1005">
        <v>490</v>
      </c>
      <c r="W499" s="1005">
        <v>66</v>
      </c>
      <c r="X499" s="1005">
        <v>392</v>
      </c>
      <c r="Y499" s="1005">
        <v>0.62219999999999998</v>
      </c>
      <c r="Z499" s="1024">
        <f t="shared" si="460"/>
        <v>0.32927188552188552</v>
      </c>
      <c r="AA499" s="1005">
        <v>15647</v>
      </c>
      <c r="AB499" s="1005">
        <f t="shared" si="436"/>
        <v>28512</v>
      </c>
      <c r="AC499" s="1005">
        <f t="shared" si="437"/>
        <v>0</v>
      </c>
      <c r="AD499" s="1005">
        <v>490</v>
      </c>
      <c r="AE499" s="1005">
        <v>72</v>
      </c>
      <c r="AF499" s="1005">
        <v>392</v>
      </c>
      <c r="AG499" s="1005">
        <v>0.41839999999999999</v>
      </c>
      <c r="AH499" s="1024">
        <f t="shared" si="461"/>
        <v>0.40927419354838712</v>
      </c>
      <c r="AI499" s="1005">
        <v>21924</v>
      </c>
      <c r="AJ499" s="1005">
        <f t="shared" si="438"/>
        <v>32141</v>
      </c>
      <c r="AK499" s="1005">
        <f t="shared" si="439"/>
        <v>0</v>
      </c>
      <c r="AL499" s="1005">
        <v>490</v>
      </c>
      <c r="AM499" s="1005">
        <v>88.32</v>
      </c>
      <c r="AN499" s="1005">
        <v>392</v>
      </c>
      <c r="AO499" s="1005">
        <v>0.33379999999999999</v>
      </c>
      <c r="AP499" s="1024">
        <f t="shared" si="462"/>
        <v>0.44116519109396912</v>
      </c>
      <c r="AQ499" s="1005">
        <v>28989</v>
      </c>
      <c r="AR499" s="1005">
        <f t="shared" si="440"/>
        <v>39426</v>
      </c>
      <c r="AS499" s="1005">
        <f t="shared" si="441"/>
        <v>0</v>
      </c>
      <c r="AT499" s="1005">
        <v>490</v>
      </c>
      <c r="AU499" s="1005">
        <v>105.12</v>
      </c>
      <c r="AV499" s="1005">
        <v>392</v>
      </c>
      <c r="AW499" s="1005">
        <v>0.33739999999999998</v>
      </c>
      <c r="AX499" s="1024">
        <f t="shared" si="463"/>
        <v>0.36854705733130388</v>
      </c>
      <c r="AY499" s="1005">
        <v>27894</v>
      </c>
      <c r="AZ499" s="1005">
        <f t="shared" si="442"/>
        <v>45412</v>
      </c>
      <c r="BA499" s="1005">
        <f t="shared" si="443"/>
        <v>0</v>
      </c>
      <c r="BB499" s="1005">
        <v>490</v>
      </c>
      <c r="BC499" s="1005">
        <v>90.96</v>
      </c>
      <c r="BD499" s="1005">
        <v>392</v>
      </c>
      <c r="BE499" s="1005">
        <v>0.41449999999999998</v>
      </c>
      <c r="BF499" s="1024">
        <f t="shared" si="464"/>
        <v>0.33885862626606522</v>
      </c>
      <c r="BG499" s="1005">
        <v>22932</v>
      </c>
      <c r="BH499" s="1005">
        <f t="shared" si="444"/>
        <v>40605</v>
      </c>
      <c r="BI499" s="1005">
        <f t="shared" si="445"/>
        <v>0</v>
      </c>
      <c r="BJ499" s="1005">
        <v>490</v>
      </c>
      <c r="BK499" s="1005">
        <v>83.76</v>
      </c>
      <c r="BL499" s="1005">
        <v>392</v>
      </c>
      <c r="BM499" s="1005">
        <v>0.41020000000000001</v>
      </c>
      <c r="BN499" s="1024">
        <f t="shared" si="465"/>
        <v>0.3756765361349888</v>
      </c>
      <c r="BO499" s="1005">
        <v>22656</v>
      </c>
      <c r="BP499" s="1005">
        <f t="shared" si="446"/>
        <v>36184</v>
      </c>
      <c r="BQ499" s="1005">
        <f t="shared" si="447"/>
        <v>0</v>
      </c>
      <c r="BR499" s="1005">
        <v>490</v>
      </c>
      <c r="BS499" s="1005">
        <v>71.28</v>
      </c>
      <c r="BT499" s="1005">
        <v>392</v>
      </c>
      <c r="BU499" s="1005">
        <v>0.33460000000000001</v>
      </c>
      <c r="BV499" s="1024">
        <f t="shared" si="467"/>
        <v>0.63278393251511533</v>
      </c>
      <c r="BW499" s="1005">
        <v>33558</v>
      </c>
      <c r="BX499" s="1005">
        <f t="shared" si="448"/>
        <v>31819</v>
      </c>
      <c r="BY499" s="1005">
        <f t="shared" si="449"/>
        <v>1739</v>
      </c>
      <c r="BZ499" s="1005">
        <v>490</v>
      </c>
      <c r="CA499" s="1005">
        <v>76.8</v>
      </c>
      <c r="CB499" s="1005">
        <v>392</v>
      </c>
      <c r="CC499" s="1005">
        <v>0.32669999999999999</v>
      </c>
      <c r="CD499" s="1024">
        <f t="shared" si="466"/>
        <v>0.58478242607526887</v>
      </c>
      <c r="CE499" s="1005">
        <v>33414</v>
      </c>
      <c r="CF499" s="1005">
        <f t="shared" si="450"/>
        <v>34284</v>
      </c>
      <c r="CG499" s="1005">
        <f t="shared" si="451"/>
        <v>0</v>
      </c>
      <c r="CH499" s="1005">
        <v>490</v>
      </c>
      <c r="CI499" s="1005">
        <v>61.2</v>
      </c>
      <c r="CJ499" s="1005">
        <v>392</v>
      </c>
      <c r="CK499" s="1005">
        <v>0.31819999999999998</v>
      </c>
      <c r="CL499" s="1024">
        <f t="shared" si="456"/>
        <v>0.62755310457516333</v>
      </c>
      <c r="CM499" s="1005">
        <v>25809</v>
      </c>
      <c r="CN499" s="1005">
        <f t="shared" si="452"/>
        <v>24676</v>
      </c>
      <c r="CO499" s="1005">
        <f t="shared" si="453"/>
        <v>1133</v>
      </c>
      <c r="CP499" s="1005">
        <v>490</v>
      </c>
      <c r="CQ499" s="1005">
        <v>57</v>
      </c>
      <c r="CR499" s="1005">
        <v>392</v>
      </c>
      <c r="CS499" s="1005">
        <v>0.30809999999999998</v>
      </c>
      <c r="CT499" s="1024">
        <f t="shared" si="457"/>
        <v>0.58170628183361628</v>
      </c>
      <c r="CU499" s="1005">
        <v>24669</v>
      </c>
      <c r="CV499" s="1005">
        <f t="shared" si="454"/>
        <v>25445</v>
      </c>
      <c r="CW499" s="1005">
        <f t="shared" si="455"/>
        <v>0</v>
      </c>
    </row>
    <row r="500" spans="1:101">
      <c r="A500" s="1004">
        <v>494</v>
      </c>
      <c r="B500" s="1005" t="s">
        <v>1619</v>
      </c>
      <c r="C500" s="1004" t="s">
        <v>1274</v>
      </c>
      <c r="D500" s="1005" t="s">
        <v>2011</v>
      </c>
      <c r="E500" s="1004" t="s">
        <v>55</v>
      </c>
      <c r="F500" s="1004">
        <v>980</v>
      </c>
      <c r="G500" s="1005">
        <v>156</v>
      </c>
      <c r="H500" s="1004">
        <v>392</v>
      </c>
      <c r="I500" s="1005">
        <v>0.71799999999999997</v>
      </c>
      <c r="J500" s="1024">
        <f t="shared" si="458"/>
        <v>2.045940170940171E-2</v>
      </c>
      <c r="K500" s="1005">
        <v>2298</v>
      </c>
      <c r="L500" s="1005">
        <f t="shared" si="432"/>
        <v>67392</v>
      </c>
      <c r="M500" s="1005">
        <f t="shared" si="433"/>
        <v>0</v>
      </c>
      <c r="N500" s="1005">
        <v>490</v>
      </c>
      <c r="O500" s="1005">
        <v>294</v>
      </c>
      <c r="P500" s="1005">
        <v>392</v>
      </c>
      <c r="Q500" s="1005">
        <v>0.95579999999999998</v>
      </c>
      <c r="R500" s="1024">
        <f t="shared" si="459"/>
        <v>2.2383146807109941E-2</v>
      </c>
      <c r="S500" s="1005">
        <v>4896</v>
      </c>
      <c r="T500" s="1005">
        <f t="shared" si="434"/>
        <v>131242</v>
      </c>
      <c r="U500" s="1005">
        <f t="shared" si="435"/>
        <v>0</v>
      </c>
      <c r="V500" s="1005">
        <v>490</v>
      </c>
      <c r="W500" s="1005">
        <v>500</v>
      </c>
      <c r="X500" s="1005">
        <v>500</v>
      </c>
      <c r="Y500" s="1005">
        <v>0.97389999999999999</v>
      </c>
      <c r="Z500" s="1024">
        <f t="shared" si="460"/>
        <v>8.7999999999999995E-2</v>
      </c>
      <c r="AA500" s="1005">
        <v>31680</v>
      </c>
      <c r="AB500" s="1005">
        <f t="shared" si="436"/>
        <v>216000</v>
      </c>
      <c r="AC500" s="1005">
        <f t="shared" si="437"/>
        <v>0</v>
      </c>
      <c r="AD500" s="1005">
        <v>490</v>
      </c>
      <c r="AE500" s="1005">
        <v>280</v>
      </c>
      <c r="AF500" s="1005">
        <v>392</v>
      </c>
      <c r="AG500" s="1005">
        <v>0.94320000000000004</v>
      </c>
      <c r="AH500" s="1024">
        <f t="shared" si="461"/>
        <v>0.22931067588325652</v>
      </c>
      <c r="AI500" s="1005">
        <v>47770</v>
      </c>
      <c r="AJ500" s="1005">
        <f t="shared" si="438"/>
        <v>124992</v>
      </c>
      <c r="AK500" s="1005">
        <f t="shared" si="439"/>
        <v>0</v>
      </c>
      <c r="AL500" s="1005">
        <v>490</v>
      </c>
      <c r="AM500" s="1005">
        <v>252</v>
      </c>
      <c r="AN500" s="1005">
        <v>392</v>
      </c>
      <c r="AO500" s="1005">
        <v>0.99209999999999998</v>
      </c>
      <c r="AP500" s="1024">
        <f t="shared" si="462"/>
        <v>0.52275345622119818</v>
      </c>
      <c r="AQ500" s="1005">
        <v>98010</v>
      </c>
      <c r="AR500" s="1005">
        <f t="shared" si="440"/>
        <v>112493</v>
      </c>
      <c r="AS500" s="1005">
        <f t="shared" si="441"/>
        <v>0</v>
      </c>
      <c r="AT500" s="1005">
        <v>490</v>
      </c>
      <c r="AU500" s="1005">
        <v>244</v>
      </c>
      <c r="AV500" s="1005">
        <v>392</v>
      </c>
      <c r="AW500" s="1005">
        <v>0.99119999999999997</v>
      </c>
      <c r="AX500" s="1024">
        <f t="shared" si="463"/>
        <v>0.40448542805100179</v>
      </c>
      <c r="AY500" s="1005">
        <v>71060</v>
      </c>
      <c r="AZ500" s="1005">
        <f t="shared" si="442"/>
        <v>105408</v>
      </c>
      <c r="BA500" s="1005">
        <f t="shared" si="443"/>
        <v>0</v>
      </c>
      <c r="BB500" s="1005">
        <v>490</v>
      </c>
      <c r="BC500" s="1005">
        <v>246</v>
      </c>
      <c r="BD500" s="1005">
        <v>392</v>
      </c>
      <c r="BE500" s="1005">
        <v>0.97799999999999998</v>
      </c>
      <c r="BF500" s="1024">
        <f t="shared" si="464"/>
        <v>0.42712977533001134</v>
      </c>
      <c r="BG500" s="1005">
        <v>78175</v>
      </c>
      <c r="BH500" s="1005">
        <f t="shared" si="444"/>
        <v>109814</v>
      </c>
      <c r="BI500" s="1005">
        <f t="shared" si="445"/>
        <v>0</v>
      </c>
      <c r="BJ500" s="1005">
        <v>490</v>
      </c>
      <c r="BK500" s="1005">
        <v>31.2</v>
      </c>
      <c r="BL500" s="1005">
        <v>392</v>
      </c>
      <c r="BM500" s="1005">
        <v>0.66969999999999996</v>
      </c>
      <c r="BN500" s="1024">
        <f t="shared" si="465"/>
        <v>0.5446492165242165</v>
      </c>
      <c r="BO500" s="1005">
        <v>12235</v>
      </c>
      <c r="BP500" s="1005">
        <f t="shared" si="446"/>
        <v>13478</v>
      </c>
      <c r="BQ500" s="1005">
        <f t="shared" si="447"/>
        <v>0</v>
      </c>
      <c r="BR500" s="1005">
        <v>490</v>
      </c>
      <c r="BS500" s="1005">
        <v>249</v>
      </c>
      <c r="BT500" s="1005">
        <v>392</v>
      </c>
      <c r="BU500" s="1005">
        <v>0.90380000000000005</v>
      </c>
      <c r="BV500" s="1024">
        <f t="shared" si="467"/>
        <v>0.2781826229649782</v>
      </c>
      <c r="BW500" s="1005">
        <v>51535</v>
      </c>
      <c r="BX500" s="1005">
        <f t="shared" si="448"/>
        <v>111154</v>
      </c>
      <c r="BY500" s="1005">
        <f t="shared" si="449"/>
        <v>0</v>
      </c>
      <c r="BZ500" s="1005">
        <v>490</v>
      </c>
      <c r="CA500" s="1005">
        <v>243.2</v>
      </c>
      <c r="CB500" s="1005">
        <v>392</v>
      </c>
      <c r="CC500" s="1005">
        <v>0.9476</v>
      </c>
      <c r="CD500" s="1024">
        <f t="shared" si="466"/>
        <v>0.35232518039049238</v>
      </c>
      <c r="CE500" s="1005">
        <v>63750</v>
      </c>
      <c r="CF500" s="1005">
        <f t="shared" si="450"/>
        <v>108564</v>
      </c>
      <c r="CG500" s="1005">
        <f t="shared" si="451"/>
        <v>0</v>
      </c>
      <c r="CH500" s="1005">
        <v>490</v>
      </c>
      <c r="CI500" s="1005">
        <v>256</v>
      </c>
      <c r="CJ500" s="1005">
        <v>392</v>
      </c>
      <c r="CK500" s="1005">
        <v>0.92469999999999997</v>
      </c>
      <c r="CL500" s="1024">
        <f t="shared" si="456"/>
        <v>0.31703404017857145</v>
      </c>
      <c r="CM500" s="1005">
        <v>54540</v>
      </c>
      <c r="CN500" s="1005">
        <f t="shared" si="452"/>
        <v>103219</v>
      </c>
      <c r="CO500" s="1005">
        <f t="shared" si="453"/>
        <v>0</v>
      </c>
      <c r="CP500" s="1005">
        <v>490</v>
      </c>
      <c r="CQ500" s="1005">
        <v>233</v>
      </c>
      <c r="CR500" s="1005">
        <v>392</v>
      </c>
      <c r="CS500" s="1005">
        <v>0.94369999999999998</v>
      </c>
      <c r="CT500" s="1024">
        <f t="shared" si="457"/>
        <v>0.30619779408371406</v>
      </c>
      <c r="CU500" s="1005">
        <v>53080</v>
      </c>
      <c r="CV500" s="1005">
        <f t="shared" si="454"/>
        <v>104011</v>
      </c>
      <c r="CW500" s="1005">
        <f t="shared" si="455"/>
        <v>0</v>
      </c>
    </row>
    <row r="501" spans="1:101">
      <c r="A501" s="1004">
        <v>495</v>
      </c>
      <c r="B501" s="1005" t="s">
        <v>767</v>
      </c>
      <c r="C501" s="1004" t="s">
        <v>1274</v>
      </c>
      <c r="D501" s="1005" t="s">
        <v>2011</v>
      </c>
      <c r="E501" s="1004" t="s">
        <v>55</v>
      </c>
      <c r="F501" s="1004">
        <v>495</v>
      </c>
      <c r="G501" s="1005">
        <v>387.6</v>
      </c>
      <c r="H501" s="1004">
        <v>396</v>
      </c>
      <c r="I501" s="1005">
        <v>0.94830000000000003</v>
      </c>
      <c r="J501" s="1024">
        <f t="shared" si="458"/>
        <v>0.60287667698658409</v>
      </c>
      <c r="K501" s="1005">
        <v>168246</v>
      </c>
      <c r="L501" s="1005">
        <f t="shared" si="432"/>
        <v>167443</v>
      </c>
      <c r="M501" s="1005">
        <f t="shared" si="433"/>
        <v>803</v>
      </c>
      <c r="N501" s="1005">
        <v>495</v>
      </c>
      <c r="O501" s="1005">
        <v>383.28</v>
      </c>
      <c r="P501" s="1005">
        <v>396</v>
      </c>
      <c r="Q501" s="1005">
        <v>0.94930000000000003</v>
      </c>
      <c r="R501" s="1024">
        <f t="shared" si="459"/>
        <v>0.51889758014018217</v>
      </c>
      <c r="S501" s="1005">
        <v>147969</v>
      </c>
      <c r="T501" s="1005">
        <f t="shared" si="434"/>
        <v>171096</v>
      </c>
      <c r="U501" s="1005">
        <f t="shared" si="435"/>
        <v>0</v>
      </c>
      <c r="V501" s="1005">
        <v>495</v>
      </c>
      <c r="W501" s="1005">
        <v>382.08</v>
      </c>
      <c r="X501" s="1005">
        <v>396</v>
      </c>
      <c r="Y501" s="1005">
        <v>0.93969999999999998</v>
      </c>
      <c r="Z501" s="1024">
        <f t="shared" si="460"/>
        <v>0.44069086753210501</v>
      </c>
      <c r="AA501" s="1005">
        <v>121233</v>
      </c>
      <c r="AB501" s="1005">
        <f t="shared" si="436"/>
        <v>165059</v>
      </c>
      <c r="AC501" s="1005">
        <f t="shared" si="437"/>
        <v>0</v>
      </c>
      <c r="AD501" s="1005">
        <v>495</v>
      </c>
      <c r="AE501" s="1005">
        <v>379.44</v>
      </c>
      <c r="AF501" s="1005">
        <v>396</v>
      </c>
      <c r="AG501" s="1005">
        <v>0.92969999999999997</v>
      </c>
      <c r="AH501" s="1024">
        <f t="shared" si="461"/>
        <v>0.44737335042700166</v>
      </c>
      <c r="AI501" s="1005">
        <v>126295</v>
      </c>
      <c r="AJ501" s="1005">
        <f t="shared" si="438"/>
        <v>169382</v>
      </c>
      <c r="AK501" s="1005">
        <f t="shared" si="439"/>
        <v>0</v>
      </c>
      <c r="AL501" s="1005">
        <v>495</v>
      </c>
      <c r="AM501" s="1005">
        <v>374.16</v>
      </c>
      <c r="AN501" s="1005">
        <v>396</v>
      </c>
      <c r="AO501" s="1005">
        <v>0.8901</v>
      </c>
      <c r="AP501" s="1024">
        <f t="shared" si="462"/>
        <v>0.22929857504465914</v>
      </c>
      <c r="AQ501" s="1005">
        <v>63831</v>
      </c>
      <c r="AR501" s="1005">
        <f t="shared" si="440"/>
        <v>167025</v>
      </c>
      <c r="AS501" s="1005">
        <f t="shared" si="441"/>
        <v>0</v>
      </c>
      <c r="AT501" s="1005">
        <v>495</v>
      </c>
      <c r="AU501" s="1005">
        <v>321.83999999999997</v>
      </c>
      <c r="AV501" s="1005">
        <v>396</v>
      </c>
      <c r="AW501" s="1005">
        <v>0.92359999999999998</v>
      </c>
      <c r="AX501" s="1024">
        <f t="shared" si="463"/>
        <v>0.30161208467975809</v>
      </c>
      <c r="AY501" s="1005">
        <v>69891</v>
      </c>
      <c r="AZ501" s="1005">
        <f t="shared" si="442"/>
        <v>139035</v>
      </c>
      <c r="BA501" s="1005">
        <f t="shared" si="443"/>
        <v>0</v>
      </c>
      <c r="BB501" s="1005">
        <v>495</v>
      </c>
      <c r="BC501" s="1005">
        <v>328.32</v>
      </c>
      <c r="BD501" s="1005">
        <v>396</v>
      </c>
      <c r="BE501" s="1005">
        <v>0.92490000000000006</v>
      </c>
      <c r="BF501" s="1024">
        <f t="shared" si="464"/>
        <v>0.31466399814500412</v>
      </c>
      <c r="BG501" s="1005">
        <v>76863</v>
      </c>
      <c r="BH501" s="1005">
        <f t="shared" si="444"/>
        <v>146562</v>
      </c>
      <c r="BI501" s="1005">
        <f t="shared" si="445"/>
        <v>0</v>
      </c>
      <c r="BJ501" s="1005">
        <v>495</v>
      </c>
      <c r="BK501" s="1005">
        <v>353.28</v>
      </c>
      <c r="BL501" s="1005">
        <v>396</v>
      </c>
      <c r="BM501" s="1005">
        <v>0.91159999999999997</v>
      </c>
      <c r="BN501" s="1024">
        <f t="shared" si="465"/>
        <v>0.27814339900362323</v>
      </c>
      <c r="BO501" s="1005">
        <v>70749</v>
      </c>
      <c r="BP501" s="1005">
        <f t="shared" si="446"/>
        <v>152617</v>
      </c>
      <c r="BQ501" s="1005">
        <f t="shared" si="447"/>
        <v>0</v>
      </c>
      <c r="BR501" s="1005">
        <v>495</v>
      </c>
      <c r="BS501" s="1005">
        <v>365.76</v>
      </c>
      <c r="BT501" s="1005">
        <v>396</v>
      </c>
      <c r="BU501" s="1005">
        <v>0.95340000000000003</v>
      </c>
      <c r="BV501" s="1024">
        <f t="shared" si="467"/>
        <v>0.47436579248158495</v>
      </c>
      <c r="BW501" s="1005">
        <v>129087</v>
      </c>
      <c r="BX501" s="1005">
        <f t="shared" si="448"/>
        <v>163275</v>
      </c>
      <c r="BY501" s="1005">
        <f t="shared" si="449"/>
        <v>0</v>
      </c>
      <c r="BZ501" s="1005">
        <v>495</v>
      </c>
      <c r="CA501" s="1005">
        <v>396.24</v>
      </c>
      <c r="CB501" s="1005">
        <v>396.24</v>
      </c>
      <c r="CC501" s="1005">
        <v>0.95750000000000002</v>
      </c>
      <c r="CD501" s="1024">
        <f t="shared" si="466"/>
        <v>0.57233559979940474</v>
      </c>
      <c r="CE501" s="1005">
        <v>168726</v>
      </c>
      <c r="CF501" s="1005">
        <f t="shared" si="450"/>
        <v>176882</v>
      </c>
      <c r="CG501" s="1005">
        <f t="shared" si="451"/>
        <v>0</v>
      </c>
      <c r="CH501" s="1005">
        <v>495</v>
      </c>
      <c r="CI501" s="1005">
        <v>384</v>
      </c>
      <c r="CJ501" s="1005">
        <v>396</v>
      </c>
      <c r="CK501" s="1005">
        <v>0.95830000000000004</v>
      </c>
      <c r="CL501" s="1024">
        <f t="shared" si="456"/>
        <v>0.61276971726190477</v>
      </c>
      <c r="CM501" s="1005">
        <v>158124</v>
      </c>
      <c r="CN501" s="1005">
        <f t="shared" si="452"/>
        <v>154829</v>
      </c>
      <c r="CO501" s="1005">
        <f t="shared" si="453"/>
        <v>3295</v>
      </c>
      <c r="CP501" s="1005">
        <v>495</v>
      </c>
      <c r="CQ501" s="1005">
        <v>380.64</v>
      </c>
      <c r="CR501" s="1005">
        <v>396</v>
      </c>
      <c r="CS501" s="1005">
        <v>0.95740000000000003</v>
      </c>
      <c r="CT501" s="1024">
        <f t="shared" si="457"/>
        <v>0.60103569200938323</v>
      </c>
      <c r="CU501" s="1005">
        <v>170211</v>
      </c>
      <c r="CV501" s="1005">
        <f t="shared" si="454"/>
        <v>169918</v>
      </c>
      <c r="CW501" s="1005">
        <f t="shared" si="455"/>
        <v>293</v>
      </c>
    </row>
    <row r="502" spans="1:101">
      <c r="A502" s="1004">
        <v>496</v>
      </c>
      <c r="B502" s="1005" t="s">
        <v>494</v>
      </c>
      <c r="C502" s="1004" t="s">
        <v>1274</v>
      </c>
      <c r="D502" s="1005" t="s">
        <v>2203</v>
      </c>
      <c r="E502" s="1004" t="s">
        <v>55</v>
      </c>
      <c r="F502" s="1004">
        <v>500</v>
      </c>
      <c r="G502" s="1005">
        <v>235.86</v>
      </c>
      <c r="H502" s="1004">
        <v>400</v>
      </c>
      <c r="I502" s="1005">
        <v>0.94130000000000003</v>
      </c>
      <c r="J502" s="1024">
        <f t="shared" si="458"/>
        <v>0.4702648463777947</v>
      </c>
      <c r="K502" s="1005">
        <v>79860</v>
      </c>
      <c r="L502" s="1005">
        <f t="shared" si="432"/>
        <v>101892</v>
      </c>
      <c r="M502" s="1005">
        <f t="shared" si="433"/>
        <v>0</v>
      </c>
      <c r="N502" s="1005">
        <v>500</v>
      </c>
      <c r="O502" s="1005">
        <v>175.14</v>
      </c>
      <c r="P502" s="1005">
        <v>400</v>
      </c>
      <c r="Q502" s="1005">
        <v>0.94240000000000002</v>
      </c>
      <c r="R502" s="1024">
        <f t="shared" si="459"/>
        <v>0.34005054021299091</v>
      </c>
      <c r="S502" s="1005">
        <v>44310</v>
      </c>
      <c r="T502" s="1005">
        <f t="shared" si="434"/>
        <v>78182</v>
      </c>
      <c r="U502" s="1005">
        <f t="shared" si="435"/>
        <v>0</v>
      </c>
      <c r="V502" s="1005">
        <v>500</v>
      </c>
      <c r="W502" s="1005">
        <v>264.95999999999998</v>
      </c>
      <c r="X502" s="1005">
        <v>400</v>
      </c>
      <c r="Y502" s="1005">
        <v>0.93820000000000003</v>
      </c>
      <c r="Z502" s="1024">
        <f t="shared" si="460"/>
        <v>0.33291188607085348</v>
      </c>
      <c r="AA502" s="1005">
        <v>63510</v>
      </c>
      <c r="AB502" s="1005">
        <f t="shared" si="436"/>
        <v>114463</v>
      </c>
      <c r="AC502" s="1005">
        <f t="shared" si="437"/>
        <v>0</v>
      </c>
      <c r="AD502" s="1005">
        <v>500</v>
      </c>
      <c r="AE502" s="1005">
        <v>261.18</v>
      </c>
      <c r="AF502" s="1005">
        <v>400</v>
      </c>
      <c r="AG502" s="1005">
        <v>0.93400000000000005</v>
      </c>
      <c r="AH502" s="1024">
        <f t="shared" si="461"/>
        <v>0.40399773731624955</v>
      </c>
      <c r="AI502" s="1005">
        <v>78504</v>
      </c>
      <c r="AJ502" s="1005">
        <f t="shared" si="438"/>
        <v>116591</v>
      </c>
      <c r="AK502" s="1005">
        <f t="shared" si="439"/>
        <v>0</v>
      </c>
      <c r="AL502" s="1005">
        <v>500</v>
      </c>
      <c r="AM502" s="1005">
        <v>186.54</v>
      </c>
      <c r="AN502" s="1005">
        <v>400</v>
      </c>
      <c r="AO502" s="1005">
        <v>0.95830000000000004</v>
      </c>
      <c r="AP502" s="1024">
        <f t="shared" si="462"/>
        <v>0.51843935573793742</v>
      </c>
      <c r="AQ502" s="1005">
        <v>71952</v>
      </c>
      <c r="AR502" s="1005">
        <f t="shared" si="440"/>
        <v>83271</v>
      </c>
      <c r="AS502" s="1005">
        <f t="shared" si="441"/>
        <v>0</v>
      </c>
      <c r="AT502" s="1005">
        <v>500</v>
      </c>
      <c r="AU502" s="1005">
        <v>215.46</v>
      </c>
      <c r="AV502" s="1005">
        <v>400</v>
      </c>
      <c r="AW502" s="1005">
        <v>0.96240000000000003</v>
      </c>
      <c r="AX502" s="1024">
        <f t="shared" si="463"/>
        <v>0.41674402054519011</v>
      </c>
      <c r="AY502" s="1005">
        <v>64650</v>
      </c>
      <c r="AZ502" s="1005">
        <f t="shared" si="442"/>
        <v>93079</v>
      </c>
      <c r="BA502" s="1005">
        <f t="shared" si="443"/>
        <v>0</v>
      </c>
      <c r="BB502" s="1005">
        <v>500</v>
      </c>
      <c r="BC502" s="1005">
        <v>219</v>
      </c>
      <c r="BD502" s="1005">
        <v>400</v>
      </c>
      <c r="BE502" s="1005">
        <v>0.96350000000000002</v>
      </c>
      <c r="BF502" s="1024">
        <f t="shared" si="464"/>
        <v>0.32758874650169389</v>
      </c>
      <c r="BG502" s="1005">
        <v>53376</v>
      </c>
      <c r="BH502" s="1005">
        <f t="shared" si="444"/>
        <v>97762</v>
      </c>
      <c r="BI502" s="1005">
        <f t="shared" si="445"/>
        <v>0</v>
      </c>
      <c r="BJ502" s="1005">
        <v>500</v>
      </c>
      <c r="BK502" s="1005">
        <v>156</v>
      </c>
      <c r="BL502" s="1005">
        <v>400</v>
      </c>
      <c r="BM502" s="1005">
        <v>0.94369999999999998</v>
      </c>
      <c r="BN502" s="1024">
        <f t="shared" si="465"/>
        <v>0.65945512820512819</v>
      </c>
      <c r="BO502" s="1005">
        <v>74070</v>
      </c>
      <c r="BP502" s="1005">
        <f t="shared" si="446"/>
        <v>67392</v>
      </c>
      <c r="BQ502" s="1005">
        <f t="shared" si="447"/>
        <v>6678</v>
      </c>
      <c r="BR502" s="1005">
        <v>500</v>
      </c>
      <c r="BS502" s="1005">
        <v>164.22</v>
      </c>
      <c r="BT502" s="1005">
        <v>400</v>
      </c>
      <c r="BU502" s="1005">
        <v>0.94140000000000001</v>
      </c>
      <c r="BV502" s="1024">
        <f t="shared" si="467"/>
        <v>0.48224058206732906</v>
      </c>
      <c r="BW502" s="1005">
        <v>58920</v>
      </c>
      <c r="BX502" s="1005">
        <f t="shared" si="448"/>
        <v>73308</v>
      </c>
      <c r="BY502" s="1005">
        <f t="shared" si="449"/>
        <v>0</v>
      </c>
      <c r="BZ502" s="1005">
        <v>500</v>
      </c>
      <c r="CA502" s="1005">
        <v>151.13999999999999</v>
      </c>
      <c r="CB502" s="1005">
        <v>400</v>
      </c>
      <c r="CC502" s="1005">
        <v>0.94950000000000001</v>
      </c>
      <c r="CD502" s="1024">
        <f t="shared" si="466"/>
        <v>0.46448069937293779</v>
      </c>
      <c r="CE502" s="1005">
        <v>52230</v>
      </c>
      <c r="CF502" s="1005">
        <f t="shared" si="450"/>
        <v>67469</v>
      </c>
      <c r="CG502" s="1005">
        <f t="shared" si="451"/>
        <v>0</v>
      </c>
      <c r="CH502" s="1005">
        <v>500</v>
      </c>
      <c r="CI502" s="1005">
        <v>151.5</v>
      </c>
      <c r="CJ502" s="1005">
        <v>400</v>
      </c>
      <c r="CK502" s="1005">
        <v>0.95179999999999998</v>
      </c>
      <c r="CL502" s="1024">
        <f t="shared" si="456"/>
        <v>0.4347006129184347</v>
      </c>
      <c r="CM502" s="1005">
        <v>44256</v>
      </c>
      <c r="CN502" s="1005">
        <f t="shared" si="452"/>
        <v>61085</v>
      </c>
      <c r="CO502" s="1005">
        <f t="shared" si="453"/>
        <v>0</v>
      </c>
      <c r="CP502" s="1005">
        <v>500</v>
      </c>
      <c r="CQ502" s="1005">
        <v>175.44</v>
      </c>
      <c r="CR502" s="1005">
        <v>400</v>
      </c>
      <c r="CS502" s="1005">
        <v>0.96240000000000003</v>
      </c>
      <c r="CT502" s="1024">
        <f t="shared" si="457"/>
        <v>0.50063067237397585</v>
      </c>
      <c r="CU502" s="1005">
        <v>65346</v>
      </c>
      <c r="CV502" s="1005">
        <f t="shared" si="454"/>
        <v>78316</v>
      </c>
      <c r="CW502" s="1005">
        <f t="shared" si="455"/>
        <v>0</v>
      </c>
    </row>
    <row r="503" spans="1:101">
      <c r="A503" s="1004">
        <v>497</v>
      </c>
      <c r="B503" s="1005" t="s">
        <v>662</v>
      </c>
      <c r="C503" s="1004" t="s">
        <v>1274</v>
      </c>
      <c r="D503" s="1005" t="s">
        <v>2011</v>
      </c>
      <c r="E503" s="1004" t="s">
        <v>55</v>
      </c>
      <c r="F503" s="1004">
        <v>500</v>
      </c>
      <c r="G503" s="1005">
        <v>300</v>
      </c>
      <c r="H503" s="1004">
        <v>400</v>
      </c>
      <c r="I503" s="1005">
        <v>0.83189999999999997</v>
      </c>
      <c r="J503" s="1024">
        <f t="shared" si="458"/>
        <v>0.28399999999999997</v>
      </c>
      <c r="K503" s="1005">
        <v>61344</v>
      </c>
      <c r="L503" s="1005">
        <f t="shared" si="432"/>
        <v>129600</v>
      </c>
      <c r="M503" s="1005">
        <f t="shared" si="433"/>
        <v>0</v>
      </c>
      <c r="N503" s="1005">
        <v>500</v>
      </c>
      <c r="O503" s="1005">
        <v>288</v>
      </c>
      <c r="P503" s="1005">
        <v>400</v>
      </c>
      <c r="Q503" s="1005">
        <v>0.7389</v>
      </c>
      <c r="R503" s="1024">
        <f t="shared" si="459"/>
        <v>0.22328629032258066</v>
      </c>
      <c r="S503" s="1005">
        <v>47844</v>
      </c>
      <c r="T503" s="1005">
        <f t="shared" si="434"/>
        <v>128563</v>
      </c>
      <c r="U503" s="1005">
        <f t="shared" si="435"/>
        <v>0</v>
      </c>
      <c r="V503" s="1005">
        <v>500</v>
      </c>
      <c r="W503" s="1005">
        <v>288</v>
      </c>
      <c r="X503" s="1005">
        <v>400</v>
      </c>
      <c r="Y503" s="1005">
        <v>0.75460000000000005</v>
      </c>
      <c r="Z503" s="1024">
        <f t="shared" si="460"/>
        <v>0.18084490740740741</v>
      </c>
      <c r="AA503" s="1005">
        <v>37500</v>
      </c>
      <c r="AB503" s="1005">
        <f t="shared" si="436"/>
        <v>124416</v>
      </c>
      <c r="AC503" s="1005">
        <f t="shared" si="437"/>
        <v>0</v>
      </c>
      <c r="AD503" s="1005">
        <v>500</v>
      </c>
      <c r="AE503" s="1005">
        <v>36</v>
      </c>
      <c r="AF503" s="1005">
        <v>400</v>
      </c>
      <c r="AG503" s="1005">
        <v>0.77339999999999998</v>
      </c>
      <c r="AH503" s="1024">
        <f t="shared" si="461"/>
        <v>1.4380227001194743</v>
      </c>
      <c r="AI503" s="1005">
        <v>38516</v>
      </c>
      <c r="AJ503" s="1005">
        <f t="shared" si="438"/>
        <v>16070</v>
      </c>
      <c r="AK503" s="1005">
        <f t="shared" si="439"/>
        <v>22446</v>
      </c>
      <c r="AL503" s="1005">
        <v>500</v>
      </c>
      <c r="AM503" s="1005">
        <v>273.12</v>
      </c>
      <c r="AN503" s="1005">
        <v>400</v>
      </c>
      <c r="AO503" s="1005">
        <v>0.7903</v>
      </c>
      <c r="AP503" s="1024">
        <f t="shared" si="462"/>
        <v>0.21357148931345316</v>
      </c>
      <c r="AQ503" s="1005">
        <v>43398</v>
      </c>
      <c r="AR503" s="1005">
        <f t="shared" si="440"/>
        <v>121921</v>
      </c>
      <c r="AS503" s="1005">
        <f t="shared" si="441"/>
        <v>0</v>
      </c>
      <c r="AT503" s="1005">
        <v>500</v>
      </c>
      <c r="AU503" s="1005">
        <v>276</v>
      </c>
      <c r="AV503" s="1005">
        <v>400</v>
      </c>
      <c r="AW503" s="1005">
        <v>0.97919999999999996</v>
      </c>
      <c r="AX503" s="1024">
        <f t="shared" si="463"/>
        <v>0.21088969404186794</v>
      </c>
      <c r="AY503" s="1005">
        <v>41908</v>
      </c>
      <c r="AZ503" s="1005">
        <f t="shared" si="442"/>
        <v>119232</v>
      </c>
      <c r="BA503" s="1005">
        <f t="shared" si="443"/>
        <v>0</v>
      </c>
      <c r="BB503" s="1005">
        <v>500</v>
      </c>
      <c r="BC503" s="1005">
        <v>289.92</v>
      </c>
      <c r="BD503" s="1005">
        <v>400</v>
      </c>
      <c r="BE503" s="1005">
        <v>0.97889999999999999</v>
      </c>
      <c r="BF503" s="1024">
        <f t="shared" si="464"/>
        <v>0.22400970085926558</v>
      </c>
      <c r="BG503" s="1005">
        <v>48319</v>
      </c>
      <c r="BH503" s="1005">
        <f t="shared" si="444"/>
        <v>129420</v>
      </c>
      <c r="BI503" s="1005">
        <f t="shared" si="445"/>
        <v>0</v>
      </c>
      <c r="BJ503" s="1005">
        <v>500</v>
      </c>
      <c r="BK503" s="1005">
        <v>300</v>
      </c>
      <c r="BL503" s="1005">
        <v>400</v>
      </c>
      <c r="BM503" s="1005">
        <v>0.83479999999999999</v>
      </c>
      <c r="BN503" s="1024">
        <f t="shared" si="465"/>
        <v>0.27061111111111114</v>
      </c>
      <c r="BO503" s="1005">
        <v>58452</v>
      </c>
      <c r="BP503" s="1005">
        <f t="shared" si="446"/>
        <v>129600</v>
      </c>
      <c r="BQ503" s="1005">
        <f t="shared" si="447"/>
        <v>0</v>
      </c>
      <c r="BR503" s="1005">
        <v>500</v>
      </c>
      <c r="BS503" s="1005">
        <v>307.2</v>
      </c>
      <c r="BT503" s="1005">
        <v>400</v>
      </c>
      <c r="BU503" s="1005">
        <v>0.86909999999999998</v>
      </c>
      <c r="BV503" s="1024">
        <f t="shared" si="467"/>
        <v>0.25277742775537637</v>
      </c>
      <c r="BW503" s="1005">
        <v>57774</v>
      </c>
      <c r="BX503" s="1005">
        <f t="shared" si="448"/>
        <v>137134</v>
      </c>
      <c r="BY503" s="1005">
        <f t="shared" si="449"/>
        <v>0</v>
      </c>
      <c r="BZ503" s="1005">
        <v>500</v>
      </c>
      <c r="CA503" s="1005">
        <v>303.60000000000002</v>
      </c>
      <c r="CB503" s="1005">
        <v>400</v>
      </c>
      <c r="CC503" s="1005">
        <v>0.84909999999999997</v>
      </c>
      <c r="CD503" s="1024">
        <f t="shared" si="466"/>
        <v>0.22828211993709888</v>
      </c>
      <c r="CE503" s="1005">
        <v>51564</v>
      </c>
      <c r="CF503" s="1005">
        <f t="shared" si="450"/>
        <v>135527</v>
      </c>
      <c r="CG503" s="1005">
        <f t="shared" si="451"/>
        <v>0</v>
      </c>
      <c r="CH503" s="1005">
        <v>500</v>
      </c>
      <c r="CI503" s="1005">
        <v>295.2</v>
      </c>
      <c r="CJ503" s="1005">
        <v>400</v>
      </c>
      <c r="CK503" s="1005">
        <v>0.84550000000000003</v>
      </c>
      <c r="CL503" s="1024">
        <f t="shared" si="456"/>
        <v>0.22911222415795587</v>
      </c>
      <c r="CM503" s="1005">
        <v>45450</v>
      </c>
      <c r="CN503" s="1005">
        <f t="shared" si="452"/>
        <v>119025</v>
      </c>
      <c r="CO503" s="1005">
        <f t="shared" si="453"/>
        <v>0</v>
      </c>
      <c r="CP503" s="1005">
        <v>500</v>
      </c>
      <c r="CQ503" s="1005">
        <v>255.6</v>
      </c>
      <c r="CR503" s="1005">
        <v>400</v>
      </c>
      <c r="CS503" s="1005">
        <v>0.78390000000000004</v>
      </c>
      <c r="CT503" s="1024">
        <f t="shared" si="457"/>
        <v>0.23818087737896917</v>
      </c>
      <c r="CU503" s="1005">
        <v>45294</v>
      </c>
      <c r="CV503" s="1005">
        <f t="shared" si="454"/>
        <v>114100</v>
      </c>
      <c r="CW503" s="1005">
        <f t="shared" si="455"/>
        <v>0</v>
      </c>
    </row>
    <row r="504" spans="1:101">
      <c r="A504" s="1004">
        <v>498</v>
      </c>
      <c r="B504" s="1005" t="s">
        <v>123</v>
      </c>
      <c r="C504" s="1004" t="s">
        <v>1274</v>
      </c>
      <c r="D504" s="1005" t="s">
        <v>2011</v>
      </c>
      <c r="E504" s="1004" t="s">
        <v>55</v>
      </c>
      <c r="F504" s="1004">
        <v>500</v>
      </c>
      <c r="G504" s="1005">
        <v>498</v>
      </c>
      <c r="H504" s="1004">
        <v>498</v>
      </c>
      <c r="I504" s="1005">
        <v>0.93689999999999996</v>
      </c>
      <c r="J504" s="1024">
        <f t="shared" si="458"/>
        <v>0.32597054886211513</v>
      </c>
      <c r="K504" s="1005">
        <v>116880</v>
      </c>
      <c r="L504" s="1005">
        <f t="shared" si="432"/>
        <v>215136</v>
      </c>
      <c r="M504" s="1005">
        <f t="shared" si="433"/>
        <v>0</v>
      </c>
      <c r="N504" s="1005">
        <v>500</v>
      </c>
      <c r="O504" s="1005">
        <v>546</v>
      </c>
      <c r="P504" s="1005">
        <v>546</v>
      </c>
      <c r="Q504" s="1005">
        <v>0.91469999999999996</v>
      </c>
      <c r="R504" s="1024">
        <f t="shared" si="459"/>
        <v>0.21682618456812006</v>
      </c>
      <c r="S504" s="1005">
        <v>88080</v>
      </c>
      <c r="T504" s="1005">
        <f t="shared" si="434"/>
        <v>243734</v>
      </c>
      <c r="U504" s="1005">
        <f t="shared" si="435"/>
        <v>0</v>
      </c>
      <c r="V504" s="1005">
        <v>500</v>
      </c>
      <c r="W504" s="1005">
        <v>492</v>
      </c>
      <c r="X504" s="1005">
        <v>492</v>
      </c>
      <c r="Y504" s="1005">
        <v>0.9577</v>
      </c>
      <c r="Z504" s="1024">
        <f t="shared" si="460"/>
        <v>0.2785569105691057</v>
      </c>
      <c r="AA504" s="1005">
        <v>98676</v>
      </c>
      <c r="AB504" s="1005">
        <f t="shared" si="436"/>
        <v>212544</v>
      </c>
      <c r="AC504" s="1005">
        <f t="shared" si="437"/>
        <v>0</v>
      </c>
      <c r="AD504" s="1005">
        <v>500</v>
      </c>
      <c r="AE504" s="1005">
        <v>540.96</v>
      </c>
      <c r="AF504" s="1005">
        <v>540.96</v>
      </c>
      <c r="AG504" s="1005">
        <v>0.94130000000000003</v>
      </c>
      <c r="AH504" s="1024">
        <f t="shared" si="461"/>
        <v>0.27060613866865119</v>
      </c>
      <c r="AI504" s="1005">
        <v>108912</v>
      </c>
      <c r="AJ504" s="1005">
        <f t="shared" si="438"/>
        <v>241485</v>
      </c>
      <c r="AK504" s="1005">
        <f t="shared" si="439"/>
        <v>0</v>
      </c>
      <c r="AL504" s="1005">
        <v>500</v>
      </c>
      <c r="AM504" s="1005">
        <v>516.48</v>
      </c>
      <c r="AN504" s="1005">
        <v>516.48</v>
      </c>
      <c r="AO504" s="1005">
        <v>0.93640000000000001</v>
      </c>
      <c r="AP504" s="1024">
        <f t="shared" si="462"/>
        <v>0.37963247491705643</v>
      </c>
      <c r="AQ504" s="1005">
        <v>145878</v>
      </c>
      <c r="AR504" s="1005">
        <f t="shared" si="440"/>
        <v>230557</v>
      </c>
      <c r="AS504" s="1005">
        <f t="shared" si="441"/>
        <v>0</v>
      </c>
      <c r="AT504" s="1005">
        <v>500</v>
      </c>
      <c r="AU504" s="1005">
        <v>534</v>
      </c>
      <c r="AV504" s="1005">
        <v>534</v>
      </c>
      <c r="AW504" s="1005">
        <v>0.92379999999999995</v>
      </c>
      <c r="AX504" s="1024">
        <f t="shared" si="463"/>
        <v>0.36420099875156053</v>
      </c>
      <c r="AY504" s="1005">
        <v>140028</v>
      </c>
      <c r="AZ504" s="1005">
        <f t="shared" si="442"/>
        <v>230688</v>
      </c>
      <c r="BA504" s="1005">
        <f t="shared" si="443"/>
        <v>0</v>
      </c>
      <c r="BB504" s="1005">
        <v>500</v>
      </c>
      <c r="BC504" s="1005">
        <v>540</v>
      </c>
      <c r="BD504" s="1005">
        <v>540</v>
      </c>
      <c r="BE504" s="1005">
        <v>0.92010000000000003</v>
      </c>
      <c r="BF504" s="1024">
        <f t="shared" si="464"/>
        <v>0.26677120669056154</v>
      </c>
      <c r="BG504" s="1005">
        <v>107178</v>
      </c>
      <c r="BH504" s="1005">
        <f t="shared" si="444"/>
        <v>241056</v>
      </c>
      <c r="BI504" s="1005">
        <f t="shared" si="445"/>
        <v>0</v>
      </c>
      <c r="BJ504" s="1005">
        <v>500</v>
      </c>
      <c r="BK504" s="1005">
        <v>528</v>
      </c>
      <c r="BL504" s="1005">
        <v>528</v>
      </c>
      <c r="BM504" s="1005">
        <v>0.90100000000000002</v>
      </c>
      <c r="BN504" s="1024">
        <f t="shared" si="465"/>
        <v>0.33573232323232322</v>
      </c>
      <c r="BO504" s="1005">
        <v>127632</v>
      </c>
      <c r="BP504" s="1005">
        <f t="shared" si="446"/>
        <v>228096</v>
      </c>
      <c r="BQ504" s="1005">
        <f t="shared" si="447"/>
        <v>0</v>
      </c>
      <c r="BR504" s="1005">
        <v>500</v>
      </c>
      <c r="BS504" s="1005">
        <v>504</v>
      </c>
      <c r="BT504" s="1005">
        <v>504</v>
      </c>
      <c r="BU504" s="1005">
        <v>0.9113</v>
      </c>
      <c r="BV504" s="1024">
        <f t="shared" si="467"/>
        <v>0.42844342037890426</v>
      </c>
      <c r="BW504" s="1005">
        <v>160656</v>
      </c>
      <c r="BX504" s="1005">
        <f t="shared" si="448"/>
        <v>224986</v>
      </c>
      <c r="BY504" s="1005">
        <f t="shared" si="449"/>
        <v>0</v>
      </c>
      <c r="BZ504" s="1005">
        <v>500</v>
      </c>
      <c r="CA504" s="1005">
        <v>492.24</v>
      </c>
      <c r="CB504" s="1005">
        <v>492.24</v>
      </c>
      <c r="CC504" s="1005">
        <v>0.94540000000000002</v>
      </c>
      <c r="CD504" s="1024">
        <f t="shared" si="466"/>
        <v>0.32435659499955438</v>
      </c>
      <c r="CE504" s="1005">
        <v>118788</v>
      </c>
      <c r="CF504" s="1005">
        <f t="shared" si="450"/>
        <v>219736</v>
      </c>
      <c r="CG504" s="1005">
        <f t="shared" si="451"/>
        <v>0</v>
      </c>
      <c r="CH504" s="1005">
        <v>500</v>
      </c>
      <c r="CI504" s="1005">
        <v>489.36</v>
      </c>
      <c r="CJ504" s="1005">
        <v>489.36</v>
      </c>
      <c r="CK504" s="1005">
        <v>0.94530000000000003</v>
      </c>
      <c r="CL504" s="1024">
        <f t="shared" si="456"/>
        <v>0.31284483815595882</v>
      </c>
      <c r="CM504" s="1005">
        <v>102879</v>
      </c>
      <c r="CN504" s="1005">
        <f t="shared" si="452"/>
        <v>197310</v>
      </c>
      <c r="CO504" s="1005">
        <f t="shared" si="453"/>
        <v>0</v>
      </c>
      <c r="CP504" s="1005">
        <v>500</v>
      </c>
      <c r="CQ504" s="1005">
        <v>396</v>
      </c>
      <c r="CR504" s="1005">
        <v>400</v>
      </c>
      <c r="CS504" s="1005">
        <v>0.95650000000000002</v>
      </c>
      <c r="CT504" s="1024">
        <f t="shared" si="457"/>
        <v>0.2899458292603454</v>
      </c>
      <c r="CU504" s="1005">
        <v>85425</v>
      </c>
      <c r="CV504" s="1005">
        <f t="shared" si="454"/>
        <v>176774</v>
      </c>
      <c r="CW504" s="1005">
        <f t="shared" si="455"/>
        <v>0</v>
      </c>
    </row>
    <row r="505" spans="1:101">
      <c r="A505" s="1004">
        <v>499</v>
      </c>
      <c r="B505" s="1005" t="s">
        <v>2294</v>
      </c>
      <c r="C505" s="1004" t="s">
        <v>1274</v>
      </c>
      <c r="D505" s="1005" t="s">
        <v>2011</v>
      </c>
      <c r="E505" s="1004" t="s">
        <v>55</v>
      </c>
      <c r="F505" s="1004">
        <v>0</v>
      </c>
      <c r="G505" s="1005"/>
      <c r="H505" s="1004"/>
      <c r="I505" s="1005"/>
      <c r="J505" s="1024">
        <v>0</v>
      </c>
      <c r="K505" s="1005"/>
      <c r="L505" s="1005">
        <f t="shared" si="432"/>
        <v>0</v>
      </c>
      <c r="M505" s="1005">
        <f t="shared" si="433"/>
        <v>0</v>
      </c>
      <c r="N505" s="1005"/>
      <c r="O505" s="1005"/>
      <c r="P505" s="1005"/>
      <c r="Q505" s="1005"/>
      <c r="R505" s="1024">
        <v>0</v>
      </c>
      <c r="S505" s="1005"/>
      <c r="T505" s="1005">
        <f t="shared" si="434"/>
        <v>0</v>
      </c>
      <c r="U505" s="1005">
        <f t="shared" si="435"/>
        <v>0</v>
      </c>
      <c r="V505" s="1005"/>
      <c r="W505" s="1005"/>
      <c r="X505" s="1005"/>
      <c r="Y505" s="1005"/>
      <c r="Z505" s="1024">
        <v>0</v>
      </c>
      <c r="AA505" s="1005"/>
      <c r="AB505" s="1005">
        <f t="shared" si="436"/>
        <v>0</v>
      </c>
      <c r="AC505" s="1005">
        <f t="shared" si="437"/>
        <v>0</v>
      </c>
      <c r="AD505" s="1005"/>
      <c r="AE505" s="1005"/>
      <c r="AF505" s="1005"/>
      <c r="AG505" s="1005"/>
      <c r="AH505" s="1024">
        <v>0</v>
      </c>
      <c r="AI505" s="1005"/>
      <c r="AJ505" s="1005">
        <f t="shared" si="438"/>
        <v>0</v>
      </c>
      <c r="AK505" s="1005">
        <f t="shared" si="439"/>
        <v>0</v>
      </c>
      <c r="AL505" s="1005"/>
      <c r="AM505" s="1005"/>
      <c r="AN505" s="1005"/>
      <c r="AO505" s="1005"/>
      <c r="AP505" s="1024">
        <v>0</v>
      </c>
      <c r="AQ505" s="1005"/>
      <c r="AR505" s="1005">
        <f t="shared" si="440"/>
        <v>0</v>
      </c>
      <c r="AS505" s="1005">
        <f t="shared" si="441"/>
        <v>0</v>
      </c>
      <c r="AT505" s="1005"/>
      <c r="AU505" s="1005"/>
      <c r="AV505" s="1005"/>
      <c r="AW505" s="1005"/>
      <c r="AX505" s="1024">
        <v>0</v>
      </c>
      <c r="AY505" s="1005"/>
      <c r="AZ505" s="1005">
        <f t="shared" si="442"/>
        <v>0</v>
      </c>
      <c r="BA505" s="1005">
        <f t="shared" si="443"/>
        <v>0</v>
      </c>
      <c r="BB505" s="1005"/>
      <c r="BC505" s="1005"/>
      <c r="BD505" s="1005"/>
      <c r="BE505" s="1005"/>
      <c r="BF505" s="1024">
        <v>0</v>
      </c>
      <c r="BG505" s="1005"/>
      <c r="BH505" s="1005">
        <f t="shared" si="444"/>
        <v>0</v>
      </c>
      <c r="BI505" s="1005">
        <f t="shared" si="445"/>
        <v>0</v>
      </c>
      <c r="BJ505" s="1005"/>
      <c r="BK505" s="1005"/>
      <c r="BL505" s="1005"/>
      <c r="BM505" s="1005"/>
      <c r="BN505" s="1024">
        <v>0</v>
      </c>
      <c r="BO505" s="1005"/>
      <c r="BP505" s="1005">
        <f t="shared" si="446"/>
        <v>0</v>
      </c>
      <c r="BQ505" s="1005">
        <f t="shared" si="447"/>
        <v>0</v>
      </c>
      <c r="BR505" s="1005"/>
      <c r="BS505" s="1005"/>
      <c r="BT505" s="1005"/>
      <c r="BU505" s="1005"/>
      <c r="BV505" s="1024">
        <v>0</v>
      </c>
      <c r="BW505" s="1005"/>
      <c r="BX505" s="1005">
        <f t="shared" si="448"/>
        <v>0</v>
      </c>
      <c r="BY505" s="1005">
        <f t="shared" si="449"/>
        <v>0</v>
      </c>
      <c r="BZ505" s="1005">
        <v>500</v>
      </c>
      <c r="CA505" s="1005">
        <v>348</v>
      </c>
      <c r="CB505" s="1005">
        <v>400</v>
      </c>
      <c r="CC505" s="1005">
        <v>0.87</v>
      </c>
      <c r="CD505" s="1024">
        <f t="shared" si="466"/>
        <v>6.2940304041527617E-2</v>
      </c>
      <c r="CE505" s="1005">
        <v>16296</v>
      </c>
      <c r="CF505" s="1005">
        <f t="shared" si="450"/>
        <v>155347</v>
      </c>
      <c r="CG505" s="1005">
        <f t="shared" si="451"/>
        <v>0</v>
      </c>
      <c r="CH505" s="1005">
        <v>500</v>
      </c>
      <c r="CI505" s="1005">
        <v>636</v>
      </c>
      <c r="CJ505" s="1005">
        <v>636</v>
      </c>
      <c r="CK505" s="1005">
        <v>0.93410000000000004</v>
      </c>
      <c r="CL505" s="1024">
        <f t="shared" si="456"/>
        <v>0.7439493486073675</v>
      </c>
      <c r="CM505" s="1005">
        <v>317958</v>
      </c>
      <c r="CN505" s="1005">
        <f t="shared" si="452"/>
        <v>256435</v>
      </c>
      <c r="CO505" s="1005">
        <f t="shared" si="453"/>
        <v>61523</v>
      </c>
      <c r="CP505" s="1005">
        <v>500</v>
      </c>
      <c r="CQ505" s="1005">
        <v>671.76</v>
      </c>
      <c r="CR505" s="1005">
        <v>671.76</v>
      </c>
      <c r="CS505" s="1005">
        <v>0.95530000000000004</v>
      </c>
      <c r="CT505" s="1024">
        <f t="shared" si="457"/>
        <v>0.84819319111664304</v>
      </c>
      <c r="CU505" s="1005">
        <v>423918</v>
      </c>
      <c r="CV505" s="1005">
        <f t="shared" si="454"/>
        <v>299874</v>
      </c>
      <c r="CW505" s="1005">
        <f t="shared" si="455"/>
        <v>124044</v>
      </c>
    </row>
    <row r="506" spans="1:101">
      <c r="A506" s="1004">
        <v>500</v>
      </c>
      <c r="B506" s="1005" t="s">
        <v>445</v>
      </c>
      <c r="C506" s="1004" t="s">
        <v>1274</v>
      </c>
      <c r="D506" s="1005" t="s">
        <v>2011</v>
      </c>
      <c r="E506" s="1004" t="s">
        <v>55</v>
      </c>
      <c r="F506" s="1004">
        <v>500</v>
      </c>
      <c r="G506" s="1005">
        <v>240</v>
      </c>
      <c r="H506" s="1004">
        <v>400</v>
      </c>
      <c r="I506" s="1005">
        <v>0.81640000000000001</v>
      </c>
      <c r="J506" s="1024">
        <f t="shared" ref="J506:J511" si="468">+(K506/(24*30*G506))</f>
        <v>0.23461805555555557</v>
      </c>
      <c r="K506" s="1005">
        <v>40542</v>
      </c>
      <c r="L506" s="1005">
        <f t="shared" si="432"/>
        <v>103680</v>
      </c>
      <c r="M506" s="1005">
        <f t="shared" si="433"/>
        <v>0</v>
      </c>
      <c r="N506" s="1005">
        <v>500</v>
      </c>
      <c r="O506" s="1005">
        <v>244.8</v>
      </c>
      <c r="P506" s="1005">
        <v>400</v>
      </c>
      <c r="Q506" s="1005">
        <v>0.83809999999999996</v>
      </c>
      <c r="R506" s="1024">
        <f t="shared" ref="R506:R511" si="469">+(S506/(24*31*O506))</f>
        <v>0.17608185747417246</v>
      </c>
      <c r="S506" s="1005">
        <v>32070</v>
      </c>
      <c r="T506" s="1005">
        <f t="shared" si="434"/>
        <v>109279</v>
      </c>
      <c r="U506" s="1005">
        <f t="shared" si="435"/>
        <v>0</v>
      </c>
      <c r="V506" s="1005">
        <v>500</v>
      </c>
      <c r="W506" s="1005">
        <v>298.8</v>
      </c>
      <c r="X506" s="1005">
        <v>400</v>
      </c>
      <c r="Y506" s="1005">
        <v>0.90069999999999995</v>
      </c>
      <c r="Z506" s="1024">
        <f t="shared" ref="Z506:Z511" si="470">+(AA506/(24*30*W506))</f>
        <v>0.30544399821508256</v>
      </c>
      <c r="AA506" s="1005">
        <v>65712</v>
      </c>
      <c r="AB506" s="1005">
        <f t="shared" si="436"/>
        <v>129082</v>
      </c>
      <c r="AC506" s="1005">
        <f t="shared" si="437"/>
        <v>0</v>
      </c>
      <c r="AD506" s="1005">
        <v>500</v>
      </c>
      <c r="AE506" s="1005">
        <v>374.4</v>
      </c>
      <c r="AF506" s="1005">
        <v>400</v>
      </c>
      <c r="AG506" s="1005">
        <v>0.70169999999999999</v>
      </c>
      <c r="AH506" s="1024">
        <f t="shared" ref="AH506:AH511" si="471">+(AI506/(24*31*AE506))</f>
        <v>0.2100349807003033</v>
      </c>
      <c r="AI506" s="1005">
        <v>58506</v>
      </c>
      <c r="AJ506" s="1005">
        <f t="shared" si="438"/>
        <v>167132</v>
      </c>
      <c r="AK506" s="1005">
        <f t="shared" si="439"/>
        <v>0</v>
      </c>
      <c r="AL506" s="1005">
        <v>500</v>
      </c>
      <c r="AM506" s="1005">
        <v>374.64</v>
      </c>
      <c r="AN506" s="1005">
        <v>400</v>
      </c>
      <c r="AO506" s="1005">
        <v>0.60980000000000001</v>
      </c>
      <c r="AP506" s="1024">
        <f t="shared" ref="AP506:AP511" si="472">+(AQ506/(24*31*AM506))</f>
        <v>0.24772168378417478</v>
      </c>
      <c r="AQ506" s="1005">
        <v>69048</v>
      </c>
      <c r="AR506" s="1005">
        <f t="shared" si="440"/>
        <v>167239</v>
      </c>
      <c r="AS506" s="1005">
        <f t="shared" si="441"/>
        <v>0</v>
      </c>
      <c r="AT506" s="1005">
        <v>500</v>
      </c>
      <c r="AU506" s="1005">
        <v>216.24</v>
      </c>
      <c r="AV506" s="1005">
        <v>400</v>
      </c>
      <c r="AW506" s="1005">
        <v>0.65559999999999996</v>
      </c>
      <c r="AX506" s="1024">
        <f t="shared" ref="AX506:AX511" si="473">+(AY506/(24*30*AU506))</f>
        <v>0.49678597854236028</v>
      </c>
      <c r="AY506" s="1005">
        <v>77346</v>
      </c>
      <c r="AZ506" s="1005">
        <f t="shared" si="442"/>
        <v>93416</v>
      </c>
      <c r="BA506" s="1005">
        <f t="shared" si="443"/>
        <v>0</v>
      </c>
      <c r="BB506" s="1005">
        <v>500</v>
      </c>
      <c r="BC506" s="1005">
        <v>364.56</v>
      </c>
      <c r="BD506" s="1005">
        <v>400</v>
      </c>
      <c r="BE506" s="1005">
        <v>0.68310000000000004</v>
      </c>
      <c r="BF506" s="1024">
        <f t="shared" ref="BF506:BF511" si="474">+(BG506/(24*31*BC506))</f>
        <v>0.29593783403059454</v>
      </c>
      <c r="BG506" s="1005">
        <v>80268</v>
      </c>
      <c r="BH506" s="1005">
        <f t="shared" si="444"/>
        <v>162740</v>
      </c>
      <c r="BI506" s="1005">
        <f t="shared" si="445"/>
        <v>0</v>
      </c>
      <c r="BJ506" s="1005">
        <v>500</v>
      </c>
      <c r="BK506" s="1005">
        <v>349.92</v>
      </c>
      <c r="BL506" s="1005">
        <v>400</v>
      </c>
      <c r="BM506" s="1005">
        <v>0.72929999999999995</v>
      </c>
      <c r="BN506" s="1024">
        <f t="shared" ref="BN506:BN511" si="475">+(BO506/(24*30*BK506))</f>
        <v>0.30465296829751559</v>
      </c>
      <c r="BO506" s="1005">
        <v>76755</v>
      </c>
      <c r="BP506" s="1005">
        <f t="shared" si="446"/>
        <v>151165</v>
      </c>
      <c r="BQ506" s="1005">
        <f t="shared" si="447"/>
        <v>0</v>
      </c>
      <c r="BR506" s="1005">
        <v>500</v>
      </c>
      <c r="BS506" s="1005">
        <v>236.4</v>
      </c>
      <c r="BT506" s="1005">
        <v>400</v>
      </c>
      <c r="BU506" s="1005">
        <v>0.79590000000000005</v>
      </c>
      <c r="BV506" s="1024">
        <f t="shared" ref="BV506:BV511" si="476">+(BW506/(24*31*BS506))</f>
        <v>0.27731155504612193</v>
      </c>
      <c r="BW506" s="1005">
        <v>48774</v>
      </c>
      <c r="BX506" s="1005">
        <f t="shared" si="448"/>
        <v>105529</v>
      </c>
      <c r="BY506" s="1005">
        <f t="shared" si="449"/>
        <v>0</v>
      </c>
      <c r="BZ506" s="1005">
        <v>500</v>
      </c>
      <c r="CA506" s="1005">
        <v>299.39999999999998</v>
      </c>
      <c r="CB506" s="1005">
        <v>400</v>
      </c>
      <c r="CC506" s="1005">
        <v>0.84789999999999999</v>
      </c>
      <c r="CD506" s="1024">
        <f t="shared" si="466"/>
        <v>0.27051414657271533</v>
      </c>
      <c r="CE506" s="1005">
        <v>60258</v>
      </c>
      <c r="CF506" s="1005">
        <f t="shared" si="450"/>
        <v>133652</v>
      </c>
      <c r="CG506" s="1005">
        <f t="shared" si="451"/>
        <v>0</v>
      </c>
      <c r="CH506" s="1005">
        <v>500</v>
      </c>
      <c r="CI506" s="1005">
        <v>258.72000000000003</v>
      </c>
      <c r="CJ506" s="1005">
        <v>400</v>
      </c>
      <c r="CK506" s="1005">
        <v>0.82650000000000001</v>
      </c>
      <c r="CL506" s="1024">
        <f t="shared" si="456"/>
        <v>0.24661244367877017</v>
      </c>
      <c r="CM506" s="1005">
        <v>42876</v>
      </c>
      <c r="CN506" s="1005">
        <f t="shared" si="452"/>
        <v>104316</v>
      </c>
      <c r="CO506" s="1005">
        <f t="shared" si="453"/>
        <v>0</v>
      </c>
      <c r="CP506" s="1005">
        <v>500</v>
      </c>
      <c r="CQ506" s="1005">
        <v>405.36</v>
      </c>
      <c r="CR506" s="1005">
        <v>405.36</v>
      </c>
      <c r="CS506" s="1005">
        <v>0.72430000000000005</v>
      </c>
      <c r="CT506" s="1024">
        <f t="shared" si="457"/>
        <v>0.259944167510202</v>
      </c>
      <c r="CU506" s="1005">
        <v>78396</v>
      </c>
      <c r="CV506" s="1005">
        <f t="shared" si="454"/>
        <v>180953</v>
      </c>
      <c r="CW506" s="1005">
        <f t="shared" si="455"/>
        <v>0</v>
      </c>
    </row>
    <row r="507" spans="1:101">
      <c r="A507" s="1004">
        <v>501</v>
      </c>
      <c r="B507" s="1005" t="s">
        <v>1678</v>
      </c>
      <c r="C507" s="1004" t="s">
        <v>1274</v>
      </c>
      <c r="D507" s="1005" t="s">
        <v>2203</v>
      </c>
      <c r="E507" s="1004" t="s">
        <v>55</v>
      </c>
      <c r="F507" s="1004">
        <v>500</v>
      </c>
      <c r="G507" s="1005">
        <v>208.56</v>
      </c>
      <c r="H507" s="1004">
        <v>400</v>
      </c>
      <c r="I507" s="1005">
        <v>0.95709999999999995</v>
      </c>
      <c r="J507" s="1024">
        <f t="shared" si="468"/>
        <v>0.25881840557473468</v>
      </c>
      <c r="K507" s="1005">
        <v>38865</v>
      </c>
      <c r="L507" s="1005">
        <f t="shared" si="432"/>
        <v>90098</v>
      </c>
      <c r="M507" s="1005">
        <f t="shared" si="433"/>
        <v>0</v>
      </c>
      <c r="N507" s="1005">
        <v>500</v>
      </c>
      <c r="O507" s="1005">
        <v>160.80000000000001</v>
      </c>
      <c r="P507" s="1005">
        <v>400</v>
      </c>
      <c r="Q507" s="1005">
        <v>0.9052</v>
      </c>
      <c r="R507" s="1024">
        <f t="shared" si="469"/>
        <v>0.14556752527684158</v>
      </c>
      <c r="S507" s="1005">
        <v>17415</v>
      </c>
      <c r="T507" s="1005">
        <f t="shared" si="434"/>
        <v>71781</v>
      </c>
      <c r="U507" s="1005">
        <f t="shared" si="435"/>
        <v>0</v>
      </c>
      <c r="V507" s="1005">
        <v>500</v>
      </c>
      <c r="W507" s="1005">
        <v>121.92</v>
      </c>
      <c r="X507" s="1005">
        <v>400</v>
      </c>
      <c r="Y507" s="1005">
        <v>0.91490000000000005</v>
      </c>
      <c r="Z507" s="1024">
        <f t="shared" si="470"/>
        <v>0.23950131233595803</v>
      </c>
      <c r="AA507" s="1005">
        <v>21024</v>
      </c>
      <c r="AB507" s="1005">
        <f t="shared" si="436"/>
        <v>52669</v>
      </c>
      <c r="AC507" s="1005">
        <f t="shared" si="437"/>
        <v>0</v>
      </c>
      <c r="AD507" s="1005">
        <v>500</v>
      </c>
      <c r="AE507" s="1005">
        <v>147.6</v>
      </c>
      <c r="AF507" s="1005">
        <v>400</v>
      </c>
      <c r="AG507" s="1005">
        <v>0.94099999999999995</v>
      </c>
      <c r="AH507" s="1024">
        <f t="shared" si="471"/>
        <v>0.28859603112160154</v>
      </c>
      <c r="AI507" s="1005">
        <v>31692</v>
      </c>
      <c r="AJ507" s="1005">
        <f t="shared" si="438"/>
        <v>65889</v>
      </c>
      <c r="AK507" s="1005">
        <f t="shared" si="439"/>
        <v>0</v>
      </c>
      <c r="AL507" s="1005">
        <v>500</v>
      </c>
      <c r="AM507" s="1005">
        <v>226.32</v>
      </c>
      <c r="AN507" s="1005">
        <v>400</v>
      </c>
      <c r="AO507" s="1005">
        <v>0.95389999999999997</v>
      </c>
      <c r="AP507" s="1024">
        <f t="shared" si="472"/>
        <v>0.23191897855163687</v>
      </c>
      <c r="AQ507" s="1005">
        <v>39051</v>
      </c>
      <c r="AR507" s="1005">
        <f t="shared" si="440"/>
        <v>101029</v>
      </c>
      <c r="AS507" s="1005">
        <f t="shared" si="441"/>
        <v>0</v>
      </c>
      <c r="AT507" s="1005">
        <v>500</v>
      </c>
      <c r="AU507" s="1005">
        <v>211.44</v>
      </c>
      <c r="AV507" s="1005">
        <v>400</v>
      </c>
      <c r="AW507" s="1005">
        <v>0.95230000000000004</v>
      </c>
      <c r="AX507" s="1024">
        <f t="shared" si="473"/>
        <v>0.22868977803001642</v>
      </c>
      <c r="AY507" s="1005">
        <v>34815</v>
      </c>
      <c r="AZ507" s="1005">
        <f t="shared" si="442"/>
        <v>91342</v>
      </c>
      <c r="BA507" s="1005">
        <f t="shared" si="443"/>
        <v>0</v>
      </c>
      <c r="BB507" s="1005">
        <v>500</v>
      </c>
      <c r="BC507" s="1005">
        <v>189.36</v>
      </c>
      <c r="BD507" s="1005">
        <v>400</v>
      </c>
      <c r="BE507" s="1005">
        <v>0.96030000000000004</v>
      </c>
      <c r="BF507" s="1024">
        <f t="shared" si="474"/>
        <v>0.27454532755495592</v>
      </c>
      <c r="BG507" s="1005">
        <v>38679</v>
      </c>
      <c r="BH507" s="1005">
        <f t="shared" si="444"/>
        <v>84530</v>
      </c>
      <c r="BI507" s="1005">
        <f t="shared" si="445"/>
        <v>0</v>
      </c>
      <c r="BJ507" s="1005">
        <v>500</v>
      </c>
      <c r="BK507" s="1005">
        <v>150.24</v>
      </c>
      <c r="BL507" s="1005">
        <v>400</v>
      </c>
      <c r="BM507" s="1005">
        <v>0.95879999999999999</v>
      </c>
      <c r="BN507" s="1024">
        <f t="shared" si="475"/>
        <v>0.27647430777422788</v>
      </c>
      <c r="BO507" s="1005">
        <v>29907</v>
      </c>
      <c r="BP507" s="1005">
        <f t="shared" si="446"/>
        <v>64904</v>
      </c>
      <c r="BQ507" s="1005">
        <f t="shared" si="447"/>
        <v>0</v>
      </c>
      <c r="BR507" s="1005">
        <v>500</v>
      </c>
      <c r="BS507" s="1005">
        <v>102.96</v>
      </c>
      <c r="BT507" s="1005">
        <v>400</v>
      </c>
      <c r="BU507" s="1005">
        <v>0.96050000000000002</v>
      </c>
      <c r="BV507" s="1024">
        <f t="shared" si="476"/>
        <v>0.3222360077198787</v>
      </c>
      <c r="BW507" s="1005">
        <v>24684</v>
      </c>
      <c r="BX507" s="1005">
        <f t="shared" si="448"/>
        <v>45961</v>
      </c>
      <c r="BY507" s="1005">
        <f t="shared" si="449"/>
        <v>0</v>
      </c>
      <c r="BZ507" s="1005">
        <v>500</v>
      </c>
      <c r="CA507" s="1005">
        <v>69.84</v>
      </c>
      <c r="CB507" s="1005">
        <v>400</v>
      </c>
      <c r="CC507" s="1005">
        <v>0.95669999999999999</v>
      </c>
      <c r="CD507" s="1024">
        <f t="shared" si="466"/>
        <v>0.45680449321952482</v>
      </c>
      <c r="CE507" s="1005">
        <v>23736</v>
      </c>
      <c r="CF507" s="1005">
        <f t="shared" si="450"/>
        <v>31177</v>
      </c>
      <c r="CG507" s="1005">
        <f t="shared" si="451"/>
        <v>0</v>
      </c>
      <c r="CH507" s="1005">
        <v>500</v>
      </c>
      <c r="CI507" s="1005">
        <v>72.72</v>
      </c>
      <c r="CJ507" s="1005">
        <v>400</v>
      </c>
      <c r="CK507" s="1005">
        <v>0.95889999999999997</v>
      </c>
      <c r="CL507" s="1024">
        <f t="shared" si="456"/>
        <v>0.4399826143328619</v>
      </c>
      <c r="CM507" s="1005">
        <v>21501</v>
      </c>
      <c r="CN507" s="1005">
        <f t="shared" si="452"/>
        <v>29321</v>
      </c>
      <c r="CO507" s="1005">
        <f t="shared" si="453"/>
        <v>0</v>
      </c>
      <c r="CP507" s="1005">
        <v>500</v>
      </c>
      <c r="CQ507" s="1005">
        <v>144.96</v>
      </c>
      <c r="CR507" s="1005">
        <v>400</v>
      </c>
      <c r="CS507" s="1005">
        <v>0.96150000000000002</v>
      </c>
      <c r="CT507" s="1024">
        <f t="shared" si="457"/>
        <v>0.26706477426475822</v>
      </c>
      <c r="CU507" s="1005">
        <v>28803</v>
      </c>
      <c r="CV507" s="1005">
        <f t="shared" si="454"/>
        <v>64710</v>
      </c>
      <c r="CW507" s="1005">
        <f t="shared" si="455"/>
        <v>0</v>
      </c>
    </row>
    <row r="508" spans="1:101">
      <c r="A508" s="1004">
        <v>502</v>
      </c>
      <c r="B508" s="1005" t="s">
        <v>19</v>
      </c>
      <c r="C508" s="1004" t="s">
        <v>1274</v>
      </c>
      <c r="D508" s="1005" t="s">
        <v>2050</v>
      </c>
      <c r="E508" s="1004" t="s">
        <v>55</v>
      </c>
      <c r="F508" s="1004">
        <v>500</v>
      </c>
      <c r="G508" s="1005">
        <v>224</v>
      </c>
      <c r="H508" s="1004">
        <v>1292.22</v>
      </c>
      <c r="I508" s="1005">
        <v>0.91290000000000004</v>
      </c>
      <c r="J508" s="1024">
        <f t="shared" si="468"/>
        <v>0.55716765873015872</v>
      </c>
      <c r="K508" s="1005">
        <v>89860</v>
      </c>
      <c r="L508" s="1005">
        <f t="shared" si="432"/>
        <v>96768</v>
      </c>
      <c r="M508" s="1005">
        <f t="shared" si="433"/>
        <v>0</v>
      </c>
      <c r="N508" s="1005">
        <v>1292.22</v>
      </c>
      <c r="O508" s="1005">
        <v>360</v>
      </c>
      <c r="P508" s="1005">
        <v>1292.22</v>
      </c>
      <c r="Q508" s="1005">
        <v>0.90869999999999995</v>
      </c>
      <c r="R508" s="1024">
        <f t="shared" si="469"/>
        <v>0.35192652329749102</v>
      </c>
      <c r="S508" s="1005">
        <v>94260</v>
      </c>
      <c r="T508" s="1005">
        <f t="shared" si="434"/>
        <v>160704</v>
      </c>
      <c r="U508" s="1005">
        <f t="shared" si="435"/>
        <v>0</v>
      </c>
      <c r="V508" s="1005">
        <v>500</v>
      </c>
      <c r="W508" s="1005">
        <v>232</v>
      </c>
      <c r="X508" s="1005">
        <v>500</v>
      </c>
      <c r="Y508" s="1005">
        <v>0.90980000000000005</v>
      </c>
      <c r="Z508" s="1024">
        <f t="shared" si="470"/>
        <v>0.52885536398467436</v>
      </c>
      <c r="AA508" s="1005">
        <v>88340</v>
      </c>
      <c r="AB508" s="1005">
        <f t="shared" si="436"/>
        <v>100224</v>
      </c>
      <c r="AC508" s="1005">
        <f t="shared" si="437"/>
        <v>0</v>
      </c>
      <c r="AD508" s="1005">
        <v>500</v>
      </c>
      <c r="AE508" s="1005">
        <v>230</v>
      </c>
      <c r="AF508" s="1005">
        <v>500</v>
      </c>
      <c r="AG508" s="1005">
        <v>0.9446</v>
      </c>
      <c r="AH508" s="1024">
        <f t="shared" si="471"/>
        <v>0.44121084618980833</v>
      </c>
      <c r="AI508" s="1005">
        <v>75500</v>
      </c>
      <c r="AJ508" s="1005">
        <f t="shared" si="438"/>
        <v>102672</v>
      </c>
      <c r="AK508" s="1005">
        <f t="shared" si="439"/>
        <v>0</v>
      </c>
      <c r="AL508" s="1005">
        <v>500</v>
      </c>
      <c r="AM508" s="1005">
        <v>206</v>
      </c>
      <c r="AN508" s="1005">
        <v>500</v>
      </c>
      <c r="AO508" s="1005">
        <v>0.99239999999999995</v>
      </c>
      <c r="AP508" s="1024">
        <f t="shared" si="472"/>
        <v>0.60386000626370184</v>
      </c>
      <c r="AQ508" s="1005">
        <v>92550</v>
      </c>
      <c r="AR508" s="1005">
        <f t="shared" si="440"/>
        <v>91958</v>
      </c>
      <c r="AS508" s="1005">
        <f t="shared" si="441"/>
        <v>592</v>
      </c>
      <c r="AT508" s="1005">
        <v>500</v>
      </c>
      <c r="AU508" s="1005">
        <v>218</v>
      </c>
      <c r="AV508" s="1005">
        <v>500</v>
      </c>
      <c r="AW508" s="1005">
        <v>0.99019999999999997</v>
      </c>
      <c r="AX508" s="1024">
        <f t="shared" si="473"/>
        <v>0.47547145769622834</v>
      </c>
      <c r="AY508" s="1005">
        <v>74630</v>
      </c>
      <c r="AZ508" s="1005">
        <f t="shared" si="442"/>
        <v>94176</v>
      </c>
      <c r="BA508" s="1005">
        <f t="shared" si="443"/>
        <v>0</v>
      </c>
      <c r="BB508" s="1005">
        <v>500</v>
      </c>
      <c r="BC508" s="1005">
        <v>224</v>
      </c>
      <c r="BD508" s="1005">
        <v>500</v>
      </c>
      <c r="BE508" s="1005">
        <v>0.98809999999999998</v>
      </c>
      <c r="BF508" s="1024">
        <f t="shared" si="474"/>
        <v>0.48273089477726572</v>
      </c>
      <c r="BG508" s="1005">
        <v>80450</v>
      </c>
      <c r="BH508" s="1005">
        <f t="shared" si="444"/>
        <v>99994</v>
      </c>
      <c r="BI508" s="1005">
        <f t="shared" si="445"/>
        <v>0</v>
      </c>
      <c r="BJ508" s="1005">
        <v>500</v>
      </c>
      <c r="BK508" s="1005">
        <v>234</v>
      </c>
      <c r="BL508" s="1005">
        <v>500</v>
      </c>
      <c r="BM508" s="1005">
        <v>0.98860000000000003</v>
      </c>
      <c r="BN508" s="1024">
        <f t="shared" si="475"/>
        <v>0.48480531813865146</v>
      </c>
      <c r="BO508" s="1005">
        <v>81680</v>
      </c>
      <c r="BP508" s="1005">
        <f t="shared" si="446"/>
        <v>101088</v>
      </c>
      <c r="BQ508" s="1005">
        <f t="shared" si="447"/>
        <v>0</v>
      </c>
      <c r="BR508" s="1005">
        <v>500</v>
      </c>
      <c r="BS508" s="1005">
        <v>232</v>
      </c>
      <c r="BT508" s="1005">
        <v>500</v>
      </c>
      <c r="BU508" s="1005">
        <v>0.99039999999999995</v>
      </c>
      <c r="BV508" s="1024">
        <f t="shared" si="476"/>
        <v>0.52065952910641455</v>
      </c>
      <c r="BW508" s="1005">
        <v>89870</v>
      </c>
      <c r="BX508" s="1005">
        <f t="shared" si="448"/>
        <v>103565</v>
      </c>
      <c r="BY508" s="1005">
        <f t="shared" si="449"/>
        <v>0</v>
      </c>
      <c r="BZ508" s="1005">
        <v>500</v>
      </c>
      <c r="CA508" s="1005">
        <v>216</v>
      </c>
      <c r="CB508" s="1005">
        <v>500</v>
      </c>
      <c r="CC508" s="1005">
        <v>0.99099999999999999</v>
      </c>
      <c r="CD508" s="1024">
        <f t="shared" si="466"/>
        <v>0.53757218239745119</v>
      </c>
      <c r="CE508" s="1005">
        <v>86390</v>
      </c>
      <c r="CF508" s="1005">
        <f t="shared" si="450"/>
        <v>96422</v>
      </c>
      <c r="CG508" s="1005">
        <f t="shared" si="451"/>
        <v>0</v>
      </c>
      <c r="CH508" s="1005">
        <v>500</v>
      </c>
      <c r="CI508" s="1005">
        <v>220</v>
      </c>
      <c r="CJ508" s="1005">
        <v>500</v>
      </c>
      <c r="CK508" s="1005">
        <v>0.99109999999999998</v>
      </c>
      <c r="CL508" s="1024">
        <f t="shared" si="456"/>
        <v>0.44960768398268397</v>
      </c>
      <c r="CM508" s="1005">
        <v>66470</v>
      </c>
      <c r="CN508" s="1005">
        <f t="shared" si="452"/>
        <v>88704</v>
      </c>
      <c r="CO508" s="1005">
        <f t="shared" si="453"/>
        <v>0</v>
      </c>
      <c r="CP508" s="1005">
        <v>500</v>
      </c>
      <c r="CQ508" s="1005">
        <v>174</v>
      </c>
      <c r="CR508" s="1005">
        <v>500</v>
      </c>
      <c r="CS508" s="1005">
        <v>0.99070000000000003</v>
      </c>
      <c r="CT508" s="1024">
        <f t="shared" si="457"/>
        <v>0.68965517241379315</v>
      </c>
      <c r="CU508" s="1005">
        <v>89280</v>
      </c>
      <c r="CV508" s="1005">
        <f t="shared" si="454"/>
        <v>77674</v>
      </c>
      <c r="CW508" s="1005">
        <f t="shared" si="455"/>
        <v>11606</v>
      </c>
    </row>
    <row r="509" spans="1:101">
      <c r="A509" s="1004">
        <v>503</v>
      </c>
      <c r="B509" s="1005" t="s">
        <v>57</v>
      </c>
      <c r="C509" s="1004" t="s">
        <v>1274</v>
      </c>
      <c r="D509" s="1005" t="s">
        <v>2011</v>
      </c>
      <c r="E509" s="1004" t="s">
        <v>55</v>
      </c>
      <c r="F509" s="1004">
        <v>500</v>
      </c>
      <c r="G509" s="1005">
        <v>160</v>
      </c>
      <c r="H509" s="1004">
        <v>400</v>
      </c>
      <c r="I509" s="1005">
        <v>0.99750000000000005</v>
      </c>
      <c r="J509" s="1024">
        <f t="shared" si="468"/>
        <v>0.34809027777777779</v>
      </c>
      <c r="K509" s="1005">
        <v>40100</v>
      </c>
      <c r="L509" s="1005">
        <f t="shared" si="432"/>
        <v>69120</v>
      </c>
      <c r="M509" s="1005">
        <f t="shared" si="433"/>
        <v>0</v>
      </c>
      <c r="N509" s="1005">
        <v>500</v>
      </c>
      <c r="O509" s="1005">
        <v>160</v>
      </c>
      <c r="P509" s="1005">
        <v>400</v>
      </c>
      <c r="Q509" s="1005">
        <v>0.98839999999999995</v>
      </c>
      <c r="R509" s="1024">
        <f t="shared" si="469"/>
        <v>0.33375336021505375</v>
      </c>
      <c r="S509" s="1005">
        <v>39730</v>
      </c>
      <c r="T509" s="1005">
        <f t="shared" si="434"/>
        <v>71424</v>
      </c>
      <c r="U509" s="1005">
        <f t="shared" si="435"/>
        <v>0</v>
      </c>
      <c r="V509" s="1005">
        <v>500</v>
      </c>
      <c r="W509" s="1005">
        <v>230</v>
      </c>
      <c r="X509" s="1005">
        <v>400</v>
      </c>
      <c r="Y509" s="1005">
        <v>0.99590000000000001</v>
      </c>
      <c r="Z509" s="1024">
        <f t="shared" si="470"/>
        <v>0.23919082125603866</v>
      </c>
      <c r="AA509" s="1005">
        <v>39610</v>
      </c>
      <c r="AB509" s="1005">
        <f t="shared" si="436"/>
        <v>99360</v>
      </c>
      <c r="AC509" s="1005">
        <f t="shared" si="437"/>
        <v>0</v>
      </c>
      <c r="AD509" s="1005">
        <v>500</v>
      </c>
      <c r="AE509" s="1005">
        <v>160</v>
      </c>
      <c r="AF509" s="1005">
        <v>400</v>
      </c>
      <c r="AG509" s="1005">
        <v>0.99839999999999995</v>
      </c>
      <c r="AH509" s="1024">
        <f t="shared" si="471"/>
        <v>0.322244623655914</v>
      </c>
      <c r="AI509" s="1005">
        <v>38360</v>
      </c>
      <c r="AJ509" s="1005">
        <f t="shared" si="438"/>
        <v>71424</v>
      </c>
      <c r="AK509" s="1005">
        <f t="shared" si="439"/>
        <v>0</v>
      </c>
      <c r="AL509" s="1005">
        <v>500</v>
      </c>
      <c r="AM509" s="1005">
        <v>167.2</v>
      </c>
      <c r="AN509" s="1005">
        <v>400</v>
      </c>
      <c r="AO509" s="1005">
        <v>0.99129999999999996</v>
      </c>
      <c r="AP509" s="1024">
        <f t="shared" si="472"/>
        <v>0.39052451510006692</v>
      </c>
      <c r="AQ509" s="1005">
        <v>48580</v>
      </c>
      <c r="AR509" s="1005">
        <f t="shared" si="440"/>
        <v>74638</v>
      </c>
      <c r="AS509" s="1005">
        <f t="shared" si="441"/>
        <v>0</v>
      </c>
      <c r="AT509" s="1005">
        <v>500</v>
      </c>
      <c r="AU509" s="1005">
        <v>180.8</v>
      </c>
      <c r="AV509" s="1005">
        <v>400</v>
      </c>
      <c r="AW509" s="1005">
        <v>0.94799999999999995</v>
      </c>
      <c r="AX509" s="1024">
        <f t="shared" si="473"/>
        <v>0.26475694444444442</v>
      </c>
      <c r="AY509" s="1005">
        <v>34465</v>
      </c>
      <c r="AZ509" s="1005">
        <f t="shared" si="442"/>
        <v>78106</v>
      </c>
      <c r="BA509" s="1005">
        <f t="shared" si="443"/>
        <v>0</v>
      </c>
      <c r="BB509" s="1005">
        <v>500</v>
      </c>
      <c r="BC509" s="1005">
        <v>170</v>
      </c>
      <c r="BD509" s="1005">
        <v>400</v>
      </c>
      <c r="BE509" s="1005">
        <v>0.92579999999999996</v>
      </c>
      <c r="BF509" s="1024">
        <f t="shared" si="474"/>
        <v>0.38800600885515496</v>
      </c>
      <c r="BG509" s="1005">
        <v>49075</v>
      </c>
      <c r="BH509" s="1005">
        <f t="shared" si="444"/>
        <v>75888</v>
      </c>
      <c r="BI509" s="1005">
        <f t="shared" si="445"/>
        <v>0</v>
      </c>
      <c r="BJ509" s="1005">
        <v>500</v>
      </c>
      <c r="BK509" s="1005">
        <v>170</v>
      </c>
      <c r="BL509" s="1005">
        <v>400</v>
      </c>
      <c r="BM509" s="1005">
        <v>1</v>
      </c>
      <c r="BN509" s="1024">
        <f t="shared" si="475"/>
        <v>0.34068627450980393</v>
      </c>
      <c r="BO509" s="1005">
        <v>41700</v>
      </c>
      <c r="BP509" s="1005">
        <f t="shared" si="446"/>
        <v>73440</v>
      </c>
      <c r="BQ509" s="1005">
        <f t="shared" si="447"/>
        <v>0</v>
      </c>
      <c r="BR509" s="1005">
        <v>500</v>
      </c>
      <c r="BS509" s="1005">
        <v>167.6</v>
      </c>
      <c r="BT509" s="1005">
        <v>400</v>
      </c>
      <c r="BU509" s="1005">
        <v>0.99990000000000001</v>
      </c>
      <c r="BV509" s="1024">
        <f t="shared" si="476"/>
        <v>0.42896874278235431</v>
      </c>
      <c r="BW509" s="1005">
        <v>53490</v>
      </c>
      <c r="BX509" s="1005">
        <f t="shared" si="448"/>
        <v>74817</v>
      </c>
      <c r="BY509" s="1005">
        <f t="shared" si="449"/>
        <v>0</v>
      </c>
      <c r="BZ509" s="1005">
        <v>500</v>
      </c>
      <c r="CA509" s="1005">
        <v>242.8</v>
      </c>
      <c r="CB509" s="1005">
        <v>400</v>
      </c>
      <c r="CC509" s="1005">
        <v>1</v>
      </c>
      <c r="CD509" s="1024">
        <f t="shared" si="466"/>
        <v>0.20399328621282173</v>
      </c>
      <c r="CE509" s="1005">
        <v>36850</v>
      </c>
      <c r="CF509" s="1005">
        <f t="shared" si="450"/>
        <v>108386</v>
      </c>
      <c r="CG509" s="1005">
        <f t="shared" si="451"/>
        <v>0</v>
      </c>
      <c r="CH509" s="1005">
        <v>500</v>
      </c>
      <c r="CI509" s="1005">
        <v>168</v>
      </c>
      <c r="CJ509" s="1005">
        <v>400</v>
      </c>
      <c r="CK509" s="1005">
        <v>0.99980000000000002</v>
      </c>
      <c r="CL509" s="1024">
        <f t="shared" si="456"/>
        <v>0.41768530328798187</v>
      </c>
      <c r="CM509" s="1005">
        <v>47155</v>
      </c>
      <c r="CN509" s="1005">
        <f t="shared" si="452"/>
        <v>67738</v>
      </c>
      <c r="CO509" s="1005">
        <f t="shared" si="453"/>
        <v>0</v>
      </c>
      <c r="CP509" s="1005">
        <v>500</v>
      </c>
      <c r="CQ509" s="1005">
        <v>160.4</v>
      </c>
      <c r="CR509" s="1005">
        <v>400</v>
      </c>
      <c r="CS509" s="1005">
        <v>1</v>
      </c>
      <c r="CT509" s="1024">
        <f t="shared" si="457"/>
        <v>0.42279214597913817</v>
      </c>
      <c r="CU509" s="1005">
        <v>50455</v>
      </c>
      <c r="CV509" s="1005">
        <f t="shared" si="454"/>
        <v>71603</v>
      </c>
      <c r="CW509" s="1005">
        <f t="shared" si="455"/>
        <v>0</v>
      </c>
    </row>
    <row r="510" spans="1:101">
      <c r="A510" s="1004">
        <v>504</v>
      </c>
      <c r="B510" s="1005" t="s">
        <v>2206</v>
      </c>
      <c r="C510" s="1004" t="s">
        <v>1274</v>
      </c>
      <c r="D510" s="1005" t="s">
        <v>2011</v>
      </c>
      <c r="E510" s="1004" t="s">
        <v>55</v>
      </c>
      <c r="F510" s="1004">
        <v>500</v>
      </c>
      <c r="G510" s="1005">
        <v>24</v>
      </c>
      <c r="H510" s="1004">
        <v>400</v>
      </c>
      <c r="I510" s="1005">
        <v>0.77559999999999996</v>
      </c>
      <c r="J510" s="1024">
        <f t="shared" si="468"/>
        <v>0.53090277777777772</v>
      </c>
      <c r="K510" s="1005">
        <v>9174</v>
      </c>
      <c r="L510" s="1005">
        <f t="shared" si="432"/>
        <v>10368</v>
      </c>
      <c r="M510" s="1005">
        <f t="shared" si="433"/>
        <v>0</v>
      </c>
      <c r="N510" s="1005">
        <v>500</v>
      </c>
      <c r="O510" s="1005">
        <v>24</v>
      </c>
      <c r="P510" s="1005">
        <v>400</v>
      </c>
      <c r="Q510" s="1005">
        <v>0.81079999999999997</v>
      </c>
      <c r="R510" s="1024">
        <f t="shared" si="469"/>
        <v>0.45127688172043012</v>
      </c>
      <c r="S510" s="1005">
        <v>8058</v>
      </c>
      <c r="T510" s="1005">
        <f t="shared" si="434"/>
        <v>10714</v>
      </c>
      <c r="U510" s="1005">
        <f t="shared" si="435"/>
        <v>0</v>
      </c>
      <c r="V510" s="1005">
        <v>500</v>
      </c>
      <c r="W510" s="1005">
        <v>24</v>
      </c>
      <c r="X510" s="1005">
        <v>400</v>
      </c>
      <c r="Y510" s="1005">
        <v>0.83279999999999998</v>
      </c>
      <c r="Z510" s="1024">
        <f t="shared" si="470"/>
        <v>0.49861111111111112</v>
      </c>
      <c r="AA510" s="1005">
        <v>8616</v>
      </c>
      <c r="AB510" s="1005">
        <f t="shared" si="436"/>
        <v>10368</v>
      </c>
      <c r="AC510" s="1005">
        <f t="shared" si="437"/>
        <v>0</v>
      </c>
      <c r="AD510" s="1005">
        <v>500</v>
      </c>
      <c r="AE510" s="1005">
        <v>24</v>
      </c>
      <c r="AF510" s="1005">
        <v>400</v>
      </c>
      <c r="AG510" s="1005">
        <v>0.86539999999999995</v>
      </c>
      <c r="AH510" s="1024">
        <f t="shared" si="471"/>
        <v>0.49193548387096775</v>
      </c>
      <c r="AI510" s="1005">
        <v>8784</v>
      </c>
      <c r="AJ510" s="1005">
        <f t="shared" si="438"/>
        <v>10714</v>
      </c>
      <c r="AK510" s="1005">
        <f t="shared" si="439"/>
        <v>0</v>
      </c>
      <c r="AL510" s="1005">
        <v>500</v>
      </c>
      <c r="AM510" s="1005">
        <v>31.2</v>
      </c>
      <c r="AN510" s="1005">
        <v>400</v>
      </c>
      <c r="AO510" s="1005">
        <v>0.88939999999999997</v>
      </c>
      <c r="AP510" s="1024">
        <f t="shared" si="472"/>
        <v>0.32955955334987597</v>
      </c>
      <c r="AQ510" s="1005">
        <v>7650</v>
      </c>
      <c r="AR510" s="1005">
        <f t="shared" si="440"/>
        <v>13928</v>
      </c>
      <c r="AS510" s="1005">
        <f t="shared" si="441"/>
        <v>0</v>
      </c>
      <c r="AT510" s="1005">
        <v>500</v>
      </c>
      <c r="AU510" s="1005">
        <v>90.48</v>
      </c>
      <c r="AV510" s="1005">
        <v>400</v>
      </c>
      <c r="AW510" s="1005">
        <v>0.92130000000000001</v>
      </c>
      <c r="AX510" s="1024">
        <f t="shared" si="473"/>
        <v>0.1868276598880047</v>
      </c>
      <c r="AY510" s="1005">
        <v>12171</v>
      </c>
      <c r="AZ510" s="1005">
        <f t="shared" si="442"/>
        <v>39087</v>
      </c>
      <c r="BA510" s="1005">
        <f t="shared" si="443"/>
        <v>0</v>
      </c>
      <c r="BB510" s="1005">
        <v>500</v>
      </c>
      <c r="BC510" s="1005">
        <v>80.400000000000006</v>
      </c>
      <c r="BD510" s="1005">
        <v>400</v>
      </c>
      <c r="BE510" s="1005">
        <v>0.9204</v>
      </c>
      <c r="BF510" s="1024">
        <f t="shared" si="474"/>
        <v>0.21239568287594285</v>
      </c>
      <c r="BG510" s="1005">
        <v>12705</v>
      </c>
      <c r="BH510" s="1005">
        <f t="shared" si="444"/>
        <v>35891</v>
      </c>
      <c r="BI510" s="1005">
        <f t="shared" si="445"/>
        <v>0</v>
      </c>
      <c r="BJ510" s="1005">
        <v>500</v>
      </c>
      <c r="BK510" s="1005">
        <v>33.119999999999997</v>
      </c>
      <c r="BL510" s="1005">
        <v>400</v>
      </c>
      <c r="BM510" s="1005">
        <v>0.93220000000000003</v>
      </c>
      <c r="BN510" s="1024">
        <f t="shared" si="475"/>
        <v>0.5716586151368761</v>
      </c>
      <c r="BO510" s="1005">
        <v>13632</v>
      </c>
      <c r="BP510" s="1005">
        <f t="shared" si="446"/>
        <v>14308</v>
      </c>
      <c r="BQ510" s="1005">
        <f t="shared" si="447"/>
        <v>0</v>
      </c>
      <c r="BR510" s="1005">
        <v>500</v>
      </c>
      <c r="BS510" s="1005">
        <v>43.92</v>
      </c>
      <c r="BT510" s="1005">
        <v>400</v>
      </c>
      <c r="BU510" s="1005">
        <v>0.9637</v>
      </c>
      <c r="BV510" s="1024">
        <f t="shared" si="476"/>
        <v>0.52634188260179804</v>
      </c>
      <c r="BW510" s="1005">
        <v>17199</v>
      </c>
      <c r="BX510" s="1005">
        <f t="shared" si="448"/>
        <v>19606</v>
      </c>
      <c r="BY510" s="1005">
        <f t="shared" si="449"/>
        <v>0</v>
      </c>
      <c r="BZ510" s="1005">
        <v>500</v>
      </c>
      <c r="CA510" s="1005">
        <v>48.96</v>
      </c>
      <c r="CB510" s="1005">
        <v>400</v>
      </c>
      <c r="CC510" s="1005">
        <v>0.9798</v>
      </c>
      <c r="CD510" s="1024">
        <f t="shared" si="466"/>
        <v>0.64157047227493147</v>
      </c>
      <c r="CE510" s="1005">
        <v>23370</v>
      </c>
      <c r="CF510" s="1005">
        <f t="shared" si="450"/>
        <v>21856</v>
      </c>
      <c r="CG510" s="1005">
        <f t="shared" si="451"/>
        <v>1514</v>
      </c>
      <c r="CH510" s="1005">
        <v>500</v>
      </c>
      <c r="CI510" s="1005">
        <v>48.96</v>
      </c>
      <c r="CJ510" s="1005">
        <v>400</v>
      </c>
      <c r="CK510" s="1005">
        <v>0.97660000000000002</v>
      </c>
      <c r="CL510" s="1024">
        <f t="shared" si="456"/>
        <v>0.53058984010270771</v>
      </c>
      <c r="CM510" s="1005">
        <v>17457</v>
      </c>
      <c r="CN510" s="1005">
        <f t="shared" si="452"/>
        <v>19741</v>
      </c>
      <c r="CO510" s="1005">
        <f t="shared" si="453"/>
        <v>0</v>
      </c>
      <c r="CP510" s="1005">
        <v>500</v>
      </c>
      <c r="CQ510" s="1005">
        <v>43.68</v>
      </c>
      <c r="CR510" s="1005">
        <v>400</v>
      </c>
      <c r="CS510" s="1005">
        <v>0.9738</v>
      </c>
      <c r="CT510" s="1024">
        <f t="shared" si="457"/>
        <v>0.56514386151482932</v>
      </c>
      <c r="CU510" s="1005">
        <v>18366</v>
      </c>
      <c r="CV510" s="1005">
        <f t="shared" si="454"/>
        <v>19499</v>
      </c>
      <c r="CW510" s="1005">
        <f t="shared" si="455"/>
        <v>0</v>
      </c>
    </row>
    <row r="511" spans="1:101">
      <c r="A511" s="1004">
        <v>505</v>
      </c>
      <c r="B511" s="1005" t="s">
        <v>2012</v>
      </c>
      <c r="C511" s="1004" t="s">
        <v>1274</v>
      </c>
      <c r="D511" s="1005" t="s">
        <v>2050</v>
      </c>
      <c r="E511" s="1004" t="s">
        <v>55</v>
      </c>
      <c r="F511" s="1004">
        <v>500</v>
      </c>
      <c r="G511" s="1005">
        <v>141.6</v>
      </c>
      <c r="H511" s="1004">
        <v>500</v>
      </c>
      <c r="I511" s="1005">
        <v>0.9516</v>
      </c>
      <c r="J511" s="1024">
        <f t="shared" si="468"/>
        <v>0.5168118330194601</v>
      </c>
      <c r="K511" s="1005">
        <v>52690</v>
      </c>
      <c r="L511" s="1005">
        <f t="shared" si="432"/>
        <v>61171</v>
      </c>
      <c r="M511" s="1005">
        <f t="shared" si="433"/>
        <v>0</v>
      </c>
      <c r="N511" s="1005">
        <v>500</v>
      </c>
      <c r="O511" s="1005">
        <v>158.4</v>
      </c>
      <c r="P511" s="1005">
        <v>500</v>
      </c>
      <c r="Q511" s="1005">
        <v>0.94820000000000004</v>
      </c>
      <c r="R511" s="1024">
        <f t="shared" si="469"/>
        <v>0.43292467687628977</v>
      </c>
      <c r="S511" s="1005">
        <v>51020</v>
      </c>
      <c r="T511" s="1005">
        <f t="shared" si="434"/>
        <v>70710</v>
      </c>
      <c r="U511" s="1005">
        <f t="shared" si="435"/>
        <v>0</v>
      </c>
      <c r="V511" s="1005">
        <v>500</v>
      </c>
      <c r="W511" s="1005">
        <v>148</v>
      </c>
      <c r="X511" s="1005">
        <v>500</v>
      </c>
      <c r="Y511" s="1005">
        <v>0.95269999999999999</v>
      </c>
      <c r="Z511" s="1024">
        <f t="shared" si="470"/>
        <v>0.50412912912912911</v>
      </c>
      <c r="AA511" s="1005">
        <v>53720</v>
      </c>
      <c r="AB511" s="1005">
        <f t="shared" si="436"/>
        <v>63936</v>
      </c>
      <c r="AC511" s="1005">
        <f t="shared" si="437"/>
        <v>0</v>
      </c>
      <c r="AD511" s="1005">
        <v>500</v>
      </c>
      <c r="AE511" s="1005">
        <v>164</v>
      </c>
      <c r="AF511" s="1005">
        <v>500</v>
      </c>
      <c r="AG511" s="1005">
        <v>0.95099999999999996</v>
      </c>
      <c r="AH511" s="1024">
        <f t="shared" si="471"/>
        <v>0.42346905323891948</v>
      </c>
      <c r="AI511" s="1005">
        <v>51670</v>
      </c>
      <c r="AJ511" s="1005">
        <f t="shared" si="438"/>
        <v>73210</v>
      </c>
      <c r="AK511" s="1005">
        <f t="shared" si="439"/>
        <v>0</v>
      </c>
      <c r="AL511" s="1005">
        <v>500</v>
      </c>
      <c r="AM511" s="1005">
        <v>137.6</v>
      </c>
      <c r="AN511" s="1005">
        <v>500</v>
      </c>
      <c r="AO511" s="1005">
        <v>0.94640000000000002</v>
      </c>
      <c r="AP511" s="1024">
        <f t="shared" si="472"/>
        <v>0.49836677919479871</v>
      </c>
      <c r="AQ511" s="1005">
        <v>51020</v>
      </c>
      <c r="AR511" s="1005">
        <f t="shared" si="440"/>
        <v>61425</v>
      </c>
      <c r="AS511" s="1005">
        <f t="shared" si="441"/>
        <v>0</v>
      </c>
      <c r="AT511" s="1005">
        <v>500</v>
      </c>
      <c r="AU511" s="1005">
        <v>158.4</v>
      </c>
      <c r="AV511" s="1005">
        <v>500</v>
      </c>
      <c r="AW511" s="1005">
        <v>0.94020000000000004</v>
      </c>
      <c r="AX511" s="1024">
        <f t="shared" si="473"/>
        <v>0.37852483164983164</v>
      </c>
      <c r="AY511" s="1005">
        <v>43170</v>
      </c>
      <c r="AZ511" s="1005">
        <f t="shared" si="442"/>
        <v>68429</v>
      </c>
      <c r="BA511" s="1005">
        <f t="shared" si="443"/>
        <v>0</v>
      </c>
      <c r="BB511" s="1005">
        <v>500</v>
      </c>
      <c r="BC511" s="1005">
        <v>148</v>
      </c>
      <c r="BD511" s="1005">
        <v>500</v>
      </c>
      <c r="BE511" s="1005">
        <v>0.93320000000000003</v>
      </c>
      <c r="BF511" s="1024">
        <f t="shared" si="474"/>
        <v>0.40803908747457135</v>
      </c>
      <c r="BG511" s="1005">
        <v>44930</v>
      </c>
      <c r="BH511" s="1005">
        <f t="shared" si="444"/>
        <v>66067</v>
      </c>
      <c r="BI511" s="1005">
        <f t="shared" si="445"/>
        <v>0</v>
      </c>
      <c r="BJ511" s="1005">
        <v>500</v>
      </c>
      <c r="BK511" s="1005">
        <v>155.19999999999999</v>
      </c>
      <c r="BL511" s="1005">
        <v>500</v>
      </c>
      <c r="BM511" s="1005">
        <v>0.9264</v>
      </c>
      <c r="BN511" s="1024">
        <f t="shared" si="475"/>
        <v>0.37863330469644907</v>
      </c>
      <c r="BO511" s="1005">
        <v>42310</v>
      </c>
      <c r="BP511" s="1005">
        <f t="shared" si="446"/>
        <v>67046</v>
      </c>
      <c r="BQ511" s="1005">
        <f t="shared" si="447"/>
        <v>0</v>
      </c>
      <c r="BR511" s="1005">
        <v>500</v>
      </c>
      <c r="BS511" s="1005">
        <v>171.2</v>
      </c>
      <c r="BT511" s="1005">
        <v>500</v>
      </c>
      <c r="BU511" s="1005">
        <v>0.95589999999999997</v>
      </c>
      <c r="BV511" s="1024">
        <f t="shared" si="476"/>
        <v>0.38116458144910065</v>
      </c>
      <c r="BW511" s="1005">
        <v>48550</v>
      </c>
      <c r="BX511" s="1005">
        <f t="shared" si="448"/>
        <v>76424</v>
      </c>
      <c r="BY511" s="1005">
        <f t="shared" si="449"/>
        <v>0</v>
      </c>
      <c r="BZ511" s="1005">
        <v>500</v>
      </c>
      <c r="CA511" s="1005">
        <v>186.4</v>
      </c>
      <c r="CB511" s="1005">
        <v>500</v>
      </c>
      <c r="CC511" s="1005">
        <v>0.96750000000000003</v>
      </c>
      <c r="CD511" s="1024">
        <f t="shared" si="466"/>
        <v>0.38866006737735936</v>
      </c>
      <c r="CE511" s="1005">
        <v>53900</v>
      </c>
      <c r="CF511" s="1005">
        <f t="shared" si="450"/>
        <v>83209</v>
      </c>
      <c r="CG511" s="1005">
        <f t="shared" si="451"/>
        <v>0</v>
      </c>
      <c r="CH511" s="1005">
        <v>500</v>
      </c>
      <c r="CI511" s="1005">
        <v>170.4</v>
      </c>
      <c r="CJ511" s="1005">
        <v>500</v>
      </c>
      <c r="CK511" s="1005">
        <v>0.95440000000000003</v>
      </c>
      <c r="CL511" s="1024">
        <f t="shared" si="456"/>
        <v>0.37935949027498322</v>
      </c>
      <c r="CM511" s="1005">
        <v>43440</v>
      </c>
      <c r="CN511" s="1005">
        <f t="shared" si="452"/>
        <v>68705</v>
      </c>
      <c r="CO511" s="1005">
        <f t="shared" si="453"/>
        <v>0</v>
      </c>
      <c r="CP511" s="1005">
        <v>500</v>
      </c>
      <c r="CQ511" s="1005">
        <v>146.4</v>
      </c>
      <c r="CR511" s="1005">
        <v>500</v>
      </c>
      <c r="CS511" s="1005">
        <v>0.94789999999999996</v>
      </c>
      <c r="CT511" s="1024">
        <f t="shared" si="457"/>
        <v>0.43526720136318231</v>
      </c>
      <c r="CU511" s="1005">
        <v>47410</v>
      </c>
      <c r="CV511" s="1005">
        <f t="shared" si="454"/>
        <v>65353</v>
      </c>
      <c r="CW511" s="1005">
        <f t="shared" si="455"/>
        <v>0</v>
      </c>
    </row>
    <row r="512" spans="1:101">
      <c r="A512" s="1004">
        <v>506</v>
      </c>
      <c r="B512" s="1005" t="s">
        <v>2295</v>
      </c>
      <c r="C512" s="1004" t="s">
        <v>1274</v>
      </c>
      <c r="D512" s="1005" t="s">
        <v>2011</v>
      </c>
      <c r="E512" s="1004" t="s">
        <v>55</v>
      </c>
      <c r="F512" s="1004">
        <v>0</v>
      </c>
      <c r="G512" s="1005"/>
      <c r="H512" s="1004"/>
      <c r="I512" s="1005"/>
      <c r="J512" s="1024">
        <v>0</v>
      </c>
      <c r="K512" s="1005"/>
      <c r="L512" s="1005">
        <f t="shared" si="432"/>
        <v>0</v>
      </c>
      <c r="M512" s="1005">
        <f t="shared" si="433"/>
        <v>0</v>
      </c>
      <c r="N512" s="1005"/>
      <c r="O512" s="1005"/>
      <c r="P512" s="1005"/>
      <c r="Q512" s="1005"/>
      <c r="R512" s="1024">
        <v>0</v>
      </c>
      <c r="S512" s="1005"/>
      <c r="T512" s="1005">
        <f t="shared" si="434"/>
        <v>0</v>
      </c>
      <c r="U512" s="1005">
        <f t="shared" si="435"/>
        <v>0</v>
      </c>
      <c r="V512" s="1005"/>
      <c r="W512" s="1005"/>
      <c r="X512" s="1005"/>
      <c r="Y512" s="1005"/>
      <c r="Z512" s="1024">
        <v>0</v>
      </c>
      <c r="AA512" s="1005"/>
      <c r="AB512" s="1005">
        <f t="shared" si="436"/>
        <v>0</v>
      </c>
      <c r="AC512" s="1005">
        <f t="shared" si="437"/>
        <v>0</v>
      </c>
      <c r="AD512" s="1005"/>
      <c r="AE512" s="1005"/>
      <c r="AF512" s="1005"/>
      <c r="AG512" s="1005"/>
      <c r="AH512" s="1024">
        <v>0</v>
      </c>
      <c r="AI512" s="1005"/>
      <c r="AJ512" s="1005">
        <f t="shared" si="438"/>
        <v>0</v>
      </c>
      <c r="AK512" s="1005">
        <f t="shared" si="439"/>
        <v>0</v>
      </c>
      <c r="AL512" s="1005"/>
      <c r="AM512" s="1005"/>
      <c r="AN512" s="1005"/>
      <c r="AO512" s="1005"/>
      <c r="AP512" s="1024">
        <v>0</v>
      </c>
      <c r="AQ512" s="1005"/>
      <c r="AR512" s="1005">
        <f t="shared" si="440"/>
        <v>0</v>
      </c>
      <c r="AS512" s="1005">
        <f t="shared" si="441"/>
        <v>0</v>
      </c>
      <c r="AT512" s="1005"/>
      <c r="AU512" s="1005"/>
      <c r="AV512" s="1005"/>
      <c r="AW512" s="1005"/>
      <c r="AX512" s="1024">
        <v>0</v>
      </c>
      <c r="AY512" s="1005"/>
      <c r="AZ512" s="1005">
        <f t="shared" si="442"/>
        <v>0</v>
      </c>
      <c r="BA512" s="1005">
        <f t="shared" si="443"/>
        <v>0</v>
      </c>
      <c r="BB512" s="1005"/>
      <c r="BC512" s="1005"/>
      <c r="BD512" s="1005"/>
      <c r="BE512" s="1005"/>
      <c r="BF512" s="1024">
        <v>0</v>
      </c>
      <c r="BG512" s="1005"/>
      <c r="BH512" s="1005">
        <f t="shared" si="444"/>
        <v>0</v>
      </c>
      <c r="BI512" s="1005">
        <f t="shared" si="445"/>
        <v>0</v>
      </c>
      <c r="BJ512" s="1005"/>
      <c r="BK512" s="1005"/>
      <c r="BL512" s="1005"/>
      <c r="BM512" s="1005"/>
      <c r="BN512" s="1024">
        <v>0</v>
      </c>
      <c r="BO512" s="1005"/>
      <c r="BP512" s="1005">
        <f t="shared" si="446"/>
        <v>0</v>
      </c>
      <c r="BQ512" s="1005">
        <f t="shared" si="447"/>
        <v>0</v>
      </c>
      <c r="BR512" s="1005">
        <v>500</v>
      </c>
      <c r="BS512" s="1005">
        <v>0</v>
      </c>
      <c r="BT512" s="1005">
        <v>400</v>
      </c>
      <c r="BU512" s="1005">
        <v>0.46700000000000003</v>
      </c>
      <c r="BV512" s="1024">
        <v>0</v>
      </c>
      <c r="BW512" s="1005">
        <v>182</v>
      </c>
      <c r="BX512" s="1005">
        <f t="shared" si="448"/>
        <v>0</v>
      </c>
      <c r="BY512" s="1005">
        <f t="shared" si="449"/>
        <v>182</v>
      </c>
      <c r="BZ512" s="1005">
        <v>500</v>
      </c>
      <c r="CA512" s="1005">
        <v>235.6</v>
      </c>
      <c r="CB512" s="1005">
        <v>400</v>
      </c>
      <c r="CC512" s="1005">
        <v>0.91569999999999996</v>
      </c>
      <c r="CD512" s="1024">
        <f t="shared" si="466"/>
        <v>0.21339362323602973</v>
      </c>
      <c r="CE512" s="1005">
        <v>37405</v>
      </c>
      <c r="CF512" s="1005">
        <f t="shared" si="450"/>
        <v>105172</v>
      </c>
      <c r="CG512" s="1005">
        <f t="shared" si="451"/>
        <v>0</v>
      </c>
      <c r="CH512" s="1005">
        <v>500</v>
      </c>
      <c r="CI512" s="1005">
        <v>323.2</v>
      </c>
      <c r="CJ512" s="1005">
        <v>400</v>
      </c>
      <c r="CK512" s="1005">
        <v>0.83479999999999999</v>
      </c>
      <c r="CL512" s="1024">
        <f t="shared" si="456"/>
        <v>0.45029614568599718</v>
      </c>
      <c r="CM512" s="1005">
        <v>97800</v>
      </c>
      <c r="CN512" s="1005">
        <f t="shared" si="452"/>
        <v>130314</v>
      </c>
      <c r="CO512" s="1005">
        <f t="shared" si="453"/>
        <v>0</v>
      </c>
      <c r="CP512" s="1005">
        <v>500</v>
      </c>
      <c r="CQ512" s="1005">
        <v>497.2</v>
      </c>
      <c r="CR512" s="1005">
        <v>497.2</v>
      </c>
      <c r="CS512" s="1005">
        <v>0.89429999999999998</v>
      </c>
      <c r="CT512" s="1024">
        <f t="shared" si="457"/>
        <v>0.53043008590039709</v>
      </c>
      <c r="CU512" s="1005">
        <v>196215</v>
      </c>
      <c r="CV512" s="1005">
        <f t="shared" si="454"/>
        <v>221950</v>
      </c>
      <c r="CW512" s="1005">
        <f t="shared" si="455"/>
        <v>0</v>
      </c>
    </row>
    <row r="513" spans="1:101">
      <c r="A513" s="1004">
        <v>507</v>
      </c>
      <c r="B513" s="1005" t="s">
        <v>1610</v>
      </c>
      <c r="C513" s="1004" t="s">
        <v>1274</v>
      </c>
      <c r="D513" s="1005" t="s">
        <v>2011</v>
      </c>
      <c r="E513" s="1004" t="s">
        <v>55</v>
      </c>
      <c r="F513" s="1004">
        <v>506</v>
      </c>
      <c r="G513" s="1005">
        <v>530.88</v>
      </c>
      <c r="H513" s="1004">
        <v>530.88</v>
      </c>
      <c r="I513" s="1005">
        <v>0.97560000000000002</v>
      </c>
      <c r="J513" s="1024">
        <f>+(K513/(24*30*G513))</f>
        <v>0.69973440325497294</v>
      </c>
      <c r="K513" s="1005">
        <v>267462</v>
      </c>
      <c r="L513" s="1005">
        <f t="shared" si="432"/>
        <v>229340</v>
      </c>
      <c r="M513" s="1005">
        <f t="shared" si="433"/>
        <v>38122</v>
      </c>
      <c r="N513" s="1005">
        <v>506</v>
      </c>
      <c r="O513" s="1005">
        <v>541.20000000000005</v>
      </c>
      <c r="P513" s="1005">
        <v>541.20000000000005</v>
      </c>
      <c r="Q513" s="1005">
        <v>0.92520000000000002</v>
      </c>
      <c r="R513" s="1024">
        <f>+(S513/(24*31*O513))</f>
        <v>0.63922317192380129</v>
      </c>
      <c r="S513" s="1005">
        <v>257385</v>
      </c>
      <c r="T513" s="1005">
        <f t="shared" si="434"/>
        <v>241592</v>
      </c>
      <c r="U513" s="1005">
        <f t="shared" si="435"/>
        <v>15793</v>
      </c>
      <c r="V513" s="1005">
        <v>506</v>
      </c>
      <c r="W513" s="1005">
        <v>556.08000000000004</v>
      </c>
      <c r="X513" s="1005">
        <v>556.08000000000004</v>
      </c>
      <c r="Y513" s="1005">
        <v>0.95230000000000004</v>
      </c>
      <c r="Z513" s="1024">
        <f>+(AA513/(24*30*W513))</f>
        <v>0.56307096101280385</v>
      </c>
      <c r="AA513" s="1005">
        <v>225441</v>
      </c>
      <c r="AB513" s="1005">
        <f t="shared" si="436"/>
        <v>240227</v>
      </c>
      <c r="AC513" s="1005">
        <f t="shared" si="437"/>
        <v>0</v>
      </c>
      <c r="AD513" s="1005">
        <v>506</v>
      </c>
      <c r="AE513" s="1005">
        <v>488.4</v>
      </c>
      <c r="AF513" s="1005">
        <v>488.4</v>
      </c>
      <c r="AG513" s="1005">
        <v>0.95320000000000005</v>
      </c>
      <c r="AH513" s="1024">
        <f>+(AI513/(24*31*AE513))</f>
        <v>0.73369924176375789</v>
      </c>
      <c r="AI513" s="1005">
        <v>266604</v>
      </c>
      <c r="AJ513" s="1005">
        <f t="shared" si="438"/>
        <v>218022</v>
      </c>
      <c r="AK513" s="1005">
        <f t="shared" si="439"/>
        <v>48582</v>
      </c>
      <c r="AL513" s="1005">
        <v>506</v>
      </c>
      <c r="AM513" s="1005">
        <v>494.64</v>
      </c>
      <c r="AN513" s="1005">
        <v>494.64</v>
      </c>
      <c r="AO513" s="1005">
        <v>0.95079999999999998</v>
      </c>
      <c r="AP513" s="1024">
        <f>+(AQ513/(24*31*AM513))</f>
        <v>0.66292646416901013</v>
      </c>
      <c r="AQ513" s="1005">
        <v>243965</v>
      </c>
      <c r="AR513" s="1005">
        <f t="shared" si="440"/>
        <v>220807</v>
      </c>
      <c r="AS513" s="1005">
        <f t="shared" si="441"/>
        <v>23158</v>
      </c>
      <c r="AT513" s="1005">
        <v>506</v>
      </c>
      <c r="AU513" s="1005">
        <v>487.92</v>
      </c>
      <c r="AV513" s="1005">
        <v>487.92</v>
      </c>
      <c r="AW513" s="1005">
        <v>0.9526</v>
      </c>
      <c r="AX513" s="1024">
        <f>+(AY513/(24*30*AU513))</f>
        <v>0.76349606492867683</v>
      </c>
      <c r="AY513" s="1005">
        <v>268218</v>
      </c>
      <c r="AZ513" s="1005">
        <f t="shared" si="442"/>
        <v>210781</v>
      </c>
      <c r="BA513" s="1005">
        <f t="shared" si="443"/>
        <v>57437</v>
      </c>
      <c r="BB513" s="1005">
        <v>506</v>
      </c>
      <c r="BC513" s="1005">
        <v>492</v>
      </c>
      <c r="BD513" s="1005">
        <v>492</v>
      </c>
      <c r="BE513" s="1005">
        <v>0.96130000000000004</v>
      </c>
      <c r="BF513" s="1024">
        <f>+(BG513/(24*31*BC513))</f>
        <v>0.43569695777602935</v>
      </c>
      <c r="BG513" s="1005">
        <v>159486</v>
      </c>
      <c r="BH513" s="1005">
        <f t="shared" si="444"/>
        <v>219629</v>
      </c>
      <c r="BI513" s="1005">
        <f t="shared" si="445"/>
        <v>0</v>
      </c>
      <c r="BJ513" s="1005">
        <v>506</v>
      </c>
      <c r="BK513" s="1005">
        <v>1074.72</v>
      </c>
      <c r="BL513" s="1005">
        <v>1074.72</v>
      </c>
      <c r="BM513" s="1005">
        <v>0.99639999999999995</v>
      </c>
      <c r="BN513" s="1024">
        <f>+(BO513/(24*30*BK513))</f>
        <v>0.36674668750930473</v>
      </c>
      <c r="BO513" s="1005">
        <v>283788</v>
      </c>
      <c r="BP513" s="1005">
        <f t="shared" si="446"/>
        <v>464279</v>
      </c>
      <c r="BQ513" s="1005">
        <f t="shared" si="447"/>
        <v>0</v>
      </c>
      <c r="BR513" s="1005">
        <v>506</v>
      </c>
      <c r="BS513" s="1005">
        <v>478.32</v>
      </c>
      <c r="BT513" s="1005">
        <v>478.32</v>
      </c>
      <c r="BU513" s="1005">
        <v>0.99550000000000005</v>
      </c>
      <c r="BV513" s="1024">
        <f>+(BW513/(24*31*BS513))</f>
        <v>0.63326481394558376</v>
      </c>
      <c r="BW513" s="1005">
        <v>225360</v>
      </c>
      <c r="BX513" s="1005">
        <f t="shared" si="448"/>
        <v>213522</v>
      </c>
      <c r="BY513" s="1005">
        <f t="shared" si="449"/>
        <v>11838</v>
      </c>
      <c r="BZ513" s="1005">
        <v>506</v>
      </c>
      <c r="CA513" s="1005">
        <v>493.2</v>
      </c>
      <c r="CB513" s="1005">
        <v>493.2</v>
      </c>
      <c r="CC513" s="1005">
        <v>0.99460000000000004</v>
      </c>
      <c r="CD513" s="1024">
        <f t="shared" si="466"/>
        <v>0.72688564476885642</v>
      </c>
      <c r="CE513" s="1005">
        <v>266724</v>
      </c>
      <c r="CF513" s="1005">
        <f t="shared" si="450"/>
        <v>220164</v>
      </c>
      <c r="CG513" s="1005">
        <f t="shared" si="451"/>
        <v>46560</v>
      </c>
      <c r="CH513" s="1005">
        <v>506</v>
      </c>
      <c r="CI513" s="1005">
        <v>510.96</v>
      </c>
      <c r="CJ513" s="1005">
        <v>510.96</v>
      </c>
      <c r="CK513" s="1005">
        <v>0.996</v>
      </c>
      <c r="CL513" s="1024">
        <f t="shared" si="456"/>
        <v>0.78443902514035202</v>
      </c>
      <c r="CM513" s="1005">
        <v>269349</v>
      </c>
      <c r="CN513" s="1005">
        <f t="shared" si="452"/>
        <v>206019</v>
      </c>
      <c r="CO513" s="1005">
        <f t="shared" si="453"/>
        <v>63330</v>
      </c>
      <c r="CP513" s="1005">
        <v>506</v>
      </c>
      <c r="CQ513" s="1005">
        <v>1062.96</v>
      </c>
      <c r="CR513" s="1005">
        <v>1062.96</v>
      </c>
      <c r="CS513" s="1005">
        <v>0.99580000000000002</v>
      </c>
      <c r="CT513" s="1024">
        <f t="shared" si="457"/>
        <v>0.33254672891523851</v>
      </c>
      <c r="CU513" s="1005">
        <v>262992</v>
      </c>
      <c r="CV513" s="1005">
        <f t="shared" si="454"/>
        <v>474505</v>
      </c>
      <c r="CW513" s="1005">
        <f t="shared" si="455"/>
        <v>0</v>
      </c>
    </row>
    <row r="514" spans="1:101">
      <c r="A514" s="1004">
        <v>508</v>
      </c>
      <c r="B514" s="1005" t="s">
        <v>841</v>
      </c>
      <c r="C514" s="1004" t="s">
        <v>1274</v>
      </c>
      <c r="D514" s="1005" t="s">
        <v>2011</v>
      </c>
      <c r="E514" s="1004" t="s">
        <v>55</v>
      </c>
      <c r="F514" s="1004">
        <v>536</v>
      </c>
      <c r="G514" s="1005">
        <v>57.6</v>
      </c>
      <c r="H514" s="1004">
        <v>428.8</v>
      </c>
      <c r="I514" s="1005">
        <v>0.96789999999999998</v>
      </c>
      <c r="J514" s="1024">
        <f>+(K514/(24*30*G514))</f>
        <v>0.42824074074074076</v>
      </c>
      <c r="K514" s="1005">
        <v>17760</v>
      </c>
      <c r="L514" s="1005">
        <f t="shared" si="432"/>
        <v>24883</v>
      </c>
      <c r="M514" s="1005">
        <f t="shared" si="433"/>
        <v>0</v>
      </c>
      <c r="N514" s="1005">
        <v>536</v>
      </c>
      <c r="O514" s="1005">
        <v>72</v>
      </c>
      <c r="P514" s="1005">
        <v>428.8</v>
      </c>
      <c r="Q514" s="1005">
        <v>0.96619999999999995</v>
      </c>
      <c r="R514" s="1024">
        <f>+(S514/(24*31*O514))</f>
        <v>0.28909050179211471</v>
      </c>
      <c r="S514" s="1005">
        <v>15486</v>
      </c>
      <c r="T514" s="1005">
        <f t="shared" si="434"/>
        <v>32141</v>
      </c>
      <c r="U514" s="1005">
        <f t="shared" si="435"/>
        <v>0</v>
      </c>
      <c r="V514" s="1005">
        <v>536</v>
      </c>
      <c r="W514" s="1005">
        <v>61.2</v>
      </c>
      <c r="X514" s="1005">
        <v>428.8</v>
      </c>
      <c r="Y514" s="1005">
        <v>0.96989999999999998</v>
      </c>
      <c r="Z514" s="1024">
        <f>+(AA514/(24*30*W514))</f>
        <v>0.18096405228758169</v>
      </c>
      <c r="AA514" s="1005">
        <v>7974</v>
      </c>
      <c r="AB514" s="1005">
        <f t="shared" si="436"/>
        <v>26438</v>
      </c>
      <c r="AC514" s="1005">
        <f t="shared" si="437"/>
        <v>0</v>
      </c>
      <c r="AD514" s="1005">
        <v>536</v>
      </c>
      <c r="AE514" s="1005">
        <v>60</v>
      </c>
      <c r="AF514" s="1005">
        <v>428.8</v>
      </c>
      <c r="AG514" s="1005">
        <v>0.97519999999999996</v>
      </c>
      <c r="AH514" s="1024">
        <f>+(AI514/(24*31*AE514))</f>
        <v>0.29314516129032259</v>
      </c>
      <c r="AI514" s="1005">
        <v>13086</v>
      </c>
      <c r="AJ514" s="1005">
        <f t="shared" si="438"/>
        <v>26784</v>
      </c>
      <c r="AK514" s="1005">
        <f t="shared" si="439"/>
        <v>0</v>
      </c>
      <c r="AL514" s="1005">
        <v>536</v>
      </c>
      <c r="AM514" s="1005">
        <v>56.4</v>
      </c>
      <c r="AN514" s="1005">
        <v>428.8</v>
      </c>
      <c r="AO514" s="1005">
        <v>0.97929999999999995</v>
      </c>
      <c r="AP514" s="1024">
        <f>+(AQ514/(24*31*AM514))</f>
        <v>0.33316174788377945</v>
      </c>
      <c r="AQ514" s="1005">
        <v>13980</v>
      </c>
      <c r="AR514" s="1005">
        <f t="shared" si="440"/>
        <v>25177</v>
      </c>
      <c r="AS514" s="1005">
        <f t="shared" si="441"/>
        <v>0</v>
      </c>
      <c r="AT514" s="1005">
        <v>536</v>
      </c>
      <c r="AU514" s="1005">
        <v>72</v>
      </c>
      <c r="AV514" s="1005">
        <v>428.8</v>
      </c>
      <c r="AW514" s="1005">
        <v>0.90590000000000004</v>
      </c>
      <c r="AX514" s="1024">
        <f>+(AY514/(24*30*AU514))</f>
        <v>0.27326388888888886</v>
      </c>
      <c r="AY514" s="1005">
        <v>14166</v>
      </c>
      <c r="AZ514" s="1005">
        <f t="shared" si="442"/>
        <v>31104</v>
      </c>
      <c r="BA514" s="1005">
        <f t="shared" si="443"/>
        <v>0</v>
      </c>
      <c r="BB514" s="1005">
        <v>536</v>
      </c>
      <c r="BC514" s="1005">
        <v>56.4</v>
      </c>
      <c r="BD514" s="1005">
        <v>428.8</v>
      </c>
      <c r="BE514" s="1005">
        <v>0.89859999999999995</v>
      </c>
      <c r="BF514" s="1024">
        <f>+(BG514/(24*31*BC514))</f>
        <v>0.38077671013498054</v>
      </c>
      <c r="BG514" s="1005">
        <v>15978</v>
      </c>
      <c r="BH514" s="1005">
        <f t="shared" si="444"/>
        <v>25177</v>
      </c>
      <c r="BI514" s="1005">
        <f t="shared" si="445"/>
        <v>0</v>
      </c>
      <c r="BJ514" s="1005">
        <v>536</v>
      </c>
      <c r="BK514" s="1005">
        <v>54</v>
      </c>
      <c r="BL514" s="1005">
        <v>428.8</v>
      </c>
      <c r="BM514" s="1005">
        <v>0.98280000000000001</v>
      </c>
      <c r="BN514" s="1024">
        <f>+(BO514/(24*30*BK514))</f>
        <v>0.35941358024691356</v>
      </c>
      <c r="BO514" s="1005">
        <v>13974</v>
      </c>
      <c r="BP514" s="1005">
        <f t="shared" si="446"/>
        <v>23328</v>
      </c>
      <c r="BQ514" s="1005">
        <f t="shared" si="447"/>
        <v>0</v>
      </c>
      <c r="BR514" s="1005">
        <v>536</v>
      </c>
      <c r="BS514" s="1005">
        <v>66</v>
      </c>
      <c r="BT514" s="1005">
        <v>428.8</v>
      </c>
      <c r="BU514" s="1005">
        <v>0.98929999999999996</v>
      </c>
      <c r="BV514" s="1024">
        <f>+(BW514/(24*31*BS514))</f>
        <v>0.38929618768328444</v>
      </c>
      <c r="BW514" s="1005">
        <v>19116</v>
      </c>
      <c r="BX514" s="1005">
        <f t="shared" si="448"/>
        <v>29462</v>
      </c>
      <c r="BY514" s="1005">
        <f t="shared" si="449"/>
        <v>0</v>
      </c>
      <c r="BZ514" s="1005">
        <v>536</v>
      </c>
      <c r="CA514" s="1005">
        <v>67.2</v>
      </c>
      <c r="CB514" s="1005">
        <v>428.8</v>
      </c>
      <c r="CC514" s="1005">
        <v>0.99109999999999998</v>
      </c>
      <c r="CD514" s="1024">
        <f t="shared" si="466"/>
        <v>0.47691052227342545</v>
      </c>
      <c r="CE514" s="1005">
        <v>23844</v>
      </c>
      <c r="CF514" s="1005">
        <f t="shared" si="450"/>
        <v>29998</v>
      </c>
      <c r="CG514" s="1005">
        <f t="shared" si="451"/>
        <v>0</v>
      </c>
      <c r="CH514" s="1005">
        <v>536</v>
      </c>
      <c r="CI514" s="1005">
        <v>72</v>
      </c>
      <c r="CJ514" s="1005">
        <v>428.8</v>
      </c>
      <c r="CK514" s="1005">
        <v>0.98050000000000004</v>
      </c>
      <c r="CL514" s="1024">
        <f t="shared" si="456"/>
        <v>0.3766121031746032</v>
      </c>
      <c r="CM514" s="1005">
        <v>18222</v>
      </c>
      <c r="CN514" s="1005">
        <f t="shared" si="452"/>
        <v>29030</v>
      </c>
      <c r="CO514" s="1005">
        <f t="shared" si="453"/>
        <v>0</v>
      </c>
      <c r="CP514" s="1005">
        <v>536</v>
      </c>
      <c r="CQ514" s="1005">
        <v>68.400000000000006</v>
      </c>
      <c r="CR514" s="1005">
        <v>428.8</v>
      </c>
      <c r="CS514" s="1005">
        <v>0.97609999999999997</v>
      </c>
      <c r="CT514" s="1024">
        <f t="shared" si="457"/>
        <v>0.36561497830597994</v>
      </c>
      <c r="CU514" s="1005">
        <v>18606</v>
      </c>
      <c r="CV514" s="1005">
        <f t="shared" si="454"/>
        <v>30534</v>
      </c>
      <c r="CW514" s="1005">
        <f t="shared" si="455"/>
        <v>0</v>
      </c>
    </row>
    <row r="515" spans="1:101">
      <c r="A515" s="1004">
        <v>509</v>
      </c>
      <c r="B515" s="1005" t="s">
        <v>1816</v>
      </c>
      <c r="C515" s="1004" t="s">
        <v>1274</v>
      </c>
      <c r="D515" s="1005" t="s">
        <v>2213</v>
      </c>
      <c r="E515" s="1004" t="s">
        <v>55</v>
      </c>
      <c r="F515" s="1004">
        <v>554</v>
      </c>
      <c r="G515" s="1005">
        <v>230</v>
      </c>
      <c r="H515" s="1004">
        <v>443.2</v>
      </c>
      <c r="I515" s="1005">
        <v>0.90739999999999998</v>
      </c>
      <c r="J515" s="1024">
        <f>+(K515/(24*30*G515))</f>
        <v>3.4269323671497584E-2</v>
      </c>
      <c r="K515" s="1005">
        <v>5675</v>
      </c>
      <c r="L515" s="1005">
        <f t="shared" si="432"/>
        <v>99360</v>
      </c>
      <c r="M515" s="1005">
        <f t="shared" si="433"/>
        <v>0</v>
      </c>
      <c r="N515" s="1005">
        <v>554</v>
      </c>
      <c r="O515" s="1005">
        <v>233.2</v>
      </c>
      <c r="P515" s="1005">
        <v>443.2</v>
      </c>
      <c r="Q515" s="1005">
        <v>0.87319999999999998</v>
      </c>
      <c r="R515" s="1024">
        <f>+(S515/(24*31*O515))</f>
        <v>4.7521394714030142E-2</v>
      </c>
      <c r="S515" s="1005">
        <v>8245</v>
      </c>
      <c r="T515" s="1005">
        <f t="shared" si="434"/>
        <v>104100</v>
      </c>
      <c r="U515" s="1005">
        <f t="shared" si="435"/>
        <v>0</v>
      </c>
      <c r="V515" s="1005">
        <v>554</v>
      </c>
      <c r="W515" s="1005">
        <v>273.2</v>
      </c>
      <c r="X515" s="1005">
        <v>443.2</v>
      </c>
      <c r="Y515" s="1005">
        <v>0.8629</v>
      </c>
      <c r="Z515" s="1024">
        <f>+(AA515/(24*30*W515))</f>
        <v>3.1163575727997397E-2</v>
      </c>
      <c r="AA515" s="1005">
        <v>6130</v>
      </c>
      <c r="AB515" s="1005">
        <f t="shared" si="436"/>
        <v>118022</v>
      </c>
      <c r="AC515" s="1005">
        <f t="shared" si="437"/>
        <v>0</v>
      </c>
      <c r="AD515" s="1005">
        <v>554</v>
      </c>
      <c r="AE515" s="1005">
        <v>274.39999999999998</v>
      </c>
      <c r="AF515" s="1005">
        <v>443.2</v>
      </c>
      <c r="AG515" s="1005">
        <v>0.85150000000000003</v>
      </c>
      <c r="AH515" s="1024">
        <f>+(AI515/(24*31*AE515))</f>
        <v>0.10954986833443056</v>
      </c>
      <c r="AI515" s="1005">
        <v>22365</v>
      </c>
      <c r="AJ515" s="1005">
        <f t="shared" si="438"/>
        <v>122492</v>
      </c>
      <c r="AK515" s="1005">
        <f t="shared" si="439"/>
        <v>0</v>
      </c>
      <c r="AL515" s="1005">
        <v>554</v>
      </c>
      <c r="AM515" s="1005">
        <v>258.39999999999998</v>
      </c>
      <c r="AN515" s="1005">
        <v>443.2</v>
      </c>
      <c r="AO515" s="1005">
        <v>0.85529999999999995</v>
      </c>
      <c r="AP515" s="1024">
        <f>+(AQ515/(24*31*AM515))</f>
        <v>5.4824561403508776E-2</v>
      </c>
      <c r="AQ515" s="1005">
        <v>10540</v>
      </c>
      <c r="AR515" s="1005">
        <f t="shared" si="440"/>
        <v>115350</v>
      </c>
      <c r="AS515" s="1005">
        <f t="shared" si="441"/>
        <v>0</v>
      </c>
      <c r="AT515" s="1005">
        <v>554</v>
      </c>
      <c r="AU515" s="1005">
        <v>148</v>
      </c>
      <c r="AV515" s="1005">
        <v>443.2</v>
      </c>
      <c r="AW515" s="1005">
        <v>0.86699999999999999</v>
      </c>
      <c r="AX515" s="1024">
        <f>+(AY515/(24*30*AU515))</f>
        <v>6.4236111111111105E-2</v>
      </c>
      <c r="AY515" s="1005">
        <v>6845</v>
      </c>
      <c r="AZ515" s="1005">
        <f t="shared" si="442"/>
        <v>63936</v>
      </c>
      <c r="BA515" s="1005">
        <f t="shared" si="443"/>
        <v>0</v>
      </c>
      <c r="BB515" s="1005">
        <v>554</v>
      </c>
      <c r="BC515" s="1005">
        <v>262</v>
      </c>
      <c r="BD515" s="1005">
        <v>443.2</v>
      </c>
      <c r="BE515" s="1005">
        <v>0.86719999999999997</v>
      </c>
      <c r="BF515" s="1024">
        <f>+(BG515/(24*31*BC515))</f>
        <v>3.5166830829844863E-2</v>
      </c>
      <c r="BG515" s="1005">
        <v>6855</v>
      </c>
      <c r="BH515" s="1005">
        <f t="shared" si="444"/>
        <v>116957</v>
      </c>
      <c r="BI515" s="1005">
        <f t="shared" si="445"/>
        <v>0</v>
      </c>
      <c r="BJ515" s="1005">
        <v>554</v>
      </c>
      <c r="BK515" s="1005">
        <v>271.60000000000002</v>
      </c>
      <c r="BL515" s="1005">
        <v>443.2</v>
      </c>
      <c r="BM515" s="1005">
        <v>0.8306</v>
      </c>
      <c r="BN515" s="1024">
        <f>+(BO515/(24*30*BK515))</f>
        <v>5.4793609883816062E-2</v>
      </c>
      <c r="BO515" s="1005">
        <v>10715</v>
      </c>
      <c r="BP515" s="1005">
        <f t="shared" si="446"/>
        <v>117331</v>
      </c>
      <c r="BQ515" s="1005">
        <f t="shared" si="447"/>
        <v>0</v>
      </c>
      <c r="BR515" s="1005">
        <v>554</v>
      </c>
      <c r="BS515" s="1005">
        <v>0</v>
      </c>
      <c r="BT515" s="1005">
        <v>443.2</v>
      </c>
      <c r="BU515" s="1005">
        <v>0</v>
      </c>
      <c r="BV515" s="1024">
        <v>0</v>
      </c>
      <c r="BW515" s="1005">
        <v>0</v>
      </c>
      <c r="BX515" s="1005">
        <f t="shared" si="448"/>
        <v>0</v>
      </c>
      <c r="BY515" s="1005">
        <f t="shared" si="449"/>
        <v>0</v>
      </c>
      <c r="BZ515" s="1005">
        <v>554</v>
      </c>
      <c r="CA515" s="1005">
        <v>0</v>
      </c>
      <c r="CB515" s="1005">
        <v>443.2</v>
      </c>
      <c r="CC515" s="1005">
        <v>0</v>
      </c>
      <c r="CD515" s="1024">
        <v>0</v>
      </c>
      <c r="CE515" s="1005">
        <v>0</v>
      </c>
      <c r="CF515" s="1005">
        <f t="shared" si="450"/>
        <v>0</v>
      </c>
      <c r="CG515" s="1005">
        <f t="shared" si="451"/>
        <v>0</v>
      </c>
      <c r="CH515" s="1005">
        <v>554</v>
      </c>
      <c r="CI515" s="1005">
        <v>268.8</v>
      </c>
      <c r="CJ515" s="1005">
        <v>443.2</v>
      </c>
      <c r="CK515" s="1005">
        <v>0.80159999999999998</v>
      </c>
      <c r="CL515" s="1024">
        <f t="shared" si="456"/>
        <v>2.9728688350340135E-2</v>
      </c>
      <c r="CM515" s="1005">
        <v>5370</v>
      </c>
      <c r="CN515" s="1005">
        <f t="shared" si="452"/>
        <v>108380</v>
      </c>
      <c r="CO515" s="1005">
        <f t="shared" si="453"/>
        <v>0</v>
      </c>
      <c r="CP515" s="1005">
        <v>554</v>
      </c>
      <c r="CQ515" s="1005">
        <v>242.4</v>
      </c>
      <c r="CR515" s="1005">
        <v>443.2</v>
      </c>
      <c r="CS515" s="1005">
        <v>0.81810000000000005</v>
      </c>
      <c r="CT515" s="1024">
        <f t="shared" si="457"/>
        <v>0.14014758330671775</v>
      </c>
      <c r="CU515" s="1005">
        <v>25275</v>
      </c>
      <c r="CV515" s="1005">
        <f t="shared" si="454"/>
        <v>108207</v>
      </c>
      <c r="CW515" s="1005">
        <f t="shared" si="455"/>
        <v>0</v>
      </c>
    </row>
    <row r="516" spans="1:101">
      <c r="A516" s="1004">
        <v>510</v>
      </c>
      <c r="B516" s="1005" t="s">
        <v>2296</v>
      </c>
      <c r="C516" s="1004" t="s">
        <v>1274</v>
      </c>
      <c r="D516" s="1005" t="s">
        <v>2011</v>
      </c>
      <c r="E516" s="1004" t="s">
        <v>55</v>
      </c>
      <c r="F516" s="1004">
        <v>555</v>
      </c>
      <c r="G516" s="1005">
        <v>0</v>
      </c>
      <c r="H516" s="1004">
        <v>444</v>
      </c>
      <c r="I516" s="1005">
        <v>0</v>
      </c>
      <c r="J516" s="1024">
        <v>0</v>
      </c>
      <c r="K516" s="1005">
        <v>0</v>
      </c>
      <c r="L516" s="1005">
        <f t="shared" si="432"/>
        <v>0</v>
      </c>
      <c r="M516" s="1005">
        <f t="shared" si="433"/>
        <v>0</v>
      </c>
      <c r="N516" s="1005">
        <v>555</v>
      </c>
      <c r="O516" s="1005">
        <v>0</v>
      </c>
      <c r="P516" s="1005">
        <v>444</v>
      </c>
      <c r="Q516" s="1005">
        <v>0</v>
      </c>
      <c r="R516" s="1024">
        <v>0</v>
      </c>
      <c r="S516" s="1005">
        <v>0</v>
      </c>
      <c r="T516" s="1005">
        <f t="shared" si="434"/>
        <v>0</v>
      </c>
      <c r="U516" s="1005">
        <f t="shared" si="435"/>
        <v>0</v>
      </c>
      <c r="V516" s="1005">
        <v>555</v>
      </c>
      <c r="W516" s="1005">
        <v>0</v>
      </c>
      <c r="X516" s="1005">
        <v>444</v>
      </c>
      <c r="Y516" s="1005">
        <v>0</v>
      </c>
      <c r="Z516" s="1024">
        <v>0</v>
      </c>
      <c r="AA516" s="1005">
        <v>0</v>
      </c>
      <c r="AB516" s="1005">
        <f t="shared" si="436"/>
        <v>0</v>
      </c>
      <c r="AC516" s="1005">
        <f t="shared" si="437"/>
        <v>0</v>
      </c>
      <c r="AD516" s="1005">
        <v>555</v>
      </c>
      <c r="AE516" s="1005">
        <v>0</v>
      </c>
      <c r="AF516" s="1005">
        <v>444</v>
      </c>
      <c r="AG516" s="1005">
        <v>0</v>
      </c>
      <c r="AH516" s="1024">
        <v>0</v>
      </c>
      <c r="AI516" s="1005">
        <v>0</v>
      </c>
      <c r="AJ516" s="1005">
        <f t="shared" si="438"/>
        <v>0</v>
      </c>
      <c r="AK516" s="1005">
        <f t="shared" si="439"/>
        <v>0</v>
      </c>
      <c r="AL516" s="1005">
        <v>555</v>
      </c>
      <c r="AM516" s="1005">
        <v>0</v>
      </c>
      <c r="AN516" s="1005">
        <v>444</v>
      </c>
      <c r="AO516" s="1005">
        <v>0</v>
      </c>
      <c r="AP516" s="1024">
        <v>0</v>
      </c>
      <c r="AQ516" s="1005">
        <v>0</v>
      </c>
      <c r="AR516" s="1005">
        <f t="shared" si="440"/>
        <v>0</v>
      </c>
      <c r="AS516" s="1005">
        <f t="shared" si="441"/>
        <v>0</v>
      </c>
      <c r="AT516" s="1005">
        <v>555</v>
      </c>
      <c r="AU516" s="1005">
        <v>0</v>
      </c>
      <c r="AV516" s="1005">
        <v>444</v>
      </c>
      <c r="AW516" s="1005">
        <v>0</v>
      </c>
      <c r="AX516" s="1024">
        <v>0</v>
      </c>
      <c r="AY516" s="1005">
        <v>0</v>
      </c>
      <c r="AZ516" s="1005">
        <f t="shared" si="442"/>
        <v>0</v>
      </c>
      <c r="BA516" s="1005">
        <f t="shared" si="443"/>
        <v>0</v>
      </c>
      <c r="BB516" s="1005">
        <v>555</v>
      </c>
      <c r="BC516" s="1005">
        <v>0</v>
      </c>
      <c r="BD516" s="1005">
        <v>444</v>
      </c>
      <c r="BE516" s="1005">
        <v>0</v>
      </c>
      <c r="BF516" s="1024">
        <v>0</v>
      </c>
      <c r="BG516" s="1005">
        <v>0</v>
      </c>
      <c r="BH516" s="1005">
        <f t="shared" si="444"/>
        <v>0</v>
      </c>
      <c r="BI516" s="1005">
        <f t="shared" si="445"/>
        <v>0</v>
      </c>
      <c r="BJ516" s="1005">
        <v>555</v>
      </c>
      <c r="BK516" s="1005">
        <v>0</v>
      </c>
      <c r="BL516" s="1005">
        <v>444</v>
      </c>
      <c r="BM516" s="1005">
        <v>0</v>
      </c>
      <c r="BN516" s="1024">
        <v>0</v>
      </c>
      <c r="BO516" s="1005">
        <v>0</v>
      </c>
      <c r="BP516" s="1005">
        <f t="shared" si="446"/>
        <v>0</v>
      </c>
      <c r="BQ516" s="1005">
        <f t="shared" si="447"/>
        <v>0</v>
      </c>
      <c r="BR516" s="1005">
        <v>555</v>
      </c>
      <c r="BS516" s="1005">
        <v>0</v>
      </c>
      <c r="BT516" s="1005">
        <v>444</v>
      </c>
      <c r="BU516" s="1005">
        <v>0</v>
      </c>
      <c r="BV516" s="1024">
        <v>0</v>
      </c>
      <c r="BW516" s="1005">
        <v>0</v>
      </c>
      <c r="BX516" s="1005">
        <f t="shared" si="448"/>
        <v>0</v>
      </c>
      <c r="BY516" s="1005">
        <f t="shared" si="449"/>
        <v>0</v>
      </c>
      <c r="BZ516" s="1005">
        <v>555</v>
      </c>
      <c r="CA516" s="1005">
        <v>0</v>
      </c>
      <c r="CB516" s="1005">
        <v>444</v>
      </c>
      <c r="CC516" s="1005">
        <v>0</v>
      </c>
      <c r="CD516" s="1024">
        <v>0</v>
      </c>
      <c r="CE516" s="1005">
        <v>0</v>
      </c>
      <c r="CF516" s="1005">
        <f t="shared" si="450"/>
        <v>0</v>
      </c>
      <c r="CG516" s="1005">
        <f t="shared" si="451"/>
        <v>0</v>
      </c>
      <c r="CH516" s="1005">
        <v>555</v>
      </c>
      <c r="CI516" s="1005">
        <v>0</v>
      </c>
      <c r="CJ516" s="1005">
        <v>444</v>
      </c>
      <c r="CK516" s="1005">
        <v>0</v>
      </c>
      <c r="CL516" s="1024">
        <v>0</v>
      </c>
      <c r="CM516" s="1005">
        <v>0</v>
      </c>
      <c r="CN516" s="1005">
        <f t="shared" si="452"/>
        <v>0</v>
      </c>
      <c r="CO516" s="1005">
        <f t="shared" si="453"/>
        <v>0</v>
      </c>
      <c r="CP516" s="1005">
        <v>555</v>
      </c>
      <c r="CQ516" s="1005">
        <v>277.44</v>
      </c>
      <c r="CR516" s="1005">
        <v>444</v>
      </c>
      <c r="CS516" s="1005">
        <v>0.35670000000000002</v>
      </c>
      <c r="CT516" s="1024">
        <f t="shared" si="457"/>
        <v>7.0721481192097341E-2</v>
      </c>
      <c r="CU516" s="1005">
        <v>14598</v>
      </c>
      <c r="CV516" s="1005">
        <f t="shared" si="454"/>
        <v>123849</v>
      </c>
      <c r="CW516" s="1005">
        <f t="shared" si="455"/>
        <v>0</v>
      </c>
    </row>
    <row r="517" spans="1:101">
      <c r="A517" s="1004">
        <v>511</v>
      </c>
      <c r="B517" s="1005" t="s">
        <v>1347</v>
      </c>
      <c r="C517" s="1004" t="s">
        <v>1274</v>
      </c>
      <c r="D517" s="1005" t="s">
        <v>2011</v>
      </c>
      <c r="E517" s="1004" t="s">
        <v>55</v>
      </c>
      <c r="F517" s="1004">
        <v>555</v>
      </c>
      <c r="G517" s="1005">
        <v>382.8</v>
      </c>
      <c r="H517" s="1004">
        <v>444</v>
      </c>
      <c r="I517" s="1005">
        <v>0.95469999999999999</v>
      </c>
      <c r="J517" s="1024">
        <f t="shared" ref="J517:J524" si="477">+(K517/(24*30*G517))</f>
        <v>0.45062695924764889</v>
      </c>
      <c r="K517" s="1005">
        <v>124200</v>
      </c>
      <c r="L517" s="1005">
        <f t="shared" si="432"/>
        <v>165370</v>
      </c>
      <c r="M517" s="1005">
        <f t="shared" si="433"/>
        <v>0</v>
      </c>
      <c r="N517" s="1005">
        <v>555</v>
      </c>
      <c r="O517" s="1005">
        <v>387.6</v>
      </c>
      <c r="P517" s="1005">
        <v>444</v>
      </c>
      <c r="Q517" s="1005">
        <v>0.95099999999999996</v>
      </c>
      <c r="R517" s="1024">
        <f t="shared" ref="R517:R524" si="478">+(S517/(24*31*O517))</f>
        <v>0.43251065281800322</v>
      </c>
      <c r="S517" s="1005">
        <v>124725</v>
      </c>
      <c r="T517" s="1005">
        <f t="shared" si="434"/>
        <v>173025</v>
      </c>
      <c r="U517" s="1005">
        <f t="shared" si="435"/>
        <v>0</v>
      </c>
      <c r="V517" s="1005">
        <v>555</v>
      </c>
      <c r="W517" s="1005">
        <v>378</v>
      </c>
      <c r="X517" s="1005">
        <v>444</v>
      </c>
      <c r="Y517" s="1005">
        <v>0.94579999999999997</v>
      </c>
      <c r="Z517" s="1024">
        <f t="shared" ref="Z517:Z524" si="479">+(AA517/(24*30*W517))</f>
        <v>0.31255511463844798</v>
      </c>
      <c r="AA517" s="1005">
        <v>85065</v>
      </c>
      <c r="AB517" s="1005">
        <f t="shared" si="436"/>
        <v>163296</v>
      </c>
      <c r="AC517" s="1005">
        <f t="shared" si="437"/>
        <v>0</v>
      </c>
      <c r="AD517" s="1005">
        <v>555</v>
      </c>
      <c r="AE517" s="1005">
        <v>409.2</v>
      </c>
      <c r="AF517" s="1005">
        <v>444</v>
      </c>
      <c r="AG517" s="1005">
        <v>0.95279999999999998</v>
      </c>
      <c r="AH517" s="1024">
        <f t="shared" ref="AH517:AH524" si="480">+(AI517/(24*31*AE517))</f>
        <v>0.43748160586089829</v>
      </c>
      <c r="AI517" s="1005">
        <v>133189</v>
      </c>
      <c r="AJ517" s="1005">
        <f t="shared" si="438"/>
        <v>182667</v>
      </c>
      <c r="AK517" s="1005">
        <f t="shared" si="439"/>
        <v>0</v>
      </c>
      <c r="AL517" s="1005">
        <v>555</v>
      </c>
      <c r="AM517" s="1005">
        <v>420</v>
      </c>
      <c r="AN517" s="1005">
        <v>444</v>
      </c>
      <c r="AO517" s="1005">
        <v>0.9536</v>
      </c>
      <c r="AP517" s="1024">
        <f t="shared" ref="AP517:AP524" si="481">+(AQ517/(24*31*AM517))</f>
        <v>0.3413562467997952</v>
      </c>
      <c r="AQ517" s="1005">
        <v>106667</v>
      </c>
      <c r="AR517" s="1005">
        <f t="shared" si="440"/>
        <v>187488</v>
      </c>
      <c r="AS517" s="1005">
        <f t="shared" si="441"/>
        <v>0</v>
      </c>
      <c r="AT517" s="1005">
        <v>555</v>
      </c>
      <c r="AU517" s="1005">
        <v>420</v>
      </c>
      <c r="AV517" s="1005">
        <v>444</v>
      </c>
      <c r="AW517" s="1005">
        <v>0.95120000000000005</v>
      </c>
      <c r="AX517" s="1024">
        <f t="shared" ref="AX517:AX525" si="482">+(AY517/(24*30*AU517))</f>
        <v>0.37512566137566139</v>
      </c>
      <c r="AY517" s="1005">
        <v>113438</v>
      </c>
      <c r="AZ517" s="1005">
        <f t="shared" si="442"/>
        <v>181440</v>
      </c>
      <c r="BA517" s="1005">
        <f t="shared" si="443"/>
        <v>0</v>
      </c>
      <c r="BB517" s="1005">
        <v>555</v>
      </c>
      <c r="BC517" s="1005">
        <v>404.4</v>
      </c>
      <c r="BD517" s="1005">
        <v>444</v>
      </c>
      <c r="BE517" s="1005">
        <v>0.95420000000000005</v>
      </c>
      <c r="BF517" s="1024">
        <f t="shared" ref="BF517:BF525" si="483">+(BG517/(24*31*BC517))</f>
        <v>0.35192851749040133</v>
      </c>
      <c r="BG517" s="1005">
        <v>105886</v>
      </c>
      <c r="BH517" s="1005">
        <f t="shared" si="444"/>
        <v>180524</v>
      </c>
      <c r="BI517" s="1005">
        <f t="shared" si="445"/>
        <v>0</v>
      </c>
      <c r="BJ517" s="1005">
        <v>555</v>
      </c>
      <c r="BK517" s="1005">
        <v>332.4</v>
      </c>
      <c r="BL517" s="1005">
        <v>444</v>
      </c>
      <c r="BM517" s="1005">
        <v>0.9143</v>
      </c>
      <c r="BN517" s="1024">
        <f t="shared" ref="BN517:BN525" si="484">+(BO517/(24*30*BK517))</f>
        <v>0.13496958149485228</v>
      </c>
      <c r="BO517" s="1005">
        <v>32302</v>
      </c>
      <c r="BP517" s="1005">
        <f t="shared" si="446"/>
        <v>143597</v>
      </c>
      <c r="BQ517" s="1005">
        <f t="shared" si="447"/>
        <v>0</v>
      </c>
      <c r="BR517" s="1005">
        <v>555</v>
      </c>
      <c r="BS517" s="1005">
        <v>357.6</v>
      </c>
      <c r="BT517" s="1005">
        <v>444</v>
      </c>
      <c r="BU517" s="1005">
        <v>0.89070000000000005</v>
      </c>
      <c r="BV517" s="1024">
        <f t="shared" ref="BV517:BV525" si="485">+(BW517/(24*31*BS517))</f>
        <v>0.13773498953597457</v>
      </c>
      <c r="BW517" s="1005">
        <v>36645</v>
      </c>
      <c r="BX517" s="1005">
        <f t="shared" si="448"/>
        <v>159633</v>
      </c>
      <c r="BY517" s="1005">
        <f t="shared" si="449"/>
        <v>0</v>
      </c>
      <c r="BZ517" s="1005">
        <v>555</v>
      </c>
      <c r="CA517" s="1005">
        <v>420</v>
      </c>
      <c r="CB517" s="1005">
        <v>444</v>
      </c>
      <c r="CC517" s="1005">
        <v>0.95220000000000005</v>
      </c>
      <c r="CD517" s="1024">
        <f t="shared" ref="CD517:CD551" si="486">+(CE517/(24*31*CA517))</f>
        <v>0.43850806451612906</v>
      </c>
      <c r="CE517" s="1005">
        <v>137025</v>
      </c>
      <c r="CF517" s="1005">
        <f t="shared" si="450"/>
        <v>187488</v>
      </c>
      <c r="CG517" s="1005">
        <f t="shared" si="451"/>
        <v>0</v>
      </c>
      <c r="CH517" s="1005">
        <v>555</v>
      </c>
      <c r="CI517" s="1005">
        <v>435.6</v>
      </c>
      <c r="CJ517" s="1005">
        <v>444</v>
      </c>
      <c r="CK517" s="1005">
        <v>0.95779999999999998</v>
      </c>
      <c r="CL517" s="1024">
        <f t="shared" ref="CL517:CL535" si="487">+(CM517/(24*28*CI517))</f>
        <v>0.64432884035156757</v>
      </c>
      <c r="CM517" s="1005">
        <v>188610</v>
      </c>
      <c r="CN517" s="1005">
        <f t="shared" si="452"/>
        <v>175634</v>
      </c>
      <c r="CO517" s="1005">
        <f t="shared" si="453"/>
        <v>12976</v>
      </c>
      <c r="CP517" s="1005">
        <v>555</v>
      </c>
      <c r="CQ517" s="1005">
        <v>423.6</v>
      </c>
      <c r="CR517" s="1005">
        <v>444</v>
      </c>
      <c r="CS517" s="1005">
        <v>0.95950000000000002</v>
      </c>
      <c r="CT517" s="1024">
        <f t="shared" si="457"/>
        <v>0.61916483901428609</v>
      </c>
      <c r="CU517" s="1005">
        <v>195135</v>
      </c>
      <c r="CV517" s="1005">
        <f t="shared" si="454"/>
        <v>189095</v>
      </c>
      <c r="CW517" s="1005">
        <f t="shared" si="455"/>
        <v>6040</v>
      </c>
    </row>
    <row r="518" spans="1:101">
      <c r="A518" s="1004">
        <v>512</v>
      </c>
      <c r="B518" s="1005" t="s">
        <v>300</v>
      </c>
      <c r="C518" s="1004" t="s">
        <v>1274</v>
      </c>
      <c r="D518" s="1005" t="s">
        <v>2011</v>
      </c>
      <c r="E518" s="1004" t="s">
        <v>55</v>
      </c>
      <c r="F518" s="1004">
        <v>555</v>
      </c>
      <c r="G518" s="1005">
        <v>258</v>
      </c>
      <c r="H518" s="1004">
        <v>444</v>
      </c>
      <c r="I518" s="1005">
        <v>0.98839999999999995</v>
      </c>
      <c r="J518" s="1024">
        <f t="shared" si="477"/>
        <v>0.43863049095607237</v>
      </c>
      <c r="K518" s="1005">
        <v>81480</v>
      </c>
      <c r="L518" s="1005">
        <f t="shared" si="432"/>
        <v>111456</v>
      </c>
      <c r="M518" s="1005">
        <f t="shared" si="433"/>
        <v>0</v>
      </c>
      <c r="N518" s="1005">
        <v>555</v>
      </c>
      <c r="O518" s="1005">
        <v>276</v>
      </c>
      <c r="P518" s="1005">
        <v>444</v>
      </c>
      <c r="Q518" s="1005">
        <v>0.99019999999999997</v>
      </c>
      <c r="R518" s="1024">
        <f t="shared" si="478"/>
        <v>0.4005960729312763</v>
      </c>
      <c r="S518" s="1005">
        <v>82260</v>
      </c>
      <c r="T518" s="1005">
        <f t="shared" si="434"/>
        <v>123206</v>
      </c>
      <c r="U518" s="1005">
        <f t="shared" si="435"/>
        <v>0</v>
      </c>
      <c r="V518" s="1005">
        <v>555</v>
      </c>
      <c r="W518" s="1005">
        <v>276</v>
      </c>
      <c r="X518" s="1005">
        <v>444</v>
      </c>
      <c r="Y518" s="1005">
        <v>0.97699999999999998</v>
      </c>
      <c r="Z518" s="1024">
        <f t="shared" si="479"/>
        <v>0.33484299516908211</v>
      </c>
      <c r="AA518" s="1005">
        <v>66540</v>
      </c>
      <c r="AB518" s="1005">
        <f t="shared" si="436"/>
        <v>119232</v>
      </c>
      <c r="AC518" s="1005">
        <f t="shared" si="437"/>
        <v>0</v>
      </c>
      <c r="AD518" s="1005">
        <v>555</v>
      </c>
      <c r="AE518" s="1005">
        <v>228</v>
      </c>
      <c r="AF518" s="1005">
        <v>444</v>
      </c>
      <c r="AG518" s="1005">
        <v>0.98080000000000001</v>
      </c>
      <c r="AH518" s="1024">
        <f t="shared" si="480"/>
        <v>0.48822156196943972</v>
      </c>
      <c r="AI518" s="1005">
        <v>82818</v>
      </c>
      <c r="AJ518" s="1005">
        <f t="shared" si="438"/>
        <v>101779</v>
      </c>
      <c r="AK518" s="1005">
        <f t="shared" si="439"/>
        <v>0</v>
      </c>
      <c r="AL518" s="1005">
        <v>555</v>
      </c>
      <c r="AM518" s="1005">
        <v>204</v>
      </c>
      <c r="AN518" s="1005">
        <v>444</v>
      </c>
      <c r="AO518" s="1005">
        <v>0.96160000000000001</v>
      </c>
      <c r="AP518" s="1024">
        <f t="shared" si="481"/>
        <v>0.38535736875395321</v>
      </c>
      <c r="AQ518" s="1005">
        <v>58488</v>
      </c>
      <c r="AR518" s="1005">
        <f t="shared" si="440"/>
        <v>91066</v>
      </c>
      <c r="AS518" s="1005">
        <f t="shared" si="441"/>
        <v>0</v>
      </c>
      <c r="AT518" s="1005">
        <v>555</v>
      </c>
      <c r="AU518" s="1005">
        <v>194.4</v>
      </c>
      <c r="AV518" s="1005">
        <v>444</v>
      </c>
      <c r="AW518" s="1005">
        <v>0.95130000000000003</v>
      </c>
      <c r="AX518" s="1024">
        <f t="shared" si="482"/>
        <v>0.39086076817558302</v>
      </c>
      <c r="AY518" s="1005">
        <v>54708</v>
      </c>
      <c r="AZ518" s="1005">
        <f t="shared" si="442"/>
        <v>83981</v>
      </c>
      <c r="BA518" s="1005">
        <f t="shared" si="443"/>
        <v>0</v>
      </c>
      <c r="BB518" s="1005">
        <v>555</v>
      </c>
      <c r="BC518" s="1005">
        <v>213.6</v>
      </c>
      <c r="BD518" s="1005">
        <v>444</v>
      </c>
      <c r="BE518" s="1005">
        <v>0.95040000000000002</v>
      </c>
      <c r="BF518" s="1024">
        <f t="shared" si="483"/>
        <v>0.41591156216020297</v>
      </c>
      <c r="BG518" s="1005">
        <v>66096</v>
      </c>
      <c r="BH518" s="1005">
        <f t="shared" si="444"/>
        <v>95351</v>
      </c>
      <c r="BI518" s="1005">
        <f t="shared" si="445"/>
        <v>0</v>
      </c>
      <c r="BJ518" s="1005">
        <v>555</v>
      </c>
      <c r="BK518" s="1005">
        <v>204</v>
      </c>
      <c r="BL518" s="1005">
        <v>444</v>
      </c>
      <c r="BM518" s="1005">
        <v>0.97850000000000004</v>
      </c>
      <c r="BN518" s="1024">
        <f t="shared" si="484"/>
        <v>0.42712418300653593</v>
      </c>
      <c r="BO518" s="1005">
        <v>62736</v>
      </c>
      <c r="BP518" s="1005">
        <f t="shared" si="446"/>
        <v>88128</v>
      </c>
      <c r="BQ518" s="1005">
        <f t="shared" si="447"/>
        <v>0</v>
      </c>
      <c r="BR518" s="1005">
        <v>555</v>
      </c>
      <c r="BS518" s="1005">
        <v>247.2</v>
      </c>
      <c r="BT518" s="1005">
        <v>444</v>
      </c>
      <c r="BU518" s="1005">
        <v>0.98829999999999996</v>
      </c>
      <c r="BV518" s="1024">
        <f t="shared" si="485"/>
        <v>0.48915596617601004</v>
      </c>
      <c r="BW518" s="1005">
        <v>89964</v>
      </c>
      <c r="BX518" s="1005">
        <f t="shared" si="448"/>
        <v>110350</v>
      </c>
      <c r="BY518" s="1005">
        <f t="shared" si="449"/>
        <v>0</v>
      </c>
      <c r="BZ518" s="1005">
        <v>555</v>
      </c>
      <c r="CA518" s="1005">
        <v>249.6</v>
      </c>
      <c r="CB518" s="1005">
        <v>444</v>
      </c>
      <c r="CC518" s="1005">
        <v>0.97799999999999998</v>
      </c>
      <c r="CD518" s="1024">
        <f t="shared" si="486"/>
        <v>0.38913875103391232</v>
      </c>
      <c r="CE518" s="1005">
        <v>72264</v>
      </c>
      <c r="CF518" s="1005">
        <f t="shared" si="450"/>
        <v>111421</v>
      </c>
      <c r="CG518" s="1005">
        <f t="shared" si="451"/>
        <v>0</v>
      </c>
      <c r="CH518" s="1005">
        <v>555</v>
      </c>
      <c r="CI518" s="1005">
        <v>252</v>
      </c>
      <c r="CJ518" s="1005">
        <v>444</v>
      </c>
      <c r="CK518" s="1005">
        <v>0.97940000000000005</v>
      </c>
      <c r="CL518" s="1024">
        <f t="shared" si="487"/>
        <v>0.49652777777777779</v>
      </c>
      <c r="CM518" s="1005">
        <v>84084</v>
      </c>
      <c r="CN518" s="1005">
        <f t="shared" si="452"/>
        <v>101606</v>
      </c>
      <c r="CO518" s="1005">
        <f t="shared" si="453"/>
        <v>0</v>
      </c>
      <c r="CP518" s="1005">
        <v>555</v>
      </c>
      <c r="CQ518" s="1005">
        <v>257.27999999999997</v>
      </c>
      <c r="CR518" s="1005">
        <v>444</v>
      </c>
      <c r="CS518" s="1005">
        <v>0.99029999999999996</v>
      </c>
      <c r="CT518" s="1024">
        <f t="shared" si="457"/>
        <v>0.48798346974803408</v>
      </c>
      <c r="CU518" s="1005">
        <v>93408</v>
      </c>
      <c r="CV518" s="1005">
        <f t="shared" si="454"/>
        <v>114850</v>
      </c>
      <c r="CW518" s="1005">
        <f t="shared" si="455"/>
        <v>0</v>
      </c>
    </row>
    <row r="519" spans="1:101">
      <c r="A519" s="1004">
        <v>513</v>
      </c>
      <c r="B519" s="1005" t="s">
        <v>2026</v>
      </c>
      <c r="C519" s="1004" t="s">
        <v>1274</v>
      </c>
      <c r="D519" s="1005" t="s">
        <v>2202</v>
      </c>
      <c r="E519" s="1004" t="s">
        <v>55</v>
      </c>
      <c r="F519" s="1004">
        <v>555</v>
      </c>
      <c r="G519" s="1005">
        <v>12</v>
      </c>
      <c r="H519" s="1004">
        <v>555</v>
      </c>
      <c r="I519" s="1005">
        <v>0.95960000000000001</v>
      </c>
      <c r="J519" s="1024">
        <f t="shared" si="477"/>
        <v>0.44722222222222224</v>
      </c>
      <c r="K519" s="1005">
        <v>3864</v>
      </c>
      <c r="L519" s="1005">
        <f t="shared" ref="L519:L582" si="488">+ROUND(24*30*G519*0.6,0)</f>
        <v>5184</v>
      </c>
      <c r="M519" s="1005">
        <f t="shared" ref="M519:M582" si="489">+MAX((K519-L519),0)</f>
        <v>0</v>
      </c>
      <c r="N519" s="1005">
        <v>555</v>
      </c>
      <c r="O519" s="1005">
        <v>288</v>
      </c>
      <c r="P519" s="1005">
        <v>555</v>
      </c>
      <c r="Q519" s="1005">
        <v>0.82250000000000001</v>
      </c>
      <c r="R519" s="1024">
        <f t="shared" si="478"/>
        <v>5.5219534050179209E-2</v>
      </c>
      <c r="S519" s="1005">
        <v>11832</v>
      </c>
      <c r="T519" s="1005">
        <f t="shared" ref="T519:T582" si="490">+ROUND(24*31*O519*0.6,0)</f>
        <v>128563</v>
      </c>
      <c r="U519" s="1005">
        <f t="shared" ref="U519:U582" si="491">+MAX((S519-T519),0)</f>
        <v>0</v>
      </c>
      <c r="V519" s="1005">
        <v>555</v>
      </c>
      <c r="W519" s="1005">
        <v>495.36</v>
      </c>
      <c r="X519" s="1005">
        <v>555</v>
      </c>
      <c r="Y519" s="1005">
        <v>0.79920000000000002</v>
      </c>
      <c r="Z519" s="1024">
        <f t="shared" si="479"/>
        <v>0.44455883936261842</v>
      </c>
      <c r="AA519" s="1005">
        <v>158556</v>
      </c>
      <c r="AB519" s="1005">
        <f t="shared" ref="AB519:AB582" si="492">+ROUND(24*30*W519*0.6,0)</f>
        <v>213996</v>
      </c>
      <c r="AC519" s="1005">
        <f t="shared" ref="AC519:AC582" si="493">+MAX((AA519-AB519),0)</f>
        <v>0</v>
      </c>
      <c r="AD519" s="1005">
        <v>555</v>
      </c>
      <c r="AE519" s="1005">
        <v>516</v>
      </c>
      <c r="AF519" s="1005">
        <v>555</v>
      </c>
      <c r="AG519" s="1005">
        <v>0.80020000000000002</v>
      </c>
      <c r="AH519" s="1024">
        <f t="shared" si="480"/>
        <v>0.32173668417104279</v>
      </c>
      <c r="AI519" s="1005">
        <v>123516</v>
      </c>
      <c r="AJ519" s="1005">
        <f t="shared" ref="AJ519:AJ582" si="494">+ROUND(24*31*AE519*0.6,0)</f>
        <v>230342</v>
      </c>
      <c r="AK519" s="1005">
        <f t="shared" ref="AK519:AK582" si="495">+MAX((AI519-AJ519),0)</f>
        <v>0</v>
      </c>
      <c r="AL519" s="1005">
        <v>555</v>
      </c>
      <c r="AM519" s="1005">
        <v>372</v>
      </c>
      <c r="AN519" s="1005">
        <v>555</v>
      </c>
      <c r="AO519" s="1005">
        <v>0.82030000000000003</v>
      </c>
      <c r="AP519" s="1024">
        <f t="shared" si="481"/>
        <v>0.22584980922650016</v>
      </c>
      <c r="AQ519" s="1005">
        <v>62508</v>
      </c>
      <c r="AR519" s="1005">
        <f t="shared" ref="AR519:AR582" si="496">+ROUND(24*31*AM519*0.6,0)</f>
        <v>166061</v>
      </c>
      <c r="AS519" s="1005">
        <f t="shared" ref="AS519:AS582" si="497">+MAX((AQ519-AR519),0)</f>
        <v>0</v>
      </c>
      <c r="AT519" s="1005">
        <v>555</v>
      </c>
      <c r="AU519" s="1005">
        <v>444</v>
      </c>
      <c r="AV519" s="1005">
        <v>555</v>
      </c>
      <c r="AW519" s="1005">
        <v>0.80610000000000004</v>
      </c>
      <c r="AX519" s="1024">
        <f t="shared" si="482"/>
        <v>0.26647897897897899</v>
      </c>
      <c r="AY519" s="1005">
        <v>85188</v>
      </c>
      <c r="AZ519" s="1005">
        <f t="shared" ref="AZ519:AZ582" si="498">+ROUND(24*30*AU519*0.6,0)</f>
        <v>191808</v>
      </c>
      <c r="BA519" s="1005">
        <f t="shared" ref="BA519:BA582" si="499">+MAX((AY519-AZ519),0)</f>
        <v>0</v>
      </c>
      <c r="BB519" s="1005">
        <v>555</v>
      </c>
      <c r="BC519" s="1005">
        <v>408</v>
      </c>
      <c r="BD519" s="1005">
        <v>555</v>
      </c>
      <c r="BE519" s="1005">
        <v>0.81089999999999995</v>
      </c>
      <c r="BF519" s="1024">
        <f t="shared" si="483"/>
        <v>0.21620018975332067</v>
      </c>
      <c r="BG519" s="1005">
        <v>65628</v>
      </c>
      <c r="BH519" s="1005">
        <f t="shared" ref="BH519:BH582" si="500">+ROUND(24*31*BC519*0.6,0)</f>
        <v>182131</v>
      </c>
      <c r="BI519" s="1005">
        <f t="shared" ref="BI519:BI582" si="501">+MAX((BG519-BH519),0)</f>
        <v>0</v>
      </c>
      <c r="BJ519" s="1005">
        <v>555</v>
      </c>
      <c r="BK519" s="1005">
        <v>540</v>
      </c>
      <c r="BL519" s="1005">
        <v>555</v>
      </c>
      <c r="BM519" s="1005">
        <v>0.80720000000000003</v>
      </c>
      <c r="BN519" s="1024">
        <f t="shared" si="484"/>
        <v>0.15657407407407409</v>
      </c>
      <c r="BO519" s="1005">
        <v>60876</v>
      </c>
      <c r="BP519" s="1005">
        <f t="shared" ref="BP519:BP582" si="502">+ROUND(24*30*BK519*0.6,0)</f>
        <v>233280</v>
      </c>
      <c r="BQ519" s="1005">
        <f t="shared" ref="BQ519:BQ582" si="503">+MAX((BO519-BP519),0)</f>
        <v>0</v>
      </c>
      <c r="BR519" s="1005">
        <v>555</v>
      </c>
      <c r="BS519" s="1005">
        <v>310.08</v>
      </c>
      <c r="BT519" s="1005">
        <v>555</v>
      </c>
      <c r="BU519" s="1005">
        <v>0.81820000000000004</v>
      </c>
      <c r="BV519" s="1024">
        <f t="shared" si="485"/>
        <v>0.12491573454509139</v>
      </c>
      <c r="BW519" s="1005">
        <v>28818</v>
      </c>
      <c r="BX519" s="1005">
        <f t="shared" ref="BX519:BX582" si="504">+ROUND(24*31*BS519*0.6,0)</f>
        <v>138420</v>
      </c>
      <c r="BY519" s="1005">
        <f t="shared" ref="BY519:BY582" si="505">+MAX((BW519-BX519),0)</f>
        <v>0</v>
      </c>
      <c r="BZ519" s="1005">
        <v>555</v>
      </c>
      <c r="CA519" s="1005">
        <v>276</v>
      </c>
      <c r="CB519" s="1005">
        <v>555</v>
      </c>
      <c r="CC519" s="1005">
        <v>0.84899999999999998</v>
      </c>
      <c r="CD519" s="1024">
        <f t="shared" si="486"/>
        <v>9.5985273492286111E-2</v>
      </c>
      <c r="CE519" s="1005">
        <v>19710</v>
      </c>
      <c r="CF519" s="1005">
        <f t="shared" ref="CF519:CF582" si="506">+ROUND(24*31*CA519*0.6,0)</f>
        <v>123206</v>
      </c>
      <c r="CG519" s="1005">
        <f t="shared" ref="CG519:CG582" si="507">+MAX((CE519-CF519),0)</f>
        <v>0</v>
      </c>
      <c r="CH519" s="1005">
        <v>555</v>
      </c>
      <c r="CI519" s="1005">
        <v>495.84</v>
      </c>
      <c r="CJ519" s="1005">
        <v>555</v>
      </c>
      <c r="CK519" s="1005">
        <v>0.82620000000000005</v>
      </c>
      <c r="CL519" s="1024">
        <f t="shared" si="487"/>
        <v>0.11099490619093717</v>
      </c>
      <c r="CM519" s="1005">
        <v>36984</v>
      </c>
      <c r="CN519" s="1005">
        <f t="shared" ref="CN519:CN582" si="508">+ROUND(24*28*CI519*0.6,0)</f>
        <v>199923</v>
      </c>
      <c r="CO519" s="1005">
        <f t="shared" ref="CO519:CO582" si="509">+MAX((CM519-CN519),0)</f>
        <v>0</v>
      </c>
      <c r="CP519" s="1005">
        <v>555</v>
      </c>
      <c r="CQ519" s="1005">
        <v>597.12</v>
      </c>
      <c r="CR519" s="1005">
        <v>597.12</v>
      </c>
      <c r="CS519" s="1005">
        <v>0.83879999999999999</v>
      </c>
      <c r="CT519" s="1024">
        <f t="shared" si="457"/>
        <v>0.13633991546520069</v>
      </c>
      <c r="CU519" s="1005">
        <v>60570</v>
      </c>
      <c r="CV519" s="1005">
        <f t="shared" ref="CV519:CV582" si="510">+ROUND(24*31*CQ519*0.6,0)</f>
        <v>266554</v>
      </c>
      <c r="CW519" s="1005">
        <f t="shared" ref="CW519:CW582" si="511">+MAX((CU519-CV519),0)</f>
        <v>0</v>
      </c>
    </row>
    <row r="520" spans="1:101">
      <c r="A520" s="1004">
        <v>514</v>
      </c>
      <c r="B520" s="1005" t="s">
        <v>275</v>
      </c>
      <c r="C520" s="1004" t="s">
        <v>1274</v>
      </c>
      <c r="D520" s="1005" t="s">
        <v>2049</v>
      </c>
      <c r="E520" s="1004" t="s">
        <v>55</v>
      </c>
      <c r="F520" s="1004">
        <v>555</v>
      </c>
      <c r="G520" s="1005">
        <v>412.44</v>
      </c>
      <c r="H520" s="1004">
        <v>444</v>
      </c>
      <c r="I520" s="1005">
        <v>0.69820000000000004</v>
      </c>
      <c r="J520" s="1024">
        <f t="shared" si="477"/>
        <v>0.41379756247373356</v>
      </c>
      <c r="K520" s="1005">
        <v>122880</v>
      </c>
      <c r="L520" s="1005">
        <f t="shared" si="488"/>
        <v>178174</v>
      </c>
      <c r="M520" s="1005">
        <f t="shared" si="489"/>
        <v>0</v>
      </c>
      <c r="N520" s="1005">
        <v>555</v>
      </c>
      <c r="O520" s="1005">
        <v>382.44</v>
      </c>
      <c r="P520" s="1005">
        <v>444</v>
      </c>
      <c r="Q520" s="1005">
        <v>0.70489999999999997</v>
      </c>
      <c r="R520" s="1024">
        <f t="shared" si="478"/>
        <v>0.41457061786626453</v>
      </c>
      <c r="S520" s="1005">
        <v>117960</v>
      </c>
      <c r="T520" s="1005">
        <f t="shared" si="490"/>
        <v>170721</v>
      </c>
      <c r="U520" s="1005">
        <f t="shared" si="491"/>
        <v>0</v>
      </c>
      <c r="V520" s="1005">
        <v>555</v>
      </c>
      <c r="W520" s="1005">
        <v>378.72</v>
      </c>
      <c r="X520" s="1005">
        <v>444</v>
      </c>
      <c r="Y520" s="1005">
        <v>0.67800000000000005</v>
      </c>
      <c r="Z520" s="1024">
        <f t="shared" si="479"/>
        <v>0.38682931981411067</v>
      </c>
      <c r="AA520" s="1005">
        <v>105480</v>
      </c>
      <c r="AB520" s="1005">
        <f t="shared" si="492"/>
        <v>163607</v>
      </c>
      <c r="AC520" s="1005">
        <f t="shared" si="493"/>
        <v>0</v>
      </c>
      <c r="AD520" s="1005">
        <v>555</v>
      </c>
      <c r="AE520" s="1005">
        <v>6701.16</v>
      </c>
      <c r="AF520" s="1005">
        <v>6701.16</v>
      </c>
      <c r="AG520" s="1005">
        <v>0.94889999999999997</v>
      </c>
      <c r="AH520" s="1024">
        <f t="shared" si="480"/>
        <v>0.7063052540349779</v>
      </c>
      <c r="AI520" s="1005">
        <v>3521400</v>
      </c>
      <c r="AJ520" s="1005">
        <f t="shared" si="494"/>
        <v>2991398</v>
      </c>
      <c r="AK520" s="1005">
        <f t="shared" si="495"/>
        <v>530002</v>
      </c>
      <c r="AL520" s="1005">
        <v>555</v>
      </c>
      <c r="AM520" s="1005">
        <v>6596.4</v>
      </c>
      <c r="AN520" s="1005">
        <v>6596.4</v>
      </c>
      <c r="AO520" s="1005">
        <v>0.95479999999999998</v>
      </c>
      <c r="AP520" s="1024">
        <f t="shared" si="481"/>
        <v>0.71867157256841963</v>
      </c>
      <c r="AQ520" s="1005">
        <v>3527040</v>
      </c>
      <c r="AR520" s="1005">
        <f t="shared" si="496"/>
        <v>2944633</v>
      </c>
      <c r="AS520" s="1005">
        <f t="shared" si="497"/>
        <v>582407</v>
      </c>
      <c r="AT520" s="1005">
        <v>555</v>
      </c>
      <c r="AU520" s="1005">
        <v>6585.6</v>
      </c>
      <c r="AV520" s="1005">
        <v>6585.6</v>
      </c>
      <c r="AW520" s="1005">
        <v>0.94989999999999997</v>
      </c>
      <c r="AX520" s="1024">
        <f t="shared" si="482"/>
        <v>0.78856393747975384</v>
      </c>
      <c r="AY520" s="1005">
        <v>3739080</v>
      </c>
      <c r="AZ520" s="1005">
        <f t="shared" si="498"/>
        <v>2844979</v>
      </c>
      <c r="BA520" s="1005">
        <f t="shared" si="499"/>
        <v>894101</v>
      </c>
      <c r="BB520" s="1005">
        <v>555</v>
      </c>
      <c r="BC520" s="1005">
        <v>9453.7199999999993</v>
      </c>
      <c r="BD520" s="1005">
        <v>9453.7199999999993</v>
      </c>
      <c r="BE520" s="1005">
        <v>0.94499999999999995</v>
      </c>
      <c r="BF520" s="1024">
        <f t="shared" si="483"/>
        <v>0.75389336411418451</v>
      </c>
      <c r="BG520" s="1005">
        <v>5302560</v>
      </c>
      <c r="BH520" s="1005">
        <f t="shared" si="500"/>
        <v>4220141</v>
      </c>
      <c r="BI520" s="1005">
        <f t="shared" si="501"/>
        <v>1082419</v>
      </c>
      <c r="BJ520" s="1005">
        <v>555</v>
      </c>
      <c r="BK520" s="1005">
        <v>10136.4</v>
      </c>
      <c r="BL520" s="1005">
        <v>10136.4</v>
      </c>
      <c r="BM520" s="1005">
        <v>0.93820000000000003</v>
      </c>
      <c r="BN520" s="1024">
        <f t="shared" si="484"/>
        <v>0.72211699091064552</v>
      </c>
      <c r="BO520" s="1005">
        <v>5270160</v>
      </c>
      <c r="BP520" s="1005">
        <f t="shared" si="502"/>
        <v>4378925</v>
      </c>
      <c r="BQ520" s="1005">
        <f t="shared" si="503"/>
        <v>891235</v>
      </c>
      <c r="BR520" s="1005">
        <v>555</v>
      </c>
      <c r="BS520" s="1005">
        <v>10282.799999999999</v>
      </c>
      <c r="BT520" s="1005">
        <v>10282.799999999999</v>
      </c>
      <c r="BU520" s="1005">
        <v>0.9355</v>
      </c>
      <c r="BV520" s="1024">
        <f t="shared" si="485"/>
        <v>0.73861205119228235</v>
      </c>
      <c r="BW520" s="1005">
        <v>5650680</v>
      </c>
      <c r="BX520" s="1005">
        <f t="shared" si="504"/>
        <v>4590242</v>
      </c>
      <c r="BY520" s="1005">
        <f t="shared" si="505"/>
        <v>1060438</v>
      </c>
      <c r="BZ520" s="1005">
        <v>555</v>
      </c>
      <c r="CA520" s="1005">
        <v>9859.2000000000007</v>
      </c>
      <c r="CB520" s="1005">
        <v>9859.2000000000007</v>
      </c>
      <c r="CC520" s="1005">
        <v>0.92510000000000003</v>
      </c>
      <c r="CD520" s="1024">
        <f t="shared" si="486"/>
        <v>0.55096729696055946</v>
      </c>
      <c r="CE520" s="1005">
        <v>4041480</v>
      </c>
      <c r="CF520" s="1005">
        <f t="shared" si="506"/>
        <v>4401147</v>
      </c>
      <c r="CG520" s="1005">
        <f t="shared" si="507"/>
        <v>0</v>
      </c>
      <c r="CH520" s="1005">
        <v>555</v>
      </c>
      <c r="CI520" s="1005">
        <v>8928.7199999999993</v>
      </c>
      <c r="CJ520" s="1005">
        <v>8928.7199999999993</v>
      </c>
      <c r="CK520" s="1005">
        <v>0.92549999999999999</v>
      </c>
      <c r="CL520" s="1024">
        <f t="shared" si="487"/>
        <v>0.69528843040051813</v>
      </c>
      <c r="CM520" s="1005">
        <v>4171800</v>
      </c>
      <c r="CN520" s="1005">
        <f t="shared" si="508"/>
        <v>3600060</v>
      </c>
      <c r="CO520" s="1005">
        <f t="shared" si="509"/>
        <v>571740</v>
      </c>
      <c r="CP520" s="1005">
        <v>555</v>
      </c>
      <c r="CQ520" s="1005">
        <v>9517.56</v>
      </c>
      <c r="CR520" s="1005">
        <v>9517.56</v>
      </c>
      <c r="CS520" s="1005">
        <v>0.93389999999999995</v>
      </c>
      <c r="CT520" s="1024">
        <f t="shared" si="457"/>
        <v>0.61555150554309868</v>
      </c>
      <c r="CU520" s="1005">
        <v>4358760</v>
      </c>
      <c r="CV520" s="1005">
        <f t="shared" si="510"/>
        <v>4248639</v>
      </c>
      <c r="CW520" s="1005">
        <f t="shared" si="511"/>
        <v>110121</v>
      </c>
    </row>
    <row r="521" spans="1:101">
      <c r="A521" s="1004">
        <v>515</v>
      </c>
      <c r="B521" s="1005" t="s">
        <v>947</v>
      </c>
      <c r="C521" s="1004" t="s">
        <v>1274</v>
      </c>
      <c r="D521" s="1005" t="s">
        <v>2050</v>
      </c>
      <c r="E521" s="1004" t="s">
        <v>55</v>
      </c>
      <c r="F521" s="1004">
        <v>555</v>
      </c>
      <c r="G521" s="1005">
        <v>18</v>
      </c>
      <c r="H521" s="1004">
        <v>555</v>
      </c>
      <c r="I521" s="1005">
        <v>0.9728</v>
      </c>
      <c r="J521" s="1024">
        <f t="shared" si="477"/>
        <v>0.54537037037037039</v>
      </c>
      <c r="K521" s="1005">
        <v>7068</v>
      </c>
      <c r="L521" s="1005">
        <f t="shared" si="488"/>
        <v>7776</v>
      </c>
      <c r="M521" s="1005">
        <f t="shared" si="489"/>
        <v>0</v>
      </c>
      <c r="N521" s="1005">
        <v>555</v>
      </c>
      <c r="O521" s="1005">
        <v>19.8</v>
      </c>
      <c r="P521" s="1005">
        <v>555</v>
      </c>
      <c r="Q521" s="1005">
        <v>0.97460000000000002</v>
      </c>
      <c r="R521" s="1024">
        <f t="shared" si="478"/>
        <v>0.47328119908765065</v>
      </c>
      <c r="S521" s="1005">
        <v>6972</v>
      </c>
      <c r="T521" s="1005">
        <f t="shared" si="490"/>
        <v>8839</v>
      </c>
      <c r="U521" s="1005">
        <f t="shared" si="491"/>
        <v>0</v>
      </c>
      <c r="V521" s="1005">
        <v>555</v>
      </c>
      <c r="W521" s="1005">
        <v>20.64</v>
      </c>
      <c r="X521" s="1005">
        <v>555</v>
      </c>
      <c r="Y521" s="1005">
        <v>0.97350000000000003</v>
      </c>
      <c r="Z521" s="1024">
        <f t="shared" si="479"/>
        <v>0.42050226098191212</v>
      </c>
      <c r="AA521" s="1005">
        <v>6249</v>
      </c>
      <c r="AB521" s="1005">
        <f t="shared" si="492"/>
        <v>8916</v>
      </c>
      <c r="AC521" s="1005">
        <f t="shared" si="493"/>
        <v>0</v>
      </c>
      <c r="AD521" s="1005">
        <v>555</v>
      </c>
      <c r="AE521" s="1005">
        <v>16.8</v>
      </c>
      <c r="AF521" s="1005">
        <v>555</v>
      </c>
      <c r="AG521" s="1005">
        <v>0.97199999999999998</v>
      </c>
      <c r="AH521" s="1024">
        <f t="shared" si="480"/>
        <v>0.43210765488991293</v>
      </c>
      <c r="AI521" s="1005">
        <v>5401</v>
      </c>
      <c r="AJ521" s="1005">
        <f t="shared" si="494"/>
        <v>7500</v>
      </c>
      <c r="AK521" s="1005">
        <f t="shared" si="495"/>
        <v>0</v>
      </c>
      <c r="AL521" s="1005">
        <v>555</v>
      </c>
      <c r="AM521" s="1005">
        <v>14.16</v>
      </c>
      <c r="AN521" s="1005">
        <v>555</v>
      </c>
      <c r="AO521" s="1005">
        <v>0.97350000000000003</v>
      </c>
      <c r="AP521" s="1024">
        <f t="shared" si="481"/>
        <v>0.43758732762286612</v>
      </c>
      <c r="AQ521" s="1005">
        <v>4610</v>
      </c>
      <c r="AR521" s="1005">
        <f t="shared" si="496"/>
        <v>6321</v>
      </c>
      <c r="AS521" s="1005">
        <f t="shared" si="497"/>
        <v>0</v>
      </c>
      <c r="AT521" s="1005">
        <v>555</v>
      </c>
      <c r="AU521" s="1005">
        <v>14.4</v>
      </c>
      <c r="AV521" s="1005">
        <v>555</v>
      </c>
      <c r="AW521" s="1005">
        <v>0.9546</v>
      </c>
      <c r="AX521" s="1024">
        <f t="shared" si="482"/>
        <v>0.43981481481481483</v>
      </c>
      <c r="AY521" s="1005">
        <v>4560</v>
      </c>
      <c r="AZ521" s="1005">
        <f t="shared" si="498"/>
        <v>6221</v>
      </c>
      <c r="BA521" s="1005">
        <f t="shared" si="499"/>
        <v>0</v>
      </c>
      <c r="BB521" s="1005">
        <v>555</v>
      </c>
      <c r="BC521" s="1005">
        <v>14.16</v>
      </c>
      <c r="BD521" s="1005">
        <v>555</v>
      </c>
      <c r="BE521" s="1005">
        <v>0.94689999999999996</v>
      </c>
      <c r="BF521" s="1024">
        <f t="shared" si="483"/>
        <v>0.5689584472389283</v>
      </c>
      <c r="BG521" s="1005">
        <v>5994</v>
      </c>
      <c r="BH521" s="1005">
        <f t="shared" si="500"/>
        <v>6321</v>
      </c>
      <c r="BI521" s="1005">
        <f t="shared" si="501"/>
        <v>0</v>
      </c>
      <c r="BJ521" s="1005">
        <v>555</v>
      </c>
      <c r="BK521" s="1005">
        <v>10.56</v>
      </c>
      <c r="BL521" s="1005">
        <v>555</v>
      </c>
      <c r="BM521" s="1005">
        <v>0.88939999999999997</v>
      </c>
      <c r="BN521" s="1024">
        <f t="shared" si="484"/>
        <v>0.52122790404040398</v>
      </c>
      <c r="BO521" s="1005">
        <v>3963</v>
      </c>
      <c r="BP521" s="1005">
        <f t="shared" si="502"/>
        <v>4562</v>
      </c>
      <c r="BQ521" s="1005">
        <f t="shared" si="503"/>
        <v>0</v>
      </c>
      <c r="BR521" s="1005">
        <v>555</v>
      </c>
      <c r="BS521" s="1005">
        <v>11.28</v>
      </c>
      <c r="BT521" s="1005">
        <v>555</v>
      </c>
      <c r="BU521" s="1005">
        <v>0.87170000000000003</v>
      </c>
      <c r="BV521" s="1024">
        <f t="shared" si="485"/>
        <v>0.46828528940745828</v>
      </c>
      <c r="BW521" s="1005">
        <v>3930</v>
      </c>
      <c r="BX521" s="1005">
        <f t="shared" si="504"/>
        <v>5035</v>
      </c>
      <c r="BY521" s="1005">
        <f t="shared" si="505"/>
        <v>0</v>
      </c>
      <c r="BZ521" s="1005">
        <v>555</v>
      </c>
      <c r="CA521" s="1005">
        <v>10.8</v>
      </c>
      <c r="CB521" s="1005">
        <v>555</v>
      </c>
      <c r="CC521" s="1005">
        <v>0.875</v>
      </c>
      <c r="CD521" s="1024">
        <f t="shared" si="486"/>
        <v>0.50515232974910385</v>
      </c>
      <c r="CE521" s="1005">
        <v>4059</v>
      </c>
      <c r="CF521" s="1005">
        <f t="shared" si="506"/>
        <v>4821</v>
      </c>
      <c r="CG521" s="1005">
        <f t="shared" si="507"/>
        <v>0</v>
      </c>
      <c r="CH521" s="1005">
        <v>555</v>
      </c>
      <c r="CI521" s="1005">
        <v>9.84</v>
      </c>
      <c r="CJ521" s="1005">
        <v>555</v>
      </c>
      <c r="CK521" s="1005">
        <v>0.877</v>
      </c>
      <c r="CL521" s="1024">
        <f t="shared" si="487"/>
        <v>0.53489764808362372</v>
      </c>
      <c r="CM521" s="1005">
        <v>3537</v>
      </c>
      <c r="CN521" s="1005">
        <f t="shared" si="508"/>
        <v>3967</v>
      </c>
      <c r="CO521" s="1005">
        <f t="shared" si="509"/>
        <v>0</v>
      </c>
      <c r="CP521" s="1005">
        <v>555</v>
      </c>
      <c r="CQ521" s="1005">
        <v>16.2</v>
      </c>
      <c r="CR521" s="1005">
        <v>555</v>
      </c>
      <c r="CS521" s="1005">
        <v>0.93910000000000005</v>
      </c>
      <c r="CT521" s="1024">
        <f t="shared" si="457"/>
        <v>0.33950617283950618</v>
      </c>
      <c r="CU521" s="1005">
        <v>4092</v>
      </c>
      <c r="CV521" s="1005">
        <f t="shared" si="510"/>
        <v>7232</v>
      </c>
      <c r="CW521" s="1005">
        <f t="shared" si="511"/>
        <v>0</v>
      </c>
    </row>
    <row r="522" spans="1:101">
      <c r="A522" s="1004">
        <v>516</v>
      </c>
      <c r="B522" s="1005" t="s">
        <v>1776</v>
      </c>
      <c r="C522" s="1004" t="s">
        <v>1274</v>
      </c>
      <c r="D522" s="1005" t="s">
        <v>2011</v>
      </c>
      <c r="E522" s="1004" t="s">
        <v>55</v>
      </c>
      <c r="F522" s="1004">
        <v>555</v>
      </c>
      <c r="G522" s="1005">
        <v>267</v>
      </c>
      <c r="H522" s="1004">
        <v>444</v>
      </c>
      <c r="I522" s="1005">
        <v>0.98839999999999995</v>
      </c>
      <c r="J522" s="1024">
        <f t="shared" si="477"/>
        <v>0.24760715771951727</v>
      </c>
      <c r="K522" s="1005">
        <v>47600</v>
      </c>
      <c r="L522" s="1005">
        <f t="shared" si="488"/>
        <v>115344</v>
      </c>
      <c r="M522" s="1005">
        <f t="shared" si="489"/>
        <v>0</v>
      </c>
      <c r="N522" s="1005">
        <v>555</v>
      </c>
      <c r="O522" s="1005">
        <v>252</v>
      </c>
      <c r="P522" s="1005">
        <v>444</v>
      </c>
      <c r="Q522" s="1005">
        <v>0.98499999999999999</v>
      </c>
      <c r="R522" s="1024">
        <f t="shared" si="478"/>
        <v>0.19654591227171872</v>
      </c>
      <c r="S522" s="1005">
        <v>36850</v>
      </c>
      <c r="T522" s="1005">
        <f t="shared" si="490"/>
        <v>112493</v>
      </c>
      <c r="U522" s="1005">
        <f t="shared" si="491"/>
        <v>0</v>
      </c>
      <c r="V522" s="1005">
        <v>555</v>
      </c>
      <c r="W522" s="1005">
        <v>247.6</v>
      </c>
      <c r="X522" s="1005">
        <v>444</v>
      </c>
      <c r="Y522" s="1005">
        <v>0.98699999999999999</v>
      </c>
      <c r="Z522" s="1024">
        <f t="shared" si="479"/>
        <v>0.2166913480524143</v>
      </c>
      <c r="AA522" s="1005">
        <v>38630</v>
      </c>
      <c r="AB522" s="1005">
        <f t="shared" si="492"/>
        <v>106963</v>
      </c>
      <c r="AC522" s="1005">
        <f t="shared" si="493"/>
        <v>0</v>
      </c>
      <c r="AD522" s="1005">
        <v>555</v>
      </c>
      <c r="AE522" s="1005">
        <v>266</v>
      </c>
      <c r="AF522" s="1005">
        <v>444</v>
      </c>
      <c r="AG522" s="1005">
        <v>0.98709999999999998</v>
      </c>
      <c r="AH522" s="1024">
        <f t="shared" si="480"/>
        <v>0.1454745735306007</v>
      </c>
      <c r="AI522" s="1005">
        <v>28790</v>
      </c>
      <c r="AJ522" s="1005">
        <f t="shared" si="494"/>
        <v>118742</v>
      </c>
      <c r="AK522" s="1005">
        <f t="shared" si="495"/>
        <v>0</v>
      </c>
      <c r="AL522" s="1005">
        <v>555</v>
      </c>
      <c r="AM522" s="1005">
        <v>219.2</v>
      </c>
      <c r="AN522" s="1005">
        <v>444</v>
      </c>
      <c r="AO522" s="1005">
        <v>0.98650000000000004</v>
      </c>
      <c r="AP522" s="1024">
        <f t="shared" si="481"/>
        <v>8.4465259791225183E-2</v>
      </c>
      <c r="AQ522" s="1005">
        <v>13775</v>
      </c>
      <c r="AR522" s="1005">
        <f t="shared" si="496"/>
        <v>97851</v>
      </c>
      <c r="AS522" s="1005">
        <f t="shared" si="497"/>
        <v>0</v>
      </c>
      <c r="AT522" s="1005">
        <v>555</v>
      </c>
      <c r="AU522" s="1005">
        <v>243.6</v>
      </c>
      <c r="AV522" s="1005">
        <v>444</v>
      </c>
      <c r="AW522" s="1005">
        <v>0.98109999999999997</v>
      </c>
      <c r="AX522" s="1024">
        <f t="shared" si="482"/>
        <v>0.11916164933406313</v>
      </c>
      <c r="AY522" s="1005">
        <v>20900</v>
      </c>
      <c r="AZ522" s="1005">
        <f t="shared" si="498"/>
        <v>105235</v>
      </c>
      <c r="BA522" s="1005">
        <f t="shared" si="499"/>
        <v>0</v>
      </c>
      <c r="BB522" s="1005">
        <v>555</v>
      </c>
      <c r="BC522" s="1005">
        <v>233.2</v>
      </c>
      <c r="BD522" s="1005">
        <v>444</v>
      </c>
      <c r="BE522" s="1005">
        <v>0.98160000000000003</v>
      </c>
      <c r="BF522" s="1024">
        <f t="shared" si="483"/>
        <v>0.13636824729338426</v>
      </c>
      <c r="BG522" s="1005">
        <v>23660</v>
      </c>
      <c r="BH522" s="1005">
        <f t="shared" si="500"/>
        <v>104100</v>
      </c>
      <c r="BI522" s="1005">
        <f t="shared" si="501"/>
        <v>0</v>
      </c>
      <c r="BJ522" s="1005">
        <v>555</v>
      </c>
      <c r="BK522" s="1005">
        <v>20.399999999999999</v>
      </c>
      <c r="BL522" s="1005">
        <v>444</v>
      </c>
      <c r="BM522" s="1005">
        <v>0.62080000000000002</v>
      </c>
      <c r="BN522" s="1024">
        <f t="shared" si="484"/>
        <v>0.10144335511982572</v>
      </c>
      <c r="BO522" s="1005">
        <v>1490</v>
      </c>
      <c r="BP522" s="1005">
        <f t="shared" si="502"/>
        <v>8813</v>
      </c>
      <c r="BQ522" s="1005">
        <f t="shared" si="503"/>
        <v>0</v>
      </c>
      <c r="BR522" s="1005">
        <v>555</v>
      </c>
      <c r="BS522" s="1005">
        <v>12</v>
      </c>
      <c r="BT522" s="1005">
        <v>444</v>
      </c>
      <c r="BU522" s="1005">
        <v>0.60750000000000004</v>
      </c>
      <c r="BV522" s="1024">
        <f t="shared" si="485"/>
        <v>0.10416666666666667</v>
      </c>
      <c r="BW522" s="1005">
        <v>930</v>
      </c>
      <c r="BX522" s="1005">
        <f t="shared" si="504"/>
        <v>5357</v>
      </c>
      <c r="BY522" s="1005">
        <f t="shared" si="505"/>
        <v>0</v>
      </c>
      <c r="BZ522" s="1005">
        <v>555</v>
      </c>
      <c r="CA522" s="1005">
        <v>266.39999999999998</v>
      </c>
      <c r="CB522" s="1005">
        <v>444</v>
      </c>
      <c r="CC522" s="1005">
        <v>0.98980000000000001</v>
      </c>
      <c r="CD522" s="1024">
        <f t="shared" si="486"/>
        <v>0.36407375117052543</v>
      </c>
      <c r="CE522" s="1005">
        <v>72160</v>
      </c>
      <c r="CF522" s="1005">
        <f t="shared" si="506"/>
        <v>118921</v>
      </c>
      <c r="CG522" s="1005">
        <f t="shared" si="507"/>
        <v>0</v>
      </c>
      <c r="CH522" s="1005">
        <v>555</v>
      </c>
      <c r="CI522" s="1005">
        <v>279.60000000000002</v>
      </c>
      <c r="CJ522" s="1005">
        <v>444</v>
      </c>
      <c r="CK522" s="1005">
        <v>0.99299999999999999</v>
      </c>
      <c r="CL522" s="1024">
        <f t="shared" si="487"/>
        <v>0.51926327576810405</v>
      </c>
      <c r="CM522" s="1005">
        <v>97565</v>
      </c>
      <c r="CN522" s="1005">
        <f t="shared" si="508"/>
        <v>112735</v>
      </c>
      <c r="CO522" s="1005">
        <f t="shared" si="509"/>
        <v>0</v>
      </c>
      <c r="CP522" s="1005">
        <v>555</v>
      </c>
      <c r="CQ522" s="1005">
        <v>278.39999999999998</v>
      </c>
      <c r="CR522" s="1005">
        <v>444</v>
      </c>
      <c r="CS522" s="1005">
        <v>0.99250000000000005</v>
      </c>
      <c r="CT522" s="1024">
        <f t="shared" si="457"/>
        <v>0.46586774657026331</v>
      </c>
      <c r="CU522" s="1005">
        <v>96495</v>
      </c>
      <c r="CV522" s="1005">
        <f t="shared" si="510"/>
        <v>124278</v>
      </c>
      <c r="CW522" s="1005">
        <f t="shared" si="511"/>
        <v>0</v>
      </c>
    </row>
    <row r="523" spans="1:101">
      <c r="A523" s="1004">
        <v>517</v>
      </c>
      <c r="B523" s="1005" t="s">
        <v>1912</v>
      </c>
      <c r="C523" s="1004" t="s">
        <v>1274</v>
      </c>
      <c r="D523" s="1005" t="s">
        <v>2203</v>
      </c>
      <c r="E523" s="1004" t="s">
        <v>55</v>
      </c>
      <c r="F523" s="1004">
        <v>555</v>
      </c>
      <c r="G523" s="1005">
        <v>350.64</v>
      </c>
      <c r="H523" s="1004">
        <v>444</v>
      </c>
      <c r="I523" s="1005">
        <v>0.92379999999999995</v>
      </c>
      <c r="J523" s="1024">
        <f t="shared" si="477"/>
        <v>0.28604836869723937</v>
      </c>
      <c r="K523" s="1005">
        <v>72216</v>
      </c>
      <c r="L523" s="1005">
        <f t="shared" si="488"/>
        <v>151476</v>
      </c>
      <c r="M523" s="1005">
        <f t="shared" si="489"/>
        <v>0</v>
      </c>
      <c r="N523" s="1005">
        <v>555</v>
      </c>
      <c r="O523" s="1005">
        <v>282.95999999999998</v>
      </c>
      <c r="P523" s="1005">
        <v>444</v>
      </c>
      <c r="Q523" s="1005">
        <v>0.98839999999999995</v>
      </c>
      <c r="R523" s="1024">
        <f t="shared" si="478"/>
        <v>0.11841979260718488</v>
      </c>
      <c r="S523" s="1005">
        <v>24930</v>
      </c>
      <c r="T523" s="1005">
        <f t="shared" si="490"/>
        <v>126313</v>
      </c>
      <c r="U523" s="1005">
        <f t="shared" si="491"/>
        <v>0</v>
      </c>
      <c r="V523" s="1005">
        <v>555</v>
      </c>
      <c r="W523" s="1005">
        <v>198</v>
      </c>
      <c r="X523" s="1005">
        <v>444</v>
      </c>
      <c r="Y523" s="1005">
        <v>0.96479999999999999</v>
      </c>
      <c r="Z523" s="1024">
        <f t="shared" si="479"/>
        <v>0.1190446127946128</v>
      </c>
      <c r="AA523" s="1005">
        <v>16971</v>
      </c>
      <c r="AB523" s="1005">
        <f t="shared" si="492"/>
        <v>85536</v>
      </c>
      <c r="AC523" s="1005">
        <f t="shared" si="493"/>
        <v>0</v>
      </c>
      <c r="AD523" s="1005">
        <v>555</v>
      </c>
      <c r="AE523" s="1005">
        <v>202.56</v>
      </c>
      <c r="AF523" s="1005">
        <v>444</v>
      </c>
      <c r="AG523" s="1005">
        <v>0.98370000000000002</v>
      </c>
      <c r="AH523" s="1024">
        <f t="shared" si="480"/>
        <v>0.22822124123052878</v>
      </c>
      <c r="AI523" s="1005">
        <v>34394</v>
      </c>
      <c r="AJ523" s="1005">
        <f t="shared" si="494"/>
        <v>90423</v>
      </c>
      <c r="AK523" s="1005">
        <f t="shared" si="495"/>
        <v>0</v>
      </c>
      <c r="AL523" s="1005">
        <v>555</v>
      </c>
      <c r="AM523" s="1005">
        <v>338.88</v>
      </c>
      <c r="AN523" s="1005">
        <v>444</v>
      </c>
      <c r="AO523" s="1005">
        <v>0.98660000000000003</v>
      </c>
      <c r="AP523" s="1024">
        <f t="shared" si="481"/>
        <v>0.31784017179932378</v>
      </c>
      <c r="AQ523" s="1005">
        <v>80136</v>
      </c>
      <c r="AR523" s="1005">
        <f t="shared" si="496"/>
        <v>151276</v>
      </c>
      <c r="AS523" s="1005">
        <f t="shared" si="497"/>
        <v>0</v>
      </c>
      <c r="AT523" s="1005">
        <v>555</v>
      </c>
      <c r="AU523" s="1005">
        <v>330.72</v>
      </c>
      <c r="AV523" s="1005">
        <v>444</v>
      </c>
      <c r="AW523" s="1005">
        <v>0.98809999999999998</v>
      </c>
      <c r="AX523" s="1024">
        <f t="shared" si="482"/>
        <v>0.30486514271891629</v>
      </c>
      <c r="AY523" s="1005">
        <v>72594</v>
      </c>
      <c r="AZ523" s="1005">
        <f t="shared" si="498"/>
        <v>142871</v>
      </c>
      <c r="BA523" s="1005">
        <f t="shared" si="499"/>
        <v>0</v>
      </c>
      <c r="BB523" s="1005">
        <v>555</v>
      </c>
      <c r="BC523" s="1005">
        <v>349.92</v>
      </c>
      <c r="BD523" s="1005">
        <v>444</v>
      </c>
      <c r="BE523" s="1005">
        <v>0.99690000000000001</v>
      </c>
      <c r="BF523" s="1024">
        <f t="shared" si="483"/>
        <v>0.29126473147779397</v>
      </c>
      <c r="BG523" s="1005">
        <v>75828</v>
      </c>
      <c r="BH523" s="1005">
        <f t="shared" si="500"/>
        <v>156204</v>
      </c>
      <c r="BI523" s="1005">
        <f t="shared" si="501"/>
        <v>0</v>
      </c>
      <c r="BJ523" s="1005">
        <v>555</v>
      </c>
      <c r="BK523" s="1005">
        <v>296.16000000000003</v>
      </c>
      <c r="BL523" s="1005">
        <v>444</v>
      </c>
      <c r="BM523" s="1005">
        <v>0.99770000000000003</v>
      </c>
      <c r="BN523" s="1024">
        <f t="shared" si="484"/>
        <v>0.27642715649198629</v>
      </c>
      <c r="BO523" s="1005">
        <v>58944</v>
      </c>
      <c r="BP523" s="1005">
        <f t="shared" si="502"/>
        <v>127941</v>
      </c>
      <c r="BQ523" s="1005">
        <f t="shared" si="503"/>
        <v>0</v>
      </c>
      <c r="BR523" s="1005">
        <v>555</v>
      </c>
      <c r="BS523" s="1005">
        <v>195.84</v>
      </c>
      <c r="BT523" s="1005">
        <v>444</v>
      </c>
      <c r="BU523" s="1005">
        <v>0.99729999999999996</v>
      </c>
      <c r="BV523" s="1024">
        <f t="shared" si="485"/>
        <v>0.34681043116171201</v>
      </c>
      <c r="BW523" s="1005">
        <v>50532</v>
      </c>
      <c r="BX523" s="1005">
        <f t="shared" si="504"/>
        <v>87423</v>
      </c>
      <c r="BY523" s="1005">
        <f t="shared" si="505"/>
        <v>0</v>
      </c>
      <c r="BZ523" s="1005">
        <v>555</v>
      </c>
      <c r="CA523" s="1005">
        <v>168.48</v>
      </c>
      <c r="CB523" s="1005">
        <v>444</v>
      </c>
      <c r="CC523" s="1005">
        <v>0.99750000000000005</v>
      </c>
      <c r="CD523" s="1024">
        <f t="shared" si="486"/>
        <v>0.3523439175320896</v>
      </c>
      <c r="CE523" s="1005">
        <v>44166</v>
      </c>
      <c r="CF523" s="1005">
        <f t="shared" si="506"/>
        <v>75209</v>
      </c>
      <c r="CG523" s="1005">
        <f t="shared" si="507"/>
        <v>0</v>
      </c>
      <c r="CH523" s="1005">
        <v>555</v>
      </c>
      <c r="CI523" s="1005">
        <v>231.84</v>
      </c>
      <c r="CJ523" s="1005">
        <v>444</v>
      </c>
      <c r="CK523" s="1005">
        <v>0.99729999999999996</v>
      </c>
      <c r="CL523" s="1024">
        <f t="shared" si="487"/>
        <v>0.28529527753130235</v>
      </c>
      <c r="CM523" s="1005">
        <v>44448</v>
      </c>
      <c r="CN523" s="1005">
        <f t="shared" si="508"/>
        <v>93478</v>
      </c>
      <c r="CO523" s="1005">
        <f t="shared" si="509"/>
        <v>0</v>
      </c>
      <c r="CP523" s="1005">
        <v>555</v>
      </c>
      <c r="CQ523" s="1005">
        <v>273.12</v>
      </c>
      <c r="CR523" s="1005">
        <v>444</v>
      </c>
      <c r="CS523" s="1005">
        <v>0.99919999999999998</v>
      </c>
      <c r="CT523" s="1024">
        <f t="shared" si="457"/>
        <v>0.32577550692594065</v>
      </c>
      <c r="CU523" s="1005">
        <v>66198</v>
      </c>
      <c r="CV523" s="1005">
        <f t="shared" si="510"/>
        <v>121921</v>
      </c>
      <c r="CW523" s="1005">
        <f t="shared" si="511"/>
        <v>0</v>
      </c>
    </row>
    <row r="524" spans="1:101">
      <c r="A524" s="1004">
        <v>518</v>
      </c>
      <c r="B524" s="1005" t="s">
        <v>1935</v>
      </c>
      <c r="C524" s="1004" t="s">
        <v>1274</v>
      </c>
      <c r="D524" s="1005" t="s">
        <v>2050</v>
      </c>
      <c r="E524" s="1004" t="s">
        <v>55</v>
      </c>
      <c r="F524" s="1004">
        <v>555</v>
      </c>
      <c r="G524" s="1005">
        <v>84</v>
      </c>
      <c r="H524" s="1004">
        <v>555</v>
      </c>
      <c r="I524" s="1005">
        <v>0.99960000000000004</v>
      </c>
      <c r="J524" s="1024">
        <f t="shared" si="477"/>
        <v>0.51170634920634916</v>
      </c>
      <c r="K524" s="1005">
        <v>30948</v>
      </c>
      <c r="L524" s="1005">
        <f t="shared" si="488"/>
        <v>36288</v>
      </c>
      <c r="M524" s="1005">
        <f t="shared" si="489"/>
        <v>0</v>
      </c>
      <c r="N524" s="1005">
        <v>555</v>
      </c>
      <c r="O524" s="1005">
        <v>110.4</v>
      </c>
      <c r="P524" s="1005">
        <v>555</v>
      </c>
      <c r="Q524" s="1005">
        <v>0.99960000000000004</v>
      </c>
      <c r="R524" s="1024">
        <f t="shared" si="478"/>
        <v>0.43317554932211311</v>
      </c>
      <c r="S524" s="1005">
        <v>35580</v>
      </c>
      <c r="T524" s="1005">
        <f t="shared" si="490"/>
        <v>49283</v>
      </c>
      <c r="U524" s="1005">
        <f t="shared" si="491"/>
        <v>0</v>
      </c>
      <c r="V524" s="1005">
        <v>555</v>
      </c>
      <c r="W524" s="1005">
        <v>105.6</v>
      </c>
      <c r="X524" s="1005">
        <v>555</v>
      </c>
      <c r="Y524" s="1005">
        <v>0.99950000000000006</v>
      </c>
      <c r="Z524" s="1024">
        <f t="shared" si="479"/>
        <v>0.38210227272727271</v>
      </c>
      <c r="AA524" s="1005">
        <v>29052</v>
      </c>
      <c r="AB524" s="1005">
        <f t="shared" si="492"/>
        <v>45619</v>
      </c>
      <c r="AC524" s="1005">
        <f t="shared" si="493"/>
        <v>0</v>
      </c>
      <c r="AD524" s="1005">
        <v>555</v>
      </c>
      <c r="AE524" s="1005">
        <v>96.96</v>
      </c>
      <c r="AF524" s="1005">
        <v>555</v>
      </c>
      <c r="AG524" s="1005">
        <v>0.99939999999999996</v>
      </c>
      <c r="AH524" s="1024">
        <f t="shared" si="480"/>
        <v>0.48423693175769195</v>
      </c>
      <c r="AI524" s="1005">
        <v>34932</v>
      </c>
      <c r="AJ524" s="1005">
        <f t="shared" si="494"/>
        <v>43283</v>
      </c>
      <c r="AK524" s="1005">
        <f t="shared" si="495"/>
        <v>0</v>
      </c>
      <c r="AL524" s="1005">
        <v>555</v>
      </c>
      <c r="AM524" s="1005">
        <v>87.36</v>
      </c>
      <c r="AN524" s="1005">
        <v>555</v>
      </c>
      <c r="AO524" s="1005">
        <v>0.99970000000000003</v>
      </c>
      <c r="AP524" s="1024">
        <f t="shared" si="481"/>
        <v>0.43839728819567531</v>
      </c>
      <c r="AQ524" s="1005">
        <v>28494</v>
      </c>
      <c r="AR524" s="1005">
        <f t="shared" si="496"/>
        <v>38998</v>
      </c>
      <c r="AS524" s="1005">
        <f t="shared" si="497"/>
        <v>0</v>
      </c>
      <c r="AT524" s="1005">
        <v>555</v>
      </c>
      <c r="AU524" s="1005">
        <v>79.2</v>
      </c>
      <c r="AV524" s="1005">
        <v>555</v>
      </c>
      <c r="AW524" s="1005">
        <v>1</v>
      </c>
      <c r="AX524" s="1024">
        <f t="shared" si="482"/>
        <v>0.43244949494949497</v>
      </c>
      <c r="AY524" s="1005">
        <v>24660</v>
      </c>
      <c r="AZ524" s="1005">
        <f t="shared" si="498"/>
        <v>34214</v>
      </c>
      <c r="BA524" s="1005">
        <f t="shared" si="499"/>
        <v>0</v>
      </c>
      <c r="BB524" s="1005">
        <v>555</v>
      </c>
      <c r="BC524" s="1005">
        <v>72</v>
      </c>
      <c r="BD524" s="1005">
        <v>555</v>
      </c>
      <c r="BE524" s="1005">
        <v>0.99970000000000003</v>
      </c>
      <c r="BF524" s="1024">
        <f t="shared" si="483"/>
        <v>0.46706989247311825</v>
      </c>
      <c r="BG524" s="1005">
        <v>25020</v>
      </c>
      <c r="BH524" s="1005">
        <f t="shared" si="500"/>
        <v>32141</v>
      </c>
      <c r="BI524" s="1005">
        <f t="shared" si="501"/>
        <v>0</v>
      </c>
      <c r="BJ524" s="1005">
        <v>555</v>
      </c>
      <c r="BK524" s="1005">
        <v>68.400000000000006</v>
      </c>
      <c r="BL524" s="1005">
        <v>555</v>
      </c>
      <c r="BM524" s="1005">
        <v>1.0003</v>
      </c>
      <c r="BN524" s="1024">
        <f t="shared" si="484"/>
        <v>0.37195419103313837</v>
      </c>
      <c r="BO524" s="1005">
        <v>18318</v>
      </c>
      <c r="BP524" s="1005">
        <f t="shared" si="502"/>
        <v>29549</v>
      </c>
      <c r="BQ524" s="1005">
        <f t="shared" si="503"/>
        <v>0</v>
      </c>
      <c r="BR524" s="1005">
        <v>555</v>
      </c>
      <c r="BS524" s="1005">
        <v>83.04</v>
      </c>
      <c r="BT524" s="1005">
        <v>555</v>
      </c>
      <c r="BU524" s="1005">
        <v>0.99970000000000003</v>
      </c>
      <c r="BV524" s="1024">
        <f t="shared" si="485"/>
        <v>0.33378783640996951</v>
      </c>
      <c r="BW524" s="1005">
        <v>20622</v>
      </c>
      <c r="BX524" s="1005">
        <f t="shared" si="504"/>
        <v>37069</v>
      </c>
      <c r="BY524" s="1005">
        <f t="shared" si="505"/>
        <v>0</v>
      </c>
      <c r="BZ524" s="1005">
        <v>555</v>
      </c>
      <c r="CA524" s="1005">
        <v>88.8</v>
      </c>
      <c r="CB524" s="1005">
        <v>555</v>
      </c>
      <c r="CC524" s="1005">
        <v>1.0003</v>
      </c>
      <c r="CD524" s="1024">
        <f t="shared" si="486"/>
        <v>0.28416521360069746</v>
      </c>
      <c r="CE524" s="1005">
        <v>18774</v>
      </c>
      <c r="CF524" s="1005">
        <f t="shared" si="506"/>
        <v>39640</v>
      </c>
      <c r="CG524" s="1005">
        <f t="shared" si="507"/>
        <v>0</v>
      </c>
      <c r="CH524" s="1005">
        <v>555</v>
      </c>
      <c r="CI524" s="1005">
        <v>84.48</v>
      </c>
      <c r="CJ524" s="1005">
        <v>555</v>
      </c>
      <c r="CK524" s="1005">
        <v>0.99960000000000004</v>
      </c>
      <c r="CL524" s="1024">
        <f t="shared" si="487"/>
        <v>0.29191186417748916</v>
      </c>
      <c r="CM524" s="1005">
        <v>16572</v>
      </c>
      <c r="CN524" s="1005">
        <f t="shared" si="508"/>
        <v>34062</v>
      </c>
      <c r="CO524" s="1005">
        <f t="shared" si="509"/>
        <v>0</v>
      </c>
      <c r="CP524" s="1005">
        <v>555</v>
      </c>
      <c r="CQ524" s="1005">
        <v>89.76</v>
      </c>
      <c r="CR524" s="1005">
        <v>555</v>
      </c>
      <c r="CS524" s="1005">
        <v>0.99970000000000003</v>
      </c>
      <c r="CT524" s="1024">
        <f t="shared" si="457"/>
        <v>0.4117611120694612</v>
      </c>
      <c r="CU524" s="1005">
        <v>27498</v>
      </c>
      <c r="CV524" s="1005">
        <f t="shared" si="510"/>
        <v>40069</v>
      </c>
      <c r="CW524" s="1005">
        <f t="shared" si="511"/>
        <v>0</v>
      </c>
    </row>
    <row r="525" spans="1:101">
      <c r="A525" s="1004">
        <v>519</v>
      </c>
      <c r="B525" s="1005" t="s">
        <v>2061</v>
      </c>
      <c r="C525" s="1004" t="s">
        <v>1274</v>
      </c>
      <c r="D525" s="1005" t="s">
        <v>2214</v>
      </c>
      <c r="E525" s="1004" t="s">
        <v>55</v>
      </c>
      <c r="F525" s="1004">
        <v>0</v>
      </c>
      <c r="G525" s="1005"/>
      <c r="H525" s="1004"/>
      <c r="I525" s="1005"/>
      <c r="J525" s="1024">
        <v>0</v>
      </c>
      <c r="K525" s="1005"/>
      <c r="L525" s="1005">
        <f t="shared" si="488"/>
        <v>0</v>
      </c>
      <c r="M525" s="1005">
        <f t="shared" si="489"/>
        <v>0</v>
      </c>
      <c r="N525" s="1005"/>
      <c r="O525" s="1005"/>
      <c r="P525" s="1005"/>
      <c r="Q525" s="1005"/>
      <c r="R525" s="1024">
        <v>0</v>
      </c>
      <c r="S525" s="1005"/>
      <c r="T525" s="1005">
        <f t="shared" si="490"/>
        <v>0</v>
      </c>
      <c r="U525" s="1005">
        <f t="shared" si="491"/>
        <v>0</v>
      </c>
      <c r="V525" s="1005"/>
      <c r="W525" s="1005"/>
      <c r="X525" s="1005"/>
      <c r="Y525" s="1005"/>
      <c r="Z525" s="1024">
        <v>0</v>
      </c>
      <c r="AA525" s="1005"/>
      <c r="AB525" s="1005">
        <f t="shared" si="492"/>
        <v>0</v>
      </c>
      <c r="AC525" s="1005">
        <f t="shared" si="493"/>
        <v>0</v>
      </c>
      <c r="AD525" s="1005"/>
      <c r="AE525" s="1005"/>
      <c r="AF525" s="1005"/>
      <c r="AG525" s="1005"/>
      <c r="AH525" s="1024">
        <v>0</v>
      </c>
      <c r="AI525" s="1005"/>
      <c r="AJ525" s="1005">
        <f t="shared" si="494"/>
        <v>0</v>
      </c>
      <c r="AK525" s="1005">
        <f t="shared" si="495"/>
        <v>0</v>
      </c>
      <c r="AL525" s="1005"/>
      <c r="AM525" s="1005"/>
      <c r="AN525" s="1005"/>
      <c r="AO525" s="1005"/>
      <c r="AP525" s="1024">
        <v>0</v>
      </c>
      <c r="AQ525" s="1005"/>
      <c r="AR525" s="1005">
        <f t="shared" si="496"/>
        <v>0</v>
      </c>
      <c r="AS525" s="1005">
        <f t="shared" si="497"/>
        <v>0</v>
      </c>
      <c r="AT525" s="1005">
        <v>555</v>
      </c>
      <c r="AU525" s="1005">
        <v>180</v>
      </c>
      <c r="AV525" s="1005">
        <v>444</v>
      </c>
      <c r="AW525" s="1005">
        <v>0.46210000000000001</v>
      </c>
      <c r="AX525" s="1024">
        <f t="shared" si="482"/>
        <v>2.7546296296296298E-2</v>
      </c>
      <c r="AY525" s="1005">
        <v>3570</v>
      </c>
      <c r="AZ525" s="1005">
        <f t="shared" si="498"/>
        <v>77760</v>
      </c>
      <c r="BA525" s="1005">
        <f t="shared" si="499"/>
        <v>0</v>
      </c>
      <c r="BB525" s="1005">
        <v>555</v>
      </c>
      <c r="BC525" s="1005">
        <v>672</v>
      </c>
      <c r="BD525" s="1005">
        <v>672</v>
      </c>
      <c r="BE525" s="1005">
        <v>0.93420000000000003</v>
      </c>
      <c r="BF525" s="1024">
        <f t="shared" si="483"/>
        <v>0.47640048963133641</v>
      </c>
      <c r="BG525" s="1005">
        <v>238185</v>
      </c>
      <c r="BH525" s="1005">
        <f t="shared" si="500"/>
        <v>299981</v>
      </c>
      <c r="BI525" s="1005">
        <f t="shared" si="501"/>
        <v>0</v>
      </c>
      <c r="BJ525" s="1005">
        <v>555</v>
      </c>
      <c r="BK525" s="1005">
        <v>864</v>
      </c>
      <c r="BL525" s="1005">
        <v>864</v>
      </c>
      <c r="BM525" s="1005">
        <v>0.98780000000000001</v>
      </c>
      <c r="BN525" s="1024">
        <f t="shared" si="484"/>
        <v>0.7612220293209877</v>
      </c>
      <c r="BO525" s="1005">
        <v>473541</v>
      </c>
      <c r="BP525" s="1005">
        <f t="shared" si="502"/>
        <v>373248</v>
      </c>
      <c r="BQ525" s="1005">
        <f t="shared" si="503"/>
        <v>100293</v>
      </c>
      <c r="BR525" s="1005">
        <v>555</v>
      </c>
      <c r="BS525" s="1005">
        <v>708</v>
      </c>
      <c r="BT525" s="1005">
        <v>708</v>
      </c>
      <c r="BU525" s="1005">
        <v>0.98470000000000002</v>
      </c>
      <c r="BV525" s="1024">
        <f t="shared" si="485"/>
        <v>0.74159946236559138</v>
      </c>
      <c r="BW525" s="1005">
        <v>390639</v>
      </c>
      <c r="BX525" s="1005">
        <f t="shared" si="504"/>
        <v>316051</v>
      </c>
      <c r="BY525" s="1005">
        <f t="shared" si="505"/>
        <v>74588</v>
      </c>
      <c r="BZ525" s="1005">
        <v>555</v>
      </c>
      <c r="CA525" s="1005">
        <v>660</v>
      </c>
      <c r="CB525" s="1005">
        <v>660</v>
      </c>
      <c r="CC525" s="1005">
        <v>0.99919999999999998</v>
      </c>
      <c r="CD525" s="1024">
        <f t="shared" si="486"/>
        <v>0.87916666666666665</v>
      </c>
      <c r="CE525" s="1005">
        <v>431706</v>
      </c>
      <c r="CF525" s="1005">
        <f t="shared" si="506"/>
        <v>294624</v>
      </c>
      <c r="CG525" s="1005">
        <f t="shared" si="507"/>
        <v>137082</v>
      </c>
      <c r="CH525" s="1005">
        <v>555</v>
      </c>
      <c r="CI525" s="1005">
        <v>996</v>
      </c>
      <c r="CJ525" s="1005">
        <v>996</v>
      </c>
      <c r="CK525" s="1005">
        <v>0.87549999999999994</v>
      </c>
      <c r="CL525" s="1024">
        <f t="shared" si="487"/>
        <v>0.51581773522662078</v>
      </c>
      <c r="CM525" s="1005">
        <v>345243</v>
      </c>
      <c r="CN525" s="1005">
        <f t="shared" si="508"/>
        <v>401587</v>
      </c>
      <c r="CO525" s="1005">
        <f t="shared" si="509"/>
        <v>0</v>
      </c>
      <c r="CP525" s="1005">
        <v>555</v>
      </c>
      <c r="CQ525" s="1005">
        <v>660</v>
      </c>
      <c r="CR525" s="1005">
        <v>660</v>
      </c>
      <c r="CS525" s="1005">
        <v>0.99750000000000005</v>
      </c>
      <c r="CT525" s="1024">
        <f t="shared" si="457"/>
        <v>0.82510386119257084</v>
      </c>
      <c r="CU525" s="1005">
        <v>405159</v>
      </c>
      <c r="CV525" s="1005">
        <f t="shared" si="510"/>
        <v>294624</v>
      </c>
      <c r="CW525" s="1005">
        <f t="shared" si="511"/>
        <v>110535</v>
      </c>
    </row>
    <row r="526" spans="1:101">
      <c r="A526" s="1004">
        <v>520</v>
      </c>
      <c r="B526" s="1005" t="s">
        <v>2297</v>
      </c>
      <c r="C526" s="1004" t="s">
        <v>1274</v>
      </c>
      <c r="D526" s="1005" t="s">
        <v>2011</v>
      </c>
      <c r="E526" s="1004" t="s">
        <v>55</v>
      </c>
      <c r="F526" s="1004">
        <v>0</v>
      </c>
      <c r="G526" s="1005"/>
      <c r="H526" s="1004"/>
      <c r="I526" s="1005"/>
      <c r="J526" s="1024">
        <v>0</v>
      </c>
      <c r="K526" s="1005"/>
      <c r="L526" s="1005">
        <f t="shared" si="488"/>
        <v>0</v>
      </c>
      <c r="M526" s="1005">
        <f t="shared" si="489"/>
        <v>0</v>
      </c>
      <c r="N526" s="1005"/>
      <c r="O526" s="1005"/>
      <c r="P526" s="1005"/>
      <c r="Q526" s="1005"/>
      <c r="R526" s="1024">
        <v>0</v>
      </c>
      <c r="S526" s="1005"/>
      <c r="T526" s="1005">
        <f t="shared" si="490"/>
        <v>0</v>
      </c>
      <c r="U526" s="1005">
        <f t="shared" si="491"/>
        <v>0</v>
      </c>
      <c r="V526" s="1005"/>
      <c r="W526" s="1005"/>
      <c r="X526" s="1005"/>
      <c r="Y526" s="1005"/>
      <c r="Z526" s="1024">
        <v>0</v>
      </c>
      <c r="AA526" s="1005"/>
      <c r="AB526" s="1005">
        <f t="shared" si="492"/>
        <v>0</v>
      </c>
      <c r="AC526" s="1005">
        <f t="shared" si="493"/>
        <v>0</v>
      </c>
      <c r="AD526" s="1005"/>
      <c r="AE526" s="1005"/>
      <c r="AF526" s="1005"/>
      <c r="AG526" s="1005"/>
      <c r="AH526" s="1024">
        <v>0</v>
      </c>
      <c r="AI526" s="1005"/>
      <c r="AJ526" s="1005">
        <f t="shared" si="494"/>
        <v>0</v>
      </c>
      <c r="AK526" s="1005">
        <f t="shared" si="495"/>
        <v>0</v>
      </c>
      <c r="AL526" s="1005"/>
      <c r="AM526" s="1005"/>
      <c r="AN526" s="1005"/>
      <c r="AO526" s="1005"/>
      <c r="AP526" s="1024">
        <v>0</v>
      </c>
      <c r="AQ526" s="1005"/>
      <c r="AR526" s="1005">
        <f t="shared" si="496"/>
        <v>0</v>
      </c>
      <c r="AS526" s="1005">
        <f t="shared" si="497"/>
        <v>0</v>
      </c>
      <c r="AT526" s="1005"/>
      <c r="AU526" s="1005"/>
      <c r="AV526" s="1005"/>
      <c r="AW526" s="1005"/>
      <c r="AX526" s="1024">
        <v>0</v>
      </c>
      <c r="AY526" s="1005"/>
      <c r="AZ526" s="1005">
        <f t="shared" si="498"/>
        <v>0</v>
      </c>
      <c r="BA526" s="1005">
        <f t="shared" si="499"/>
        <v>0</v>
      </c>
      <c r="BB526" s="1005"/>
      <c r="BC526" s="1005"/>
      <c r="BD526" s="1005"/>
      <c r="BE526" s="1005"/>
      <c r="BF526" s="1024">
        <v>0</v>
      </c>
      <c r="BG526" s="1005"/>
      <c r="BH526" s="1005">
        <f t="shared" si="500"/>
        <v>0</v>
      </c>
      <c r="BI526" s="1005">
        <f t="shared" si="501"/>
        <v>0</v>
      </c>
      <c r="BJ526" s="1005"/>
      <c r="BK526" s="1005"/>
      <c r="BL526" s="1005"/>
      <c r="BM526" s="1005"/>
      <c r="BN526" s="1024">
        <v>0</v>
      </c>
      <c r="BO526" s="1005"/>
      <c r="BP526" s="1005">
        <f t="shared" si="502"/>
        <v>0</v>
      </c>
      <c r="BQ526" s="1005">
        <f t="shared" si="503"/>
        <v>0</v>
      </c>
      <c r="BR526" s="1005"/>
      <c r="BS526" s="1005"/>
      <c r="BT526" s="1005"/>
      <c r="BU526" s="1005"/>
      <c r="BV526" s="1024">
        <v>0</v>
      </c>
      <c r="BW526" s="1005"/>
      <c r="BX526" s="1005">
        <f t="shared" si="504"/>
        <v>0</v>
      </c>
      <c r="BY526" s="1005">
        <f t="shared" si="505"/>
        <v>0</v>
      </c>
      <c r="BZ526" s="1005">
        <v>555</v>
      </c>
      <c r="CA526" s="1005">
        <v>399.84</v>
      </c>
      <c r="CB526" s="1005">
        <v>444</v>
      </c>
      <c r="CC526" s="1005">
        <v>0.64990000000000003</v>
      </c>
      <c r="CD526" s="1024">
        <f t="shared" si="486"/>
        <v>0.20802675909073309</v>
      </c>
      <c r="CE526" s="1005">
        <v>61884</v>
      </c>
      <c r="CF526" s="1005">
        <f t="shared" si="506"/>
        <v>178489</v>
      </c>
      <c r="CG526" s="1005">
        <f t="shared" si="507"/>
        <v>0</v>
      </c>
      <c r="CH526" s="1005">
        <v>555</v>
      </c>
      <c r="CI526" s="1005">
        <v>376.8</v>
      </c>
      <c r="CJ526" s="1005">
        <v>444</v>
      </c>
      <c r="CK526" s="1005">
        <v>0.87109999999999999</v>
      </c>
      <c r="CL526" s="1024">
        <f t="shared" si="487"/>
        <v>0.31103086138914166</v>
      </c>
      <c r="CM526" s="1005">
        <v>78756</v>
      </c>
      <c r="CN526" s="1005">
        <f t="shared" si="508"/>
        <v>151926</v>
      </c>
      <c r="CO526" s="1005">
        <f t="shared" si="509"/>
        <v>0</v>
      </c>
      <c r="CP526" s="1005">
        <v>555</v>
      </c>
      <c r="CQ526" s="1005">
        <v>304.32</v>
      </c>
      <c r="CR526" s="1005">
        <v>444</v>
      </c>
      <c r="CS526" s="1005">
        <v>0.99909999999999999</v>
      </c>
      <c r="CT526" s="1024">
        <f t="shared" si="457"/>
        <v>0.30816988060106509</v>
      </c>
      <c r="CU526" s="1005">
        <v>69774</v>
      </c>
      <c r="CV526" s="1005">
        <f t="shared" si="510"/>
        <v>135848</v>
      </c>
      <c r="CW526" s="1005">
        <f t="shared" si="511"/>
        <v>0</v>
      </c>
    </row>
    <row r="527" spans="1:101">
      <c r="A527" s="1004">
        <v>521</v>
      </c>
      <c r="B527" s="1005" t="s">
        <v>1346</v>
      </c>
      <c r="C527" s="1004" t="s">
        <v>1274</v>
      </c>
      <c r="D527" s="1005" t="s">
        <v>2011</v>
      </c>
      <c r="E527" s="1004" t="s">
        <v>55</v>
      </c>
      <c r="F527" s="1004">
        <v>555</v>
      </c>
      <c r="G527" s="1005">
        <v>296.16000000000003</v>
      </c>
      <c r="H527" s="1004">
        <v>444</v>
      </c>
      <c r="I527" s="1005">
        <v>0.99150000000000005</v>
      </c>
      <c r="J527" s="1024">
        <f t="shared" ref="J527:J536" si="512">+(K527/(24*30*G527))</f>
        <v>0.20426740050423192</v>
      </c>
      <c r="K527" s="1005">
        <v>43557</v>
      </c>
      <c r="L527" s="1005">
        <f t="shared" si="488"/>
        <v>127941</v>
      </c>
      <c r="M527" s="1005">
        <f t="shared" si="489"/>
        <v>0</v>
      </c>
      <c r="N527" s="1005">
        <v>555</v>
      </c>
      <c r="O527" s="1005">
        <v>279.83999999999997</v>
      </c>
      <c r="P527" s="1005">
        <v>444</v>
      </c>
      <c r="Q527" s="1005">
        <v>0.99319999999999997</v>
      </c>
      <c r="R527" s="1024">
        <f t="shared" ref="R527:R536" si="513">+(S527/(24*31*O527))</f>
        <v>0.30569023312860805</v>
      </c>
      <c r="S527" s="1005">
        <v>63645</v>
      </c>
      <c r="T527" s="1005">
        <f t="shared" si="490"/>
        <v>124921</v>
      </c>
      <c r="U527" s="1005">
        <f t="shared" si="491"/>
        <v>0</v>
      </c>
      <c r="V527" s="1005">
        <v>555</v>
      </c>
      <c r="W527" s="1005">
        <v>295.2</v>
      </c>
      <c r="X527" s="1005">
        <v>444</v>
      </c>
      <c r="Y527" s="1005">
        <v>0.9879</v>
      </c>
      <c r="Z527" s="1024">
        <f t="shared" ref="Z527:Z536" si="514">+(AA527/(24*30*W527))</f>
        <v>0.1756154019873532</v>
      </c>
      <c r="AA527" s="1005">
        <v>37326</v>
      </c>
      <c r="AB527" s="1005">
        <f t="shared" si="492"/>
        <v>127526</v>
      </c>
      <c r="AC527" s="1005">
        <f t="shared" si="493"/>
        <v>0</v>
      </c>
      <c r="AD527" s="1005">
        <v>555</v>
      </c>
      <c r="AE527" s="1005">
        <v>310.56</v>
      </c>
      <c r="AF527" s="1005">
        <v>444</v>
      </c>
      <c r="AG527" s="1005">
        <v>0.99119999999999997</v>
      </c>
      <c r="AH527" s="1024">
        <f t="shared" ref="AH527:AH536" si="515">+(AI527/(24*31*AE527))</f>
        <v>0.34578101715665904</v>
      </c>
      <c r="AI527" s="1005">
        <v>79895</v>
      </c>
      <c r="AJ527" s="1005">
        <f t="shared" si="494"/>
        <v>138634</v>
      </c>
      <c r="AK527" s="1005">
        <f t="shared" si="495"/>
        <v>0</v>
      </c>
      <c r="AL527" s="1005">
        <v>555</v>
      </c>
      <c r="AM527" s="1005">
        <v>294.48</v>
      </c>
      <c r="AN527" s="1005">
        <v>444</v>
      </c>
      <c r="AO527" s="1005">
        <v>0.98880000000000001</v>
      </c>
      <c r="AP527" s="1024">
        <f t="shared" ref="AP527:AP536" si="516">+(AQ527/(24*31*AM527))</f>
        <v>0.22567116667104833</v>
      </c>
      <c r="AQ527" s="1005">
        <v>49443</v>
      </c>
      <c r="AR527" s="1005">
        <f t="shared" si="496"/>
        <v>131456</v>
      </c>
      <c r="AS527" s="1005">
        <f t="shared" si="497"/>
        <v>0</v>
      </c>
      <c r="AT527" s="1005">
        <v>555</v>
      </c>
      <c r="AU527" s="1005">
        <v>302.39999999999998</v>
      </c>
      <c r="AV527" s="1005">
        <v>444</v>
      </c>
      <c r="AW527" s="1005">
        <v>0.9859</v>
      </c>
      <c r="AX527" s="1024">
        <f t="shared" ref="AX527:AX536" si="517">+(AY527/(24*30*AU527))</f>
        <v>0.27376818783068785</v>
      </c>
      <c r="AY527" s="1005">
        <v>59607</v>
      </c>
      <c r="AZ527" s="1005">
        <f t="shared" si="498"/>
        <v>130637</v>
      </c>
      <c r="BA527" s="1005">
        <f t="shared" si="499"/>
        <v>0</v>
      </c>
      <c r="BB527" s="1005">
        <v>555</v>
      </c>
      <c r="BC527" s="1005">
        <v>270</v>
      </c>
      <c r="BD527" s="1005">
        <v>444</v>
      </c>
      <c r="BE527" s="1005">
        <v>0.96230000000000004</v>
      </c>
      <c r="BF527" s="1024">
        <f t="shared" ref="BF527:BF536" si="518">+(BG527/(24*31*BC527))</f>
        <v>5.2419354838709679E-2</v>
      </c>
      <c r="BG527" s="1005">
        <v>10530</v>
      </c>
      <c r="BH527" s="1005">
        <f t="shared" si="500"/>
        <v>120528</v>
      </c>
      <c r="BI527" s="1005">
        <f t="shared" si="501"/>
        <v>0</v>
      </c>
      <c r="BJ527" s="1005">
        <v>555</v>
      </c>
      <c r="BK527" s="1005">
        <v>330</v>
      </c>
      <c r="BL527" s="1005">
        <v>444</v>
      </c>
      <c r="BM527" s="1005">
        <v>0.99670000000000003</v>
      </c>
      <c r="BN527" s="1024">
        <f t="shared" ref="BN527:BN546" si="519">+(BO527/(24*30*BK527))</f>
        <v>0.44856060606060605</v>
      </c>
      <c r="BO527" s="1005">
        <v>106578</v>
      </c>
      <c r="BP527" s="1005">
        <f t="shared" si="502"/>
        <v>142560</v>
      </c>
      <c r="BQ527" s="1005">
        <f t="shared" si="503"/>
        <v>0</v>
      </c>
      <c r="BR527" s="1005">
        <v>555</v>
      </c>
      <c r="BS527" s="1005">
        <v>309.60000000000002</v>
      </c>
      <c r="BT527" s="1005">
        <v>444</v>
      </c>
      <c r="BU527" s="1005">
        <v>0.99539999999999995</v>
      </c>
      <c r="BV527" s="1024">
        <f t="shared" ref="BV527:BV546" si="520">+(BW527/(24*31*BS527))</f>
        <v>0.48753073685087933</v>
      </c>
      <c r="BW527" s="1005">
        <v>112299</v>
      </c>
      <c r="BX527" s="1005">
        <f t="shared" si="504"/>
        <v>138205</v>
      </c>
      <c r="BY527" s="1005">
        <f t="shared" si="505"/>
        <v>0</v>
      </c>
      <c r="BZ527" s="1005">
        <v>555</v>
      </c>
      <c r="CA527" s="1005">
        <v>293.04000000000002</v>
      </c>
      <c r="CB527" s="1005">
        <v>444</v>
      </c>
      <c r="CC527" s="1005">
        <v>0.99529999999999996</v>
      </c>
      <c r="CD527" s="1024">
        <f t="shared" si="486"/>
        <v>0.3311366718624783</v>
      </c>
      <c r="CE527" s="1005">
        <v>72195</v>
      </c>
      <c r="CF527" s="1005">
        <f t="shared" si="506"/>
        <v>130813</v>
      </c>
      <c r="CG527" s="1005">
        <f t="shared" si="507"/>
        <v>0</v>
      </c>
      <c r="CH527" s="1005">
        <v>555</v>
      </c>
      <c r="CI527" s="1005">
        <v>287.04000000000002</v>
      </c>
      <c r="CJ527" s="1005">
        <v>444</v>
      </c>
      <c r="CK527" s="1005">
        <v>0.99660000000000004</v>
      </c>
      <c r="CL527" s="1024">
        <f t="shared" si="487"/>
        <v>0.37567872571269312</v>
      </c>
      <c r="CM527" s="1005">
        <v>72465</v>
      </c>
      <c r="CN527" s="1005">
        <f t="shared" si="508"/>
        <v>115735</v>
      </c>
      <c r="CO527" s="1005">
        <f t="shared" si="509"/>
        <v>0</v>
      </c>
      <c r="CP527" s="1005">
        <v>555</v>
      </c>
      <c r="CQ527" s="1005">
        <v>302.64</v>
      </c>
      <c r="CR527" s="1005">
        <v>444</v>
      </c>
      <c r="CS527" s="1005">
        <v>0.99690000000000001</v>
      </c>
      <c r="CT527" s="1024">
        <f t="shared" si="457"/>
        <v>0.409554522353824</v>
      </c>
      <c r="CU527" s="1005">
        <v>92217</v>
      </c>
      <c r="CV527" s="1005">
        <f t="shared" si="510"/>
        <v>135098</v>
      </c>
      <c r="CW527" s="1005">
        <f t="shared" si="511"/>
        <v>0</v>
      </c>
    </row>
    <row r="528" spans="1:101">
      <c r="A528" s="1004">
        <v>522</v>
      </c>
      <c r="B528" s="1005" t="s">
        <v>1777</v>
      </c>
      <c r="C528" s="1004" t="s">
        <v>1274</v>
      </c>
      <c r="D528" s="1005" t="s">
        <v>2011</v>
      </c>
      <c r="E528" s="1004" t="s">
        <v>55</v>
      </c>
      <c r="F528" s="1004">
        <v>555</v>
      </c>
      <c r="G528" s="1005">
        <v>258.72000000000003</v>
      </c>
      <c r="H528" s="1004">
        <v>444</v>
      </c>
      <c r="I528" s="1005">
        <v>0.60919999999999996</v>
      </c>
      <c r="J528" s="1024">
        <f t="shared" si="512"/>
        <v>0.25420016491445058</v>
      </c>
      <c r="K528" s="1005">
        <v>47352</v>
      </c>
      <c r="L528" s="1005">
        <f t="shared" si="488"/>
        <v>111767</v>
      </c>
      <c r="M528" s="1005">
        <f t="shared" si="489"/>
        <v>0</v>
      </c>
      <c r="N528" s="1005">
        <v>555</v>
      </c>
      <c r="O528" s="1005">
        <v>293.76</v>
      </c>
      <c r="P528" s="1005">
        <v>444</v>
      </c>
      <c r="Q528" s="1005">
        <v>0.62809999999999999</v>
      </c>
      <c r="R528" s="1024">
        <f t="shared" si="513"/>
        <v>8.3950470869351326E-2</v>
      </c>
      <c r="S528" s="1005">
        <v>18348</v>
      </c>
      <c r="T528" s="1005">
        <f t="shared" si="490"/>
        <v>131134</v>
      </c>
      <c r="U528" s="1005">
        <f t="shared" si="491"/>
        <v>0</v>
      </c>
      <c r="V528" s="1005">
        <v>555</v>
      </c>
      <c r="W528" s="1005">
        <v>242.88</v>
      </c>
      <c r="X528" s="1005">
        <v>444</v>
      </c>
      <c r="Y528" s="1005">
        <v>0.66949999999999998</v>
      </c>
      <c r="Z528" s="1024">
        <f t="shared" si="514"/>
        <v>0.11723896574440053</v>
      </c>
      <c r="AA528" s="1005">
        <v>20502</v>
      </c>
      <c r="AB528" s="1005">
        <f t="shared" si="492"/>
        <v>104924</v>
      </c>
      <c r="AC528" s="1005">
        <f t="shared" si="493"/>
        <v>0</v>
      </c>
      <c r="AD528" s="1005">
        <v>555</v>
      </c>
      <c r="AE528" s="1005">
        <v>239.04</v>
      </c>
      <c r="AF528" s="1005">
        <v>444</v>
      </c>
      <c r="AG528" s="1005">
        <v>0.64370000000000005</v>
      </c>
      <c r="AH528" s="1024">
        <f t="shared" si="515"/>
        <v>0.21082313123461591</v>
      </c>
      <c r="AI528" s="1005">
        <v>37494</v>
      </c>
      <c r="AJ528" s="1005">
        <f t="shared" si="494"/>
        <v>106707</v>
      </c>
      <c r="AK528" s="1005">
        <f t="shared" si="495"/>
        <v>0</v>
      </c>
      <c r="AL528" s="1005">
        <v>555</v>
      </c>
      <c r="AM528" s="1005">
        <v>187.2</v>
      </c>
      <c r="AN528" s="1005">
        <v>444</v>
      </c>
      <c r="AO528" s="1005">
        <v>0.64570000000000005</v>
      </c>
      <c r="AP528" s="1024">
        <f t="shared" si="516"/>
        <v>0.23224255583126552</v>
      </c>
      <c r="AQ528" s="1005">
        <v>32346</v>
      </c>
      <c r="AR528" s="1005">
        <f t="shared" si="496"/>
        <v>83566</v>
      </c>
      <c r="AS528" s="1005">
        <f t="shared" si="497"/>
        <v>0</v>
      </c>
      <c r="AT528" s="1005">
        <v>555</v>
      </c>
      <c r="AU528" s="1005">
        <v>284.16000000000003</v>
      </c>
      <c r="AV528" s="1005">
        <v>444</v>
      </c>
      <c r="AW528" s="1005">
        <v>0.65859999999999996</v>
      </c>
      <c r="AX528" s="1024">
        <f t="shared" si="517"/>
        <v>0.1245777027027027</v>
      </c>
      <c r="AY528" s="1005">
        <v>25488</v>
      </c>
      <c r="AZ528" s="1005">
        <f t="shared" si="498"/>
        <v>122757</v>
      </c>
      <c r="BA528" s="1005">
        <f t="shared" si="499"/>
        <v>0</v>
      </c>
      <c r="BB528" s="1005">
        <v>555</v>
      </c>
      <c r="BC528" s="1005">
        <v>235.68</v>
      </c>
      <c r="BD528" s="1005">
        <v>444</v>
      </c>
      <c r="BE528" s="1005">
        <v>0.62529999999999997</v>
      </c>
      <c r="BF528" s="1024">
        <f t="shared" si="518"/>
        <v>0.19319525655344588</v>
      </c>
      <c r="BG528" s="1005">
        <v>33876</v>
      </c>
      <c r="BH528" s="1005">
        <f t="shared" si="500"/>
        <v>105208</v>
      </c>
      <c r="BI528" s="1005">
        <f t="shared" si="501"/>
        <v>0</v>
      </c>
      <c r="BJ528" s="1005">
        <v>555</v>
      </c>
      <c r="BK528" s="1005">
        <v>247.2</v>
      </c>
      <c r="BL528" s="1005">
        <v>444</v>
      </c>
      <c r="BM528" s="1005">
        <v>0.58040000000000003</v>
      </c>
      <c r="BN528" s="1024">
        <f t="shared" si="519"/>
        <v>0.18787081984897519</v>
      </c>
      <c r="BO528" s="1005">
        <v>33438</v>
      </c>
      <c r="BP528" s="1005">
        <f t="shared" si="502"/>
        <v>106790</v>
      </c>
      <c r="BQ528" s="1005">
        <f t="shared" si="503"/>
        <v>0</v>
      </c>
      <c r="BR528" s="1005">
        <v>555</v>
      </c>
      <c r="BS528" s="1005">
        <v>251.04</v>
      </c>
      <c r="BT528" s="1005">
        <v>444</v>
      </c>
      <c r="BU528" s="1005">
        <v>0.59089999999999998</v>
      </c>
      <c r="BV528" s="1024">
        <f t="shared" si="520"/>
        <v>0.22467824174016737</v>
      </c>
      <c r="BW528" s="1005">
        <v>41964</v>
      </c>
      <c r="BX528" s="1005">
        <f t="shared" si="504"/>
        <v>112064</v>
      </c>
      <c r="BY528" s="1005">
        <f t="shared" si="505"/>
        <v>0</v>
      </c>
      <c r="BZ528" s="1005">
        <v>555</v>
      </c>
      <c r="CA528" s="1005">
        <v>261.60000000000002</v>
      </c>
      <c r="CB528" s="1005">
        <v>444</v>
      </c>
      <c r="CC528" s="1005">
        <v>0.60519999999999996</v>
      </c>
      <c r="CD528" s="1024">
        <f t="shared" si="486"/>
        <v>0.17975609154582223</v>
      </c>
      <c r="CE528" s="1005">
        <v>34986</v>
      </c>
      <c r="CF528" s="1005">
        <f t="shared" si="506"/>
        <v>116778</v>
      </c>
      <c r="CG528" s="1005">
        <f t="shared" si="507"/>
        <v>0</v>
      </c>
      <c r="CH528" s="1005">
        <v>555</v>
      </c>
      <c r="CI528" s="1005">
        <v>224.16</v>
      </c>
      <c r="CJ528" s="1005">
        <v>444</v>
      </c>
      <c r="CK528" s="1005">
        <v>0.61939999999999995</v>
      </c>
      <c r="CL528" s="1024">
        <f t="shared" si="487"/>
        <v>0.1641047211175691</v>
      </c>
      <c r="CM528" s="1005">
        <v>24720</v>
      </c>
      <c r="CN528" s="1005">
        <f t="shared" si="508"/>
        <v>90381</v>
      </c>
      <c r="CO528" s="1005">
        <f t="shared" si="509"/>
        <v>0</v>
      </c>
      <c r="CP528" s="1005">
        <v>555</v>
      </c>
      <c r="CQ528" s="1005">
        <v>199.68</v>
      </c>
      <c r="CR528" s="1005">
        <v>444</v>
      </c>
      <c r="CS528" s="1005">
        <v>0.66910000000000003</v>
      </c>
      <c r="CT528" s="1024">
        <f t="shared" si="457"/>
        <v>0.15100774141852769</v>
      </c>
      <c r="CU528" s="1005">
        <v>22434</v>
      </c>
      <c r="CV528" s="1005">
        <f t="shared" si="510"/>
        <v>89137</v>
      </c>
      <c r="CW528" s="1005">
        <f t="shared" si="511"/>
        <v>0</v>
      </c>
    </row>
    <row r="529" spans="1:101">
      <c r="A529" s="1004">
        <v>523</v>
      </c>
      <c r="B529" s="1005" t="s">
        <v>1778</v>
      </c>
      <c r="C529" s="1004" t="s">
        <v>1274</v>
      </c>
      <c r="D529" s="1005" t="s">
        <v>2011</v>
      </c>
      <c r="E529" s="1004" t="s">
        <v>55</v>
      </c>
      <c r="F529" s="1004">
        <v>555</v>
      </c>
      <c r="G529" s="1005">
        <v>185.52</v>
      </c>
      <c r="H529" s="1004">
        <v>444</v>
      </c>
      <c r="I529" s="1005">
        <v>0.95230000000000004</v>
      </c>
      <c r="J529" s="1024">
        <f t="shared" si="512"/>
        <v>0.14365028029322985</v>
      </c>
      <c r="K529" s="1005">
        <v>19188</v>
      </c>
      <c r="L529" s="1005">
        <f t="shared" si="488"/>
        <v>80145</v>
      </c>
      <c r="M529" s="1005">
        <f t="shared" si="489"/>
        <v>0</v>
      </c>
      <c r="N529" s="1005">
        <v>555</v>
      </c>
      <c r="O529" s="1005">
        <v>180.24</v>
      </c>
      <c r="P529" s="1005">
        <v>444</v>
      </c>
      <c r="Q529" s="1005">
        <v>0.9536</v>
      </c>
      <c r="R529" s="1024">
        <f t="shared" si="513"/>
        <v>7.474353192159558E-2</v>
      </c>
      <c r="S529" s="1005">
        <v>10023</v>
      </c>
      <c r="T529" s="1005">
        <f t="shared" si="490"/>
        <v>80459</v>
      </c>
      <c r="U529" s="1005">
        <f t="shared" si="491"/>
        <v>0</v>
      </c>
      <c r="V529" s="1005">
        <v>555</v>
      </c>
      <c r="W529" s="1005">
        <v>152.88</v>
      </c>
      <c r="X529" s="1005">
        <v>444</v>
      </c>
      <c r="Y529" s="1005">
        <v>0.85309999999999997</v>
      </c>
      <c r="Z529" s="1024">
        <f t="shared" si="514"/>
        <v>3.878314146171289E-2</v>
      </c>
      <c r="AA529" s="1005">
        <v>4269</v>
      </c>
      <c r="AB529" s="1005">
        <f t="shared" si="492"/>
        <v>66044</v>
      </c>
      <c r="AC529" s="1005">
        <f t="shared" si="493"/>
        <v>0</v>
      </c>
      <c r="AD529" s="1005">
        <v>555</v>
      </c>
      <c r="AE529" s="1005">
        <v>149.04</v>
      </c>
      <c r="AF529" s="1005">
        <v>444</v>
      </c>
      <c r="AG529" s="1005">
        <v>0.59160000000000001</v>
      </c>
      <c r="AH529" s="1024">
        <f t="shared" si="515"/>
        <v>8.752250965317819E-2</v>
      </c>
      <c r="AI529" s="1005">
        <v>9705</v>
      </c>
      <c r="AJ529" s="1005">
        <f t="shared" si="494"/>
        <v>66531</v>
      </c>
      <c r="AK529" s="1005">
        <f t="shared" si="495"/>
        <v>0</v>
      </c>
      <c r="AL529" s="1005">
        <v>555</v>
      </c>
      <c r="AM529" s="1005">
        <v>222.96</v>
      </c>
      <c r="AN529" s="1005">
        <v>444</v>
      </c>
      <c r="AO529" s="1005">
        <v>0.96950000000000003</v>
      </c>
      <c r="AP529" s="1024">
        <f t="shared" si="516"/>
        <v>0.17406926745141613</v>
      </c>
      <c r="AQ529" s="1005">
        <v>28875</v>
      </c>
      <c r="AR529" s="1005">
        <f t="shared" si="496"/>
        <v>99529</v>
      </c>
      <c r="AS529" s="1005">
        <f t="shared" si="497"/>
        <v>0</v>
      </c>
      <c r="AT529" s="1005">
        <v>555</v>
      </c>
      <c r="AU529" s="1005">
        <v>238.8</v>
      </c>
      <c r="AV529" s="1005">
        <v>444</v>
      </c>
      <c r="AW529" s="1005">
        <v>0.97560000000000002</v>
      </c>
      <c r="AX529" s="1024">
        <f t="shared" si="517"/>
        <v>0.14178531546622</v>
      </c>
      <c r="AY529" s="1005">
        <v>24378</v>
      </c>
      <c r="AZ529" s="1005">
        <f t="shared" si="498"/>
        <v>103162</v>
      </c>
      <c r="BA529" s="1005">
        <f t="shared" si="499"/>
        <v>0</v>
      </c>
      <c r="BB529" s="1005">
        <v>555</v>
      </c>
      <c r="BC529" s="1005">
        <v>15.36</v>
      </c>
      <c r="BD529" s="1005">
        <v>444</v>
      </c>
      <c r="BE529" s="1005">
        <v>0.80879999999999996</v>
      </c>
      <c r="BF529" s="1024">
        <f t="shared" si="518"/>
        <v>0.56309853830645162</v>
      </c>
      <c r="BG529" s="1005">
        <v>6435</v>
      </c>
      <c r="BH529" s="1005">
        <f t="shared" si="500"/>
        <v>6857</v>
      </c>
      <c r="BI529" s="1005">
        <f t="shared" si="501"/>
        <v>0</v>
      </c>
      <c r="BJ529" s="1005">
        <v>555</v>
      </c>
      <c r="BK529" s="1005">
        <v>16.559999999999999</v>
      </c>
      <c r="BL529" s="1005">
        <v>444</v>
      </c>
      <c r="BM529" s="1005">
        <v>0.52759999999999996</v>
      </c>
      <c r="BN529" s="1024">
        <f t="shared" si="519"/>
        <v>0.47831119162640906</v>
      </c>
      <c r="BO529" s="1005">
        <v>5703</v>
      </c>
      <c r="BP529" s="1005">
        <f t="shared" si="502"/>
        <v>7154</v>
      </c>
      <c r="BQ529" s="1005">
        <f t="shared" si="503"/>
        <v>0</v>
      </c>
      <c r="BR529" s="1005">
        <v>555</v>
      </c>
      <c r="BS529" s="1005">
        <v>167.52</v>
      </c>
      <c r="BT529" s="1005">
        <v>444</v>
      </c>
      <c r="BU529" s="1005">
        <v>0.49409999999999998</v>
      </c>
      <c r="BV529" s="1024">
        <f t="shared" si="520"/>
        <v>0.13262739932834211</v>
      </c>
      <c r="BW529" s="1005">
        <v>16530</v>
      </c>
      <c r="BX529" s="1005">
        <f t="shared" si="504"/>
        <v>74781</v>
      </c>
      <c r="BY529" s="1005">
        <f t="shared" si="505"/>
        <v>0</v>
      </c>
      <c r="BZ529" s="1005">
        <v>555</v>
      </c>
      <c r="CA529" s="1005">
        <v>156.47999999999999</v>
      </c>
      <c r="CB529" s="1005">
        <v>444</v>
      </c>
      <c r="CC529" s="1005">
        <v>0.74429999999999996</v>
      </c>
      <c r="CD529" s="1024">
        <f t="shared" si="486"/>
        <v>0.234673914836071</v>
      </c>
      <c r="CE529" s="1005">
        <v>27321</v>
      </c>
      <c r="CF529" s="1005">
        <f t="shared" si="506"/>
        <v>69853</v>
      </c>
      <c r="CG529" s="1005">
        <f t="shared" si="507"/>
        <v>0</v>
      </c>
      <c r="CH529" s="1005">
        <v>555</v>
      </c>
      <c r="CI529" s="1005">
        <v>156</v>
      </c>
      <c r="CJ529" s="1005">
        <v>444</v>
      </c>
      <c r="CK529" s="1005">
        <v>0.96</v>
      </c>
      <c r="CL529" s="1024">
        <f t="shared" si="487"/>
        <v>0.14380151098901098</v>
      </c>
      <c r="CM529" s="1005">
        <v>15075</v>
      </c>
      <c r="CN529" s="1005">
        <f t="shared" si="508"/>
        <v>62899</v>
      </c>
      <c r="CO529" s="1005">
        <f t="shared" si="509"/>
        <v>0</v>
      </c>
      <c r="CP529" s="1005">
        <v>555</v>
      </c>
      <c r="CQ529" s="1005">
        <v>179.28</v>
      </c>
      <c r="CR529" s="1005">
        <v>444</v>
      </c>
      <c r="CS529" s="1005">
        <v>0.98809999999999998</v>
      </c>
      <c r="CT529" s="1024">
        <f t="shared" si="457"/>
        <v>0.1290556491197766</v>
      </c>
      <c r="CU529" s="1005">
        <v>17214</v>
      </c>
      <c r="CV529" s="1005">
        <f t="shared" si="510"/>
        <v>80031</v>
      </c>
      <c r="CW529" s="1005">
        <f t="shared" si="511"/>
        <v>0</v>
      </c>
    </row>
    <row r="530" spans="1:101">
      <c r="A530" s="1004">
        <v>524</v>
      </c>
      <c r="B530" s="1005" t="s">
        <v>1936</v>
      </c>
      <c r="C530" s="1004" t="s">
        <v>1274</v>
      </c>
      <c r="D530" s="1005" t="s">
        <v>2011</v>
      </c>
      <c r="E530" s="1004" t="s">
        <v>55</v>
      </c>
      <c r="F530" s="1004">
        <v>555</v>
      </c>
      <c r="G530" s="1005">
        <v>217.2</v>
      </c>
      <c r="H530" s="1004">
        <v>444</v>
      </c>
      <c r="I530" s="1005">
        <v>0.97650000000000003</v>
      </c>
      <c r="J530" s="1024">
        <f t="shared" si="512"/>
        <v>0.31453345610804173</v>
      </c>
      <c r="K530" s="1005">
        <v>49188</v>
      </c>
      <c r="L530" s="1005">
        <f t="shared" si="488"/>
        <v>93830</v>
      </c>
      <c r="M530" s="1005">
        <f t="shared" si="489"/>
        <v>0</v>
      </c>
      <c r="N530" s="1005">
        <v>555</v>
      </c>
      <c r="O530" s="1005">
        <v>288</v>
      </c>
      <c r="P530" s="1005">
        <v>444</v>
      </c>
      <c r="Q530" s="1005">
        <v>0.95930000000000004</v>
      </c>
      <c r="R530" s="1024">
        <f t="shared" si="513"/>
        <v>0.19699260752688172</v>
      </c>
      <c r="S530" s="1005">
        <v>42210</v>
      </c>
      <c r="T530" s="1005">
        <f t="shared" si="490"/>
        <v>128563</v>
      </c>
      <c r="U530" s="1005">
        <f t="shared" si="491"/>
        <v>0</v>
      </c>
      <c r="V530" s="1005">
        <v>555</v>
      </c>
      <c r="W530" s="1005">
        <v>306.24</v>
      </c>
      <c r="X530" s="1005">
        <v>444</v>
      </c>
      <c r="Y530" s="1005">
        <v>0.96850000000000003</v>
      </c>
      <c r="Z530" s="1024">
        <f t="shared" si="514"/>
        <v>0.14000457157784743</v>
      </c>
      <c r="AA530" s="1005">
        <v>30870</v>
      </c>
      <c r="AB530" s="1005">
        <f t="shared" si="492"/>
        <v>132296</v>
      </c>
      <c r="AC530" s="1005">
        <f t="shared" si="493"/>
        <v>0</v>
      </c>
      <c r="AD530" s="1005">
        <v>555</v>
      </c>
      <c r="AE530" s="1005">
        <v>311.52</v>
      </c>
      <c r="AF530" s="1005">
        <v>444</v>
      </c>
      <c r="AG530" s="1005">
        <v>0.96550000000000002</v>
      </c>
      <c r="AH530" s="1024">
        <f t="shared" si="515"/>
        <v>0.20813658730553211</v>
      </c>
      <c r="AI530" s="1005">
        <v>48240</v>
      </c>
      <c r="AJ530" s="1005">
        <f t="shared" si="494"/>
        <v>139063</v>
      </c>
      <c r="AK530" s="1005">
        <f t="shared" si="495"/>
        <v>0</v>
      </c>
      <c r="AL530" s="1005">
        <v>555</v>
      </c>
      <c r="AM530" s="1005">
        <v>306.24</v>
      </c>
      <c r="AN530" s="1005">
        <v>444</v>
      </c>
      <c r="AO530" s="1005">
        <v>0.97260000000000002</v>
      </c>
      <c r="AP530" s="1024">
        <f t="shared" si="516"/>
        <v>0.20874941011898743</v>
      </c>
      <c r="AQ530" s="1005">
        <v>47562</v>
      </c>
      <c r="AR530" s="1005">
        <f t="shared" si="496"/>
        <v>136706</v>
      </c>
      <c r="AS530" s="1005">
        <f t="shared" si="497"/>
        <v>0</v>
      </c>
      <c r="AT530" s="1005">
        <v>555</v>
      </c>
      <c r="AU530" s="1005">
        <v>379.2</v>
      </c>
      <c r="AV530" s="1005">
        <v>444</v>
      </c>
      <c r="AW530" s="1005">
        <v>0.96350000000000002</v>
      </c>
      <c r="AX530" s="1024">
        <f t="shared" si="517"/>
        <v>0.13374648382559776</v>
      </c>
      <c r="AY530" s="1005">
        <v>36516</v>
      </c>
      <c r="AZ530" s="1005">
        <f t="shared" si="498"/>
        <v>163814</v>
      </c>
      <c r="BA530" s="1005">
        <f t="shared" si="499"/>
        <v>0</v>
      </c>
      <c r="BB530" s="1005">
        <v>555</v>
      </c>
      <c r="BC530" s="1005">
        <v>326.39999999999998</v>
      </c>
      <c r="BD530" s="1005">
        <v>444</v>
      </c>
      <c r="BE530" s="1005">
        <v>0.95660000000000001</v>
      </c>
      <c r="BF530" s="1024">
        <f t="shared" si="518"/>
        <v>9.4580170777988623E-2</v>
      </c>
      <c r="BG530" s="1005">
        <v>22968</v>
      </c>
      <c r="BH530" s="1005">
        <f t="shared" si="500"/>
        <v>145705</v>
      </c>
      <c r="BI530" s="1005">
        <f t="shared" si="501"/>
        <v>0</v>
      </c>
      <c r="BJ530" s="1005">
        <v>555</v>
      </c>
      <c r="BK530" s="1005">
        <v>330.24</v>
      </c>
      <c r="BL530" s="1005">
        <v>444</v>
      </c>
      <c r="BM530" s="1005">
        <v>0.96579999999999999</v>
      </c>
      <c r="BN530" s="1024">
        <f t="shared" si="519"/>
        <v>0.25839793281653745</v>
      </c>
      <c r="BO530" s="1005">
        <v>61440</v>
      </c>
      <c r="BP530" s="1005">
        <f t="shared" si="502"/>
        <v>142664</v>
      </c>
      <c r="BQ530" s="1005">
        <f t="shared" si="503"/>
        <v>0</v>
      </c>
      <c r="BR530" s="1005">
        <v>555</v>
      </c>
      <c r="BS530" s="1005">
        <v>336</v>
      </c>
      <c r="BT530" s="1005">
        <v>444</v>
      </c>
      <c r="BU530" s="1005">
        <v>0.95330000000000004</v>
      </c>
      <c r="BV530" s="1024">
        <f t="shared" si="520"/>
        <v>0.12339189708141321</v>
      </c>
      <c r="BW530" s="1005">
        <v>30846</v>
      </c>
      <c r="BX530" s="1005">
        <f t="shared" si="504"/>
        <v>149990</v>
      </c>
      <c r="BY530" s="1005">
        <f t="shared" si="505"/>
        <v>0</v>
      </c>
      <c r="BZ530" s="1005">
        <v>555</v>
      </c>
      <c r="CA530" s="1005">
        <v>354.24</v>
      </c>
      <c r="CB530" s="1005">
        <v>444</v>
      </c>
      <c r="CC530" s="1005">
        <v>0.86580000000000001</v>
      </c>
      <c r="CD530" s="1024">
        <f t="shared" si="486"/>
        <v>0.2255624034734971</v>
      </c>
      <c r="CE530" s="1005">
        <v>59448</v>
      </c>
      <c r="CF530" s="1005">
        <f t="shared" si="506"/>
        <v>158133</v>
      </c>
      <c r="CG530" s="1005">
        <f t="shared" si="507"/>
        <v>0</v>
      </c>
      <c r="CH530" s="1005">
        <v>555</v>
      </c>
      <c r="CI530" s="1005">
        <v>348.48</v>
      </c>
      <c r="CJ530" s="1005">
        <v>444</v>
      </c>
      <c r="CK530" s="1005">
        <v>0.79569999999999996</v>
      </c>
      <c r="CL530" s="1024">
        <f t="shared" si="487"/>
        <v>0.19848956283615374</v>
      </c>
      <c r="CM530" s="1005">
        <v>46482</v>
      </c>
      <c r="CN530" s="1005">
        <f t="shared" si="508"/>
        <v>140507</v>
      </c>
      <c r="CO530" s="1005">
        <f t="shared" si="509"/>
        <v>0</v>
      </c>
      <c r="CP530" s="1005">
        <v>555</v>
      </c>
      <c r="CQ530" s="1005">
        <v>298.08</v>
      </c>
      <c r="CR530" s="1005">
        <v>444</v>
      </c>
      <c r="CS530" s="1005">
        <v>0.91959999999999997</v>
      </c>
      <c r="CT530" s="1024">
        <f t="shared" si="457"/>
        <v>0.14444595951725453</v>
      </c>
      <c r="CU530" s="1005">
        <v>32034</v>
      </c>
      <c r="CV530" s="1005">
        <f t="shared" si="510"/>
        <v>133063</v>
      </c>
      <c r="CW530" s="1005">
        <f t="shared" si="511"/>
        <v>0</v>
      </c>
    </row>
    <row r="531" spans="1:101">
      <c r="A531" s="1004">
        <v>525</v>
      </c>
      <c r="B531" s="1005" t="s">
        <v>2298</v>
      </c>
      <c r="C531" s="1004" t="s">
        <v>1274</v>
      </c>
      <c r="D531" s="1005" t="s">
        <v>2011</v>
      </c>
      <c r="E531" s="1004" t="s">
        <v>55</v>
      </c>
      <c r="F531" s="1004">
        <v>555</v>
      </c>
      <c r="G531" s="1005">
        <v>192</v>
      </c>
      <c r="H531" s="1004">
        <v>444</v>
      </c>
      <c r="I531" s="1005">
        <v>0.80649999999999999</v>
      </c>
      <c r="J531" s="1024">
        <f t="shared" si="512"/>
        <v>0.50694444444444442</v>
      </c>
      <c r="K531" s="1005">
        <v>70080</v>
      </c>
      <c r="L531" s="1005">
        <f t="shared" si="488"/>
        <v>82944</v>
      </c>
      <c r="M531" s="1005">
        <f t="shared" si="489"/>
        <v>0</v>
      </c>
      <c r="N531" s="1005">
        <v>555</v>
      </c>
      <c r="O531" s="1005">
        <v>360</v>
      </c>
      <c r="P531" s="1005">
        <v>444</v>
      </c>
      <c r="Q531" s="1005">
        <v>0.72599999999999998</v>
      </c>
      <c r="R531" s="1024">
        <f t="shared" si="513"/>
        <v>0.27643369175627241</v>
      </c>
      <c r="S531" s="1005">
        <v>74040</v>
      </c>
      <c r="T531" s="1005">
        <f t="shared" si="490"/>
        <v>160704</v>
      </c>
      <c r="U531" s="1005">
        <f t="shared" si="491"/>
        <v>0</v>
      </c>
      <c r="V531" s="1005">
        <v>555</v>
      </c>
      <c r="W531" s="1005">
        <v>360</v>
      </c>
      <c r="X531" s="1005">
        <v>444</v>
      </c>
      <c r="Y531" s="1005">
        <v>0.57820000000000005</v>
      </c>
      <c r="Z531" s="1024">
        <f t="shared" si="514"/>
        <v>0.45879629629629631</v>
      </c>
      <c r="AA531" s="1005">
        <v>118920</v>
      </c>
      <c r="AB531" s="1005">
        <f t="shared" si="492"/>
        <v>155520</v>
      </c>
      <c r="AC531" s="1005">
        <f t="shared" si="493"/>
        <v>0</v>
      </c>
      <c r="AD531" s="1005">
        <v>555</v>
      </c>
      <c r="AE531" s="1005">
        <v>360</v>
      </c>
      <c r="AF531" s="1005">
        <v>444</v>
      </c>
      <c r="AG531" s="1005">
        <v>0.57809999999999995</v>
      </c>
      <c r="AH531" s="1024">
        <f t="shared" si="515"/>
        <v>0.48745519713261648</v>
      </c>
      <c r="AI531" s="1005">
        <v>130560</v>
      </c>
      <c r="AJ531" s="1005">
        <f t="shared" si="494"/>
        <v>160704</v>
      </c>
      <c r="AK531" s="1005">
        <f t="shared" si="495"/>
        <v>0</v>
      </c>
      <c r="AL531" s="1005">
        <v>555</v>
      </c>
      <c r="AM531" s="1005">
        <v>408</v>
      </c>
      <c r="AN531" s="1005">
        <v>444</v>
      </c>
      <c r="AO531" s="1005">
        <v>0.59640000000000004</v>
      </c>
      <c r="AP531" s="1024">
        <f t="shared" si="516"/>
        <v>0.55147058823529416</v>
      </c>
      <c r="AQ531" s="1005">
        <v>167400</v>
      </c>
      <c r="AR531" s="1005">
        <f t="shared" si="496"/>
        <v>182131</v>
      </c>
      <c r="AS531" s="1005">
        <f t="shared" si="497"/>
        <v>0</v>
      </c>
      <c r="AT531" s="1005">
        <v>555</v>
      </c>
      <c r="AU531" s="1005">
        <v>456</v>
      </c>
      <c r="AV531" s="1005">
        <v>456</v>
      </c>
      <c r="AW531" s="1005">
        <v>0.76659999999999995</v>
      </c>
      <c r="AX531" s="1024">
        <f t="shared" si="517"/>
        <v>0.33516081871345027</v>
      </c>
      <c r="AY531" s="1005">
        <v>110040</v>
      </c>
      <c r="AZ531" s="1005">
        <f t="shared" si="498"/>
        <v>196992</v>
      </c>
      <c r="BA531" s="1005">
        <f t="shared" si="499"/>
        <v>0</v>
      </c>
      <c r="BB531" s="1005">
        <v>555</v>
      </c>
      <c r="BC531" s="1005">
        <v>432</v>
      </c>
      <c r="BD531" s="1005">
        <v>444</v>
      </c>
      <c r="BE531" s="1005">
        <v>0.78739999999999999</v>
      </c>
      <c r="BF531" s="1024">
        <f t="shared" si="518"/>
        <v>0.39351851851851855</v>
      </c>
      <c r="BG531" s="1005">
        <v>126480</v>
      </c>
      <c r="BH531" s="1005">
        <f t="shared" si="500"/>
        <v>192845</v>
      </c>
      <c r="BI531" s="1005">
        <f t="shared" si="501"/>
        <v>0</v>
      </c>
      <c r="BJ531" s="1005">
        <v>555</v>
      </c>
      <c r="BK531" s="1005">
        <v>480</v>
      </c>
      <c r="BL531" s="1005">
        <v>480</v>
      </c>
      <c r="BM531" s="1005">
        <v>0.70579999999999998</v>
      </c>
      <c r="BN531" s="1024">
        <f t="shared" si="519"/>
        <v>0.31874999999999998</v>
      </c>
      <c r="BO531" s="1005">
        <v>110160</v>
      </c>
      <c r="BP531" s="1005">
        <f t="shared" si="502"/>
        <v>207360</v>
      </c>
      <c r="BQ531" s="1005">
        <f t="shared" si="503"/>
        <v>0</v>
      </c>
      <c r="BR531" s="1005">
        <v>555</v>
      </c>
      <c r="BS531" s="1005">
        <v>480</v>
      </c>
      <c r="BT531" s="1005">
        <v>480</v>
      </c>
      <c r="BU531" s="1005">
        <v>0.82840000000000003</v>
      </c>
      <c r="BV531" s="1024">
        <f t="shared" si="520"/>
        <v>0.36626344086021506</v>
      </c>
      <c r="BW531" s="1005">
        <v>130800</v>
      </c>
      <c r="BX531" s="1005">
        <f t="shared" si="504"/>
        <v>214272</v>
      </c>
      <c r="BY531" s="1005">
        <f t="shared" si="505"/>
        <v>0</v>
      </c>
      <c r="BZ531" s="1005">
        <v>555</v>
      </c>
      <c r="CA531" s="1005">
        <v>412.8</v>
      </c>
      <c r="CB531" s="1005">
        <v>444</v>
      </c>
      <c r="CC531" s="1005">
        <v>0.82779999999999998</v>
      </c>
      <c r="CD531" s="1024">
        <f t="shared" si="486"/>
        <v>0.4016629157289322</v>
      </c>
      <c r="CE531" s="1005">
        <v>123360</v>
      </c>
      <c r="CF531" s="1005">
        <f t="shared" si="506"/>
        <v>184274</v>
      </c>
      <c r="CG531" s="1005">
        <f t="shared" si="507"/>
        <v>0</v>
      </c>
      <c r="CH531" s="1005">
        <v>555</v>
      </c>
      <c r="CI531" s="1005">
        <v>364.8</v>
      </c>
      <c r="CJ531" s="1005">
        <v>444</v>
      </c>
      <c r="CK531" s="1005">
        <v>0.9395</v>
      </c>
      <c r="CL531" s="1024">
        <f t="shared" si="487"/>
        <v>0.41314223057644112</v>
      </c>
      <c r="CM531" s="1005">
        <v>101280</v>
      </c>
      <c r="CN531" s="1005">
        <f t="shared" si="508"/>
        <v>147087</v>
      </c>
      <c r="CO531" s="1005">
        <f t="shared" si="509"/>
        <v>0</v>
      </c>
      <c r="CP531" s="1005">
        <v>555</v>
      </c>
      <c r="CQ531" s="1005">
        <v>288</v>
      </c>
      <c r="CR531" s="1005">
        <v>444</v>
      </c>
      <c r="CS531" s="1005">
        <v>0.99319999999999997</v>
      </c>
      <c r="CT531" s="1024">
        <f t="shared" si="457"/>
        <v>0.41554659498207885</v>
      </c>
      <c r="CU531" s="1005">
        <v>89040</v>
      </c>
      <c r="CV531" s="1005">
        <f t="shared" si="510"/>
        <v>128563</v>
      </c>
      <c r="CW531" s="1005">
        <f t="shared" si="511"/>
        <v>0</v>
      </c>
    </row>
    <row r="532" spans="1:101">
      <c r="A532" s="1004">
        <v>526</v>
      </c>
      <c r="B532" s="1005" t="s">
        <v>2060</v>
      </c>
      <c r="C532" s="1004" t="s">
        <v>1274</v>
      </c>
      <c r="D532" s="1005" t="s">
        <v>2011</v>
      </c>
      <c r="E532" s="1004" t="s">
        <v>55</v>
      </c>
      <c r="F532" s="1004">
        <v>555</v>
      </c>
      <c r="G532" s="1005">
        <v>203.4</v>
      </c>
      <c r="H532" s="1004">
        <v>444</v>
      </c>
      <c r="I532" s="1005">
        <v>0.72009999999999996</v>
      </c>
      <c r="J532" s="1024">
        <f t="shared" si="512"/>
        <v>2.6794493608652901E-2</v>
      </c>
      <c r="K532" s="1005">
        <v>3924</v>
      </c>
      <c r="L532" s="1005">
        <f t="shared" si="488"/>
        <v>87869</v>
      </c>
      <c r="M532" s="1005">
        <f t="shared" si="489"/>
        <v>0</v>
      </c>
      <c r="N532" s="1005">
        <v>555</v>
      </c>
      <c r="O532" s="1005">
        <v>279</v>
      </c>
      <c r="P532" s="1005">
        <v>444</v>
      </c>
      <c r="Q532" s="1005">
        <v>0.70440000000000003</v>
      </c>
      <c r="R532" s="1024">
        <f t="shared" si="513"/>
        <v>4.8560527228581341E-2</v>
      </c>
      <c r="S532" s="1005">
        <v>10080</v>
      </c>
      <c r="T532" s="1005">
        <f t="shared" si="490"/>
        <v>124546</v>
      </c>
      <c r="U532" s="1005">
        <f t="shared" si="491"/>
        <v>0</v>
      </c>
      <c r="V532" s="1005">
        <v>555</v>
      </c>
      <c r="W532" s="1005">
        <v>172.8</v>
      </c>
      <c r="X532" s="1005">
        <v>444</v>
      </c>
      <c r="Y532" s="1005">
        <v>0.89559999999999995</v>
      </c>
      <c r="Z532" s="1024">
        <f t="shared" si="514"/>
        <v>3.9134837962962958E-2</v>
      </c>
      <c r="AA532" s="1005">
        <v>4869</v>
      </c>
      <c r="AB532" s="1005">
        <f t="shared" si="492"/>
        <v>74650</v>
      </c>
      <c r="AC532" s="1005">
        <f t="shared" si="493"/>
        <v>0</v>
      </c>
      <c r="AD532" s="1005">
        <v>555</v>
      </c>
      <c r="AE532" s="1005">
        <v>226.8</v>
      </c>
      <c r="AF532" s="1005">
        <v>444</v>
      </c>
      <c r="AG532" s="1005">
        <v>0.92679999999999996</v>
      </c>
      <c r="AH532" s="1024">
        <f t="shared" si="515"/>
        <v>2.0427974057006314E-2</v>
      </c>
      <c r="AI532" s="1005">
        <v>3447</v>
      </c>
      <c r="AJ532" s="1005">
        <f t="shared" si="494"/>
        <v>101244</v>
      </c>
      <c r="AK532" s="1005">
        <f t="shared" si="495"/>
        <v>0</v>
      </c>
      <c r="AL532" s="1005">
        <v>555</v>
      </c>
      <c r="AM532" s="1005">
        <v>80.64</v>
      </c>
      <c r="AN532" s="1005">
        <v>444</v>
      </c>
      <c r="AO532" s="1005">
        <v>0.95179999999999998</v>
      </c>
      <c r="AP532" s="1024">
        <f t="shared" si="516"/>
        <v>3.7352390552995392E-2</v>
      </c>
      <c r="AQ532" s="1005">
        <v>2241</v>
      </c>
      <c r="AR532" s="1005">
        <f t="shared" si="496"/>
        <v>35998</v>
      </c>
      <c r="AS532" s="1005">
        <f t="shared" si="497"/>
        <v>0</v>
      </c>
      <c r="AT532" s="1005">
        <v>555</v>
      </c>
      <c r="AU532" s="1005">
        <v>144</v>
      </c>
      <c r="AV532" s="1005">
        <v>444</v>
      </c>
      <c r="AW532" s="1005">
        <v>0.85289999999999999</v>
      </c>
      <c r="AX532" s="1024">
        <f t="shared" si="517"/>
        <v>3.5416666666666666E-2</v>
      </c>
      <c r="AY532" s="1005">
        <v>3672</v>
      </c>
      <c r="AZ532" s="1005">
        <f t="shared" si="498"/>
        <v>62208</v>
      </c>
      <c r="BA532" s="1005">
        <f t="shared" si="499"/>
        <v>0</v>
      </c>
      <c r="BB532" s="1005">
        <v>555</v>
      </c>
      <c r="BC532" s="1005">
        <v>64.8</v>
      </c>
      <c r="BD532" s="1005">
        <v>444</v>
      </c>
      <c r="BE532" s="1005">
        <v>0.97829999999999995</v>
      </c>
      <c r="BF532" s="1024">
        <f t="shared" si="518"/>
        <v>4.3122759856630825E-2</v>
      </c>
      <c r="BG532" s="1005">
        <v>2079</v>
      </c>
      <c r="BH532" s="1005">
        <f t="shared" si="500"/>
        <v>28927</v>
      </c>
      <c r="BI532" s="1005">
        <f t="shared" si="501"/>
        <v>0</v>
      </c>
      <c r="BJ532" s="1005">
        <v>555</v>
      </c>
      <c r="BK532" s="1005">
        <v>93.6</v>
      </c>
      <c r="BL532" s="1005">
        <v>444</v>
      </c>
      <c r="BM532" s="1005">
        <v>0.97219999999999995</v>
      </c>
      <c r="BN532" s="1024">
        <f t="shared" si="519"/>
        <v>2.403846153846154E-2</v>
      </c>
      <c r="BO532" s="1005">
        <v>1620</v>
      </c>
      <c r="BP532" s="1005">
        <f t="shared" si="502"/>
        <v>40435</v>
      </c>
      <c r="BQ532" s="1005">
        <f t="shared" si="503"/>
        <v>0</v>
      </c>
      <c r="BR532" s="1005">
        <v>555</v>
      </c>
      <c r="BS532" s="1005">
        <v>5.4</v>
      </c>
      <c r="BT532" s="1005">
        <v>444</v>
      </c>
      <c r="BU532" s="1005">
        <v>0.9345</v>
      </c>
      <c r="BV532" s="1024">
        <f t="shared" si="520"/>
        <v>0.23969534050179209</v>
      </c>
      <c r="BW532" s="1005">
        <v>963</v>
      </c>
      <c r="BX532" s="1005">
        <f t="shared" si="504"/>
        <v>2411</v>
      </c>
      <c r="BY532" s="1005">
        <f t="shared" si="505"/>
        <v>0</v>
      </c>
      <c r="BZ532" s="1005">
        <v>555</v>
      </c>
      <c r="CA532" s="1005">
        <v>121.68</v>
      </c>
      <c r="CB532" s="1005">
        <v>444</v>
      </c>
      <c r="CC532" s="1005">
        <v>0.93340000000000001</v>
      </c>
      <c r="CD532" s="1024">
        <f t="shared" si="486"/>
        <v>7.3169179868931733E-2</v>
      </c>
      <c r="CE532" s="1005">
        <v>6624</v>
      </c>
      <c r="CF532" s="1005">
        <f t="shared" si="506"/>
        <v>54318</v>
      </c>
      <c r="CG532" s="1005">
        <f t="shared" si="507"/>
        <v>0</v>
      </c>
      <c r="CH532" s="1005">
        <v>555</v>
      </c>
      <c r="CI532" s="1005">
        <v>192.96</v>
      </c>
      <c r="CJ532" s="1005">
        <v>444</v>
      </c>
      <c r="CK532" s="1005">
        <v>0.90700000000000003</v>
      </c>
      <c r="CL532" s="1024">
        <f t="shared" si="487"/>
        <v>7.3918909914712144E-2</v>
      </c>
      <c r="CM532" s="1005">
        <v>9585</v>
      </c>
      <c r="CN532" s="1005">
        <f t="shared" si="508"/>
        <v>77801</v>
      </c>
      <c r="CO532" s="1005">
        <f t="shared" si="509"/>
        <v>0</v>
      </c>
      <c r="CP532" s="1005">
        <v>555</v>
      </c>
      <c r="CQ532" s="1005">
        <v>99.36</v>
      </c>
      <c r="CR532" s="1005">
        <v>444</v>
      </c>
      <c r="CS532" s="1005">
        <v>0.92169999999999996</v>
      </c>
      <c r="CT532" s="1024">
        <f t="shared" si="457"/>
        <v>0.18201164874551973</v>
      </c>
      <c r="CU532" s="1005">
        <v>13455</v>
      </c>
      <c r="CV532" s="1005">
        <f t="shared" si="510"/>
        <v>44354</v>
      </c>
      <c r="CW532" s="1005">
        <f t="shared" si="511"/>
        <v>0</v>
      </c>
    </row>
    <row r="533" spans="1:101">
      <c r="A533" s="1004">
        <v>527</v>
      </c>
      <c r="B533" s="1005" t="s">
        <v>2025</v>
      </c>
      <c r="C533" s="1004" t="s">
        <v>1274</v>
      </c>
      <c r="D533" s="1005" t="s">
        <v>2011</v>
      </c>
      <c r="E533" s="1004" t="s">
        <v>55</v>
      </c>
      <c r="F533" s="1004">
        <v>555</v>
      </c>
      <c r="G533" s="1005">
        <v>120</v>
      </c>
      <c r="H533" s="1004">
        <v>444</v>
      </c>
      <c r="I533" s="1005">
        <v>0.72330000000000005</v>
      </c>
      <c r="J533" s="1024">
        <f t="shared" si="512"/>
        <v>0.69319444444444445</v>
      </c>
      <c r="K533" s="1005">
        <v>59892</v>
      </c>
      <c r="L533" s="1005">
        <f t="shared" si="488"/>
        <v>51840</v>
      </c>
      <c r="M533" s="1005">
        <f t="shared" si="489"/>
        <v>8052</v>
      </c>
      <c r="N533" s="1005">
        <v>555</v>
      </c>
      <c r="O533" s="1005">
        <v>144</v>
      </c>
      <c r="P533" s="1005">
        <v>444</v>
      </c>
      <c r="Q533" s="1005">
        <v>0.75600000000000001</v>
      </c>
      <c r="R533" s="1024">
        <f t="shared" si="513"/>
        <v>0.623991935483871</v>
      </c>
      <c r="S533" s="1005">
        <v>66852</v>
      </c>
      <c r="T533" s="1005">
        <f t="shared" si="490"/>
        <v>64282</v>
      </c>
      <c r="U533" s="1005">
        <f t="shared" si="491"/>
        <v>2570</v>
      </c>
      <c r="V533" s="1005">
        <v>555</v>
      </c>
      <c r="W533" s="1005">
        <v>156</v>
      </c>
      <c r="X533" s="1005">
        <v>444</v>
      </c>
      <c r="Y533" s="1005">
        <v>0.82899999999999996</v>
      </c>
      <c r="Z533" s="1024">
        <f t="shared" si="514"/>
        <v>0.78685897435897434</v>
      </c>
      <c r="AA533" s="1005">
        <v>88380</v>
      </c>
      <c r="AB533" s="1005">
        <f t="shared" si="492"/>
        <v>67392</v>
      </c>
      <c r="AC533" s="1005">
        <f t="shared" si="493"/>
        <v>20988</v>
      </c>
      <c r="AD533" s="1005">
        <v>555</v>
      </c>
      <c r="AE533" s="1005">
        <v>168</v>
      </c>
      <c r="AF533" s="1005">
        <v>444</v>
      </c>
      <c r="AG533" s="1005">
        <v>0.86350000000000005</v>
      </c>
      <c r="AH533" s="1024">
        <f t="shared" si="515"/>
        <v>0.62749615975422424</v>
      </c>
      <c r="AI533" s="1005">
        <v>78432</v>
      </c>
      <c r="AJ533" s="1005">
        <f t="shared" si="494"/>
        <v>74995</v>
      </c>
      <c r="AK533" s="1005">
        <f t="shared" si="495"/>
        <v>3437</v>
      </c>
      <c r="AL533" s="1005">
        <v>555</v>
      </c>
      <c r="AM533" s="1005">
        <v>168</v>
      </c>
      <c r="AN533" s="1005">
        <v>444</v>
      </c>
      <c r="AO533" s="1005">
        <v>0.86650000000000005</v>
      </c>
      <c r="AP533" s="1024">
        <f t="shared" si="516"/>
        <v>0.69254032258064513</v>
      </c>
      <c r="AQ533" s="1005">
        <v>86562</v>
      </c>
      <c r="AR533" s="1005">
        <f t="shared" si="496"/>
        <v>74995</v>
      </c>
      <c r="AS533" s="1005">
        <f t="shared" si="497"/>
        <v>11567</v>
      </c>
      <c r="AT533" s="1005">
        <v>555</v>
      </c>
      <c r="AU533" s="1005">
        <v>172.8</v>
      </c>
      <c r="AV533" s="1005">
        <v>444</v>
      </c>
      <c r="AW533" s="1005">
        <v>0.86950000000000005</v>
      </c>
      <c r="AX533" s="1024">
        <f t="shared" si="517"/>
        <v>0.64192708333333326</v>
      </c>
      <c r="AY533" s="1005">
        <v>79866</v>
      </c>
      <c r="AZ533" s="1005">
        <f t="shared" si="498"/>
        <v>74650</v>
      </c>
      <c r="BA533" s="1005">
        <f t="shared" si="499"/>
        <v>5216</v>
      </c>
      <c r="BB533" s="1005">
        <v>555</v>
      </c>
      <c r="BC533" s="1005">
        <v>168</v>
      </c>
      <c r="BD533" s="1005">
        <v>444</v>
      </c>
      <c r="BE533" s="1005">
        <v>0.87280000000000002</v>
      </c>
      <c r="BF533" s="1024">
        <f t="shared" si="518"/>
        <v>0.72100614439324118</v>
      </c>
      <c r="BG533" s="1005">
        <v>90120</v>
      </c>
      <c r="BH533" s="1005">
        <f t="shared" si="500"/>
        <v>74995</v>
      </c>
      <c r="BI533" s="1005">
        <f t="shared" si="501"/>
        <v>15125</v>
      </c>
      <c r="BJ533" s="1005">
        <v>555</v>
      </c>
      <c r="BK533" s="1005">
        <v>186.24</v>
      </c>
      <c r="BL533" s="1005">
        <v>444</v>
      </c>
      <c r="BM533" s="1005">
        <v>0.88009999999999999</v>
      </c>
      <c r="BN533" s="1024">
        <f t="shared" si="519"/>
        <v>0.81449563287514304</v>
      </c>
      <c r="BO533" s="1005">
        <v>109218</v>
      </c>
      <c r="BP533" s="1005">
        <f t="shared" si="502"/>
        <v>80456</v>
      </c>
      <c r="BQ533" s="1005">
        <f t="shared" si="503"/>
        <v>28762</v>
      </c>
      <c r="BR533" s="1005">
        <v>555</v>
      </c>
      <c r="BS533" s="1005">
        <v>231.36</v>
      </c>
      <c r="BT533" s="1005">
        <v>444</v>
      </c>
      <c r="BU533" s="1005">
        <v>0.90300000000000002</v>
      </c>
      <c r="BV533" s="1024">
        <f t="shared" si="520"/>
        <v>0.61278610627760677</v>
      </c>
      <c r="BW533" s="1005">
        <v>105480</v>
      </c>
      <c r="BX533" s="1005">
        <f t="shared" si="504"/>
        <v>103279</v>
      </c>
      <c r="BY533" s="1005">
        <f t="shared" si="505"/>
        <v>2201</v>
      </c>
      <c r="BZ533" s="1005">
        <v>555</v>
      </c>
      <c r="CA533" s="1005">
        <v>223.68</v>
      </c>
      <c r="CB533" s="1005">
        <v>444</v>
      </c>
      <c r="CC533" s="1005">
        <v>0.92610000000000003</v>
      </c>
      <c r="CD533" s="1024">
        <f t="shared" si="486"/>
        <v>0.71285592320826985</v>
      </c>
      <c r="CE533" s="1005">
        <v>118632</v>
      </c>
      <c r="CF533" s="1005">
        <f t="shared" si="506"/>
        <v>99851</v>
      </c>
      <c r="CG533" s="1005">
        <f t="shared" si="507"/>
        <v>18781</v>
      </c>
      <c r="CH533" s="1005">
        <v>555</v>
      </c>
      <c r="CI533" s="1005">
        <v>227.04</v>
      </c>
      <c r="CJ533" s="1005">
        <v>444</v>
      </c>
      <c r="CK533" s="1005">
        <v>0.93089999999999995</v>
      </c>
      <c r="CL533" s="1024">
        <f t="shared" si="487"/>
        <v>0.66370463354474984</v>
      </c>
      <c r="CM533" s="1005">
        <v>101262</v>
      </c>
      <c r="CN533" s="1005">
        <f t="shared" si="508"/>
        <v>91543</v>
      </c>
      <c r="CO533" s="1005">
        <f t="shared" si="509"/>
        <v>9719</v>
      </c>
      <c r="CP533" s="1005">
        <v>555</v>
      </c>
      <c r="CQ533" s="1005">
        <v>226.56</v>
      </c>
      <c r="CR533" s="1005">
        <v>444</v>
      </c>
      <c r="CS533" s="1005">
        <v>0.94040000000000001</v>
      </c>
      <c r="CT533" s="1024">
        <f t="shared" si="457"/>
        <v>0.6312505695279752</v>
      </c>
      <c r="CU533" s="1005">
        <v>106404</v>
      </c>
      <c r="CV533" s="1005">
        <f t="shared" si="510"/>
        <v>101136</v>
      </c>
      <c r="CW533" s="1005">
        <f t="shared" si="511"/>
        <v>5268</v>
      </c>
    </row>
    <row r="534" spans="1:101">
      <c r="A534" s="1004">
        <v>528</v>
      </c>
      <c r="B534" s="1005" t="s">
        <v>390</v>
      </c>
      <c r="C534" s="1004" t="s">
        <v>1274</v>
      </c>
      <c r="D534" s="1005" t="s">
        <v>2050</v>
      </c>
      <c r="E534" s="1004" t="s">
        <v>55</v>
      </c>
      <c r="F534" s="1004">
        <v>555.55999999999995</v>
      </c>
      <c r="G534" s="1005">
        <v>349</v>
      </c>
      <c r="H534" s="1004">
        <v>555.55999999999995</v>
      </c>
      <c r="I534" s="1005">
        <v>0.91949999999999998</v>
      </c>
      <c r="J534" s="1024">
        <f t="shared" si="512"/>
        <v>0.66917382999044894</v>
      </c>
      <c r="K534" s="1005">
        <v>168150</v>
      </c>
      <c r="L534" s="1005">
        <f t="shared" si="488"/>
        <v>150768</v>
      </c>
      <c r="M534" s="1005">
        <f t="shared" si="489"/>
        <v>17382</v>
      </c>
      <c r="N534" s="1005">
        <v>555.55999999999995</v>
      </c>
      <c r="O534" s="1005">
        <v>419</v>
      </c>
      <c r="P534" s="1005">
        <v>555.55999999999995</v>
      </c>
      <c r="Q534" s="1005">
        <v>0.91579999999999995</v>
      </c>
      <c r="R534" s="1024">
        <f t="shared" si="513"/>
        <v>0.53075358636795233</v>
      </c>
      <c r="S534" s="1005">
        <v>165455</v>
      </c>
      <c r="T534" s="1005">
        <f t="shared" si="490"/>
        <v>187042</v>
      </c>
      <c r="U534" s="1005">
        <f t="shared" si="491"/>
        <v>0</v>
      </c>
      <c r="V534" s="1005">
        <v>555.55999999999995</v>
      </c>
      <c r="W534" s="1005">
        <v>380</v>
      </c>
      <c r="X534" s="1005">
        <v>555.55999999999995</v>
      </c>
      <c r="Y534" s="1005">
        <v>0.91769999999999996</v>
      </c>
      <c r="Z534" s="1024">
        <f t="shared" si="514"/>
        <v>0.60517178362573099</v>
      </c>
      <c r="AA534" s="1005">
        <v>165575</v>
      </c>
      <c r="AB534" s="1005">
        <f t="shared" si="492"/>
        <v>164160</v>
      </c>
      <c r="AC534" s="1005">
        <f t="shared" si="493"/>
        <v>1415</v>
      </c>
      <c r="AD534" s="1005">
        <v>555.55999999999995</v>
      </c>
      <c r="AE534" s="1005">
        <v>380</v>
      </c>
      <c r="AF534" s="1005">
        <v>555.55999999999995</v>
      </c>
      <c r="AG534" s="1005">
        <v>0.91320000000000001</v>
      </c>
      <c r="AH534" s="1024">
        <f t="shared" si="515"/>
        <v>0.50726867572156198</v>
      </c>
      <c r="AI534" s="1005">
        <v>143415</v>
      </c>
      <c r="AJ534" s="1005">
        <f t="shared" si="494"/>
        <v>169632</v>
      </c>
      <c r="AK534" s="1005">
        <f t="shared" si="495"/>
        <v>0</v>
      </c>
      <c r="AL534" s="1005">
        <v>555.55999999999995</v>
      </c>
      <c r="AM534" s="1005">
        <v>359</v>
      </c>
      <c r="AN534" s="1005">
        <v>555.55999999999995</v>
      </c>
      <c r="AO534" s="1005">
        <v>0.90920000000000001</v>
      </c>
      <c r="AP534" s="1024">
        <f t="shared" si="516"/>
        <v>0.66369395273609488</v>
      </c>
      <c r="AQ534" s="1005">
        <v>177270</v>
      </c>
      <c r="AR534" s="1005">
        <f t="shared" si="496"/>
        <v>160258</v>
      </c>
      <c r="AS534" s="1005">
        <f t="shared" si="497"/>
        <v>17012</v>
      </c>
      <c r="AT534" s="1005">
        <v>555.55999999999995</v>
      </c>
      <c r="AU534" s="1005">
        <v>365</v>
      </c>
      <c r="AV534" s="1005">
        <v>555.55999999999995</v>
      </c>
      <c r="AW534" s="1005">
        <v>0.91049999999999998</v>
      </c>
      <c r="AX534" s="1024">
        <f t="shared" si="517"/>
        <v>0.51586757990867582</v>
      </c>
      <c r="AY534" s="1005">
        <v>135570</v>
      </c>
      <c r="AZ534" s="1005">
        <f t="shared" si="498"/>
        <v>157680</v>
      </c>
      <c r="BA534" s="1005">
        <f t="shared" si="499"/>
        <v>0</v>
      </c>
      <c r="BB534" s="1005">
        <v>555.55999999999995</v>
      </c>
      <c r="BC534" s="1005">
        <v>305.76</v>
      </c>
      <c r="BD534" s="1005">
        <v>555.55999999999995</v>
      </c>
      <c r="BE534" s="1005">
        <v>0.91120000000000001</v>
      </c>
      <c r="BF534" s="1024">
        <f t="shared" si="518"/>
        <v>0.18390627549613725</v>
      </c>
      <c r="BG534" s="1005">
        <v>41836</v>
      </c>
      <c r="BH534" s="1005">
        <f t="shared" si="500"/>
        <v>136491</v>
      </c>
      <c r="BI534" s="1005">
        <f t="shared" si="501"/>
        <v>0</v>
      </c>
      <c r="BJ534" s="1005">
        <v>555.55999999999995</v>
      </c>
      <c r="BK534" s="1005">
        <v>321</v>
      </c>
      <c r="BL534" s="1005">
        <v>555.55999999999995</v>
      </c>
      <c r="BM534" s="1005">
        <v>0.90749999999999997</v>
      </c>
      <c r="BN534" s="1024">
        <f t="shared" si="519"/>
        <v>0.59867601246105917</v>
      </c>
      <c r="BO534" s="1005">
        <v>138366</v>
      </c>
      <c r="BP534" s="1005">
        <f t="shared" si="502"/>
        <v>138672</v>
      </c>
      <c r="BQ534" s="1005">
        <f t="shared" si="503"/>
        <v>0</v>
      </c>
      <c r="BR534" s="1005">
        <v>555.55999999999995</v>
      </c>
      <c r="BS534" s="1005">
        <v>376.08</v>
      </c>
      <c r="BT534" s="1005">
        <v>555.55999999999995</v>
      </c>
      <c r="BU534" s="1005">
        <v>0.93</v>
      </c>
      <c r="BV534" s="1024">
        <f t="shared" si="520"/>
        <v>0.52013641572486302</v>
      </c>
      <c r="BW534" s="1005">
        <v>145536</v>
      </c>
      <c r="BX534" s="1005">
        <f t="shared" si="504"/>
        <v>167882</v>
      </c>
      <c r="BY534" s="1005">
        <f t="shared" si="505"/>
        <v>0</v>
      </c>
      <c r="BZ534" s="1005">
        <v>555.55999999999995</v>
      </c>
      <c r="CA534" s="1005">
        <v>396.24</v>
      </c>
      <c r="CB534" s="1005">
        <v>555.55999999999995</v>
      </c>
      <c r="CC534" s="1005">
        <v>0.93510000000000004</v>
      </c>
      <c r="CD534" s="1024">
        <f t="shared" si="486"/>
        <v>0.5467930807656487</v>
      </c>
      <c r="CE534" s="1005">
        <v>161196</v>
      </c>
      <c r="CF534" s="1005">
        <f t="shared" si="506"/>
        <v>176882</v>
      </c>
      <c r="CG534" s="1005">
        <f t="shared" si="507"/>
        <v>0</v>
      </c>
      <c r="CH534" s="1005">
        <v>555.55999999999995</v>
      </c>
      <c r="CI534" s="1005">
        <v>350.88</v>
      </c>
      <c r="CJ534" s="1005">
        <v>555.55999999999995</v>
      </c>
      <c r="CK534" s="1005">
        <v>0.93500000000000005</v>
      </c>
      <c r="CL534" s="1024">
        <f t="shared" si="487"/>
        <v>0.56582225913621265</v>
      </c>
      <c r="CM534" s="1005">
        <v>133416</v>
      </c>
      <c r="CN534" s="1005">
        <f t="shared" si="508"/>
        <v>141475</v>
      </c>
      <c r="CO534" s="1005">
        <f t="shared" si="509"/>
        <v>0</v>
      </c>
      <c r="CP534" s="1005">
        <v>555.55999999999995</v>
      </c>
      <c r="CQ534" s="1005">
        <v>273.60000000000002</v>
      </c>
      <c r="CR534" s="1005">
        <v>555.55999999999995</v>
      </c>
      <c r="CS534" s="1005">
        <v>0.92190000000000005</v>
      </c>
      <c r="CT534" s="1024">
        <f t="shared" si="457"/>
        <v>0.62230298528579508</v>
      </c>
      <c r="CU534" s="1005">
        <v>126675</v>
      </c>
      <c r="CV534" s="1005">
        <f t="shared" si="510"/>
        <v>122135</v>
      </c>
      <c r="CW534" s="1005">
        <f t="shared" si="511"/>
        <v>4540</v>
      </c>
    </row>
    <row r="535" spans="1:101">
      <c r="A535" s="1004">
        <v>529</v>
      </c>
      <c r="B535" s="1005" t="s">
        <v>824</v>
      </c>
      <c r="C535" s="1004" t="s">
        <v>1274</v>
      </c>
      <c r="D535" s="1005" t="s">
        <v>2011</v>
      </c>
      <c r="E535" s="1004" t="s">
        <v>55</v>
      </c>
      <c r="F535" s="1004">
        <v>556</v>
      </c>
      <c r="G535" s="1005">
        <v>454.32</v>
      </c>
      <c r="H535" s="1004">
        <v>454.32</v>
      </c>
      <c r="I535" s="1005">
        <v>0.92910000000000004</v>
      </c>
      <c r="J535" s="1024">
        <f t="shared" si="512"/>
        <v>0.53812107471972759</v>
      </c>
      <c r="K535" s="1005">
        <v>176025</v>
      </c>
      <c r="L535" s="1005">
        <f t="shared" si="488"/>
        <v>196266</v>
      </c>
      <c r="M535" s="1005">
        <f t="shared" si="489"/>
        <v>0</v>
      </c>
      <c r="N535" s="1005">
        <v>556</v>
      </c>
      <c r="O535" s="1005">
        <v>527.76</v>
      </c>
      <c r="P535" s="1005">
        <v>527.76</v>
      </c>
      <c r="Q535" s="1005">
        <v>0.77459999999999996</v>
      </c>
      <c r="R535" s="1024">
        <f t="shared" si="513"/>
        <v>0.39899306625201092</v>
      </c>
      <c r="S535" s="1005">
        <v>156666</v>
      </c>
      <c r="T535" s="1005">
        <f t="shared" si="490"/>
        <v>235592</v>
      </c>
      <c r="U535" s="1005">
        <f t="shared" si="491"/>
        <v>0</v>
      </c>
      <c r="V535" s="1005">
        <v>556</v>
      </c>
      <c r="W535" s="1005">
        <v>504</v>
      </c>
      <c r="X535" s="1005">
        <v>504</v>
      </c>
      <c r="Y535" s="1005">
        <v>0.72550000000000003</v>
      </c>
      <c r="Z535" s="1024">
        <f t="shared" si="514"/>
        <v>0.45628306878306879</v>
      </c>
      <c r="AA535" s="1005">
        <v>165576</v>
      </c>
      <c r="AB535" s="1005">
        <f t="shared" si="492"/>
        <v>217728</v>
      </c>
      <c r="AC535" s="1005">
        <f t="shared" si="493"/>
        <v>0</v>
      </c>
      <c r="AD535" s="1005">
        <v>556</v>
      </c>
      <c r="AE535" s="1005">
        <v>553.67999999999995</v>
      </c>
      <c r="AF535" s="1005">
        <v>553.67999999999995</v>
      </c>
      <c r="AG535" s="1005">
        <v>0.78900000000000003</v>
      </c>
      <c r="AH535" s="1024">
        <f t="shared" si="515"/>
        <v>0.51977006632455691</v>
      </c>
      <c r="AI535" s="1005">
        <v>214113</v>
      </c>
      <c r="AJ535" s="1005">
        <f t="shared" si="494"/>
        <v>247163</v>
      </c>
      <c r="AK535" s="1005">
        <f t="shared" si="495"/>
        <v>0</v>
      </c>
      <c r="AL535" s="1005">
        <v>556</v>
      </c>
      <c r="AM535" s="1005">
        <v>558.24</v>
      </c>
      <c r="AN535" s="1005">
        <v>558.24</v>
      </c>
      <c r="AO535" s="1005">
        <v>0.76500000000000001</v>
      </c>
      <c r="AP535" s="1024">
        <f t="shared" si="516"/>
        <v>0.60832268157681435</v>
      </c>
      <c r="AQ535" s="1005">
        <v>252655</v>
      </c>
      <c r="AR535" s="1005">
        <f t="shared" si="496"/>
        <v>249198</v>
      </c>
      <c r="AS535" s="1005">
        <f t="shared" si="497"/>
        <v>3457</v>
      </c>
      <c r="AT535" s="1005">
        <v>556</v>
      </c>
      <c r="AU535" s="1005">
        <v>572.4</v>
      </c>
      <c r="AV535" s="1005">
        <v>572.4</v>
      </c>
      <c r="AW535" s="1005">
        <v>0.8448</v>
      </c>
      <c r="AX535" s="1024">
        <f t="shared" si="517"/>
        <v>0.42039366410435591</v>
      </c>
      <c r="AY535" s="1005">
        <v>173256</v>
      </c>
      <c r="AZ535" s="1005">
        <f t="shared" si="498"/>
        <v>247277</v>
      </c>
      <c r="BA535" s="1005">
        <f t="shared" si="499"/>
        <v>0</v>
      </c>
      <c r="BB535" s="1005">
        <v>556</v>
      </c>
      <c r="BC535" s="1005">
        <v>368.16</v>
      </c>
      <c r="BD535" s="1005">
        <v>444.8</v>
      </c>
      <c r="BE535" s="1005">
        <v>0.99199999999999999</v>
      </c>
      <c r="BF535" s="1024">
        <f t="shared" si="518"/>
        <v>0.31232037963858628</v>
      </c>
      <c r="BG535" s="1005">
        <v>85548</v>
      </c>
      <c r="BH535" s="1005">
        <f t="shared" si="500"/>
        <v>164347</v>
      </c>
      <c r="BI535" s="1005">
        <f t="shared" si="501"/>
        <v>0</v>
      </c>
      <c r="BJ535" s="1005">
        <v>556</v>
      </c>
      <c r="BK535" s="1005">
        <v>243.12</v>
      </c>
      <c r="BL535" s="1005">
        <v>444.8</v>
      </c>
      <c r="BM535" s="1005">
        <v>0.94010000000000005</v>
      </c>
      <c r="BN535" s="1024">
        <f t="shared" si="519"/>
        <v>0.14264217944499288</v>
      </c>
      <c r="BO535" s="1005">
        <v>24969</v>
      </c>
      <c r="BP535" s="1005">
        <f t="shared" si="502"/>
        <v>105028</v>
      </c>
      <c r="BQ535" s="1005">
        <f t="shared" si="503"/>
        <v>0</v>
      </c>
      <c r="BR535" s="1005">
        <v>556</v>
      </c>
      <c r="BS535" s="1005">
        <v>218.88</v>
      </c>
      <c r="BT535" s="1005">
        <v>444.8</v>
      </c>
      <c r="BU535" s="1005">
        <v>0.87580000000000002</v>
      </c>
      <c r="BV535" s="1024">
        <f t="shared" si="520"/>
        <v>9.5998249151103568E-2</v>
      </c>
      <c r="BW535" s="1005">
        <v>15633</v>
      </c>
      <c r="BX535" s="1005">
        <f t="shared" si="504"/>
        <v>97708</v>
      </c>
      <c r="BY535" s="1005">
        <f t="shared" si="505"/>
        <v>0</v>
      </c>
      <c r="BZ535" s="1005">
        <v>556</v>
      </c>
      <c r="CA535" s="1005">
        <v>479.52</v>
      </c>
      <c r="CB535" s="1005">
        <v>479.52</v>
      </c>
      <c r="CC535" s="1005">
        <v>0.94159999999999999</v>
      </c>
      <c r="CD535" s="1024">
        <f t="shared" si="486"/>
        <v>0.36349353385643707</v>
      </c>
      <c r="CE535" s="1005">
        <v>129681</v>
      </c>
      <c r="CF535" s="1005">
        <f t="shared" si="506"/>
        <v>214058</v>
      </c>
      <c r="CG535" s="1005">
        <f t="shared" si="507"/>
        <v>0</v>
      </c>
      <c r="CH535" s="1005">
        <v>556</v>
      </c>
      <c r="CI535" s="1005">
        <v>517.91999999999996</v>
      </c>
      <c r="CJ535" s="1005">
        <v>517.91999999999996</v>
      </c>
      <c r="CK535" s="1005">
        <v>0.91949999999999998</v>
      </c>
      <c r="CL535" s="1024">
        <f t="shared" si="487"/>
        <v>0.54695947250540622</v>
      </c>
      <c r="CM535" s="1005">
        <v>190365</v>
      </c>
      <c r="CN535" s="1005">
        <f t="shared" si="508"/>
        <v>208825</v>
      </c>
      <c r="CO535" s="1005">
        <f t="shared" si="509"/>
        <v>0</v>
      </c>
      <c r="CP535" s="1005">
        <v>556</v>
      </c>
      <c r="CQ535" s="1005">
        <v>475.68</v>
      </c>
      <c r="CR535" s="1005">
        <v>475.68</v>
      </c>
      <c r="CS535" s="1005">
        <v>0.9335</v>
      </c>
      <c r="CT535" s="1024">
        <f t="shared" si="457"/>
        <v>0.56504847389950419</v>
      </c>
      <c r="CU535" s="1005">
        <v>199974</v>
      </c>
      <c r="CV535" s="1005">
        <f t="shared" si="510"/>
        <v>212344</v>
      </c>
      <c r="CW535" s="1005">
        <f t="shared" si="511"/>
        <v>0</v>
      </c>
    </row>
    <row r="536" spans="1:101">
      <c r="A536" s="1004">
        <v>530</v>
      </c>
      <c r="B536" s="1005" t="s">
        <v>612</v>
      </c>
      <c r="C536" s="1004" t="s">
        <v>1274</v>
      </c>
      <c r="D536" s="1005" t="s">
        <v>2203</v>
      </c>
      <c r="E536" s="1004" t="s">
        <v>55</v>
      </c>
      <c r="F536" s="1004">
        <v>556</v>
      </c>
      <c r="G536" s="1005">
        <v>19.68</v>
      </c>
      <c r="H536" s="1004">
        <v>444.8</v>
      </c>
      <c r="I536" s="1005">
        <v>0.50639999999999996</v>
      </c>
      <c r="J536" s="1024">
        <f t="shared" si="512"/>
        <v>0.1638719512195122</v>
      </c>
      <c r="K536" s="1005">
        <v>2322</v>
      </c>
      <c r="L536" s="1005">
        <f t="shared" si="488"/>
        <v>8502</v>
      </c>
      <c r="M536" s="1005">
        <f t="shared" si="489"/>
        <v>0</v>
      </c>
      <c r="N536" s="1005">
        <v>556</v>
      </c>
      <c r="O536" s="1005">
        <v>25.68</v>
      </c>
      <c r="P536" s="1005">
        <v>444.8</v>
      </c>
      <c r="Q536" s="1005">
        <v>0.47370000000000001</v>
      </c>
      <c r="R536" s="1024">
        <f t="shared" si="513"/>
        <v>8.683172545472817E-2</v>
      </c>
      <c r="S536" s="1005">
        <v>1659</v>
      </c>
      <c r="T536" s="1005">
        <f t="shared" si="490"/>
        <v>11464</v>
      </c>
      <c r="U536" s="1005">
        <f t="shared" si="491"/>
        <v>0</v>
      </c>
      <c r="V536" s="1005">
        <v>556</v>
      </c>
      <c r="W536" s="1005">
        <v>25.8</v>
      </c>
      <c r="X536" s="1005">
        <v>444.8</v>
      </c>
      <c r="Y536" s="1005">
        <v>0</v>
      </c>
      <c r="Z536" s="1024">
        <f t="shared" si="514"/>
        <v>0</v>
      </c>
      <c r="AA536" s="1005">
        <v>0</v>
      </c>
      <c r="AB536" s="1005">
        <f t="shared" si="492"/>
        <v>11146</v>
      </c>
      <c r="AC536" s="1005">
        <f t="shared" si="493"/>
        <v>0</v>
      </c>
      <c r="AD536" s="1005">
        <v>556</v>
      </c>
      <c r="AE536" s="1005">
        <v>25.8</v>
      </c>
      <c r="AF536" s="1005">
        <v>444.8</v>
      </c>
      <c r="AG536" s="1005">
        <v>0</v>
      </c>
      <c r="AH536" s="1024">
        <f t="shared" si="515"/>
        <v>0</v>
      </c>
      <c r="AI536" s="1005">
        <v>0</v>
      </c>
      <c r="AJ536" s="1005">
        <f t="shared" si="494"/>
        <v>11517</v>
      </c>
      <c r="AK536" s="1005">
        <f t="shared" si="495"/>
        <v>0</v>
      </c>
      <c r="AL536" s="1005">
        <v>556</v>
      </c>
      <c r="AM536" s="1005">
        <v>6.24</v>
      </c>
      <c r="AN536" s="1005">
        <v>444.8</v>
      </c>
      <c r="AO536" s="1005">
        <v>0.55400000000000005</v>
      </c>
      <c r="AP536" s="1024">
        <f t="shared" si="516"/>
        <v>0.2927264267990074</v>
      </c>
      <c r="AQ536" s="1005">
        <v>1359</v>
      </c>
      <c r="AR536" s="1005">
        <f t="shared" si="496"/>
        <v>2786</v>
      </c>
      <c r="AS536" s="1005">
        <f t="shared" si="497"/>
        <v>0</v>
      </c>
      <c r="AT536" s="1005">
        <v>556</v>
      </c>
      <c r="AU536" s="1005">
        <v>24.48</v>
      </c>
      <c r="AV536" s="1005">
        <v>444.8</v>
      </c>
      <c r="AW536" s="1005">
        <v>0.44450000000000001</v>
      </c>
      <c r="AX536" s="1024">
        <f t="shared" si="517"/>
        <v>0.15352668845315906</v>
      </c>
      <c r="AY536" s="1005">
        <v>2706</v>
      </c>
      <c r="AZ536" s="1005">
        <f t="shared" si="498"/>
        <v>10575</v>
      </c>
      <c r="BA536" s="1005">
        <f t="shared" si="499"/>
        <v>0</v>
      </c>
      <c r="BB536" s="1005">
        <v>556</v>
      </c>
      <c r="BC536" s="1005">
        <v>17.04</v>
      </c>
      <c r="BD536" s="1005">
        <v>444.8</v>
      </c>
      <c r="BE536" s="1005">
        <v>0.43140000000000001</v>
      </c>
      <c r="BF536" s="1024">
        <f t="shared" si="518"/>
        <v>0.18646827199757685</v>
      </c>
      <c r="BG536" s="1005">
        <v>2364</v>
      </c>
      <c r="BH536" s="1005">
        <f t="shared" si="500"/>
        <v>7607</v>
      </c>
      <c r="BI536" s="1005">
        <f t="shared" si="501"/>
        <v>0</v>
      </c>
      <c r="BJ536" s="1005">
        <v>556</v>
      </c>
      <c r="BK536" s="1005">
        <v>20.64</v>
      </c>
      <c r="BL536" s="1005">
        <v>444.8</v>
      </c>
      <c r="BM536" s="1005">
        <v>0.2266</v>
      </c>
      <c r="BN536" s="1024">
        <f t="shared" si="519"/>
        <v>0.51841085271317822</v>
      </c>
      <c r="BO536" s="1005">
        <v>7704</v>
      </c>
      <c r="BP536" s="1005">
        <f t="shared" si="502"/>
        <v>8916</v>
      </c>
      <c r="BQ536" s="1005">
        <f t="shared" si="503"/>
        <v>0</v>
      </c>
      <c r="BR536" s="1005">
        <v>556</v>
      </c>
      <c r="BS536" s="1005">
        <v>26.4</v>
      </c>
      <c r="BT536" s="1005">
        <v>444.8</v>
      </c>
      <c r="BU536" s="1005">
        <v>0.1905</v>
      </c>
      <c r="BV536" s="1024">
        <f t="shared" si="520"/>
        <v>0.46096041055718479</v>
      </c>
      <c r="BW536" s="1005">
        <v>9054</v>
      </c>
      <c r="BX536" s="1005">
        <f t="shared" si="504"/>
        <v>11785</v>
      </c>
      <c r="BY536" s="1005">
        <f t="shared" si="505"/>
        <v>0</v>
      </c>
      <c r="BZ536" s="1005">
        <v>556</v>
      </c>
      <c r="CA536" s="1005">
        <v>26.4</v>
      </c>
      <c r="CB536" s="1005">
        <v>444.8</v>
      </c>
      <c r="CC536" s="1005">
        <v>0</v>
      </c>
      <c r="CD536" s="1024">
        <f t="shared" si="486"/>
        <v>0</v>
      </c>
      <c r="CE536" s="1005">
        <v>0</v>
      </c>
      <c r="CF536" s="1005">
        <f t="shared" si="506"/>
        <v>11785</v>
      </c>
      <c r="CG536" s="1005">
        <f t="shared" si="507"/>
        <v>0</v>
      </c>
      <c r="CH536" s="1005">
        <v>556</v>
      </c>
      <c r="CI536" s="1005">
        <v>0</v>
      </c>
      <c r="CJ536" s="1005">
        <v>444.8</v>
      </c>
      <c r="CK536" s="1005">
        <v>0</v>
      </c>
      <c r="CL536" s="1024">
        <v>0</v>
      </c>
      <c r="CM536" s="1005">
        <v>0</v>
      </c>
      <c r="CN536" s="1005">
        <f t="shared" si="508"/>
        <v>0</v>
      </c>
      <c r="CO536" s="1005">
        <f t="shared" si="509"/>
        <v>0</v>
      </c>
      <c r="CP536" s="1005">
        <v>556</v>
      </c>
      <c r="CQ536" s="1005">
        <v>0</v>
      </c>
      <c r="CR536" s="1005">
        <v>444.8</v>
      </c>
      <c r="CS536" s="1005">
        <v>0</v>
      </c>
      <c r="CT536" s="1024">
        <v>0</v>
      </c>
      <c r="CU536" s="1005">
        <v>0</v>
      </c>
      <c r="CV536" s="1005">
        <f t="shared" si="510"/>
        <v>0</v>
      </c>
      <c r="CW536" s="1005">
        <f t="shared" si="511"/>
        <v>0</v>
      </c>
    </row>
    <row r="537" spans="1:101">
      <c r="A537" s="1004">
        <v>531</v>
      </c>
      <c r="B537" s="1005" t="s">
        <v>2058</v>
      </c>
      <c r="C537" s="1004" t="s">
        <v>1274</v>
      </c>
      <c r="D537" s="1005" t="s">
        <v>2054</v>
      </c>
      <c r="E537" s="1004" t="s">
        <v>55</v>
      </c>
      <c r="F537" s="1004">
        <v>0</v>
      </c>
      <c r="G537" s="1005"/>
      <c r="H537" s="1004"/>
      <c r="I537" s="1005"/>
      <c r="J537" s="1024">
        <v>0</v>
      </c>
      <c r="K537" s="1005"/>
      <c r="L537" s="1005">
        <f t="shared" si="488"/>
        <v>0</v>
      </c>
      <c r="M537" s="1005">
        <f t="shared" si="489"/>
        <v>0</v>
      </c>
      <c r="N537" s="1005"/>
      <c r="O537" s="1005"/>
      <c r="P537" s="1005"/>
      <c r="Q537" s="1005"/>
      <c r="R537" s="1024">
        <v>0</v>
      </c>
      <c r="S537" s="1005"/>
      <c r="T537" s="1005">
        <f t="shared" si="490"/>
        <v>0</v>
      </c>
      <c r="U537" s="1005">
        <f t="shared" si="491"/>
        <v>0</v>
      </c>
      <c r="V537" s="1005"/>
      <c r="W537" s="1005"/>
      <c r="X537" s="1005"/>
      <c r="Y537" s="1005"/>
      <c r="Z537" s="1024">
        <v>0</v>
      </c>
      <c r="AA537" s="1005"/>
      <c r="AB537" s="1005">
        <f t="shared" si="492"/>
        <v>0</v>
      </c>
      <c r="AC537" s="1005">
        <f t="shared" si="493"/>
        <v>0</v>
      </c>
      <c r="AD537" s="1005"/>
      <c r="AE537" s="1005"/>
      <c r="AF537" s="1005"/>
      <c r="AG537" s="1005"/>
      <c r="AH537" s="1024">
        <v>0</v>
      </c>
      <c r="AI537" s="1005"/>
      <c r="AJ537" s="1005">
        <f t="shared" si="494"/>
        <v>0</v>
      </c>
      <c r="AK537" s="1005">
        <f t="shared" si="495"/>
        <v>0</v>
      </c>
      <c r="AL537" s="1005"/>
      <c r="AM537" s="1005"/>
      <c r="AN537" s="1005"/>
      <c r="AO537" s="1005"/>
      <c r="AP537" s="1024">
        <v>0</v>
      </c>
      <c r="AQ537" s="1005"/>
      <c r="AR537" s="1005">
        <f t="shared" si="496"/>
        <v>0</v>
      </c>
      <c r="AS537" s="1005">
        <f t="shared" si="497"/>
        <v>0</v>
      </c>
      <c r="AT537" s="1005"/>
      <c r="AU537" s="1005"/>
      <c r="AV537" s="1005"/>
      <c r="AW537" s="1005"/>
      <c r="AX537" s="1024">
        <v>0</v>
      </c>
      <c r="AY537" s="1005"/>
      <c r="AZ537" s="1005">
        <f t="shared" si="498"/>
        <v>0</v>
      </c>
      <c r="BA537" s="1005">
        <f t="shared" si="499"/>
        <v>0</v>
      </c>
      <c r="BB537" s="1005">
        <v>556</v>
      </c>
      <c r="BC537" s="1005">
        <v>0</v>
      </c>
      <c r="BD537" s="1005">
        <v>556</v>
      </c>
      <c r="BE537" s="1005">
        <v>0</v>
      </c>
      <c r="BF537" s="1024">
        <v>0</v>
      </c>
      <c r="BG537" s="1005">
        <v>0</v>
      </c>
      <c r="BH537" s="1005">
        <f t="shared" si="500"/>
        <v>0</v>
      </c>
      <c r="BI537" s="1005">
        <f t="shared" si="501"/>
        <v>0</v>
      </c>
      <c r="BJ537" s="1005">
        <v>556</v>
      </c>
      <c r="BK537" s="1005">
        <v>96</v>
      </c>
      <c r="BL537" s="1005">
        <v>556</v>
      </c>
      <c r="BM537" s="1005">
        <v>0.85809999999999997</v>
      </c>
      <c r="BN537" s="1024">
        <f t="shared" si="519"/>
        <v>0.46024305555555556</v>
      </c>
      <c r="BO537" s="1005">
        <v>31812</v>
      </c>
      <c r="BP537" s="1005">
        <f t="shared" si="502"/>
        <v>41472</v>
      </c>
      <c r="BQ537" s="1005">
        <f t="shared" si="503"/>
        <v>0</v>
      </c>
      <c r="BR537" s="1005">
        <v>556</v>
      </c>
      <c r="BS537" s="1005">
        <v>54</v>
      </c>
      <c r="BT537" s="1005">
        <v>556</v>
      </c>
      <c r="BU537" s="1005">
        <v>0.85819999999999996</v>
      </c>
      <c r="BV537" s="1024">
        <f t="shared" si="520"/>
        <v>0.33721624850657111</v>
      </c>
      <c r="BW537" s="1005">
        <v>13548</v>
      </c>
      <c r="BX537" s="1005">
        <f t="shared" si="504"/>
        <v>24106</v>
      </c>
      <c r="BY537" s="1005">
        <f t="shared" si="505"/>
        <v>0</v>
      </c>
      <c r="BZ537" s="1005">
        <v>556</v>
      </c>
      <c r="CA537" s="1005">
        <v>38.4</v>
      </c>
      <c r="CB537" s="1005">
        <v>556</v>
      </c>
      <c r="CC537" s="1005">
        <v>0.90759999999999996</v>
      </c>
      <c r="CD537" s="1024">
        <f t="shared" si="486"/>
        <v>0.172841061827957</v>
      </c>
      <c r="CE537" s="1005">
        <v>4938</v>
      </c>
      <c r="CF537" s="1005">
        <f t="shared" si="506"/>
        <v>17142</v>
      </c>
      <c r="CG537" s="1005">
        <f t="shared" si="507"/>
        <v>0</v>
      </c>
      <c r="CH537" s="1005">
        <v>556</v>
      </c>
      <c r="CI537" s="1005">
        <v>30.72</v>
      </c>
      <c r="CJ537" s="1005">
        <v>556</v>
      </c>
      <c r="CK537" s="1005">
        <v>0.95779999999999998</v>
      </c>
      <c r="CL537" s="1024">
        <f t="shared" ref="CL537:CL551" si="521">+(CM537/(24*28*CI537))</f>
        <v>7.5857979910714288E-2</v>
      </c>
      <c r="CM537" s="1005">
        <v>1566</v>
      </c>
      <c r="CN537" s="1005">
        <f t="shared" si="508"/>
        <v>12386</v>
      </c>
      <c r="CO537" s="1005">
        <f t="shared" si="509"/>
        <v>0</v>
      </c>
      <c r="CP537" s="1005">
        <v>556</v>
      </c>
      <c r="CQ537" s="1005">
        <v>39.840000000000003</v>
      </c>
      <c r="CR537" s="1005">
        <v>556</v>
      </c>
      <c r="CS537" s="1005">
        <v>0.9617</v>
      </c>
      <c r="CT537" s="1024">
        <f t="shared" ref="CT537:CT551" si="522">+(CU537/(24*31*CQ537))</f>
        <v>0.10060402901930302</v>
      </c>
      <c r="CU537" s="1005">
        <v>2982</v>
      </c>
      <c r="CV537" s="1005">
        <f t="shared" si="510"/>
        <v>17785</v>
      </c>
      <c r="CW537" s="1005">
        <f t="shared" si="511"/>
        <v>0</v>
      </c>
    </row>
    <row r="538" spans="1:101">
      <c r="A538" s="1004">
        <v>532</v>
      </c>
      <c r="B538" s="1005" t="s">
        <v>1815</v>
      </c>
      <c r="C538" s="1004" t="s">
        <v>332</v>
      </c>
      <c r="D538" s="1005" t="s">
        <v>2011</v>
      </c>
      <c r="E538" s="1004" t="s">
        <v>55</v>
      </c>
      <c r="F538" s="1004">
        <v>556</v>
      </c>
      <c r="G538" s="1005">
        <v>336</v>
      </c>
      <c r="H538" s="1004">
        <v>444.8</v>
      </c>
      <c r="I538" s="1005">
        <v>0.97360000000000002</v>
      </c>
      <c r="J538" s="1024">
        <f>+(K538/(24*30*G538))</f>
        <v>0.23333333333333334</v>
      </c>
      <c r="K538" s="1005">
        <v>56448</v>
      </c>
      <c r="L538" s="1005">
        <f t="shared" si="488"/>
        <v>145152</v>
      </c>
      <c r="M538" s="1005">
        <f t="shared" si="489"/>
        <v>0</v>
      </c>
      <c r="N538" s="1005">
        <v>556</v>
      </c>
      <c r="O538" s="1005">
        <v>276</v>
      </c>
      <c r="P538" s="1005">
        <v>444.8</v>
      </c>
      <c r="Q538" s="1005">
        <v>0.94769999999999999</v>
      </c>
      <c r="R538" s="1024">
        <f>+(S538/(24*31*O538))</f>
        <v>0.19138616175783077</v>
      </c>
      <c r="S538" s="1005">
        <v>39300</v>
      </c>
      <c r="T538" s="1005">
        <f t="shared" si="490"/>
        <v>123206</v>
      </c>
      <c r="U538" s="1005">
        <f t="shared" si="491"/>
        <v>0</v>
      </c>
      <c r="V538" s="1005">
        <v>556</v>
      </c>
      <c r="W538" s="1005">
        <v>252</v>
      </c>
      <c r="X538" s="1005">
        <v>444.8</v>
      </c>
      <c r="Y538" s="1005">
        <v>0.97629999999999995</v>
      </c>
      <c r="Z538" s="1024">
        <f t="shared" ref="Z538:Z546" si="523">+(AA538/(24*30*W538))</f>
        <v>0.23796296296296296</v>
      </c>
      <c r="AA538" s="1005">
        <v>43176</v>
      </c>
      <c r="AB538" s="1005">
        <f t="shared" si="492"/>
        <v>108864</v>
      </c>
      <c r="AC538" s="1005">
        <f t="shared" si="493"/>
        <v>0</v>
      </c>
      <c r="AD538" s="1005">
        <v>556</v>
      </c>
      <c r="AE538" s="1005">
        <v>300</v>
      </c>
      <c r="AF538" s="1005">
        <v>444.8</v>
      </c>
      <c r="AG538" s="1005">
        <v>0.96</v>
      </c>
      <c r="AH538" s="1024">
        <f t="shared" ref="AH538:AH546" si="524">+(AI538/(24*31*AE538))</f>
        <v>0.11021505376344086</v>
      </c>
      <c r="AI538" s="1005">
        <v>24600</v>
      </c>
      <c r="AJ538" s="1005">
        <f t="shared" si="494"/>
        <v>133920</v>
      </c>
      <c r="AK538" s="1005">
        <f t="shared" si="495"/>
        <v>0</v>
      </c>
      <c r="AL538" s="1005">
        <v>556</v>
      </c>
      <c r="AM538" s="1005">
        <v>300</v>
      </c>
      <c r="AN538" s="1005">
        <v>444.8</v>
      </c>
      <c r="AO538" s="1005">
        <v>0.98129999999999995</v>
      </c>
      <c r="AP538" s="1024">
        <f t="shared" ref="AP538:AP546" si="525">+(AQ538/(24*31*AM538))</f>
        <v>8.9569892473118279E-2</v>
      </c>
      <c r="AQ538" s="1005">
        <v>19992</v>
      </c>
      <c r="AR538" s="1005">
        <f t="shared" si="496"/>
        <v>133920</v>
      </c>
      <c r="AS538" s="1005">
        <f t="shared" si="497"/>
        <v>0</v>
      </c>
      <c r="AT538" s="1005">
        <v>556</v>
      </c>
      <c r="AU538" s="1005">
        <v>204</v>
      </c>
      <c r="AV538" s="1005">
        <v>444.8</v>
      </c>
      <c r="AW538" s="1005">
        <v>0.98280000000000001</v>
      </c>
      <c r="AX538" s="1024">
        <f t="shared" ref="AX538:AX546" si="526">+(AY538/(24*30*AU538))</f>
        <v>0.1238562091503268</v>
      </c>
      <c r="AY538" s="1005">
        <v>18192</v>
      </c>
      <c r="AZ538" s="1005">
        <f t="shared" si="498"/>
        <v>88128</v>
      </c>
      <c r="BA538" s="1005">
        <f t="shared" si="499"/>
        <v>0</v>
      </c>
      <c r="BB538" s="1005">
        <v>556</v>
      </c>
      <c r="BC538" s="1005">
        <v>204</v>
      </c>
      <c r="BD538" s="1005">
        <v>444.8</v>
      </c>
      <c r="BE538" s="1005">
        <v>0.79979999999999996</v>
      </c>
      <c r="BF538" s="1024">
        <f t="shared" ref="BF538:BF546" si="527">+(BG538/(24*31*BC538))</f>
        <v>9.0053763440860218E-2</v>
      </c>
      <c r="BG538" s="1005">
        <v>13668</v>
      </c>
      <c r="BH538" s="1005">
        <f t="shared" si="500"/>
        <v>91066</v>
      </c>
      <c r="BI538" s="1005">
        <f t="shared" si="501"/>
        <v>0</v>
      </c>
      <c r="BJ538" s="1005">
        <v>556</v>
      </c>
      <c r="BK538" s="1005">
        <v>36</v>
      </c>
      <c r="BL538" s="1005">
        <v>444.8</v>
      </c>
      <c r="BM538" s="1005">
        <v>0.99760000000000004</v>
      </c>
      <c r="BN538" s="1024">
        <f t="shared" si="519"/>
        <v>0.39027777777777778</v>
      </c>
      <c r="BO538" s="1005">
        <v>10116</v>
      </c>
      <c r="BP538" s="1005">
        <f t="shared" si="502"/>
        <v>15552</v>
      </c>
      <c r="BQ538" s="1005">
        <f t="shared" si="503"/>
        <v>0</v>
      </c>
      <c r="BR538" s="1005">
        <v>556</v>
      </c>
      <c r="BS538" s="1005">
        <v>48</v>
      </c>
      <c r="BT538" s="1005">
        <v>444.8</v>
      </c>
      <c r="BU538" s="1005">
        <v>0.82279999999999998</v>
      </c>
      <c r="BV538" s="1024">
        <f t="shared" si="520"/>
        <v>0.29973118279569894</v>
      </c>
      <c r="BW538" s="1005">
        <v>10704</v>
      </c>
      <c r="BX538" s="1005">
        <f t="shared" si="504"/>
        <v>21427</v>
      </c>
      <c r="BY538" s="1005">
        <f t="shared" si="505"/>
        <v>0</v>
      </c>
      <c r="BZ538" s="1005">
        <v>556</v>
      </c>
      <c r="CA538" s="1005">
        <v>47.52</v>
      </c>
      <c r="CB538" s="1005">
        <v>444.8</v>
      </c>
      <c r="CC538" s="1005">
        <v>0.71340000000000003</v>
      </c>
      <c r="CD538" s="1024">
        <f t="shared" si="486"/>
        <v>0.34467660475724987</v>
      </c>
      <c r="CE538" s="1005">
        <v>12186</v>
      </c>
      <c r="CF538" s="1005">
        <f t="shared" si="506"/>
        <v>21213</v>
      </c>
      <c r="CG538" s="1005">
        <f t="shared" si="507"/>
        <v>0</v>
      </c>
      <c r="CH538" s="1005">
        <v>556</v>
      </c>
      <c r="CI538" s="1005">
        <v>36</v>
      </c>
      <c r="CJ538" s="1005">
        <v>444.8</v>
      </c>
      <c r="CK538" s="1005">
        <v>0.46910000000000002</v>
      </c>
      <c r="CL538" s="1024">
        <f t="shared" si="521"/>
        <v>0.23735119047619047</v>
      </c>
      <c r="CM538" s="1005">
        <v>5742</v>
      </c>
      <c r="CN538" s="1005">
        <f t="shared" si="508"/>
        <v>14515</v>
      </c>
      <c r="CO538" s="1005">
        <f t="shared" si="509"/>
        <v>0</v>
      </c>
      <c r="CP538" s="1005">
        <v>556</v>
      </c>
      <c r="CQ538" s="1005">
        <v>36</v>
      </c>
      <c r="CR538" s="1005">
        <v>444.8</v>
      </c>
      <c r="CS538" s="1005">
        <v>0</v>
      </c>
      <c r="CT538" s="1024">
        <f t="shared" si="522"/>
        <v>0</v>
      </c>
      <c r="CU538" s="1005">
        <v>0</v>
      </c>
      <c r="CV538" s="1005">
        <f t="shared" si="510"/>
        <v>16070</v>
      </c>
      <c r="CW538" s="1005">
        <f t="shared" si="511"/>
        <v>0</v>
      </c>
    </row>
    <row r="539" spans="1:101">
      <c r="A539" s="1004">
        <v>533</v>
      </c>
      <c r="B539" s="1005" t="s">
        <v>2059</v>
      </c>
      <c r="C539" s="1004" t="s">
        <v>1274</v>
      </c>
      <c r="D539" s="1005" t="s">
        <v>2011</v>
      </c>
      <c r="E539" s="1004" t="s">
        <v>55</v>
      </c>
      <c r="F539" s="1004">
        <v>0</v>
      </c>
      <c r="G539" s="1005"/>
      <c r="H539" s="1004"/>
      <c r="I539" s="1005"/>
      <c r="J539" s="1024">
        <v>0</v>
      </c>
      <c r="K539" s="1005"/>
      <c r="L539" s="1005">
        <f t="shared" si="488"/>
        <v>0</v>
      </c>
      <c r="M539" s="1005">
        <f t="shared" si="489"/>
        <v>0</v>
      </c>
      <c r="N539" s="1005"/>
      <c r="O539" s="1005"/>
      <c r="P539" s="1005"/>
      <c r="Q539" s="1005"/>
      <c r="R539" s="1024">
        <v>0</v>
      </c>
      <c r="S539" s="1005"/>
      <c r="T539" s="1005">
        <f t="shared" si="490"/>
        <v>0</v>
      </c>
      <c r="U539" s="1005">
        <f t="shared" si="491"/>
        <v>0</v>
      </c>
      <c r="V539" s="1005">
        <v>556</v>
      </c>
      <c r="W539" s="1005">
        <v>34.32</v>
      </c>
      <c r="X539" s="1005">
        <v>444.8</v>
      </c>
      <c r="Y539" s="1005">
        <v>0.95130000000000003</v>
      </c>
      <c r="Z539" s="1024">
        <f t="shared" si="523"/>
        <v>5.6939588189588185E-2</v>
      </c>
      <c r="AA539" s="1005">
        <v>1407</v>
      </c>
      <c r="AB539" s="1005">
        <f t="shared" si="492"/>
        <v>14826</v>
      </c>
      <c r="AC539" s="1005">
        <f t="shared" si="493"/>
        <v>0</v>
      </c>
      <c r="AD539" s="1005">
        <v>556</v>
      </c>
      <c r="AE539" s="1005">
        <v>348</v>
      </c>
      <c r="AF539" s="1005">
        <v>444.8</v>
      </c>
      <c r="AG539" s="1005">
        <v>0.85809999999999997</v>
      </c>
      <c r="AH539" s="1024">
        <f t="shared" si="524"/>
        <v>2.4344178717093067E-2</v>
      </c>
      <c r="AI539" s="1005">
        <v>6303</v>
      </c>
      <c r="AJ539" s="1005">
        <f t="shared" si="494"/>
        <v>155347</v>
      </c>
      <c r="AK539" s="1005">
        <f t="shared" si="495"/>
        <v>0</v>
      </c>
      <c r="AL539" s="1005">
        <v>556</v>
      </c>
      <c r="AM539" s="1005">
        <v>182.64</v>
      </c>
      <c r="AN539" s="1005">
        <v>444.8</v>
      </c>
      <c r="AO539" s="1005">
        <v>0.97689999999999999</v>
      </c>
      <c r="AP539" s="1024">
        <f t="shared" si="525"/>
        <v>3.8304685402625292E-2</v>
      </c>
      <c r="AQ539" s="1005">
        <v>5205</v>
      </c>
      <c r="AR539" s="1005">
        <f t="shared" si="496"/>
        <v>81530</v>
      </c>
      <c r="AS539" s="1005">
        <f t="shared" si="497"/>
        <v>0</v>
      </c>
      <c r="AT539" s="1005">
        <v>556</v>
      </c>
      <c r="AU539" s="1005">
        <v>6</v>
      </c>
      <c r="AV539" s="1005">
        <v>444.8</v>
      </c>
      <c r="AW539" s="1005">
        <v>1</v>
      </c>
      <c r="AX539" s="1024">
        <f t="shared" si="526"/>
        <v>0.55347222222222225</v>
      </c>
      <c r="AY539" s="1005">
        <v>2391</v>
      </c>
      <c r="AZ539" s="1005">
        <f t="shared" si="498"/>
        <v>2592</v>
      </c>
      <c r="BA539" s="1005">
        <f t="shared" si="499"/>
        <v>0</v>
      </c>
      <c r="BB539" s="1005">
        <v>556</v>
      </c>
      <c r="BC539" s="1005">
        <v>291.60000000000002</v>
      </c>
      <c r="BD539" s="1005">
        <v>444.8</v>
      </c>
      <c r="BE539" s="1005">
        <v>0.98939999999999995</v>
      </c>
      <c r="BF539" s="1024">
        <f t="shared" si="527"/>
        <v>3.5372140360192927E-2</v>
      </c>
      <c r="BG539" s="1005">
        <v>7674</v>
      </c>
      <c r="BH539" s="1005">
        <f t="shared" si="500"/>
        <v>130170</v>
      </c>
      <c r="BI539" s="1005">
        <f t="shared" si="501"/>
        <v>0</v>
      </c>
      <c r="BJ539" s="1005">
        <v>556</v>
      </c>
      <c r="BK539" s="1005">
        <v>124.56</v>
      </c>
      <c r="BL539" s="1005">
        <v>444.8</v>
      </c>
      <c r="BM539" s="1005">
        <v>0.9889</v>
      </c>
      <c r="BN539" s="1024">
        <f t="shared" si="519"/>
        <v>3.0206326268464999E-2</v>
      </c>
      <c r="BO539" s="1005">
        <v>2709</v>
      </c>
      <c r="BP539" s="1005">
        <f t="shared" si="502"/>
        <v>53810</v>
      </c>
      <c r="BQ539" s="1005">
        <f t="shared" si="503"/>
        <v>0</v>
      </c>
      <c r="BR539" s="1005">
        <v>556</v>
      </c>
      <c r="BS539" s="1005">
        <v>401.28</v>
      </c>
      <c r="BT539" s="1005">
        <v>444.8</v>
      </c>
      <c r="BU539" s="1005">
        <v>0.98619999999999997</v>
      </c>
      <c r="BV539" s="1024">
        <f t="shared" si="520"/>
        <v>0.11214114832535885</v>
      </c>
      <c r="BW539" s="1005">
        <v>33480</v>
      </c>
      <c r="BX539" s="1005">
        <f t="shared" si="504"/>
        <v>179131</v>
      </c>
      <c r="BY539" s="1005">
        <f t="shared" si="505"/>
        <v>0</v>
      </c>
      <c r="BZ539" s="1005">
        <v>556</v>
      </c>
      <c r="CA539" s="1005">
        <v>350.16</v>
      </c>
      <c r="CB539" s="1005">
        <v>444.8</v>
      </c>
      <c r="CC539" s="1005">
        <v>0.99350000000000005</v>
      </c>
      <c r="CD539" s="1024">
        <f t="shared" si="486"/>
        <v>0.14588952884211456</v>
      </c>
      <c r="CE539" s="1005">
        <v>38007</v>
      </c>
      <c r="CF539" s="1005">
        <f t="shared" si="506"/>
        <v>156311</v>
      </c>
      <c r="CG539" s="1005">
        <f t="shared" si="507"/>
        <v>0</v>
      </c>
      <c r="CH539" s="1005">
        <v>556</v>
      </c>
      <c r="CI539" s="1005">
        <v>328.56</v>
      </c>
      <c r="CJ539" s="1005">
        <v>444.8</v>
      </c>
      <c r="CK539" s="1005">
        <v>0.99439999999999995</v>
      </c>
      <c r="CL539" s="1024">
        <f t="shared" si="521"/>
        <v>0.49414762252600086</v>
      </c>
      <c r="CM539" s="1005">
        <v>109104</v>
      </c>
      <c r="CN539" s="1005">
        <f t="shared" si="508"/>
        <v>132475</v>
      </c>
      <c r="CO539" s="1005">
        <f t="shared" si="509"/>
        <v>0</v>
      </c>
      <c r="CP539" s="1005">
        <v>556</v>
      </c>
      <c r="CQ539" s="1005">
        <v>356.64</v>
      </c>
      <c r="CR539" s="1005">
        <v>444.8</v>
      </c>
      <c r="CS539" s="1005">
        <v>0.98819999999999997</v>
      </c>
      <c r="CT539" s="1024">
        <f t="shared" si="522"/>
        <v>0.17774542685132927</v>
      </c>
      <c r="CU539" s="1005">
        <v>47163</v>
      </c>
      <c r="CV539" s="1005">
        <f t="shared" si="510"/>
        <v>159204</v>
      </c>
      <c r="CW539" s="1005">
        <f t="shared" si="511"/>
        <v>0</v>
      </c>
    </row>
    <row r="540" spans="1:101">
      <c r="A540" s="1004">
        <v>534</v>
      </c>
      <c r="B540" s="1005" t="s">
        <v>951</v>
      </c>
      <c r="C540" s="1004" t="s">
        <v>1274</v>
      </c>
      <c r="D540" s="1005" t="s">
        <v>2011</v>
      </c>
      <c r="E540" s="1004" t="s">
        <v>55</v>
      </c>
      <c r="F540" s="1004">
        <v>560</v>
      </c>
      <c r="G540" s="1005">
        <v>402.72</v>
      </c>
      <c r="H540" s="1004">
        <v>448</v>
      </c>
      <c r="I540" s="1005">
        <v>0.92390000000000005</v>
      </c>
      <c r="J540" s="1024">
        <f t="shared" ref="J540:J546" si="528">+(K540/(24*30*G540))</f>
        <v>0.43759725533041977</v>
      </c>
      <c r="K540" s="1005">
        <v>126885</v>
      </c>
      <c r="L540" s="1005">
        <f t="shared" si="488"/>
        <v>173975</v>
      </c>
      <c r="M540" s="1005">
        <f t="shared" si="489"/>
        <v>0</v>
      </c>
      <c r="N540" s="1005">
        <v>560</v>
      </c>
      <c r="O540" s="1005">
        <v>397.2</v>
      </c>
      <c r="P540" s="1005">
        <v>448</v>
      </c>
      <c r="Q540" s="1005">
        <v>0.93840000000000001</v>
      </c>
      <c r="R540" s="1024">
        <f t="shared" ref="R540:R546" si="529">+(S540/(24*31*O540))</f>
        <v>0.368050141311763</v>
      </c>
      <c r="S540" s="1005">
        <v>108765</v>
      </c>
      <c r="T540" s="1005">
        <f t="shared" si="490"/>
        <v>177310</v>
      </c>
      <c r="U540" s="1005">
        <f t="shared" si="491"/>
        <v>0</v>
      </c>
      <c r="V540" s="1005">
        <v>560</v>
      </c>
      <c r="W540" s="1005">
        <v>399.12</v>
      </c>
      <c r="X540" s="1005">
        <v>448</v>
      </c>
      <c r="Y540" s="1005">
        <v>0.90429999999999999</v>
      </c>
      <c r="Z540" s="1024">
        <f t="shared" si="523"/>
        <v>0.42691838711832697</v>
      </c>
      <c r="AA540" s="1005">
        <v>122682</v>
      </c>
      <c r="AB540" s="1005">
        <f t="shared" si="492"/>
        <v>172420</v>
      </c>
      <c r="AC540" s="1005">
        <f t="shared" si="493"/>
        <v>0</v>
      </c>
      <c r="AD540" s="1005">
        <v>560</v>
      </c>
      <c r="AE540" s="1005">
        <v>410.16</v>
      </c>
      <c r="AF540" s="1005">
        <v>448</v>
      </c>
      <c r="AG540" s="1005">
        <v>0.8669</v>
      </c>
      <c r="AH540" s="1024">
        <f t="shared" si="524"/>
        <v>0.32097361428322746</v>
      </c>
      <c r="AI540" s="1005">
        <v>97948</v>
      </c>
      <c r="AJ540" s="1005">
        <f t="shared" si="494"/>
        <v>183095</v>
      </c>
      <c r="AK540" s="1005">
        <f t="shared" si="495"/>
        <v>0</v>
      </c>
      <c r="AL540" s="1005">
        <v>560</v>
      </c>
      <c r="AM540" s="1005">
        <v>480.24</v>
      </c>
      <c r="AN540" s="1005">
        <v>480.24</v>
      </c>
      <c r="AO540" s="1005">
        <v>0.90329999999999999</v>
      </c>
      <c r="AP540" s="1024">
        <f t="shared" si="525"/>
        <v>0.32107042356957721</v>
      </c>
      <c r="AQ540" s="1005">
        <v>114718</v>
      </c>
      <c r="AR540" s="1005">
        <f t="shared" si="496"/>
        <v>214379</v>
      </c>
      <c r="AS540" s="1005">
        <f t="shared" si="497"/>
        <v>0</v>
      </c>
      <c r="AT540" s="1005">
        <v>560</v>
      </c>
      <c r="AU540" s="1005">
        <v>282.72000000000003</v>
      </c>
      <c r="AV540" s="1005">
        <v>448</v>
      </c>
      <c r="AW540" s="1005">
        <v>0.9718</v>
      </c>
      <c r="AX540" s="1024">
        <f t="shared" si="526"/>
        <v>0.35351525655536686</v>
      </c>
      <c r="AY540" s="1005">
        <v>71961</v>
      </c>
      <c r="AZ540" s="1005">
        <f t="shared" si="498"/>
        <v>122135</v>
      </c>
      <c r="BA540" s="1005">
        <f t="shared" si="499"/>
        <v>0</v>
      </c>
      <c r="BB540" s="1005">
        <v>560</v>
      </c>
      <c r="BC540" s="1005">
        <v>237.12</v>
      </c>
      <c r="BD540" s="1005">
        <v>448</v>
      </c>
      <c r="BE540" s="1005">
        <v>0.99870000000000003</v>
      </c>
      <c r="BF540" s="1024">
        <f t="shared" si="527"/>
        <v>0.23317443733402987</v>
      </c>
      <c r="BG540" s="1005">
        <v>41136</v>
      </c>
      <c r="BH540" s="1005">
        <f t="shared" si="500"/>
        <v>105850</v>
      </c>
      <c r="BI540" s="1005">
        <f t="shared" si="501"/>
        <v>0</v>
      </c>
      <c r="BJ540" s="1005">
        <v>560</v>
      </c>
      <c r="BK540" s="1005">
        <v>221.04</v>
      </c>
      <c r="BL540" s="1005">
        <v>448</v>
      </c>
      <c r="BM540" s="1005">
        <v>0.98729999999999996</v>
      </c>
      <c r="BN540" s="1024">
        <f t="shared" si="519"/>
        <v>0.11768231994209194</v>
      </c>
      <c r="BO540" s="1005">
        <v>18729</v>
      </c>
      <c r="BP540" s="1005">
        <f t="shared" si="502"/>
        <v>95489</v>
      </c>
      <c r="BQ540" s="1005">
        <f t="shared" si="503"/>
        <v>0</v>
      </c>
      <c r="BR540" s="1005">
        <v>560</v>
      </c>
      <c r="BS540" s="1005">
        <v>18</v>
      </c>
      <c r="BT540" s="1005">
        <v>448</v>
      </c>
      <c r="BU540" s="1005">
        <v>0.96409999999999996</v>
      </c>
      <c r="BV540" s="1024">
        <f t="shared" si="520"/>
        <v>0.17495519713261648</v>
      </c>
      <c r="BW540" s="1005">
        <v>2343</v>
      </c>
      <c r="BX540" s="1005">
        <f t="shared" si="504"/>
        <v>8035</v>
      </c>
      <c r="BY540" s="1005">
        <f t="shared" si="505"/>
        <v>0</v>
      </c>
      <c r="BZ540" s="1005">
        <v>560</v>
      </c>
      <c r="CA540" s="1005">
        <v>248.16</v>
      </c>
      <c r="CB540" s="1005">
        <v>448</v>
      </c>
      <c r="CC540" s="1005">
        <v>0.98899999999999999</v>
      </c>
      <c r="CD540" s="1024">
        <f t="shared" si="486"/>
        <v>0.12303456666874649</v>
      </c>
      <c r="CE540" s="1005">
        <v>22716</v>
      </c>
      <c r="CF540" s="1005">
        <f t="shared" si="506"/>
        <v>110779</v>
      </c>
      <c r="CG540" s="1005">
        <f t="shared" si="507"/>
        <v>0</v>
      </c>
      <c r="CH540" s="1005">
        <v>560</v>
      </c>
      <c r="CI540" s="1005">
        <v>221.76</v>
      </c>
      <c r="CJ540" s="1005">
        <v>448</v>
      </c>
      <c r="CK540" s="1005">
        <v>0.99819999999999998</v>
      </c>
      <c r="CL540" s="1024">
        <f t="shared" si="521"/>
        <v>0.35491232477839618</v>
      </c>
      <c r="CM540" s="1005">
        <v>52890</v>
      </c>
      <c r="CN540" s="1005">
        <f t="shared" si="508"/>
        <v>89414</v>
      </c>
      <c r="CO540" s="1005">
        <f t="shared" si="509"/>
        <v>0</v>
      </c>
      <c r="CP540" s="1005">
        <v>560</v>
      </c>
      <c r="CQ540" s="1005">
        <v>233.52</v>
      </c>
      <c r="CR540" s="1005">
        <v>448</v>
      </c>
      <c r="CS540" s="1005">
        <v>0.99870000000000003</v>
      </c>
      <c r="CT540" s="1024">
        <f t="shared" si="522"/>
        <v>0.38677007702593685</v>
      </c>
      <c r="CU540" s="1005">
        <v>67197</v>
      </c>
      <c r="CV540" s="1005">
        <f t="shared" si="510"/>
        <v>104243</v>
      </c>
      <c r="CW540" s="1005">
        <f t="shared" si="511"/>
        <v>0</v>
      </c>
    </row>
    <row r="541" spans="1:101">
      <c r="A541" s="1004">
        <v>535</v>
      </c>
      <c r="B541" s="1005" t="s">
        <v>1779</v>
      </c>
      <c r="C541" s="1004" t="s">
        <v>1274</v>
      </c>
      <c r="D541" s="1005" t="s">
        <v>2202</v>
      </c>
      <c r="E541" s="1004" t="s">
        <v>55</v>
      </c>
      <c r="F541" s="1004">
        <v>560</v>
      </c>
      <c r="G541" s="1005">
        <v>303.83999999999997</v>
      </c>
      <c r="H541" s="1004">
        <v>560</v>
      </c>
      <c r="I541" s="1005">
        <v>0.98860000000000003</v>
      </c>
      <c r="J541" s="1024">
        <f t="shared" si="528"/>
        <v>0.27905312006319116</v>
      </c>
      <c r="K541" s="1005">
        <v>61047</v>
      </c>
      <c r="L541" s="1005">
        <f t="shared" si="488"/>
        <v>131259</v>
      </c>
      <c r="M541" s="1005">
        <f t="shared" si="489"/>
        <v>0</v>
      </c>
      <c r="N541" s="1005">
        <v>560</v>
      </c>
      <c r="O541" s="1005">
        <v>308.88</v>
      </c>
      <c r="P541" s="1005">
        <v>560</v>
      </c>
      <c r="Q541" s="1005">
        <v>0.98089999999999999</v>
      </c>
      <c r="R541" s="1024">
        <f t="shared" si="529"/>
        <v>0.2306329423264907</v>
      </c>
      <c r="S541" s="1005">
        <v>53001</v>
      </c>
      <c r="T541" s="1005">
        <f t="shared" si="490"/>
        <v>137884</v>
      </c>
      <c r="U541" s="1005">
        <f t="shared" si="491"/>
        <v>0</v>
      </c>
      <c r="V541" s="1005">
        <v>560</v>
      </c>
      <c r="W541" s="1005">
        <v>288.72000000000003</v>
      </c>
      <c r="X541" s="1005">
        <v>560</v>
      </c>
      <c r="Y541" s="1005">
        <v>0.98080000000000001</v>
      </c>
      <c r="Z541" s="1024">
        <f t="shared" si="523"/>
        <v>0.2469953588251593</v>
      </c>
      <c r="AA541" s="1005">
        <v>51345</v>
      </c>
      <c r="AB541" s="1005">
        <f t="shared" si="492"/>
        <v>124727</v>
      </c>
      <c r="AC541" s="1005">
        <f t="shared" si="493"/>
        <v>0</v>
      </c>
      <c r="AD541" s="1005">
        <v>560</v>
      </c>
      <c r="AE541" s="1005">
        <v>190.08</v>
      </c>
      <c r="AF541" s="1005">
        <v>560</v>
      </c>
      <c r="AG541" s="1005">
        <v>0.97950000000000004</v>
      </c>
      <c r="AH541" s="1024">
        <f t="shared" si="524"/>
        <v>0.29580074942978163</v>
      </c>
      <c r="AI541" s="1005">
        <v>41832</v>
      </c>
      <c r="AJ541" s="1005">
        <f t="shared" si="494"/>
        <v>84852</v>
      </c>
      <c r="AK541" s="1005">
        <f t="shared" si="495"/>
        <v>0</v>
      </c>
      <c r="AL541" s="1005">
        <v>560</v>
      </c>
      <c r="AM541" s="1005">
        <v>192.96</v>
      </c>
      <c r="AN541" s="1005">
        <v>560</v>
      </c>
      <c r="AO541" s="1005">
        <v>0.98460000000000003</v>
      </c>
      <c r="AP541" s="1024">
        <f t="shared" si="525"/>
        <v>0.35044033862943341</v>
      </c>
      <c r="AQ541" s="1005">
        <v>50310</v>
      </c>
      <c r="AR541" s="1005">
        <f t="shared" si="496"/>
        <v>86137</v>
      </c>
      <c r="AS541" s="1005">
        <f t="shared" si="497"/>
        <v>0</v>
      </c>
      <c r="AT541" s="1005">
        <v>560</v>
      </c>
      <c r="AU541" s="1005">
        <v>203.76</v>
      </c>
      <c r="AV541" s="1005">
        <v>560</v>
      </c>
      <c r="AW541" s="1005">
        <v>0.98419999999999996</v>
      </c>
      <c r="AX541" s="1024">
        <f t="shared" si="526"/>
        <v>0.44120533961523367</v>
      </c>
      <c r="AY541" s="1005">
        <v>64728</v>
      </c>
      <c r="AZ541" s="1005">
        <f t="shared" si="498"/>
        <v>88024</v>
      </c>
      <c r="BA541" s="1005">
        <f t="shared" si="499"/>
        <v>0</v>
      </c>
      <c r="BB541" s="1005">
        <v>560</v>
      </c>
      <c r="BC541" s="1005">
        <v>329.76</v>
      </c>
      <c r="BD541" s="1005">
        <v>560</v>
      </c>
      <c r="BE541" s="1005">
        <v>0.9919</v>
      </c>
      <c r="BF541" s="1024">
        <f t="shared" si="527"/>
        <v>0.37351211438230736</v>
      </c>
      <c r="BG541" s="1005">
        <v>91638</v>
      </c>
      <c r="BH541" s="1005">
        <f t="shared" si="500"/>
        <v>147205</v>
      </c>
      <c r="BI541" s="1005">
        <f t="shared" si="501"/>
        <v>0</v>
      </c>
      <c r="BJ541" s="1005">
        <v>560</v>
      </c>
      <c r="BK541" s="1005">
        <v>298.8</v>
      </c>
      <c r="BL541" s="1005">
        <v>560</v>
      </c>
      <c r="BM541" s="1005">
        <v>0.98280000000000001</v>
      </c>
      <c r="BN541" s="1024">
        <f t="shared" si="519"/>
        <v>0.34613453815261042</v>
      </c>
      <c r="BO541" s="1005">
        <v>74466</v>
      </c>
      <c r="BP541" s="1005">
        <f t="shared" si="502"/>
        <v>129082</v>
      </c>
      <c r="BQ541" s="1005">
        <f t="shared" si="503"/>
        <v>0</v>
      </c>
      <c r="BR541" s="1005">
        <v>560</v>
      </c>
      <c r="BS541" s="1005">
        <v>321.12</v>
      </c>
      <c r="BT541" s="1005">
        <v>560</v>
      </c>
      <c r="BU541" s="1005">
        <v>0.97019999999999995</v>
      </c>
      <c r="BV541" s="1024">
        <f t="shared" si="520"/>
        <v>0.25695097401031874</v>
      </c>
      <c r="BW541" s="1005">
        <v>61389</v>
      </c>
      <c r="BX541" s="1005">
        <f t="shared" si="504"/>
        <v>143348</v>
      </c>
      <c r="BY541" s="1005">
        <f t="shared" si="505"/>
        <v>0</v>
      </c>
      <c r="BZ541" s="1005">
        <v>560</v>
      </c>
      <c r="CA541" s="1005">
        <v>329.76</v>
      </c>
      <c r="CB541" s="1005">
        <v>560</v>
      </c>
      <c r="CC541" s="1005">
        <v>0.97609999999999997</v>
      </c>
      <c r="CD541" s="1024">
        <f t="shared" si="486"/>
        <v>0.2372693337089731</v>
      </c>
      <c r="CE541" s="1005">
        <v>58212</v>
      </c>
      <c r="CF541" s="1005">
        <f t="shared" si="506"/>
        <v>147205</v>
      </c>
      <c r="CG541" s="1005">
        <f t="shared" si="507"/>
        <v>0</v>
      </c>
      <c r="CH541" s="1005">
        <v>560</v>
      </c>
      <c r="CI541" s="1005">
        <v>300.24</v>
      </c>
      <c r="CJ541" s="1005">
        <v>560</v>
      </c>
      <c r="CK541" s="1005">
        <v>0.98270000000000002</v>
      </c>
      <c r="CL541" s="1024">
        <f t="shared" si="521"/>
        <v>0.25104916067146282</v>
      </c>
      <c r="CM541" s="1005">
        <v>50652</v>
      </c>
      <c r="CN541" s="1005">
        <f t="shared" si="508"/>
        <v>121057</v>
      </c>
      <c r="CO541" s="1005">
        <f t="shared" si="509"/>
        <v>0</v>
      </c>
      <c r="CP541" s="1005">
        <v>560</v>
      </c>
      <c r="CQ541" s="1005">
        <v>329.04</v>
      </c>
      <c r="CR541" s="1005">
        <v>560</v>
      </c>
      <c r="CS541" s="1005">
        <v>0.99619999999999997</v>
      </c>
      <c r="CT541" s="1024">
        <f t="shared" si="522"/>
        <v>0.32058069221900659</v>
      </c>
      <c r="CU541" s="1005">
        <v>78480</v>
      </c>
      <c r="CV541" s="1005">
        <f t="shared" si="510"/>
        <v>146883</v>
      </c>
      <c r="CW541" s="1005">
        <f t="shared" si="511"/>
        <v>0</v>
      </c>
    </row>
    <row r="542" spans="1:101">
      <c r="A542" s="1004">
        <v>536</v>
      </c>
      <c r="B542" s="1005" t="s">
        <v>979</v>
      </c>
      <c r="C542" s="1004" t="s">
        <v>1274</v>
      </c>
      <c r="D542" s="1005" t="s">
        <v>2203</v>
      </c>
      <c r="E542" s="1004" t="s">
        <v>55</v>
      </c>
      <c r="F542" s="1004">
        <v>560</v>
      </c>
      <c r="G542" s="1005">
        <v>465</v>
      </c>
      <c r="H542" s="1004">
        <v>465</v>
      </c>
      <c r="I542" s="1005">
        <v>0.98340000000000005</v>
      </c>
      <c r="J542" s="1024">
        <f t="shared" si="528"/>
        <v>0.52383512544802868</v>
      </c>
      <c r="K542" s="1005">
        <v>175380</v>
      </c>
      <c r="L542" s="1005">
        <f t="shared" si="488"/>
        <v>200880</v>
      </c>
      <c r="M542" s="1005">
        <f t="shared" si="489"/>
        <v>0</v>
      </c>
      <c r="N542" s="1005">
        <v>560</v>
      </c>
      <c r="O542" s="1005">
        <v>480</v>
      </c>
      <c r="P542" s="1005">
        <v>480</v>
      </c>
      <c r="Q542" s="1005">
        <v>0.97729999999999995</v>
      </c>
      <c r="R542" s="1024">
        <f t="shared" si="529"/>
        <v>0.5551915322580645</v>
      </c>
      <c r="S542" s="1005">
        <v>198270</v>
      </c>
      <c r="T542" s="1005">
        <f t="shared" si="490"/>
        <v>214272</v>
      </c>
      <c r="U542" s="1005">
        <f t="shared" si="491"/>
        <v>0</v>
      </c>
      <c r="V542" s="1005">
        <v>560</v>
      </c>
      <c r="W542" s="1005">
        <v>456</v>
      </c>
      <c r="X542" s="1005">
        <v>456</v>
      </c>
      <c r="Y542" s="1005">
        <v>0.98080000000000001</v>
      </c>
      <c r="Z542" s="1024">
        <f t="shared" si="523"/>
        <v>0.63961988304093564</v>
      </c>
      <c r="AA542" s="1005">
        <v>210000</v>
      </c>
      <c r="AB542" s="1005">
        <f t="shared" si="492"/>
        <v>196992</v>
      </c>
      <c r="AC542" s="1005">
        <f t="shared" si="493"/>
        <v>13008</v>
      </c>
      <c r="AD542" s="1005">
        <v>560</v>
      </c>
      <c r="AE542" s="1005">
        <v>579</v>
      </c>
      <c r="AF542" s="1005">
        <v>579</v>
      </c>
      <c r="AG542" s="1005">
        <v>0.94950000000000001</v>
      </c>
      <c r="AH542" s="1024">
        <f t="shared" si="524"/>
        <v>0.50462421304808069</v>
      </c>
      <c r="AI542" s="1005">
        <v>217380</v>
      </c>
      <c r="AJ542" s="1005">
        <f t="shared" si="494"/>
        <v>258466</v>
      </c>
      <c r="AK542" s="1005">
        <f t="shared" si="495"/>
        <v>0</v>
      </c>
      <c r="AL542" s="1005">
        <v>560</v>
      </c>
      <c r="AM542" s="1005">
        <v>462</v>
      </c>
      <c r="AN542" s="1005">
        <v>462</v>
      </c>
      <c r="AO542" s="1005">
        <v>0.98460000000000003</v>
      </c>
      <c r="AP542" s="1024">
        <f t="shared" si="525"/>
        <v>0.60174032956291024</v>
      </c>
      <c r="AQ542" s="1005">
        <v>206835</v>
      </c>
      <c r="AR542" s="1005">
        <f t="shared" si="496"/>
        <v>206237</v>
      </c>
      <c r="AS542" s="1005">
        <f t="shared" si="497"/>
        <v>598</v>
      </c>
      <c r="AT542" s="1005">
        <v>560</v>
      </c>
      <c r="AU542" s="1005">
        <v>465</v>
      </c>
      <c r="AV542" s="1005">
        <v>465</v>
      </c>
      <c r="AW542" s="1005">
        <v>0.98470000000000002</v>
      </c>
      <c r="AX542" s="1024">
        <f t="shared" si="526"/>
        <v>0.62482078853046596</v>
      </c>
      <c r="AY542" s="1005">
        <v>209190</v>
      </c>
      <c r="AZ542" s="1005">
        <f t="shared" si="498"/>
        <v>200880</v>
      </c>
      <c r="BA542" s="1005">
        <f t="shared" si="499"/>
        <v>8310</v>
      </c>
      <c r="BB542" s="1005">
        <v>560</v>
      </c>
      <c r="BC542" s="1005">
        <v>423</v>
      </c>
      <c r="BD542" s="1005">
        <v>448</v>
      </c>
      <c r="BE542" s="1005">
        <v>0.95850000000000002</v>
      </c>
      <c r="BF542" s="1024">
        <f t="shared" si="527"/>
        <v>0.30799588194921068</v>
      </c>
      <c r="BG542" s="1005">
        <v>96930</v>
      </c>
      <c r="BH542" s="1005">
        <f t="shared" si="500"/>
        <v>188827</v>
      </c>
      <c r="BI542" s="1005">
        <f t="shared" si="501"/>
        <v>0</v>
      </c>
      <c r="BJ542" s="1005">
        <v>560</v>
      </c>
      <c r="BK542" s="1005">
        <v>414</v>
      </c>
      <c r="BL542" s="1005">
        <v>448</v>
      </c>
      <c r="BM542" s="1005">
        <v>0.94569999999999999</v>
      </c>
      <c r="BN542" s="1024">
        <f t="shared" si="519"/>
        <v>0.29010668276972623</v>
      </c>
      <c r="BO542" s="1005">
        <v>86475</v>
      </c>
      <c r="BP542" s="1005">
        <f t="shared" si="502"/>
        <v>178848</v>
      </c>
      <c r="BQ542" s="1005">
        <f t="shared" si="503"/>
        <v>0</v>
      </c>
      <c r="BR542" s="1005">
        <v>560</v>
      </c>
      <c r="BS542" s="1005">
        <v>411</v>
      </c>
      <c r="BT542" s="1005">
        <v>448</v>
      </c>
      <c r="BU542" s="1005">
        <v>0.95860000000000001</v>
      </c>
      <c r="BV542" s="1024">
        <f t="shared" si="520"/>
        <v>0.37261596421003063</v>
      </c>
      <c r="BW542" s="1005">
        <v>113940</v>
      </c>
      <c r="BX542" s="1005">
        <f t="shared" si="504"/>
        <v>183470</v>
      </c>
      <c r="BY542" s="1005">
        <f t="shared" si="505"/>
        <v>0</v>
      </c>
      <c r="BZ542" s="1005">
        <v>560</v>
      </c>
      <c r="CA542" s="1005">
        <v>489</v>
      </c>
      <c r="CB542" s="1005">
        <v>489</v>
      </c>
      <c r="CC542" s="1005">
        <v>0.97989999999999999</v>
      </c>
      <c r="CD542" s="1024">
        <f t="shared" si="486"/>
        <v>0.62281482947423972</v>
      </c>
      <c r="CE542" s="1005">
        <v>226590</v>
      </c>
      <c r="CF542" s="1005">
        <f t="shared" si="506"/>
        <v>218290</v>
      </c>
      <c r="CG542" s="1005">
        <f t="shared" si="507"/>
        <v>8300</v>
      </c>
      <c r="CH542" s="1005">
        <v>560</v>
      </c>
      <c r="CI542" s="1005">
        <v>465</v>
      </c>
      <c r="CJ542" s="1005">
        <v>465</v>
      </c>
      <c r="CK542" s="1005">
        <v>0.9819</v>
      </c>
      <c r="CL542" s="1024">
        <f t="shared" si="521"/>
        <v>0.69738863287250386</v>
      </c>
      <c r="CM542" s="1005">
        <v>217920</v>
      </c>
      <c r="CN542" s="1005">
        <f t="shared" si="508"/>
        <v>187488</v>
      </c>
      <c r="CO542" s="1005">
        <f t="shared" si="509"/>
        <v>30432</v>
      </c>
      <c r="CP542" s="1005">
        <v>560</v>
      </c>
      <c r="CQ542" s="1005">
        <v>439.8</v>
      </c>
      <c r="CR542" s="1005">
        <v>448</v>
      </c>
      <c r="CS542" s="1005">
        <v>0.9829</v>
      </c>
      <c r="CT542" s="1024">
        <f t="shared" si="522"/>
        <v>0.70874102108974257</v>
      </c>
      <c r="CU542" s="1005">
        <v>231908</v>
      </c>
      <c r="CV542" s="1005">
        <f t="shared" si="510"/>
        <v>196327</v>
      </c>
      <c r="CW542" s="1005">
        <f t="shared" si="511"/>
        <v>35581</v>
      </c>
    </row>
    <row r="543" spans="1:101">
      <c r="A543" s="1004">
        <v>537</v>
      </c>
      <c r="B543" s="1005" t="s">
        <v>1662</v>
      </c>
      <c r="C543" s="1004" t="s">
        <v>1274</v>
      </c>
      <c r="D543" s="1005" t="s">
        <v>2011</v>
      </c>
      <c r="E543" s="1004" t="s">
        <v>55</v>
      </c>
      <c r="F543" s="1004">
        <v>560</v>
      </c>
      <c r="G543" s="1005">
        <v>397.44</v>
      </c>
      <c r="H543" s="1004">
        <v>448</v>
      </c>
      <c r="I543" s="1005">
        <v>0.96540000000000004</v>
      </c>
      <c r="J543" s="1024">
        <f t="shared" si="528"/>
        <v>0.35055605877616747</v>
      </c>
      <c r="K543" s="1005">
        <v>100314</v>
      </c>
      <c r="L543" s="1005">
        <f t="shared" si="488"/>
        <v>171694</v>
      </c>
      <c r="M543" s="1005">
        <f t="shared" si="489"/>
        <v>0</v>
      </c>
      <c r="N543" s="1005">
        <v>560</v>
      </c>
      <c r="O543" s="1005">
        <v>531.84</v>
      </c>
      <c r="P543" s="1005">
        <v>531.84</v>
      </c>
      <c r="Q543" s="1005">
        <v>0.80030000000000001</v>
      </c>
      <c r="R543" s="1024">
        <f t="shared" si="529"/>
        <v>0.27254740693296065</v>
      </c>
      <c r="S543" s="1005">
        <v>107844</v>
      </c>
      <c r="T543" s="1005">
        <f t="shared" si="490"/>
        <v>237413</v>
      </c>
      <c r="U543" s="1005">
        <f t="shared" si="491"/>
        <v>0</v>
      </c>
      <c r="V543" s="1005">
        <v>560</v>
      </c>
      <c r="W543" s="1005">
        <v>472.32</v>
      </c>
      <c r="X543" s="1005">
        <v>472.32</v>
      </c>
      <c r="Y543" s="1005">
        <v>0.92859999999999998</v>
      </c>
      <c r="Z543" s="1024">
        <f t="shared" si="523"/>
        <v>0.23100510953026196</v>
      </c>
      <c r="AA543" s="1005">
        <v>78558</v>
      </c>
      <c r="AB543" s="1005">
        <f t="shared" si="492"/>
        <v>204042</v>
      </c>
      <c r="AC543" s="1005">
        <f t="shared" si="493"/>
        <v>0</v>
      </c>
      <c r="AD543" s="1005">
        <v>560</v>
      </c>
      <c r="AE543" s="1005">
        <v>451.68</v>
      </c>
      <c r="AF543" s="1005">
        <v>451.68</v>
      </c>
      <c r="AG543" s="1005">
        <v>0.94540000000000002</v>
      </c>
      <c r="AH543" s="1024">
        <f t="shared" si="524"/>
        <v>0.21146858181070241</v>
      </c>
      <c r="AI543" s="1005">
        <v>71064</v>
      </c>
      <c r="AJ543" s="1005">
        <f t="shared" si="494"/>
        <v>201630</v>
      </c>
      <c r="AK543" s="1005">
        <f t="shared" si="495"/>
        <v>0</v>
      </c>
      <c r="AL543" s="1005">
        <v>560</v>
      </c>
      <c r="AM543" s="1005">
        <v>410.88</v>
      </c>
      <c r="AN543" s="1005">
        <v>448</v>
      </c>
      <c r="AO543" s="1005">
        <v>0.93940000000000001</v>
      </c>
      <c r="AP543" s="1024">
        <f t="shared" si="525"/>
        <v>0.31553701679898172</v>
      </c>
      <c r="AQ543" s="1005">
        <v>96458</v>
      </c>
      <c r="AR543" s="1005">
        <f t="shared" si="496"/>
        <v>183417</v>
      </c>
      <c r="AS543" s="1005">
        <f t="shared" si="497"/>
        <v>0</v>
      </c>
      <c r="AT543" s="1005">
        <v>560</v>
      </c>
      <c r="AU543" s="1005">
        <v>273.12</v>
      </c>
      <c r="AV543" s="1005">
        <v>448</v>
      </c>
      <c r="AW543" s="1005">
        <v>0.97719999999999996</v>
      </c>
      <c r="AX543" s="1024">
        <f t="shared" si="526"/>
        <v>0.3526227787541496</v>
      </c>
      <c r="AY543" s="1005">
        <v>69342</v>
      </c>
      <c r="AZ543" s="1005">
        <f t="shared" si="498"/>
        <v>117988</v>
      </c>
      <c r="BA543" s="1005">
        <f t="shared" si="499"/>
        <v>0</v>
      </c>
      <c r="BB543" s="1005">
        <v>560</v>
      </c>
      <c r="BC543" s="1005">
        <v>377.28</v>
      </c>
      <c r="BD543" s="1005">
        <v>448</v>
      </c>
      <c r="BE543" s="1005">
        <v>0.98839999999999995</v>
      </c>
      <c r="BF543" s="1024">
        <f t="shared" si="527"/>
        <v>0.39467564092040819</v>
      </c>
      <c r="BG543" s="1005">
        <v>110784</v>
      </c>
      <c r="BH543" s="1005">
        <f t="shared" si="500"/>
        <v>168418</v>
      </c>
      <c r="BI543" s="1005">
        <f t="shared" si="501"/>
        <v>0</v>
      </c>
      <c r="BJ543" s="1005">
        <v>560</v>
      </c>
      <c r="BK543" s="1005">
        <v>492.96</v>
      </c>
      <c r="BL543" s="1005">
        <v>492.96</v>
      </c>
      <c r="BM543" s="1005">
        <v>0.98829999999999996</v>
      </c>
      <c r="BN543" s="1024">
        <f t="shared" si="519"/>
        <v>0.3509074434707346</v>
      </c>
      <c r="BO543" s="1005">
        <v>124548</v>
      </c>
      <c r="BP543" s="1005">
        <f t="shared" si="502"/>
        <v>212959</v>
      </c>
      <c r="BQ543" s="1005">
        <f t="shared" si="503"/>
        <v>0</v>
      </c>
      <c r="BR543" s="1005">
        <v>560</v>
      </c>
      <c r="BS543" s="1005">
        <v>404.16</v>
      </c>
      <c r="BT543" s="1005">
        <v>448</v>
      </c>
      <c r="BU543" s="1005">
        <v>0.98419999999999996</v>
      </c>
      <c r="BV543" s="1024">
        <f t="shared" si="520"/>
        <v>0.41036925650652561</v>
      </c>
      <c r="BW543" s="1005">
        <v>123396</v>
      </c>
      <c r="BX543" s="1005">
        <f t="shared" si="504"/>
        <v>180417</v>
      </c>
      <c r="BY543" s="1005">
        <f t="shared" si="505"/>
        <v>0</v>
      </c>
      <c r="BZ543" s="1005">
        <v>560</v>
      </c>
      <c r="CA543" s="1005">
        <v>318.24</v>
      </c>
      <c r="CB543" s="1005">
        <v>448</v>
      </c>
      <c r="CC543" s="1005">
        <v>0.99060000000000004</v>
      </c>
      <c r="CD543" s="1024">
        <f t="shared" si="486"/>
        <v>0.44539321104786</v>
      </c>
      <c r="CE543" s="1005">
        <v>105456</v>
      </c>
      <c r="CF543" s="1005">
        <f t="shared" si="506"/>
        <v>142062</v>
      </c>
      <c r="CG543" s="1005">
        <f t="shared" si="507"/>
        <v>0</v>
      </c>
      <c r="CH543" s="1005">
        <v>560</v>
      </c>
      <c r="CI543" s="1005">
        <v>388.8</v>
      </c>
      <c r="CJ543" s="1005">
        <v>448</v>
      </c>
      <c r="CK543" s="1005">
        <v>0.99160000000000004</v>
      </c>
      <c r="CL543" s="1024">
        <f t="shared" si="521"/>
        <v>0.47607565402704288</v>
      </c>
      <c r="CM543" s="1005">
        <v>124386</v>
      </c>
      <c r="CN543" s="1005">
        <f t="shared" si="508"/>
        <v>156764</v>
      </c>
      <c r="CO543" s="1005">
        <f t="shared" si="509"/>
        <v>0</v>
      </c>
      <c r="CP543" s="1005">
        <v>560</v>
      </c>
      <c r="CQ543" s="1005">
        <v>361.92</v>
      </c>
      <c r="CR543" s="1005">
        <v>448</v>
      </c>
      <c r="CS543" s="1005">
        <v>0.98950000000000005</v>
      </c>
      <c r="CT543" s="1024">
        <f t="shared" si="522"/>
        <v>0.45213609851401837</v>
      </c>
      <c r="CU543" s="1005">
        <v>121746</v>
      </c>
      <c r="CV543" s="1005">
        <f t="shared" si="510"/>
        <v>161561</v>
      </c>
      <c r="CW543" s="1005">
        <f t="shared" si="511"/>
        <v>0</v>
      </c>
    </row>
    <row r="544" spans="1:101">
      <c r="A544" s="1004">
        <v>538</v>
      </c>
      <c r="B544" s="1005" t="s">
        <v>993</v>
      </c>
      <c r="C544" s="1004" t="s">
        <v>1274</v>
      </c>
      <c r="D544" s="1005" t="s">
        <v>2011</v>
      </c>
      <c r="E544" s="1004" t="s">
        <v>55</v>
      </c>
      <c r="F544" s="1004">
        <v>561</v>
      </c>
      <c r="G544" s="1005">
        <v>213.6</v>
      </c>
      <c r="H544" s="1004">
        <v>448.8</v>
      </c>
      <c r="I544" s="1005">
        <v>0.99690000000000001</v>
      </c>
      <c r="J544" s="1024">
        <f t="shared" si="528"/>
        <v>0.68492509363295884</v>
      </c>
      <c r="K544" s="1005">
        <v>105336</v>
      </c>
      <c r="L544" s="1005">
        <f t="shared" si="488"/>
        <v>92275</v>
      </c>
      <c r="M544" s="1005">
        <f t="shared" si="489"/>
        <v>13061</v>
      </c>
      <c r="N544" s="1005">
        <v>561</v>
      </c>
      <c r="O544" s="1005">
        <v>204</v>
      </c>
      <c r="P544" s="1005">
        <v>448.8</v>
      </c>
      <c r="Q544" s="1005">
        <v>0.995</v>
      </c>
      <c r="R544" s="1024">
        <f t="shared" si="529"/>
        <v>0.38219481340923467</v>
      </c>
      <c r="S544" s="1005">
        <v>58008</v>
      </c>
      <c r="T544" s="1005">
        <f t="shared" si="490"/>
        <v>91066</v>
      </c>
      <c r="U544" s="1005">
        <f t="shared" si="491"/>
        <v>0</v>
      </c>
      <c r="V544" s="1005">
        <v>561</v>
      </c>
      <c r="W544" s="1005">
        <v>206.4</v>
      </c>
      <c r="X544" s="1005">
        <v>448.8</v>
      </c>
      <c r="Y544" s="1005">
        <v>0.99539999999999995</v>
      </c>
      <c r="Z544" s="1024">
        <f t="shared" si="523"/>
        <v>0.52769702842377264</v>
      </c>
      <c r="AA544" s="1005">
        <v>78420</v>
      </c>
      <c r="AB544" s="1005">
        <f t="shared" si="492"/>
        <v>89165</v>
      </c>
      <c r="AC544" s="1005">
        <f t="shared" si="493"/>
        <v>0</v>
      </c>
      <c r="AD544" s="1005">
        <v>561</v>
      </c>
      <c r="AE544" s="1005">
        <v>244.8</v>
      </c>
      <c r="AF544" s="1005">
        <v>448.8</v>
      </c>
      <c r="AG544" s="1005">
        <v>0.99419999999999997</v>
      </c>
      <c r="AH544" s="1024">
        <f t="shared" si="524"/>
        <v>0.49335863377609107</v>
      </c>
      <c r="AI544" s="1005">
        <v>89856</v>
      </c>
      <c r="AJ544" s="1005">
        <f t="shared" si="494"/>
        <v>109279</v>
      </c>
      <c r="AK544" s="1005">
        <f t="shared" si="495"/>
        <v>0</v>
      </c>
      <c r="AL544" s="1005">
        <v>561</v>
      </c>
      <c r="AM544" s="1005">
        <v>264</v>
      </c>
      <c r="AN544" s="1005">
        <v>448.8</v>
      </c>
      <c r="AO544" s="1005">
        <v>0.99480000000000002</v>
      </c>
      <c r="AP544" s="1024">
        <f t="shared" si="525"/>
        <v>0.41831622678396874</v>
      </c>
      <c r="AQ544" s="1005">
        <v>82164</v>
      </c>
      <c r="AR544" s="1005">
        <f t="shared" si="496"/>
        <v>117850</v>
      </c>
      <c r="AS544" s="1005">
        <f t="shared" si="497"/>
        <v>0</v>
      </c>
      <c r="AT544" s="1005">
        <v>561</v>
      </c>
      <c r="AU544" s="1005">
        <v>278.39999999999998</v>
      </c>
      <c r="AV544" s="1005">
        <v>448.8</v>
      </c>
      <c r="AW544" s="1005">
        <v>0.98899999999999999</v>
      </c>
      <c r="AX544" s="1024">
        <f t="shared" si="526"/>
        <v>0.39487547892720315</v>
      </c>
      <c r="AY544" s="1005">
        <v>79152</v>
      </c>
      <c r="AZ544" s="1005">
        <f t="shared" si="498"/>
        <v>120269</v>
      </c>
      <c r="BA544" s="1005">
        <f t="shared" si="499"/>
        <v>0</v>
      </c>
      <c r="BB544" s="1005">
        <v>561</v>
      </c>
      <c r="BC544" s="1005">
        <v>261.60000000000002</v>
      </c>
      <c r="BD544" s="1005">
        <v>448.8</v>
      </c>
      <c r="BE544" s="1005">
        <v>0.98719999999999997</v>
      </c>
      <c r="BF544" s="1024">
        <f t="shared" si="527"/>
        <v>0.25087550557364108</v>
      </c>
      <c r="BG544" s="1005">
        <v>48828</v>
      </c>
      <c r="BH544" s="1005">
        <f t="shared" si="500"/>
        <v>116778</v>
      </c>
      <c r="BI544" s="1005">
        <f t="shared" si="501"/>
        <v>0</v>
      </c>
      <c r="BJ544" s="1005">
        <v>561</v>
      </c>
      <c r="BK544" s="1005">
        <v>28.8</v>
      </c>
      <c r="BL544" s="1005">
        <v>448.8</v>
      </c>
      <c r="BM544" s="1005">
        <v>0.5988</v>
      </c>
      <c r="BN544" s="1024">
        <f t="shared" si="519"/>
        <v>0.2048611111111111</v>
      </c>
      <c r="BO544" s="1005">
        <v>4248</v>
      </c>
      <c r="BP544" s="1005">
        <f t="shared" si="502"/>
        <v>12442</v>
      </c>
      <c r="BQ544" s="1005">
        <f t="shared" si="503"/>
        <v>0</v>
      </c>
      <c r="BR544" s="1005">
        <v>561</v>
      </c>
      <c r="BS544" s="1005">
        <v>175.2</v>
      </c>
      <c r="BT544" s="1005">
        <v>448.8</v>
      </c>
      <c r="BU544" s="1005">
        <v>0.77170000000000005</v>
      </c>
      <c r="BV544" s="1024">
        <f t="shared" si="520"/>
        <v>7.7423037266165867E-2</v>
      </c>
      <c r="BW544" s="1005">
        <v>10092</v>
      </c>
      <c r="BX544" s="1005">
        <f t="shared" si="504"/>
        <v>78209</v>
      </c>
      <c r="BY544" s="1005">
        <f t="shared" si="505"/>
        <v>0</v>
      </c>
      <c r="BZ544" s="1005">
        <v>561</v>
      </c>
      <c r="CA544" s="1005">
        <v>247.2</v>
      </c>
      <c r="CB544" s="1005">
        <v>448.8</v>
      </c>
      <c r="CC544" s="1005">
        <v>0.98550000000000004</v>
      </c>
      <c r="CD544" s="1024">
        <f t="shared" si="486"/>
        <v>0.52921755924418001</v>
      </c>
      <c r="CE544" s="1005">
        <v>97332</v>
      </c>
      <c r="CF544" s="1005">
        <f t="shared" si="506"/>
        <v>110350</v>
      </c>
      <c r="CG544" s="1005">
        <f t="shared" si="507"/>
        <v>0</v>
      </c>
      <c r="CH544" s="1005">
        <v>561</v>
      </c>
      <c r="CI544" s="1005">
        <v>280.8</v>
      </c>
      <c r="CJ544" s="1005">
        <v>448.8</v>
      </c>
      <c r="CK544" s="1005">
        <v>0.98350000000000004</v>
      </c>
      <c r="CL544" s="1024">
        <f t="shared" si="521"/>
        <v>0.62194749694749696</v>
      </c>
      <c r="CM544" s="1005">
        <v>117360</v>
      </c>
      <c r="CN544" s="1005">
        <f t="shared" si="508"/>
        <v>113219</v>
      </c>
      <c r="CO544" s="1005">
        <f t="shared" si="509"/>
        <v>4141</v>
      </c>
      <c r="CP544" s="1005">
        <v>561</v>
      </c>
      <c r="CQ544" s="1005">
        <v>293.27999999999997</v>
      </c>
      <c r="CR544" s="1005">
        <v>448.8</v>
      </c>
      <c r="CS544" s="1005">
        <v>0.98319999999999996</v>
      </c>
      <c r="CT544" s="1024">
        <f t="shared" si="522"/>
        <v>0.55185070306038053</v>
      </c>
      <c r="CU544" s="1005">
        <v>120414</v>
      </c>
      <c r="CV544" s="1005">
        <f t="shared" si="510"/>
        <v>130920</v>
      </c>
      <c r="CW544" s="1005">
        <f t="shared" si="511"/>
        <v>0</v>
      </c>
    </row>
    <row r="545" spans="1:101">
      <c r="A545" s="1004">
        <v>539</v>
      </c>
      <c r="B545" s="1005" t="s">
        <v>2057</v>
      </c>
      <c r="C545" s="1004" t="s">
        <v>1274</v>
      </c>
      <c r="D545" s="1005" t="s">
        <v>2011</v>
      </c>
      <c r="E545" s="1004" t="s">
        <v>55</v>
      </c>
      <c r="F545" s="1004">
        <v>562</v>
      </c>
      <c r="G545" s="1005">
        <v>27.6</v>
      </c>
      <c r="H545" s="1004">
        <v>449.6</v>
      </c>
      <c r="I545" s="1005">
        <v>0.93400000000000005</v>
      </c>
      <c r="J545" s="1024">
        <f t="shared" si="528"/>
        <v>2.747584541062802E-2</v>
      </c>
      <c r="K545" s="1005">
        <v>546</v>
      </c>
      <c r="L545" s="1005">
        <f t="shared" si="488"/>
        <v>11923</v>
      </c>
      <c r="M545" s="1005">
        <f t="shared" si="489"/>
        <v>0</v>
      </c>
      <c r="N545" s="1005">
        <v>562</v>
      </c>
      <c r="O545" s="1005">
        <v>17.760000000000002</v>
      </c>
      <c r="P545" s="1005">
        <v>449.6</v>
      </c>
      <c r="Q545" s="1005">
        <v>0.89490000000000003</v>
      </c>
      <c r="R545" s="1024">
        <f t="shared" si="529"/>
        <v>0.12532693984306886</v>
      </c>
      <c r="S545" s="1005">
        <v>1656</v>
      </c>
      <c r="T545" s="1005">
        <f t="shared" si="490"/>
        <v>7928</v>
      </c>
      <c r="U545" s="1005">
        <f t="shared" si="491"/>
        <v>0</v>
      </c>
      <c r="V545" s="1005">
        <v>562</v>
      </c>
      <c r="W545" s="1005">
        <v>13.2</v>
      </c>
      <c r="X545" s="1005">
        <v>449.6</v>
      </c>
      <c r="Y545" s="1005">
        <v>0.91290000000000004</v>
      </c>
      <c r="Z545" s="1024">
        <f t="shared" si="523"/>
        <v>0.23926767676767677</v>
      </c>
      <c r="AA545" s="1005">
        <v>2274</v>
      </c>
      <c r="AB545" s="1005">
        <f t="shared" si="492"/>
        <v>5702</v>
      </c>
      <c r="AC545" s="1005">
        <f t="shared" si="493"/>
        <v>0</v>
      </c>
      <c r="AD545" s="1005">
        <v>562</v>
      </c>
      <c r="AE545" s="1005">
        <v>142.08000000000001</v>
      </c>
      <c r="AF545" s="1005">
        <v>449.6</v>
      </c>
      <c r="AG545" s="1005">
        <v>0.90780000000000005</v>
      </c>
      <c r="AH545" s="1024">
        <f t="shared" si="524"/>
        <v>2.8323434321418192E-2</v>
      </c>
      <c r="AI545" s="1005">
        <v>2994</v>
      </c>
      <c r="AJ545" s="1005">
        <f t="shared" si="494"/>
        <v>63425</v>
      </c>
      <c r="AK545" s="1005">
        <f t="shared" si="495"/>
        <v>0</v>
      </c>
      <c r="AL545" s="1005">
        <v>562</v>
      </c>
      <c r="AM545" s="1005">
        <v>322.08</v>
      </c>
      <c r="AN545" s="1005">
        <v>449.6</v>
      </c>
      <c r="AO545" s="1005">
        <v>0.98860000000000003</v>
      </c>
      <c r="AP545" s="1024">
        <f t="shared" si="525"/>
        <v>0.16605772158389823</v>
      </c>
      <c r="AQ545" s="1005">
        <v>39792</v>
      </c>
      <c r="AR545" s="1005">
        <f t="shared" si="496"/>
        <v>143777</v>
      </c>
      <c r="AS545" s="1005">
        <f t="shared" si="497"/>
        <v>0</v>
      </c>
      <c r="AT545" s="1005">
        <v>562</v>
      </c>
      <c r="AU545" s="1005">
        <v>389.28</v>
      </c>
      <c r="AV545" s="1005">
        <v>449.6</v>
      </c>
      <c r="AW545" s="1005">
        <v>0.9899</v>
      </c>
      <c r="AX545" s="1024">
        <f t="shared" si="526"/>
        <v>0.37654986984518429</v>
      </c>
      <c r="AY545" s="1005">
        <v>105540</v>
      </c>
      <c r="AZ545" s="1005">
        <f t="shared" si="498"/>
        <v>168169</v>
      </c>
      <c r="BA545" s="1005">
        <f t="shared" si="499"/>
        <v>0</v>
      </c>
      <c r="BB545" s="1005">
        <v>562</v>
      </c>
      <c r="BC545" s="1005">
        <v>406.08</v>
      </c>
      <c r="BD545" s="1005">
        <v>449.6</v>
      </c>
      <c r="BE545" s="1005">
        <v>0.9919</v>
      </c>
      <c r="BF545" s="1024">
        <f t="shared" si="527"/>
        <v>0.19446350949439489</v>
      </c>
      <c r="BG545" s="1005">
        <v>58752</v>
      </c>
      <c r="BH545" s="1005">
        <f t="shared" si="500"/>
        <v>181274</v>
      </c>
      <c r="BI545" s="1005">
        <f t="shared" si="501"/>
        <v>0</v>
      </c>
      <c r="BJ545" s="1005">
        <v>562</v>
      </c>
      <c r="BK545" s="1005">
        <v>308.39999999999998</v>
      </c>
      <c r="BL545" s="1005">
        <v>449.6</v>
      </c>
      <c r="BM545" s="1005">
        <v>0.95469999999999999</v>
      </c>
      <c r="BN545" s="1024">
        <f t="shared" si="519"/>
        <v>0.11178664072632946</v>
      </c>
      <c r="BO545" s="1005">
        <v>24822</v>
      </c>
      <c r="BP545" s="1005">
        <f t="shared" si="502"/>
        <v>133229</v>
      </c>
      <c r="BQ545" s="1005">
        <f t="shared" si="503"/>
        <v>0</v>
      </c>
      <c r="BR545" s="1005">
        <v>562</v>
      </c>
      <c r="BS545" s="1005">
        <v>22.8</v>
      </c>
      <c r="BT545" s="1005">
        <v>449.6</v>
      </c>
      <c r="BU545" s="1005">
        <v>0.57140000000000002</v>
      </c>
      <c r="BV545" s="1024">
        <f t="shared" si="520"/>
        <v>0.29711375212224106</v>
      </c>
      <c r="BW545" s="1005">
        <v>5040</v>
      </c>
      <c r="BX545" s="1005">
        <f t="shared" si="504"/>
        <v>10178</v>
      </c>
      <c r="BY545" s="1005">
        <f t="shared" si="505"/>
        <v>0</v>
      </c>
      <c r="BZ545" s="1005">
        <v>562</v>
      </c>
      <c r="CA545" s="1005">
        <v>282</v>
      </c>
      <c r="CB545" s="1005">
        <v>449.6</v>
      </c>
      <c r="CC545" s="1005">
        <v>0.96350000000000002</v>
      </c>
      <c r="CD545" s="1024">
        <f t="shared" si="486"/>
        <v>0.19929649965682911</v>
      </c>
      <c r="CE545" s="1005">
        <v>41814</v>
      </c>
      <c r="CF545" s="1005">
        <f t="shared" si="506"/>
        <v>125885</v>
      </c>
      <c r="CG545" s="1005">
        <f t="shared" si="507"/>
        <v>0</v>
      </c>
      <c r="CH545" s="1005">
        <v>562</v>
      </c>
      <c r="CI545" s="1005">
        <v>267.83999999999997</v>
      </c>
      <c r="CJ545" s="1005">
        <v>449.6</v>
      </c>
      <c r="CK545" s="1005">
        <v>0.99460000000000004</v>
      </c>
      <c r="CL545" s="1024">
        <f t="shared" si="521"/>
        <v>0.34055512886158051</v>
      </c>
      <c r="CM545" s="1005">
        <v>61296</v>
      </c>
      <c r="CN545" s="1005">
        <f t="shared" si="508"/>
        <v>107993</v>
      </c>
      <c r="CO545" s="1005">
        <f t="shared" si="509"/>
        <v>0</v>
      </c>
      <c r="CP545" s="1005">
        <v>562</v>
      </c>
      <c r="CQ545" s="1005">
        <v>291.83999999999997</v>
      </c>
      <c r="CR545" s="1005">
        <v>449.6</v>
      </c>
      <c r="CS545" s="1005">
        <v>0.99629999999999996</v>
      </c>
      <c r="CT545" s="1024">
        <f t="shared" si="522"/>
        <v>0.52942730440011321</v>
      </c>
      <c r="CU545" s="1005">
        <v>114954</v>
      </c>
      <c r="CV545" s="1005">
        <f t="shared" si="510"/>
        <v>130277</v>
      </c>
      <c r="CW545" s="1005">
        <f t="shared" si="511"/>
        <v>0</v>
      </c>
    </row>
    <row r="546" spans="1:101">
      <c r="A546" s="1004">
        <v>540</v>
      </c>
      <c r="B546" s="1005" t="s">
        <v>943</v>
      </c>
      <c r="C546" s="1004" t="s">
        <v>1274</v>
      </c>
      <c r="D546" s="1005" t="s">
        <v>2054</v>
      </c>
      <c r="E546" s="1004" t="s">
        <v>55</v>
      </c>
      <c r="F546" s="1004">
        <v>562</v>
      </c>
      <c r="G546" s="1005">
        <v>282</v>
      </c>
      <c r="H546" s="1004">
        <v>562</v>
      </c>
      <c r="I546" s="1005">
        <v>0.69769999999999999</v>
      </c>
      <c r="J546" s="1024">
        <f t="shared" si="528"/>
        <v>0.191725768321513</v>
      </c>
      <c r="K546" s="1005">
        <v>38928</v>
      </c>
      <c r="L546" s="1005">
        <f t="shared" si="488"/>
        <v>121824</v>
      </c>
      <c r="M546" s="1005">
        <f t="shared" si="489"/>
        <v>0</v>
      </c>
      <c r="N546" s="1005">
        <v>562</v>
      </c>
      <c r="O546" s="1005">
        <v>306</v>
      </c>
      <c r="P546" s="1005">
        <v>562</v>
      </c>
      <c r="Q546" s="1005">
        <v>0.71530000000000005</v>
      </c>
      <c r="R546" s="1024">
        <f t="shared" si="529"/>
        <v>0.20640944549862955</v>
      </c>
      <c r="S546" s="1005">
        <v>46992</v>
      </c>
      <c r="T546" s="1005">
        <f t="shared" si="490"/>
        <v>136598</v>
      </c>
      <c r="U546" s="1005">
        <f t="shared" si="491"/>
        <v>0</v>
      </c>
      <c r="V546" s="1005">
        <v>562</v>
      </c>
      <c r="W546" s="1005">
        <v>114</v>
      </c>
      <c r="X546" s="1005">
        <v>562</v>
      </c>
      <c r="Y546" s="1005">
        <v>0.69289999999999996</v>
      </c>
      <c r="Z546" s="1024">
        <f t="shared" si="523"/>
        <v>0.25950292397660818</v>
      </c>
      <c r="AA546" s="1005">
        <v>21300</v>
      </c>
      <c r="AB546" s="1005">
        <f t="shared" si="492"/>
        <v>49248</v>
      </c>
      <c r="AC546" s="1005">
        <f t="shared" si="493"/>
        <v>0</v>
      </c>
      <c r="AD546" s="1005">
        <v>562</v>
      </c>
      <c r="AE546" s="1005">
        <v>113.28</v>
      </c>
      <c r="AF546" s="1005">
        <v>562</v>
      </c>
      <c r="AG546" s="1005">
        <v>0.71799999999999997</v>
      </c>
      <c r="AH546" s="1024">
        <f t="shared" si="524"/>
        <v>0.26753576635684345</v>
      </c>
      <c r="AI546" s="1005">
        <v>22548</v>
      </c>
      <c r="AJ546" s="1005">
        <f t="shared" si="494"/>
        <v>50568</v>
      </c>
      <c r="AK546" s="1005">
        <f t="shared" si="495"/>
        <v>0</v>
      </c>
      <c r="AL546" s="1005">
        <v>562</v>
      </c>
      <c r="AM546" s="1005">
        <v>142.32</v>
      </c>
      <c r="AN546" s="1005">
        <v>562</v>
      </c>
      <c r="AO546" s="1005">
        <v>0.624</v>
      </c>
      <c r="AP546" s="1024">
        <f t="shared" si="525"/>
        <v>0.18161027398502239</v>
      </c>
      <c r="AQ546" s="1005">
        <v>19230</v>
      </c>
      <c r="AR546" s="1005">
        <f t="shared" si="496"/>
        <v>63532</v>
      </c>
      <c r="AS546" s="1005">
        <f t="shared" si="497"/>
        <v>0</v>
      </c>
      <c r="AT546" s="1005">
        <v>562</v>
      </c>
      <c r="AU546" s="1005">
        <v>210</v>
      </c>
      <c r="AV546" s="1005">
        <v>562</v>
      </c>
      <c r="AW546" s="1005">
        <v>0.54630000000000001</v>
      </c>
      <c r="AX546" s="1024">
        <f t="shared" si="526"/>
        <v>0.22583333333333333</v>
      </c>
      <c r="AY546" s="1005">
        <v>34146</v>
      </c>
      <c r="AZ546" s="1005">
        <f t="shared" si="498"/>
        <v>90720</v>
      </c>
      <c r="BA546" s="1005">
        <f t="shared" si="499"/>
        <v>0</v>
      </c>
      <c r="BB546" s="1005">
        <v>562</v>
      </c>
      <c r="BC546" s="1005">
        <v>222</v>
      </c>
      <c r="BD546" s="1005">
        <v>562</v>
      </c>
      <c r="BE546" s="1005">
        <v>0.54800000000000004</v>
      </c>
      <c r="BF546" s="1024">
        <f t="shared" si="527"/>
        <v>0.27056088346410928</v>
      </c>
      <c r="BG546" s="1005">
        <v>44688</v>
      </c>
      <c r="BH546" s="1005">
        <f t="shared" si="500"/>
        <v>99101</v>
      </c>
      <c r="BI546" s="1005">
        <f t="shared" si="501"/>
        <v>0</v>
      </c>
      <c r="BJ546" s="1005">
        <v>562</v>
      </c>
      <c r="BK546" s="1005">
        <v>124.8</v>
      </c>
      <c r="BL546" s="1005">
        <v>562</v>
      </c>
      <c r="BM546" s="1005">
        <v>0.56220000000000003</v>
      </c>
      <c r="BN546" s="1024">
        <f t="shared" si="519"/>
        <v>0.68052216880341876</v>
      </c>
      <c r="BO546" s="1005">
        <v>61149</v>
      </c>
      <c r="BP546" s="1005">
        <f t="shared" si="502"/>
        <v>53914</v>
      </c>
      <c r="BQ546" s="1005">
        <f t="shared" si="503"/>
        <v>7235</v>
      </c>
      <c r="BR546" s="1005">
        <v>562</v>
      </c>
      <c r="BS546" s="1005">
        <v>79.680000000000007</v>
      </c>
      <c r="BT546" s="1005">
        <v>562</v>
      </c>
      <c r="BU546" s="1005">
        <v>0.50490000000000002</v>
      </c>
      <c r="BV546" s="1024">
        <f t="shared" si="520"/>
        <v>0.33526242065034328</v>
      </c>
      <c r="BW546" s="1005">
        <v>19875</v>
      </c>
      <c r="BX546" s="1005">
        <f t="shared" si="504"/>
        <v>35569</v>
      </c>
      <c r="BY546" s="1005">
        <f t="shared" si="505"/>
        <v>0</v>
      </c>
      <c r="BZ546" s="1005">
        <v>562</v>
      </c>
      <c r="CA546" s="1005">
        <v>51.84</v>
      </c>
      <c r="CB546" s="1005">
        <v>562</v>
      </c>
      <c r="CC546" s="1005">
        <v>0.46410000000000001</v>
      </c>
      <c r="CD546" s="1024">
        <f t="shared" si="486"/>
        <v>0.45176224611708482</v>
      </c>
      <c r="CE546" s="1005">
        <v>17424</v>
      </c>
      <c r="CF546" s="1005">
        <f t="shared" si="506"/>
        <v>23141</v>
      </c>
      <c r="CG546" s="1005">
        <f t="shared" si="507"/>
        <v>0</v>
      </c>
      <c r="CH546" s="1005">
        <v>562</v>
      </c>
      <c r="CI546" s="1005">
        <v>38.4</v>
      </c>
      <c r="CJ546" s="1005">
        <v>562</v>
      </c>
      <c r="CK546" s="1005">
        <v>0.42470000000000002</v>
      </c>
      <c r="CL546" s="1024">
        <f t="shared" si="521"/>
        <v>0.52792503720238093</v>
      </c>
      <c r="CM546" s="1005">
        <v>13623</v>
      </c>
      <c r="CN546" s="1005">
        <f t="shared" si="508"/>
        <v>15483</v>
      </c>
      <c r="CO546" s="1005">
        <f t="shared" si="509"/>
        <v>0</v>
      </c>
      <c r="CP546" s="1005">
        <v>562</v>
      </c>
      <c r="CQ546" s="1005">
        <v>20.88</v>
      </c>
      <c r="CR546" s="1005">
        <v>562</v>
      </c>
      <c r="CS546" s="1005">
        <v>0.4849</v>
      </c>
      <c r="CT546" s="1024">
        <f t="shared" si="522"/>
        <v>0.37194104560622915</v>
      </c>
      <c r="CU546" s="1005">
        <v>5778</v>
      </c>
      <c r="CV546" s="1005">
        <f t="shared" si="510"/>
        <v>9321</v>
      </c>
      <c r="CW546" s="1005">
        <f t="shared" si="511"/>
        <v>0</v>
      </c>
    </row>
    <row r="547" spans="1:101">
      <c r="A547" s="1004">
        <v>541</v>
      </c>
      <c r="B547" s="1005" t="s">
        <v>2299</v>
      </c>
      <c r="C547" s="1004" t="s">
        <v>1274</v>
      </c>
      <c r="D547" s="1005" t="s">
        <v>2011</v>
      </c>
      <c r="E547" s="1004" t="s">
        <v>55</v>
      </c>
      <c r="F547" s="1004">
        <v>0</v>
      </c>
      <c r="G547" s="1005"/>
      <c r="H547" s="1004"/>
      <c r="I547" s="1005"/>
      <c r="J547" s="1024">
        <v>0</v>
      </c>
      <c r="K547" s="1005"/>
      <c r="L547" s="1005">
        <f t="shared" si="488"/>
        <v>0</v>
      </c>
      <c r="M547" s="1005">
        <f t="shared" si="489"/>
        <v>0</v>
      </c>
      <c r="N547" s="1005"/>
      <c r="O547" s="1005"/>
      <c r="P547" s="1005"/>
      <c r="Q547" s="1005"/>
      <c r="R547" s="1024">
        <v>0</v>
      </c>
      <c r="S547" s="1005"/>
      <c r="T547" s="1005">
        <f t="shared" si="490"/>
        <v>0</v>
      </c>
      <c r="U547" s="1005">
        <f t="shared" si="491"/>
        <v>0</v>
      </c>
      <c r="V547" s="1005"/>
      <c r="W547" s="1005"/>
      <c r="X547" s="1005"/>
      <c r="Y547" s="1005"/>
      <c r="Z547" s="1024">
        <v>0</v>
      </c>
      <c r="AA547" s="1005"/>
      <c r="AB547" s="1005">
        <f t="shared" si="492"/>
        <v>0</v>
      </c>
      <c r="AC547" s="1005">
        <f t="shared" si="493"/>
        <v>0</v>
      </c>
      <c r="AD547" s="1005"/>
      <c r="AE547" s="1005"/>
      <c r="AF547" s="1005"/>
      <c r="AG547" s="1005"/>
      <c r="AH547" s="1024">
        <v>0</v>
      </c>
      <c r="AI547" s="1005"/>
      <c r="AJ547" s="1005">
        <f t="shared" si="494"/>
        <v>0</v>
      </c>
      <c r="AK547" s="1005">
        <f t="shared" si="495"/>
        <v>0</v>
      </c>
      <c r="AL547" s="1005"/>
      <c r="AM547" s="1005"/>
      <c r="AN547" s="1005"/>
      <c r="AO547" s="1005"/>
      <c r="AP547" s="1024">
        <v>0</v>
      </c>
      <c r="AQ547" s="1005"/>
      <c r="AR547" s="1005">
        <f t="shared" si="496"/>
        <v>0</v>
      </c>
      <c r="AS547" s="1005">
        <f t="shared" si="497"/>
        <v>0</v>
      </c>
      <c r="AT547" s="1005"/>
      <c r="AU547" s="1005"/>
      <c r="AV547" s="1005"/>
      <c r="AW547" s="1005"/>
      <c r="AX547" s="1024">
        <v>0</v>
      </c>
      <c r="AY547" s="1005"/>
      <c r="AZ547" s="1005">
        <f t="shared" si="498"/>
        <v>0</v>
      </c>
      <c r="BA547" s="1005">
        <f t="shared" si="499"/>
        <v>0</v>
      </c>
      <c r="BB547" s="1005"/>
      <c r="BC547" s="1005"/>
      <c r="BD547" s="1005"/>
      <c r="BE547" s="1005"/>
      <c r="BF547" s="1024">
        <v>0</v>
      </c>
      <c r="BG547" s="1005"/>
      <c r="BH547" s="1005">
        <f t="shared" si="500"/>
        <v>0</v>
      </c>
      <c r="BI547" s="1005">
        <f t="shared" si="501"/>
        <v>0</v>
      </c>
      <c r="BJ547" s="1005"/>
      <c r="BK547" s="1005"/>
      <c r="BL547" s="1005"/>
      <c r="BM547" s="1005"/>
      <c r="BN547" s="1024">
        <v>0</v>
      </c>
      <c r="BO547" s="1005"/>
      <c r="BP547" s="1005">
        <f t="shared" si="502"/>
        <v>0</v>
      </c>
      <c r="BQ547" s="1005">
        <f t="shared" si="503"/>
        <v>0</v>
      </c>
      <c r="BR547" s="1005"/>
      <c r="BS547" s="1005"/>
      <c r="BT547" s="1005"/>
      <c r="BU547" s="1005"/>
      <c r="BV547" s="1024">
        <v>0</v>
      </c>
      <c r="BW547" s="1005"/>
      <c r="BX547" s="1005">
        <f t="shared" si="504"/>
        <v>0</v>
      </c>
      <c r="BY547" s="1005">
        <f t="shared" si="505"/>
        <v>0</v>
      </c>
      <c r="BZ547" s="1005">
        <v>562</v>
      </c>
      <c r="CA547" s="1005">
        <v>20.64</v>
      </c>
      <c r="CB547" s="1005">
        <v>449.6</v>
      </c>
      <c r="CC547" s="1005">
        <v>0.41060000000000002</v>
      </c>
      <c r="CD547" s="1024">
        <f t="shared" si="486"/>
        <v>0.31687609402350586</v>
      </c>
      <c r="CE547" s="1005">
        <v>4866</v>
      </c>
      <c r="CF547" s="1005">
        <f t="shared" si="506"/>
        <v>9214</v>
      </c>
      <c r="CG547" s="1005">
        <f t="shared" si="507"/>
        <v>0</v>
      </c>
      <c r="CH547" s="1005">
        <v>562</v>
      </c>
      <c r="CI547" s="1005">
        <v>324.48</v>
      </c>
      <c r="CJ547" s="1005">
        <v>449.6</v>
      </c>
      <c r="CK547" s="1005">
        <v>0.5958</v>
      </c>
      <c r="CL547" s="1024">
        <f t="shared" si="521"/>
        <v>6.9919563609467453E-2</v>
      </c>
      <c r="CM547" s="1005">
        <v>15246</v>
      </c>
      <c r="CN547" s="1005">
        <f t="shared" si="508"/>
        <v>130830</v>
      </c>
      <c r="CO547" s="1005">
        <f t="shared" si="509"/>
        <v>0</v>
      </c>
      <c r="CP547" s="1005">
        <v>562</v>
      </c>
      <c r="CQ547" s="1005">
        <v>386.88</v>
      </c>
      <c r="CR547" s="1005">
        <v>449.6</v>
      </c>
      <c r="CS547" s="1005">
        <v>0.70630000000000004</v>
      </c>
      <c r="CT547" s="1024">
        <f t="shared" si="522"/>
        <v>0.50128071720163292</v>
      </c>
      <c r="CU547" s="1005">
        <v>144288</v>
      </c>
      <c r="CV547" s="1005">
        <f t="shared" si="510"/>
        <v>172703</v>
      </c>
      <c r="CW547" s="1005">
        <f t="shared" si="511"/>
        <v>0</v>
      </c>
    </row>
    <row r="548" spans="1:101">
      <c r="A548" s="1004">
        <v>542</v>
      </c>
      <c r="B548" s="1005" t="s">
        <v>706</v>
      </c>
      <c r="C548" s="1004" t="s">
        <v>1274</v>
      </c>
      <c r="D548" s="1005" t="s">
        <v>2011</v>
      </c>
      <c r="E548" s="1004" t="s">
        <v>55</v>
      </c>
      <c r="F548" s="1004">
        <v>570</v>
      </c>
      <c r="G548" s="1005">
        <v>420.6</v>
      </c>
      <c r="H548" s="1004">
        <v>456</v>
      </c>
      <c r="I548" s="1005">
        <v>0.99239999999999995</v>
      </c>
      <c r="J548" s="1024">
        <f t="shared" ref="J548:J559" si="530">+(K548/(24*30*G548))</f>
        <v>0.58708789031542241</v>
      </c>
      <c r="K548" s="1005">
        <v>177789</v>
      </c>
      <c r="L548" s="1005">
        <f t="shared" si="488"/>
        <v>181699</v>
      </c>
      <c r="M548" s="1005">
        <f t="shared" si="489"/>
        <v>0</v>
      </c>
      <c r="N548" s="1005">
        <v>570</v>
      </c>
      <c r="O548" s="1005">
        <v>412.8</v>
      </c>
      <c r="P548" s="1005">
        <v>456</v>
      </c>
      <c r="Q548" s="1005">
        <v>0.98560000000000003</v>
      </c>
      <c r="R548" s="1024">
        <f>+(S548/(24*31*O548))</f>
        <v>0.53125586084021004</v>
      </c>
      <c r="S548" s="1005">
        <v>163161</v>
      </c>
      <c r="T548" s="1005">
        <f t="shared" si="490"/>
        <v>184274</v>
      </c>
      <c r="U548" s="1005">
        <f t="shared" si="491"/>
        <v>0</v>
      </c>
      <c r="V548" s="1005">
        <v>570</v>
      </c>
      <c r="W548" s="1005">
        <v>384.6</v>
      </c>
      <c r="X548" s="1005">
        <v>456</v>
      </c>
      <c r="Y548" s="1005">
        <v>0.98850000000000005</v>
      </c>
      <c r="Z548" s="1024">
        <f>+(AA548/(24*30*W548))</f>
        <v>0.50021667533367997</v>
      </c>
      <c r="AA548" s="1005">
        <v>138516</v>
      </c>
      <c r="AB548" s="1005">
        <f t="shared" si="492"/>
        <v>166147</v>
      </c>
      <c r="AC548" s="1005">
        <f t="shared" si="493"/>
        <v>0</v>
      </c>
      <c r="AD548" s="1005">
        <v>570</v>
      </c>
      <c r="AE548" s="1005">
        <v>508.8</v>
      </c>
      <c r="AF548" s="1005">
        <v>508.8</v>
      </c>
      <c r="AG548" s="1005">
        <v>0.88300000000000001</v>
      </c>
      <c r="AH548" s="1024">
        <f>+(AI548/(24*31*AE548))</f>
        <v>0.54261133089876246</v>
      </c>
      <c r="AI548" s="1005">
        <v>205404</v>
      </c>
      <c r="AJ548" s="1005">
        <f t="shared" si="494"/>
        <v>227128</v>
      </c>
      <c r="AK548" s="1005">
        <f t="shared" si="495"/>
        <v>0</v>
      </c>
      <c r="AL548" s="1005">
        <v>570</v>
      </c>
      <c r="AM548" s="1005">
        <v>405.6</v>
      </c>
      <c r="AN548" s="1005">
        <v>456</v>
      </c>
      <c r="AO548" s="1005">
        <v>0.97719999999999996</v>
      </c>
      <c r="AP548" s="1024">
        <f>+(AQ548/(24*31*AM548))</f>
        <v>0.65696180886937705</v>
      </c>
      <c r="AQ548" s="1005">
        <v>198249</v>
      </c>
      <c r="AR548" s="1005">
        <f t="shared" si="496"/>
        <v>181060</v>
      </c>
      <c r="AS548" s="1005">
        <f t="shared" si="497"/>
        <v>17189</v>
      </c>
      <c r="AT548" s="1005">
        <v>570</v>
      </c>
      <c r="AU548" s="1005">
        <v>396</v>
      </c>
      <c r="AV548" s="1005">
        <v>456</v>
      </c>
      <c r="AW548" s="1005">
        <v>0.99570000000000003</v>
      </c>
      <c r="AX548" s="1024">
        <f>+(AY548/(24*30*AU548))</f>
        <v>0.58721590909090904</v>
      </c>
      <c r="AY548" s="1005">
        <v>167427</v>
      </c>
      <c r="AZ548" s="1005">
        <f t="shared" si="498"/>
        <v>171072</v>
      </c>
      <c r="BA548" s="1005">
        <f t="shared" si="499"/>
        <v>0</v>
      </c>
      <c r="BB548" s="1005">
        <v>570</v>
      </c>
      <c r="BC548" s="1005">
        <v>492.72</v>
      </c>
      <c r="BD548" s="1005">
        <v>492.72</v>
      </c>
      <c r="BE548" s="1005">
        <v>0.96389999999999998</v>
      </c>
      <c r="BF548" s="1024">
        <f>+(BG548/(24*31*BC548))</f>
        <v>0.59263685715632519</v>
      </c>
      <c r="BG548" s="1005">
        <v>217251</v>
      </c>
      <c r="BH548" s="1005">
        <f t="shared" si="500"/>
        <v>219950</v>
      </c>
      <c r="BI548" s="1005">
        <f t="shared" si="501"/>
        <v>0</v>
      </c>
      <c r="BJ548" s="1005">
        <v>570</v>
      </c>
      <c r="BK548" s="1005">
        <v>476.16</v>
      </c>
      <c r="BL548" s="1005">
        <v>476.16</v>
      </c>
      <c r="BM548" s="1005">
        <v>0.98729999999999996</v>
      </c>
      <c r="BN548" s="1024">
        <f>+(BO548/(24*30*BK548))</f>
        <v>0.50651741711469533</v>
      </c>
      <c r="BO548" s="1005">
        <v>173652</v>
      </c>
      <c r="BP548" s="1005">
        <f t="shared" si="502"/>
        <v>205701</v>
      </c>
      <c r="BQ548" s="1005">
        <f t="shared" si="503"/>
        <v>0</v>
      </c>
      <c r="BR548" s="1005">
        <v>570</v>
      </c>
      <c r="BS548" s="1005">
        <v>499.2</v>
      </c>
      <c r="BT548" s="1005">
        <v>499.2</v>
      </c>
      <c r="BU548" s="1005">
        <v>0.98870000000000002</v>
      </c>
      <c r="BV548" s="1024">
        <f>+(BW548/(24*31*BS548))</f>
        <v>0.64769760649296937</v>
      </c>
      <c r="BW548" s="1005">
        <v>240558</v>
      </c>
      <c r="BX548" s="1005">
        <f t="shared" si="504"/>
        <v>222843</v>
      </c>
      <c r="BY548" s="1005">
        <f t="shared" si="505"/>
        <v>17715</v>
      </c>
      <c r="BZ548" s="1005">
        <v>570</v>
      </c>
      <c r="CA548" s="1005">
        <v>459.84</v>
      </c>
      <c r="CB548" s="1005">
        <v>459.84</v>
      </c>
      <c r="CC548" s="1005">
        <v>0.98899999999999999</v>
      </c>
      <c r="CD548" s="1024">
        <f t="shared" si="486"/>
        <v>0.59428980907805251</v>
      </c>
      <c r="CE548" s="1005">
        <v>203319</v>
      </c>
      <c r="CF548" s="1005">
        <f t="shared" si="506"/>
        <v>205273</v>
      </c>
      <c r="CG548" s="1005">
        <f t="shared" si="507"/>
        <v>0</v>
      </c>
      <c r="CH548" s="1005">
        <v>570</v>
      </c>
      <c r="CI548" s="1005">
        <v>450.24</v>
      </c>
      <c r="CJ548" s="1005">
        <v>456</v>
      </c>
      <c r="CK548" s="1005">
        <v>0.98629999999999995</v>
      </c>
      <c r="CL548" s="1024">
        <f t="shared" si="521"/>
        <v>0.62320928837953082</v>
      </c>
      <c r="CM548" s="1005">
        <v>188559</v>
      </c>
      <c r="CN548" s="1005">
        <f t="shared" si="508"/>
        <v>181537</v>
      </c>
      <c r="CO548" s="1005">
        <f t="shared" si="509"/>
        <v>7022</v>
      </c>
      <c r="CP548" s="1005">
        <v>570</v>
      </c>
      <c r="CQ548" s="1005">
        <v>457.2</v>
      </c>
      <c r="CR548" s="1005">
        <v>457.2</v>
      </c>
      <c r="CS548" s="1005">
        <v>0.98460000000000003</v>
      </c>
      <c r="CT548" s="1024">
        <f t="shared" si="522"/>
        <v>0.60718468659159541</v>
      </c>
      <c r="CU548" s="1005">
        <v>206538</v>
      </c>
      <c r="CV548" s="1005">
        <f t="shared" si="510"/>
        <v>204094</v>
      </c>
      <c r="CW548" s="1005">
        <f t="shared" si="511"/>
        <v>2444</v>
      </c>
    </row>
    <row r="549" spans="1:101">
      <c r="A549" s="1004">
        <v>543</v>
      </c>
      <c r="B549" s="1005" t="s">
        <v>1620</v>
      </c>
      <c r="C549" s="1004" t="s">
        <v>1274</v>
      </c>
      <c r="D549" s="1005" t="s">
        <v>2054</v>
      </c>
      <c r="E549" s="1004" t="s">
        <v>55</v>
      </c>
      <c r="F549" s="1004">
        <v>576</v>
      </c>
      <c r="G549" s="1005">
        <v>208.4</v>
      </c>
      <c r="H549" s="1004">
        <v>576</v>
      </c>
      <c r="I549" s="1005">
        <v>0.72399999999999998</v>
      </c>
      <c r="J549" s="1024">
        <f t="shared" si="530"/>
        <v>0.27237950522499466</v>
      </c>
      <c r="K549" s="1005">
        <v>40870</v>
      </c>
      <c r="L549" s="1005">
        <f t="shared" si="488"/>
        <v>90029</v>
      </c>
      <c r="M549" s="1005">
        <f t="shared" si="489"/>
        <v>0</v>
      </c>
      <c r="N549" s="1005">
        <v>576</v>
      </c>
      <c r="O549" s="1005">
        <v>183.2</v>
      </c>
      <c r="P549" s="1005">
        <v>576</v>
      </c>
      <c r="Q549" s="1005">
        <v>0.6956</v>
      </c>
      <c r="R549" s="1024">
        <f>+(S549/(24*31*O549))</f>
        <v>0.26382823871906841</v>
      </c>
      <c r="S549" s="1005">
        <v>35960</v>
      </c>
      <c r="T549" s="1005">
        <f t="shared" si="490"/>
        <v>81780</v>
      </c>
      <c r="U549" s="1005">
        <f t="shared" si="491"/>
        <v>0</v>
      </c>
      <c r="V549" s="1005">
        <v>576</v>
      </c>
      <c r="W549" s="1005">
        <v>185</v>
      </c>
      <c r="X549" s="1005">
        <v>576</v>
      </c>
      <c r="Y549" s="1005">
        <v>0.6905</v>
      </c>
      <c r="Z549" s="1024">
        <f>+(AA549/(24*30*W549))</f>
        <v>0.28885135135135137</v>
      </c>
      <c r="AA549" s="1005">
        <v>38475</v>
      </c>
      <c r="AB549" s="1005">
        <f t="shared" si="492"/>
        <v>79920</v>
      </c>
      <c r="AC549" s="1005">
        <f t="shared" si="493"/>
        <v>0</v>
      </c>
      <c r="AD549" s="1005">
        <v>576</v>
      </c>
      <c r="AE549" s="1005">
        <v>152.4</v>
      </c>
      <c r="AF549" s="1005">
        <v>576</v>
      </c>
      <c r="AG549" s="1005">
        <v>0.7399</v>
      </c>
      <c r="AH549" s="1024">
        <f>+(AI549/(24*31*AE549))</f>
        <v>0.24182965032596732</v>
      </c>
      <c r="AI549" s="1005">
        <v>27420</v>
      </c>
      <c r="AJ549" s="1005">
        <f t="shared" si="494"/>
        <v>68031</v>
      </c>
      <c r="AK549" s="1005">
        <f t="shared" si="495"/>
        <v>0</v>
      </c>
      <c r="AL549" s="1005">
        <v>576</v>
      </c>
      <c r="AM549" s="1005">
        <v>192</v>
      </c>
      <c r="AN549" s="1005">
        <v>576</v>
      </c>
      <c r="AO549" s="1005">
        <v>0.67290000000000005</v>
      </c>
      <c r="AP549" s="1024">
        <f>+(AQ549/(24*31*AM549))</f>
        <v>0.22261424731182797</v>
      </c>
      <c r="AQ549" s="1005">
        <v>31800</v>
      </c>
      <c r="AR549" s="1005">
        <f t="shared" si="496"/>
        <v>85709</v>
      </c>
      <c r="AS549" s="1005">
        <f t="shared" si="497"/>
        <v>0</v>
      </c>
      <c r="AT549" s="1005">
        <v>576</v>
      </c>
      <c r="AU549" s="1005">
        <v>164.4</v>
      </c>
      <c r="AV549" s="1005">
        <v>576</v>
      </c>
      <c r="AW549" s="1005">
        <v>0.68689999999999996</v>
      </c>
      <c r="AX549" s="1024">
        <f>+(AY549/(24*30*AU549))</f>
        <v>0.19942045147337117</v>
      </c>
      <c r="AY549" s="1005">
        <v>23605</v>
      </c>
      <c r="AZ549" s="1005">
        <f t="shared" si="498"/>
        <v>71021</v>
      </c>
      <c r="BA549" s="1005">
        <f t="shared" si="499"/>
        <v>0</v>
      </c>
      <c r="BB549" s="1005">
        <v>576</v>
      </c>
      <c r="BC549" s="1005">
        <v>45.6</v>
      </c>
      <c r="BD549" s="1005">
        <v>576</v>
      </c>
      <c r="BE549" s="1005">
        <v>0.34399999999999997</v>
      </c>
      <c r="BF549" s="1024">
        <f>+(BG549/(24*31*BC549))</f>
        <v>0.22018251273344652</v>
      </c>
      <c r="BG549" s="1005">
        <v>7470</v>
      </c>
      <c r="BH549" s="1005">
        <f t="shared" si="500"/>
        <v>20356</v>
      </c>
      <c r="BI549" s="1005">
        <f t="shared" si="501"/>
        <v>0</v>
      </c>
      <c r="BJ549" s="1005">
        <v>576</v>
      </c>
      <c r="BK549" s="1005">
        <v>61.2</v>
      </c>
      <c r="BL549" s="1005">
        <v>576</v>
      </c>
      <c r="BM549" s="1005">
        <v>0.29830000000000001</v>
      </c>
      <c r="BN549" s="1024">
        <f>+(BO549/(24*30*BK549))</f>
        <v>0.18904320987654322</v>
      </c>
      <c r="BO549" s="1005">
        <v>8330</v>
      </c>
      <c r="BP549" s="1005">
        <f t="shared" si="502"/>
        <v>26438</v>
      </c>
      <c r="BQ549" s="1005">
        <f t="shared" si="503"/>
        <v>0</v>
      </c>
      <c r="BR549" s="1005">
        <v>576</v>
      </c>
      <c r="BS549" s="1005">
        <v>79.2</v>
      </c>
      <c r="BT549" s="1005">
        <v>576</v>
      </c>
      <c r="BU549" s="1005">
        <v>0.19289999999999999</v>
      </c>
      <c r="BV549" s="1024">
        <f>+(BW549/(24*31*BS549))</f>
        <v>0.35443480503964375</v>
      </c>
      <c r="BW549" s="1005">
        <v>20885</v>
      </c>
      <c r="BX549" s="1005">
        <f t="shared" si="504"/>
        <v>35355</v>
      </c>
      <c r="BY549" s="1005">
        <f t="shared" si="505"/>
        <v>0</v>
      </c>
      <c r="BZ549" s="1005">
        <v>576</v>
      </c>
      <c r="CA549" s="1005">
        <v>76.8</v>
      </c>
      <c r="CB549" s="1005">
        <v>576</v>
      </c>
      <c r="CC549" s="1005">
        <v>0.27639999999999998</v>
      </c>
      <c r="CD549" s="1024">
        <f t="shared" si="486"/>
        <v>0.11428231406810037</v>
      </c>
      <c r="CE549" s="1005">
        <v>6530</v>
      </c>
      <c r="CF549" s="1005">
        <f t="shared" si="506"/>
        <v>34284</v>
      </c>
      <c r="CG549" s="1005">
        <f t="shared" si="507"/>
        <v>0</v>
      </c>
      <c r="CH549" s="1005">
        <v>576</v>
      </c>
      <c r="CI549" s="1005">
        <v>64</v>
      </c>
      <c r="CJ549" s="1005">
        <v>576</v>
      </c>
      <c r="CK549" s="1005">
        <v>0.99399999999999999</v>
      </c>
      <c r="CL549" s="1024">
        <f t="shared" si="521"/>
        <v>3.8829985119047616E-2</v>
      </c>
      <c r="CM549" s="1005">
        <v>1670</v>
      </c>
      <c r="CN549" s="1005">
        <f t="shared" si="508"/>
        <v>25805</v>
      </c>
      <c r="CO549" s="1005">
        <f t="shared" si="509"/>
        <v>0</v>
      </c>
      <c r="CP549" s="1005">
        <v>576</v>
      </c>
      <c r="CQ549" s="1005">
        <v>9.6</v>
      </c>
      <c r="CR549" s="1005">
        <v>576</v>
      </c>
      <c r="CS549" s="1005">
        <v>0.98980000000000001</v>
      </c>
      <c r="CT549" s="1024">
        <f t="shared" si="522"/>
        <v>0.13790882616487457</v>
      </c>
      <c r="CU549" s="1005">
        <v>985</v>
      </c>
      <c r="CV549" s="1005">
        <f t="shared" si="510"/>
        <v>4285</v>
      </c>
      <c r="CW549" s="1005">
        <f t="shared" si="511"/>
        <v>0</v>
      </c>
    </row>
    <row r="550" spans="1:101">
      <c r="A550" s="1004">
        <v>544</v>
      </c>
      <c r="B550" s="1005" t="s">
        <v>877</v>
      </c>
      <c r="C550" s="1004" t="s">
        <v>1274</v>
      </c>
      <c r="D550" s="1005" t="s">
        <v>2203</v>
      </c>
      <c r="E550" s="1004" t="s">
        <v>55</v>
      </c>
      <c r="F550" s="1004">
        <v>585</v>
      </c>
      <c r="G550" s="1005">
        <v>438.8</v>
      </c>
      <c r="H550" s="1004">
        <v>468</v>
      </c>
      <c r="I550" s="1005">
        <v>0.95120000000000005</v>
      </c>
      <c r="J550" s="1024">
        <f t="shared" si="530"/>
        <v>0.48929213511597286</v>
      </c>
      <c r="K550" s="1005">
        <v>154585</v>
      </c>
      <c r="L550" s="1005">
        <f t="shared" si="488"/>
        <v>189562</v>
      </c>
      <c r="M550" s="1005">
        <f t="shared" si="489"/>
        <v>0</v>
      </c>
      <c r="N550" s="1005">
        <v>585</v>
      </c>
      <c r="O550" s="1005">
        <v>341.6</v>
      </c>
      <c r="P550" s="1005">
        <v>468</v>
      </c>
      <c r="Q550" s="1005">
        <v>0.9546</v>
      </c>
      <c r="R550" s="1024">
        <f>+(S550/(24*31*O550))</f>
        <v>0.37706019742640573</v>
      </c>
      <c r="S550" s="1005">
        <v>95830</v>
      </c>
      <c r="T550" s="1005">
        <f t="shared" si="490"/>
        <v>152490</v>
      </c>
      <c r="U550" s="1005">
        <f t="shared" si="491"/>
        <v>0</v>
      </c>
      <c r="V550" s="1005">
        <v>585</v>
      </c>
      <c r="W550" s="1005">
        <v>384.8</v>
      </c>
      <c r="X550" s="1005">
        <v>468</v>
      </c>
      <c r="Y550" s="1005">
        <v>0.94540000000000002</v>
      </c>
      <c r="Z550" s="1024">
        <f>+(AA550/(24*30*W550))</f>
        <v>0.41610721298221298</v>
      </c>
      <c r="AA550" s="1005">
        <v>115285</v>
      </c>
      <c r="AB550" s="1005">
        <f t="shared" si="492"/>
        <v>166234</v>
      </c>
      <c r="AC550" s="1005">
        <f t="shared" si="493"/>
        <v>0</v>
      </c>
      <c r="AD550" s="1005">
        <v>585</v>
      </c>
      <c r="AE550" s="1005">
        <v>326</v>
      </c>
      <c r="AF550" s="1005">
        <v>468</v>
      </c>
      <c r="AG550" s="1005">
        <v>0.93520000000000003</v>
      </c>
      <c r="AH550" s="1024">
        <f>+(AI550/(24*31*AE550))</f>
        <v>0.5038467247179893</v>
      </c>
      <c r="AI550" s="1005">
        <v>122205</v>
      </c>
      <c r="AJ550" s="1005">
        <f t="shared" si="494"/>
        <v>145526</v>
      </c>
      <c r="AK550" s="1005">
        <f t="shared" si="495"/>
        <v>0</v>
      </c>
      <c r="AL550" s="1005">
        <v>585</v>
      </c>
      <c r="AM550" s="1005">
        <v>406.8</v>
      </c>
      <c r="AN550" s="1005">
        <v>468</v>
      </c>
      <c r="AO550" s="1005">
        <v>0.90629999999999999</v>
      </c>
      <c r="AP550" s="1024">
        <f>+(AQ550/(24*31*AM550))</f>
        <v>0.53890646641503048</v>
      </c>
      <c r="AQ550" s="1005">
        <v>163105</v>
      </c>
      <c r="AR550" s="1005">
        <f t="shared" si="496"/>
        <v>181596</v>
      </c>
      <c r="AS550" s="1005">
        <f t="shared" si="497"/>
        <v>0</v>
      </c>
      <c r="AT550" s="1005">
        <v>585</v>
      </c>
      <c r="AU550" s="1005">
        <v>409.2</v>
      </c>
      <c r="AV550" s="1005">
        <v>468</v>
      </c>
      <c r="AW550" s="1005">
        <v>0.88929999999999998</v>
      </c>
      <c r="AX550" s="1024">
        <f>+(AY550/(24*30*AU550))</f>
        <v>0.49821127946127947</v>
      </c>
      <c r="AY550" s="1005">
        <v>146785</v>
      </c>
      <c r="AZ550" s="1005">
        <f t="shared" si="498"/>
        <v>176774</v>
      </c>
      <c r="BA550" s="1005">
        <f t="shared" si="499"/>
        <v>0</v>
      </c>
      <c r="BB550" s="1005">
        <v>585</v>
      </c>
      <c r="BC550" s="1005">
        <v>336.8</v>
      </c>
      <c r="BD550" s="1005">
        <v>468</v>
      </c>
      <c r="BE550" s="1005">
        <v>0.88790000000000002</v>
      </c>
      <c r="BF550" s="1024">
        <f>+(BG550/(24*31*BC550))</f>
        <v>0.50796315097182843</v>
      </c>
      <c r="BG550" s="1005">
        <v>127285</v>
      </c>
      <c r="BH550" s="1005">
        <f t="shared" si="500"/>
        <v>150348</v>
      </c>
      <c r="BI550" s="1005">
        <f t="shared" si="501"/>
        <v>0</v>
      </c>
      <c r="BJ550" s="1005">
        <v>585</v>
      </c>
      <c r="BK550" s="1005">
        <v>339.6</v>
      </c>
      <c r="BL550" s="1005">
        <v>468</v>
      </c>
      <c r="BM550" s="1005">
        <v>0.88749999999999996</v>
      </c>
      <c r="BN550" s="1024">
        <f>+(BO550/(24*30*BK550))</f>
        <v>0.70818610129564186</v>
      </c>
      <c r="BO550" s="1005">
        <v>173160</v>
      </c>
      <c r="BP550" s="1005">
        <f t="shared" si="502"/>
        <v>146707</v>
      </c>
      <c r="BQ550" s="1005">
        <f t="shared" si="503"/>
        <v>26453</v>
      </c>
      <c r="BR550" s="1005">
        <v>585</v>
      </c>
      <c r="BS550" s="1005">
        <v>340</v>
      </c>
      <c r="BT550" s="1005">
        <v>468</v>
      </c>
      <c r="BU550" s="1005">
        <v>0.88680000000000003</v>
      </c>
      <c r="BV550" s="1024">
        <f>+(BW550/(24*31*BS550))</f>
        <v>0.48270477545857055</v>
      </c>
      <c r="BW550" s="1005">
        <v>122105</v>
      </c>
      <c r="BX550" s="1005">
        <f t="shared" si="504"/>
        <v>151776</v>
      </c>
      <c r="BY550" s="1005">
        <f t="shared" si="505"/>
        <v>0</v>
      </c>
      <c r="BZ550" s="1005">
        <v>585</v>
      </c>
      <c r="CA550" s="1005">
        <v>336.4</v>
      </c>
      <c r="CB550" s="1005">
        <v>468</v>
      </c>
      <c r="CC550" s="1005">
        <v>0.89290000000000003</v>
      </c>
      <c r="CD550" s="1024">
        <f t="shared" si="486"/>
        <v>0.53309951670438427</v>
      </c>
      <c r="CE550" s="1005">
        <v>133425</v>
      </c>
      <c r="CF550" s="1005">
        <f t="shared" si="506"/>
        <v>150169</v>
      </c>
      <c r="CG550" s="1005">
        <f t="shared" si="507"/>
        <v>0</v>
      </c>
      <c r="CH550" s="1005">
        <v>585</v>
      </c>
      <c r="CI550" s="1005">
        <v>336.4</v>
      </c>
      <c r="CJ550" s="1005">
        <v>468</v>
      </c>
      <c r="CK550" s="1005">
        <v>0.88949999999999996</v>
      </c>
      <c r="CL550" s="1024">
        <f t="shared" si="521"/>
        <v>0.73053355557442956</v>
      </c>
      <c r="CM550" s="1005">
        <v>165145</v>
      </c>
      <c r="CN550" s="1005">
        <f t="shared" si="508"/>
        <v>135636</v>
      </c>
      <c r="CO550" s="1005">
        <f t="shared" si="509"/>
        <v>29509</v>
      </c>
      <c r="CP550" s="1005">
        <v>585</v>
      </c>
      <c r="CQ550" s="1005">
        <v>434.8</v>
      </c>
      <c r="CR550" s="1005">
        <v>468</v>
      </c>
      <c r="CS550" s="1005">
        <v>0.89359999999999995</v>
      </c>
      <c r="CT550" s="1024">
        <f t="shared" si="522"/>
        <v>0.51907130704019144</v>
      </c>
      <c r="CU550" s="1005">
        <v>167915</v>
      </c>
      <c r="CV550" s="1005">
        <f t="shared" si="510"/>
        <v>194095</v>
      </c>
      <c r="CW550" s="1005">
        <f t="shared" si="511"/>
        <v>0</v>
      </c>
    </row>
    <row r="551" spans="1:101">
      <c r="A551" s="1004">
        <v>545</v>
      </c>
      <c r="B551" s="1005" t="s">
        <v>1724</v>
      </c>
      <c r="C551" s="1004" t="s">
        <v>1274</v>
      </c>
      <c r="D551" s="1005" t="s">
        <v>2051</v>
      </c>
      <c r="E551" s="1004" t="s">
        <v>55</v>
      </c>
      <c r="F551" s="1004">
        <v>589</v>
      </c>
      <c r="G551" s="1005">
        <v>475.68</v>
      </c>
      <c r="H551" s="1004">
        <v>475.68</v>
      </c>
      <c r="I551" s="1005">
        <v>0.98819999999999997</v>
      </c>
      <c r="J551" s="1024">
        <f t="shared" si="530"/>
        <v>0.51301995739432671</v>
      </c>
      <c r="K551" s="1005">
        <v>175704</v>
      </c>
      <c r="L551" s="1005">
        <f t="shared" si="488"/>
        <v>205494</v>
      </c>
      <c r="M551" s="1005">
        <f t="shared" si="489"/>
        <v>0</v>
      </c>
      <c r="N551" s="1005">
        <v>589</v>
      </c>
      <c r="O551" s="1005">
        <v>495.36</v>
      </c>
      <c r="P551" s="1005">
        <v>495.36</v>
      </c>
      <c r="Q551" s="1005">
        <v>0.98850000000000005</v>
      </c>
      <c r="R551" s="1024">
        <f>+(S551/(24*31*O551))</f>
        <v>0.4850170876052346</v>
      </c>
      <c r="S551" s="1005">
        <v>178752</v>
      </c>
      <c r="T551" s="1005">
        <f t="shared" si="490"/>
        <v>221129</v>
      </c>
      <c r="U551" s="1005">
        <f t="shared" si="491"/>
        <v>0</v>
      </c>
      <c r="V551" s="1005">
        <v>589</v>
      </c>
      <c r="W551" s="1005">
        <v>498.24</v>
      </c>
      <c r="X551" s="1005">
        <v>498.24</v>
      </c>
      <c r="Y551" s="1005">
        <v>0.98729999999999996</v>
      </c>
      <c r="Z551" s="1024">
        <f>+(AA551/(24*30*W551))</f>
        <v>0.51982980089916508</v>
      </c>
      <c r="AA551" s="1005">
        <v>186480</v>
      </c>
      <c r="AB551" s="1005">
        <f t="shared" si="492"/>
        <v>215240</v>
      </c>
      <c r="AC551" s="1005">
        <f t="shared" si="493"/>
        <v>0</v>
      </c>
      <c r="AD551" s="1005">
        <v>589</v>
      </c>
      <c r="AE551" s="1005">
        <v>496.8</v>
      </c>
      <c r="AF551" s="1005">
        <v>496.8</v>
      </c>
      <c r="AG551" s="1005">
        <v>0.98419999999999996</v>
      </c>
      <c r="AH551" s="1024">
        <f>+(AI551/(24*31*AE551))</f>
        <v>0.55344527557010026</v>
      </c>
      <c r="AI551" s="1005">
        <v>204564</v>
      </c>
      <c r="AJ551" s="1005">
        <f t="shared" si="494"/>
        <v>221772</v>
      </c>
      <c r="AK551" s="1005">
        <f t="shared" si="495"/>
        <v>0</v>
      </c>
      <c r="AL551" s="1005">
        <v>589</v>
      </c>
      <c r="AM551" s="1005">
        <v>494.4</v>
      </c>
      <c r="AN551" s="1005">
        <v>494.4</v>
      </c>
      <c r="AO551" s="1005">
        <v>0.98340000000000005</v>
      </c>
      <c r="AP551" s="1024">
        <f>+(AQ551/(24*31*AM551))</f>
        <v>0.54159815742770645</v>
      </c>
      <c r="AQ551" s="1005">
        <v>199218</v>
      </c>
      <c r="AR551" s="1005">
        <f t="shared" si="496"/>
        <v>220700</v>
      </c>
      <c r="AS551" s="1005">
        <f t="shared" si="497"/>
        <v>0</v>
      </c>
      <c r="AT551" s="1005">
        <v>589</v>
      </c>
      <c r="AU551" s="1005">
        <v>468.48</v>
      </c>
      <c r="AV551" s="1005">
        <v>471.2</v>
      </c>
      <c r="AW551" s="1005">
        <v>0.98129999999999995</v>
      </c>
      <c r="AX551" s="1024">
        <f>+(AY551/(24*30*AU551))</f>
        <v>0.55053933287795986</v>
      </c>
      <c r="AY551" s="1005">
        <v>185700</v>
      </c>
      <c r="AZ551" s="1005">
        <f t="shared" si="498"/>
        <v>202383</v>
      </c>
      <c r="BA551" s="1005">
        <f t="shared" si="499"/>
        <v>0</v>
      </c>
      <c r="BB551" s="1005">
        <v>589</v>
      </c>
      <c r="BC551" s="1005">
        <v>478.08</v>
      </c>
      <c r="BD551" s="1005">
        <v>478.08</v>
      </c>
      <c r="BE551" s="1005">
        <v>0.98009999999999997</v>
      </c>
      <c r="BF551" s="1024">
        <f>+(BG551/(24*31*BC551))</f>
        <v>0.52913265967094192</v>
      </c>
      <c r="BG551" s="1005">
        <v>188208</v>
      </c>
      <c r="BH551" s="1005">
        <f t="shared" si="500"/>
        <v>213415</v>
      </c>
      <c r="BI551" s="1005">
        <f t="shared" si="501"/>
        <v>0</v>
      </c>
      <c r="BJ551" s="1005">
        <v>589</v>
      </c>
      <c r="BK551" s="1005">
        <v>375.36</v>
      </c>
      <c r="BL551" s="1005">
        <v>471.2</v>
      </c>
      <c r="BM551" s="1005">
        <v>0.97009999999999996</v>
      </c>
      <c r="BN551" s="1024">
        <f>+(BO551/(24*30*BK551))</f>
        <v>0.54290103722648475</v>
      </c>
      <c r="BO551" s="1005">
        <v>146724</v>
      </c>
      <c r="BP551" s="1005">
        <f t="shared" si="502"/>
        <v>162156</v>
      </c>
      <c r="BQ551" s="1005">
        <f t="shared" si="503"/>
        <v>0</v>
      </c>
      <c r="BR551" s="1005">
        <v>589</v>
      </c>
      <c r="BS551" s="1005">
        <v>294.72000000000003</v>
      </c>
      <c r="BT551" s="1005">
        <v>471.2</v>
      </c>
      <c r="BU551" s="1005">
        <v>0.95509999999999995</v>
      </c>
      <c r="BV551" s="1024">
        <f>+(BW551/(24*31*BS551))</f>
        <v>0.53996029035760562</v>
      </c>
      <c r="BW551" s="1005">
        <v>118398</v>
      </c>
      <c r="BX551" s="1005">
        <f t="shared" si="504"/>
        <v>131563</v>
      </c>
      <c r="BY551" s="1005">
        <f t="shared" si="505"/>
        <v>0</v>
      </c>
      <c r="BZ551" s="1005">
        <v>589</v>
      </c>
      <c r="CA551" s="1005">
        <v>362.88</v>
      </c>
      <c r="CB551" s="1005">
        <v>471.2</v>
      </c>
      <c r="CC551" s="1005">
        <v>0.94879999999999998</v>
      </c>
      <c r="CD551" s="1024">
        <f t="shared" si="486"/>
        <v>0.44945098708539571</v>
      </c>
      <c r="CE551" s="1005">
        <v>121344</v>
      </c>
      <c r="CF551" s="1005">
        <f t="shared" si="506"/>
        <v>161990</v>
      </c>
      <c r="CG551" s="1005">
        <f t="shared" si="507"/>
        <v>0</v>
      </c>
      <c r="CH551" s="1005">
        <v>589</v>
      </c>
      <c r="CI551" s="1005">
        <v>353.76</v>
      </c>
      <c r="CJ551" s="1005">
        <v>471.2</v>
      </c>
      <c r="CK551" s="1005">
        <v>0.95620000000000005</v>
      </c>
      <c r="CL551" s="1024">
        <f t="shared" si="521"/>
        <v>0.52784979324158432</v>
      </c>
      <c r="CM551" s="1005">
        <v>125484</v>
      </c>
      <c r="CN551" s="1005">
        <f t="shared" si="508"/>
        <v>142636</v>
      </c>
      <c r="CO551" s="1005">
        <f t="shared" si="509"/>
        <v>0</v>
      </c>
      <c r="CP551" s="1005">
        <v>589</v>
      </c>
      <c r="CQ551" s="1005">
        <v>564.96</v>
      </c>
      <c r="CR551" s="1005">
        <v>564.96</v>
      </c>
      <c r="CS551" s="1005">
        <v>0.9778</v>
      </c>
      <c r="CT551" s="1024">
        <f t="shared" si="522"/>
        <v>0.47018744118909928</v>
      </c>
      <c r="CU551" s="1005">
        <v>197634</v>
      </c>
      <c r="CV551" s="1005">
        <f t="shared" si="510"/>
        <v>252198</v>
      </c>
      <c r="CW551" s="1005">
        <f t="shared" si="511"/>
        <v>0</v>
      </c>
    </row>
    <row r="552" spans="1:101">
      <c r="A552" s="1004">
        <v>546</v>
      </c>
      <c r="B552" s="1005" t="s">
        <v>1618</v>
      </c>
      <c r="C552" s="1004" t="s">
        <v>1276</v>
      </c>
      <c r="D552" s="1005" t="s">
        <v>2011</v>
      </c>
      <c r="E552" s="1004" t="s">
        <v>55</v>
      </c>
      <c r="F552" s="1004">
        <v>589</v>
      </c>
      <c r="G552" s="1005">
        <v>24</v>
      </c>
      <c r="H552" s="1004">
        <v>471.2</v>
      </c>
      <c r="I552" s="1005">
        <v>0.98060000000000003</v>
      </c>
      <c r="J552" s="1024">
        <f t="shared" si="530"/>
        <v>8.9583333333333334E-2</v>
      </c>
      <c r="K552" s="1005">
        <v>1548</v>
      </c>
      <c r="L552" s="1005">
        <f t="shared" si="488"/>
        <v>10368</v>
      </c>
      <c r="M552" s="1005">
        <f t="shared" si="489"/>
        <v>0</v>
      </c>
      <c r="N552" s="1005">
        <v>589</v>
      </c>
      <c r="O552" s="1005">
        <v>0</v>
      </c>
      <c r="P552" s="1005">
        <v>471.2</v>
      </c>
      <c r="Q552" s="1005">
        <v>0</v>
      </c>
      <c r="R552" s="1024">
        <v>0</v>
      </c>
      <c r="S552" s="1005">
        <v>0</v>
      </c>
      <c r="T552" s="1005">
        <f t="shared" si="490"/>
        <v>0</v>
      </c>
      <c r="U552" s="1005">
        <f t="shared" si="491"/>
        <v>0</v>
      </c>
      <c r="V552" s="1005">
        <v>589</v>
      </c>
      <c r="W552" s="1005">
        <v>0</v>
      </c>
      <c r="X552" s="1005">
        <v>471.2</v>
      </c>
      <c r="Y552" s="1005">
        <v>0</v>
      </c>
      <c r="Z552" s="1024">
        <v>0</v>
      </c>
      <c r="AA552" s="1005">
        <v>0</v>
      </c>
      <c r="AB552" s="1005">
        <f t="shared" si="492"/>
        <v>0</v>
      </c>
      <c r="AC552" s="1005">
        <f t="shared" si="493"/>
        <v>0</v>
      </c>
      <c r="AD552" s="1005">
        <v>589</v>
      </c>
      <c r="AE552" s="1005">
        <v>0</v>
      </c>
      <c r="AF552" s="1005">
        <v>471.2</v>
      </c>
      <c r="AG552" s="1005">
        <v>0</v>
      </c>
      <c r="AH552" s="1024">
        <v>0</v>
      </c>
      <c r="AI552" s="1005">
        <v>0</v>
      </c>
      <c r="AJ552" s="1005">
        <f t="shared" si="494"/>
        <v>0</v>
      </c>
      <c r="AK552" s="1005">
        <f t="shared" si="495"/>
        <v>0</v>
      </c>
      <c r="AL552" s="1005">
        <v>589</v>
      </c>
      <c r="AM552" s="1005">
        <v>0</v>
      </c>
      <c r="AN552" s="1005">
        <v>471.2</v>
      </c>
      <c r="AO552" s="1005">
        <v>0</v>
      </c>
      <c r="AP552" s="1024">
        <v>0</v>
      </c>
      <c r="AQ552" s="1005">
        <v>0</v>
      </c>
      <c r="AR552" s="1005">
        <f t="shared" si="496"/>
        <v>0</v>
      </c>
      <c r="AS552" s="1005">
        <f t="shared" si="497"/>
        <v>0</v>
      </c>
      <c r="AT552" s="1005">
        <v>589</v>
      </c>
      <c r="AU552" s="1005">
        <v>0</v>
      </c>
      <c r="AV552" s="1005">
        <v>471.2</v>
      </c>
      <c r="AW552" s="1005">
        <v>0</v>
      </c>
      <c r="AX552" s="1024">
        <v>0</v>
      </c>
      <c r="AY552" s="1005">
        <v>0</v>
      </c>
      <c r="AZ552" s="1005">
        <f t="shared" si="498"/>
        <v>0</v>
      </c>
      <c r="BA552" s="1005">
        <f t="shared" si="499"/>
        <v>0</v>
      </c>
      <c r="BB552" s="1005">
        <v>589</v>
      </c>
      <c r="BC552" s="1005">
        <v>0</v>
      </c>
      <c r="BD552" s="1005">
        <v>471.2</v>
      </c>
      <c r="BE552" s="1005">
        <v>0</v>
      </c>
      <c r="BF552" s="1024">
        <v>0</v>
      </c>
      <c r="BG552" s="1005">
        <v>0</v>
      </c>
      <c r="BH552" s="1005">
        <f t="shared" si="500"/>
        <v>0</v>
      </c>
      <c r="BI552" s="1005">
        <f t="shared" si="501"/>
        <v>0</v>
      </c>
      <c r="BJ552" s="1005">
        <v>589</v>
      </c>
      <c r="BK552" s="1005">
        <v>0</v>
      </c>
      <c r="BL552" s="1005">
        <v>471.2</v>
      </c>
      <c r="BM552" s="1005">
        <v>0</v>
      </c>
      <c r="BN552" s="1024">
        <v>0</v>
      </c>
      <c r="BO552" s="1005">
        <v>0</v>
      </c>
      <c r="BP552" s="1005">
        <f t="shared" si="502"/>
        <v>0</v>
      </c>
      <c r="BQ552" s="1005">
        <f t="shared" si="503"/>
        <v>0</v>
      </c>
      <c r="BR552" s="1005"/>
      <c r="BS552" s="1005"/>
      <c r="BT552" s="1005"/>
      <c r="BU552" s="1005"/>
      <c r="BV552" s="1024">
        <v>0</v>
      </c>
      <c r="BW552" s="1005"/>
      <c r="BX552" s="1005">
        <f t="shared" si="504"/>
        <v>0</v>
      </c>
      <c r="BY552" s="1005">
        <f t="shared" si="505"/>
        <v>0</v>
      </c>
      <c r="BZ552" s="1005"/>
      <c r="CA552" s="1005"/>
      <c r="CB552" s="1005"/>
      <c r="CC552" s="1005"/>
      <c r="CD552" s="1024">
        <v>0</v>
      </c>
      <c r="CE552" s="1005"/>
      <c r="CF552" s="1005">
        <f t="shared" si="506"/>
        <v>0</v>
      </c>
      <c r="CG552" s="1005">
        <f t="shared" si="507"/>
        <v>0</v>
      </c>
      <c r="CH552" s="1005"/>
      <c r="CI552" s="1005"/>
      <c r="CJ552" s="1005"/>
      <c r="CK552" s="1005"/>
      <c r="CL552" s="1024">
        <v>0</v>
      </c>
      <c r="CM552" s="1005"/>
      <c r="CN552" s="1005">
        <f t="shared" si="508"/>
        <v>0</v>
      </c>
      <c r="CO552" s="1005">
        <f t="shared" si="509"/>
        <v>0</v>
      </c>
      <c r="CP552" s="1005"/>
      <c r="CQ552" s="1005"/>
      <c r="CR552" s="1005"/>
      <c r="CS552" s="1005"/>
      <c r="CT552" s="1024">
        <v>0</v>
      </c>
      <c r="CU552" s="1005"/>
      <c r="CV552" s="1005">
        <f t="shared" si="510"/>
        <v>0</v>
      </c>
      <c r="CW552" s="1005">
        <f t="shared" si="511"/>
        <v>0</v>
      </c>
    </row>
    <row r="553" spans="1:101">
      <c r="A553" s="1004">
        <v>547</v>
      </c>
      <c r="B553" s="1005" t="s">
        <v>954</v>
      </c>
      <c r="C553" s="1004" t="s">
        <v>1274</v>
      </c>
      <c r="D553" s="1005" t="s">
        <v>2011</v>
      </c>
      <c r="E553" s="1004" t="s">
        <v>55</v>
      </c>
      <c r="F553" s="1004">
        <v>600</v>
      </c>
      <c r="G553" s="1005">
        <v>370</v>
      </c>
      <c r="H553" s="1004">
        <v>480</v>
      </c>
      <c r="I553" s="1005">
        <v>0.99539999999999995</v>
      </c>
      <c r="J553" s="1024">
        <f t="shared" si="530"/>
        <v>0.51666666666666672</v>
      </c>
      <c r="K553" s="1005">
        <v>137640</v>
      </c>
      <c r="L553" s="1005">
        <f t="shared" si="488"/>
        <v>159840</v>
      </c>
      <c r="M553" s="1005">
        <f t="shared" si="489"/>
        <v>0</v>
      </c>
      <c r="N553" s="1005">
        <v>600</v>
      </c>
      <c r="O553" s="1005">
        <v>380</v>
      </c>
      <c r="P553" s="1005">
        <v>480</v>
      </c>
      <c r="Q553" s="1005">
        <v>0.99380000000000002</v>
      </c>
      <c r="R553" s="1024">
        <f t="shared" ref="R553:R559" si="531">+(S553/(24*31*O553))</f>
        <v>0.46905065082059988</v>
      </c>
      <c r="S553" s="1005">
        <v>132610</v>
      </c>
      <c r="T553" s="1005">
        <f t="shared" si="490"/>
        <v>169632</v>
      </c>
      <c r="U553" s="1005">
        <f t="shared" si="491"/>
        <v>0</v>
      </c>
      <c r="V553" s="1005">
        <v>600</v>
      </c>
      <c r="W553" s="1005">
        <v>380</v>
      </c>
      <c r="X553" s="1005">
        <v>480</v>
      </c>
      <c r="Y553" s="1005">
        <v>0.996</v>
      </c>
      <c r="Z553" s="1024">
        <f t="shared" ref="Z553:Z559" si="532">+(AA553/(24*30*W553))</f>
        <v>0.50515350877192977</v>
      </c>
      <c r="AA553" s="1005">
        <v>138210</v>
      </c>
      <c r="AB553" s="1005">
        <f t="shared" si="492"/>
        <v>164160</v>
      </c>
      <c r="AC553" s="1005">
        <f t="shared" si="493"/>
        <v>0</v>
      </c>
      <c r="AD553" s="1005">
        <v>600</v>
      </c>
      <c r="AE553" s="1005">
        <v>370.4</v>
      </c>
      <c r="AF553" s="1005">
        <v>480</v>
      </c>
      <c r="AG553" s="1005">
        <v>0.99639999999999995</v>
      </c>
      <c r="AH553" s="1024">
        <f t="shared" ref="AH553:AH558" si="533">+(AI553/(24*31*AE553))</f>
        <v>0.47574621449638871</v>
      </c>
      <c r="AI553" s="1005">
        <v>131105</v>
      </c>
      <c r="AJ553" s="1005">
        <f t="shared" si="494"/>
        <v>165347</v>
      </c>
      <c r="AK553" s="1005">
        <f t="shared" si="495"/>
        <v>0</v>
      </c>
      <c r="AL553" s="1005">
        <v>600</v>
      </c>
      <c r="AM553" s="1005">
        <v>374</v>
      </c>
      <c r="AN553" s="1005">
        <v>480</v>
      </c>
      <c r="AO553" s="1005">
        <v>0.99590000000000001</v>
      </c>
      <c r="AP553" s="1024">
        <f t="shared" ref="AP553:AP558" si="534">+(AQ553/(24*31*AM553))</f>
        <v>0.48426628716002529</v>
      </c>
      <c r="AQ553" s="1005">
        <v>134750</v>
      </c>
      <c r="AR553" s="1005">
        <f t="shared" si="496"/>
        <v>166954</v>
      </c>
      <c r="AS553" s="1005">
        <f t="shared" si="497"/>
        <v>0</v>
      </c>
      <c r="AT553" s="1005">
        <v>600</v>
      </c>
      <c r="AU553" s="1005">
        <v>380</v>
      </c>
      <c r="AV553" s="1005">
        <v>480</v>
      </c>
      <c r="AW553" s="1005">
        <v>0.99460000000000004</v>
      </c>
      <c r="AX553" s="1024">
        <f t="shared" ref="AX553:AX558" si="535">+(AY553/(24*30*AU553))</f>
        <v>0.51182383040935675</v>
      </c>
      <c r="AY553" s="1005">
        <v>140035</v>
      </c>
      <c r="AZ553" s="1005">
        <f t="shared" si="498"/>
        <v>164160</v>
      </c>
      <c r="BA553" s="1005">
        <f t="shared" si="499"/>
        <v>0</v>
      </c>
      <c r="BB553" s="1005">
        <v>600</v>
      </c>
      <c r="BC553" s="1005">
        <v>376.4</v>
      </c>
      <c r="BD553" s="1005">
        <v>480</v>
      </c>
      <c r="BE553" s="1005">
        <v>0.99150000000000005</v>
      </c>
      <c r="BF553" s="1024">
        <f t="shared" ref="BF553:BF558" si="536">+(BG553/(24*31*BC553))</f>
        <v>0.48062502142538827</v>
      </c>
      <c r="BG553" s="1005">
        <v>134595</v>
      </c>
      <c r="BH553" s="1005">
        <f t="shared" si="500"/>
        <v>168025</v>
      </c>
      <c r="BI553" s="1005">
        <f t="shared" si="501"/>
        <v>0</v>
      </c>
      <c r="BJ553" s="1005">
        <v>600</v>
      </c>
      <c r="BK553" s="1005">
        <v>410</v>
      </c>
      <c r="BL553" s="1005">
        <v>480</v>
      </c>
      <c r="BM553" s="1005">
        <v>0.9919</v>
      </c>
      <c r="BN553" s="1024">
        <f t="shared" ref="BN553:BN558" si="537">+(BO553/(24*30*BK553))</f>
        <v>0.6006775067750677</v>
      </c>
      <c r="BO553" s="1005">
        <v>177320</v>
      </c>
      <c r="BP553" s="1005">
        <f t="shared" si="502"/>
        <v>177120</v>
      </c>
      <c r="BQ553" s="1005">
        <f t="shared" si="503"/>
        <v>200</v>
      </c>
      <c r="BR553" s="1005">
        <v>600</v>
      </c>
      <c r="BS553" s="1005">
        <v>374</v>
      </c>
      <c r="BT553" s="1005">
        <v>480</v>
      </c>
      <c r="BU553" s="1005">
        <v>0.98780000000000001</v>
      </c>
      <c r="BV553" s="1024">
        <f t="shared" ref="BV553:BV558" si="538">+(BW553/(24*31*BS553))</f>
        <v>0.39548113966994425</v>
      </c>
      <c r="BW553" s="1005">
        <v>110045</v>
      </c>
      <c r="BX553" s="1005">
        <f t="shared" si="504"/>
        <v>166954</v>
      </c>
      <c r="BY553" s="1005">
        <f t="shared" si="505"/>
        <v>0</v>
      </c>
      <c r="BZ553" s="1005">
        <v>600</v>
      </c>
      <c r="CA553" s="1005">
        <v>456</v>
      </c>
      <c r="CB553" s="1005">
        <v>480</v>
      </c>
      <c r="CC553" s="1005">
        <v>0.99319999999999997</v>
      </c>
      <c r="CD553" s="1024">
        <f t="shared" ref="CD553:CD558" si="539">+(CE553/(24*31*CA553))</f>
        <v>0.5147171524240709</v>
      </c>
      <c r="CE553" s="1005">
        <v>174625</v>
      </c>
      <c r="CF553" s="1005">
        <f t="shared" si="506"/>
        <v>203558</v>
      </c>
      <c r="CG553" s="1005">
        <f t="shared" si="507"/>
        <v>0</v>
      </c>
      <c r="CH553" s="1005">
        <v>600</v>
      </c>
      <c r="CI553" s="1005">
        <v>455</v>
      </c>
      <c r="CJ553" s="1005">
        <v>480</v>
      </c>
      <c r="CK553" s="1005">
        <v>0.99450000000000005</v>
      </c>
      <c r="CL553" s="1024">
        <f t="shared" ref="CL553:CL558" si="540">+(CM553/(24*28*CI553))</f>
        <v>0.49919871794871795</v>
      </c>
      <c r="CM553" s="1005">
        <v>152635</v>
      </c>
      <c r="CN553" s="1005">
        <f t="shared" si="508"/>
        <v>183456</v>
      </c>
      <c r="CO553" s="1005">
        <f t="shared" si="509"/>
        <v>0</v>
      </c>
      <c r="CP553" s="1005">
        <v>600</v>
      </c>
      <c r="CQ553" s="1005">
        <v>430</v>
      </c>
      <c r="CR553" s="1005">
        <v>480</v>
      </c>
      <c r="CS553" s="1005">
        <v>0.99180000000000001</v>
      </c>
      <c r="CT553" s="1024">
        <f t="shared" ref="CT553:CT558" si="541">+(CU553/(24*31*CQ553))</f>
        <v>0.37331207801950489</v>
      </c>
      <c r="CU553" s="1005">
        <v>119430</v>
      </c>
      <c r="CV553" s="1005">
        <f t="shared" si="510"/>
        <v>191952</v>
      </c>
      <c r="CW553" s="1005">
        <f t="shared" si="511"/>
        <v>0</v>
      </c>
    </row>
    <row r="554" spans="1:101">
      <c r="A554" s="1004">
        <v>548</v>
      </c>
      <c r="B554" s="1005" t="s">
        <v>1679</v>
      </c>
      <c r="C554" s="1004" t="s">
        <v>1274</v>
      </c>
      <c r="D554" s="1005" t="s">
        <v>2011</v>
      </c>
      <c r="E554" s="1004" t="s">
        <v>55</v>
      </c>
      <c r="F554" s="1004">
        <v>600</v>
      </c>
      <c r="G554" s="1005">
        <v>484.8</v>
      </c>
      <c r="H554" s="1004">
        <v>484.8</v>
      </c>
      <c r="I554" s="1005">
        <v>0.98450000000000004</v>
      </c>
      <c r="J554" s="1024">
        <f t="shared" si="530"/>
        <v>0.76339040154015403</v>
      </c>
      <c r="K554" s="1005">
        <v>266466</v>
      </c>
      <c r="L554" s="1005">
        <f t="shared" si="488"/>
        <v>209434</v>
      </c>
      <c r="M554" s="1005">
        <f t="shared" si="489"/>
        <v>57032</v>
      </c>
      <c r="N554" s="1005">
        <v>600</v>
      </c>
      <c r="O554" s="1005">
        <v>506.4</v>
      </c>
      <c r="P554" s="1005">
        <v>506.4</v>
      </c>
      <c r="Q554" s="1005">
        <v>1.0003</v>
      </c>
      <c r="R554" s="1024">
        <f t="shared" si="531"/>
        <v>0.64861705651531365</v>
      </c>
      <c r="S554" s="1005">
        <v>244374</v>
      </c>
      <c r="T554" s="1005">
        <f t="shared" si="490"/>
        <v>226057</v>
      </c>
      <c r="U554" s="1005">
        <f t="shared" si="491"/>
        <v>18317</v>
      </c>
      <c r="V554" s="1005">
        <v>600</v>
      </c>
      <c r="W554" s="1005">
        <v>483.84</v>
      </c>
      <c r="X554" s="1005">
        <v>483.84</v>
      </c>
      <c r="Y554" s="1005">
        <v>0.99299999999999999</v>
      </c>
      <c r="Z554" s="1024">
        <f t="shared" si="532"/>
        <v>0.74241140321869492</v>
      </c>
      <c r="AA554" s="1005">
        <v>258630</v>
      </c>
      <c r="AB554" s="1005">
        <f t="shared" si="492"/>
        <v>209019</v>
      </c>
      <c r="AC554" s="1005">
        <f t="shared" si="493"/>
        <v>49611</v>
      </c>
      <c r="AD554" s="1005">
        <v>600</v>
      </c>
      <c r="AE554" s="1005">
        <v>505.92</v>
      </c>
      <c r="AF554" s="1005">
        <v>505.92</v>
      </c>
      <c r="AG554" s="1005">
        <v>0.99229999999999996</v>
      </c>
      <c r="AH554" s="1024">
        <f t="shared" si="533"/>
        <v>0.75501226765420004</v>
      </c>
      <c r="AI554" s="1005">
        <v>284190</v>
      </c>
      <c r="AJ554" s="1005">
        <f t="shared" si="494"/>
        <v>225843</v>
      </c>
      <c r="AK554" s="1005">
        <f t="shared" si="495"/>
        <v>58347</v>
      </c>
      <c r="AL554" s="1005">
        <v>600</v>
      </c>
      <c r="AM554" s="1005">
        <v>507.84</v>
      </c>
      <c r="AN554" s="1005">
        <v>507.84</v>
      </c>
      <c r="AO554" s="1005">
        <v>0.99060000000000004</v>
      </c>
      <c r="AP554" s="1024">
        <f t="shared" si="534"/>
        <v>0.7474202356512254</v>
      </c>
      <c r="AQ554" s="1005">
        <v>282400</v>
      </c>
      <c r="AR554" s="1005">
        <f t="shared" si="496"/>
        <v>226700</v>
      </c>
      <c r="AS554" s="1005">
        <f t="shared" si="497"/>
        <v>55700</v>
      </c>
      <c r="AT554" s="1005">
        <v>600</v>
      </c>
      <c r="AU554" s="1005">
        <v>506.4</v>
      </c>
      <c r="AV554" s="1005">
        <v>506.4</v>
      </c>
      <c r="AW554" s="1005">
        <v>0.98929999999999996</v>
      </c>
      <c r="AX554" s="1024">
        <f t="shared" si="535"/>
        <v>0.77147786115499384</v>
      </c>
      <c r="AY554" s="1005">
        <v>281287</v>
      </c>
      <c r="AZ554" s="1005">
        <f t="shared" si="498"/>
        <v>218765</v>
      </c>
      <c r="BA554" s="1005">
        <f t="shared" si="499"/>
        <v>62522</v>
      </c>
      <c r="BB554" s="1005">
        <v>600</v>
      </c>
      <c r="BC554" s="1005">
        <v>496.32</v>
      </c>
      <c r="BD554" s="1005">
        <v>496.32</v>
      </c>
      <c r="BE554" s="1005">
        <v>0.99209999999999998</v>
      </c>
      <c r="BF554" s="1024">
        <f t="shared" si="536"/>
        <v>0.70231419375636939</v>
      </c>
      <c r="BG554" s="1005">
        <v>259338</v>
      </c>
      <c r="BH554" s="1005">
        <f t="shared" si="500"/>
        <v>221557</v>
      </c>
      <c r="BI554" s="1005">
        <f t="shared" si="501"/>
        <v>37781</v>
      </c>
      <c r="BJ554" s="1005">
        <v>600</v>
      </c>
      <c r="BK554" s="1005">
        <v>506.88</v>
      </c>
      <c r="BL554" s="1005">
        <v>506.88</v>
      </c>
      <c r="BM554" s="1005">
        <v>0.99139999999999995</v>
      </c>
      <c r="BN554" s="1024">
        <f t="shared" si="537"/>
        <v>0.70942169086700346</v>
      </c>
      <c r="BO554" s="1005">
        <v>258906</v>
      </c>
      <c r="BP554" s="1005">
        <f t="shared" si="502"/>
        <v>218972</v>
      </c>
      <c r="BQ554" s="1005">
        <f t="shared" si="503"/>
        <v>39934</v>
      </c>
      <c r="BR554" s="1005">
        <v>600</v>
      </c>
      <c r="BS554" s="1005">
        <v>508.32</v>
      </c>
      <c r="BT554" s="1005">
        <v>508.32</v>
      </c>
      <c r="BU554" s="1005">
        <v>0.99109999999999998</v>
      </c>
      <c r="BV554" s="1024">
        <f t="shared" si="538"/>
        <v>0.72625384568521734</v>
      </c>
      <c r="BW554" s="1005">
        <v>274662</v>
      </c>
      <c r="BX554" s="1005">
        <f t="shared" si="504"/>
        <v>226914</v>
      </c>
      <c r="BY554" s="1005">
        <f t="shared" si="505"/>
        <v>47748</v>
      </c>
      <c r="BZ554" s="1005">
        <v>600</v>
      </c>
      <c r="CA554" s="1005">
        <v>530.4</v>
      </c>
      <c r="CB554" s="1005">
        <v>530.4</v>
      </c>
      <c r="CC554" s="1005">
        <v>0.99250000000000005</v>
      </c>
      <c r="CD554" s="1024">
        <f t="shared" si="539"/>
        <v>0.72682515934413472</v>
      </c>
      <c r="CE554" s="1005">
        <v>286818</v>
      </c>
      <c r="CF554" s="1005">
        <f t="shared" si="506"/>
        <v>236771</v>
      </c>
      <c r="CG554" s="1005">
        <f t="shared" si="507"/>
        <v>50047</v>
      </c>
      <c r="CH554" s="1005">
        <v>600</v>
      </c>
      <c r="CI554" s="1005">
        <v>511.2</v>
      </c>
      <c r="CJ554" s="1005">
        <v>511.2</v>
      </c>
      <c r="CK554" s="1005">
        <v>0.99229999999999996</v>
      </c>
      <c r="CL554" s="1024">
        <f t="shared" si="540"/>
        <v>0.74687709590878615</v>
      </c>
      <c r="CM554" s="1005">
        <v>256572</v>
      </c>
      <c r="CN554" s="1005">
        <f t="shared" si="508"/>
        <v>206116</v>
      </c>
      <c r="CO554" s="1005">
        <f t="shared" si="509"/>
        <v>50456</v>
      </c>
      <c r="CP554" s="1005">
        <v>600</v>
      </c>
      <c r="CQ554" s="1005">
        <v>486.24</v>
      </c>
      <c r="CR554" s="1005">
        <v>486.24</v>
      </c>
      <c r="CS554" s="1005">
        <v>0.995</v>
      </c>
      <c r="CT554" s="1024">
        <f t="shared" si="541"/>
        <v>0.72334185162776377</v>
      </c>
      <c r="CU554" s="1005">
        <v>261678</v>
      </c>
      <c r="CV554" s="1005">
        <f t="shared" si="510"/>
        <v>217058</v>
      </c>
      <c r="CW554" s="1005">
        <f t="shared" si="511"/>
        <v>44620</v>
      </c>
    </row>
    <row r="555" spans="1:101">
      <c r="A555" s="1004">
        <v>549</v>
      </c>
      <c r="B555" s="1005" t="s">
        <v>795</v>
      </c>
      <c r="C555" s="1004" t="s">
        <v>1274</v>
      </c>
      <c r="D555" s="1005" t="s">
        <v>2011</v>
      </c>
      <c r="E555" s="1004" t="s">
        <v>55</v>
      </c>
      <c r="F555" s="1004">
        <v>600</v>
      </c>
      <c r="G555" s="1005">
        <v>588</v>
      </c>
      <c r="H555" s="1004">
        <v>588</v>
      </c>
      <c r="I555" s="1005">
        <v>0.95299999999999996</v>
      </c>
      <c r="J555" s="1024">
        <f t="shared" si="530"/>
        <v>0.52473072562358281</v>
      </c>
      <c r="K555" s="1005">
        <v>222150</v>
      </c>
      <c r="L555" s="1005">
        <f t="shared" si="488"/>
        <v>254016</v>
      </c>
      <c r="M555" s="1005">
        <f t="shared" si="489"/>
        <v>0</v>
      </c>
      <c r="N555" s="1005">
        <v>600</v>
      </c>
      <c r="O555" s="1005">
        <v>495.6</v>
      </c>
      <c r="P555" s="1005">
        <v>495.6</v>
      </c>
      <c r="Q555" s="1005">
        <v>0.96560000000000001</v>
      </c>
      <c r="R555" s="1024">
        <f t="shared" si="531"/>
        <v>0.4776305683563748</v>
      </c>
      <c r="S555" s="1005">
        <v>176115</v>
      </c>
      <c r="T555" s="1005">
        <f t="shared" si="490"/>
        <v>221236</v>
      </c>
      <c r="U555" s="1005">
        <f t="shared" si="491"/>
        <v>0</v>
      </c>
      <c r="V555" s="1005">
        <v>600</v>
      </c>
      <c r="W555" s="1005">
        <v>528</v>
      </c>
      <c r="X555" s="1005">
        <v>528</v>
      </c>
      <c r="Y555" s="1005">
        <v>0.96719999999999995</v>
      </c>
      <c r="Z555" s="1024">
        <f t="shared" si="532"/>
        <v>0.41911300505050503</v>
      </c>
      <c r="AA555" s="1005">
        <v>159330</v>
      </c>
      <c r="AB555" s="1005">
        <f t="shared" si="492"/>
        <v>228096</v>
      </c>
      <c r="AC555" s="1005">
        <f t="shared" si="493"/>
        <v>0</v>
      </c>
      <c r="AD555" s="1005">
        <v>600</v>
      </c>
      <c r="AE555" s="1005">
        <v>514.79999999999995</v>
      </c>
      <c r="AF555" s="1005">
        <v>514.79999999999995</v>
      </c>
      <c r="AG555" s="1005">
        <v>0.95250000000000001</v>
      </c>
      <c r="AH555" s="1024">
        <f t="shared" si="533"/>
        <v>0.45369691539046381</v>
      </c>
      <c r="AI555" s="1005">
        <v>173771</v>
      </c>
      <c r="AJ555" s="1005">
        <f t="shared" si="494"/>
        <v>229807</v>
      </c>
      <c r="AK555" s="1005">
        <f t="shared" si="495"/>
        <v>0</v>
      </c>
      <c r="AL555" s="1005">
        <v>600</v>
      </c>
      <c r="AM555" s="1005">
        <v>612</v>
      </c>
      <c r="AN555" s="1005">
        <v>612</v>
      </c>
      <c r="AO555" s="1005">
        <v>0.92600000000000005</v>
      </c>
      <c r="AP555" s="1024">
        <f t="shared" si="534"/>
        <v>0.45905369316185257</v>
      </c>
      <c r="AQ555" s="1005">
        <v>209020</v>
      </c>
      <c r="AR555" s="1005">
        <f t="shared" si="496"/>
        <v>273197</v>
      </c>
      <c r="AS555" s="1005">
        <f t="shared" si="497"/>
        <v>0</v>
      </c>
      <c r="AT555" s="1005">
        <v>600</v>
      </c>
      <c r="AU555" s="1005">
        <v>507.6</v>
      </c>
      <c r="AV555" s="1005">
        <v>507.6</v>
      </c>
      <c r="AW555" s="1005">
        <v>0.91720000000000002</v>
      </c>
      <c r="AX555" s="1024">
        <f t="shared" si="535"/>
        <v>0.67587667454688727</v>
      </c>
      <c r="AY555" s="1005">
        <v>247014</v>
      </c>
      <c r="AZ555" s="1005">
        <f t="shared" si="498"/>
        <v>219283</v>
      </c>
      <c r="BA555" s="1005">
        <f t="shared" si="499"/>
        <v>27731</v>
      </c>
      <c r="BB555" s="1005">
        <v>600</v>
      </c>
      <c r="BC555" s="1005">
        <v>549.6</v>
      </c>
      <c r="BD555" s="1005">
        <v>549.6</v>
      </c>
      <c r="BE555" s="1005">
        <v>0.96230000000000004</v>
      </c>
      <c r="BF555" s="1024">
        <f t="shared" si="536"/>
        <v>0.38308652627130579</v>
      </c>
      <c r="BG555" s="1005">
        <v>156645</v>
      </c>
      <c r="BH555" s="1005">
        <f t="shared" si="500"/>
        <v>245341</v>
      </c>
      <c r="BI555" s="1005">
        <f t="shared" si="501"/>
        <v>0</v>
      </c>
      <c r="BJ555" s="1005">
        <v>600</v>
      </c>
      <c r="BK555" s="1005">
        <v>542.4</v>
      </c>
      <c r="BL555" s="1005">
        <v>542.4</v>
      </c>
      <c r="BM555" s="1005">
        <v>0.9929</v>
      </c>
      <c r="BN555" s="1024">
        <f t="shared" si="537"/>
        <v>0.36258603736479844</v>
      </c>
      <c r="BO555" s="1005">
        <v>141600</v>
      </c>
      <c r="BP555" s="1005">
        <f t="shared" si="502"/>
        <v>234317</v>
      </c>
      <c r="BQ555" s="1005">
        <f t="shared" si="503"/>
        <v>0</v>
      </c>
      <c r="BR555" s="1005">
        <v>600</v>
      </c>
      <c r="BS555" s="1005">
        <v>428.4</v>
      </c>
      <c r="BT555" s="1005">
        <v>480</v>
      </c>
      <c r="BU555" s="1005">
        <v>0.99709999999999999</v>
      </c>
      <c r="BV555" s="1024">
        <f t="shared" si="538"/>
        <v>0.45734691726152832</v>
      </c>
      <c r="BW555" s="1005">
        <v>145770</v>
      </c>
      <c r="BX555" s="1005">
        <f t="shared" si="504"/>
        <v>191238</v>
      </c>
      <c r="BY555" s="1005">
        <f t="shared" si="505"/>
        <v>0</v>
      </c>
      <c r="BZ555" s="1005">
        <v>600</v>
      </c>
      <c r="CA555" s="1005">
        <v>498</v>
      </c>
      <c r="CB555" s="1005">
        <v>498</v>
      </c>
      <c r="CC555" s="1005">
        <v>0.99370000000000003</v>
      </c>
      <c r="CD555" s="1024">
        <f t="shared" si="539"/>
        <v>0.53625793496566909</v>
      </c>
      <c r="CE555" s="1005">
        <v>198690</v>
      </c>
      <c r="CF555" s="1005">
        <f t="shared" si="506"/>
        <v>222307</v>
      </c>
      <c r="CG555" s="1005">
        <f t="shared" si="507"/>
        <v>0</v>
      </c>
      <c r="CH555" s="1005">
        <v>600</v>
      </c>
      <c r="CI555" s="1005">
        <v>430.8</v>
      </c>
      <c r="CJ555" s="1005">
        <v>480</v>
      </c>
      <c r="CK555" s="1005">
        <v>0.99509999999999998</v>
      </c>
      <c r="CL555" s="1024">
        <f t="shared" si="540"/>
        <v>0.59938320732192596</v>
      </c>
      <c r="CM555" s="1005">
        <v>173520</v>
      </c>
      <c r="CN555" s="1005">
        <f t="shared" si="508"/>
        <v>173699</v>
      </c>
      <c r="CO555" s="1005">
        <f t="shared" si="509"/>
        <v>0</v>
      </c>
      <c r="CP555" s="1005">
        <v>600</v>
      </c>
      <c r="CQ555" s="1005">
        <v>470.4</v>
      </c>
      <c r="CR555" s="1005">
        <v>480</v>
      </c>
      <c r="CS555" s="1005">
        <v>0.99619999999999997</v>
      </c>
      <c r="CT555" s="1024">
        <f t="shared" si="541"/>
        <v>0.51894749835418041</v>
      </c>
      <c r="CU555" s="1005">
        <v>181620</v>
      </c>
      <c r="CV555" s="1005">
        <f t="shared" si="510"/>
        <v>209987</v>
      </c>
      <c r="CW555" s="1005">
        <f t="shared" si="511"/>
        <v>0</v>
      </c>
    </row>
    <row r="556" spans="1:101">
      <c r="A556" s="1004">
        <v>550</v>
      </c>
      <c r="B556" s="1005" t="s">
        <v>728</v>
      </c>
      <c r="C556" s="1004" t="s">
        <v>1274</v>
      </c>
      <c r="D556" s="1005" t="s">
        <v>2050</v>
      </c>
      <c r="E556" s="1004" t="s">
        <v>55</v>
      </c>
      <c r="F556" s="1004">
        <v>600</v>
      </c>
      <c r="G556" s="1005">
        <v>143.04</v>
      </c>
      <c r="H556" s="1004">
        <v>600</v>
      </c>
      <c r="I556" s="1005">
        <v>0.84209999999999996</v>
      </c>
      <c r="J556" s="1024">
        <f t="shared" si="530"/>
        <v>0.60332774049217008</v>
      </c>
      <c r="K556" s="1005">
        <v>62136</v>
      </c>
      <c r="L556" s="1005">
        <f t="shared" si="488"/>
        <v>61793</v>
      </c>
      <c r="M556" s="1005">
        <f t="shared" si="489"/>
        <v>343</v>
      </c>
      <c r="N556" s="1005">
        <v>600</v>
      </c>
      <c r="O556" s="1005">
        <v>152.4</v>
      </c>
      <c r="P556" s="1005">
        <v>600</v>
      </c>
      <c r="Q556" s="1005">
        <v>0.80369999999999997</v>
      </c>
      <c r="R556" s="1024">
        <f t="shared" si="531"/>
        <v>0.42492168317669965</v>
      </c>
      <c r="S556" s="1005">
        <v>48180</v>
      </c>
      <c r="T556" s="1005">
        <f t="shared" si="490"/>
        <v>68031</v>
      </c>
      <c r="U556" s="1005">
        <f t="shared" si="491"/>
        <v>0</v>
      </c>
      <c r="V556" s="1005">
        <v>600</v>
      </c>
      <c r="W556" s="1005">
        <v>159.36000000000001</v>
      </c>
      <c r="X556" s="1005">
        <v>600</v>
      </c>
      <c r="Y556" s="1005">
        <v>0.82069999999999999</v>
      </c>
      <c r="Z556" s="1024">
        <f t="shared" si="532"/>
        <v>0.59660517068273089</v>
      </c>
      <c r="AA556" s="1005">
        <v>68454</v>
      </c>
      <c r="AB556" s="1005">
        <f t="shared" si="492"/>
        <v>68844</v>
      </c>
      <c r="AC556" s="1005">
        <f t="shared" si="493"/>
        <v>0</v>
      </c>
      <c r="AD556" s="1005">
        <v>600</v>
      </c>
      <c r="AE556" s="1005">
        <v>142.56</v>
      </c>
      <c r="AF556" s="1005">
        <v>600</v>
      </c>
      <c r="AG556" s="1005">
        <v>0.84460000000000002</v>
      </c>
      <c r="AH556" s="1024">
        <f t="shared" si="533"/>
        <v>0.56982232721480031</v>
      </c>
      <c r="AI556" s="1005">
        <v>60438</v>
      </c>
      <c r="AJ556" s="1005">
        <f t="shared" si="494"/>
        <v>63639</v>
      </c>
      <c r="AK556" s="1005">
        <f t="shared" si="495"/>
        <v>0</v>
      </c>
      <c r="AL556" s="1005">
        <v>600</v>
      </c>
      <c r="AM556" s="1005">
        <v>137.28</v>
      </c>
      <c r="AN556" s="1005">
        <v>600</v>
      </c>
      <c r="AO556" s="1005">
        <v>0.82679999999999998</v>
      </c>
      <c r="AP556" s="1024">
        <f t="shared" si="534"/>
        <v>0.50654850302027721</v>
      </c>
      <c r="AQ556" s="1005">
        <v>51737</v>
      </c>
      <c r="AR556" s="1005">
        <f t="shared" si="496"/>
        <v>61282</v>
      </c>
      <c r="AS556" s="1005">
        <f t="shared" si="497"/>
        <v>0</v>
      </c>
      <c r="AT556" s="1005">
        <v>600</v>
      </c>
      <c r="AU556" s="1005">
        <v>136.80000000000001</v>
      </c>
      <c r="AV556" s="1005">
        <v>600</v>
      </c>
      <c r="AW556" s="1005">
        <v>0.79069999999999996</v>
      </c>
      <c r="AX556" s="1024">
        <f t="shared" si="535"/>
        <v>0.63188352826510708</v>
      </c>
      <c r="AY556" s="1005">
        <v>62238</v>
      </c>
      <c r="AZ556" s="1005">
        <f t="shared" si="498"/>
        <v>59098</v>
      </c>
      <c r="BA556" s="1005">
        <f t="shared" si="499"/>
        <v>3140</v>
      </c>
      <c r="BB556" s="1005">
        <v>600</v>
      </c>
      <c r="BC556" s="1005">
        <v>132</v>
      </c>
      <c r="BD556" s="1005">
        <v>600</v>
      </c>
      <c r="BE556" s="1005">
        <v>0.79869999999999997</v>
      </c>
      <c r="BF556" s="1024">
        <f t="shared" si="536"/>
        <v>0.54777614858260015</v>
      </c>
      <c r="BG556" s="1005">
        <v>53796</v>
      </c>
      <c r="BH556" s="1005">
        <f t="shared" si="500"/>
        <v>58925</v>
      </c>
      <c r="BI556" s="1005">
        <f t="shared" si="501"/>
        <v>0</v>
      </c>
      <c r="BJ556" s="1005">
        <v>600</v>
      </c>
      <c r="BK556" s="1005">
        <v>134.4</v>
      </c>
      <c r="BL556" s="1005">
        <v>600</v>
      </c>
      <c r="BM556" s="1005">
        <v>0.71870000000000001</v>
      </c>
      <c r="BN556" s="1024">
        <f t="shared" si="537"/>
        <v>0.58847966269841268</v>
      </c>
      <c r="BO556" s="1005">
        <v>56946</v>
      </c>
      <c r="BP556" s="1005">
        <f t="shared" si="502"/>
        <v>58061</v>
      </c>
      <c r="BQ556" s="1005">
        <f t="shared" si="503"/>
        <v>0</v>
      </c>
      <c r="BR556" s="1005">
        <v>600</v>
      </c>
      <c r="BS556" s="1005">
        <v>140.16</v>
      </c>
      <c r="BT556" s="1005">
        <v>600</v>
      </c>
      <c r="BU556" s="1005">
        <v>0.71009999999999995</v>
      </c>
      <c r="BV556" s="1024">
        <f t="shared" si="538"/>
        <v>0.58078785535424959</v>
      </c>
      <c r="BW556" s="1005">
        <v>60564</v>
      </c>
      <c r="BX556" s="1005">
        <f t="shared" si="504"/>
        <v>62567</v>
      </c>
      <c r="BY556" s="1005">
        <f t="shared" si="505"/>
        <v>0</v>
      </c>
      <c r="BZ556" s="1005">
        <v>600</v>
      </c>
      <c r="CA556" s="1005">
        <v>141.12</v>
      </c>
      <c r="CB556" s="1005">
        <v>600</v>
      </c>
      <c r="CC556" s="1005">
        <v>0.70909999999999995</v>
      </c>
      <c r="CD556" s="1024">
        <f t="shared" si="539"/>
        <v>0.55626417233560088</v>
      </c>
      <c r="CE556" s="1005">
        <v>58404</v>
      </c>
      <c r="CF556" s="1005">
        <f t="shared" si="506"/>
        <v>62996</v>
      </c>
      <c r="CG556" s="1005">
        <f t="shared" si="507"/>
        <v>0</v>
      </c>
      <c r="CH556" s="1005">
        <v>600</v>
      </c>
      <c r="CI556" s="1005">
        <v>140.63999999999999</v>
      </c>
      <c r="CJ556" s="1005">
        <v>600</v>
      </c>
      <c r="CK556" s="1005">
        <v>0.73960000000000004</v>
      </c>
      <c r="CL556" s="1024">
        <f t="shared" si="540"/>
        <v>0.52394411262798646</v>
      </c>
      <c r="CM556" s="1005">
        <v>49518</v>
      </c>
      <c r="CN556" s="1005">
        <f t="shared" si="508"/>
        <v>56706</v>
      </c>
      <c r="CO556" s="1005">
        <f t="shared" si="509"/>
        <v>0</v>
      </c>
      <c r="CP556" s="1005">
        <v>600</v>
      </c>
      <c r="CQ556" s="1005">
        <v>144.96</v>
      </c>
      <c r="CR556" s="1005">
        <v>600</v>
      </c>
      <c r="CS556" s="1005">
        <v>0.82669999999999999</v>
      </c>
      <c r="CT556" s="1024">
        <f t="shared" si="541"/>
        <v>0.50742585273801888</v>
      </c>
      <c r="CU556" s="1005">
        <v>54726</v>
      </c>
      <c r="CV556" s="1005">
        <f t="shared" si="510"/>
        <v>64710</v>
      </c>
      <c r="CW556" s="1005">
        <f t="shared" si="511"/>
        <v>0</v>
      </c>
    </row>
    <row r="557" spans="1:101">
      <c r="A557" s="1004">
        <v>551</v>
      </c>
      <c r="B557" s="1005" t="s">
        <v>367</v>
      </c>
      <c r="C557" s="1004" t="s">
        <v>1274</v>
      </c>
      <c r="D557" s="1005" t="s">
        <v>2011</v>
      </c>
      <c r="E557" s="1004" t="s">
        <v>55</v>
      </c>
      <c r="F557" s="1004">
        <v>600</v>
      </c>
      <c r="G557" s="1005">
        <v>483.36</v>
      </c>
      <c r="H557" s="1004">
        <v>483.36</v>
      </c>
      <c r="I557" s="1005">
        <v>0.99560000000000004</v>
      </c>
      <c r="J557" s="1024">
        <f t="shared" si="530"/>
        <v>0.77552617786604872</v>
      </c>
      <c r="K557" s="1005">
        <v>269898</v>
      </c>
      <c r="L557" s="1005">
        <f t="shared" si="488"/>
        <v>208812</v>
      </c>
      <c r="M557" s="1005">
        <f t="shared" si="489"/>
        <v>61086</v>
      </c>
      <c r="N557" s="1005">
        <v>600</v>
      </c>
      <c r="O557" s="1005">
        <v>464.16</v>
      </c>
      <c r="P557" s="1005">
        <v>480</v>
      </c>
      <c r="Q557" s="1005">
        <v>0.99519999999999997</v>
      </c>
      <c r="R557" s="1024">
        <f t="shared" si="531"/>
        <v>0.71643468325716375</v>
      </c>
      <c r="S557" s="1005">
        <v>247410</v>
      </c>
      <c r="T557" s="1005">
        <f t="shared" si="490"/>
        <v>207201</v>
      </c>
      <c r="U557" s="1005">
        <f t="shared" si="491"/>
        <v>40209</v>
      </c>
      <c r="V557" s="1005">
        <v>600</v>
      </c>
      <c r="W557" s="1005">
        <v>499.2</v>
      </c>
      <c r="X557" s="1005">
        <v>499.2</v>
      </c>
      <c r="Y557" s="1005">
        <v>0.99309999999999998</v>
      </c>
      <c r="Z557" s="1024">
        <f t="shared" si="532"/>
        <v>0.74686164529914534</v>
      </c>
      <c r="AA557" s="1005">
        <v>268440</v>
      </c>
      <c r="AB557" s="1005">
        <f t="shared" si="492"/>
        <v>215654</v>
      </c>
      <c r="AC557" s="1005">
        <f t="shared" si="493"/>
        <v>52786</v>
      </c>
      <c r="AD557" s="1005">
        <v>600</v>
      </c>
      <c r="AE557" s="1005">
        <v>509.76</v>
      </c>
      <c r="AF557" s="1005">
        <v>509.76</v>
      </c>
      <c r="AG557" s="1005">
        <v>0.98629999999999995</v>
      </c>
      <c r="AH557" s="1024">
        <f t="shared" si="533"/>
        <v>0.44935229903678053</v>
      </c>
      <c r="AI557" s="1005">
        <v>170422</v>
      </c>
      <c r="AJ557" s="1005">
        <f t="shared" si="494"/>
        <v>227557</v>
      </c>
      <c r="AK557" s="1005">
        <f t="shared" si="495"/>
        <v>0</v>
      </c>
      <c r="AL557" s="1005">
        <v>600</v>
      </c>
      <c r="AM557" s="1005">
        <v>465.12</v>
      </c>
      <c r="AN557" s="1005">
        <v>480</v>
      </c>
      <c r="AO557" s="1005">
        <v>0.97550000000000003</v>
      </c>
      <c r="AP557" s="1024">
        <f t="shared" si="534"/>
        <v>0.38009904254099297</v>
      </c>
      <c r="AQ557" s="1005">
        <v>131533</v>
      </c>
      <c r="AR557" s="1005">
        <f t="shared" si="496"/>
        <v>207630</v>
      </c>
      <c r="AS557" s="1005">
        <f t="shared" si="497"/>
        <v>0</v>
      </c>
      <c r="AT557" s="1005">
        <v>600</v>
      </c>
      <c r="AU557" s="1005">
        <v>456</v>
      </c>
      <c r="AV557" s="1005">
        <v>480</v>
      </c>
      <c r="AW557" s="1005">
        <v>0.99199999999999999</v>
      </c>
      <c r="AX557" s="1024">
        <f t="shared" si="535"/>
        <v>0.70880847953216375</v>
      </c>
      <c r="AY557" s="1005">
        <v>232716</v>
      </c>
      <c r="AZ557" s="1005">
        <f t="shared" si="498"/>
        <v>196992</v>
      </c>
      <c r="BA557" s="1005">
        <f t="shared" si="499"/>
        <v>35724</v>
      </c>
      <c r="BB557" s="1005">
        <v>600</v>
      </c>
      <c r="BC557" s="1005">
        <v>467.52</v>
      </c>
      <c r="BD557" s="1005">
        <v>480</v>
      </c>
      <c r="BE557" s="1005">
        <v>0.99350000000000005</v>
      </c>
      <c r="BF557" s="1024">
        <f t="shared" si="536"/>
        <v>0.70335096928749641</v>
      </c>
      <c r="BG557" s="1005">
        <v>244650</v>
      </c>
      <c r="BH557" s="1005">
        <f t="shared" si="500"/>
        <v>208701</v>
      </c>
      <c r="BI557" s="1005">
        <f t="shared" si="501"/>
        <v>35949</v>
      </c>
      <c r="BJ557" s="1005">
        <v>600</v>
      </c>
      <c r="BK557" s="1005">
        <v>453.12</v>
      </c>
      <c r="BL557" s="1005">
        <v>480</v>
      </c>
      <c r="BM557" s="1005">
        <v>0.99399999999999999</v>
      </c>
      <c r="BN557" s="1024">
        <f t="shared" si="537"/>
        <v>0.70768596986817323</v>
      </c>
      <c r="BO557" s="1005">
        <v>230880</v>
      </c>
      <c r="BP557" s="1005">
        <f t="shared" si="502"/>
        <v>195748</v>
      </c>
      <c r="BQ557" s="1005">
        <f t="shared" si="503"/>
        <v>35132</v>
      </c>
      <c r="BR557" s="1005">
        <v>600</v>
      </c>
      <c r="BS557" s="1005">
        <v>491.52</v>
      </c>
      <c r="BT557" s="1005">
        <v>491.52</v>
      </c>
      <c r="BU557" s="1005">
        <v>0.97119999999999995</v>
      </c>
      <c r="BV557" s="1024">
        <f t="shared" si="538"/>
        <v>0.43356290427587363</v>
      </c>
      <c r="BW557" s="1005">
        <v>158550</v>
      </c>
      <c r="BX557" s="1005">
        <f t="shared" si="504"/>
        <v>219415</v>
      </c>
      <c r="BY557" s="1005">
        <f t="shared" si="505"/>
        <v>0</v>
      </c>
      <c r="BZ557" s="1005">
        <v>600</v>
      </c>
      <c r="CA557" s="1005">
        <v>509.76</v>
      </c>
      <c r="CB557" s="1005">
        <v>509.76</v>
      </c>
      <c r="CC557" s="1005">
        <v>0.98899999999999999</v>
      </c>
      <c r="CD557" s="1024">
        <f t="shared" si="539"/>
        <v>0.75302672478383248</v>
      </c>
      <c r="CE557" s="1005">
        <v>285594</v>
      </c>
      <c r="CF557" s="1005">
        <f t="shared" si="506"/>
        <v>227557</v>
      </c>
      <c r="CG557" s="1005">
        <f t="shared" si="507"/>
        <v>58037</v>
      </c>
      <c r="CH557" s="1005">
        <v>600</v>
      </c>
      <c r="CI557" s="1005">
        <v>538.08000000000004</v>
      </c>
      <c r="CJ557" s="1005">
        <v>538.08000000000004</v>
      </c>
      <c r="CK557" s="1005">
        <v>0.9889</v>
      </c>
      <c r="CL557" s="1024">
        <f t="shared" si="540"/>
        <v>0.71273589163586937</v>
      </c>
      <c r="CM557" s="1005">
        <v>257718</v>
      </c>
      <c r="CN557" s="1005">
        <f t="shared" si="508"/>
        <v>216954</v>
      </c>
      <c r="CO557" s="1005">
        <f t="shared" si="509"/>
        <v>40764</v>
      </c>
      <c r="CP557" s="1005">
        <v>600</v>
      </c>
      <c r="CQ557" s="1005">
        <v>510.72</v>
      </c>
      <c r="CR557" s="1005">
        <v>510.72</v>
      </c>
      <c r="CS557" s="1005">
        <v>0.996</v>
      </c>
      <c r="CT557" s="1024">
        <f t="shared" si="541"/>
        <v>0.75483251980758348</v>
      </c>
      <c r="CU557" s="1005">
        <v>286818</v>
      </c>
      <c r="CV557" s="1005">
        <f t="shared" si="510"/>
        <v>227985</v>
      </c>
      <c r="CW557" s="1005">
        <f t="shared" si="511"/>
        <v>58833</v>
      </c>
    </row>
    <row r="558" spans="1:101">
      <c r="A558" s="1004">
        <v>552</v>
      </c>
      <c r="B558" s="1005" t="s">
        <v>1680</v>
      </c>
      <c r="C558" s="1004" t="s">
        <v>1274</v>
      </c>
      <c r="D558" s="1005" t="s">
        <v>2203</v>
      </c>
      <c r="E558" s="1004" t="s">
        <v>55</v>
      </c>
      <c r="F558" s="1004">
        <v>600</v>
      </c>
      <c r="G558" s="1005">
        <v>342.72</v>
      </c>
      <c r="H558" s="1004">
        <v>480</v>
      </c>
      <c r="I558" s="1005">
        <v>0.95309999999999995</v>
      </c>
      <c r="J558" s="1024">
        <f t="shared" si="530"/>
        <v>0.59662406629318387</v>
      </c>
      <c r="K558" s="1005">
        <v>147222</v>
      </c>
      <c r="L558" s="1005">
        <f t="shared" si="488"/>
        <v>148055</v>
      </c>
      <c r="M558" s="1005">
        <f t="shared" si="489"/>
        <v>0</v>
      </c>
      <c r="N558" s="1005">
        <v>600</v>
      </c>
      <c r="O558" s="1005">
        <v>368.64</v>
      </c>
      <c r="P558" s="1005">
        <v>480</v>
      </c>
      <c r="Q558" s="1005">
        <v>0.94969999999999999</v>
      </c>
      <c r="R558" s="1024">
        <f t="shared" si="531"/>
        <v>0.60335111447132617</v>
      </c>
      <c r="S558" s="1005">
        <v>165480</v>
      </c>
      <c r="T558" s="1005">
        <f t="shared" si="490"/>
        <v>164561</v>
      </c>
      <c r="U558" s="1005">
        <f t="shared" si="491"/>
        <v>919</v>
      </c>
      <c r="V558" s="1005">
        <v>600</v>
      </c>
      <c r="W558" s="1005">
        <v>360.96</v>
      </c>
      <c r="X558" s="1005">
        <v>480</v>
      </c>
      <c r="Y558" s="1005">
        <v>0.94830000000000003</v>
      </c>
      <c r="Z558" s="1024">
        <f t="shared" si="532"/>
        <v>0.65242686170212771</v>
      </c>
      <c r="AA558" s="1005">
        <v>169560</v>
      </c>
      <c r="AB558" s="1005">
        <f t="shared" si="492"/>
        <v>155935</v>
      </c>
      <c r="AC558" s="1005">
        <f t="shared" si="493"/>
        <v>13625</v>
      </c>
      <c r="AD558" s="1005">
        <v>600</v>
      </c>
      <c r="AE558" s="1005">
        <v>398.88</v>
      </c>
      <c r="AF558" s="1005">
        <v>480</v>
      </c>
      <c r="AG558" s="1005">
        <v>0.94899999999999995</v>
      </c>
      <c r="AH558" s="1024">
        <f t="shared" si="533"/>
        <v>0.54887556124891634</v>
      </c>
      <c r="AI558" s="1005">
        <v>162888</v>
      </c>
      <c r="AJ558" s="1005">
        <f t="shared" si="494"/>
        <v>178060</v>
      </c>
      <c r="AK558" s="1005">
        <f t="shared" si="495"/>
        <v>0</v>
      </c>
      <c r="AL558" s="1005">
        <v>600</v>
      </c>
      <c r="AM558" s="1005">
        <v>402.72</v>
      </c>
      <c r="AN558" s="1005">
        <v>480</v>
      </c>
      <c r="AO558" s="1005">
        <v>0.95399999999999996</v>
      </c>
      <c r="AP558" s="1024">
        <f t="shared" si="534"/>
        <v>0.57025532828379921</v>
      </c>
      <c r="AQ558" s="1005">
        <v>170862</v>
      </c>
      <c r="AR558" s="1005">
        <f t="shared" si="496"/>
        <v>179774</v>
      </c>
      <c r="AS558" s="1005">
        <f t="shared" si="497"/>
        <v>0</v>
      </c>
      <c r="AT558" s="1005">
        <v>600</v>
      </c>
      <c r="AU558" s="1005">
        <v>388.8</v>
      </c>
      <c r="AV558" s="1005">
        <v>480</v>
      </c>
      <c r="AW558" s="1005">
        <v>0.95799999999999996</v>
      </c>
      <c r="AX558" s="1024">
        <f t="shared" si="535"/>
        <v>0.28560099451303156</v>
      </c>
      <c r="AY558" s="1005">
        <v>79950</v>
      </c>
      <c r="AZ558" s="1005">
        <f t="shared" si="498"/>
        <v>167962</v>
      </c>
      <c r="BA558" s="1005">
        <f t="shared" si="499"/>
        <v>0</v>
      </c>
      <c r="BB558" s="1005">
        <v>600</v>
      </c>
      <c r="BC558" s="1005">
        <v>367.68</v>
      </c>
      <c r="BD558" s="1005">
        <v>480</v>
      </c>
      <c r="BE558" s="1005">
        <v>0.95960000000000001</v>
      </c>
      <c r="BF558" s="1024">
        <f t="shared" si="536"/>
        <v>0.59194180072433256</v>
      </c>
      <c r="BG558" s="1005">
        <v>161928</v>
      </c>
      <c r="BH558" s="1005">
        <f t="shared" si="500"/>
        <v>164132</v>
      </c>
      <c r="BI558" s="1005">
        <f t="shared" si="501"/>
        <v>0</v>
      </c>
      <c r="BJ558" s="1005">
        <v>600</v>
      </c>
      <c r="BK558" s="1005">
        <v>350.4</v>
      </c>
      <c r="BL558" s="1005">
        <v>480</v>
      </c>
      <c r="BM558" s="1005">
        <v>0.96630000000000005</v>
      </c>
      <c r="BN558" s="1024">
        <f t="shared" si="537"/>
        <v>0.45490867579908684</v>
      </c>
      <c r="BO558" s="1005">
        <v>114768</v>
      </c>
      <c r="BP558" s="1005">
        <f t="shared" si="502"/>
        <v>151373</v>
      </c>
      <c r="BQ558" s="1005">
        <f t="shared" si="503"/>
        <v>0</v>
      </c>
      <c r="BR558" s="1005">
        <v>600</v>
      </c>
      <c r="BS558" s="1005">
        <v>377.28</v>
      </c>
      <c r="BT558" s="1005">
        <v>480</v>
      </c>
      <c r="BU558" s="1005">
        <v>0.98399999999999999</v>
      </c>
      <c r="BV558" s="1024">
        <f t="shared" si="538"/>
        <v>0.30874647733180116</v>
      </c>
      <c r="BW558" s="1005">
        <v>86664</v>
      </c>
      <c r="BX558" s="1005">
        <f t="shared" si="504"/>
        <v>168418</v>
      </c>
      <c r="BY558" s="1005">
        <f t="shared" si="505"/>
        <v>0</v>
      </c>
      <c r="BZ558" s="1005">
        <v>600</v>
      </c>
      <c r="CA558" s="1005">
        <v>361.92</v>
      </c>
      <c r="CB558" s="1005">
        <v>480</v>
      </c>
      <c r="CC558" s="1005">
        <v>0.96899999999999997</v>
      </c>
      <c r="CD558" s="1024">
        <f t="shared" si="539"/>
        <v>0.29618022874418864</v>
      </c>
      <c r="CE558" s="1005">
        <v>79752</v>
      </c>
      <c r="CF558" s="1005">
        <f t="shared" si="506"/>
        <v>161561</v>
      </c>
      <c r="CG558" s="1005">
        <f t="shared" si="507"/>
        <v>0</v>
      </c>
      <c r="CH558" s="1005">
        <v>600</v>
      </c>
      <c r="CI558" s="1005">
        <v>406.08</v>
      </c>
      <c r="CJ558" s="1005">
        <v>480</v>
      </c>
      <c r="CK558" s="1005">
        <v>0.97799999999999998</v>
      </c>
      <c r="CL558" s="1024">
        <f t="shared" si="540"/>
        <v>0.33614066193853426</v>
      </c>
      <c r="CM558" s="1005">
        <v>91728</v>
      </c>
      <c r="CN558" s="1005">
        <f t="shared" si="508"/>
        <v>163731</v>
      </c>
      <c r="CO558" s="1005">
        <f t="shared" si="509"/>
        <v>0</v>
      </c>
      <c r="CP558" s="1005">
        <v>600</v>
      </c>
      <c r="CQ558" s="1005">
        <v>410.88</v>
      </c>
      <c r="CR558" s="1005">
        <v>480</v>
      </c>
      <c r="CS558" s="1005">
        <v>0.9798</v>
      </c>
      <c r="CT558" s="1024">
        <f t="shared" si="541"/>
        <v>0.4263665397949955</v>
      </c>
      <c r="CU558" s="1005">
        <v>130338</v>
      </c>
      <c r="CV558" s="1005">
        <f t="shared" si="510"/>
        <v>183417</v>
      </c>
      <c r="CW558" s="1005">
        <f t="shared" si="511"/>
        <v>0</v>
      </c>
    </row>
    <row r="559" spans="1:101">
      <c r="A559" s="1004">
        <v>553</v>
      </c>
      <c r="B559" s="1005" t="s">
        <v>768</v>
      </c>
      <c r="C559" s="1004" t="s">
        <v>1276</v>
      </c>
      <c r="D559" s="1005" t="s">
        <v>2011</v>
      </c>
      <c r="E559" s="1004" t="s">
        <v>55</v>
      </c>
      <c r="F559" s="1004">
        <v>600</v>
      </c>
      <c r="G559" s="1005">
        <v>18</v>
      </c>
      <c r="H559" s="1004">
        <v>480</v>
      </c>
      <c r="I559" s="1005">
        <v>0.77310000000000001</v>
      </c>
      <c r="J559" s="1024">
        <f t="shared" si="530"/>
        <v>0.59876543209876543</v>
      </c>
      <c r="K559" s="1005">
        <v>7760</v>
      </c>
      <c r="L559" s="1005">
        <f t="shared" si="488"/>
        <v>7776</v>
      </c>
      <c r="M559" s="1005">
        <f t="shared" si="489"/>
        <v>0</v>
      </c>
      <c r="N559" s="1005">
        <v>600</v>
      </c>
      <c r="O559" s="1005">
        <v>20</v>
      </c>
      <c r="P559" s="1005">
        <v>480</v>
      </c>
      <c r="Q559" s="1005">
        <v>0.77649999999999997</v>
      </c>
      <c r="R559" s="1024">
        <f t="shared" si="531"/>
        <v>0.35483870967741937</v>
      </c>
      <c r="S559" s="1005">
        <v>5280</v>
      </c>
      <c r="T559" s="1005">
        <f t="shared" si="490"/>
        <v>8928</v>
      </c>
      <c r="U559" s="1005">
        <f t="shared" si="491"/>
        <v>0</v>
      </c>
      <c r="V559" s="1005">
        <v>600</v>
      </c>
      <c r="W559" s="1005">
        <v>14</v>
      </c>
      <c r="X559" s="1005">
        <v>480</v>
      </c>
      <c r="Y559" s="1005">
        <v>0.77769999999999995</v>
      </c>
      <c r="Z559" s="1024">
        <f t="shared" si="532"/>
        <v>0.4107142857142857</v>
      </c>
      <c r="AA559" s="1005">
        <v>4140</v>
      </c>
      <c r="AB559" s="1005">
        <f t="shared" si="492"/>
        <v>6048</v>
      </c>
      <c r="AC559" s="1005">
        <f t="shared" si="493"/>
        <v>0</v>
      </c>
      <c r="AD559" s="1005">
        <v>600</v>
      </c>
      <c r="AE559" s="1005">
        <v>0</v>
      </c>
      <c r="AF559" s="1005">
        <v>480</v>
      </c>
      <c r="AG559" s="1005">
        <v>0</v>
      </c>
      <c r="AH559" s="1024">
        <v>0</v>
      </c>
      <c r="AI559" s="1005">
        <v>0</v>
      </c>
      <c r="AJ559" s="1005">
        <f t="shared" si="494"/>
        <v>0</v>
      </c>
      <c r="AK559" s="1005">
        <f t="shared" si="495"/>
        <v>0</v>
      </c>
      <c r="AL559" s="1005">
        <v>600</v>
      </c>
      <c r="AM559" s="1005">
        <v>0</v>
      </c>
      <c r="AN559" s="1005">
        <v>480</v>
      </c>
      <c r="AO559" s="1005">
        <v>0</v>
      </c>
      <c r="AP559" s="1024">
        <v>0</v>
      </c>
      <c r="AQ559" s="1005">
        <v>0</v>
      </c>
      <c r="AR559" s="1005">
        <f t="shared" si="496"/>
        <v>0</v>
      </c>
      <c r="AS559" s="1005">
        <f t="shared" si="497"/>
        <v>0</v>
      </c>
      <c r="AT559" s="1005"/>
      <c r="AU559" s="1005"/>
      <c r="AV559" s="1005"/>
      <c r="AW559" s="1005"/>
      <c r="AX559" s="1024">
        <v>0</v>
      </c>
      <c r="AY559" s="1005"/>
      <c r="AZ559" s="1005">
        <f t="shared" si="498"/>
        <v>0</v>
      </c>
      <c r="BA559" s="1005">
        <f t="shared" si="499"/>
        <v>0</v>
      </c>
      <c r="BB559" s="1005"/>
      <c r="BC559" s="1005"/>
      <c r="BD559" s="1005"/>
      <c r="BE559" s="1005"/>
      <c r="BF559" s="1024">
        <v>0</v>
      </c>
      <c r="BG559" s="1005"/>
      <c r="BH559" s="1005">
        <f t="shared" si="500"/>
        <v>0</v>
      </c>
      <c r="BI559" s="1005">
        <f t="shared" si="501"/>
        <v>0</v>
      </c>
      <c r="BJ559" s="1005"/>
      <c r="BK559" s="1005"/>
      <c r="BL559" s="1005"/>
      <c r="BM559" s="1005"/>
      <c r="BN559" s="1024">
        <v>0</v>
      </c>
      <c r="BO559" s="1005"/>
      <c r="BP559" s="1005">
        <f t="shared" si="502"/>
        <v>0</v>
      </c>
      <c r="BQ559" s="1005">
        <f t="shared" si="503"/>
        <v>0</v>
      </c>
      <c r="BR559" s="1005"/>
      <c r="BS559" s="1005"/>
      <c r="BT559" s="1005"/>
      <c r="BU559" s="1005"/>
      <c r="BV559" s="1024">
        <v>0</v>
      </c>
      <c r="BW559" s="1005"/>
      <c r="BX559" s="1005">
        <f t="shared" si="504"/>
        <v>0</v>
      </c>
      <c r="BY559" s="1005">
        <f t="shared" si="505"/>
        <v>0</v>
      </c>
      <c r="BZ559" s="1005"/>
      <c r="CA559" s="1005"/>
      <c r="CB559" s="1005"/>
      <c r="CC559" s="1005"/>
      <c r="CD559" s="1024">
        <v>0</v>
      </c>
      <c r="CE559" s="1005"/>
      <c r="CF559" s="1005">
        <f t="shared" si="506"/>
        <v>0</v>
      </c>
      <c r="CG559" s="1005">
        <f t="shared" si="507"/>
        <v>0</v>
      </c>
      <c r="CH559" s="1005"/>
      <c r="CI559" s="1005"/>
      <c r="CJ559" s="1005"/>
      <c r="CK559" s="1005"/>
      <c r="CL559" s="1024">
        <v>0</v>
      </c>
      <c r="CM559" s="1005"/>
      <c r="CN559" s="1005">
        <f t="shared" si="508"/>
        <v>0</v>
      </c>
      <c r="CO559" s="1005">
        <f t="shared" si="509"/>
        <v>0</v>
      </c>
      <c r="CP559" s="1005"/>
      <c r="CQ559" s="1005"/>
      <c r="CR559" s="1005"/>
      <c r="CS559" s="1005"/>
      <c r="CT559" s="1024">
        <v>0</v>
      </c>
      <c r="CU559" s="1005"/>
      <c r="CV559" s="1005">
        <f t="shared" si="510"/>
        <v>0</v>
      </c>
      <c r="CW559" s="1005">
        <f t="shared" si="511"/>
        <v>0</v>
      </c>
    </row>
    <row r="560" spans="1:101">
      <c r="A560" s="1004">
        <v>554</v>
      </c>
      <c r="B560" s="1005" t="s">
        <v>2056</v>
      </c>
      <c r="C560" s="1004" t="s">
        <v>1274</v>
      </c>
      <c r="D560" s="1005" t="s">
        <v>2011</v>
      </c>
      <c r="E560" s="1004" t="s">
        <v>55</v>
      </c>
      <c r="F560" s="1004">
        <v>0</v>
      </c>
      <c r="G560" s="1005"/>
      <c r="H560" s="1004"/>
      <c r="I560" s="1005"/>
      <c r="J560" s="1024">
        <v>0</v>
      </c>
      <c r="K560" s="1005"/>
      <c r="L560" s="1005">
        <f t="shared" si="488"/>
        <v>0</v>
      </c>
      <c r="M560" s="1005">
        <f t="shared" si="489"/>
        <v>0</v>
      </c>
      <c r="N560" s="1005"/>
      <c r="O560" s="1005"/>
      <c r="P560" s="1005"/>
      <c r="Q560" s="1005"/>
      <c r="R560" s="1024">
        <v>0</v>
      </c>
      <c r="S560" s="1005"/>
      <c r="T560" s="1005">
        <f t="shared" si="490"/>
        <v>0</v>
      </c>
      <c r="U560" s="1005">
        <f t="shared" si="491"/>
        <v>0</v>
      </c>
      <c r="V560" s="1005"/>
      <c r="W560" s="1005"/>
      <c r="X560" s="1005"/>
      <c r="Y560" s="1005"/>
      <c r="Z560" s="1024">
        <v>0</v>
      </c>
      <c r="AA560" s="1005"/>
      <c r="AB560" s="1005">
        <f t="shared" si="492"/>
        <v>0</v>
      </c>
      <c r="AC560" s="1005">
        <f t="shared" si="493"/>
        <v>0</v>
      </c>
      <c r="AD560" s="1005">
        <v>611</v>
      </c>
      <c r="AE560" s="1005">
        <v>408</v>
      </c>
      <c r="AF560" s="1005">
        <v>488.8</v>
      </c>
      <c r="AG560" s="1005">
        <v>0.66710000000000003</v>
      </c>
      <c r="AH560" s="1024">
        <f>+(AI560/(24*31*AE560))</f>
        <v>0.13278779253636938</v>
      </c>
      <c r="AI560" s="1005">
        <v>40308</v>
      </c>
      <c r="AJ560" s="1005">
        <f t="shared" si="494"/>
        <v>182131</v>
      </c>
      <c r="AK560" s="1005">
        <f t="shared" si="495"/>
        <v>0</v>
      </c>
      <c r="AL560" s="1005">
        <v>611</v>
      </c>
      <c r="AM560" s="1005">
        <v>432</v>
      </c>
      <c r="AN560" s="1005">
        <v>488.8</v>
      </c>
      <c r="AO560" s="1005">
        <v>0.69579999999999997</v>
      </c>
      <c r="AP560" s="1024">
        <f t="shared" ref="AP560:AP569" si="542">+(AQ560/(24*31*AM560))</f>
        <v>0.27019862604540024</v>
      </c>
      <c r="AQ560" s="1005">
        <v>86844</v>
      </c>
      <c r="AR560" s="1005">
        <f t="shared" si="496"/>
        <v>192845</v>
      </c>
      <c r="AS560" s="1005">
        <f t="shared" si="497"/>
        <v>0</v>
      </c>
      <c r="AT560" s="1005">
        <v>611</v>
      </c>
      <c r="AU560" s="1005">
        <v>444</v>
      </c>
      <c r="AV560" s="1005">
        <v>488.8</v>
      </c>
      <c r="AW560" s="1005">
        <v>0.68679999999999997</v>
      </c>
      <c r="AX560" s="1024">
        <f t="shared" ref="AX560:AX569" si="543">+(AY560/(24*30*AU560))</f>
        <v>7.3836336336336336E-2</v>
      </c>
      <c r="AY560" s="1005">
        <v>23604</v>
      </c>
      <c r="AZ560" s="1005">
        <f t="shared" si="498"/>
        <v>191808</v>
      </c>
      <c r="BA560" s="1005">
        <f t="shared" si="499"/>
        <v>0</v>
      </c>
      <c r="BB560" s="1005">
        <v>611</v>
      </c>
      <c r="BC560" s="1005">
        <v>468</v>
      </c>
      <c r="BD560" s="1005">
        <v>488.8</v>
      </c>
      <c r="BE560" s="1005">
        <v>0.68240000000000001</v>
      </c>
      <c r="BF560" s="1024">
        <f t="shared" ref="BF560:BF587" si="544">+(BG560/(24*31*BC560))</f>
        <v>0.248104494072236</v>
      </c>
      <c r="BG560" s="1005">
        <v>86388</v>
      </c>
      <c r="BH560" s="1005">
        <f t="shared" si="500"/>
        <v>208915</v>
      </c>
      <c r="BI560" s="1005">
        <f t="shared" si="501"/>
        <v>0</v>
      </c>
      <c r="BJ560" s="1005">
        <v>611</v>
      </c>
      <c r="BK560" s="1005">
        <v>480</v>
      </c>
      <c r="BL560" s="1005">
        <v>488.8</v>
      </c>
      <c r="BM560" s="1005">
        <v>0.64449999999999996</v>
      </c>
      <c r="BN560" s="1024">
        <f t="shared" ref="BN560:BN587" si="545">+(BO560/(24*30*BK560))</f>
        <v>0.35090277777777779</v>
      </c>
      <c r="BO560" s="1005">
        <v>121272</v>
      </c>
      <c r="BP560" s="1005">
        <f t="shared" si="502"/>
        <v>207360</v>
      </c>
      <c r="BQ560" s="1005">
        <f t="shared" si="503"/>
        <v>0</v>
      </c>
      <c r="BR560" s="1005">
        <v>611</v>
      </c>
      <c r="BS560" s="1005">
        <v>492</v>
      </c>
      <c r="BT560" s="1005">
        <v>492</v>
      </c>
      <c r="BU560" s="1005">
        <v>0.63890000000000002</v>
      </c>
      <c r="BV560" s="1024">
        <f t="shared" ref="BV560:BV587" si="546">+(BW560/(24*31*BS560))</f>
        <v>0.32595725150799892</v>
      </c>
      <c r="BW560" s="1005">
        <v>119316</v>
      </c>
      <c r="BX560" s="1005">
        <f t="shared" si="504"/>
        <v>219629</v>
      </c>
      <c r="BY560" s="1005">
        <f t="shared" si="505"/>
        <v>0</v>
      </c>
      <c r="BZ560" s="1005">
        <v>611</v>
      </c>
      <c r="CA560" s="1005">
        <v>480</v>
      </c>
      <c r="CB560" s="1005">
        <v>488.8</v>
      </c>
      <c r="CC560" s="1005">
        <v>0.63929999999999998</v>
      </c>
      <c r="CD560" s="1024">
        <f t="shared" ref="CD560:CD587" si="547">+(CE560/(24*31*CA560))</f>
        <v>0.29032258064516131</v>
      </c>
      <c r="CE560" s="1005">
        <v>103680</v>
      </c>
      <c r="CF560" s="1005">
        <f t="shared" si="506"/>
        <v>214272</v>
      </c>
      <c r="CG560" s="1005">
        <f t="shared" si="507"/>
        <v>0</v>
      </c>
      <c r="CH560" s="1005">
        <v>611</v>
      </c>
      <c r="CI560" s="1005">
        <v>456</v>
      </c>
      <c r="CJ560" s="1005">
        <v>488.8</v>
      </c>
      <c r="CK560" s="1005">
        <v>0.67030000000000001</v>
      </c>
      <c r="CL560" s="1024">
        <f t="shared" ref="CL560:CL577" si="548">+(CM560/(24*28*CI560))</f>
        <v>0.46111372180451127</v>
      </c>
      <c r="CM560" s="1005">
        <v>141300</v>
      </c>
      <c r="CN560" s="1005">
        <f t="shared" si="508"/>
        <v>183859</v>
      </c>
      <c r="CO560" s="1005">
        <f t="shared" si="509"/>
        <v>0</v>
      </c>
      <c r="CP560" s="1005">
        <v>611</v>
      </c>
      <c r="CQ560" s="1005">
        <v>432</v>
      </c>
      <c r="CR560" s="1005">
        <v>488.8</v>
      </c>
      <c r="CS560" s="1005">
        <v>0.67120000000000002</v>
      </c>
      <c r="CT560" s="1024">
        <f t="shared" ref="CT560:CT577" si="549">+(CU560/(24*31*CQ560))</f>
        <v>0.43201164874551973</v>
      </c>
      <c r="CU560" s="1005">
        <v>138852</v>
      </c>
      <c r="CV560" s="1005">
        <f t="shared" si="510"/>
        <v>192845</v>
      </c>
      <c r="CW560" s="1005">
        <f t="shared" si="511"/>
        <v>0</v>
      </c>
    </row>
    <row r="561" spans="1:101">
      <c r="A561" s="1004">
        <v>555</v>
      </c>
      <c r="B561" s="1005" t="s">
        <v>1911</v>
      </c>
      <c r="C561" s="1004" t="s">
        <v>1274</v>
      </c>
      <c r="D561" s="1005" t="s">
        <v>2011</v>
      </c>
      <c r="E561" s="1004" t="s">
        <v>55</v>
      </c>
      <c r="F561" s="1004">
        <v>617</v>
      </c>
      <c r="G561" s="1005">
        <v>456</v>
      </c>
      <c r="H561" s="1004">
        <v>493.6</v>
      </c>
      <c r="I561" s="1005">
        <v>0.83050000000000002</v>
      </c>
      <c r="J561" s="1024">
        <f>+(K561/(24*30*G561))</f>
        <v>0.29166666666666669</v>
      </c>
      <c r="K561" s="1005">
        <v>95760</v>
      </c>
      <c r="L561" s="1005">
        <f t="shared" si="488"/>
        <v>196992</v>
      </c>
      <c r="M561" s="1005">
        <f t="shared" si="489"/>
        <v>0</v>
      </c>
      <c r="N561" s="1005">
        <v>617</v>
      </c>
      <c r="O561" s="1005">
        <v>324</v>
      </c>
      <c r="P561" s="1005">
        <v>493.6</v>
      </c>
      <c r="Q561" s="1005">
        <v>0.76190000000000002</v>
      </c>
      <c r="R561" s="1024">
        <f>+(S561/(24*31*O561))</f>
        <v>0.24671445639187575</v>
      </c>
      <c r="S561" s="1005">
        <v>59472</v>
      </c>
      <c r="T561" s="1005">
        <f t="shared" si="490"/>
        <v>144634</v>
      </c>
      <c r="U561" s="1005">
        <f t="shared" si="491"/>
        <v>0</v>
      </c>
      <c r="V561" s="1005">
        <v>617</v>
      </c>
      <c r="W561" s="1005">
        <v>336</v>
      </c>
      <c r="X561" s="1005">
        <v>493.6</v>
      </c>
      <c r="Y561" s="1005">
        <v>0.74650000000000005</v>
      </c>
      <c r="Z561" s="1024">
        <f>+(AA561/(24*30*W561))</f>
        <v>0.28472222222222221</v>
      </c>
      <c r="AA561" s="1005">
        <v>68880</v>
      </c>
      <c r="AB561" s="1005">
        <f t="shared" si="492"/>
        <v>145152</v>
      </c>
      <c r="AC561" s="1005">
        <f t="shared" si="493"/>
        <v>0</v>
      </c>
      <c r="AD561" s="1005">
        <v>617</v>
      </c>
      <c r="AE561" s="1005">
        <v>312</v>
      </c>
      <c r="AF561" s="1005">
        <v>493.6</v>
      </c>
      <c r="AG561" s="1005">
        <v>0.87060000000000004</v>
      </c>
      <c r="AH561" s="1024">
        <f>+(AI561/(24*31*AE561))</f>
        <v>0.25299834574028124</v>
      </c>
      <c r="AI561" s="1005">
        <v>58728</v>
      </c>
      <c r="AJ561" s="1005">
        <f t="shared" si="494"/>
        <v>139277</v>
      </c>
      <c r="AK561" s="1005">
        <f t="shared" si="495"/>
        <v>0</v>
      </c>
      <c r="AL561" s="1005">
        <v>617</v>
      </c>
      <c r="AM561" s="1005">
        <v>276</v>
      </c>
      <c r="AN561" s="1005">
        <v>493.6</v>
      </c>
      <c r="AO561" s="1005">
        <v>0.98460000000000003</v>
      </c>
      <c r="AP561" s="1024">
        <f t="shared" si="542"/>
        <v>0.14071996259934549</v>
      </c>
      <c r="AQ561" s="1005">
        <v>28896</v>
      </c>
      <c r="AR561" s="1005">
        <f t="shared" si="496"/>
        <v>123206</v>
      </c>
      <c r="AS561" s="1005">
        <f t="shared" si="497"/>
        <v>0</v>
      </c>
      <c r="AT561" s="1005">
        <v>617</v>
      </c>
      <c r="AU561" s="1005">
        <v>240</v>
      </c>
      <c r="AV561" s="1005">
        <v>493.6</v>
      </c>
      <c r="AW561" s="1005">
        <v>0.98809999999999998</v>
      </c>
      <c r="AX561" s="1024">
        <f t="shared" si="543"/>
        <v>0.12868055555555555</v>
      </c>
      <c r="AY561" s="1005">
        <v>22236</v>
      </c>
      <c r="AZ561" s="1005">
        <f t="shared" si="498"/>
        <v>103680</v>
      </c>
      <c r="BA561" s="1005">
        <f t="shared" si="499"/>
        <v>0</v>
      </c>
      <c r="BB561" s="1005">
        <v>617</v>
      </c>
      <c r="BC561" s="1005">
        <v>240</v>
      </c>
      <c r="BD561" s="1005">
        <v>493.6</v>
      </c>
      <c r="BE561" s="1005">
        <v>0.98699999999999999</v>
      </c>
      <c r="BF561" s="1024">
        <f t="shared" si="544"/>
        <v>0.21861559139784947</v>
      </c>
      <c r="BG561" s="1005">
        <v>39036</v>
      </c>
      <c r="BH561" s="1005">
        <f t="shared" si="500"/>
        <v>107136</v>
      </c>
      <c r="BI561" s="1005">
        <f t="shared" si="501"/>
        <v>0</v>
      </c>
      <c r="BJ561" s="1005">
        <v>617</v>
      </c>
      <c r="BK561" s="1005">
        <v>264</v>
      </c>
      <c r="BL561" s="1005">
        <v>493.6</v>
      </c>
      <c r="BM561" s="1005">
        <v>0.98770000000000002</v>
      </c>
      <c r="BN561" s="1024">
        <f t="shared" si="545"/>
        <v>0.19539141414141414</v>
      </c>
      <c r="BO561" s="1005">
        <v>37140</v>
      </c>
      <c r="BP561" s="1005">
        <f t="shared" si="502"/>
        <v>114048</v>
      </c>
      <c r="BQ561" s="1005">
        <f t="shared" si="503"/>
        <v>0</v>
      </c>
      <c r="BR561" s="1005">
        <v>617</v>
      </c>
      <c r="BS561" s="1005">
        <v>281.76</v>
      </c>
      <c r="BT561" s="1005">
        <v>493.6</v>
      </c>
      <c r="BU561" s="1005">
        <v>0.98560000000000003</v>
      </c>
      <c r="BV561" s="1024">
        <f t="shared" si="546"/>
        <v>0.32345647634225422</v>
      </c>
      <c r="BW561" s="1005">
        <v>67806</v>
      </c>
      <c r="BX561" s="1005">
        <f t="shared" si="504"/>
        <v>125778</v>
      </c>
      <c r="BY561" s="1005">
        <f t="shared" si="505"/>
        <v>0</v>
      </c>
      <c r="BZ561" s="1005">
        <v>617</v>
      </c>
      <c r="CA561" s="1005">
        <v>255.84</v>
      </c>
      <c r="CB561" s="1005">
        <v>493.6</v>
      </c>
      <c r="CC561" s="1005">
        <v>0.98380000000000001</v>
      </c>
      <c r="CD561" s="1024">
        <f t="shared" si="547"/>
        <v>0.24649982852185842</v>
      </c>
      <c r="CE561" s="1005">
        <v>46920</v>
      </c>
      <c r="CF561" s="1005">
        <f t="shared" si="506"/>
        <v>114207</v>
      </c>
      <c r="CG561" s="1005">
        <f t="shared" si="507"/>
        <v>0</v>
      </c>
      <c r="CH561" s="1005">
        <v>617</v>
      </c>
      <c r="CI561" s="1005">
        <v>313.44</v>
      </c>
      <c r="CJ561" s="1005">
        <v>493.6</v>
      </c>
      <c r="CK561" s="1005">
        <v>0.97209999999999996</v>
      </c>
      <c r="CL561" s="1024">
        <f t="shared" si="548"/>
        <v>0.29291889994895354</v>
      </c>
      <c r="CM561" s="1005">
        <v>61698</v>
      </c>
      <c r="CN561" s="1005">
        <f t="shared" si="508"/>
        <v>126379</v>
      </c>
      <c r="CO561" s="1005">
        <f t="shared" si="509"/>
        <v>0</v>
      </c>
      <c r="CP561" s="1005">
        <v>617</v>
      </c>
      <c r="CQ561" s="1005">
        <v>250.56</v>
      </c>
      <c r="CR561" s="1005">
        <v>493.6</v>
      </c>
      <c r="CS561" s="1005">
        <v>0.9839</v>
      </c>
      <c r="CT561" s="1024">
        <f t="shared" si="549"/>
        <v>0.24615828286573557</v>
      </c>
      <c r="CU561" s="1005">
        <v>45888</v>
      </c>
      <c r="CV561" s="1005">
        <f t="shared" si="510"/>
        <v>111850</v>
      </c>
      <c r="CW561" s="1005">
        <f t="shared" si="511"/>
        <v>0</v>
      </c>
    </row>
    <row r="562" spans="1:101">
      <c r="A562" s="1004">
        <v>556</v>
      </c>
      <c r="B562" s="1005" t="s">
        <v>2055</v>
      </c>
      <c r="C562" s="1004" t="s">
        <v>1274</v>
      </c>
      <c r="D562" s="1005" t="s">
        <v>2011</v>
      </c>
      <c r="E562" s="1004" t="s">
        <v>55</v>
      </c>
      <c r="F562" s="1004">
        <v>0</v>
      </c>
      <c r="G562" s="1005"/>
      <c r="H562" s="1004"/>
      <c r="I562" s="1005"/>
      <c r="J562" s="1024">
        <v>0</v>
      </c>
      <c r="K562" s="1005"/>
      <c r="L562" s="1005">
        <f t="shared" si="488"/>
        <v>0</v>
      </c>
      <c r="M562" s="1005">
        <f t="shared" si="489"/>
        <v>0</v>
      </c>
      <c r="N562" s="1005"/>
      <c r="O562" s="1005"/>
      <c r="P562" s="1005"/>
      <c r="Q562" s="1005"/>
      <c r="R562" s="1024">
        <v>0</v>
      </c>
      <c r="S562" s="1005"/>
      <c r="T562" s="1005">
        <f t="shared" si="490"/>
        <v>0</v>
      </c>
      <c r="U562" s="1005">
        <f t="shared" si="491"/>
        <v>0</v>
      </c>
      <c r="V562" s="1005"/>
      <c r="W562" s="1005"/>
      <c r="X562" s="1005"/>
      <c r="Y562" s="1005"/>
      <c r="Z562" s="1024">
        <v>0</v>
      </c>
      <c r="AA562" s="1005"/>
      <c r="AB562" s="1005">
        <f t="shared" si="492"/>
        <v>0</v>
      </c>
      <c r="AC562" s="1005">
        <f t="shared" si="493"/>
        <v>0</v>
      </c>
      <c r="AD562" s="1005"/>
      <c r="AE562" s="1005"/>
      <c r="AF562" s="1005"/>
      <c r="AG562" s="1005"/>
      <c r="AH562" s="1024">
        <v>0</v>
      </c>
      <c r="AI562" s="1005"/>
      <c r="AJ562" s="1005">
        <f t="shared" si="494"/>
        <v>0</v>
      </c>
      <c r="AK562" s="1005">
        <f t="shared" si="495"/>
        <v>0</v>
      </c>
      <c r="AL562" s="1005">
        <v>623</v>
      </c>
      <c r="AM562" s="1005">
        <v>21.6</v>
      </c>
      <c r="AN562" s="1005">
        <v>498.4</v>
      </c>
      <c r="AO562" s="1005">
        <v>0.52449999999999997</v>
      </c>
      <c r="AP562" s="1024">
        <f t="shared" si="542"/>
        <v>2.657058940661091E-2</v>
      </c>
      <c r="AQ562" s="1005">
        <v>427</v>
      </c>
      <c r="AR562" s="1005">
        <f t="shared" si="496"/>
        <v>9642</v>
      </c>
      <c r="AS562" s="1005">
        <f t="shared" si="497"/>
        <v>0</v>
      </c>
      <c r="AT562" s="1005">
        <v>623</v>
      </c>
      <c r="AU562" s="1005">
        <v>504</v>
      </c>
      <c r="AV562" s="1005">
        <v>504</v>
      </c>
      <c r="AW562" s="1005">
        <v>0.89390000000000003</v>
      </c>
      <c r="AX562" s="1024">
        <f t="shared" si="543"/>
        <v>6.0865850970017635E-2</v>
      </c>
      <c r="AY562" s="1005">
        <v>22087</v>
      </c>
      <c r="AZ562" s="1005">
        <f t="shared" si="498"/>
        <v>217728</v>
      </c>
      <c r="BA562" s="1005">
        <f t="shared" si="499"/>
        <v>0</v>
      </c>
      <c r="BB562" s="1005">
        <v>623</v>
      </c>
      <c r="BC562" s="1005">
        <v>508.8</v>
      </c>
      <c r="BD562" s="1005">
        <v>508.8</v>
      </c>
      <c r="BE562" s="1005">
        <v>0.91269999999999996</v>
      </c>
      <c r="BF562" s="1024">
        <f t="shared" si="544"/>
        <v>6.9108951274768377E-2</v>
      </c>
      <c r="BG562" s="1005">
        <v>26161</v>
      </c>
      <c r="BH562" s="1005">
        <f t="shared" si="500"/>
        <v>227128</v>
      </c>
      <c r="BI562" s="1005">
        <f t="shared" si="501"/>
        <v>0</v>
      </c>
      <c r="BJ562" s="1005">
        <v>623</v>
      </c>
      <c r="BK562" s="1005">
        <v>552</v>
      </c>
      <c r="BL562" s="1005">
        <v>552</v>
      </c>
      <c r="BM562" s="1005">
        <v>0.88839999999999997</v>
      </c>
      <c r="BN562" s="1024">
        <f t="shared" si="545"/>
        <v>0.12521386876006441</v>
      </c>
      <c r="BO562" s="1005">
        <v>49765</v>
      </c>
      <c r="BP562" s="1005">
        <f t="shared" si="502"/>
        <v>238464</v>
      </c>
      <c r="BQ562" s="1005">
        <f t="shared" si="503"/>
        <v>0</v>
      </c>
      <c r="BR562" s="1005">
        <v>623</v>
      </c>
      <c r="BS562" s="1005">
        <v>561.6</v>
      </c>
      <c r="BT562" s="1005">
        <v>561.6</v>
      </c>
      <c r="BU562" s="1005">
        <v>0.90990000000000004</v>
      </c>
      <c r="BV562" s="1024">
        <f t="shared" si="546"/>
        <v>0.11361547651870232</v>
      </c>
      <c r="BW562" s="1005">
        <v>47472</v>
      </c>
      <c r="BX562" s="1005">
        <f t="shared" si="504"/>
        <v>250698</v>
      </c>
      <c r="BY562" s="1005">
        <f t="shared" si="505"/>
        <v>0</v>
      </c>
      <c r="BZ562" s="1005">
        <v>623</v>
      </c>
      <c r="CA562" s="1005">
        <v>561.6</v>
      </c>
      <c r="CB562" s="1005">
        <v>561.6</v>
      </c>
      <c r="CC562" s="1005">
        <v>0.91879999999999995</v>
      </c>
      <c r="CD562" s="1024">
        <f t="shared" si="547"/>
        <v>0.11207896792574211</v>
      </c>
      <c r="CE562" s="1005">
        <v>46830</v>
      </c>
      <c r="CF562" s="1005">
        <f t="shared" si="506"/>
        <v>250698</v>
      </c>
      <c r="CG562" s="1005">
        <f t="shared" si="507"/>
        <v>0</v>
      </c>
      <c r="CH562" s="1005">
        <v>623</v>
      </c>
      <c r="CI562" s="1005">
        <v>556.79999999999995</v>
      </c>
      <c r="CJ562" s="1005">
        <v>556.79999999999995</v>
      </c>
      <c r="CK562" s="1005">
        <v>0.92500000000000004</v>
      </c>
      <c r="CL562" s="1024">
        <f t="shared" si="548"/>
        <v>9.0675458401751508E-2</v>
      </c>
      <c r="CM562" s="1005">
        <v>33928</v>
      </c>
      <c r="CN562" s="1005">
        <f t="shared" si="508"/>
        <v>224502</v>
      </c>
      <c r="CO562" s="1005">
        <f t="shared" si="509"/>
        <v>0</v>
      </c>
      <c r="CP562" s="1005">
        <v>623</v>
      </c>
      <c r="CQ562" s="1005">
        <v>549.6</v>
      </c>
      <c r="CR562" s="1005">
        <v>549.6</v>
      </c>
      <c r="CS562" s="1005">
        <v>0.94530000000000003</v>
      </c>
      <c r="CT562" s="1024">
        <f t="shared" si="549"/>
        <v>0.11006783036734438</v>
      </c>
      <c r="CU562" s="1005">
        <v>45007</v>
      </c>
      <c r="CV562" s="1005">
        <f t="shared" si="510"/>
        <v>245341</v>
      </c>
      <c r="CW562" s="1005">
        <f t="shared" si="511"/>
        <v>0</v>
      </c>
    </row>
    <row r="563" spans="1:101">
      <c r="A563" s="1004">
        <v>557</v>
      </c>
      <c r="B563" s="1005" t="s">
        <v>992</v>
      </c>
      <c r="C563" s="1004" t="s">
        <v>1274</v>
      </c>
      <c r="D563" s="1005" t="s">
        <v>2011</v>
      </c>
      <c r="E563" s="1004" t="s">
        <v>55</v>
      </c>
      <c r="F563" s="1004">
        <v>630</v>
      </c>
      <c r="G563" s="1005">
        <v>264</v>
      </c>
      <c r="H563" s="1004">
        <v>504</v>
      </c>
      <c r="I563" s="1005">
        <v>0.85980000000000001</v>
      </c>
      <c r="J563" s="1024">
        <f t="shared" ref="J563:J568" si="550">+(K563/(24*30*G563))</f>
        <v>0.16306818181818181</v>
      </c>
      <c r="K563" s="1005">
        <v>30996</v>
      </c>
      <c r="L563" s="1005">
        <f t="shared" si="488"/>
        <v>114048</v>
      </c>
      <c r="M563" s="1005">
        <f t="shared" si="489"/>
        <v>0</v>
      </c>
      <c r="N563" s="1005">
        <v>630</v>
      </c>
      <c r="O563" s="1005">
        <v>516</v>
      </c>
      <c r="P563" s="1005">
        <v>516</v>
      </c>
      <c r="Q563" s="1005">
        <v>0.96960000000000002</v>
      </c>
      <c r="R563" s="1024">
        <f t="shared" ref="R563:R568" si="551">+(S563/(24*31*O563))</f>
        <v>0.5386346586646662</v>
      </c>
      <c r="S563" s="1005">
        <v>206784</v>
      </c>
      <c r="T563" s="1005">
        <f t="shared" si="490"/>
        <v>230342</v>
      </c>
      <c r="U563" s="1005">
        <f t="shared" si="491"/>
        <v>0</v>
      </c>
      <c r="V563" s="1005">
        <v>630</v>
      </c>
      <c r="W563" s="1005">
        <v>504</v>
      </c>
      <c r="X563" s="1005">
        <v>504</v>
      </c>
      <c r="Y563" s="1005">
        <v>0.97909999999999997</v>
      </c>
      <c r="Z563" s="1024">
        <f t="shared" ref="Z563:Z569" si="552">+(AA563/(24*30*W563))</f>
        <v>0.52070105820105816</v>
      </c>
      <c r="AA563" s="1005">
        <v>188952</v>
      </c>
      <c r="AB563" s="1005">
        <f t="shared" si="492"/>
        <v>217728</v>
      </c>
      <c r="AC563" s="1005">
        <f t="shared" si="493"/>
        <v>0</v>
      </c>
      <c r="AD563" s="1005">
        <v>630</v>
      </c>
      <c r="AE563" s="1005">
        <v>480</v>
      </c>
      <c r="AF563" s="1005">
        <v>504</v>
      </c>
      <c r="AG563" s="1005">
        <v>0.97</v>
      </c>
      <c r="AH563" s="1024">
        <f t="shared" ref="AH563:AH569" si="553">+(AI563/(24*31*AE563))</f>
        <v>0.40668682795698924</v>
      </c>
      <c r="AI563" s="1005">
        <v>145236</v>
      </c>
      <c r="AJ563" s="1005">
        <f t="shared" si="494"/>
        <v>214272</v>
      </c>
      <c r="AK563" s="1005">
        <f t="shared" si="495"/>
        <v>0</v>
      </c>
      <c r="AL563" s="1005">
        <v>630</v>
      </c>
      <c r="AM563" s="1005">
        <v>468</v>
      </c>
      <c r="AN563" s="1005">
        <v>504</v>
      </c>
      <c r="AO563" s="1005">
        <v>0.97740000000000005</v>
      </c>
      <c r="AP563" s="1024">
        <f t="shared" si="542"/>
        <v>0.63337468982630274</v>
      </c>
      <c r="AQ563" s="1005">
        <v>220536</v>
      </c>
      <c r="AR563" s="1005">
        <f t="shared" si="496"/>
        <v>208915</v>
      </c>
      <c r="AS563" s="1005">
        <f t="shared" si="497"/>
        <v>11621</v>
      </c>
      <c r="AT563" s="1005">
        <v>630</v>
      </c>
      <c r="AU563" s="1005">
        <v>504</v>
      </c>
      <c r="AV563" s="1005">
        <v>504</v>
      </c>
      <c r="AW563" s="1005">
        <v>0.97609999999999997</v>
      </c>
      <c r="AX563" s="1024">
        <f t="shared" si="543"/>
        <v>0.50955687830687835</v>
      </c>
      <c r="AY563" s="1005">
        <v>184908</v>
      </c>
      <c r="AZ563" s="1005">
        <f t="shared" si="498"/>
        <v>217728</v>
      </c>
      <c r="BA563" s="1005">
        <f t="shared" si="499"/>
        <v>0</v>
      </c>
      <c r="BB563" s="1005">
        <v>630</v>
      </c>
      <c r="BC563" s="1005">
        <v>468</v>
      </c>
      <c r="BD563" s="1005">
        <v>504</v>
      </c>
      <c r="BE563" s="1005">
        <v>0.92789999999999995</v>
      </c>
      <c r="BF563" s="1024">
        <f t="shared" si="544"/>
        <v>0.16636223692675306</v>
      </c>
      <c r="BG563" s="1005">
        <v>57926</v>
      </c>
      <c r="BH563" s="1005">
        <f t="shared" si="500"/>
        <v>208915</v>
      </c>
      <c r="BI563" s="1005">
        <f t="shared" si="501"/>
        <v>0</v>
      </c>
      <c r="BJ563" s="1005">
        <v>630</v>
      </c>
      <c r="BK563" s="1005">
        <v>360</v>
      </c>
      <c r="BL563" s="1005">
        <v>504</v>
      </c>
      <c r="BM563" s="1005">
        <v>0.94879999999999998</v>
      </c>
      <c r="BN563" s="1024">
        <f t="shared" si="545"/>
        <v>0.51240740740740742</v>
      </c>
      <c r="BO563" s="1005">
        <v>132816</v>
      </c>
      <c r="BP563" s="1005">
        <f t="shared" si="502"/>
        <v>155520</v>
      </c>
      <c r="BQ563" s="1005">
        <f t="shared" si="503"/>
        <v>0</v>
      </c>
      <c r="BR563" s="1005">
        <v>630</v>
      </c>
      <c r="BS563" s="1005">
        <v>362.4</v>
      </c>
      <c r="BT563" s="1005">
        <v>504</v>
      </c>
      <c r="BU563" s="1005">
        <v>0.93969999999999998</v>
      </c>
      <c r="BV563" s="1024">
        <f t="shared" si="546"/>
        <v>0.56745353556932288</v>
      </c>
      <c r="BW563" s="1005">
        <v>153000</v>
      </c>
      <c r="BX563" s="1005">
        <f t="shared" si="504"/>
        <v>161775</v>
      </c>
      <c r="BY563" s="1005">
        <f t="shared" si="505"/>
        <v>0</v>
      </c>
      <c r="BZ563" s="1005">
        <v>630</v>
      </c>
      <c r="CA563" s="1005">
        <v>344.4</v>
      </c>
      <c r="CB563" s="1005">
        <v>504</v>
      </c>
      <c r="CC563" s="1005">
        <v>0.94220000000000004</v>
      </c>
      <c r="CD563" s="1024">
        <f t="shared" si="547"/>
        <v>0.30312183882207488</v>
      </c>
      <c r="CE563" s="1005">
        <v>77670</v>
      </c>
      <c r="CF563" s="1005">
        <f t="shared" si="506"/>
        <v>153740</v>
      </c>
      <c r="CG563" s="1005">
        <f t="shared" si="507"/>
        <v>0</v>
      </c>
      <c r="CH563" s="1005">
        <v>630</v>
      </c>
      <c r="CI563" s="1005">
        <v>298.8</v>
      </c>
      <c r="CJ563" s="1005">
        <v>504</v>
      </c>
      <c r="CK563" s="1005">
        <v>0.96789999999999998</v>
      </c>
      <c r="CL563" s="1024">
        <f t="shared" si="548"/>
        <v>0.17704747561675271</v>
      </c>
      <c r="CM563" s="1005">
        <v>35550</v>
      </c>
      <c r="CN563" s="1005">
        <f t="shared" si="508"/>
        <v>120476</v>
      </c>
      <c r="CO563" s="1005">
        <f t="shared" si="509"/>
        <v>0</v>
      </c>
      <c r="CP563" s="1005">
        <v>630</v>
      </c>
      <c r="CQ563" s="1005">
        <v>163.19999999999999</v>
      </c>
      <c r="CR563" s="1005">
        <v>504</v>
      </c>
      <c r="CS563" s="1005">
        <v>0.98750000000000004</v>
      </c>
      <c r="CT563" s="1024">
        <f t="shared" si="549"/>
        <v>0.18219283681214424</v>
      </c>
      <c r="CU563" s="1005">
        <v>22122</v>
      </c>
      <c r="CV563" s="1005">
        <f t="shared" si="510"/>
        <v>72852</v>
      </c>
      <c r="CW563" s="1005">
        <f t="shared" si="511"/>
        <v>0</v>
      </c>
    </row>
    <row r="564" spans="1:101">
      <c r="A564" s="1004">
        <v>558</v>
      </c>
      <c r="B564" s="1005" t="s">
        <v>255</v>
      </c>
      <c r="C564" s="1004" t="s">
        <v>1274</v>
      </c>
      <c r="D564" s="1005" t="s">
        <v>2050</v>
      </c>
      <c r="E564" s="1004" t="s">
        <v>55</v>
      </c>
      <c r="F564" s="1004">
        <v>666.67</v>
      </c>
      <c r="G564" s="1005">
        <v>240</v>
      </c>
      <c r="H564" s="1004">
        <v>666.67</v>
      </c>
      <c r="I564" s="1005">
        <v>0.95289999999999997</v>
      </c>
      <c r="J564" s="1024">
        <f t="shared" si="550"/>
        <v>0.43430555555555556</v>
      </c>
      <c r="K564" s="1005">
        <v>75048</v>
      </c>
      <c r="L564" s="1005">
        <f t="shared" si="488"/>
        <v>103680</v>
      </c>
      <c r="M564" s="1005">
        <f t="shared" si="489"/>
        <v>0</v>
      </c>
      <c r="N564" s="1005">
        <v>666.67</v>
      </c>
      <c r="O564" s="1005">
        <v>253.2</v>
      </c>
      <c r="P564" s="1005">
        <v>666.67</v>
      </c>
      <c r="Q564" s="1005">
        <v>0.94899999999999995</v>
      </c>
      <c r="R564" s="1024">
        <f t="shared" si="551"/>
        <v>0.41641186362941451</v>
      </c>
      <c r="S564" s="1005">
        <v>78444</v>
      </c>
      <c r="T564" s="1005">
        <f t="shared" si="490"/>
        <v>113028</v>
      </c>
      <c r="U564" s="1005">
        <f t="shared" si="491"/>
        <v>0</v>
      </c>
      <c r="V564" s="1005">
        <v>666.67</v>
      </c>
      <c r="W564" s="1005">
        <v>242.4</v>
      </c>
      <c r="X564" s="1005">
        <v>666.67</v>
      </c>
      <c r="Y564" s="1005">
        <v>0.95150000000000001</v>
      </c>
      <c r="Z564" s="1024">
        <f t="shared" si="552"/>
        <v>0.43997524752475248</v>
      </c>
      <c r="AA564" s="1005">
        <v>76788</v>
      </c>
      <c r="AB564" s="1005">
        <f t="shared" si="492"/>
        <v>104717</v>
      </c>
      <c r="AC564" s="1005">
        <f t="shared" si="493"/>
        <v>0</v>
      </c>
      <c r="AD564" s="1005">
        <v>666.67</v>
      </c>
      <c r="AE564" s="1005">
        <v>219.84</v>
      </c>
      <c r="AF564" s="1005">
        <v>666.67</v>
      </c>
      <c r="AG564" s="1005">
        <v>0.95469999999999999</v>
      </c>
      <c r="AH564" s="1024">
        <f t="shared" si="553"/>
        <v>0.52120016903789268</v>
      </c>
      <c r="AI564" s="1005">
        <v>85248</v>
      </c>
      <c r="AJ564" s="1005">
        <f t="shared" si="494"/>
        <v>98137</v>
      </c>
      <c r="AK564" s="1005">
        <f t="shared" si="495"/>
        <v>0</v>
      </c>
      <c r="AL564" s="1005">
        <v>666.67</v>
      </c>
      <c r="AM564" s="1005">
        <v>206.4</v>
      </c>
      <c r="AN564" s="1005">
        <v>666.67</v>
      </c>
      <c r="AO564" s="1005">
        <v>0.95209999999999995</v>
      </c>
      <c r="AP564" s="1024">
        <f t="shared" si="542"/>
        <v>0.4490185046261565</v>
      </c>
      <c r="AQ564" s="1005">
        <v>68952</v>
      </c>
      <c r="AR564" s="1005">
        <f t="shared" si="496"/>
        <v>92137</v>
      </c>
      <c r="AS564" s="1005">
        <f t="shared" si="497"/>
        <v>0</v>
      </c>
      <c r="AT564" s="1005">
        <v>666.67</v>
      </c>
      <c r="AU564" s="1005">
        <v>183.6</v>
      </c>
      <c r="AV564" s="1005">
        <v>666.67</v>
      </c>
      <c r="AW564" s="1005">
        <v>0.93789999999999996</v>
      </c>
      <c r="AX564" s="1024">
        <f t="shared" si="543"/>
        <v>0.44085875090777049</v>
      </c>
      <c r="AY564" s="1005">
        <v>58278</v>
      </c>
      <c r="AZ564" s="1005">
        <f t="shared" si="498"/>
        <v>79315</v>
      </c>
      <c r="BA564" s="1005">
        <f t="shared" si="499"/>
        <v>0</v>
      </c>
      <c r="BB564" s="1005">
        <v>666.67</v>
      </c>
      <c r="BC564" s="1005">
        <v>188.4</v>
      </c>
      <c r="BD564" s="1005">
        <v>666.67</v>
      </c>
      <c r="BE564" s="1005">
        <v>0.93430000000000002</v>
      </c>
      <c r="BF564" s="1024">
        <f t="shared" si="544"/>
        <v>0.43109204848982946</v>
      </c>
      <c r="BG564" s="1005">
        <v>60426</v>
      </c>
      <c r="BH564" s="1005">
        <f t="shared" si="500"/>
        <v>84102</v>
      </c>
      <c r="BI564" s="1005">
        <f t="shared" si="501"/>
        <v>0</v>
      </c>
      <c r="BJ564" s="1005">
        <v>666.67</v>
      </c>
      <c r="BK564" s="1005">
        <v>96.96</v>
      </c>
      <c r="BL564" s="1005">
        <v>666.67</v>
      </c>
      <c r="BM564" s="1005">
        <v>0.90939999999999999</v>
      </c>
      <c r="BN564" s="1024">
        <f t="shared" si="545"/>
        <v>0.65095572057205719</v>
      </c>
      <c r="BO564" s="1005">
        <v>45444</v>
      </c>
      <c r="BP564" s="1005">
        <f t="shared" si="502"/>
        <v>41887</v>
      </c>
      <c r="BQ564" s="1005">
        <f t="shared" si="503"/>
        <v>3557</v>
      </c>
      <c r="BR564" s="1005">
        <v>666.67</v>
      </c>
      <c r="BS564" s="1005">
        <v>97.92</v>
      </c>
      <c r="BT564" s="1005">
        <v>666.67</v>
      </c>
      <c r="BU564" s="1005">
        <v>0.88539999999999996</v>
      </c>
      <c r="BV564" s="1024">
        <f t="shared" si="546"/>
        <v>0.46285315201349359</v>
      </c>
      <c r="BW564" s="1005">
        <v>33720</v>
      </c>
      <c r="BX564" s="1005">
        <f t="shared" si="504"/>
        <v>43711</v>
      </c>
      <c r="BY564" s="1005">
        <f t="shared" si="505"/>
        <v>0</v>
      </c>
      <c r="BZ564" s="1005">
        <v>666.67</v>
      </c>
      <c r="CA564" s="1005">
        <v>103.2</v>
      </c>
      <c r="CB564" s="1005">
        <v>666.67</v>
      </c>
      <c r="CC564" s="1005">
        <v>0.87970000000000004</v>
      </c>
      <c r="CD564" s="1024">
        <f t="shared" si="547"/>
        <v>0.46011502875718929</v>
      </c>
      <c r="CE564" s="1005">
        <v>35328</v>
      </c>
      <c r="CF564" s="1005">
        <f t="shared" si="506"/>
        <v>46068</v>
      </c>
      <c r="CG564" s="1005">
        <f t="shared" si="507"/>
        <v>0</v>
      </c>
      <c r="CH564" s="1005">
        <v>666.67</v>
      </c>
      <c r="CI564" s="1005">
        <v>116.64</v>
      </c>
      <c r="CJ564" s="1005">
        <v>666.67</v>
      </c>
      <c r="CK564" s="1005">
        <v>0.90069999999999995</v>
      </c>
      <c r="CL564" s="1024">
        <f t="shared" si="548"/>
        <v>0.40509259259259256</v>
      </c>
      <c r="CM564" s="1005">
        <v>31752</v>
      </c>
      <c r="CN564" s="1005">
        <f t="shared" si="508"/>
        <v>47029</v>
      </c>
      <c r="CO564" s="1005">
        <f t="shared" si="509"/>
        <v>0</v>
      </c>
      <c r="CP564" s="1005">
        <v>666.67</v>
      </c>
      <c r="CQ564" s="1005">
        <v>203.04</v>
      </c>
      <c r="CR564" s="1005">
        <v>666.67</v>
      </c>
      <c r="CS564" s="1005">
        <v>0.95250000000000001</v>
      </c>
      <c r="CT564" s="1024">
        <f t="shared" si="549"/>
        <v>0.3768127684994535</v>
      </c>
      <c r="CU564" s="1005">
        <v>56922</v>
      </c>
      <c r="CV564" s="1005">
        <f t="shared" si="510"/>
        <v>90637</v>
      </c>
      <c r="CW564" s="1005">
        <f t="shared" si="511"/>
        <v>0</v>
      </c>
    </row>
    <row r="565" spans="1:101">
      <c r="A565" s="1004">
        <v>559</v>
      </c>
      <c r="B565" s="1005" t="s">
        <v>1781</v>
      </c>
      <c r="C565" s="1004" t="s">
        <v>1274</v>
      </c>
      <c r="D565" s="1005" t="s">
        <v>2011</v>
      </c>
      <c r="E565" s="1004" t="s">
        <v>55</v>
      </c>
      <c r="F565" s="1004">
        <v>667</v>
      </c>
      <c r="G565" s="1005">
        <v>133.44</v>
      </c>
      <c r="H565" s="1004">
        <v>533.6</v>
      </c>
      <c r="I565" s="1005">
        <v>0.99370000000000003</v>
      </c>
      <c r="J565" s="1024">
        <f t="shared" si="550"/>
        <v>0.22044864108713028</v>
      </c>
      <c r="K565" s="1005">
        <v>21180</v>
      </c>
      <c r="L565" s="1005">
        <f t="shared" si="488"/>
        <v>57646</v>
      </c>
      <c r="M565" s="1005">
        <f t="shared" si="489"/>
        <v>0</v>
      </c>
      <c r="N565" s="1005">
        <v>667</v>
      </c>
      <c r="O565" s="1005">
        <v>96</v>
      </c>
      <c r="P565" s="1005">
        <v>533.6</v>
      </c>
      <c r="Q565" s="1005">
        <v>0.9748</v>
      </c>
      <c r="R565" s="1024">
        <f t="shared" si="551"/>
        <v>0.23412298387096775</v>
      </c>
      <c r="S565" s="1005">
        <v>16722</v>
      </c>
      <c r="T565" s="1005">
        <f t="shared" si="490"/>
        <v>42854</v>
      </c>
      <c r="U565" s="1005">
        <f t="shared" si="491"/>
        <v>0</v>
      </c>
      <c r="V565" s="1005">
        <v>667</v>
      </c>
      <c r="W565" s="1005">
        <v>89.76</v>
      </c>
      <c r="X565" s="1005">
        <v>533.6</v>
      </c>
      <c r="Y565" s="1005">
        <v>0.98950000000000005</v>
      </c>
      <c r="Z565" s="1024">
        <f t="shared" si="552"/>
        <v>0.24045603089720735</v>
      </c>
      <c r="AA565" s="1005">
        <v>15540</v>
      </c>
      <c r="AB565" s="1005">
        <f t="shared" si="492"/>
        <v>38776</v>
      </c>
      <c r="AC565" s="1005">
        <f t="shared" si="493"/>
        <v>0</v>
      </c>
      <c r="AD565" s="1005">
        <v>667</v>
      </c>
      <c r="AE565" s="1005">
        <v>154.08000000000001</v>
      </c>
      <c r="AF565" s="1005">
        <v>533.6</v>
      </c>
      <c r="AG565" s="1005">
        <v>0.85460000000000003</v>
      </c>
      <c r="AH565" s="1024">
        <f t="shared" si="553"/>
        <v>0.14796460992195087</v>
      </c>
      <c r="AI565" s="1005">
        <v>16962</v>
      </c>
      <c r="AJ565" s="1005">
        <f t="shared" si="494"/>
        <v>68781</v>
      </c>
      <c r="AK565" s="1005">
        <f t="shared" si="495"/>
        <v>0</v>
      </c>
      <c r="AL565" s="1005">
        <v>667</v>
      </c>
      <c r="AM565" s="1005">
        <v>48</v>
      </c>
      <c r="AN565" s="1005">
        <v>533.6</v>
      </c>
      <c r="AO565" s="1005">
        <v>0.64449999999999996</v>
      </c>
      <c r="AP565" s="1024">
        <f t="shared" si="542"/>
        <v>0.5463709677419355</v>
      </c>
      <c r="AQ565" s="1005">
        <v>19512</v>
      </c>
      <c r="AR565" s="1005">
        <f t="shared" si="496"/>
        <v>21427</v>
      </c>
      <c r="AS565" s="1005">
        <f t="shared" si="497"/>
        <v>0</v>
      </c>
      <c r="AT565" s="1005">
        <v>667</v>
      </c>
      <c r="AU565" s="1005">
        <v>48</v>
      </c>
      <c r="AV565" s="1005">
        <v>533.6</v>
      </c>
      <c r="AW565" s="1005">
        <v>0.46579999999999999</v>
      </c>
      <c r="AX565" s="1024">
        <f t="shared" si="543"/>
        <v>0.57986111111111116</v>
      </c>
      <c r="AY565" s="1005">
        <v>20040</v>
      </c>
      <c r="AZ565" s="1005">
        <f t="shared" si="498"/>
        <v>20736</v>
      </c>
      <c r="BA565" s="1005">
        <f t="shared" si="499"/>
        <v>0</v>
      </c>
      <c r="BB565" s="1005">
        <v>667</v>
      </c>
      <c r="BC565" s="1005">
        <v>36</v>
      </c>
      <c r="BD565" s="1005">
        <v>533.6</v>
      </c>
      <c r="BE565" s="1005">
        <v>0.49880000000000002</v>
      </c>
      <c r="BF565" s="1024">
        <f t="shared" si="544"/>
        <v>0.60170250896057342</v>
      </c>
      <c r="BG565" s="1005">
        <v>16116</v>
      </c>
      <c r="BH565" s="1005">
        <f t="shared" si="500"/>
        <v>16070</v>
      </c>
      <c r="BI565" s="1005">
        <f t="shared" si="501"/>
        <v>46</v>
      </c>
      <c r="BJ565" s="1005">
        <v>667</v>
      </c>
      <c r="BK565" s="1005">
        <v>38.880000000000003</v>
      </c>
      <c r="BL565" s="1005">
        <v>533.6</v>
      </c>
      <c r="BM565" s="1005">
        <v>0.70520000000000005</v>
      </c>
      <c r="BN565" s="1024">
        <f t="shared" si="545"/>
        <v>0.47046467764060351</v>
      </c>
      <c r="BO565" s="1005">
        <v>13170</v>
      </c>
      <c r="BP565" s="1005">
        <f t="shared" si="502"/>
        <v>16796</v>
      </c>
      <c r="BQ565" s="1005">
        <f t="shared" si="503"/>
        <v>0</v>
      </c>
      <c r="BR565" s="1005">
        <v>667</v>
      </c>
      <c r="BS565" s="1005">
        <v>16.32</v>
      </c>
      <c r="BT565" s="1005">
        <v>533.6</v>
      </c>
      <c r="BU565" s="1005">
        <v>0.91849999999999998</v>
      </c>
      <c r="BV565" s="1024">
        <f t="shared" si="546"/>
        <v>0.64288820366856425</v>
      </c>
      <c r="BW565" s="1005">
        <v>7806</v>
      </c>
      <c r="BX565" s="1005">
        <f t="shared" si="504"/>
        <v>7285</v>
      </c>
      <c r="BY565" s="1005">
        <f t="shared" si="505"/>
        <v>521</v>
      </c>
      <c r="BZ565" s="1005">
        <v>667</v>
      </c>
      <c r="CA565" s="1005">
        <v>17.28</v>
      </c>
      <c r="CB565" s="1005">
        <v>533.6</v>
      </c>
      <c r="CC565" s="1005">
        <v>0.94499999999999995</v>
      </c>
      <c r="CD565" s="1024">
        <f t="shared" si="547"/>
        <v>0.56050253882915169</v>
      </c>
      <c r="CE565" s="1005">
        <v>7206</v>
      </c>
      <c r="CF565" s="1005">
        <f t="shared" si="506"/>
        <v>7714</v>
      </c>
      <c r="CG565" s="1005">
        <f t="shared" si="507"/>
        <v>0</v>
      </c>
      <c r="CH565" s="1005">
        <v>667</v>
      </c>
      <c r="CI565" s="1005">
        <v>13.44</v>
      </c>
      <c r="CJ565" s="1005">
        <v>533.6</v>
      </c>
      <c r="CK565" s="1005">
        <v>0.9778</v>
      </c>
      <c r="CL565" s="1024">
        <f t="shared" si="548"/>
        <v>0.59922406462585032</v>
      </c>
      <c r="CM565" s="1005">
        <v>5412</v>
      </c>
      <c r="CN565" s="1005">
        <f t="shared" si="508"/>
        <v>5419</v>
      </c>
      <c r="CO565" s="1005">
        <f t="shared" si="509"/>
        <v>0</v>
      </c>
      <c r="CP565" s="1005">
        <v>667</v>
      </c>
      <c r="CQ565" s="1005">
        <v>12</v>
      </c>
      <c r="CR565" s="1005">
        <v>533.6</v>
      </c>
      <c r="CS565" s="1005">
        <v>0.99770000000000003</v>
      </c>
      <c r="CT565" s="1024">
        <f t="shared" si="549"/>
        <v>0.301747311827957</v>
      </c>
      <c r="CU565" s="1005">
        <v>2694</v>
      </c>
      <c r="CV565" s="1005">
        <f t="shared" si="510"/>
        <v>5357</v>
      </c>
      <c r="CW565" s="1005">
        <f t="shared" si="511"/>
        <v>0</v>
      </c>
    </row>
    <row r="566" spans="1:101">
      <c r="A566" s="1004">
        <v>560</v>
      </c>
      <c r="B566" s="1005" t="s">
        <v>1813</v>
      </c>
      <c r="C566" s="1004" t="s">
        <v>1274</v>
      </c>
      <c r="D566" s="1005" t="s">
        <v>2213</v>
      </c>
      <c r="E566" s="1004" t="s">
        <v>55</v>
      </c>
      <c r="F566" s="1004">
        <v>667</v>
      </c>
      <c r="G566" s="1005">
        <v>265.44</v>
      </c>
      <c r="H566" s="1004">
        <v>533.6</v>
      </c>
      <c r="I566" s="1005">
        <v>0.83150000000000002</v>
      </c>
      <c r="J566" s="1024">
        <f t="shared" si="550"/>
        <v>8.3509142053445853E-2</v>
      </c>
      <c r="K566" s="1005">
        <v>15960</v>
      </c>
      <c r="L566" s="1005">
        <f t="shared" si="488"/>
        <v>114670</v>
      </c>
      <c r="M566" s="1005">
        <f t="shared" si="489"/>
        <v>0</v>
      </c>
      <c r="N566" s="1005">
        <v>667</v>
      </c>
      <c r="O566" s="1005">
        <v>276</v>
      </c>
      <c r="P566" s="1005">
        <v>533.6</v>
      </c>
      <c r="Q566" s="1005">
        <v>0.83889999999999998</v>
      </c>
      <c r="R566" s="1024">
        <f t="shared" si="551"/>
        <v>0.10758532024310426</v>
      </c>
      <c r="S566" s="1005">
        <v>22092</v>
      </c>
      <c r="T566" s="1005">
        <f t="shared" si="490"/>
        <v>123206</v>
      </c>
      <c r="U566" s="1005">
        <f t="shared" si="491"/>
        <v>0</v>
      </c>
      <c r="V566" s="1005">
        <v>667</v>
      </c>
      <c r="W566" s="1005">
        <v>257.76</v>
      </c>
      <c r="X566" s="1005">
        <v>533.6</v>
      </c>
      <c r="Y566" s="1005">
        <v>0.81889999999999996</v>
      </c>
      <c r="Z566" s="1024">
        <f t="shared" si="552"/>
        <v>6.0165787295675573E-2</v>
      </c>
      <c r="AA566" s="1005">
        <v>11166</v>
      </c>
      <c r="AB566" s="1005">
        <f t="shared" si="492"/>
        <v>111352</v>
      </c>
      <c r="AC566" s="1005">
        <f t="shared" si="493"/>
        <v>0</v>
      </c>
      <c r="AD566" s="1005">
        <v>667</v>
      </c>
      <c r="AE566" s="1005">
        <v>253.44</v>
      </c>
      <c r="AF566" s="1005">
        <v>533.6</v>
      </c>
      <c r="AG566" s="1005">
        <v>0.87150000000000005</v>
      </c>
      <c r="AH566" s="1024">
        <f t="shared" si="553"/>
        <v>9.3169599217986315E-2</v>
      </c>
      <c r="AI566" s="1005">
        <v>17568</v>
      </c>
      <c r="AJ566" s="1005">
        <f t="shared" si="494"/>
        <v>113136</v>
      </c>
      <c r="AK566" s="1005">
        <f t="shared" si="495"/>
        <v>0</v>
      </c>
      <c r="AL566" s="1005">
        <v>667</v>
      </c>
      <c r="AM566" s="1005">
        <v>256.8</v>
      </c>
      <c r="AN566" s="1005">
        <v>533.6</v>
      </c>
      <c r="AO566" s="1005">
        <v>0.82479999999999998</v>
      </c>
      <c r="AP566" s="1024">
        <f t="shared" si="542"/>
        <v>7.8007235453723234E-2</v>
      </c>
      <c r="AQ566" s="1005">
        <v>14904</v>
      </c>
      <c r="AR566" s="1005">
        <f t="shared" si="496"/>
        <v>114636</v>
      </c>
      <c r="AS566" s="1005">
        <f t="shared" si="497"/>
        <v>0</v>
      </c>
      <c r="AT566" s="1005">
        <v>667</v>
      </c>
      <c r="AU566" s="1005">
        <v>264</v>
      </c>
      <c r="AV566" s="1005">
        <v>533.6</v>
      </c>
      <c r="AW566" s="1005">
        <v>0.80820000000000003</v>
      </c>
      <c r="AX566" s="1024">
        <f t="shared" si="543"/>
        <v>4.807449494949495E-2</v>
      </c>
      <c r="AY566" s="1005">
        <v>9138</v>
      </c>
      <c r="AZ566" s="1005">
        <f t="shared" si="498"/>
        <v>114048</v>
      </c>
      <c r="BA566" s="1005">
        <f t="shared" si="499"/>
        <v>0</v>
      </c>
      <c r="BB566" s="1005">
        <v>667</v>
      </c>
      <c r="BC566" s="1005">
        <v>260.16000000000003</v>
      </c>
      <c r="BD566" s="1005">
        <v>533.6</v>
      </c>
      <c r="BE566" s="1005">
        <v>0.81699999999999995</v>
      </c>
      <c r="BF566" s="1024">
        <f t="shared" si="544"/>
        <v>0.16044716898781891</v>
      </c>
      <c r="BG566" s="1005">
        <v>31056</v>
      </c>
      <c r="BH566" s="1005">
        <f t="shared" si="500"/>
        <v>116135</v>
      </c>
      <c r="BI566" s="1005">
        <f t="shared" si="501"/>
        <v>0</v>
      </c>
      <c r="BJ566" s="1005">
        <v>667</v>
      </c>
      <c r="BK566" s="1005">
        <v>278.39999999999998</v>
      </c>
      <c r="BL566" s="1005">
        <v>533.6</v>
      </c>
      <c r="BM566" s="1005">
        <v>0.81920000000000004</v>
      </c>
      <c r="BN566" s="1024">
        <f t="shared" si="545"/>
        <v>0.1198814655172414</v>
      </c>
      <c r="BO566" s="1005">
        <v>24030</v>
      </c>
      <c r="BP566" s="1005">
        <f t="shared" si="502"/>
        <v>120269</v>
      </c>
      <c r="BQ566" s="1005">
        <f t="shared" si="503"/>
        <v>0</v>
      </c>
      <c r="BR566" s="1005">
        <v>667</v>
      </c>
      <c r="BS566" s="1005">
        <v>270.24</v>
      </c>
      <c r="BT566" s="1005">
        <v>533.6</v>
      </c>
      <c r="BU566" s="1005">
        <v>0.8145</v>
      </c>
      <c r="BV566" s="1024">
        <f t="shared" si="546"/>
        <v>0.11877136690922287</v>
      </c>
      <c r="BW566" s="1005">
        <v>23880</v>
      </c>
      <c r="BX566" s="1005">
        <f t="shared" si="504"/>
        <v>120635</v>
      </c>
      <c r="BY566" s="1005">
        <f t="shared" si="505"/>
        <v>0</v>
      </c>
      <c r="BZ566" s="1005">
        <v>667</v>
      </c>
      <c r="CA566" s="1005">
        <v>271.2</v>
      </c>
      <c r="CB566" s="1005">
        <v>533.6</v>
      </c>
      <c r="CC566" s="1005">
        <v>0.82330000000000003</v>
      </c>
      <c r="CD566" s="1024">
        <f t="shared" si="547"/>
        <v>0.13348677324198308</v>
      </c>
      <c r="CE566" s="1005">
        <v>26934</v>
      </c>
      <c r="CF566" s="1005">
        <f t="shared" si="506"/>
        <v>121064</v>
      </c>
      <c r="CG566" s="1005">
        <f t="shared" si="507"/>
        <v>0</v>
      </c>
      <c r="CH566" s="1005">
        <v>667</v>
      </c>
      <c r="CI566" s="1005">
        <v>272.16000000000003</v>
      </c>
      <c r="CJ566" s="1005">
        <v>533.6</v>
      </c>
      <c r="CK566" s="1005">
        <v>0.84509999999999996</v>
      </c>
      <c r="CL566" s="1024">
        <f t="shared" si="548"/>
        <v>0.17331585411942554</v>
      </c>
      <c r="CM566" s="1005">
        <v>31698</v>
      </c>
      <c r="CN566" s="1005">
        <f t="shared" si="508"/>
        <v>109735</v>
      </c>
      <c r="CO566" s="1005">
        <f t="shared" si="509"/>
        <v>0</v>
      </c>
      <c r="CP566" s="1005">
        <v>667</v>
      </c>
      <c r="CQ566" s="1005">
        <v>263.04000000000002</v>
      </c>
      <c r="CR566" s="1005">
        <v>533.6</v>
      </c>
      <c r="CS566" s="1005">
        <v>0.87360000000000004</v>
      </c>
      <c r="CT566" s="1024">
        <f t="shared" si="549"/>
        <v>0.26228685935169921</v>
      </c>
      <c r="CU566" s="1005">
        <v>51330</v>
      </c>
      <c r="CV566" s="1005">
        <f t="shared" si="510"/>
        <v>117421</v>
      </c>
      <c r="CW566" s="1005">
        <f t="shared" si="511"/>
        <v>0</v>
      </c>
    </row>
    <row r="567" spans="1:101">
      <c r="A567" s="1004">
        <v>561</v>
      </c>
      <c r="B567" s="1005" t="s">
        <v>303</v>
      </c>
      <c r="C567" s="1004" t="s">
        <v>1274</v>
      </c>
      <c r="D567" s="1005" t="s">
        <v>2011</v>
      </c>
      <c r="E567" s="1004" t="s">
        <v>55</v>
      </c>
      <c r="F567" s="1004">
        <v>667</v>
      </c>
      <c r="G567" s="1005">
        <v>547.20000000000005</v>
      </c>
      <c r="H567" s="1004">
        <v>547.20000000000005</v>
      </c>
      <c r="I567" s="1005">
        <v>0.98050000000000004</v>
      </c>
      <c r="J567" s="1024">
        <f t="shared" si="550"/>
        <v>0.35785209551656916</v>
      </c>
      <c r="K567" s="1005">
        <v>140988</v>
      </c>
      <c r="L567" s="1005">
        <f t="shared" si="488"/>
        <v>236390</v>
      </c>
      <c r="M567" s="1005">
        <f t="shared" si="489"/>
        <v>0</v>
      </c>
      <c r="N567" s="1005">
        <v>667</v>
      </c>
      <c r="O567" s="1005">
        <v>507.6</v>
      </c>
      <c r="P567" s="1005">
        <v>533.6</v>
      </c>
      <c r="Q567" s="1005">
        <v>0.93310000000000004</v>
      </c>
      <c r="R567" s="1024">
        <f t="shared" si="551"/>
        <v>0.15080454510790817</v>
      </c>
      <c r="S567" s="1005">
        <v>56952</v>
      </c>
      <c r="T567" s="1005">
        <f t="shared" si="490"/>
        <v>226593</v>
      </c>
      <c r="U567" s="1005">
        <f t="shared" si="491"/>
        <v>0</v>
      </c>
      <c r="V567" s="1005">
        <v>667</v>
      </c>
      <c r="W567" s="1005">
        <v>48</v>
      </c>
      <c r="X567" s="1005">
        <v>533.6</v>
      </c>
      <c r="Y567" s="1005">
        <v>0.90100000000000002</v>
      </c>
      <c r="Z567" s="1024">
        <f t="shared" si="552"/>
        <v>0.30173611111111109</v>
      </c>
      <c r="AA567" s="1005">
        <v>10428</v>
      </c>
      <c r="AB567" s="1005">
        <f t="shared" si="492"/>
        <v>20736</v>
      </c>
      <c r="AC567" s="1005">
        <f t="shared" si="493"/>
        <v>0</v>
      </c>
      <c r="AD567" s="1005">
        <v>667</v>
      </c>
      <c r="AE567" s="1005">
        <v>257.76</v>
      </c>
      <c r="AF567" s="1005">
        <v>533.6</v>
      </c>
      <c r="AG567" s="1005">
        <v>0.96789999999999998</v>
      </c>
      <c r="AH567" s="1024">
        <f t="shared" si="553"/>
        <v>0.40288165034740991</v>
      </c>
      <c r="AI567" s="1005">
        <v>77262</v>
      </c>
      <c r="AJ567" s="1005">
        <f t="shared" si="494"/>
        <v>115064</v>
      </c>
      <c r="AK567" s="1005">
        <f t="shared" si="495"/>
        <v>0</v>
      </c>
      <c r="AL567" s="1005">
        <v>667</v>
      </c>
      <c r="AM567" s="1005">
        <v>210.72</v>
      </c>
      <c r="AN567" s="1005">
        <v>533.6</v>
      </c>
      <c r="AO567" s="1005">
        <v>0.98960000000000004</v>
      </c>
      <c r="AP567" s="1024">
        <f t="shared" si="542"/>
        <v>0.70277481813505771</v>
      </c>
      <c r="AQ567" s="1005">
        <v>110178</v>
      </c>
      <c r="AR567" s="1005">
        <f t="shared" si="496"/>
        <v>94065</v>
      </c>
      <c r="AS567" s="1005">
        <f t="shared" si="497"/>
        <v>16113</v>
      </c>
      <c r="AT567" s="1005">
        <v>667</v>
      </c>
      <c r="AU567" s="1005">
        <v>566.88</v>
      </c>
      <c r="AV567" s="1005">
        <v>566.88</v>
      </c>
      <c r="AW567" s="1005">
        <v>0.93379999999999996</v>
      </c>
      <c r="AX567" s="1024">
        <f t="shared" si="543"/>
        <v>0.25785880609652839</v>
      </c>
      <c r="AY567" s="1005">
        <v>105246</v>
      </c>
      <c r="AZ567" s="1005">
        <f t="shared" si="498"/>
        <v>244892</v>
      </c>
      <c r="BA567" s="1005">
        <f t="shared" si="499"/>
        <v>0</v>
      </c>
      <c r="BB567" s="1005">
        <v>667</v>
      </c>
      <c r="BC567" s="1005">
        <v>556.32000000000005</v>
      </c>
      <c r="BD567" s="1005">
        <v>556.32000000000005</v>
      </c>
      <c r="BE567" s="1005">
        <v>0.94699999999999995</v>
      </c>
      <c r="BF567" s="1024">
        <f t="shared" si="544"/>
        <v>0.15374650931930567</v>
      </c>
      <c r="BG567" s="1005">
        <v>63636</v>
      </c>
      <c r="BH567" s="1005">
        <f t="shared" si="500"/>
        <v>248341</v>
      </c>
      <c r="BI567" s="1005">
        <f t="shared" si="501"/>
        <v>0</v>
      </c>
      <c r="BJ567" s="1005">
        <v>667</v>
      </c>
      <c r="BK567" s="1005">
        <v>406.08</v>
      </c>
      <c r="BL567" s="1005">
        <v>533.6</v>
      </c>
      <c r="BM567" s="1005">
        <v>0.99729999999999996</v>
      </c>
      <c r="BN567" s="1024">
        <f t="shared" si="545"/>
        <v>0.34463652482269508</v>
      </c>
      <c r="BO567" s="1005">
        <v>100764</v>
      </c>
      <c r="BP567" s="1005">
        <f t="shared" si="502"/>
        <v>175427</v>
      </c>
      <c r="BQ567" s="1005">
        <f t="shared" si="503"/>
        <v>0</v>
      </c>
      <c r="BR567" s="1005">
        <v>667</v>
      </c>
      <c r="BS567" s="1005">
        <v>630.24</v>
      </c>
      <c r="BT567" s="1005">
        <v>630.24</v>
      </c>
      <c r="BU567" s="1005">
        <v>0.99829999999999997</v>
      </c>
      <c r="BV567" s="1024">
        <f t="shared" si="546"/>
        <v>0.35205482396874921</v>
      </c>
      <c r="BW567" s="1005">
        <v>165078</v>
      </c>
      <c r="BX567" s="1005">
        <f t="shared" si="504"/>
        <v>281339</v>
      </c>
      <c r="BY567" s="1005">
        <f t="shared" si="505"/>
        <v>0</v>
      </c>
      <c r="BZ567" s="1005">
        <v>667</v>
      </c>
      <c r="CA567" s="1005">
        <v>489.12</v>
      </c>
      <c r="CB567" s="1005">
        <v>533.6</v>
      </c>
      <c r="CC567" s="1005">
        <v>0.999</v>
      </c>
      <c r="CD567" s="1024">
        <f t="shared" si="547"/>
        <v>0.2857831576392626</v>
      </c>
      <c r="CE567" s="1005">
        <v>103998</v>
      </c>
      <c r="CF567" s="1005">
        <f t="shared" si="506"/>
        <v>218343</v>
      </c>
      <c r="CG567" s="1005">
        <f t="shared" si="507"/>
        <v>0</v>
      </c>
      <c r="CH567" s="1005">
        <v>667</v>
      </c>
      <c r="CI567" s="1005">
        <v>420.96</v>
      </c>
      <c r="CJ567" s="1005">
        <v>533.6</v>
      </c>
      <c r="CK567" s="1005">
        <v>0.99909999999999999</v>
      </c>
      <c r="CL567" s="1024">
        <f t="shared" si="548"/>
        <v>0.36540628223923549</v>
      </c>
      <c r="CM567" s="1005">
        <v>103368</v>
      </c>
      <c r="CN567" s="1005">
        <f t="shared" si="508"/>
        <v>169731</v>
      </c>
      <c r="CO567" s="1005">
        <f t="shared" si="509"/>
        <v>0</v>
      </c>
      <c r="CP567" s="1005">
        <v>667</v>
      </c>
      <c r="CQ567" s="1005">
        <v>569.28</v>
      </c>
      <c r="CR567" s="1005">
        <v>569.28</v>
      </c>
      <c r="CS567" s="1005">
        <v>0.99929999999999997</v>
      </c>
      <c r="CT567" s="1024">
        <f t="shared" si="549"/>
        <v>0.38595724763821648</v>
      </c>
      <c r="CU567" s="1005">
        <v>163470</v>
      </c>
      <c r="CV567" s="1005">
        <f t="shared" si="510"/>
        <v>254127</v>
      </c>
      <c r="CW567" s="1005">
        <f t="shared" si="511"/>
        <v>0</v>
      </c>
    </row>
    <row r="568" spans="1:101">
      <c r="A568" s="1004">
        <v>562</v>
      </c>
      <c r="B568" s="1005" t="s">
        <v>1350</v>
      </c>
      <c r="C568" s="1004" t="s">
        <v>1274</v>
      </c>
      <c r="D568" s="1005" t="s">
        <v>2054</v>
      </c>
      <c r="E568" s="1004" t="s">
        <v>55</v>
      </c>
      <c r="F568" s="1004">
        <v>700</v>
      </c>
      <c r="G568" s="1005">
        <v>430</v>
      </c>
      <c r="H568" s="1004">
        <v>700</v>
      </c>
      <c r="I568" s="1005">
        <v>0.68959999999999999</v>
      </c>
      <c r="J568" s="1024">
        <f t="shared" si="550"/>
        <v>0.29896640826873383</v>
      </c>
      <c r="K568" s="1005">
        <v>92560</v>
      </c>
      <c r="L568" s="1005">
        <f t="shared" si="488"/>
        <v>185760</v>
      </c>
      <c r="M568" s="1005">
        <f t="shared" si="489"/>
        <v>0</v>
      </c>
      <c r="N568" s="1005">
        <v>700</v>
      </c>
      <c r="O568" s="1005">
        <v>730</v>
      </c>
      <c r="P568" s="1005">
        <v>730</v>
      </c>
      <c r="Q568" s="1005">
        <v>0.71</v>
      </c>
      <c r="R568" s="1024">
        <f t="shared" si="551"/>
        <v>0.2636986301369863</v>
      </c>
      <c r="S568" s="1005">
        <v>143220</v>
      </c>
      <c r="T568" s="1005">
        <f t="shared" si="490"/>
        <v>325872</v>
      </c>
      <c r="U568" s="1005">
        <f t="shared" si="491"/>
        <v>0</v>
      </c>
      <c r="V568" s="1005">
        <v>700</v>
      </c>
      <c r="W568" s="1005">
        <v>722.8</v>
      </c>
      <c r="X568" s="1005">
        <v>722.8</v>
      </c>
      <c r="Y568" s="1005">
        <v>0.70950000000000002</v>
      </c>
      <c r="Z568" s="1024">
        <f t="shared" si="552"/>
        <v>0.26675774764803545</v>
      </c>
      <c r="AA568" s="1005">
        <v>138825</v>
      </c>
      <c r="AB568" s="1005">
        <f t="shared" si="492"/>
        <v>312250</v>
      </c>
      <c r="AC568" s="1005">
        <f t="shared" si="493"/>
        <v>0</v>
      </c>
      <c r="AD568" s="1005">
        <v>700</v>
      </c>
      <c r="AE568" s="1005">
        <v>332.8</v>
      </c>
      <c r="AF568" s="1005">
        <v>700</v>
      </c>
      <c r="AG568" s="1005">
        <v>0.4148</v>
      </c>
      <c r="AH568" s="1024">
        <f t="shared" si="553"/>
        <v>9.8080315601736967E-2</v>
      </c>
      <c r="AI568" s="1005">
        <v>24285</v>
      </c>
      <c r="AJ568" s="1005">
        <f t="shared" si="494"/>
        <v>148562</v>
      </c>
      <c r="AK568" s="1005">
        <f t="shared" si="495"/>
        <v>0</v>
      </c>
      <c r="AL568" s="1005">
        <v>700</v>
      </c>
      <c r="AM568" s="1005">
        <v>393.2</v>
      </c>
      <c r="AN568" s="1005">
        <v>700</v>
      </c>
      <c r="AO568" s="1005">
        <v>0.59570000000000001</v>
      </c>
      <c r="AP568" s="1024">
        <f t="shared" si="542"/>
        <v>0.18554676817729357</v>
      </c>
      <c r="AQ568" s="1005">
        <v>54280</v>
      </c>
      <c r="AR568" s="1005">
        <f t="shared" si="496"/>
        <v>175524</v>
      </c>
      <c r="AS568" s="1005">
        <f t="shared" si="497"/>
        <v>0</v>
      </c>
      <c r="AT568" s="1005">
        <v>700</v>
      </c>
      <c r="AU568" s="1005">
        <v>730</v>
      </c>
      <c r="AV568" s="1005">
        <v>730</v>
      </c>
      <c r="AW568" s="1005">
        <v>0.67210000000000003</v>
      </c>
      <c r="AX568" s="1024">
        <f t="shared" si="543"/>
        <v>0.27817732115677324</v>
      </c>
      <c r="AY568" s="1005">
        <v>146210</v>
      </c>
      <c r="AZ568" s="1005">
        <f t="shared" si="498"/>
        <v>315360</v>
      </c>
      <c r="BA568" s="1005">
        <f t="shared" si="499"/>
        <v>0</v>
      </c>
      <c r="BB568" s="1005">
        <v>700</v>
      </c>
      <c r="BC568" s="1005">
        <v>918.8</v>
      </c>
      <c r="BD568" s="1005">
        <v>918.8</v>
      </c>
      <c r="BE568" s="1005">
        <v>0.53129999999999999</v>
      </c>
      <c r="BF568" s="1024">
        <f t="shared" si="544"/>
        <v>6.9639981556120417E-2</v>
      </c>
      <c r="BG568" s="1005">
        <v>47605</v>
      </c>
      <c r="BH568" s="1005">
        <f t="shared" si="500"/>
        <v>410152</v>
      </c>
      <c r="BI568" s="1005">
        <f t="shared" si="501"/>
        <v>0</v>
      </c>
      <c r="BJ568" s="1005">
        <v>700</v>
      </c>
      <c r="BK568" s="1005">
        <v>52.8</v>
      </c>
      <c r="BL568" s="1005">
        <v>700</v>
      </c>
      <c r="BM568" s="1005">
        <v>0.36630000000000001</v>
      </c>
      <c r="BN568" s="1024">
        <f t="shared" si="545"/>
        <v>0.40311973905723908</v>
      </c>
      <c r="BO568" s="1005">
        <v>15325</v>
      </c>
      <c r="BP568" s="1005">
        <f t="shared" si="502"/>
        <v>22810</v>
      </c>
      <c r="BQ568" s="1005">
        <f t="shared" si="503"/>
        <v>0</v>
      </c>
      <c r="BR568" s="1005">
        <v>700</v>
      </c>
      <c r="BS568" s="1005">
        <v>38.4</v>
      </c>
      <c r="BT568" s="1005">
        <v>700</v>
      </c>
      <c r="BU568" s="1005">
        <v>0.2369</v>
      </c>
      <c r="BV568" s="1024">
        <f t="shared" si="546"/>
        <v>0.54060959901433692</v>
      </c>
      <c r="BW568" s="1005">
        <v>15445</v>
      </c>
      <c r="BX568" s="1005">
        <f t="shared" si="504"/>
        <v>17142</v>
      </c>
      <c r="BY568" s="1005">
        <f t="shared" si="505"/>
        <v>0</v>
      </c>
      <c r="BZ568" s="1005">
        <v>700</v>
      </c>
      <c r="CA568" s="1005">
        <v>91.6</v>
      </c>
      <c r="CB568" s="1005">
        <v>700</v>
      </c>
      <c r="CC568" s="1005">
        <v>0.2213</v>
      </c>
      <c r="CD568" s="1024">
        <f t="shared" si="547"/>
        <v>0.27277902991031605</v>
      </c>
      <c r="CE568" s="1005">
        <v>18590</v>
      </c>
      <c r="CF568" s="1005">
        <f t="shared" si="506"/>
        <v>40890</v>
      </c>
      <c r="CG568" s="1005">
        <f t="shared" si="507"/>
        <v>0</v>
      </c>
      <c r="CH568" s="1005">
        <v>700</v>
      </c>
      <c r="CI568" s="1005">
        <v>80.400000000000006</v>
      </c>
      <c r="CJ568" s="1005">
        <v>700</v>
      </c>
      <c r="CK568" s="1005">
        <v>0.16400000000000001</v>
      </c>
      <c r="CL568" s="1024">
        <f t="shared" si="548"/>
        <v>0.4184805140961857</v>
      </c>
      <c r="CM568" s="1005">
        <v>22610</v>
      </c>
      <c r="CN568" s="1005">
        <f t="shared" si="508"/>
        <v>32417</v>
      </c>
      <c r="CO568" s="1005">
        <f t="shared" si="509"/>
        <v>0</v>
      </c>
      <c r="CP568" s="1005">
        <v>700</v>
      </c>
      <c r="CQ568" s="1005">
        <v>238.8</v>
      </c>
      <c r="CR568" s="1005">
        <v>700</v>
      </c>
      <c r="CS568" s="1005">
        <v>0.4093</v>
      </c>
      <c r="CT568" s="1024">
        <f t="shared" si="549"/>
        <v>0.2013033356747897</v>
      </c>
      <c r="CU568" s="1005">
        <v>35765</v>
      </c>
      <c r="CV568" s="1005">
        <f t="shared" si="510"/>
        <v>106600</v>
      </c>
      <c r="CW568" s="1005">
        <f t="shared" si="511"/>
        <v>0</v>
      </c>
    </row>
    <row r="569" spans="1:101">
      <c r="A569" s="1004">
        <v>563</v>
      </c>
      <c r="B569" s="1005" t="s">
        <v>2053</v>
      </c>
      <c r="C569" s="1004" t="s">
        <v>1274</v>
      </c>
      <c r="D569" s="1005" t="s">
        <v>2214</v>
      </c>
      <c r="E569" s="1004" t="s">
        <v>55</v>
      </c>
      <c r="F569" s="1004">
        <v>0</v>
      </c>
      <c r="G569" s="1005"/>
      <c r="H569" s="1004"/>
      <c r="I569" s="1005"/>
      <c r="J569" s="1024">
        <v>0</v>
      </c>
      <c r="K569" s="1005"/>
      <c r="L569" s="1005">
        <f t="shared" si="488"/>
        <v>0</v>
      </c>
      <c r="M569" s="1005">
        <f t="shared" si="489"/>
        <v>0</v>
      </c>
      <c r="N569" s="1005"/>
      <c r="O569" s="1005"/>
      <c r="P569" s="1005"/>
      <c r="Q569" s="1005"/>
      <c r="R569" s="1024">
        <v>0</v>
      </c>
      <c r="S569" s="1005"/>
      <c r="T569" s="1005">
        <f t="shared" si="490"/>
        <v>0</v>
      </c>
      <c r="U569" s="1005">
        <f t="shared" si="491"/>
        <v>0</v>
      </c>
      <c r="V569" s="1005">
        <v>700</v>
      </c>
      <c r="W569" s="1005">
        <v>480</v>
      </c>
      <c r="X569" s="1005">
        <v>560</v>
      </c>
      <c r="Y569" s="1005">
        <v>0.84550000000000003</v>
      </c>
      <c r="Z569" s="1024">
        <f t="shared" si="552"/>
        <v>0.13185763888888888</v>
      </c>
      <c r="AA569" s="1005">
        <v>45570</v>
      </c>
      <c r="AB569" s="1005">
        <f t="shared" si="492"/>
        <v>207360</v>
      </c>
      <c r="AC569" s="1005">
        <f t="shared" si="493"/>
        <v>0</v>
      </c>
      <c r="AD569" s="1005">
        <v>700</v>
      </c>
      <c r="AE569" s="1005">
        <v>520</v>
      </c>
      <c r="AF569" s="1005">
        <v>560</v>
      </c>
      <c r="AG569" s="1005">
        <v>0.89100000000000001</v>
      </c>
      <c r="AH569" s="1024">
        <f t="shared" si="553"/>
        <v>0.35339123242349046</v>
      </c>
      <c r="AI569" s="1005">
        <v>136720</v>
      </c>
      <c r="AJ569" s="1005">
        <f t="shared" si="494"/>
        <v>232128</v>
      </c>
      <c r="AK569" s="1005">
        <f t="shared" si="495"/>
        <v>0</v>
      </c>
      <c r="AL569" s="1005">
        <v>700</v>
      </c>
      <c r="AM569" s="1005">
        <v>494.8</v>
      </c>
      <c r="AN569" s="1005">
        <v>560</v>
      </c>
      <c r="AO569" s="1005">
        <v>0.97489999999999999</v>
      </c>
      <c r="AP569" s="1024">
        <f t="shared" si="542"/>
        <v>0.40139222103423994</v>
      </c>
      <c r="AQ569" s="1005">
        <v>147765</v>
      </c>
      <c r="AR569" s="1005">
        <f t="shared" si="496"/>
        <v>220879</v>
      </c>
      <c r="AS569" s="1005">
        <f t="shared" si="497"/>
        <v>0</v>
      </c>
      <c r="AT569" s="1005">
        <v>700</v>
      </c>
      <c r="AU569" s="1005">
        <v>528.79999999999995</v>
      </c>
      <c r="AV569" s="1005">
        <v>560</v>
      </c>
      <c r="AW569" s="1005">
        <v>0.97740000000000005</v>
      </c>
      <c r="AX569" s="1024">
        <f t="shared" si="543"/>
        <v>0.39618003025718612</v>
      </c>
      <c r="AY569" s="1005">
        <v>150840</v>
      </c>
      <c r="AZ569" s="1005">
        <f t="shared" si="498"/>
        <v>228442</v>
      </c>
      <c r="BA569" s="1005">
        <f t="shared" si="499"/>
        <v>0</v>
      </c>
      <c r="BB569" s="1005">
        <v>700</v>
      </c>
      <c r="BC569" s="1005">
        <v>530</v>
      </c>
      <c r="BD569" s="1005">
        <v>560</v>
      </c>
      <c r="BE569" s="1005">
        <v>0.97799999999999998</v>
      </c>
      <c r="BF569" s="1024">
        <f t="shared" si="544"/>
        <v>0.39428636640292147</v>
      </c>
      <c r="BG569" s="1005">
        <v>155475</v>
      </c>
      <c r="BH569" s="1005">
        <f t="shared" si="500"/>
        <v>236592</v>
      </c>
      <c r="BI569" s="1005">
        <f t="shared" si="501"/>
        <v>0</v>
      </c>
      <c r="BJ569" s="1005">
        <v>700</v>
      </c>
      <c r="BK569" s="1005">
        <v>566.79999999999995</v>
      </c>
      <c r="BL569" s="1005">
        <v>566.79999999999995</v>
      </c>
      <c r="BM569" s="1005">
        <v>0.97750000000000004</v>
      </c>
      <c r="BN569" s="1024">
        <f t="shared" si="545"/>
        <v>0.46395946051909359</v>
      </c>
      <c r="BO569" s="1005">
        <v>189340</v>
      </c>
      <c r="BP569" s="1005">
        <f t="shared" si="502"/>
        <v>244858</v>
      </c>
      <c r="BQ569" s="1005">
        <f t="shared" si="503"/>
        <v>0</v>
      </c>
      <c r="BR569" s="1005">
        <v>700</v>
      </c>
      <c r="BS569" s="1005">
        <v>463.2</v>
      </c>
      <c r="BT569" s="1005">
        <v>560</v>
      </c>
      <c r="BU569" s="1005">
        <v>0.9929</v>
      </c>
      <c r="BV569" s="1024">
        <f t="shared" si="546"/>
        <v>0.473868669563764</v>
      </c>
      <c r="BW569" s="1005">
        <v>163305</v>
      </c>
      <c r="BX569" s="1005">
        <f t="shared" si="504"/>
        <v>206772</v>
      </c>
      <c r="BY569" s="1005">
        <f t="shared" si="505"/>
        <v>0</v>
      </c>
      <c r="BZ569" s="1005">
        <v>700</v>
      </c>
      <c r="CA569" s="1005">
        <v>491.6</v>
      </c>
      <c r="CB569" s="1005">
        <v>560</v>
      </c>
      <c r="CC569" s="1005">
        <v>0.99250000000000005</v>
      </c>
      <c r="CD569" s="1024">
        <f t="shared" si="547"/>
        <v>0.48203638328215087</v>
      </c>
      <c r="CE569" s="1005">
        <v>176305</v>
      </c>
      <c r="CF569" s="1005">
        <f t="shared" si="506"/>
        <v>219450</v>
      </c>
      <c r="CG569" s="1005">
        <f t="shared" si="507"/>
        <v>0</v>
      </c>
      <c r="CH569" s="1005">
        <v>700</v>
      </c>
      <c r="CI569" s="1005">
        <v>508</v>
      </c>
      <c r="CJ569" s="1005">
        <v>560</v>
      </c>
      <c r="CK569" s="1005">
        <v>0.99199999999999999</v>
      </c>
      <c r="CL569" s="1024">
        <f t="shared" si="548"/>
        <v>0.48998757967754031</v>
      </c>
      <c r="CM569" s="1005">
        <v>167270</v>
      </c>
      <c r="CN569" s="1005">
        <f t="shared" si="508"/>
        <v>204826</v>
      </c>
      <c r="CO569" s="1005">
        <f t="shared" si="509"/>
        <v>0</v>
      </c>
      <c r="CP569" s="1005">
        <v>700</v>
      </c>
      <c r="CQ569" s="1005">
        <v>540.4</v>
      </c>
      <c r="CR569" s="1005">
        <v>560</v>
      </c>
      <c r="CS569" s="1005">
        <v>0.99160000000000004</v>
      </c>
      <c r="CT569" s="1024">
        <f t="shared" si="549"/>
        <v>0.49664525679902582</v>
      </c>
      <c r="CU569" s="1005">
        <v>199680</v>
      </c>
      <c r="CV569" s="1005">
        <f t="shared" si="510"/>
        <v>241235</v>
      </c>
      <c r="CW569" s="1005">
        <f t="shared" si="511"/>
        <v>0</v>
      </c>
    </row>
    <row r="570" spans="1:101">
      <c r="A570" s="1004">
        <v>564</v>
      </c>
      <c r="B570" s="1005" t="s">
        <v>2052</v>
      </c>
      <c r="C570" s="1004" t="s">
        <v>1274</v>
      </c>
      <c r="D570" s="1005" t="s">
        <v>2011</v>
      </c>
      <c r="E570" s="1004" t="s">
        <v>55</v>
      </c>
      <c r="F570" s="1004">
        <v>0</v>
      </c>
      <c r="G570" s="1005"/>
      <c r="H570" s="1004"/>
      <c r="I570" s="1005"/>
      <c r="J570" s="1024">
        <v>0</v>
      </c>
      <c r="K570" s="1005"/>
      <c r="L570" s="1005">
        <f t="shared" si="488"/>
        <v>0</v>
      </c>
      <c r="M570" s="1005">
        <f t="shared" si="489"/>
        <v>0</v>
      </c>
      <c r="N570" s="1005"/>
      <c r="O570" s="1005"/>
      <c r="P570" s="1005"/>
      <c r="Q570" s="1005"/>
      <c r="R570" s="1024">
        <v>0</v>
      </c>
      <c r="S570" s="1005"/>
      <c r="T570" s="1005">
        <f t="shared" si="490"/>
        <v>0</v>
      </c>
      <c r="U570" s="1005">
        <f t="shared" si="491"/>
        <v>0</v>
      </c>
      <c r="V570" s="1005"/>
      <c r="W570" s="1005"/>
      <c r="X570" s="1005"/>
      <c r="Y570" s="1005"/>
      <c r="Z570" s="1024">
        <v>0</v>
      </c>
      <c r="AA570" s="1005"/>
      <c r="AB570" s="1005">
        <f t="shared" si="492"/>
        <v>0</v>
      </c>
      <c r="AC570" s="1005">
        <f t="shared" si="493"/>
        <v>0</v>
      </c>
      <c r="AD570" s="1005"/>
      <c r="AE570" s="1005"/>
      <c r="AF570" s="1005"/>
      <c r="AG570" s="1005"/>
      <c r="AH570" s="1024">
        <v>0</v>
      </c>
      <c r="AI570" s="1005"/>
      <c r="AJ570" s="1005">
        <f t="shared" si="494"/>
        <v>0</v>
      </c>
      <c r="AK570" s="1005">
        <f t="shared" si="495"/>
        <v>0</v>
      </c>
      <c r="AL570" s="1005"/>
      <c r="AM570" s="1005"/>
      <c r="AN570" s="1005"/>
      <c r="AO570" s="1005"/>
      <c r="AP570" s="1024">
        <v>0</v>
      </c>
      <c r="AQ570" s="1005"/>
      <c r="AR570" s="1005">
        <f t="shared" si="496"/>
        <v>0</v>
      </c>
      <c r="AS570" s="1005">
        <f t="shared" si="497"/>
        <v>0</v>
      </c>
      <c r="AT570" s="1005"/>
      <c r="AU570" s="1005"/>
      <c r="AV570" s="1005"/>
      <c r="AW570" s="1005"/>
      <c r="AX570" s="1024">
        <v>0</v>
      </c>
      <c r="AY570" s="1005"/>
      <c r="AZ570" s="1005">
        <f t="shared" si="498"/>
        <v>0</v>
      </c>
      <c r="BA570" s="1005">
        <f t="shared" si="499"/>
        <v>0</v>
      </c>
      <c r="BB570" s="1005">
        <v>700</v>
      </c>
      <c r="BC570" s="1005">
        <v>301.60000000000002</v>
      </c>
      <c r="BD570" s="1005">
        <v>560</v>
      </c>
      <c r="BE570" s="1005">
        <v>0.85040000000000004</v>
      </c>
      <c r="BF570" s="1024">
        <f t="shared" si="544"/>
        <v>0.26576448903339889</v>
      </c>
      <c r="BG570" s="1005">
        <v>59635</v>
      </c>
      <c r="BH570" s="1005">
        <f t="shared" si="500"/>
        <v>134634</v>
      </c>
      <c r="BI570" s="1005">
        <f t="shared" si="501"/>
        <v>0</v>
      </c>
      <c r="BJ570" s="1005">
        <v>700</v>
      </c>
      <c r="BK570" s="1005">
        <v>305.2</v>
      </c>
      <c r="BL570" s="1005">
        <v>560</v>
      </c>
      <c r="BM570" s="1005">
        <v>0.95330000000000004</v>
      </c>
      <c r="BN570" s="1024">
        <f t="shared" si="545"/>
        <v>0.42178626037570993</v>
      </c>
      <c r="BO570" s="1005">
        <v>92685</v>
      </c>
      <c r="BP570" s="1005">
        <f t="shared" si="502"/>
        <v>131846</v>
      </c>
      <c r="BQ570" s="1005">
        <f t="shared" si="503"/>
        <v>0</v>
      </c>
      <c r="BR570" s="1005">
        <v>700</v>
      </c>
      <c r="BS570" s="1005">
        <v>313.60000000000002</v>
      </c>
      <c r="BT570" s="1005">
        <v>560</v>
      </c>
      <c r="BU570" s="1005">
        <v>0.94489999999999996</v>
      </c>
      <c r="BV570" s="1024">
        <f t="shared" si="546"/>
        <v>0.39313230332455557</v>
      </c>
      <c r="BW570" s="1005">
        <v>91725</v>
      </c>
      <c r="BX570" s="1005">
        <f t="shared" si="504"/>
        <v>139991</v>
      </c>
      <c r="BY570" s="1005">
        <f t="shared" si="505"/>
        <v>0</v>
      </c>
      <c r="BZ570" s="1005">
        <v>700</v>
      </c>
      <c r="CA570" s="1005">
        <v>288</v>
      </c>
      <c r="CB570" s="1005">
        <v>560</v>
      </c>
      <c r="CC570" s="1005">
        <v>0.92390000000000005</v>
      </c>
      <c r="CD570" s="1024">
        <f t="shared" si="547"/>
        <v>0.43428446087216249</v>
      </c>
      <c r="CE570" s="1005">
        <v>93055</v>
      </c>
      <c r="CF570" s="1005">
        <f t="shared" si="506"/>
        <v>128563</v>
      </c>
      <c r="CG570" s="1005">
        <f t="shared" si="507"/>
        <v>0</v>
      </c>
      <c r="CH570" s="1005">
        <v>700</v>
      </c>
      <c r="CI570" s="1005">
        <v>309.60000000000002</v>
      </c>
      <c r="CJ570" s="1005">
        <v>560</v>
      </c>
      <c r="CK570" s="1005">
        <v>0.92279999999999995</v>
      </c>
      <c r="CL570" s="1024">
        <f t="shared" si="548"/>
        <v>0.44698131998277346</v>
      </c>
      <c r="CM570" s="1005">
        <v>92995</v>
      </c>
      <c r="CN570" s="1005">
        <f t="shared" si="508"/>
        <v>124831</v>
      </c>
      <c r="CO570" s="1005">
        <f t="shared" si="509"/>
        <v>0</v>
      </c>
      <c r="CP570" s="1005">
        <v>700</v>
      </c>
      <c r="CQ570" s="1005">
        <v>292.39999999999998</v>
      </c>
      <c r="CR570" s="1005">
        <v>560</v>
      </c>
      <c r="CS570" s="1005">
        <v>0.94130000000000003</v>
      </c>
      <c r="CT570" s="1024">
        <f t="shared" si="549"/>
        <v>0.39253839195092893</v>
      </c>
      <c r="CU570" s="1005">
        <v>85395</v>
      </c>
      <c r="CV570" s="1005">
        <f t="shared" si="510"/>
        <v>130527</v>
      </c>
      <c r="CW570" s="1005">
        <f t="shared" si="511"/>
        <v>0</v>
      </c>
    </row>
    <row r="571" spans="1:101">
      <c r="A571" s="1004">
        <v>565</v>
      </c>
      <c r="B571" s="1005" t="s">
        <v>295</v>
      </c>
      <c r="C571" s="1004" t="s">
        <v>1274</v>
      </c>
      <c r="D571" s="1005" t="s">
        <v>2011</v>
      </c>
      <c r="E571" s="1004" t="s">
        <v>55</v>
      </c>
      <c r="F571" s="1004">
        <v>722</v>
      </c>
      <c r="G571" s="1005">
        <v>746.9</v>
      </c>
      <c r="H571" s="1004">
        <v>746.9</v>
      </c>
      <c r="I571" s="1005">
        <v>0.92259999999999998</v>
      </c>
      <c r="J571" s="1024">
        <f t="shared" ref="J571:J587" si="554">+(K571/(24*30*G571))</f>
        <v>0.35706847562517663</v>
      </c>
      <c r="K571" s="1005">
        <v>192020</v>
      </c>
      <c r="L571" s="1005">
        <f t="shared" si="488"/>
        <v>322661</v>
      </c>
      <c r="M571" s="1005">
        <f t="shared" si="489"/>
        <v>0</v>
      </c>
      <c r="N571" s="1005">
        <v>722</v>
      </c>
      <c r="O571" s="1005">
        <v>453.7</v>
      </c>
      <c r="P571" s="1005">
        <v>577.6</v>
      </c>
      <c r="Q571" s="1005">
        <v>0.94220000000000004</v>
      </c>
      <c r="R571" s="1024">
        <f t="shared" ref="R571:R587" si="555">+(S571/(24*31*O571))</f>
        <v>0.34679019104566755</v>
      </c>
      <c r="S571" s="1005">
        <v>117060</v>
      </c>
      <c r="T571" s="1005">
        <f t="shared" si="490"/>
        <v>202532</v>
      </c>
      <c r="U571" s="1005">
        <f t="shared" si="491"/>
        <v>0</v>
      </c>
      <c r="V571" s="1005">
        <v>722</v>
      </c>
      <c r="W571" s="1005">
        <v>413</v>
      </c>
      <c r="X571" s="1005">
        <v>577.6</v>
      </c>
      <c r="Y571" s="1005">
        <v>0.94079999999999997</v>
      </c>
      <c r="Z571" s="1024">
        <f t="shared" ref="Z571:Z587" si="556">+(AA571/(24*30*W571))</f>
        <v>0.4606873822975518</v>
      </c>
      <c r="AA571" s="1005">
        <v>136990</v>
      </c>
      <c r="AB571" s="1005">
        <f t="shared" si="492"/>
        <v>178416</v>
      </c>
      <c r="AC571" s="1005">
        <f t="shared" si="493"/>
        <v>0</v>
      </c>
      <c r="AD571" s="1005">
        <v>722</v>
      </c>
      <c r="AE571" s="1005">
        <v>637.20000000000005</v>
      </c>
      <c r="AF571" s="1005">
        <v>637.20000000000005</v>
      </c>
      <c r="AG571" s="1005">
        <v>0.96079999999999999</v>
      </c>
      <c r="AH571" s="1024">
        <f t="shared" ref="AH571:AH587" si="557">+(AI571/(24*31*AE571))</f>
        <v>0.1954957508994323</v>
      </c>
      <c r="AI571" s="1005">
        <v>92680</v>
      </c>
      <c r="AJ571" s="1005">
        <f t="shared" si="494"/>
        <v>284446</v>
      </c>
      <c r="AK571" s="1005">
        <f t="shared" si="495"/>
        <v>0</v>
      </c>
      <c r="AL571" s="1005">
        <v>722</v>
      </c>
      <c r="AM571" s="1005">
        <v>706.9</v>
      </c>
      <c r="AN571" s="1005">
        <v>706.9</v>
      </c>
      <c r="AO571" s="1005">
        <v>0.94579999999999997</v>
      </c>
      <c r="AP571" s="1024">
        <f t="shared" ref="AP571:AP587" si="558">+(AQ571/(24*31*AM571))</f>
        <v>0.1851374394029969</v>
      </c>
      <c r="AQ571" s="1005">
        <v>97370</v>
      </c>
      <c r="AR571" s="1005">
        <f t="shared" si="496"/>
        <v>315560</v>
      </c>
      <c r="AS571" s="1005">
        <f t="shared" si="497"/>
        <v>0</v>
      </c>
      <c r="AT571" s="1005">
        <v>722</v>
      </c>
      <c r="AU571" s="1005">
        <v>683.7</v>
      </c>
      <c r="AV571" s="1005">
        <v>683.7</v>
      </c>
      <c r="AW571" s="1005">
        <v>0.94430000000000003</v>
      </c>
      <c r="AX571" s="1024">
        <f t="shared" ref="AX571:AX587" si="559">+(AY571/(24*30*AU571))</f>
        <v>0.25683373149367006</v>
      </c>
      <c r="AY571" s="1005">
        <v>126430</v>
      </c>
      <c r="AZ571" s="1005">
        <f t="shared" si="498"/>
        <v>295358</v>
      </c>
      <c r="BA571" s="1005">
        <f t="shared" si="499"/>
        <v>0</v>
      </c>
      <c r="BB571" s="1005">
        <v>722</v>
      </c>
      <c r="BC571" s="1005">
        <v>629.1</v>
      </c>
      <c r="BD571" s="1005">
        <v>629.1</v>
      </c>
      <c r="BE571" s="1005">
        <v>0.93969999999999998</v>
      </c>
      <c r="BF571" s="1024">
        <f t="shared" si="544"/>
        <v>0.18498007906840802</v>
      </c>
      <c r="BG571" s="1005">
        <v>86580</v>
      </c>
      <c r="BH571" s="1005">
        <f t="shared" si="500"/>
        <v>280830</v>
      </c>
      <c r="BI571" s="1005">
        <f t="shared" si="501"/>
        <v>0</v>
      </c>
      <c r="BJ571" s="1005">
        <v>722</v>
      </c>
      <c r="BK571" s="1005">
        <v>771.2</v>
      </c>
      <c r="BL571" s="1005">
        <v>771.2</v>
      </c>
      <c r="BM571" s="1005">
        <v>0.83609999999999995</v>
      </c>
      <c r="BN571" s="1024">
        <f t="shared" si="545"/>
        <v>0.25330293337943754</v>
      </c>
      <c r="BO571" s="1005">
        <v>140650</v>
      </c>
      <c r="BP571" s="1005">
        <f t="shared" si="502"/>
        <v>333158</v>
      </c>
      <c r="BQ571" s="1005">
        <f t="shared" si="503"/>
        <v>0</v>
      </c>
      <c r="BR571" s="1005">
        <v>722</v>
      </c>
      <c r="BS571" s="1005">
        <v>825.3</v>
      </c>
      <c r="BT571" s="1005">
        <v>825.3</v>
      </c>
      <c r="BU571" s="1005">
        <v>0.76259999999999994</v>
      </c>
      <c r="BV571" s="1024">
        <f t="shared" si="546"/>
        <v>0.37023031051595445</v>
      </c>
      <c r="BW571" s="1005">
        <v>227330</v>
      </c>
      <c r="BX571" s="1005">
        <f t="shared" si="504"/>
        <v>368414</v>
      </c>
      <c r="BY571" s="1005">
        <f t="shared" si="505"/>
        <v>0</v>
      </c>
      <c r="BZ571" s="1005">
        <v>722</v>
      </c>
      <c r="CA571" s="1005">
        <v>795.9</v>
      </c>
      <c r="CB571" s="1005">
        <v>795.9</v>
      </c>
      <c r="CC571" s="1005">
        <v>0.77170000000000005</v>
      </c>
      <c r="CD571" s="1024">
        <f t="shared" si="547"/>
        <v>0.35818651232729026</v>
      </c>
      <c r="CE571" s="1005">
        <v>212100</v>
      </c>
      <c r="CF571" s="1005">
        <f t="shared" si="506"/>
        <v>355290</v>
      </c>
      <c r="CG571" s="1005">
        <f t="shared" si="507"/>
        <v>0</v>
      </c>
      <c r="CH571" s="1005">
        <v>722</v>
      </c>
      <c r="CI571" s="1005">
        <v>765.3</v>
      </c>
      <c r="CJ571" s="1005">
        <v>765.3</v>
      </c>
      <c r="CK571" s="1005">
        <v>0.95199999999999996</v>
      </c>
      <c r="CL571" s="1024">
        <f t="shared" si="548"/>
        <v>0.31366084262007432</v>
      </c>
      <c r="CM571" s="1005">
        <v>161310</v>
      </c>
      <c r="CN571" s="1005">
        <f t="shared" si="508"/>
        <v>308569</v>
      </c>
      <c r="CO571" s="1005">
        <f t="shared" si="509"/>
        <v>0</v>
      </c>
      <c r="CP571" s="1005">
        <v>722</v>
      </c>
      <c r="CQ571" s="1005">
        <v>654.1</v>
      </c>
      <c r="CR571" s="1005">
        <v>654.1</v>
      </c>
      <c r="CS571" s="1005">
        <v>0.99099999999999999</v>
      </c>
      <c r="CT571" s="1024">
        <f t="shared" si="549"/>
        <v>0.3748481456092505</v>
      </c>
      <c r="CU571" s="1005">
        <v>182420</v>
      </c>
      <c r="CV571" s="1005">
        <f t="shared" si="510"/>
        <v>291990</v>
      </c>
      <c r="CW571" s="1005">
        <f t="shared" si="511"/>
        <v>0</v>
      </c>
    </row>
    <row r="572" spans="1:101">
      <c r="A572" s="1004">
        <v>566</v>
      </c>
      <c r="B572" s="1005" t="s">
        <v>269</v>
      </c>
      <c r="C572" s="1004" t="s">
        <v>1274</v>
      </c>
      <c r="D572" s="1005" t="s">
        <v>2203</v>
      </c>
      <c r="E572" s="1004" t="s">
        <v>55</v>
      </c>
      <c r="F572" s="1004">
        <v>723</v>
      </c>
      <c r="G572" s="1005">
        <v>339.12</v>
      </c>
      <c r="H572" s="1004">
        <v>578.4</v>
      </c>
      <c r="I572" s="1005">
        <v>0.96160000000000001</v>
      </c>
      <c r="J572" s="1024">
        <f t="shared" si="554"/>
        <v>0.60951875442321302</v>
      </c>
      <c r="K572" s="1005">
        <v>148824</v>
      </c>
      <c r="L572" s="1005">
        <f t="shared" si="488"/>
        <v>146500</v>
      </c>
      <c r="M572" s="1005">
        <f t="shared" si="489"/>
        <v>2324</v>
      </c>
      <c r="N572" s="1005">
        <v>723</v>
      </c>
      <c r="O572" s="1005">
        <v>342</v>
      </c>
      <c r="P572" s="1005">
        <v>578.4</v>
      </c>
      <c r="Q572" s="1005">
        <v>0.88670000000000004</v>
      </c>
      <c r="R572" s="1024">
        <f t="shared" si="555"/>
        <v>0.45893463497453313</v>
      </c>
      <c r="S572" s="1005">
        <v>116775</v>
      </c>
      <c r="T572" s="1005">
        <f t="shared" si="490"/>
        <v>152669</v>
      </c>
      <c r="U572" s="1005">
        <f t="shared" si="491"/>
        <v>0</v>
      </c>
      <c r="V572" s="1005">
        <v>723</v>
      </c>
      <c r="W572" s="1005">
        <v>337.68</v>
      </c>
      <c r="X572" s="1005">
        <v>578.4</v>
      </c>
      <c r="Y572" s="1005">
        <v>0.92949999999999999</v>
      </c>
      <c r="Z572" s="1024">
        <f t="shared" si="556"/>
        <v>0.6726412579957356</v>
      </c>
      <c r="AA572" s="1005">
        <v>163539</v>
      </c>
      <c r="AB572" s="1005">
        <f t="shared" si="492"/>
        <v>145878</v>
      </c>
      <c r="AC572" s="1005">
        <f t="shared" si="493"/>
        <v>17661</v>
      </c>
      <c r="AD572" s="1005">
        <v>723</v>
      </c>
      <c r="AE572" s="1005">
        <v>372.24</v>
      </c>
      <c r="AF572" s="1005">
        <v>578.4</v>
      </c>
      <c r="AG572" s="1005">
        <v>0.93</v>
      </c>
      <c r="AH572" s="1024">
        <f t="shared" si="557"/>
        <v>0.54545541204772507</v>
      </c>
      <c r="AI572" s="1005">
        <v>151062</v>
      </c>
      <c r="AJ572" s="1005">
        <f t="shared" si="494"/>
        <v>166168</v>
      </c>
      <c r="AK572" s="1005">
        <f t="shared" si="495"/>
        <v>0</v>
      </c>
      <c r="AL572" s="1005">
        <v>723</v>
      </c>
      <c r="AM572" s="1005">
        <v>335.52</v>
      </c>
      <c r="AN572" s="1005">
        <v>578.4</v>
      </c>
      <c r="AO572" s="1005">
        <v>0.93279999999999996</v>
      </c>
      <c r="AP572" s="1024">
        <f t="shared" si="558"/>
        <v>0.61754968054722315</v>
      </c>
      <c r="AQ572" s="1005">
        <v>154157</v>
      </c>
      <c r="AR572" s="1005">
        <f t="shared" si="496"/>
        <v>149776</v>
      </c>
      <c r="AS572" s="1005">
        <f t="shared" si="497"/>
        <v>4381</v>
      </c>
      <c r="AT572" s="1005">
        <v>723</v>
      </c>
      <c r="AU572" s="1005">
        <v>360.72</v>
      </c>
      <c r="AV572" s="1005">
        <v>578.4</v>
      </c>
      <c r="AW572" s="1005">
        <v>0.91520000000000001</v>
      </c>
      <c r="AX572" s="1024">
        <f t="shared" si="559"/>
        <v>0.54317676375643764</v>
      </c>
      <c r="AY572" s="1005">
        <v>141073</v>
      </c>
      <c r="AZ572" s="1005">
        <f t="shared" si="498"/>
        <v>155831</v>
      </c>
      <c r="BA572" s="1005">
        <f t="shared" si="499"/>
        <v>0</v>
      </c>
      <c r="BB572" s="1005">
        <v>723</v>
      </c>
      <c r="BC572" s="1005">
        <v>345.6</v>
      </c>
      <c r="BD572" s="1005">
        <v>578.4</v>
      </c>
      <c r="BE572" s="1005">
        <v>0.90100000000000002</v>
      </c>
      <c r="BF572" s="1024">
        <f t="shared" si="544"/>
        <v>0.54256972446236551</v>
      </c>
      <c r="BG572" s="1005">
        <v>139509</v>
      </c>
      <c r="BH572" s="1005">
        <f t="shared" si="500"/>
        <v>154276</v>
      </c>
      <c r="BI572" s="1005">
        <f t="shared" si="501"/>
        <v>0</v>
      </c>
      <c r="BJ572" s="1005">
        <v>723</v>
      </c>
      <c r="BK572" s="1005">
        <v>282.24</v>
      </c>
      <c r="BL572" s="1005">
        <v>578.4</v>
      </c>
      <c r="BM572" s="1005">
        <v>0.86019999999999996</v>
      </c>
      <c r="BN572" s="1024">
        <f t="shared" si="545"/>
        <v>0.64187393707482987</v>
      </c>
      <c r="BO572" s="1005">
        <v>130437</v>
      </c>
      <c r="BP572" s="1005">
        <f t="shared" si="502"/>
        <v>121928</v>
      </c>
      <c r="BQ572" s="1005">
        <f t="shared" si="503"/>
        <v>8509</v>
      </c>
      <c r="BR572" s="1005">
        <v>723</v>
      </c>
      <c r="BS572" s="1005">
        <v>321.12</v>
      </c>
      <c r="BT572" s="1005">
        <v>578.4</v>
      </c>
      <c r="BU572" s="1005">
        <v>0.8931</v>
      </c>
      <c r="BV572" s="1024">
        <f t="shared" si="546"/>
        <v>0.58491097690341864</v>
      </c>
      <c r="BW572" s="1005">
        <v>139743</v>
      </c>
      <c r="BX572" s="1005">
        <f t="shared" si="504"/>
        <v>143348</v>
      </c>
      <c r="BY572" s="1005">
        <f t="shared" si="505"/>
        <v>0</v>
      </c>
      <c r="BZ572" s="1005">
        <v>723</v>
      </c>
      <c r="CA572" s="1005">
        <v>345.6</v>
      </c>
      <c r="CB572" s="1005">
        <v>578.4</v>
      </c>
      <c r="CC572" s="1005">
        <v>0.84360000000000002</v>
      </c>
      <c r="CD572" s="1024">
        <f t="shared" si="547"/>
        <v>0.55002520161290314</v>
      </c>
      <c r="CE572" s="1005">
        <v>141426</v>
      </c>
      <c r="CF572" s="1005">
        <f t="shared" si="506"/>
        <v>154276</v>
      </c>
      <c r="CG572" s="1005">
        <f t="shared" si="507"/>
        <v>0</v>
      </c>
      <c r="CH572" s="1005">
        <v>723</v>
      </c>
      <c r="CI572" s="1005">
        <v>348.48</v>
      </c>
      <c r="CJ572" s="1005">
        <v>578.4</v>
      </c>
      <c r="CK572" s="1005">
        <v>0.87639999999999996</v>
      </c>
      <c r="CL572" s="1024">
        <f t="shared" si="548"/>
        <v>0.49815832841401025</v>
      </c>
      <c r="CM572" s="1005">
        <v>116658</v>
      </c>
      <c r="CN572" s="1005">
        <f t="shared" si="508"/>
        <v>140507</v>
      </c>
      <c r="CO572" s="1005">
        <f t="shared" si="509"/>
        <v>0</v>
      </c>
      <c r="CP572" s="1005">
        <v>723</v>
      </c>
      <c r="CQ572" s="1005">
        <v>301.68</v>
      </c>
      <c r="CR572" s="1005">
        <v>578.4</v>
      </c>
      <c r="CS572" s="1005">
        <v>0.91500000000000004</v>
      </c>
      <c r="CT572" s="1024">
        <f t="shared" si="549"/>
        <v>0.62063733415454103</v>
      </c>
      <c r="CU572" s="1005">
        <v>139302</v>
      </c>
      <c r="CV572" s="1005">
        <f t="shared" si="510"/>
        <v>134670</v>
      </c>
      <c r="CW572" s="1005">
        <f t="shared" si="511"/>
        <v>4632</v>
      </c>
    </row>
    <row r="573" spans="1:101">
      <c r="A573" s="1004">
        <v>567</v>
      </c>
      <c r="B573" s="1005" t="s">
        <v>1723</v>
      </c>
      <c r="C573" s="1004" t="s">
        <v>1274</v>
      </c>
      <c r="D573" s="1005" t="s">
        <v>2051</v>
      </c>
      <c r="E573" s="1004" t="s">
        <v>55</v>
      </c>
      <c r="F573" s="1004">
        <v>404</v>
      </c>
      <c r="G573" s="1005">
        <v>180</v>
      </c>
      <c r="H573" s="1004">
        <v>323.2</v>
      </c>
      <c r="I573" s="1005">
        <v>0.99729999999999996</v>
      </c>
      <c r="J573" s="1024">
        <f t="shared" si="554"/>
        <v>0.38078703703703703</v>
      </c>
      <c r="K573" s="1005">
        <v>49350</v>
      </c>
      <c r="L573" s="1005">
        <f t="shared" si="488"/>
        <v>77760</v>
      </c>
      <c r="M573" s="1005">
        <f t="shared" si="489"/>
        <v>0</v>
      </c>
      <c r="N573" s="1005">
        <v>404</v>
      </c>
      <c r="O573" s="1005">
        <v>180</v>
      </c>
      <c r="P573" s="1005">
        <v>323.2</v>
      </c>
      <c r="Q573" s="1005">
        <v>0.99729999999999996</v>
      </c>
      <c r="R573" s="1024">
        <f t="shared" si="555"/>
        <v>0.36850358422939067</v>
      </c>
      <c r="S573" s="1005">
        <v>49350</v>
      </c>
      <c r="T573" s="1005">
        <f t="shared" si="490"/>
        <v>80352</v>
      </c>
      <c r="U573" s="1005">
        <f t="shared" si="491"/>
        <v>0</v>
      </c>
      <c r="V573" s="1005">
        <v>404</v>
      </c>
      <c r="W573" s="1005">
        <v>180</v>
      </c>
      <c r="X573" s="1005">
        <v>323.2</v>
      </c>
      <c r="Y573" s="1005">
        <v>0.99729999999999996</v>
      </c>
      <c r="Z573" s="1024">
        <f t="shared" si="556"/>
        <v>0.38078703703703703</v>
      </c>
      <c r="AA573" s="1005">
        <v>49350</v>
      </c>
      <c r="AB573" s="1005">
        <f t="shared" si="492"/>
        <v>77760</v>
      </c>
      <c r="AC573" s="1005">
        <f t="shared" si="493"/>
        <v>0</v>
      </c>
      <c r="AD573" s="1005">
        <v>404</v>
      </c>
      <c r="AE573" s="1005">
        <v>204.6</v>
      </c>
      <c r="AF573" s="1005">
        <v>323.2</v>
      </c>
      <c r="AG573" s="1005">
        <v>0.99670000000000003</v>
      </c>
      <c r="AH573" s="1024">
        <f t="shared" si="557"/>
        <v>0.26996026865954026</v>
      </c>
      <c r="AI573" s="1005">
        <v>41094</v>
      </c>
      <c r="AJ573" s="1005">
        <f t="shared" si="494"/>
        <v>91333</v>
      </c>
      <c r="AK573" s="1005">
        <f t="shared" si="495"/>
        <v>0</v>
      </c>
      <c r="AL573" s="1005">
        <v>404</v>
      </c>
      <c r="AM573" s="1005">
        <v>193.68</v>
      </c>
      <c r="AN573" s="1005">
        <v>323.2</v>
      </c>
      <c r="AO573" s="1005">
        <v>0.99770000000000003</v>
      </c>
      <c r="AP573" s="1024">
        <f t="shared" si="558"/>
        <v>0.56076451346417766</v>
      </c>
      <c r="AQ573" s="1005">
        <v>80805</v>
      </c>
      <c r="AR573" s="1005">
        <f t="shared" si="496"/>
        <v>86459</v>
      </c>
      <c r="AS573" s="1005">
        <f t="shared" si="497"/>
        <v>0</v>
      </c>
      <c r="AT573" s="1005">
        <v>404</v>
      </c>
      <c r="AU573" s="1005">
        <v>204.6</v>
      </c>
      <c r="AV573" s="1005">
        <v>323.2</v>
      </c>
      <c r="AW573" s="1005">
        <v>0.99729999999999996</v>
      </c>
      <c r="AX573" s="1024">
        <f t="shared" si="559"/>
        <v>0.41374769197349842</v>
      </c>
      <c r="AY573" s="1005">
        <v>60950</v>
      </c>
      <c r="AZ573" s="1005">
        <f t="shared" si="498"/>
        <v>88387</v>
      </c>
      <c r="BA573" s="1005">
        <f t="shared" si="499"/>
        <v>0</v>
      </c>
      <c r="BB573" s="1005">
        <v>745</v>
      </c>
      <c r="BC573" s="1005">
        <v>192.48</v>
      </c>
      <c r="BD573" s="1005">
        <v>596</v>
      </c>
      <c r="BE573" s="1005">
        <v>0.98650000000000004</v>
      </c>
      <c r="BF573" s="1024">
        <f t="shared" si="544"/>
        <v>0.50656708363499858</v>
      </c>
      <c r="BG573" s="1005">
        <v>72543</v>
      </c>
      <c r="BH573" s="1005">
        <f t="shared" si="500"/>
        <v>85923</v>
      </c>
      <c r="BI573" s="1005">
        <f t="shared" si="501"/>
        <v>0</v>
      </c>
      <c r="BJ573" s="1005">
        <v>745</v>
      </c>
      <c r="BK573" s="1005">
        <v>238.56</v>
      </c>
      <c r="BL573" s="1005">
        <v>596</v>
      </c>
      <c r="BM573" s="1005">
        <v>0.97360000000000002</v>
      </c>
      <c r="BN573" s="1024">
        <f t="shared" si="545"/>
        <v>0.44108400402414483</v>
      </c>
      <c r="BO573" s="1005">
        <v>75762</v>
      </c>
      <c r="BP573" s="1005">
        <f t="shared" si="502"/>
        <v>103058</v>
      </c>
      <c r="BQ573" s="1005">
        <f t="shared" si="503"/>
        <v>0</v>
      </c>
      <c r="BR573" s="1005">
        <v>745</v>
      </c>
      <c r="BS573" s="1005">
        <v>246.72</v>
      </c>
      <c r="BT573" s="1005">
        <v>596</v>
      </c>
      <c r="BU573" s="1005">
        <v>0.96250000000000002</v>
      </c>
      <c r="BV573" s="1024">
        <f t="shared" si="546"/>
        <v>0.42535484916949085</v>
      </c>
      <c r="BW573" s="1005">
        <v>78078</v>
      </c>
      <c r="BX573" s="1005">
        <f t="shared" si="504"/>
        <v>110136</v>
      </c>
      <c r="BY573" s="1005">
        <f t="shared" si="505"/>
        <v>0</v>
      </c>
      <c r="BZ573" s="1005">
        <v>745</v>
      </c>
      <c r="CA573" s="1005">
        <v>247.2</v>
      </c>
      <c r="CB573" s="1005">
        <v>596</v>
      </c>
      <c r="CC573" s="1005">
        <v>0.96109999999999995</v>
      </c>
      <c r="CD573" s="1024">
        <f t="shared" si="547"/>
        <v>0.44201508508195014</v>
      </c>
      <c r="CE573" s="1005">
        <v>81294</v>
      </c>
      <c r="CF573" s="1005">
        <f t="shared" si="506"/>
        <v>110350</v>
      </c>
      <c r="CG573" s="1005">
        <f t="shared" si="507"/>
        <v>0</v>
      </c>
      <c r="CH573" s="1005">
        <v>745</v>
      </c>
      <c r="CI573" s="1005">
        <v>246.72</v>
      </c>
      <c r="CJ573" s="1005">
        <v>596</v>
      </c>
      <c r="CK573" s="1005">
        <v>0.97060000000000002</v>
      </c>
      <c r="CL573" s="1024">
        <f t="shared" si="548"/>
        <v>0.41555928061886233</v>
      </c>
      <c r="CM573" s="1005">
        <v>68898</v>
      </c>
      <c r="CN573" s="1005">
        <f t="shared" si="508"/>
        <v>99478</v>
      </c>
      <c r="CO573" s="1005">
        <f t="shared" si="509"/>
        <v>0</v>
      </c>
      <c r="CP573" s="1005">
        <v>745</v>
      </c>
      <c r="CQ573" s="1005">
        <v>328.8</v>
      </c>
      <c r="CR573" s="1005">
        <v>596</v>
      </c>
      <c r="CS573" s="1005">
        <v>0.97499999999999998</v>
      </c>
      <c r="CT573" s="1024">
        <f t="shared" si="549"/>
        <v>0.38286829919158621</v>
      </c>
      <c r="CU573" s="1005">
        <v>93660</v>
      </c>
      <c r="CV573" s="1005">
        <f t="shared" si="510"/>
        <v>146776</v>
      </c>
      <c r="CW573" s="1005">
        <f t="shared" si="511"/>
        <v>0</v>
      </c>
    </row>
    <row r="574" spans="1:101">
      <c r="A574" s="1004">
        <v>568</v>
      </c>
      <c r="B574" s="1005" t="s">
        <v>1814</v>
      </c>
      <c r="C574" s="1004" t="s">
        <v>1274</v>
      </c>
      <c r="D574" s="1005" t="s">
        <v>2011</v>
      </c>
      <c r="E574" s="1004" t="s">
        <v>55</v>
      </c>
      <c r="F574" s="1004">
        <v>750</v>
      </c>
      <c r="G574" s="1005">
        <v>696</v>
      </c>
      <c r="H574" s="1004">
        <v>696</v>
      </c>
      <c r="I574" s="1005">
        <v>0.99770000000000003</v>
      </c>
      <c r="J574" s="1024">
        <f t="shared" si="554"/>
        <v>0.58563218390804594</v>
      </c>
      <c r="K574" s="1005">
        <v>293472</v>
      </c>
      <c r="L574" s="1005">
        <f t="shared" si="488"/>
        <v>300672</v>
      </c>
      <c r="M574" s="1005">
        <f t="shared" si="489"/>
        <v>0</v>
      </c>
      <c r="N574" s="1005">
        <v>750</v>
      </c>
      <c r="O574" s="1005">
        <v>732</v>
      </c>
      <c r="P574" s="1005">
        <v>732</v>
      </c>
      <c r="Q574" s="1005">
        <v>0.99619999999999997</v>
      </c>
      <c r="R574" s="1024">
        <f t="shared" si="555"/>
        <v>0.52619866032081786</v>
      </c>
      <c r="S574" s="1005">
        <v>286572</v>
      </c>
      <c r="T574" s="1005">
        <f t="shared" si="490"/>
        <v>326765</v>
      </c>
      <c r="U574" s="1005">
        <f t="shared" si="491"/>
        <v>0</v>
      </c>
      <c r="V574" s="1005">
        <v>750</v>
      </c>
      <c r="W574" s="1005">
        <v>765.6</v>
      </c>
      <c r="X574" s="1005">
        <v>765.6</v>
      </c>
      <c r="Y574" s="1005">
        <v>0.99480000000000002</v>
      </c>
      <c r="Z574" s="1024">
        <f t="shared" si="556"/>
        <v>0.37452107279693486</v>
      </c>
      <c r="AA574" s="1005">
        <v>206448</v>
      </c>
      <c r="AB574" s="1005">
        <f t="shared" si="492"/>
        <v>330739</v>
      </c>
      <c r="AC574" s="1005">
        <f t="shared" si="493"/>
        <v>0</v>
      </c>
      <c r="AD574" s="1005">
        <v>750</v>
      </c>
      <c r="AE574" s="1005">
        <v>648</v>
      </c>
      <c r="AF574" s="1005">
        <v>648</v>
      </c>
      <c r="AG574" s="1005">
        <v>0.99739999999999995</v>
      </c>
      <c r="AH574" s="1024">
        <f t="shared" si="557"/>
        <v>0.39406610911987255</v>
      </c>
      <c r="AI574" s="1005">
        <v>189984</v>
      </c>
      <c r="AJ574" s="1005">
        <f t="shared" si="494"/>
        <v>289267</v>
      </c>
      <c r="AK574" s="1005">
        <f t="shared" si="495"/>
        <v>0</v>
      </c>
      <c r="AL574" s="1005">
        <v>750</v>
      </c>
      <c r="AM574" s="1005">
        <v>633.6</v>
      </c>
      <c r="AN574" s="1005">
        <v>633.6</v>
      </c>
      <c r="AO574" s="1005">
        <v>0.99570000000000003</v>
      </c>
      <c r="AP574" s="1024">
        <f t="shared" si="558"/>
        <v>0.44563579341805148</v>
      </c>
      <c r="AQ574" s="1005">
        <v>210072</v>
      </c>
      <c r="AR574" s="1005">
        <f t="shared" si="496"/>
        <v>282839</v>
      </c>
      <c r="AS574" s="1005">
        <f t="shared" si="497"/>
        <v>0</v>
      </c>
      <c r="AT574" s="1005">
        <v>750</v>
      </c>
      <c r="AU574" s="1005">
        <v>576</v>
      </c>
      <c r="AV574" s="1005">
        <v>600</v>
      </c>
      <c r="AW574" s="1005">
        <v>0.98899999999999999</v>
      </c>
      <c r="AX574" s="1024">
        <f t="shared" si="559"/>
        <v>0.55023148148148149</v>
      </c>
      <c r="AY574" s="1005">
        <v>228192</v>
      </c>
      <c r="AZ574" s="1005">
        <f t="shared" si="498"/>
        <v>248832</v>
      </c>
      <c r="BA574" s="1005">
        <f t="shared" si="499"/>
        <v>0</v>
      </c>
      <c r="BB574" s="1005">
        <v>750</v>
      </c>
      <c r="BC574" s="1005">
        <v>676.8</v>
      </c>
      <c r="BD574" s="1005">
        <v>676.8</v>
      </c>
      <c r="BE574" s="1005">
        <v>0.98319999999999996</v>
      </c>
      <c r="BF574" s="1024">
        <f t="shared" si="544"/>
        <v>0.37808377182948222</v>
      </c>
      <c r="BG574" s="1005">
        <v>190380</v>
      </c>
      <c r="BH574" s="1005">
        <f t="shared" si="500"/>
        <v>302124</v>
      </c>
      <c r="BI574" s="1005">
        <f t="shared" si="501"/>
        <v>0</v>
      </c>
      <c r="BJ574" s="1005">
        <v>750</v>
      </c>
      <c r="BK574" s="1005">
        <v>648</v>
      </c>
      <c r="BL574" s="1005">
        <v>648</v>
      </c>
      <c r="BM574" s="1005">
        <v>0.999</v>
      </c>
      <c r="BN574" s="1024">
        <f t="shared" si="545"/>
        <v>0.52129629629629626</v>
      </c>
      <c r="BO574" s="1005">
        <v>243216</v>
      </c>
      <c r="BP574" s="1005">
        <f t="shared" si="502"/>
        <v>279936</v>
      </c>
      <c r="BQ574" s="1005">
        <f t="shared" si="503"/>
        <v>0</v>
      </c>
      <c r="BR574" s="1005">
        <v>750</v>
      </c>
      <c r="BS574" s="1005">
        <v>696</v>
      </c>
      <c r="BT574" s="1005">
        <v>696</v>
      </c>
      <c r="BU574" s="1005">
        <v>0.99809999999999999</v>
      </c>
      <c r="BV574" s="1024">
        <f t="shared" si="546"/>
        <v>0.40983036707452725</v>
      </c>
      <c r="BW574" s="1005">
        <v>212220</v>
      </c>
      <c r="BX574" s="1005">
        <f t="shared" si="504"/>
        <v>310694</v>
      </c>
      <c r="BY574" s="1005">
        <f t="shared" si="505"/>
        <v>0</v>
      </c>
      <c r="BZ574" s="1005">
        <v>750</v>
      </c>
      <c r="CA574" s="1005">
        <v>729.6</v>
      </c>
      <c r="CB574" s="1005">
        <v>729.6</v>
      </c>
      <c r="CC574" s="1005">
        <v>0.99809999999999999</v>
      </c>
      <c r="CD574" s="1024">
        <f t="shared" si="547"/>
        <v>0.56312340831918506</v>
      </c>
      <c r="CE574" s="1005">
        <v>305676</v>
      </c>
      <c r="CF574" s="1005">
        <f t="shared" si="506"/>
        <v>325693</v>
      </c>
      <c r="CG574" s="1005">
        <f t="shared" si="507"/>
        <v>0</v>
      </c>
      <c r="CH574" s="1005">
        <v>750</v>
      </c>
      <c r="CI574" s="1005">
        <v>693.6</v>
      </c>
      <c r="CJ574" s="1005">
        <v>693.6</v>
      </c>
      <c r="CK574" s="1005">
        <v>0.999</v>
      </c>
      <c r="CL574" s="1024">
        <f t="shared" si="548"/>
        <v>0.61663268248475855</v>
      </c>
      <c r="CM574" s="1005">
        <v>287412</v>
      </c>
      <c r="CN574" s="1005">
        <f t="shared" si="508"/>
        <v>279660</v>
      </c>
      <c r="CO574" s="1005">
        <f t="shared" si="509"/>
        <v>7752</v>
      </c>
      <c r="CP574" s="1005">
        <v>750</v>
      </c>
      <c r="CQ574" s="1005">
        <v>700.8</v>
      </c>
      <c r="CR574" s="1005">
        <v>700.8</v>
      </c>
      <c r="CS574" s="1005">
        <v>0.99829999999999997</v>
      </c>
      <c r="CT574" s="1024">
        <f t="shared" si="549"/>
        <v>0.6208572691117985</v>
      </c>
      <c r="CU574" s="1005">
        <v>323712</v>
      </c>
      <c r="CV574" s="1005">
        <f t="shared" si="510"/>
        <v>312837</v>
      </c>
      <c r="CW574" s="1005">
        <f t="shared" si="511"/>
        <v>10875</v>
      </c>
    </row>
    <row r="575" spans="1:101">
      <c r="A575" s="1004">
        <v>569</v>
      </c>
      <c r="B575" s="1005" t="s">
        <v>1782</v>
      </c>
      <c r="C575" s="1004" t="s">
        <v>1274</v>
      </c>
      <c r="D575" s="1005" t="s">
        <v>2011</v>
      </c>
      <c r="E575" s="1004" t="s">
        <v>55</v>
      </c>
      <c r="F575" s="1004">
        <v>750</v>
      </c>
      <c r="G575" s="1005">
        <v>730</v>
      </c>
      <c r="H575" s="1004">
        <v>730</v>
      </c>
      <c r="I575" s="1005">
        <v>0.97409999999999997</v>
      </c>
      <c r="J575" s="1024">
        <f t="shared" si="554"/>
        <v>0.2257420091324201</v>
      </c>
      <c r="K575" s="1005">
        <v>118650</v>
      </c>
      <c r="L575" s="1005">
        <f t="shared" si="488"/>
        <v>315360</v>
      </c>
      <c r="M575" s="1005">
        <f t="shared" si="489"/>
        <v>0</v>
      </c>
      <c r="N575" s="1005">
        <v>750</v>
      </c>
      <c r="O575" s="1005">
        <v>700</v>
      </c>
      <c r="P575" s="1005">
        <v>700</v>
      </c>
      <c r="Q575" s="1005">
        <v>0.9657</v>
      </c>
      <c r="R575" s="1024">
        <f t="shared" si="555"/>
        <v>0.51466973886328726</v>
      </c>
      <c r="S575" s="1005">
        <v>268040</v>
      </c>
      <c r="T575" s="1005">
        <f t="shared" si="490"/>
        <v>312480</v>
      </c>
      <c r="U575" s="1005">
        <f t="shared" si="491"/>
        <v>0</v>
      </c>
      <c r="V575" s="1005">
        <v>750</v>
      </c>
      <c r="W575" s="1005">
        <v>682</v>
      </c>
      <c r="X575" s="1005">
        <v>682</v>
      </c>
      <c r="Y575" s="1005">
        <v>0.9698</v>
      </c>
      <c r="Z575" s="1024">
        <f t="shared" si="556"/>
        <v>0.54708374063212772</v>
      </c>
      <c r="AA575" s="1005">
        <v>268640</v>
      </c>
      <c r="AB575" s="1005">
        <f t="shared" si="492"/>
        <v>294624</v>
      </c>
      <c r="AC575" s="1005">
        <f t="shared" si="493"/>
        <v>0</v>
      </c>
      <c r="AD575" s="1005">
        <v>750</v>
      </c>
      <c r="AE575" s="1005">
        <v>724</v>
      </c>
      <c r="AF575" s="1005">
        <v>724</v>
      </c>
      <c r="AG575" s="1005">
        <v>0.9748</v>
      </c>
      <c r="AH575" s="1024">
        <f t="shared" si="557"/>
        <v>0.4097791540426543</v>
      </c>
      <c r="AI575" s="1005">
        <v>220730</v>
      </c>
      <c r="AJ575" s="1005">
        <f t="shared" si="494"/>
        <v>323194</v>
      </c>
      <c r="AK575" s="1005">
        <f t="shared" si="495"/>
        <v>0</v>
      </c>
      <c r="AL575" s="1005">
        <v>750</v>
      </c>
      <c r="AM575" s="1005">
        <v>750</v>
      </c>
      <c r="AN575" s="1005">
        <v>750</v>
      </c>
      <c r="AO575" s="1005">
        <v>0.9657</v>
      </c>
      <c r="AP575" s="1024">
        <f t="shared" si="558"/>
        <v>0.36858422939068103</v>
      </c>
      <c r="AQ575" s="1005">
        <v>205670</v>
      </c>
      <c r="AR575" s="1005">
        <f t="shared" si="496"/>
        <v>334800</v>
      </c>
      <c r="AS575" s="1005">
        <f t="shared" si="497"/>
        <v>0</v>
      </c>
      <c r="AT575" s="1005">
        <v>750</v>
      </c>
      <c r="AU575" s="1005">
        <v>604</v>
      </c>
      <c r="AV575" s="1005">
        <v>604</v>
      </c>
      <c r="AW575" s="1005">
        <v>0.95799999999999996</v>
      </c>
      <c r="AX575" s="1024">
        <f t="shared" si="559"/>
        <v>8.2229580573951438E-2</v>
      </c>
      <c r="AY575" s="1005">
        <v>35760</v>
      </c>
      <c r="AZ575" s="1005">
        <f t="shared" si="498"/>
        <v>260928</v>
      </c>
      <c r="BA575" s="1005">
        <f t="shared" si="499"/>
        <v>0</v>
      </c>
      <c r="BB575" s="1005">
        <v>750</v>
      </c>
      <c r="BC575" s="1005">
        <v>252</v>
      </c>
      <c r="BD575" s="1005">
        <v>600</v>
      </c>
      <c r="BE575" s="1005">
        <v>0.96709999999999996</v>
      </c>
      <c r="BF575" s="1024">
        <f t="shared" si="544"/>
        <v>0.30060590544461513</v>
      </c>
      <c r="BG575" s="1005">
        <v>56360</v>
      </c>
      <c r="BH575" s="1005">
        <f t="shared" si="500"/>
        <v>112493</v>
      </c>
      <c r="BI575" s="1005">
        <f t="shared" si="501"/>
        <v>0</v>
      </c>
      <c r="BJ575" s="1005">
        <v>750</v>
      </c>
      <c r="BK575" s="1005">
        <v>246</v>
      </c>
      <c r="BL575" s="1005">
        <v>600</v>
      </c>
      <c r="BM575" s="1005">
        <v>0.96599999999999997</v>
      </c>
      <c r="BN575" s="1024">
        <f t="shared" si="545"/>
        <v>0.29957091237579042</v>
      </c>
      <c r="BO575" s="1005">
        <v>53060</v>
      </c>
      <c r="BP575" s="1005">
        <f t="shared" si="502"/>
        <v>106272</v>
      </c>
      <c r="BQ575" s="1005">
        <f t="shared" si="503"/>
        <v>0</v>
      </c>
      <c r="BR575" s="1005">
        <v>750</v>
      </c>
      <c r="BS575" s="1005">
        <v>594</v>
      </c>
      <c r="BT575" s="1005">
        <v>600</v>
      </c>
      <c r="BU575" s="1005">
        <v>0.97760000000000002</v>
      </c>
      <c r="BV575" s="1024">
        <f t="shared" si="546"/>
        <v>9.4968502226566748E-2</v>
      </c>
      <c r="BW575" s="1005">
        <v>41970</v>
      </c>
      <c r="BX575" s="1005">
        <f t="shared" si="504"/>
        <v>265162</v>
      </c>
      <c r="BY575" s="1005">
        <f t="shared" si="505"/>
        <v>0</v>
      </c>
      <c r="BZ575" s="1005">
        <v>750</v>
      </c>
      <c r="CA575" s="1005">
        <v>668</v>
      </c>
      <c r="CB575" s="1005">
        <v>668</v>
      </c>
      <c r="CC575" s="1005">
        <v>0.96150000000000002</v>
      </c>
      <c r="CD575" s="1024">
        <f t="shared" si="547"/>
        <v>0.16388593780181573</v>
      </c>
      <c r="CE575" s="1005">
        <v>81450</v>
      </c>
      <c r="CF575" s="1005">
        <f t="shared" si="506"/>
        <v>298195</v>
      </c>
      <c r="CG575" s="1005">
        <f t="shared" si="507"/>
        <v>0</v>
      </c>
      <c r="CH575" s="1005">
        <v>750</v>
      </c>
      <c r="CI575" s="1005">
        <v>370</v>
      </c>
      <c r="CJ575" s="1005">
        <v>600</v>
      </c>
      <c r="CK575" s="1005">
        <v>0.9637</v>
      </c>
      <c r="CL575" s="1024">
        <f t="shared" si="548"/>
        <v>0.23604407979407979</v>
      </c>
      <c r="CM575" s="1005">
        <v>58690</v>
      </c>
      <c r="CN575" s="1005">
        <f t="shared" si="508"/>
        <v>149184</v>
      </c>
      <c r="CO575" s="1005">
        <f t="shared" si="509"/>
        <v>0</v>
      </c>
      <c r="CP575" s="1005">
        <v>750</v>
      </c>
      <c r="CQ575" s="1005">
        <v>566</v>
      </c>
      <c r="CR575" s="1005">
        <v>600</v>
      </c>
      <c r="CS575" s="1005">
        <v>0.95450000000000002</v>
      </c>
      <c r="CT575" s="1024">
        <f t="shared" si="549"/>
        <v>0.20120920247729776</v>
      </c>
      <c r="CU575" s="1005">
        <v>84730</v>
      </c>
      <c r="CV575" s="1005">
        <f t="shared" si="510"/>
        <v>252662</v>
      </c>
      <c r="CW575" s="1005">
        <f t="shared" si="511"/>
        <v>0</v>
      </c>
    </row>
    <row r="576" spans="1:101">
      <c r="A576" s="1004">
        <v>570</v>
      </c>
      <c r="B576" s="1005" t="s">
        <v>1622</v>
      </c>
      <c r="C576" s="1004" t="s">
        <v>1274</v>
      </c>
      <c r="D576" s="1005" t="s">
        <v>2011</v>
      </c>
      <c r="E576" s="1004" t="s">
        <v>55</v>
      </c>
      <c r="F576" s="1004">
        <v>800</v>
      </c>
      <c r="G576" s="1005">
        <v>581.4</v>
      </c>
      <c r="H576" s="1004">
        <v>640</v>
      </c>
      <c r="I576" s="1005">
        <v>0.99739999999999995</v>
      </c>
      <c r="J576" s="1024">
        <f t="shared" si="554"/>
        <v>0.7656255972174445</v>
      </c>
      <c r="K576" s="1005">
        <v>320497</v>
      </c>
      <c r="L576" s="1005">
        <f t="shared" si="488"/>
        <v>251165</v>
      </c>
      <c r="M576" s="1005">
        <f t="shared" si="489"/>
        <v>69332</v>
      </c>
      <c r="N576" s="1005">
        <v>800</v>
      </c>
      <c r="O576" s="1005">
        <v>618.6</v>
      </c>
      <c r="P576" s="1005">
        <v>640</v>
      </c>
      <c r="Q576" s="1005">
        <v>0.99470000000000003</v>
      </c>
      <c r="R576" s="1024">
        <f t="shared" si="555"/>
        <v>0.55588581917545343</v>
      </c>
      <c r="S576" s="1005">
        <v>255840</v>
      </c>
      <c r="T576" s="1005">
        <f t="shared" si="490"/>
        <v>276143</v>
      </c>
      <c r="U576" s="1005">
        <f t="shared" si="491"/>
        <v>0</v>
      </c>
      <c r="V576" s="1005">
        <v>800</v>
      </c>
      <c r="W576" s="1005">
        <v>681.6</v>
      </c>
      <c r="X576" s="1005">
        <v>681.6</v>
      </c>
      <c r="Y576" s="1005">
        <v>0.99250000000000005</v>
      </c>
      <c r="Z576" s="1024">
        <f t="shared" si="556"/>
        <v>0.58876581246739701</v>
      </c>
      <c r="AA576" s="1005">
        <v>288938</v>
      </c>
      <c r="AB576" s="1005">
        <f t="shared" si="492"/>
        <v>294451</v>
      </c>
      <c r="AC576" s="1005">
        <f t="shared" si="493"/>
        <v>0</v>
      </c>
      <c r="AD576" s="1005">
        <v>800</v>
      </c>
      <c r="AE576" s="1005">
        <v>631.20000000000005</v>
      </c>
      <c r="AF576" s="1005">
        <v>640</v>
      </c>
      <c r="AG576" s="1005">
        <v>0.99419999999999997</v>
      </c>
      <c r="AH576" s="1024">
        <f t="shared" si="557"/>
        <v>0.4675064223121686</v>
      </c>
      <c r="AI576" s="1005">
        <v>219547</v>
      </c>
      <c r="AJ576" s="1005">
        <f t="shared" si="494"/>
        <v>281768</v>
      </c>
      <c r="AK576" s="1005">
        <f t="shared" si="495"/>
        <v>0</v>
      </c>
      <c r="AL576" s="1005">
        <v>800</v>
      </c>
      <c r="AM576" s="1005">
        <v>649.20000000000005</v>
      </c>
      <c r="AN576" s="1005">
        <v>649.20000000000005</v>
      </c>
      <c r="AO576" s="1005">
        <v>0.99129999999999996</v>
      </c>
      <c r="AP576" s="1024">
        <f t="shared" si="558"/>
        <v>0.51611288335022754</v>
      </c>
      <c r="AQ576" s="1005">
        <v>249285</v>
      </c>
      <c r="AR576" s="1005">
        <f t="shared" si="496"/>
        <v>289803</v>
      </c>
      <c r="AS576" s="1005">
        <f t="shared" si="497"/>
        <v>0</v>
      </c>
      <c r="AT576" s="1005">
        <v>800</v>
      </c>
      <c r="AU576" s="1005">
        <v>688.2</v>
      </c>
      <c r="AV576" s="1005">
        <v>688.2</v>
      </c>
      <c r="AW576" s="1005">
        <v>0.99170000000000003</v>
      </c>
      <c r="AX576" s="1024">
        <f t="shared" si="559"/>
        <v>0.46702347508799114</v>
      </c>
      <c r="AY576" s="1005">
        <v>231412</v>
      </c>
      <c r="AZ576" s="1005">
        <f t="shared" si="498"/>
        <v>297302</v>
      </c>
      <c r="BA576" s="1005">
        <f t="shared" si="499"/>
        <v>0</v>
      </c>
      <c r="BB576" s="1005">
        <v>800</v>
      </c>
      <c r="BC576" s="1005">
        <v>593.4</v>
      </c>
      <c r="BD576" s="1005">
        <v>640</v>
      </c>
      <c r="BE576" s="1005">
        <v>0.99619999999999997</v>
      </c>
      <c r="BF576" s="1024">
        <f t="shared" si="544"/>
        <v>0.67194108309686118</v>
      </c>
      <c r="BG576" s="1005">
        <v>296655</v>
      </c>
      <c r="BH576" s="1005">
        <f t="shared" si="500"/>
        <v>264894</v>
      </c>
      <c r="BI576" s="1005">
        <f t="shared" si="501"/>
        <v>31761</v>
      </c>
      <c r="BJ576" s="1005">
        <v>800</v>
      </c>
      <c r="BK576" s="1005">
        <v>575.4</v>
      </c>
      <c r="BL576" s="1005">
        <v>640</v>
      </c>
      <c r="BM576" s="1005">
        <v>0.99709999999999999</v>
      </c>
      <c r="BN576" s="1024">
        <f t="shared" si="545"/>
        <v>0.77779226045649408</v>
      </c>
      <c r="BO576" s="1005">
        <v>322230</v>
      </c>
      <c r="BP576" s="1005">
        <f t="shared" si="502"/>
        <v>248573</v>
      </c>
      <c r="BQ576" s="1005">
        <f t="shared" si="503"/>
        <v>73657</v>
      </c>
      <c r="BR576" s="1005">
        <v>800</v>
      </c>
      <c r="BS576" s="1005">
        <v>672</v>
      </c>
      <c r="BT576" s="1005">
        <v>672</v>
      </c>
      <c r="BU576" s="1005">
        <v>0.99490000000000001</v>
      </c>
      <c r="BV576" s="1024">
        <f t="shared" si="546"/>
        <v>0.58224726382488479</v>
      </c>
      <c r="BW576" s="1005">
        <v>291105</v>
      </c>
      <c r="BX576" s="1005">
        <f t="shared" si="504"/>
        <v>299981</v>
      </c>
      <c r="BY576" s="1005">
        <f t="shared" si="505"/>
        <v>0</v>
      </c>
      <c r="BZ576" s="1005">
        <v>800</v>
      </c>
      <c r="CA576" s="1005">
        <v>561</v>
      </c>
      <c r="CB576" s="1005">
        <v>640</v>
      </c>
      <c r="CC576" s="1005">
        <v>0.99670000000000003</v>
      </c>
      <c r="CD576" s="1024">
        <f t="shared" si="547"/>
        <v>0.67225863952619169</v>
      </c>
      <c r="CE576" s="1005">
        <v>280590</v>
      </c>
      <c r="CF576" s="1005">
        <f t="shared" si="506"/>
        <v>250430</v>
      </c>
      <c r="CG576" s="1005">
        <f t="shared" si="507"/>
        <v>30160</v>
      </c>
      <c r="CH576" s="1005">
        <v>800</v>
      </c>
      <c r="CI576" s="1005">
        <v>682.8</v>
      </c>
      <c r="CJ576" s="1005">
        <v>682.8</v>
      </c>
      <c r="CK576" s="1005">
        <v>0.99519999999999997</v>
      </c>
      <c r="CL576" s="1024">
        <f t="shared" si="548"/>
        <v>0.54687064119731077</v>
      </c>
      <c r="CM576" s="1005">
        <v>250927</v>
      </c>
      <c r="CN576" s="1005">
        <f t="shared" si="508"/>
        <v>275305</v>
      </c>
      <c r="CO576" s="1005">
        <f t="shared" si="509"/>
        <v>0</v>
      </c>
      <c r="CP576" s="1005">
        <v>800</v>
      </c>
      <c r="CQ576" s="1005">
        <v>677.4</v>
      </c>
      <c r="CR576" s="1005">
        <v>677.4</v>
      </c>
      <c r="CS576" s="1005">
        <v>0.99629999999999996</v>
      </c>
      <c r="CT576" s="1024">
        <f t="shared" si="549"/>
        <v>0.65418535767688601</v>
      </c>
      <c r="CU576" s="1005">
        <v>329700</v>
      </c>
      <c r="CV576" s="1005">
        <f t="shared" si="510"/>
        <v>302391</v>
      </c>
      <c r="CW576" s="1005">
        <f t="shared" si="511"/>
        <v>27309</v>
      </c>
    </row>
    <row r="577" spans="1:101">
      <c r="A577" s="1004">
        <v>571</v>
      </c>
      <c r="B577" s="1005" t="s">
        <v>1621</v>
      </c>
      <c r="C577" s="1004" t="s">
        <v>1274</v>
      </c>
      <c r="D577" s="1005" t="s">
        <v>2011</v>
      </c>
      <c r="E577" s="1004" t="s">
        <v>55</v>
      </c>
      <c r="F577" s="1004">
        <v>800</v>
      </c>
      <c r="G577" s="1005">
        <v>885.6</v>
      </c>
      <c r="H577" s="1004">
        <v>885.6</v>
      </c>
      <c r="I577" s="1005">
        <v>0.99419999999999997</v>
      </c>
      <c r="J577" s="1024">
        <f t="shared" si="554"/>
        <v>0.65989159891598914</v>
      </c>
      <c r="K577" s="1005">
        <v>420768</v>
      </c>
      <c r="L577" s="1005">
        <f t="shared" si="488"/>
        <v>382579</v>
      </c>
      <c r="M577" s="1005">
        <f t="shared" si="489"/>
        <v>38189</v>
      </c>
      <c r="N577" s="1005">
        <v>800</v>
      </c>
      <c r="O577" s="1005">
        <v>680.4</v>
      </c>
      <c r="P577" s="1005">
        <v>680.4</v>
      </c>
      <c r="Q577" s="1005">
        <v>0.99319999999999997</v>
      </c>
      <c r="R577" s="1024">
        <f t="shared" si="555"/>
        <v>0.63893866985264836</v>
      </c>
      <c r="S577" s="1005">
        <v>323442</v>
      </c>
      <c r="T577" s="1005">
        <f t="shared" si="490"/>
        <v>303731</v>
      </c>
      <c r="U577" s="1005">
        <f t="shared" si="491"/>
        <v>19711</v>
      </c>
      <c r="V577" s="1005">
        <v>800</v>
      </c>
      <c r="W577" s="1005">
        <v>644.4</v>
      </c>
      <c r="X577" s="1005">
        <v>644.4</v>
      </c>
      <c r="Y577" s="1005">
        <v>0.98980000000000001</v>
      </c>
      <c r="Z577" s="1024">
        <f t="shared" si="556"/>
        <v>0.69293140906269401</v>
      </c>
      <c r="AA577" s="1005">
        <v>321498</v>
      </c>
      <c r="AB577" s="1005">
        <f t="shared" si="492"/>
        <v>278381</v>
      </c>
      <c r="AC577" s="1005">
        <f t="shared" si="493"/>
        <v>43117</v>
      </c>
      <c r="AD577" s="1005">
        <v>800</v>
      </c>
      <c r="AE577" s="1005">
        <v>640.79999999999995</v>
      </c>
      <c r="AF577" s="1005">
        <v>640.79999999999995</v>
      </c>
      <c r="AG577" s="1005">
        <v>0.99319999999999997</v>
      </c>
      <c r="AH577" s="1024">
        <f t="shared" si="557"/>
        <v>0.67661139301679363</v>
      </c>
      <c r="AI577" s="1005">
        <v>322578</v>
      </c>
      <c r="AJ577" s="1005">
        <f t="shared" si="494"/>
        <v>286053</v>
      </c>
      <c r="AK577" s="1005">
        <f t="shared" si="495"/>
        <v>36525</v>
      </c>
      <c r="AL577" s="1005">
        <v>800</v>
      </c>
      <c r="AM577" s="1005">
        <v>651.6</v>
      </c>
      <c r="AN577" s="1005">
        <v>651.6</v>
      </c>
      <c r="AO577" s="1005">
        <v>0.99470000000000003</v>
      </c>
      <c r="AP577" s="1024">
        <f t="shared" si="558"/>
        <v>0.35829917424107405</v>
      </c>
      <c r="AQ577" s="1005">
        <v>173700</v>
      </c>
      <c r="AR577" s="1005">
        <f t="shared" si="496"/>
        <v>290874</v>
      </c>
      <c r="AS577" s="1005">
        <f t="shared" si="497"/>
        <v>0</v>
      </c>
      <c r="AT577" s="1005">
        <v>800</v>
      </c>
      <c r="AU577" s="1005">
        <v>705.6</v>
      </c>
      <c r="AV577" s="1005">
        <v>705.6</v>
      </c>
      <c r="AW577" s="1005">
        <v>0.99329999999999996</v>
      </c>
      <c r="AX577" s="1024">
        <f t="shared" si="559"/>
        <v>0.62971230158730163</v>
      </c>
      <c r="AY577" s="1005">
        <v>319914</v>
      </c>
      <c r="AZ577" s="1005">
        <f t="shared" si="498"/>
        <v>304819</v>
      </c>
      <c r="BA577" s="1005">
        <f t="shared" si="499"/>
        <v>15095</v>
      </c>
      <c r="BB577" s="1005">
        <v>800</v>
      </c>
      <c r="BC577" s="1005">
        <v>788.4</v>
      </c>
      <c r="BD577" s="1005">
        <v>788.4</v>
      </c>
      <c r="BE577" s="1005">
        <v>0.9919</v>
      </c>
      <c r="BF577" s="1024">
        <f t="shared" si="544"/>
        <v>0.63451293759512939</v>
      </c>
      <c r="BG577" s="1005">
        <v>372186</v>
      </c>
      <c r="BH577" s="1005">
        <f t="shared" si="500"/>
        <v>351942</v>
      </c>
      <c r="BI577" s="1005">
        <f t="shared" si="501"/>
        <v>20244</v>
      </c>
      <c r="BJ577" s="1005">
        <v>800</v>
      </c>
      <c r="BK577" s="1005">
        <v>810</v>
      </c>
      <c r="BL577" s="1005">
        <v>810</v>
      </c>
      <c r="BM577" s="1005">
        <v>0.99239999999999995</v>
      </c>
      <c r="BN577" s="1024">
        <f t="shared" si="545"/>
        <v>0.57006172839506175</v>
      </c>
      <c r="BO577" s="1005">
        <v>332460</v>
      </c>
      <c r="BP577" s="1005">
        <f t="shared" si="502"/>
        <v>349920</v>
      </c>
      <c r="BQ577" s="1005">
        <f t="shared" si="503"/>
        <v>0</v>
      </c>
      <c r="BR577" s="1005">
        <v>800</v>
      </c>
      <c r="BS577" s="1005">
        <v>1090.8</v>
      </c>
      <c r="BT577" s="1005">
        <v>1090.8</v>
      </c>
      <c r="BU577" s="1005">
        <v>0.99209999999999998</v>
      </c>
      <c r="BV577" s="1024">
        <f t="shared" si="546"/>
        <v>0.55972532737144687</v>
      </c>
      <c r="BW577" s="1005">
        <v>454248</v>
      </c>
      <c r="BX577" s="1005">
        <f t="shared" si="504"/>
        <v>486933</v>
      </c>
      <c r="BY577" s="1005">
        <f t="shared" si="505"/>
        <v>0</v>
      </c>
      <c r="BZ577" s="1005">
        <v>800</v>
      </c>
      <c r="CA577" s="1005">
        <v>860.4</v>
      </c>
      <c r="CB577" s="1005">
        <v>860.4</v>
      </c>
      <c r="CC577" s="1005">
        <v>0.99370000000000003</v>
      </c>
      <c r="CD577" s="1024">
        <f t="shared" si="547"/>
        <v>0.62978022225221575</v>
      </c>
      <c r="CE577" s="1005">
        <v>403146</v>
      </c>
      <c r="CF577" s="1005">
        <f t="shared" si="506"/>
        <v>384083</v>
      </c>
      <c r="CG577" s="1005">
        <f t="shared" si="507"/>
        <v>19063</v>
      </c>
      <c r="CH577" s="1005">
        <v>800</v>
      </c>
      <c r="CI577" s="1005">
        <v>799.2</v>
      </c>
      <c r="CJ577" s="1005">
        <v>799.2</v>
      </c>
      <c r="CK577" s="1005">
        <v>0.99139999999999995</v>
      </c>
      <c r="CL577" s="1024">
        <f t="shared" si="548"/>
        <v>0.6516784641784642</v>
      </c>
      <c r="CM577" s="1005">
        <v>349992</v>
      </c>
      <c r="CN577" s="1005">
        <f t="shared" si="508"/>
        <v>322237</v>
      </c>
      <c r="CO577" s="1005">
        <f t="shared" si="509"/>
        <v>27755</v>
      </c>
      <c r="CP577" s="1005">
        <v>800</v>
      </c>
      <c r="CQ577" s="1005">
        <v>842.4</v>
      </c>
      <c r="CR577" s="1005">
        <v>842.4</v>
      </c>
      <c r="CS577" s="1005">
        <v>0.99299999999999999</v>
      </c>
      <c r="CT577" s="1024">
        <f t="shared" si="549"/>
        <v>0.66833815825751308</v>
      </c>
      <c r="CU577" s="1005">
        <v>418878</v>
      </c>
      <c r="CV577" s="1005">
        <f t="shared" si="510"/>
        <v>376047</v>
      </c>
      <c r="CW577" s="1005">
        <f t="shared" si="511"/>
        <v>42831</v>
      </c>
    </row>
    <row r="578" spans="1:101">
      <c r="A578" s="1004">
        <v>572</v>
      </c>
      <c r="B578" s="1005" t="s">
        <v>843</v>
      </c>
      <c r="C578" s="1004" t="s">
        <v>1276</v>
      </c>
      <c r="D578" s="1005" t="s">
        <v>2011</v>
      </c>
      <c r="E578" s="1004" t="s">
        <v>55</v>
      </c>
      <c r="F578" s="1004">
        <v>800</v>
      </c>
      <c r="G578" s="1005">
        <v>594</v>
      </c>
      <c r="H578" s="1004">
        <v>640</v>
      </c>
      <c r="I578" s="1005">
        <v>0.9637</v>
      </c>
      <c r="J578" s="1024">
        <f t="shared" si="554"/>
        <v>0.17424242424242425</v>
      </c>
      <c r="K578" s="1005">
        <v>74520</v>
      </c>
      <c r="L578" s="1005">
        <f t="shared" si="488"/>
        <v>256608</v>
      </c>
      <c r="M578" s="1005">
        <f t="shared" si="489"/>
        <v>0</v>
      </c>
      <c r="N578" s="1005">
        <v>800</v>
      </c>
      <c r="O578" s="1005">
        <v>594</v>
      </c>
      <c r="P578" s="1005">
        <v>640</v>
      </c>
      <c r="Q578" s="1005">
        <v>0.95930000000000004</v>
      </c>
      <c r="R578" s="1024">
        <f t="shared" si="555"/>
        <v>0.12328934506353861</v>
      </c>
      <c r="S578" s="1005">
        <v>54486</v>
      </c>
      <c r="T578" s="1005">
        <f t="shared" si="490"/>
        <v>265162</v>
      </c>
      <c r="U578" s="1005">
        <f t="shared" si="491"/>
        <v>0</v>
      </c>
      <c r="V578" s="1005">
        <v>800</v>
      </c>
      <c r="W578" s="1005">
        <v>612</v>
      </c>
      <c r="X578" s="1005">
        <v>640</v>
      </c>
      <c r="Y578" s="1005">
        <v>0.96130000000000004</v>
      </c>
      <c r="Z578" s="1024">
        <f t="shared" si="556"/>
        <v>0.21584967320261439</v>
      </c>
      <c r="AA578" s="1005">
        <v>95112</v>
      </c>
      <c r="AB578" s="1005">
        <f t="shared" si="492"/>
        <v>264384</v>
      </c>
      <c r="AC578" s="1005">
        <f t="shared" si="493"/>
        <v>0</v>
      </c>
      <c r="AD578" s="1005">
        <v>800</v>
      </c>
      <c r="AE578" s="1005">
        <v>612</v>
      </c>
      <c r="AF578" s="1005">
        <v>640</v>
      </c>
      <c r="AG578" s="1005">
        <v>0.9627</v>
      </c>
      <c r="AH578" s="1024">
        <f t="shared" si="557"/>
        <v>9.0172359266287166E-2</v>
      </c>
      <c r="AI578" s="1005">
        <v>41058</v>
      </c>
      <c r="AJ578" s="1005">
        <f t="shared" si="494"/>
        <v>273197</v>
      </c>
      <c r="AK578" s="1005">
        <f t="shared" si="495"/>
        <v>0</v>
      </c>
      <c r="AL578" s="1005">
        <v>800</v>
      </c>
      <c r="AM578" s="1005">
        <v>599.04</v>
      </c>
      <c r="AN578" s="1005">
        <v>640</v>
      </c>
      <c r="AO578" s="1005">
        <v>0.95899999999999996</v>
      </c>
      <c r="AP578" s="1024">
        <f t="shared" si="558"/>
        <v>0.21809088089330028</v>
      </c>
      <c r="AQ578" s="1005">
        <v>97200</v>
      </c>
      <c r="AR578" s="1005">
        <f t="shared" si="496"/>
        <v>267411</v>
      </c>
      <c r="AS578" s="1005">
        <f t="shared" si="497"/>
        <v>0</v>
      </c>
      <c r="AT578" s="1005">
        <v>800</v>
      </c>
      <c r="AU578" s="1005">
        <v>604.08000000000004</v>
      </c>
      <c r="AV578" s="1005">
        <v>640</v>
      </c>
      <c r="AW578" s="1005">
        <v>0.95960000000000001</v>
      </c>
      <c r="AX578" s="1024">
        <f t="shared" si="559"/>
        <v>0.18503343927956561</v>
      </c>
      <c r="AY578" s="1005">
        <v>80478</v>
      </c>
      <c r="AZ578" s="1005">
        <f t="shared" si="498"/>
        <v>260963</v>
      </c>
      <c r="BA578" s="1005">
        <f t="shared" si="499"/>
        <v>0</v>
      </c>
      <c r="BB578" s="1005">
        <v>800</v>
      </c>
      <c r="BC578" s="1005">
        <v>604.79999999999995</v>
      </c>
      <c r="BD578" s="1005">
        <v>640</v>
      </c>
      <c r="BE578" s="1005">
        <v>0.95899999999999996</v>
      </c>
      <c r="BF578" s="1024">
        <f t="shared" si="544"/>
        <v>0.10018641193036355</v>
      </c>
      <c r="BG578" s="1005">
        <v>45081</v>
      </c>
      <c r="BH578" s="1005">
        <f t="shared" si="500"/>
        <v>269983</v>
      </c>
      <c r="BI578" s="1005">
        <f t="shared" si="501"/>
        <v>0</v>
      </c>
      <c r="BJ578" s="1005">
        <v>800</v>
      </c>
      <c r="BK578" s="1005">
        <v>597.6</v>
      </c>
      <c r="BL578" s="1005">
        <v>640</v>
      </c>
      <c r="BM578" s="1005">
        <v>0.9456</v>
      </c>
      <c r="BN578" s="1024">
        <f t="shared" si="545"/>
        <v>6.8063922356091031E-2</v>
      </c>
      <c r="BO578" s="1005">
        <v>29286</v>
      </c>
      <c r="BP578" s="1005">
        <f t="shared" si="502"/>
        <v>258163</v>
      </c>
      <c r="BQ578" s="1005">
        <f t="shared" si="503"/>
        <v>0</v>
      </c>
      <c r="BR578" s="1005">
        <v>800</v>
      </c>
      <c r="BS578" s="1005">
        <v>588.6</v>
      </c>
      <c r="BT578" s="1005">
        <v>640</v>
      </c>
      <c r="BU578" s="1005">
        <v>0.95640000000000003</v>
      </c>
      <c r="BV578" s="1024">
        <f t="shared" si="546"/>
        <v>0.1440679359442307</v>
      </c>
      <c r="BW578" s="1005">
        <v>63090</v>
      </c>
      <c r="BX578" s="1005">
        <f t="shared" si="504"/>
        <v>262751</v>
      </c>
      <c r="BY578" s="1005">
        <f t="shared" si="505"/>
        <v>0</v>
      </c>
      <c r="BZ578" s="1005">
        <v>800</v>
      </c>
      <c r="CA578" s="1005">
        <v>362.88</v>
      </c>
      <c r="CB578" s="1005">
        <v>640</v>
      </c>
      <c r="CC578" s="1005">
        <v>0.95489999999999997</v>
      </c>
      <c r="CD578" s="1024">
        <f t="shared" si="547"/>
        <v>0.14737609873698584</v>
      </c>
      <c r="CE578" s="1005">
        <v>39789</v>
      </c>
      <c r="CF578" s="1005">
        <f t="shared" si="506"/>
        <v>161990</v>
      </c>
      <c r="CG578" s="1005">
        <f t="shared" si="507"/>
        <v>0</v>
      </c>
      <c r="CH578" s="1005"/>
      <c r="CI578" s="1005"/>
      <c r="CJ578" s="1005"/>
      <c r="CK578" s="1005"/>
      <c r="CL578" s="1024">
        <v>0</v>
      </c>
      <c r="CM578" s="1005"/>
      <c r="CN578" s="1005">
        <f t="shared" si="508"/>
        <v>0</v>
      </c>
      <c r="CO578" s="1005">
        <f t="shared" si="509"/>
        <v>0</v>
      </c>
      <c r="CP578" s="1005"/>
      <c r="CQ578" s="1005"/>
      <c r="CR578" s="1005"/>
      <c r="CS578" s="1005"/>
      <c r="CT578" s="1024">
        <v>0</v>
      </c>
      <c r="CU578" s="1005"/>
      <c r="CV578" s="1005">
        <f t="shared" si="510"/>
        <v>0</v>
      </c>
      <c r="CW578" s="1005">
        <f t="shared" si="511"/>
        <v>0</v>
      </c>
    </row>
    <row r="579" spans="1:101">
      <c r="A579" s="1004">
        <v>573</v>
      </c>
      <c r="B579" s="1005" t="s">
        <v>308</v>
      </c>
      <c r="C579" s="1004" t="s">
        <v>1274</v>
      </c>
      <c r="D579" s="1005" t="s">
        <v>2011</v>
      </c>
      <c r="E579" s="1004" t="s">
        <v>55</v>
      </c>
      <c r="F579" s="1004">
        <v>800</v>
      </c>
      <c r="G579" s="1005">
        <v>560</v>
      </c>
      <c r="H579" s="1004">
        <v>640</v>
      </c>
      <c r="I579" s="1005">
        <v>0.877</v>
      </c>
      <c r="J579" s="1024">
        <f t="shared" si="554"/>
        <v>0.45813492063492062</v>
      </c>
      <c r="K579" s="1005">
        <v>184720</v>
      </c>
      <c r="L579" s="1005">
        <f t="shared" si="488"/>
        <v>241920</v>
      </c>
      <c r="M579" s="1005">
        <f t="shared" si="489"/>
        <v>0</v>
      </c>
      <c r="N579" s="1005">
        <v>800</v>
      </c>
      <c r="O579" s="1005">
        <v>560</v>
      </c>
      <c r="P579" s="1005">
        <v>640</v>
      </c>
      <c r="Q579" s="1005">
        <v>0.9012</v>
      </c>
      <c r="R579" s="1024">
        <f t="shared" si="555"/>
        <v>0.28763440860215056</v>
      </c>
      <c r="S579" s="1005">
        <v>119840</v>
      </c>
      <c r="T579" s="1005">
        <f t="shared" si="490"/>
        <v>249984</v>
      </c>
      <c r="U579" s="1005">
        <f t="shared" si="491"/>
        <v>0</v>
      </c>
      <c r="V579" s="1005">
        <v>800</v>
      </c>
      <c r="W579" s="1005">
        <v>560</v>
      </c>
      <c r="X579" s="1005">
        <v>640</v>
      </c>
      <c r="Y579" s="1005">
        <v>0.91159999999999997</v>
      </c>
      <c r="Z579" s="1024">
        <f t="shared" si="556"/>
        <v>0.20208333333333334</v>
      </c>
      <c r="AA579" s="1005">
        <v>81480</v>
      </c>
      <c r="AB579" s="1005">
        <f t="shared" si="492"/>
        <v>241920</v>
      </c>
      <c r="AC579" s="1005">
        <f t="shared" si="493"/>
        <v>0</v>
      </c>
      <c r="AD579" s="1005">
        <v>800</v>
      </c>
      <c r="AE579" s="1005">
        <v>560</v>
      </c>
      <c r="AF579" s="1005">
        <v>640</v>
      </c>
      <c r="AG579" s="1005">
        <v>0.90629999999999999</v>
      </c>
      <c r="AH579" s="1024">
        <f t="shared" si="557"/>
        <v>0.24711981566820276</v>
      </c>
      <c r="AI579" s="1005">
        <v>102960</v>
      </c>
      <c r="AJ579" s="1005">
        <f t="shared" si="494"/>
        <v>249984</v>
      </c>
      <c r="AK579" s="1005">
        <f t="shared" si="495"/>
        <v>0</v>
      </c>
      <c r="AL579" s="1005">
        <v>800</v>
      </c>
      <c r="AM579" s="1005">
        <v>560</v>
      </c>
      <c r="AN579" s="1005">
        <v>640</v>
      </c>
      <c r="AO579" s="1005">
        <v>0.92979999999999996</v>
      </c>
      <c r="AP579" s="1024">
        <f t="shared" si="558"/>
        <v>0.24894393241167434</v>
      </c>
      <c r="AQ579" s="1005">
        <v>103720</v>
      </c>
      <c r="AR579" s="1005">
        <f t="shared" si="496"/>
        <v>249984</v>
      </c>
      <c r="AS579" s="1005">
        <f t="shared" si="497"/>
        <v>0</v>
      </c>
      <c r="AT579" s="1005">
        <v>800</v>
      </c>
      <c r="AU579" s="1005">
        <v>248</v>
      </c>
      <c r="AV579" s="1005">
        <v>640</v>
      </c>
      <c r="AW579" s="1005">
        <v>0.96550000000000002</v>
      </c>
      <c r="AX579" s="1024">
        <f t="shared" si="559"/>
        <v>0.22132616487455198</v>
      </c>
      <c r="AY579" s="1005">
        <v>39520</v>
      </c>
      <c r="AZ579" s="1005">
        <f t="shared" si="498"/>
        <v>107136</v>
      </c>
      <c r="BA579" s="1005">
        <f t="shared" si="499"/>
        <v>0</v>
      </c>
      <c r="BB579" s="1005">
        <v>800</v>
      </c>
      <c r="BC579" s="1005">
        <v>336</v>
      </c>
      <c r="BD579" s="1005">
        <v>640</v>
      </c>
      <c r="BE579" s="1005">
        <v>0.95099999999999996</v>
      </c>
      <c r="BF579" s="1024">
        <f t="shared" si="544"/>
        <v>0.22545442908346133</v>
      </c>
      <c r="BG579" s="1005">
        <v>56360</v>
      </c>
      <c r="BH579" s="1005">
        <f t="shared" si="500"/>
        <v>149990</v>
      </c>
      <c r="BI579" s="1005">
        <f t="shared" si="501"/>
        <v>0</v>
      </c>
      <c r="BJ579" s="1005">
        <v>800</v>
      </c>
      <c r="BK579" s="1005">
        <v>232</v>
      </c>
      <c r="BL579" s="1005">
        <v>640</v>
      </c>
      <c r="BM579" s="1005">
        <v>0.96440000000000003</v>
      </c>
      <c r="BN579" s="1024">
        <f t="shared" si="545"/>
        <v>0.33022030651340994</v>
      </c>
      <c r="BO579" s="1005">
        <v>55160</v>
      </c>
      <c r="BP579" s="1005">
        <f t="shared" si="502"/>
        <v>100224</v>
      </c>
      <c r="BQ579" s="1005">
        <f t="shared" si="503"/>
        <v>0</v>
      </c>
      <c r="BR579" s="1005">
        <v>800</v>
      </c>
      <c r="BS579" s="1005">
        <v>256</v>
      </c>
      <c r="BT579" s="1005">
        <v>640</v>
      </c>
      <c r="BU579" s="1005">
        <v>0.9627</v>
      </c>
      <c r="BV579" s="1024">
        <f t="shared" si="546"/>
        <v>0.36059307795698925</v>
      </c>
      <c r="BW579" s="1005">
        <v>68680</v>
      </c>
      <c r="BX579" s="1005">
        <f t="shared" si="504"/>
        <v>114278</v>
      </c>
      <c r="BY579" s="1005">
        <f t="shared" si="505"/>
        <v>0</v>
      </c>
      <c r="BZ579" s="1005">
        <v>800</v>
      </c>
      <c r="CA579" s="1005">
        <v>256</v>
      </c>
      <c r="CB579" s="1005">
        <v>640</v>
      </c>
      <c r="CC579" s="1005">
        <v>0.96009999999999995</v>
      </c>
      <c r="CD579" s="1024">
        <f t="shared" si="547"/>
        <v>0.41141633064516131</v>
      </c>
      <c r="CE579" s="1005">
        <v>78360</v>
      </c>
      <c r="CF579" s="1005">
        <f t="shared" si="506"/>
        <v>114278</v>
      </c>
      <c r="CG579" s="1005">
        <f t="shared" si="507"/>
        <v>0</v>
      </c>
      <c r="CH579" s="1005">
        <v>800</v>
      </c>
      <c r="CI579" s="1005">
        <v>296</v>
      </c>
      <c r="CJ579" s="1005">
        <v>640</v>
      </c>
      <c r="CK579" s="1005">
        <v>0.95469999999999999</v>
      </c>
      <c r="CL579" s="1024">
        <f t="shared" ref="CL579:CL599" si="560">+(CM579/(24*28*CI579))</f>
        <v>0.3597570785070785</v>
      </c>
      <c r="CM579" s="1005">
        <v>71560</v>
      </c>
      <c r="CN579" s="1005">
        <f t="shared" si="508"/>
        <v>119347</v>
      </c>
      <c r="CO579" s="1005">
        <f t="shared" si="509"/>
        <v>0</v>
      </c>
      <c r="CP579" s="1005">
        <v>800</v>
      </c>
      <c r="CQ579" s="1005">
        <v>264</v>
      </c>
      <c r="CR579" s="1005">
        <v>640</v>
      </c>
      <c r="CS579" s="1005">
        <v>0.95330000000000004</v>
      </c>
      <c r="CT579" s="1024">
        <f t="shared" ref="CT579:CT599" si="561">+(CU579/(24*31*CQ579))</f>
        <v>0.41503747148908438</v>
      </c>
      <c r="CU579" s="1005">
        <v>81520</v>
      </c>
      <c r="CV579" s="1005">
        <f t="shared" si="510"/>
        <v>117850</v>
      </c>
      <c r="CW579" s="1005">
        <f t="shared" si="511"/>
        <v>0</v>
      </c>
    </row>
    <row r="580" spans="1:101">
      <c r="A580" s="1004">
        <v>574</v>
      </c>
      <c r="B580" s="1005" t="s">
        <v>372</v>
      </c>
      <c r="C580" s="1004" t="s">
        <v>1274</v>
      </c>
      <c r="D580" s="1005" t="s">
        <v>2050</v>
      </c>
      <c r="E580" s="1004" t="s">
        <v>55</v>
      </c>
      <c r="F580" s="1004">
        <v>810</v>
      </c>
      <c r="G580" s="1005">
        <v>300</v>
      </c>
      <c r="H580" s="1004">
        <v>810</v>
      </c>
      <c r="I580" s="1005">
        <v>0.98129999999999995</v>
      </c>
      <c r="J580" s="1024">
        <f t="shared" si="554"/>
        <v>0.66194444444444445</v>
      </c>
      <c r="K580" s="1005">
        <v>142980</v>
      </c>
      <c r="L580" s="1005">
        <f t="shared" si="488"/>
        <v>129600</v>
      </c>
      <c r="M580" s="1005">
        <f t="shared" si="489"/>
        <v>13380</v>
      </c>
      <c r="N580" s="1005">
        <v>810</v>
      </c>
      <c r="O580" s="1005">
        <v>420</v>
      </c>
      <c r="P580" s="1005">
        <v>810</v>
      </c>
      <c r="Q580" s="1005">
        <v>0.97789999999999999</v>
      </c>
      <c r="R580" s="1024">
        <f t="shared" si="555"/>
        <v>0.40380184331797236</v>
      </c>
      <c r="S580" s="1005">
        <v>126180</v>
      </c>
      <c r="T580" s="1005">
        <f t="shared" si="490"/>
        <v>187488</v>
      </c>
      <c r="U580" s="1005">
        <f t="shared" si="491"/>
        <v>0</v>
      </c>
      <c r="V580" s="1005">
        <v>810</v>
      </c>
      <c r="W580" s="1005">
        <v>380</v>
      </c>
      <c r="X580" s="1005">
        <v>810</v>
      </c>
      <c r="Y580" s="1005">
        <v>0.97909999999999997</v>
      </c>
      <c r="Z580" s="1024">
        <f t="shared" si="556"/>
        <v>0.44780701754385965</v>
      </c>
      <c r="AA580" s="1005">
        <v>122520</v>
      </c>
      <c r="AB580" s="1005">
        <f t="shared" si="492"/>
        <v>164160</v>
      </c>
      <c r="AC580" s="1005">
        <f t="shared" si="493"/>
        <v>0</v>
      </c>
      <c r="AD580" s="1005">
        <v>810</v>
      </c>
      <c r="AE580" s="1005">
        <v>372</v>
      </c>
      <c r="AF580" s="1005">
        <v>810</v>
      </c>
      <c r="AG580" s="1005">
        <v>0.98170000000000002</v>
      </c>
      <c r="AH580" s="1024">
        <f t="shared" si="557"/>
        <v>0.47886677650595444</v>
      </c>
      <c r="AI580" s="1005">
        <v>132535</v>
      </c>
      <c r="AJ580" s="1005">
        <f t="shared" si="494"/>
        <v>166061</v>
      </c>
      <c r="AK580" s="1005">
        <f t="shared" si="495"/>
        <v>0</v>
      </c>
      <c r="AL580" s="1005">
        <v>810</v>
      </c>
      <c r="AM580" s="1005">
        <v>349.6</v>
      </c>
      <c r="AN580" s="1005">
        <v>810</v>
      </c>
      <c r="AO580" s="1005">
        <v>0.97909999999999997</v>
      </c>
      <c r="AP580" s="1024">
        <f t="shared" si="558"/>
        <v>0.49182552717698869</v>
      </c>
      <c r="AQ580" s="1005">
        <v>127925</v>
      </c>
      <c r="AR580" s="1005">
        <f t="shared" si="496"/>
        <v>156061</v>
      </c>
      <c r="AS580" s="1005">
        <f t="shared" si="497"/>
        <v>0</v>
      </c>
      <c r="AT580" s="1005">
        <v>810</v>
      </c>
      <c r="AU580" s="1005">
        <v>300</v>
      </c>
      <c r="AV580" s="1005">
        <v>810</v>
      </c>
      <c r="AW580" s="1005">
        <v>0.97319999999999995</v>
      </c>
      <c r="AX580" s="1024">
        <f t="shared" si="559"/>
        <v>0.57157407407407412</v>
      </c>
      <c r="AY580" s="1005">
        <v>123460</v>
      </c>
      <c r="AZ580" s="1005">
        <f t="shared" si="498"/>
        <v>129600</v>
      </c>
      <c r="BA580" s="1005">
        <f t="shared" si="499"/>
        <v>0</v>
      </c>
      <c r="BB580" s="1005">
        <v>810</v>
      </c>
      <c r="BC580" s="1005">
        <v>270</v>
      </c>
      <c r="BD580" s="1005">
        <v>810</v>
      </c>
      <c r="BE580" s="1005">
        <v>0.9718</v>
      </c>
      <c r="BF580" s="1024">
        <f t="shared" si="544"/>
        <v>0.4594782954998009</v>
      </c>
      <c r="BG580" s="1005">
        <v>92300</v>
      </c>
      <c r="BH580" s="1005">
        <f t="shared" si="500"/>
        <v>120528</v>
      </c>
      <c r="BI580" s="1005">
        <f t="shared" si="501"/>
        <v>0</v>
      </c>
      <c r="BJ580" s="1005">
        <v>810</v>
      </c>
      <c r="BK580" s="1005">
        <v>212</v>
      </c>
      <c r="BL580" s="1005">
        <v>810</v>
      </c>
      <c r="BM580" s="1005">
        <v>0.95589999999999997</v>
      </c>
      <c r="BN580" s="1024">
        <f t="shared" si="545"/>
        <v>0.63675969601677151</v>
      </c>
      <c r="BO580" s="1005">
        <v>97195</v>
      </c>
      <c r="BP580" s="1005">
        <f t="shared" si="502"/>
        <v>91584</v>
      </c>
      <c r="BQ580" s="1005">
        <f t="shared" si="503"/>
        <v>5611</v>
      </c>
      <c r="BR580" s="1005">
        <v>810</v>
      </c>
      <c r="BS580" s="1005">
        <v>248</v>
      </c>
      <c r="BT580" s="1005">
        <v>810</v>
      </c>
      <c r="BU580" s="1005">
        <v>0.94889999999999997</v>
      </c>
      <c r="BV580" s="1024">
        <f t="shared" si="546"/>
        <v>0.43598790322580644</v>
      </c>
      <c r="BW580" s="1005">
        <v>80445</v>
      </c>
      <c r="BX580" s="1005">
        <f t="shared" si="504"/>
        <v>110707</v>
      </c>
      <c r="BY580" s="1005">
        <f t="shared" si="505"/>
        <v>0</v>
      </c>
      <c r="BZ580" s="1005">
        <v>810</v>
      </c>
      <c r="CA580" s="1005">
        <v>282</v>
      </c>
      <c r="CB580" s="1005">
        <v>810</v>
      </c>
      <c r="CC580" s="1005">
        <v>0.95420000000000005</v>
      </c>
      <c r="CD580" s="1024">
        <f t="shared" si="547"/>
        <v>0.39548062990925037</v>
      </c>
      <c r="CE580" s="1005">
        <v>82975</v>
      </c>
      <c r="CF580" s="1005">
        <f t="shared" si="506"/>
        <v>125885</v>
      </c>
      <c r="CG580" s="1005">
        <f t="shared" si="507"/>
        <v>0</v>
      </c>
      <c r="CH580" s="1005">
        <v>810</v>
      </c>
      <c r="CI580" s="1005">
        <v>230</v>
      </c>
      <c r="CJ580" s="1005">
        <v>810</v>
      </c>
      <c r="CK580" s="1005">
        <v>0.95320000000000005</v>
      </c>
      <c r="CL580" s="1024">
        <f t="shared" si="560"/>
        <v>0.4301565734989648</v>
      </c>
      <c r="CM580" s="1005">
        <v>66485</v>
      </c>
      <c r="CN580" s="1005">
        <f t="shared" si="508"/>
        <v>92736</v>
      </c>
      <c r="CO580" s="1005">
        <f t="shared" si="509"/>
        <v>0</v>
      </c>
      <c r="CP580" s="1005">
        <v>810</v>
      </c>
      <c r="CQ580" s="1005">
        <v>214</v>
      </c>
      <c r="CR580" s="1005">
        <v>810</v>
      </c>
      <c r="CS580" s="1005">
        <v>0.97030000000000005</v>
      </c>
      <c r="CT580" s="1024">
        <f t="shared" si="561"/>
        <v>0.52353406692794691</v>
      </c>
      <c r="CU580" s="1005">
        <v>83355</v>
      </c>
      <c r="CV580" s="1005">
        <f t="shared" si="510"/>
        <v>95530</v>
      </c>
      <c r="CW580" s="1005">
        <f t="shared" si="511"/>
        <v>0</v>
      </c>
    </row>
    <row r="581" spans="1:101">
      <c r="A581" s="1004">
        <v>575</v>
      </c>
      <c r="B581" s="1005" t="s">
        <v>1774</v>
      </c>
      <c r="C581" s="1004" t="s">
        <v>1274</v>
      </c>
      <c r="D581" s="1005" t="s">
        <v>2202</v>
      </c>
      <c r="E581" s="1004" t="s">
        <v>55</v>
      </c>
      <c r="F581" s="1004">
        <v>825</v>
      </c>
      <c r="G581" s="1005">
        <v>173.8</v>
      </c>
      <c r="H581" s="1004">
        <v>400</v>
      </c>
      <c r="I581" s="1005">
        <v>0.97960000000000003</v>
      </c>
      <c r="J581" s="1024">
        <f t="shared" si="554"/>
        <v>0.28499392660785061</v>
      </c>
      <c r="K581" s="1005">
        <v>35663</v>
      </c>
      <c r="L581" s="1005">
        <f t="shared" si="488"/>
        <v>75082</v>
      </c>
      <c r="M581" s="1005">
        <f t="shared" si="489"/>
        <v>0</v>
      </c>
      <c r="N581" s="1005">
        <v>500</v>
      </c>
      <c r="O581" s="1005">
        <v>547.20000000000005</v>
      </c>
      <c r="P581" s="1005">
        <v>547.20000000000005</v>
      </c>
      <c r="Q581" s="1005">
        <v>0.95250000000000001</v>
      </c>
      <c r="R581" s="1024">
        <f t="shared" si="555"/>
        <v>0.46723200811167698</v>
      </c>
      <c r="S581" s="1005">
        <v>190218</v>
      </c>
      <c r="T581" s="1005">
        <f t="shared" si="490"/>
        <v>244270</v>
      </c>
      <c r="U581" s="1005">
        <f t="shared" si="491"/>
        <v>0</v>
      </c>
      <c r="V581" s="1005">
        <v>500</v>
      </c>
      <c r="W581" s="1005">
        <v>551</v>
      </c>
      <c r="X581" s="1005">
        <v>551</v>
      </c>
      <c r="Y581" s="1005">
        <v>0.94750000000000001</v>
      </c>
      <c r="Z581" s="1024">
        <f t="shared" si="556"/>
        <v>0.7363757814075419</v>
      </c>
      <c r="AA581" s="1005">
        <v>292135</v>
      </c>
      <c r="AB581" s="1005">
        <f t="shared" si="492"/>
        <v>238032</v>
      </c>
      <c r="AC581" s="1005">
        <f t="shared" si="493"/>
        <v>54103</v>
      </c>
      <c r="AD581" s="1005">
        <v>825</v>
      </c>
      <c r="AE581" s="1005">
        <v>720</v>
      </c>
      <c r="AF581" s="1005">
        <v>825</v>
      </c>
      <c r="AG581" s="1005">
        <v>0.92020000000000002</v>
      </c>
      <c r="AH581" s="1024">
        <f t="shared" si="557"/>
        <v>0.6211170848267622</v>
      </c>
      <c r="AI581" s="1005">
        <v>332720</v>
      </c>
      <c r="AJ581" s="1005">
        <f t="shared" si="494"/>
        <v>321408</v>
      </c>
      <c r="AK581" s="1005">
        <f t="shared" si="495"/>
        <v>11312</v>
      </c>
      <c r="AL581" s="1005">
        <v>825</v>
      </c>
      <c r="AM581" s="1005">
        <v>700.8</v>
      </c>
      <c r="AN581" s="1005">
        <v>825</v>
      </c>
      <c r="AO581" s="1005">
        <v>0.92479999999999996</v>
      </c>
      <c r="AP581" s="1024">
        <f t="shared" si="558"/>
        <v>0.62307823317130662</v>
      </c>
      <c r="AQ581" s="1005">
        <v>324870</v>
      </c>
      <c r="AR581" s="1005">
        <f t="shared" si="496"/>
        <v>312837</v>
      </c>
      <c r="AS581" s="1005">
        <f t="shared" si="497"/>
        <v>12033</v>
      </c>
      <c r="AT581" s="1005">
        <v>825</v>
      </c>
      <c r="AU581" s="1005">
        <v>700</v>
      </c>
      <c r="AV581" s="1005">
        <v>825</v>
      </c>
      <c r="AW581" s="1005">
        <v>0.94410000000000005</v>
      </c>
      <c r="AX581" s="1024">
        <f t="shared" si="559"/>
        <v>0.83419642857142862</v>
      </c>
      <c r="AY581" s="1005">
        <v>420435</v>
      </c>
      <c r="AZ581" s="1005">
        <f t="shared" si="498"/>
        <v>302400</v>
      </c>
      <c r="BA581" s="1005">
        <f t="shared" si="499"/>
        <v>118035</v>
      </c>
      <c r="BB581" s="1005">
        <v>825</v>
      </c>
      <c r="BC581" s="1005">
        <v>687.6</v>
      </c>
      <c r="BD581" s="1005">
        <v>825</v>
      </c>
      <c r="BE581" s="1005">
        <v>0.94430000000000003</v>
      </c>
      <c r="BF581" s="1024">
        <f t="shared" si="544"/>
        <v>0.73687229071665816</v>
      </c>
      <c r="BG581" s="1005">
        <v>376965</v>
      </c>
      <c r="BH581" s="1005">
        <f t="shared" si="500"/>
        <v>306945</v>
      </c>
      <c r="BI581" s="1005">
        <f t="shared" si="501"/>
        <v>70020</v>
      </c>
      <c r="BJ581" s="1005">
        <v>825</v>
      </c>
      <c r="BK581" s="1005">
        <v>676.4</v>
      </c>
      <c r="BL581" s="1005">
        <v>825</v>
      </c>
      <c r="BM581" s="1005">
        <v>0.93379999999999996</v>
      </c>
      <c r="BN581" s="1024">
        <f t="shared" si="545"/>
        <v>0.65096466587817858</v>
      </c>
      <c r="BO581" s="1005">
        <v>317025</v>
      </c>
      <c r="BP581" s="1005">
        <f t="shared" si="502"/>
        <v>292205</v>
      </c>
      <c r="BQ581" s="1005">
        <f t="shared" si="503"/>
        <v>24820</v>
      </c>
      <c r="BR581" s="1005">
        <v>825</v>
      </c>
      <c r="BS581" s="1005">
        <v>636.79999999999995</v>
      </c>
      <c r="BT581" s="1005">
        <v>825</v>
      </c>
      <c r="BU581" s="1005">
        <v>0.92979999999999996</v>
      </c>
      <c r="BV581" s="1024">
        <f t="shared" si="546"/>
        <v>0.48736837750580864</v>
      </c>
      <c r="BW581" s="1005">
        <v>230905</v>
      </c>
      <c r="BX581" s="1005">
        <f t="shared" si="504"/>
        <v>284268</v>
      </c>
      <c r="BY581" s="1005">
        <f t="shared" si="505"/>
        <v>0</v>
      </c>
      <c r="BZ581" s="1005">
        <v>825</v>
      </c>
      <c r="CA581" s="1005">
        <v>423.2</v>
      </c>
      <c r="CB581" s="1005">
        <v>825</v>
      </c>
      <c r="CC581" s="1005">
        <v>0.89280000000000004</v>
      </c>
      <c r="CD581" s="1024">
        <f t="shared" si="547"/>
        <v>0.29576562087119135</v>
      </c>
      <c r="CE581" s="1005">
        <v>93125</v>
      </c>
      <c r="CF581" s="1005">
        <f t="shared" si="506"/>
        <v>188916</v>
      </c>
      <c r="CG581" s="1005">
        <f t="shared" si="507"/>
        <v>0</v>
      </c>
      <c r="CH581" s="1005">
        <v>825</v>
      </c>
      <c r="CI581" s="1005">
        <v>461.6</v>
      </c>
      <c r="CJ581" s="1005">
        <v>825</v>
      </c>
      <c r="CK581" s="1005">
        <v>0.86799999999999999</v>
      </c>
      <c r="CL581" s="1024">
        <f t="shared" si="560"/>
        <v>0.18912284909631097</v>
      </c>
      <c r="CM581" s="1005">
        <v>58665</v>
      </c>
      <c r="CN581" s="1005">
        <f t="shared" si="508"/>
        <v>186117</v>
      </c>
      <c r="CO581" s="1005">
        <f t="shared" si="509"/>
        <v>0</v>
      </c>
      <c r="CP581" s="1005">
        <v>825</v>
      </c>
      <c r="CQ581" s="1005">
        <v>339.2</v>
      </c>
      <c r="CR581" s="1005">
        <v>825</v>
      </c>
      <c r="CS581" s="1005">
        <v>0.92090000000000005</v>
      </c>
      <c r="CT581" s="1024">
        <f t="shared" si="561"/>
        <v>0.28914492036924327</v>
      </c>
      <c r="CU581" s="1005">
        <v>72970</v>
      </c>
      <c r="CV581" s="1005">
        <f t="shared" si="510"/>
        <v>151419</v>
      </c>
      <c r="CW581" s="1005">
        <f t="shared" si="511"/>
        <v>0</v>
      </c>
    </row>
    <row r="582" spans="1:101">
      <c r="A582" s="1004">
        <v>576</v>
      </c>
      <c r="B582" s="1005" t="s">
        <v>1725</v>
      </c>
      <c r="C582" s="1004" t="s">
        <v>1274</v>
      </c>
      <c r="D582" s="1005" t="s">
        <v>2050</v>
      </c>
      <c r="E582" s="1004" t="s">
        <v>55</v>
      </c>
      <c r="F582" s="1004">
        <v>833.33</v>
      </c>
      <c r="G582" s="1005">
        <v>38.880000000000003</v>
      </c>
      <c r="H582" s="1004">
        <v>833.33</v>
      </c>
      <c r="I582" s="1005">
        <v>0.97019999999999995</v>
      </c>
      <c r="J582" s="1024">
        <f t="shared" si="554"/>
        <v>0.54698216735253768</v>
      </c>
      <c r="K582" s="1005">
        <v>15312</v>
      </c>
      <c r="L582" s="1005">
        <f t="shared" si="488"/>
        <v>16796</v>
      </c>
      <c r="M582" s="1005">
        <f t="shared" si="489"/>
        <v>0</v>
      </c>
      <c r="N582" s="1005">
        <v>833.33</v>
      </c>
      <c r="O582" s="1005">
        <v>40.799999999999997</v>
      </c>
      <c r="P582" s="1005">
        <v>833.33</v>
      </c>
      <c r="Q582" s="1005">
        <v>0.97450000000000003</v>
      </c>
      <c r="R582" s="1024">
        <f t="shared" si="555"/>
        <v>0.51964737507906389</v>
      </c>
      <c r="S582" s="1005">
        <v>15774</v>
      </c>
      <c r="T582" s="1005">
        <f t="shared" si="490"/>
        <v>18213</v>
      </c>
      <c r="U582" s="1005">
        <f t="shared" si="491"/>
        <v>0</v>
      </c>
      <c r="V582" s="1005">
        <v>833.33</v>
      </c>
      <c r="W582" s="1005">
        <v>43.68</v>
      </c>
      <c r="X582" s="1005">
        <v>833.33</v>
      </c>
      <c r="Y582" s="1005">
        <v>0.98029999999999995</v>
      </c>
      <c r="Z582" s="1024">
        <f t="shared" si="556"/>
        <v>0.51491910866910873</v>
      </c>
      <c r="AA582" s="1005">
        <v>16194</v>
      </c>
      <c r="AB582" s="1005">
        <f t="shared" si="492"/>
        <v>18870</v>
      </c>
      <c r="AC582" s="1005">
        <f t="shared" si="493"/>
        <v>0</v>
      </c>
      <c r="AD582" s="1005">
        <v>833.33</v>
      </c>
      <c r="AE582" s="1005">
        <v>37.92</v>
      </c>
      <c r="AF582" s="1005">
        <v>833.33</v>
      </c>
      <c r="AG582" s="1005">
        <v>0.97960000000000003</v>
      </c>
      <c r="AH582" s="1024">
        <f t="shared" si="557"/>
        <v>0.55280499977315001</v>
      </c>
      <c r="AI582" s="1005">
        <v>15596</v>
      </c>
      <c r="AJ582" s="1005">
        <f t="shared" si="494"/>
        <v>16927</v>
      </c>
      <c r="AK582" s="1005">
        <f t="shared" si="495"/>
        <v>0</v>
      </c>
      <c r="AL582" s="1005">
        <v>833.33</v>
      </c>
      <c r="AM582" s="1005">
        <v>33.6</v>
      </c>
      <c r="AN582" s="1005">
        <v>833.33</v>
      </c>
      <c r="AO582" s="1005">
        <v>0.97740000000000005</v>
      </c>
      <c r="AP582" s="1024">
        <f t="shared" si="558"/>
        <v>0.65860215053763438</v>
      </c>
      <c r="AQ582" s="1005">
        <v>16464</v>
      </c>
      <c r="AR582" s="1005">
        <f t="shared" si="496"/>
        <v>14999</v>
      </c>
      <c r="AS582" s="1005">
        <f t="shared" si="497"/>
        <v>1465</v>
      </c>
      <c r="AT582" s="1005">
        <v>833.33</v>
      </c>
      <c r="AU582" s="1005">
        <v>39.840000000000003</v>
      </c>
      <c r="AV582" s="1005">
        <v>833.33</v>
      </c>
      <c r="AW582" s="1005">
        <v>0.98819999999999997</v>
      </c>
      <c r="AX582" s="1024">
        <f t="shared" si="559"/>
        <v>0.5708249665327978</v>
      </c>
      <c r="AY582" s="1005">
        <v>16374</v>
      </c>
      <c r="AZ582" s="1005">
        <f t="shared" si="498"/>
        <v>17211</v>
      </c>
      <c r="BA582" s="1005">
        <f t="shared" si="499"/>
        <v>0</v>
      </c>
      <c r="BB582" s="1005">
        <v>833.33</v>
      </c>
      <c r="BC582" s="1005">
        <v>38.4</v>
      </c>
      <c r="BD582" s="1005">
        <v>833.33</v>
      </c>
      <c r="BE582" s="1005">
        <v>0.98750000000000004</v>
      </c>
      <c r="BF582" s="1024">
        <f t="shared" si="544"/>
        <v>0.5229334677419355</v>
      </c>
      <c r="BG582" s="1005">
        <v>14940</v>
      </c>
      <c r="BH582" s="1005">
        <f t="shared" si="500"/>
        <v>17142</v>
      </c>
      <c r="BI582" s="1005">
        <f t="shared" si="501"/>
        <v>0</v>
      </c>
      <c r="BJ582" s="1005">
        <v>833.33</v>
      </c>
      <c r="BK582" s="1005">
        <v>30.24</v>
      </c>
      <c r="BL582" s="1005">
        <v>833.33</v>
      </c>
      <c r="BM582" s="1005">
        <v>0.98370000000000002</v>
      </c>
      <c r="BN582" s="1024">
        <f t="shared" si="545"/>
        <v>0.4910714285714286</v>
      </c>
      <c r="BO582" s="1005">
        <v>10692</v>
      </c>
      <c r="BP582" s="1005">
        <f t="shared" si="502"/>
        <v>13064</v>
      </c>
      <c r="BQ582" s="1005">
        <f t="shared" si="503"/>
        <v>0</v>
      </c>
      <c r="BR582" s="1005">
        <v>833.33</v>
      </c>
      <c r="BS582" s="1005">
        <v>30.72</v>
      </c>
      <c r="BT582" s="1005">
        <v>833.33</v>
      </c>
      <c r="BU582" s="1005">
        <v>0.9798</v>
      </c>
      <c r="BV582" s="1024">
        <f t="shared" si="546"/>
        <v>0.50849504368279574</v>
      </c>
      <c r="BW582" s="1005">
        <v>11622</v>
      </c>
      <c r="BX582" s="1005">
        <f t="shared" si="504"/>
        <v>13713</v>
      </c>
      <c r="BY582" s="1005">
        <f t="shared" si="505"/>
        <v>0</v>
      </c>
      <c r="BZ582" s="1005">
        <v>833.33</v>
      </c>
      <c r="CA582" s="1005">
        <v>32.64</v>
      </c>
      <c r="CB582" s="1005">
        <v>833.33</v>
      </c>
      <c r="CC582" s="1005">
        <v>0.98729999999999996</v>
      </c>
      <c r="CD582" s="1024">
        <f t="shared" si="547"/>
        <v>0.44868753953194179</v>
      </c>
      <c r="CE582" s="1005">
        <v>10896</v>
      </c>
      <c r="CF582" s="1005">
        <f t="shared" si="506"/>
        <v>14570</v>
      </c>
      <c r="CG582" s="1005">
        <f t="shared" si="507"/>
        <v>0</v>
      </c>
      <c r="CH582" s="1005">
        <v>833.33</v>
      </c>
      <c r="CI582" s="1005">
        <v>29.76</v>
      </c>
      <c r="CJ582" s="1005">
        <v>833.33</v>
      </c>
      <c r="CK582" s="1005">
        <v>0.99119999999999997</v>
      </c>
      <c r="CL582" s="1024">
        <f t="shared" si="560"/>
        <v>0.44702860983102916</v>
      </c>
      <c r="CM582" s="1005">
        <v>8940</v>
      </c>
      <c r="CN582" s="1005">
        <f t="shared" si="508"/>
        <v>11999</v>
      </c>
      <c r="CO582" s="1005">
        <f t="shared" si="509"/>
        <v>0</v>
      </c>
      <c r="CP582" s="1005">
        <v>833.33</v>
      </c>
      <c r="CQ582" s="1005">
        <v>34.56</v>
      </c>
      <c r="CR582" s="1005">
        <v>833.33</v>
      </c>
      <c r="CS582" s="1005">
        <v>0.99680000000000002</v>
      </c>
      <c r="CT582" s="1024">
        <f t="shared" si="561"/>
        <v>0.51056600955794496</v>
      </c>
      <c r="CU582" s="1005">
        <v>13128</v>
      </c>
      <c r="CV582" s="1005">
        <f t="shared" si="510"/>
        <v>15428</v>
      </c>
      <c r="CW582" s="1005">
        <f t="shared" si="511"/>
        <v>0</v>
      </c>
    </row>
    <row r="583" spans="1:101">
      <c r="A583" s="1004">
        <v>577</v>
      </c>
      <c r="B583" s="1005" t="s">
        <v>2300</v>
      </c>
      <c r="C583" s="1004" t="s">
        <v>1274</v>
      </c>
      <c r="D583" s="1005" t="s">
        <v>2011</v>
      </c>
      <c r="E583" s="1004" t="s">
        <v>55</v>
      </c>
      <c r="F583" s="1004">
        <v>834</v>
      </c>
      <c r="G583" s="1005">
        <v>475.6</v>
      </c>
      <c r="H583" s="1004">
        <v>667.2</v>
      </c>
      <c r="I583" s="1005">
        <v>0.96630000000000005</v>
      </c>
      <c r="J583" s="1024">
        <f t="shared" si="554"/>
        <v>0.64700436875058409</v>
      </c>
      <c r="K583" s="1005">
        <v>221555</v>
      </c>
      <c r="L583" s="1005">
        <f t="shared" ref="L583:L598" si="562">+ROUND(24*30*G583*0.6,0)</f>
        <v>205459</v>
      </c>
      <c r="M583" s="1005">
        <f t="shared" ref="M583:M598" si="563">+MAX((K583-L583),0)</f>
        <v>16096</v>
      </c>
      <c r="N583" s="1005">
        <v>834</v>
      </c>
      <c r="O583" s="1005">
        <v>474.8</v>
      </c>
      <c r="P583" s="1005">
        <v>667.2</v>
      </c>
      <c r="Q583" s="1005">
        <v>0.96599999999999997</v>
      </c>
      <c r="R583" s="1024">
        <f t="shared" si="555"/>
        <v>0.42898651158156009</v>
      </c>
      <c r="S583" s="1005">
        <v>151540</v>
      </c>
      <c r="T583" s="1005">
        <f t="shared" ref="T583:T598" si="564">+ROUND(24*31*O583*0.6,0)</f>
        <v>211951</v>
      </c>
      <c r="U583" s="1005">
        <f t="shared" ref="U583:U598" si="565">+MAX((S583-T583),0)</f>
        <v>0</v>
      </c>
      <c r="V583" s="1005">
        <v>834</v>
      </c>
      <c r="W583" s="1005">
        <v>591.20000000000005</v>
      </c>
      <c r="X583" s="1005">
        <v>667.2</v>
      </c>
      <c r="Y583" s="1005">
        <v>0.92510000000000003</v>
      </c>
      <c r="Z583" s="1024">
        <f t="shared" si="556"/>
        <v>0.48087223725755518</v>
      </c>
      <c r="AA583" s="1005">
        <v>204690</v>
      </c>
      <c r="AB583" s="1005">
        <f t="shared" ref="AB583:AB598" si="566">+ROUND(24*30*W583*0.6,0)</f>
        <v>255398</v>
      </c>
      <c r="AC583" s="1005">
        <f t="shared" ref="AC583:AC598" si="567">+MAX((AA583-AB583),0)</f>
        <v>0</v>
      </c>
      <c r="AD583" s="1005">
        <v>834</v>
      </c>
      <c r="AE583" s="1005">
        <v>300</v>
      </c>
      <c r="AF583" s="1005">
        <v>667.2</v>
      </c>
      <c r="AG583" s="1005">
        <v>0.89790000000000003</v>
      </c>
      <c r="AH583" s="1024">
        <f t="shared" si="557"/>
        <v>0.14684139784946237</v>
      </c>
      <c r="AI583" s="1005">
        <v>32775</v>
      </c>
      <c r="AJ583" s="1005">
        <f t="shared" ref="AJ583:AJ598" si="568">+ROUND(24*31*AE583*0.6,0)</f>
        <v>133920</v>
      </c>
      <c r="AK583" s="1005">
        <f t="shared" ref="AK583:AK598" si="569">+MAX((AI583-AJ583),0)</f>
        <v>0</v>
      </c>
      <c r="AL583" s="1005">
        <v>834</v>
      </c>
      <c r="AM583" s="1005">
        <v>484.4</v>
      </c>
      <c r="AN583" s="1005">
        <v>667.2</v>
      </c>
      <c r="AO583" s="1005">
        <v>0.96519999999999995</v>
      </c>
      <c r="AP583" s="1024">
        <f t="shared" si="558"/>
        <v>0.56106712216865118</v>
      </c>
      <c r="AQ583" s="1005">
        <v>202205</v>
      </c>
      <c r="AR583" s="1005">
        <f t="shared" ref="AR583:AR598" si="570">+ROUND(24*31*AM583*0.6,0)</f>
        <v>216236</v>
      </c>
      <c r="AS583" s="1005">
        <f t="shared" ref="AS583:AS598" si="571">+MAX((AQ583-AR583),0)</f>
        <v>0</v>
      </c>
      <c r="AT583" s="1005">
        <v>834</v>
      </c>
      <c r="AU583" s="1005">
        <v>504.4</v>
      </c>
      <c r="AV583" s="1005">
        <v>667.2</v>
      </c>
      <c r="AW583" s="1005">
        <v>0.9667</v>
      </c>
      <c r="AX583" s="1024">
        <f t="shared" si="559"/>
        <v>0.59070457749581462</v>
      </c>
      <c r="AY583" s="1005">
        <v>214525</v>
      </c>
      <c r="AZ583" s="1005">
        <f t="shared" ref="AZ583:AZ598" si="572">+ROUND(24*30*AU583*0.6,0)</f>
        <v>217901</v>
      </c>
      <c r="BA583" s="1005">
        <f t="shared" ref="BA583:BA598" si="573">+MAX((AY583-AZ583),0)</f>
        <v>0</v>
      </c>
      <c r="BB583" s="1005">
        <v>834</v>
      </c>
      <c r="BC583" s="1005">
        <v>470</v>
      </c>
      <c r="BD583" s="1005">
        <v>667.2</v>
      </c>
      <c r="BE583" s="1005">
        <v>0.96140000000000003</v>
      </c>
      <c r="BF583" s="1024">
        <f t="shared" si="544"/>
        <v>0.46230839624799819</v>
      </c>
      <c r="BG583" s="1005">
        <v>161660</v>
      </c>
      <c r="BH583" s="1005">
        <f t="shared" ref="BH583:BH598" si="574">+ROUND(24*31*BC583*0.6,0)</f>
        <v>209808</v>
      </c>
      <c r="BI583" s="1005">
        <f t="shared" ref="BI583:BI598" si="575">+MAX((BG583-BH583),0)</f>
        <v>0</v>
      </c>
      <c r="BJ583" s="1005">
        <v>834</v>
      </c>
      <c r="BK583" s="1005">
        <v>440.8</v>
      </c>
      <c r="BL583" s="1005">
        <v>667.2</v>
      </c>
      <c r="BM583" s="1005">
        <v>0.96740000000000004</v>
      </c>
      <c r="BN583" s="1024">
        <f t="shared" si="545"/>
        <v>0.72395203165960875</v>
      </c>
      <c r="BO583" s="1005">
        <v>229765</v>
      </c>
      <c r="BP583" s="1005">
        <f t="shared" ref="BP583:BP598" si="576">+ROUND(24*30*BK583*0.6,0)</f>
        <v>190426</v>
      </c>
      <c r="BQ583" s="1005">
        <f t="shared" ref="BQ583:BQ598" si="577">+MAX((BO583-BP583),0)</f>
        <v>39339</v>
      </c>
      <c r="BR583" s="1005">
        <v>834</v>
      </c>
      <c r="BS583" s="1005">
        <v>500.4</v>
      </c>
      <c r="BT583" s="1005">
        <v>667.2</v>
      </c>
      <c r="BU583" s="1005">
        <v>0.97</v>
      </c>
      <c r="BV583" s="1024">
        <f t="shared" si="546"/>
        <v>0.55305218191038574</v>
      </c>
      <c r="BW583" s="1005">
        <v>205900</v>
      </c>
      <c r="BX583" s="1005">
        <f t="shared" ref="BX583:BX598" si="578">+ROUND(24*31*BS583*0.6,0)</f>
        <v>223379</v>
      </c>
      <c r="BY583" s="1005">
        <f t="shared" ref="BY583:BY598" si="579">+MAX((BW583-BX583),0)</f>
        <v>0</v>
      </c>
      <c r="BZ583" s="1005">
        <v>834</v>
      </c>
      <c r="CA583" s="1005">
        <v>484</v>
      </c>
      <c r="CB583" s="1005">
        <v>667.2</v>
      </c>
      <c r="CC583" s="1005">
        <v>0.96740000000000004</v>
      </c>
      <c r="CD583" s="1024">
        <f t="shared" si="547"/>
        <v>0.64598051630676268</v>
      </c>
      <c r="CE583" s="1005">
        <v>232615</v>
      </c>
      <c r="CF583" s="1005">
        <f t="shared" ref="CF583:CF598" si="580">+ROUND(24*31*CA583*0.6,0)</f>
        <v>216058</v>
      </c>
      <c r="CG583" s="1005">
        <f t="shared" ref="CG583:CG598" si="581">+MAX((CE583-CF583),0)</f>
        <v>16557</v>
      </c>
      <c r="CH583" s="1005">
        <v>834</v>
      </c>
      <c r="CI583" s="1005">
        <v>554.79999999999995</v>
      </c>
      <c r="CJ583" s="1005">
        <v>667.2</v>
      </c>
      <c r="CK583" s="1005">
        <v>0.95140000000000002</v>
      </c>
      <c r="CL583" s="1024">
        <f t="shared" si="560"/>
        <v>0.53871032461290214</v>
      </c>
      <c r="CM583" s="1005">
        <v>200845</v>
      </c>
      <c r="CN583" s="1005">
        <f t="shared" ref="CN583:CN598" si="582">+ROUND(24*28*CI583*0.6,0)</f>
        <v>223695</v>
      </c>
      <c r="CO583" s="1005">
        <f t="shared" ref="CO583:CO598" si="583">+MAX((CM583-CN583),0)</f>
        <v>0</v>
      </c>
      <c r="CP583" s="1005">
        <v>834</v>
      </c>
      <c r="CQ583" s="1005">
        <v>414</v>
      </c>
      <c r="CR583" s="1005">
        <v>667.2</v>
      </c>
      <c r="CS583" s="1005">
        <v>0.97109999999999996</v>
      </c>
      <c r="CT583" s="1024">
        <f t="shared" si="561"/>
        <v>0.51115851124616907</v>
      </c>
      <c r="CU583" s="1005">
        <v>157445</v>
      </c>
      <c r="CV583" s="1005">
        <f t="shared" ref="CV583:CV598" si="584">+ROUND(24*31*CQ583*0.6,0)</f>
        <v>184810</v>
      </c>
      <c r="CW583" s="1005">
        <f t="shared" ref="CW583:CW598" si="585">+MAX((CU583-CV583),0)</f>
        <v>0</v>
      </c>
    </row>
    <row r="584" spans="1:101">
      <c r="A584" s="1004">
        <v>578</v>
      </c>
      <c r="B584" s="1005" t="s">
        <v>1796</v>
      </c>
      <c r="C584" s="1004" t="s">
        <v>1274</v>
      </c>
      <c r="D584" s="1005" t="s">
        <v>2011</v>
      </c>
      <c r="E584" s="1004" t="s">
        <v>55</v>
      </c>
      <c r="F584" s="1004">
        <v>850</v>
      </c>
      <c r="G584" s="1005">
        <v>478.8</v>
      </c>
      <c r="H584" s="1004">
        <v>680</v>
      </c>
      <c r="I584" s="1005">
        <v>0.99650000000000005</v>
      </c>
      <c r="J584" s="1024">
        <f t="shared" si="554"/>
        <v>0.48054163185742133</v>
      </c>
      <c r="K584" s="1005">
        <v>165660</v>
      </c>
      <c r="L584" s="1005">
        <f t="shared" si="562"/>
        <v>206842</v>
      </c>
      <c r="M584" s="1005">
        <f t="shared" si="563"/>
        <v>0</v>
      </c>
      <c r="N584" s="1005">
        <v>850</v>
      </c>
      <c r="O584" s="1005">
        <v>451.2</v>
      </c>
      <c r="P584" s="1005">
        <v>680</v>
      </c>
      <c r="Q584" s="1005">
        <v>0.99619999999999997</v>
      </c>
      <c r="R584" s="1024">
        <f t="shared" si="555"/>
        <v>0.32647706474490962</v>
      </c>
      <c r="S584" s="1005">
        <v>109596</v>
      </c>
      <c r="T584" s="1005">
        <f t="shared" si="564"/>
        <v>201416</v>
      </c>
      <c r="U584" s="1005">
        <f t="shared" si="565"/>
        <v>0</v>
      </c>
      <c r="V584" s="1005">
        <v>850</v>
      </c>
      <c r="W584" s="1005">
        <v>456</v>
      </c>
      <c r="X584" s="1005">
        <v>680</v>
      </c>
      <c r="Y584" s="1005">
        <v>0.99619999999999997</v>
      </c>
      <c r="Z584" s="1024">
        <f t="shared" si="556"/>
        <v>0.28344298245614036</v>
      </c>
      <c r="AA584" s="1005">
        <v>93060</v>
      </c>
      <c r="AB584" s="1005">
        <f t="shared" si="566"/>
        <v>196992</v>
      </c>
      <c r="AC584" s="1005">
        <f t="shared" si="567"/>
        <v>0</v>
      </c>
      <c r="AD584" s="1005">
        <v>850</v>
      </c>
      <c r="AE584" s="1005">
        <v>451.2</v>
      </c>
      <c r="AF584" s="1005">
        <v>680</v>
      </c>
      <c r="AG584" s="1005">
        <v>0.99619999999999997</v>
      </c>
      <c r="AH584" s="1024">
        <f t="shared" si="557"/>
        <v>0.31532401052390757</v>
      </c>
      <c r="AI584" s="1005">
        <v>105852</v>
      </c>
      <c r="AJ584" s="1005">
        <f t="shared" si="568"/>
        <v>201416</v>
      </c>
      <c r="AK584" s="1005">
        <f t="shared" si="569"/>
        <v>0</v>
      </c>
      <c r="AL584" s="1005">
        <v>850</v>
      </c>
      <c r="AM584" s="1005">
        <v>451.2</v>
      </c>
      <c r="AN584" s="1005">
        <v>680</v>
      </c>
      <c r="AO584" s="1005">
        <v>0.99399999999999999</v>
      </c>
      <c r="AP584" s="1024">
        <f t="shared" si="558"/>
        <v>0.45275323152596664</v>
      </c>
      <c r="AQ584" s="1005">
        <v>151986</v>
      </c>
      <c r="AR584" s="1005">
        <f t="shared" si="570"/>
        <v>201416</v>
      </c>
      <c r="AS584" s="1005">
        <f t="shared" si="571"/>
        <v>0</v>
      </c>
      <c r="AT584" s="1005">
        <v>850</v>
      </c>
      <c r="AU584" s="1005">
        <v>451.2</v>
      </c>
      <c r="AV584" s="1005">
        <v>680</v>
      </c>
      <c r="AW584" s="1005">
        <v>0.99570000000000003</v>
      </c>
      <c r="AX584" s="1024">
        <f t="shared" si="559"/>
        <v>0.31883495862884159</v>
      </c>
      <c r="AY584" s="1005">
        <v>103578</v>
      </c>
      <c r="AZ584" s="1005">
        <f t="shared" si="572"/>
        <v>194918</v>
      </c>
      <c r="BA584" s="1005">
        <f t="shared" si="573"/>
        <v>0</v>
      </c>
      <c r="BB584" s="1005">
        <v>850</v>
      </c>
      <c r="BC584" s="1005">
        <v>465.6</v>
      </c>
      <c r="BD584" s="1005">
        <v>680</v>
      </c>
      <c r="BE584" s="1005">
        <v>0.99680000000000002</v>
      </c>
      <c r="BF584" s="1024">
        <f t="shared" si="544"/>
        <v>0.27276632302405496</v>
      </c>
      <c r="BG584" s="1005">
        <v>94488</v>
      </c>
      <c r="BH584" s="1005">
        <f t="shared" si="574"/>
        <v>207844</v>
      </c>
      <c r="BI584" s="1005">
        <f t="shared" si="575"/>
        <v>0</v>
      </c>
      <c r="BJ584" s="1005">
        <v>850</v>
      </c>
      <c r="BK584" s="1005">
        <v>451.2</v>
      </c>
      <c r="BL584" s="1005">
        <v>680</v>
      </c>
      <c r="BM584" s="1005">
        <v>0.99709999999999999</v>
      </c>
      <c r="BN584" s="1024">
        <f t="shared" si="545"/>
        <v>5.9064716312056738E-2</v>
      </c>
      <c r="BO584" s="1005">
        <v>19188</v>
      </c>
      <c r="BP584" s="1005">
        <f t="shared" si="576"/>
        <v>194918</v>
      </c>
      <c r="BQ584" s="1005">
        <f t="shared" si="577"/>
        <v>0</v>
      </c>
      <c r="BR584" s="1005">
        <v>850</v>
      </c>
      <c r="BS584" s="1005">
        <v>451.2</v>
      </c>
      <c r="BT584" s="1005">
        <v>680</v>
      </c>
      <c r="BU584" s="1005">
        <v>0.99690000000000001</v>
      </c>
      <c r="BV584" s="1024">
        <f t="shared" si="546"/>
        <v>0.12248698810340884</v>
      </c>
      <c r="BW584" s="1005">
        <v>41118</v>
      </c>
      <c r="BX584" s="1005">
        <f t="shared" si="578"/>
        <v>201416</v>
      </c>
      <c r="BY584" s="1005">
        <f t="shared" si="579"/>
        <v>0</v>
      </c>
      <c r="BZ584" s="1005">
        <v>850</v>
      </c>
      <c r="CA584" s="1005">
        <v>451.2</v>
      </c>
      <c r="CB584" s="1005">
        <v>680</v>
      </c>
      <c r="CC584" s="1005">
        <v>0.99770000000000003</v>
      </c>
      <c r="CD584" s="1024">
        <f t="shared" si="547"/>
        <v>0.47815145275680626</v>
      </c>
      <c r="CE584" s="1005">
        <v>160512</v>
      </c>
      <c r="CF584" s="1005">
        <f t="shared" si="580"/>
        <v>201416</v>
      </c>
      <c r="CG584" s="1005">
        <f t="shared" si="581"/>
        <v>0</v>
      </c>
      <c r="CH584" s="1005">
        <v>850</v>
      </c>
      <c r="CI584" s="1005">
        <v>452.16</v>
      </c>
      <c r="CJ584" s="1005">
        <v>680</v>
      </c>
      <c r="CK584" s="1005">
        <v>0.99719999999999998</v>
      </c>
      <c r="CL584" s="1024">
        <f t="shared" si="560"/>
        <v>0.50807710292184816</v>
      </c>
      <c r="CM584" s="1005">
        <v>154380</v>
      </c>
      <c r="CN584" s="1005">
        <f t="shared" si="582"/>
        <v>182311</v>
      </c>
      <c r="CO584" s="1005">
        <f t="shared" si="583"/>
        <v>0</v>
      </c>
      <c r="CP584" s="1005">
        <v>850</v>
      </c>
      <c r="CQ584" s="1005">
        <v>451.2</v>
      </c>
      <c r="CR584" s="1005">
        <v>680</v>
      </c>
      <c r="CS584" s="1005">
        <v>0.99570000000000003</v>
      </c>
      <c r="CT584" s="1024">
        <f t="shared" si="561"/>
        <v>0.35773778883550678</v>
      </c>
      <c r="CU584" s="1005">
        <v>120090</v>
      </c>
      <c r="CV584" s="1005">
        <f t="shared" si="584"/>
        <v>201416</v>
      </c>
      <c r="CW584" s="1005">
        <f t="shared" si="585"/>
        <v>0</v>
      </c>
    </row>
    <row r="585" spans="1:101">
      <c r="A585" s="1004">
        <v>579</v>
      </c>
      <c r="B585" s="1005" t="s">
        <v>774</v>
      </c>
      <c r="C585" s="1004" t="s">
        <v>1274</v>
      </c>
      <c r="D585" s="1005" t="s">
        <v>2011</v>
      </c>
      <c r="E585" s="1004" t="s">
        <v>55</v>
      </c>
      <c r="F585" s="1004">
        <v>850</v>
      </c>
      <c r="G585" s="1005">
        <v>748.2</v>
      </c>
      <c r="H585" s="1004">
        <v>748.2</v>
      </c>
      <c r="I585" s="1005">
        <v>0.98850000000000005</v>
      </c>
      <c r="J585" s="1024">
        <f t="shared" si="554"/>
        <v>0.8207754165552883</v>
      </c>
      <c r="K585" s="1005">
        <v>442155</v>
      </c>
      <c r="L585" s="1005">
        <f t="shared" si="562"/>
        <v>323222</v>
      </c>
      <c r="M585" s="1005">
        <f t="shared" si="563"/>
        <v>118933</v>
      </c>
      <c r="N585" s="1005">
        <v>850</v>
      </c>
      <c r="O585" s="1005">
        <v>769.8</v>
      </c>
      <c r="P585" s="1005">
        <v>769.8</v>
      </c>
      <c r="Q585" s="1005">
        <v>0.97640000000000005</v>
      </c>
      <c r="R585" s="1024">
        <f t="shared" si="555"/>
        <v>0.69438333375237815</v>
      </c>
      <c r="S585" s="1005">
        <v>397695</v>
      </c>
      <c r="T585" s="1005">
        <f t="shared" si="564"/>
        <v>343639</v>
      </c>
      <c r="U585" s="1005">
        <f t="shared" si="565"/>
        <v>54056</v>
      </c>
      <c r="V585" s="1005">
        <v>850</v>
      </c>
      <c r="W585" s="1005">
        <v>787.2</v>
      </c>
      <c r="X585" s="1005">
        <v>787.2</v>
      </c>
      <c r="Y585" s="1005">
        <v>0.99750000000000005</v>
      </c>
      <c r="Z585" s="1024">
        <f t="shared" si="556"/>
        <v>0.63663229731255644</v>
      </c>
      <c r="AA585" s="1005">
        <v>360833</v>
      </c>
      <c r="AB585" s="1005">
        <f t="shared" si="566"/>
        <v>340070</v>
      </c>
      <c r="AC585" s="1005">
        <f t="shared" si="567"/>
        <v>20763</v>
      </c>
      <c r="AD585" s="1005">
        <v>850</v>
      </c>
      <c r="AE585" s="1005">
        <v>754.8</v>
      </c>
      <c r="AF585" s="1005">
        <v>754.8</v>
      </c>
      <c r="AG585" s="1005">
        <v>0.99139999999999995</v>
      </c>
      <c r="AH585" s="1024">
        <f t="shared" si="557"/>
        <v>0.75031803625257143</v>
      </c>
      <c r="AI585" s="1005">
        <v>421357</v>
      </c>
      <c r="AJ585" s="1005">
        <f t="shared" si="568"/>
        <v>336943</v>
      </c>
      <c r="AK585" s="1005">
        <f t="shared" si="569"/>
        <v>84414</v>
      </c>
      <c r="AL585" s="1005">
        <v>850</v>
      </c>
      <c r="AM585" s="1005">
        <v>693</v>
      </c>
      <c r="AN585" s="1005">
        <v>693</v>
      </c>
      <c r="AO585" s="1005">
        <v>0.99229999999999996</v>
      </c>
      <c r="AP585" s="1024">
        <f t="shared" si="558"/>
        <v>0.85490659280981862</v>
      </c>
      <c r="AQ585" s="1005">
        <v>440783</v>
      </c>
      <c r="AR585" s="1005">
        <f t="shared" si="570"/>
        <v>309355</v>
      </c>
      <c r="AS585" s="1005">
        <f t="shared" si="571"/>
        <v>131428</v>
      </c>
      <c r="AT585" s="1005">
        <v>850</v>
      </c>
      <c r="AU585" s="1005">
        <v>741.6</v>
      </c>
      <c r="AV585" s="1005">
        <v>741.6</v>
      </c>
      <c r="AW585" s="1005">
        <v>0.99009999999999998</v>
      </c>
      <c r="AX585" s="1024">
        <f t="shared" si="559"/>
        <v>0.77668404650605294</v>
      </c>
      <c r="AY585" s="1005">
        <v>414712</v>
      </c>
      <c r="AZ585" s="1005">
        <f t="shared" si="572"/>
        <v>320371</v>
      </c>
      <c r="BA585" s="1005">
        <f t="shared" si="573"/>
        <v>94341</v>
      </c>
      <c r="BB585" s="1005">
        <v>850</v>
      </c>
      <c r="BC585" s="1005">
        <v>717</v>
      </c>
      <c r="BD585" s="1005">
        <v>717</v>
      </c>
      <c r="BE585" s="1005">
        <v>0.9909</v>
      </c>
      <c r="BF585" s="1024">
        <f t="shared" si="544"/>
        <v>0.73720962493063991</v>
      </c>
      <c r="BG585" s="1005">
        <v>393263</v>
      </c>
      <c r="BH585" s="1005">
        <f t="shared" si="574"/>
        <v>320069</v>
      </c>
      <c r="BI585" s="1005">
        <f t="shared" si="575"/>
        <v>73194</v>
      </c>
      <c r="BJ585" s="1005">
        <v>850</v>
      </c>
      <c r="BK585" s="1005">
        <v>742.2</v>
      </c>
      <c r="BL585" s="1005">
        <v>742.2</v>
      </c>
      <c r="BM585" s="1005">
        <v>0.98650000000000004</v>
      </c>
      <c r="BN585" s="1024">
        <f t="shared" si="545"/>
        <v>0.7858824365998982</v>
      </c>
      <c r="BO585" s="1005">
        <v>419963</v>
      </c>
      <c r="BP585" s="1005">
        <f t="shared" si="576"/>
        <v>320630</v>
      </c>
      <c r="BQ585" s="1005">
        <f t="shared" si="577"/>
        <v>99333</v>
      </c>
      <c r="BR585" s="1005">
        <v>850</v>
      </c>
      <c r="BS585" s="1005">
        <v>735.6</v>
      </c>
      <c r="BT585" s="1005">
        <v>735.6</v>
      </c>
      <c r="BU585" s="1005">
        <v>0.98939999999999995</v>
      </c>
      <c r="BV585" s="1024">
        <f t="shared" si="546"/>
        <v>0.85397700363100559</v>
      </c>
      <c r="BW585" s="1005">
        <v>467370</v>
      </c>
      <c r="BX585" s="1005">
        <f t="shared" si="578"/>
        <v>328372</v>
      </c>
      <c r="BY585" s="1005">
        <f t="shared" si="579"/>
        <v>138998</v>
      </c>
      <c r="BZ585" s="1005">
        <v>850</v>
      </c>
      <c r="CA585" s="1005">
        <v>751.8</v>
      </c>
      <c r="CB585" s="1005">
        <v>751.8</v>
      </c>
      <c r="CC585" s="1005">
        <v>0.9919</v>
      </c>
      <c r="CD585" s="1024">
        <f t="shared" si="547"/>
        <v>0.84634154016024632</v>
      </c>
      <c r="CE585" s="1005">
        <v>473392</v>
      </c>
      <c r="CF585" s="1005">
        <f t="shared" si="580"/>
        <v>335604</v>
      </c>
      <c r="CG585" s="1005">
        <f t="shared" si="581"/>
        <v>137788</v>
      </c>
      <c r="CH585" s="1005">
        <v>850</v>
      </c>
      <c r="CI585" s="1005">
        <v>733.8</v>
      </c>
      <c r="CJ585" s="1005">
        <v>733.8</v>
      </c>
      <c r="CK585" s="1005">
        <v>0.98960000000000004</v>
      </c>
      <c r="CL585" s="1024">
        <f t="shared" si="560"/>
        <v>0.67447947085620841</v>
      </c>
      <c r="CM585" s="1005">
        <v>332595</v>
      </c>
      <c r="CN585" s="1005">
        <f t="shared" si="582"/>
        <v>295868</v>
      </c>
      <c r="CO585" s="1005">
        <f t="shared" si="583"/>
        <v>36727</v>
      </c>
      <c r="CP585" s="1005">
        <v>850</v>
      </c>
      <c r="CQ585" s="1005">
        <v>737.4</v>
      </c>
      <c r="CR585" s="1005">
        <v>737.4</v>
      </c>
      <c r="CS585" s="1005">
        <v>0.98839999999999995</v>
      </c>
      <c r="CT585" s="1024">
        <f t="shared" si="561"/>
        <v>0.85159168657095119</v>
      </c>
      <c r="CU585" s="1005">
        <v>467205</v>
      </c>
      <c r="CV585" s="1005">
        <f t="shared" si="584"/>
        <v>329175</v>
      </c>
      <c r="CW585" s="1005">
        <f t="shared" si="585"/>
        <v>138030</v>
      </c>
    </row>
    <row r="586" spans="1:101">
      <c r="A586" s="1004">
        <v>580</v>
      </c>
      <c r="B586" s="1005" t="s">
        <v>12</v>
      </c>
      <c r="C586" s="1004" t="s">
        <v>1274</v>
      </c>
      <c r="D586" s="1005" t="s">
        <v>2011</v>
      </c>
      <c r="E586" s="1004" t="s">
        <v>55</v>
      </c>
      <c r="F586" s="1004">
        <v>860</v>
      </c>
      <c r="G586" s="1005">
        <v>760</v>
      </c>
      <c r="H586" s="1004">
        <v>760</v>
      </c>
      <c r="I586" s="1005">
        <v>0.99639999999999995</v>
      </c>
      <c r="J586" s="1024">
        <f t="shared" si="554"/>
        <v>0.73927266081871346</v>
      </c>
      <c r="K586" s="1005">
        <v>404530</v>
      </c>
      <c r="L586" s="1005">
        <f t="shared" si="562"/>
        <v>328320</v>
      </c>
      <c r="M586" s="1005">
        <f t="shared" si="563"/>
        <v>76210</v>
      </c>
      <c r="N586" s="1005">
        <v>860</v>
      </c>
      <c r="O586" s="1005">
        <v>780</v>
      </c>
      <c r="P586" s="1005">
        <v>780</v>
      </c>
      <c r="Q586" s="1005">
        <v>0.99619999999999997</v>
      </c>
      <c r="R586" s="1024">
        <f t="shared" si="555"/>
        <v>0.67624758753791014</v>
      </c>
      <c r="S586" s="1005">
        <v>392440</v>
      </c>
      <c r="T586" s="1005">
        <f t="shared" si="564"/>
        <v>348192</v>
      </c>
      <c r="U586" s="1005">
        <f t="shared" si="565"/>
        <v>44248</v>
      </c>
      <c r="V586" s="1005">
        <v>860</v>
      </c>
      <c r="W586" s="1005">
        <v>830</v>
      </c>
      <c r="X586" s="1005">
        <v>830</v>
      </c>
      <c r="Y586" s="1005">
        <v>0.99380000000000002</v>
      </c>
      <c r="Z586" s="1024">
        <f t="shared" si="556"/>
        <v>0.69886211512717533</v>
      </c>
      <c r="AA586" s="1005">
        <v>417640</v>
      </c>
      <c r="AB586" s="1005">
        <f t="shared" si="566"/>
        <v>358560</v>
      </c>
      <c r="AC586" s="1005">
        <f t="shared" si="567"/>
        <v>59080</v>
      </c>
      <c r="AD586" s="1005">
        <v>860</v>
      </c>
      <c r="AE586" s="1005">
        <v>798</v>
      </c>
      <c r="AF586" s="1005">
        <v>798</v>
      </c>
      <c r="AG586" s="1005">
        <v>0.99739999999999995</v>
      </c>
      <c r="AH586" s="1024">
        <f t="shared" si="557"/>
        <v>0.75857486458080681</v>
      </c>
      <c r="AI586" s="1005">
        <v>450375</v>
      </c>
      <c r="AJ586" s="1005">
        <f t="shared" si="568"/>
        <v>356227</v>
      </c>
      <c r="AK586" s="1005">
        <f t="shared" si="569"/>
        <v>94148</v>
      </c>
      <c r="AL586" s="1005">
        <v>860</v>
      </c>
      <c r="AM586" s="1005">
        <v>776.4</v>
      </c>
      <c r="AN586" s="1005">
        <v>776.4</v>
      </c>
      <c r="AO586" s="1005">
        <v>0.99650000000000005</v>
      </c>
      <c r="AP586" s="1024">
        <f t="shared" si="558"/>
        <v>0.78387706148587644</v>
      </c>
      <c r="AQ586" s="1005">
        <v>452800</v>
      </c>
      <c r="AR586" s="1005">
        <f t="shared" si="570"/>
        <v>346585</v>
      </c>
      <c r="AS586" s="1005">
        <f t="shared" si="571"/>
        <v>106215</v>
      </c>
      <c r="AT586" s="1005">
        <v>860</v>
      </c>
      <c r="AU586" s="1005">
        <v>820</v>
      </c>
      <c r="AV586" s="1005">
        <v>820</v>
      </c>
      <c r="AW586" s="1005">
        <v>0.99160000000000004</v>
      </c>
      <c r="AX586" s="1024">
        <f t="shared" si="559"/>
        <v>0.73047933604336046</v>
      </c>
      <c r="AY586" s="1005">
        <v>431275</v>
      </c>
      <c r="AZ586" s="1005">
        <f t="shared" si="572"/>
        <v>354240</v>
      </c>
      <c r="BA586" s="1005">
        <f t="shared" si="573"/>
        <v>77035</v>
      </c>
      <c r="BB586" s="1005">
        <v>860</v>
      </c>
      <c r="BC586" s="1005">
        <v>761.2</v>
      </c>
      <c r="BD586" s="1005">
        <v>761.2</v>
      </c>
      <c r="BE586" s="1005">
        <v>0.99319999999999997</v>
      </c>
      <c r="BF586" s="1024">
        <f t="shared" si="544"/>
        <v>0.72763753044146473</v>
      </c>
      <c r="BG586" s="1005">
        <v>412085</v>
      </c>
      <c r="BH586" s="1005">
        <f t="shared" si="574"/>
        <v>339800</v>
      </c>
      <c r="BI586" s="1005">
        <f t="shared" si="575"/>
        <v>72285</v>
      </c>
      <c r="BJ586" s="1005">
        <v>860</v>
      </c>
      <c r="BK586" s="1005">
        <v>770</v>
      </c>
      <c r="BL586" s="1005">
        <v>770</v>
      </c>
      <c r="BM586" s="1005">
        <v>0.99929999999999997</v>
      </c>
      <c r="BN586" s="1024">
        <f t="shared" si="545"/>
        <v>0.95032467532467535</v>
      </c>
      <c r="BO586" s="1005">
        <v>526860</v>
      </c>
      <c r="BP586" s="1005">
        <f t="shared" si="576"/>
        <v>332640</v>
      </c>
      <c r="BQ586" s="1005">
        <f t="shared" si="577"/>
        <v>194220</v>
      </c>
      <c r="BR586" s="1005">
        <v>860</v>
      </c>
      <c r="BS586" s="1005">
        <v>772</v>
      </c>
      <c r="BT586" s="1005">
        <v>772</v>
      </c>
      <c r="BU586" s="1005">
        <v>0.99950000000000006</v>
      </c>
      <c r="BV586" s="1024">
        <f t="shared" si="546"/>
        <v>0.81901324586327928</v>
      </c>
      <c r="BW586" s="1005">
        <v>470415</v>
      </c>
      <c r="BX586" s="1005">
        <f t="shared" si="578"/>
        <v>344621</v>
      </c>
      <c r="BY586" s="1005">
        <f t="shared" si="579"/>
        <v>125794</v>
      </c>
      <c r="BZ586" s="1005">
        <v>860</v>
      </c>
      <c r="CA586" s="1005">
        <v>747</v>
      </c>
      <c r="CB586" s="1005">
        <v>747</v>
      </c>
      <c r="CC586" s="1005">
        <v>0.99760000000000004</v>
      </c>
      <c r="CD586" s="1024">
        <f t="shared" si="547"/>
        <v>0.63182838882411363</v>
      </c>
      <c r="CE586" s="1005">
        <v>351150</v>
      </c>
      <c r="CF586" s="1005">
        <f t="shared" si="580"/>
        <v>333461</v>
      </c>
      <c r="CG586" s="1005">
        <f t="shared" si="581"/>
        <v>17689</v>
      </c>
      <c r="CH586" s="1005">
        <v>860</v>
      </c>
      <c r="CI586" s="1005">
        <v>760</v>
      </c>
      <c r="CJ586" s="1005">
        <v>760</v>
      </c>
      <c r="CK586" s="1005">
        <v>0.99880000000000002</v>
      </c>
      <c r="CL586" s="1024">
        <f t="shared" si="560"/>
        <v>0.69012374686716793</v>
      </c>
      <c r="CM586" s="1005">
        <v>352460</v>
      </c>
      <c r="CN586" s="1005">
        <f t="shared" si="582"/>
        <v>306432</v>
      </c>
      <c r="CO586" s="1005">
        <f t="shared" si="583"/>
        <v>46028</v>
      </c>
      <c r="CP586" s="1005">
        <v>860</v>
      </c>
      <c r="CQ586" s="1005">
        <v>786</v>
      </c>
      <c r="CR586" s="1005">
        <v>786</v>
      </c>
      <c r="CS586" s="1005">
        <v>0.99639999999999995</v>
      </c>
      <c r="CT586" s="1024">
        <f t="shared" si="561"/>
        <v>0.6377739473036198</v>
      </c>
      <c r="CU586" s="1005">
        <v>372960</v>
      </c>
      <c r="CV586" s="1005">
        <f t="shared" si="584"/>
        <v>350870</v>
      </c>
      <c r="CW586" s="1005">
        <f t="shared" si="585"/>
        <v>22090</v>
      </c>
    </row>
    <row r="587" spans="1:101">
      <c r="A587" s="1004">
        <v>581</v>
      </c>
      <c r="B587" s="1005" t="s">
        <v>1812</v>
      </c>
      <c r="C587" s="1004" t="s">
        <v>1274</v>
      </c>
      <c r="D587" s="1005" t="s">
        <v>2051</v>
      </c>
      <c r="E587" s="1004" t="s">
        <v>55</v>
      </c>
      <c r="F587" s="1004">
        <v>860</v>
      </c>
      <c r="G587" s="1005">
        <v>432</v>
      </c>
      <c r="H587" s="1004">
        <v>688</v>
      </c>
      <c r="I587" s="1005">
        <v>0.99760000000000004</v>
      </c>
      <c r="J587" s="1024">
        <f t="shared" si="554"/>
        <v>0.2619598765432099</v>
      </c>
      <c r="K587" s="1005">
        <v>81480</v>
      </c>
      <c r="L587" s="1005">
        <f t="shared" si="562"/>
        <v>186624</v>
      </c>
      <c r="M587" s="1005">
        <f t="shared" si="563"/>
        <v>0</v>
      </c>
      <c r="N587" s="1005">
        <v>860</v>
      </c>
      <c r="O587" s="1005">
        <v>180</v>
      </c>
      <c r="P587" s="1005">
        <v>688</v>
      </c>
      <c r="Q587" s="1005">
        <v>0.99809999999999999</v>
      </c>
      <c r="R587" s="1024">
        <f t="shared" si="555"/>
        <v>0.28924731182795699</v>
      </c>
      <c r="S587" s="1005">
        <v>38736</v>
      </c>
      <c r="T587" s="1005">
        <f t="shared" si="564"/>
        <v>80352</v>
      </c>
      <c r="U587" s="1005">
        <f t="shared" si="565"/>
        <v>0</v>
      </c>
      <c r="V587" s="1005">
        <v>860</v>
      </c>
      <c r="W587" s="1005">
        <v>168</v>
      </c>
      <c r="X587" s="1005">
        <v>688</v>
      </c>
      <c r="Y587" s="1005">
        <v>0.96970000000000001</v>
      </c>
      <c r="Z587" s="1024">
        <f t="shared" si="556"/>
        <v>0.33402777777777776</v>
      </c>
      <c r="AA587" s="1005">
        <v>40404</v>
      </c>
      <c r="AB587" s="1005">
        <f t="shared" si="566"/>
        <v>72576</v>
      </c>
      <c r="AC587" s="1005">
        <f t="shared" si="567"/>
        <v>0</v>
      </c>
      <c r="AD587" s="1005">
        <v>860</v>
      </c>
      <c r="AE587" s="1005">
        <v>199.68</v>
      </c>
      <c r="AF587" s="1005">
        <v>688</v>
      </c>
      <c r="AG587" s="1005">
        <v>0.99819999999999998</v>
      </c>
      <c r="AH587" s="1024">
        <f t="shared" si="557"/>
        <v>0.35323991504687063</v>
      </c>
      <c r="AI587" s="1005">
        <v>52478</v>
      </c>
      <c r="AJ587" s="1005">
        <f t="shared" si="568"/>
        <v>89137</v>
      </c>
      <c r="AK587" s="1005">
        <f t="shared" si="569"/>
        <v>0</v>
      </c>
      <c r="AL587" s="1005">
        <v>860</v>
      </c>
      <c r="AM587" s="1005">
        <v>261.12</v>
      </c>
      <c r="AN587" s="1005">
        <v>688</v>
      </c>
      <c r="AO587" s="1005">
        <v>0.99890000000000001</v>
      </c>
      <c r="AP587" s="1024">
        <f t="shared" si="558"/>
        <v>0.3364538859898798</v>
      </c>
      <c r="AQ587" s="1005">
        <v>65364</v>
      </c>
      <c r="AR587" s="1005">
        <f t="shared" si="570"/>
        <v>116564</v>
      </c>
      <c r="AS587" s="1005">
        <f t="shared" si="571"/>
        <v>0</v>
      </c>
      <c r="AT587" s="1005">
        <v>860</v>
      </c>
      <c r="AU587" s="1005">
        <v>264</v>
      </c>
      <c r="AV587" s="1005">
        <v>688</v>
      </c>
      <c r="AW587" s="1005">
        <v>0.99890000000000001</v>
      </c>
      <c r="AX587" s="1024">
        <f t="shared" si="559"/>
        <v>0.37174873737373737</v>
      </c>
      <c r="AY587" s="1005">
        <v>70662</v>
      </c>
      <c r="AZ587" s="1005">
        <f t="shared" si="572"/>
        <v>114048</v>
      </c>
      <c r="BA587" s="1005">
        <f t="shared" si="573"/>
        <v>0</v>
      </c>
      <c r="BB587" s="1005">
        <v>860</v>
      </c>
      <c r="BC587" s="1005">
        <v>214.56</v>
      </c>
      <c r="BD587" s="1005">
        <v>688</v>
      </c>
      <c r="BE587" s="1005">
        <v>0.99880000000000002</v>
      </c>
      <c r="BF587" s="1024">
        <f t="shared" si="544"/>
        <v>0.3839064492073801</v>
      </c>
      <c r="BG587" s="1005">
        <v>61284</v>
      </c>
      <c r="BH587" s="1005">
        <f t="shared" si="574"/>
        <v>95780</v>
      </c>
      <c r="BI587" s="1005">
        <f t="shared" si="575"/>
        <v>0</v>
      </c>
      <c r="BJ587" s="1005">
        <v>860</v>
      </c>
      <c r="BK587" s="1005">
        <v>172.8</v>
      </c>
      <c r="BL587" s="1005">
        <v>688</v>
      </c>
      <c r="BM587" s="1005">
        <v>0.999</v>
      </c>
      <c r="BN587" s="1024">
        <f t="shared" si="545"/>
        <v>0.54687499999999989</v>
      </c>
      <c r="BO587" s="1005">
        <v>68040</v>
      </c>
      <c r="BP587" s="1005">
        <f t="shared" si="576"/>
        <v>74650</v>
      </c>
      <c r="BQ587" s="1005">
        <f t="shared" si="577"/>
        <v>0</v>
      </c>
      <c r="BR587" s="1005">
        <v>860</v>
      </c>
      <c r="BS587" s="1005">
        <v>144</v>
      </c>
      <c r="BT587" s="1005">
        <v>688</v>
      </c>
      <c r="BU587" s="1005">
        <v>0.99980000000000002</v>
      </c>
      <c r="BV587" s="1024">
        <f t="shared" si="546"/>
        <v>0.4753584229390681</v>
      </c>
      <c r="BW587" s="1005">
        <v>50928</v>
      </c>
      <c r="BX587" s="1005">
        <f t="shared" si="578"/>
        <v>64282</v>
      </c>
      <c r="BY587" s="1005">
        <f t="shared" si="579"/>
        <v>0</v>
      </c>
      <c r="BZ587" s="1005">
        <v>860</v>
      </c>
      <c r="CA587" s="1005">
        <v>118.8</v>
      </c>
      <c r="CB587" s="1005">
        <v>688</v>
      </c>
      <c r="CC587" s="1005">
        <v>1</v>
      </c>
      <c r="CD587" s="1024">
        <f t="shared" si="547"/>
        <v>0.56383729770826552</v>
      </c>
      <c r="CE587" s="1005">
        <v>49836</v>
      </c>
      <c r="CF587" s="1005">
        <f t="shared" si="580"/>
        <v>53032</v>
      </c>
      <c r="CG587" s="1005">
        <f t="shared" si="581"/>
        <v>0</v>
      </c>
      <c r="CH587" s="1005">
        <v>860</v>
      </c>
      <c r="CI587" s="1005">
        <v>156</v>
      </c>
      <c r="CJ587" s="1005">
        <v>688</v>
      </c>
      <c r="CK587" s="1005">
        <v>0.99970000000000003</v>
      </c>
      <c r="CL587" s="1024">
        <f t="shared" si="560"/>
        <v>0.39503205128205127</v>
      </c>
      <c r="CM587" s="1005">
        <v>41412</v>
      </c>
      <c r="CN587" s="1005">
        <f t="shared" si="582"/>
        <v>62899</v>
      </c>
      <c r="CO587" s="1005">
        <f t="shared" si="583"/>
        <v>0</v>
      </c>
      <c r="CP587" s="1005">
        <v>860</v>
      </c>
      <c r="CQ587" s="1005">
        <v>247.2</v>
      </c>
      <c r="CR587" s="1005">
        <v>688</v>
      </c>
      <c r="CS587" s="1005">
        <v>0.99919999999999998</v>
      </c>
      <c r="CT587" s="1024">
        <f t="shared" si="561"/>
        <v>0.36277273201795596</v>
      </c>
      <c r="CU587" s="1005">
        <v>66720</v>
      </c>
      <c r="CV587" s="1005">
        <f t="shared" si="584"/>
        <v>110350</v>
      </c>
      <c r="CW587" s="1005">
        <f t="shared" si="585"/>
        <v>0</v>
      </c>
    </row>
    <row r="588" spans="1:101">
      <c r="A588" s="1004">
        <v>582</v>
      </c>
      <c r="B588" s="1005" t="s">
        <v>2301</v>
      </c>
      <c r="C588" s="1004" t="s">
        <v>1274</v>
      </c>
      <c r="D588" s="1005" t="s">
        <v>2011</v>
      </c>
      <c r="E588" s="1004" t="s">
        <v>55</v>
      </c>
      <c r="F588" s="1004">
        <v>0</v>
      </c>
      <c r="G588" s="1005"/>
      <c r="H588" s="1004"/>
      <c r="I588" s="1005"/>
      <c r="J588" s="1024">
        <v>0</v>
      </c>
      <c r="K588" s="1005"/>
      <c r="L588" s="1005">
        <f t="shared" si="562"/>
        <v>0</v>
      </c>
      <c r="M588" s="1005">
        <f t="shared" si="563"/>
        <v>0</v>
      </c>
      <c r="N588" s="1005"/>
      <c r="O588" s="1005"/>
      <c r="P588" s="1005"/>
      <c r="Q588" s="1005"/>
      <c r="R588" s="1024">
        <v>0</v>
      </c>
      <c r="S588" s="1005"/>
      <c r="T588" s="1005">
        <f t="shared" si="564"/>
        <v>0</v>
      </c>
      <c r="U588" s="1005">
        <f t="shared" si="565"/>
        <v>0</v>
      </c>
      <c r="V588" s="1005"/>
      <c r="W588" s="1005"/>
      <c r="X588" s="1005"/>
      <c r="Y588" s="1005"/>
      <c r="Z588" s="1024">
        <v>0</v>
      </c>
      <c r="AA588" s="1005"/>
      <c r="AB588" s="1005">
        <f t="shared" si="566"/>
        <v>0</v>
      </c>
      <c r="AC588" s="1005">
        <f t="shared" si="567"/>
        <v>0</v>
      </c>
      <c r="AD588" s="1005"/>
      <c r="AE588" s="1005"/>
      <c r="AF588" s="1005"/>
      <c r="AG588" s="1005"/>
      <c r="AH588" s="1024">
        <v>0</v>
      </c>
      <c r="AI588" s="1005"/>
      <c r="AJ588" s="1005">
        <f t="shared" si="568"/>
        <v>0</v>
      </c>
      <c r="AK588" s="1005">
        <f t="shared" si="569"/>
        <v>0</v>
      </c>
      <c r="AL588" s="1005"/>
      <c r="AM588" s="1005"/>
      <c r="AN588" s="1005"/>
      <c r="AO588" s="1005"/>
      <c r="AP588" s="1024">
        <v>0</v>
      </c>
      <c r="AQ588" s="1005"/>
      <c r="AR588" s="1005">
        <f t="shared" si="570"/>
        <v>0</v>
      </c>
      <c r="AS588" s="1005">
        <f t="shared" si="571"/>
        <v>0</v>
      </c>
      <c r="AT588" s="1005"/>
      <c r="AU588" s="1005"/>
      <c r="AV588" s="1005"/>
      <c r="AW588" s="1005"/>
      <c r="AX588" s="1024">
        <v>0</v>
      </c>
      <c r="AY588" s="1005"/>
      <c r="AZ588" s="1005">
        <f t="shared" si="572"/>
        <v>0</v>
      </c>
      <c r="BA588" s="1005">
        <f t="shared" si="573"/>
        <v>0</v>
      </c>
      <c r="BB588" s="1005"/>
      <c r="BC588" s="1005"/>
      <c r="BD588" s="1005"/>
      <c r="BE588" s="1005"/>
      <c r="BF588" s="1024">
        <v>0</v>
      </c>
      <c r="BG588" s="1005"/>
      <c r="BH588" s="1005">
        <f t="shared" si="574"/>
        <v>0</v>
      </c>
      <c r="BI588" s="1005">
        <f t="shared" si="575"/>
        <v>0</v>
      </c>
      <c r="BJ588" s="1005"/>
      <c r="BK588" s="1005"/>
      <c r="BL588" s="1005"/>
      <c r="BM588" s="1005"/>
      <c r="BN588" s="1024">
        <v>0</v>
      </c>
      <c r="BO588" s="1005"/>
      <c r="BP588" s="1005">
        <f t="shared" si="576"/>
        <v>0</v>
      </c>
      <c r="BQ588" s="1005">
        <f t="shared" si="577"/>
        <v>0</v>
      </c>
      <c r="BR588" s="1005"/>
      <c r="BS588" s="1005"/>
      <c r="BT588" s="1005"/>
      <c r="BU588" s="1005"/>
      <c r="BV588" s="1024">
        <v>0</v>
      </c>
      <c r="BW588" s="1005"/>
      <c r="BX588" s="1005">
        <f t="shared" si="578"/>
        <v>0</v>
      </c>
      <c r="BY588" s="1005">
        <f t="shared" si="579"/>
        <v>0</v>
      </c>
      <c r="BZ588" s="1005"/>
      <c r="CA588" s="1005"/>
      <c r="CB588" s="1005"/>
      <c r="CC588" s="1005"/>
      <c r="CD588" s="1024">
        <v>0</v>
      </c>
      <c r="CE588" s="1005"/>
      <c r="CF588" s="1005">
        <f t="shared" si="580"/>
        <v>0</v>
      </c>
      <c r="CG588" s="1005">
        <f t="shared" si="581"/>
        <v>0</v>
      </c>
      <c r="CH588" s="1005">
        <v>889</v>
      </c>
      <c r="CI588" s="1005">
        <v>121.44</v>
      </c>
      <c r="CJ588" s="1005">
        <v>711.2</v>
      </c>
      <c r="CK588" s="1005">
        <v>0.88190000000000002</v>
      </c>
      <c r="CL588" s="1024">
        <f t="shared" si="560"/>
        <v>0.16197004987765859</v>
      </c>
      <c r="CM588" s="1005">
        <v>13218</v>
      </c>
      <c r="CN588" s="1005">
        <f t="shared" si="582"/>
        <v>48965</v>
      </c>
      <c r="CO588" s="1005">
        <f t="shared" si="583"/>
        <v>0</v>
      </c>
      <c r="CP588" s="1005">
        <v>889</v>
      </c>
      <c r="CQ588" s="1005">
        <v>302.88</v>
      </c>
      <c r="CR588" s="1005">
        <v>711.2</v>
      </c>
      <c r="CS588" s="1005">
        <v>0.8589</v>
      </c>
      <c r="CT588" s="1024">
        <f t="shared" si="561"/>
        <v>0.147056004294259</v>
      </c>
      <c r="CU588" s="1005">
        <v>33138</v>
      </c>
      <c r="CV588" s="1005">
        <f t="shared" si="584"/>
        <v>135206</v>
      </c>
      <c r="CW588" s="1005">
        <f t="shared" si="585"/>
        <v>0</v>
      </c>
    </row>
    <row r="589" spans="1:101">
      <c r="A589" s="1004">
        <v>583</v>
      </c>
      <c r="B589" s="1005" t="s">
        <v>877</v>
      </c>
      <c r="C589" s="1004" t="s">
        <v>1274</v>
      </c>
      <c r="D589" s="1005" t="s">
        <v>2011</v>
      </c>
      <c r="E589" s="1004" t="s">
        <v>55</v>
      </c>
      <c r="F589" s="1004">
        <v>889</v>
      </c>
      <c r="G589" s="1005">
        <v>840</v>
      </c>
      <c r="H589" s="1004">
        <v>840</v>
      </c>
      <c r="I589" s="1005">
        <v>0.92730000000000001</v>
      </c>
      <c r="J589" s="1024">
        <f>+(K589/(24*30*G589))</f>
        <v>0.38425099206349206</v>
      </c>
      <c r="K589" s="1005">
        <v>232395</v>
      </c>
      <c r="L589" s="1005">
        <f t="shared" si="562"/>
        <v>362880</v>
      </c>
      <c r="M589" s="1005">
        <f t="shared" si="563"/>
        <v>0</v>
      </c>
      <c r="N589" s="1005">
        <v>889</v>
      </c>
      <c r="O589" s="1005">
        <v>885</v>
      </c>
      <c r="P589" s="1005">
        <v>885</v>
      </c>
      <c r="Q589" s="1005">
        <v>0.92459999999999998</v>
      </c>
      <c r="R589" s="1024">
        <f>+(S589/(24*31*O589))</f>
        <v>0.43454984508839073</v>
      </c>
      <c r="S589" s="1005">
        <v>286125</v>
      </c>
      <c r="T589" s="1005">
        <f t="shared" si="564"/>
        <v>395064</v>
      </c>
      <c r="U589" s="1005">
        <f t="shared" si="565"/>
        <v>0</v>
      </c>
      <c r="V589" s="1005">
        <v>889</v>
      </c>
      <c r="W589" s="1005">
        <v>897</v>
      </c>
      <c r="X589" s="1005">
        <v>897</v>
      </c>
      <c r="Y589" s="1005">
        <v>0.92889999999999995</v>
      </c>
      <c r="Z589" s="1024">
        <f t="shared" ref="Z589:Z599" si="586">+(AA589/(24*30*W589))</f>
        <v>0.26795336306205869</v>
      </c>
      <c r="AA589" s="1005">
        <v>173055</v>
      </c>
      <c r="AB589" s="1005">
        <f t="shared" si="566"/>
        <v>387504</v>
      </c>
      <c r="AC589" s="1005">
        <f t="shared" si="567"/>
        <v>0</v>
      </c>
      <c r="AD589" s="1005">
        <v>889</v>
      </c>
      <c r="AE589" s="1005">
        <v>870</v>
      </c>
      <c r="AF589" s="1005">
        <v>870</v>
      </c>
      <c r="AG589" s="1005">
        <v>0.93149999999999999</v>
      </c>
      <c r="AH589" s="1024">
        <f t="shared" ref="AH589:AH599" si="587">+(AI589/(24*31*AE589))</f>
        <v>0.39571746384872081</v>
      </c>
      <c r="AI589" s="1005">
        <v>256140</v>
      </c>
      <c r="AJ589" s="1005">
        <f t="shared" si="568"/>
        <v>388368</v>
      </c>
      <c r="AK589" s="1005">
        <f t="shared" si="569"/>
        <v>0</v>
      </c>
      <c r="AL589" s="1005">
        <v>889</v>
      </c>
      <c r="AM589" s="1005">
        <v>897</v>
      </c>
      <c r="AN589" s="1005">
        <v>897</v>
      </c>
      <c r="AO589" s="1005">
        <v>0.91959999999999997</v>
      </c>
      <c r="AP589" s="1024">
        <f t="shared" ref="AP589:AP599" si="588">+(AQ589/(24*31*AM589))</f>
        <v>0.38072697522206639</v>
      </c>
      <c r="AQ589" s="1005">
        <v>254085</v>
      </c>
      <c r="AR589" s="1005">
        <f t="shared" si="570"/>
        <v>400421</v>
      </c>
      <c r="AS589" s="1005">
        <f t="shared" si="571"/>
        <v>0</v>
      </c>
      <c r="AT589" s="1005">
        <v>889</v>
      </c>
      <c r="AU589" s="1005">
        <v>894</v>
      </c>
      <c r="AV589" s="1005">
        <v>894</v>
      </c>
      <c r="AW589" s="1005">
        <v>0.91920000000000002</v>
      </c>
      <c r="AX589" s="1024">
        <f t="shared" ref="AX589:AX599" si="589">+(AY589/(24*30*AU589))</f>
        <v>0.49766964951528708</v>
      </c>
      <c r="AY589" s="1005">
        <v>320340</v>
      </c>
      <c r="AZ589" s="1005">
        <f t="shared" si="572"/>
        <v>386208</v>
      </c>
      <c r="BA589" s="1005">
        <f t="shared" si="573"/>
        <v>0</v>
      </c>
      <c r="BB589" s="1005">
        <v>889</v>
      </c>
      <c r="BC589" s="1005">
        <v>882</v>
      </c>
      <c r="BD589" s="1005">
        <v>882</v>
      </c>
      <c r="BE589" s="1005">
        <v>0.9032</v>
      </c>
      <c r="BF589" s="1024">
        <f t="shared" ref="BF589:BF599" si="590">+(BG589/(24*31*BC589))</f>
        <v>0.20111001389803232</v>
      </c>
      <c r="BG589" s="1005">
        <v>131970</v>
      </c>
      <c r="BH589" s="1005">
        <f t="shared" si="574"/>
        <v>393725</v>
      </c>
      <c r="BI589" s="1005">
        <f t="shared" si="575"/>
        <v>0</v>
      </c>
      <c r="BJ589" s="1005">
        <v>889</v>
      </c>
      <c r="BK589" s="1005">
        <v>852</v>
      </c>
      <c r="BL589" s="1005">
        <v>852</v>
      </c>
      <c r="BM589" s="1005">
        <v>0.91279999999999994</v>
      </c>
      <c r="BN589" s="1024">
        <f t="shared" ref="BN589:BN599" si="591">+(BO589/(24*30*BK589))</f>
        <v>0.40625</v>
      </c>
      <c r="BO589" s="1005">
        <v>249210</v>
      </c>
      <c r="BP589" s="1005">
        <f t="shared" si="576"/>
        <v>368064</v>
      </c>
      <c r="BQ589" s="1005">
        <f t="shared" si="577"/>
        <v>0</v>
      </c>
      <c r="BR589" s="1005">
        <v>889</v>
      </c>
      <c r="BS589" s="1005">
        <v>915</v>
      </c>
      <c r="BT589" s="1005">
        <v>915</v>
      </c>
      <c r="BU589" s="1005">
        <v>0.91549999999999998</v>
      </c>
      <c r="BV589" s="1024">
        <f t="shared" ref="BV589:BV599" si="592">+(BW589/(24*31*BS589))</f>
        <v>0.45698924731182794</v>
      </c>
      <c r="BW589" s="1005">
        <v>311100</v>
      </c>
      <c r="BX589" s="1005">
        <f t="shared" si="578"/>
        <v>408456</v>
      </c>
      <c r="BY589" s="1005">
        <f t="shared" si="579"/>
        <v>0</v>
      </c>
      <c r="BZ589" s="1005">
        <v>889</v>
      </c>
      <c r="CA589" s="1005">
        <v>831</v>
      </c>
      <c r="CB589" s="1005">
        <v>831</v>
      </c>
      <c r="CC589" s="1005">
        <v>0.96499999999999997</v>
      </c>
      <c r="CD589" s="1024">
        <f t="shared" ref="CD589:CD599" si="593">+(CE589/(24*31*CA589))</f>
        <v>0.27349967004386477</v>
      </c>
      <c r="CE589" s="1005">
        <v>169095</v>
      </c>
      <c r="CF589" s="1005">
        <f t="shared" si="580"/>
        <v>370958</v>
      </c>
      <c r="CG589" s="1005">
        <f t="shared" si="581"/>
        <v>0</v>
      </c>
      <c r="CH589" s="1005">
        <v>889</v>
      </c>
      <c r="CI589" s="1005">
        <v>846</v>
      </c>
      <c r="CJ589" s="1005">
        <v>846</v>
      </c>
      <c r="CK589" s="1005">
        <v>0.9294</v>
      </c>
      <c r="CL589" s="1024">
        <f t="shared" si="560"/>
        <v>0.53761398176291797</v>
      </c>
      <c r="CM589" s="1005">
        <v>305640</v>
      </c>
      <c r="CN589" s="1005">
        <f t="shared" si="582"/>
        <v>341107</v>
      </c>
      <c r="CO589" s="1005">
        <f t="shared" si="583"/>
        <v>0</v>
      </c>
      <c r="CP589" s="1005">
        <v>889</v>
      </c>
      <c r="CQ589" s="1005">
        <v>882</v>
      </c>
      <c r="CR589" s="1005">
        <v>882</v>
      </c>
      <c r="CS589" s="1005">
        <v>0.90469999999999995</v>
      </c>
      <c r="CT589" s="1024">
        <f t="shared" si="561"/>
        <v>0.45065741350303562</v>
      </c>
      <c r="CU589" s="1005">
        <v>295725</v>
      </c>
      <c r="CV589" s="1005">
        <f t="shared" si="584"/>
        <v>393725</v>
      </c>
      <c r="CW589" s="1005">
        <f t="shared" si="585"/>
        <v>0</v>
      </c>
    </row>
    <row r="590" spans="1:101">
      <c r="A590" s="1004">
        <v>584</v>
      </c>
      <c r="B590" s="1005" t="s">
        <v>1817</v>
      </c>
      <c r="C590" s="1004" t="s">
        <v>1274</v>
      </c>
      <c r="D590" s="1005" t="s">
        <v>2202</v>
      </c>
      <c r="E590" s="1004" t="s">
        <v>55</v>
      </c>
      <c r="F590" s="1004">
        <v>461</v>
      </c>
      <c r="G590" s="1005">
        <v>696</v>
      </c>
      <c r="H590" s="1004">
        <v>696</v>
      </c>
      <c r="I590" s="1005">
        <v>0.96609999999999996</v>
      </c>
      <c r="J590" s="1024">
        <f>+(K590/(24*30*G590))</f>
        <v>0.39450431034482758</v>
      </c>
      <c r="K590" s="1005">
        <v>197694</v>
      </c>
      <c r="L590" s="1005">
        <f t="shared" si="562"/>
        <v>300672</v>
      </c>
      <c r="M590" s="1005">
        <f t="shared" si="563"/>
        <v>0</v>
      </c>
      <c r="N590" s="1005">
        <v>461</v>
      </c>
      <c r="O590" s="1005">
        <v>750</v>
      </c>
      <c r="P590" s="1005">
        <v>750</v>
      </c>
      <c r="Q590" s="1005">
        <v>0.94979999999999998</v>
      </c>
      <c r="R590" s="1024">
        <f>+(S590/(24*31*O590))</f>
        <v>0.44710752688172045</v>
      </c>
      <c r="S590" s="1005">
        <v>249486</v>
      </c>
      <c r="T590" s="1005">
        <f t="shared" si="564"/>
        <v>334800</v>
      </c>
      <c r="U590" s="1005">
        <f t="shared" si="565"/>
        <v>0</v>
      </c>
      <c r="V590" s="1005">
        <v>461</v>
      </c>
      <c r="W590" s="1005">
        <v>702</v>
      </c>
      <c r="X590" s="1005">
        <v>702</v>
      </c>
      <c r="Y590" s="1005">
        <v>0.93259999999999998</v>
      </c>
      <c r="Z590" s="1024">
        <f t="shared" si="586"/>
        <v>0.444681861348528</v>
      </c>
      <c r="AA590" s="1005">
        <v>224760</v>
      </c>
      <c r="AB590" s="1005">
        <f t="shared" si="566"/>
        <v>303264</v>
      </c>
      <c r="AC590" s="1005">
        <f t="shared" si="567"/>
        <v>0</v>
      </c>
      <c r="AD590" s="1005">
        <v>461</v>
      </c>
      <c r="AE590" s="1005">
        <v>845.04</v>
      </c>
      <c r="AF590" s="1005">
        <v>845.04</v>
      </c>
      <c r="AG590" s="1005">
        <v>0.81579999999999997</v>
      </c>
      <c r="AH590" s="1024">
        <f t="shared" si="587"/>
        <v>0.38944997450015728</v>
      </c>
      <c r="AI590" s="1005">
        <v>244851</v>
      </c>
      <c r="AJ590" s="1005">
        <f t="shared" si="568"/>
        <v>377226</v>
      </c>
      <c r="AK590" s="1005">
        <f t="shared" si="569"/>
        <v>0</v>
      </c>
      <c r="AL590" s="1005">
        <v>461</v>
      </c>
      <c r="AM590" s="1005">
        <v>835.44</v>
      </c>
      <c r="AN590" s="1005">
        <v>835.44</v>
      </c>
      <c r="AO590" s="1005">
        <v>0.83309999999999995</v>
      </c>
      <c r="AP590" s="1024">
        <f t="shared" si="588"/>
        <v>0.52898047928385428</v>
      </c>
      <c r="AQ590" s="1005">
        <v>328797</v>
      </c>
      <c r="AR590" s="1005">
        <f t="shared" si="570"/>
        <v>372940</v>
      </c>
      <c r="AS590" s="1005">
        <f t="shared" si="571"/>
        <v>0</v>
      </c>
      <c r="AT590" s="1005">
        <v>461</v>
      </c>
      <c r="AU590" s="1005">
        <v>660</v>
      </c>
      <c r="AV590" s="1005">
        <v>660</v>
      </c>
      <c r="AW590" s="1005">
        <v>0.97570000000000001</v>
      </c>
      <c r="AX590" s="1024">
        <f t="shared" si="589"/>
        <v>0.34845959595959597</v>
      </c>
      <c r="AY590" s="1005">
        <v>165588</v>
      </c>
      <c r="AZ590" s="1005">
        <f t="shared" si="572"/>
        <v>285120</v>
      </c>
      <c r="BA590" s="1005">
        <f t="shared" si="573"/>
        <v>0</v>
      </c>
      <c r="BB590" s="1005">
        <v>900</v>
      </c>
      <c r="BC590" s="1005">
        <v>710</v>
      </c>
      <c r="BD590" s="1005">
        <v>720</v>
      </c>
      <c r="BE590" s="1005">
        <v>0.95330000000000004</v>
      </c>
      <c r="BF590" s="1024">
        <f t="shared" si="590"/>
        <v>0.48696425867030135</v>
      </c>
      <c r="BG590" s="1005">
        <v>257234</v>
      </c>
      <c r="BH590" s="1005">
        <f t="shared" si="574"/>
        <v>316944</v>
      </c>
      <c r="BI590" s="1005">
        <f t="shared" si="575"/>
        <v>0</v>
      </c>
      <c r="BJ590" s="1005">
        <v>900</v>
      </c>
      <c r="BK590" s="1005">
        <v>720</v>
      </c>
      <c r="BL590" s="1005">
        <v>720</v>
      </c>
      <c r="BM590" s="1005">
        <v>0.96530000000000005</v>
      </c>
      <c r="BN590" s="1024">
        <f t="shared" si="591"/>
        <v>0.36782407407407408</v>
      </c>
      <c r="BO590" s="1005">
        <v>190680</v>
      </c>
      <c r="BP590" s="1005">
        <f t="shared" si="576"/>
        <v>311040</v>
      </c>
      <c r="BQ590" s="1005">
        <f t="shared" si="577"/>
        <v>0</v>
      </c>
      <c r="BR590" s="1005">
        <v>900</v>
      </c>
      <c r="BS590" s="1005">
        <v>644.4</v>
      </c>
      <c r="BT590" s="1005">
        <v>720</v>
      </c>
      <c r="BU590" s="1005">
        <v>0.96599999999999997</v>
      </c>
      <c r="BV590" s="1024">
        <f t="shared" si="592"/>
        <v>0.25562455363996184</v>
      </c>
      <c r="BW590" s="1005">
        <v>122555</v>
      </c>
      <c r="BX590" s="1005">
        <f t="shared" si="578"/>
        <v>287660</v>
      </c>
      <c r="BY590" s="1005">
        <f t="shared" si="579"/>
        <v>0</v>
      </c>
      <c r="BZ590" s="1005">
        <v>900</v>
      </c>
      <c r="CA590" s="1005">
        <v>408.4</v>
      </c>
      <c r="CB590" s="1005">
        <v>720</v>
      </c>
      <c r="CC590" s="1005">
        <v>0.91339999999999999</v>
      </c>
      <c r="CD590" s="1024">
        <f t="shared" si="593"/>
        <v>0.13444151316967343</v>
      </c>
      <c r="CE590" s="1005">
        <v>40850</v>
      </c>
      <c r="CF590" s="1005">
        <f t="shared" si="580"/>
        <v>182310</v>
      </c>
      <c r="CG590" s="1005">
        <f t="shared" si="581"/>
        <v>0</v>
      </c>
      <c r="CH590" s="1005">
        <v>900</v>
      </c>
      <c r="CI590" s="1005">
        <v>468.4</v>
      </c>
      <c r="CJ590" s="1005">
        <v>720</v>
      </c>
      <c r="CK590" s="1005">
        <v>0.9244</v>
      </c>
      <c r="CL590" s="1024">
        <f t="shared" si="560"/>
        <v>0.12871515493473223</v>
      </c>
      <c r="CM590" s="1005">
        <v>40515</v>
      </c>
      <c r="CN590" s="1005">
        <f t="shared" si="582"/>
        <v>188859</v>
      </c>
      <c r="CO590" s="1005">
        <f t="shared" si="583"/>
        <v>0</v>
      </c>
      <c r="CP590" s="1005">
        <v>900</v>
      </c>
      <c r="CQ590" s="1005">
        <v>692</v>
      </c>
      <c r="CR590" s="1005">
        <v>720</v>
      </c>
      <c r="CS590" s="1005">
        <v>0.95960000000000001</v>
      </c>
      <c r="CT590" s="1024">
        <f t="shared" si="561"/>
        <v>0.20653668655603208</v>
      </c>
      <c r="CU590" s="1005">
        <v>106335</v>
      </c>
      <c r="CV590" s="1005">
        <f t="shared" si="584"/>
        <v>308909</v>
      </c>
      <c r="CW590" s="1005">
        <f t="shared" si="585"/>
        <v>0</v>
      </c>
    </row>
    <row r="591" spans="1:101">
      <c r="A591" s="1004">
        <v>585</v>
      </c>
      <c r="B591" s="1005" t="s">
        <v>956</v>
      </c>
      <c r="C591" s="1004" t="s">
        <v>1274</v>
      </c>
      <c r="D591" s="1005" t="s">
        <v>2011</v>
      </c>
      <c r="E591" s="1004" t="s">
        <v>55</v>
      </c>
      <c r="F591" s="1004">
        <v>900</v>
      </c>
      <c r="G591" s="1005">
        <v>843</v>
      </c>
      <c r="H591" s="1004">
        <v>843</v>
      </c>
      <c r="I591" s="1005">
        <v>0.98570000000000002</v>
      </c>
      <c r="J591" s="1024">
        <f>+(K591/(24*30*G591))</f>
        <v>0.73742091735863979</v>
      </c>
      <c r="K591" s="1005">
        <v>447585</v>
      </c>
      <c r="L591" s="1005">
        <f t="shared" si="562"/>
        <v>364176</v>
      </c>
      <c r="M591" s="1005">
        <f t="shared" si="563"/>
        <v>83409</v>
      </c>
      <c r="N591" s="1005">
        <v>900</v>
      </c>
      <c r="O591" s="1005">
        <v>825</v>
      </c>
      <c r="P591" s="1005">
        <v>825</v>
      </c>
      <c r="Q591" s="1005">
        <v>0.98709999999999998</v>
      </c>
      <c r="R591" s="1024">
        <f>+(S591/(24*31*O591))</f>
        <v>0.68174486803519063</v>
      </c>
      <c r="S591" s="1005">
        <v>418455</v>
      </c>
      <c r="T591" s="1005">
        <f t="shared" si="564"/>
        <v>368280</v>
      </c>
      <c r="U591" s="1005">
        <f t="shared" si="565"/>
        <v>50175</v>
      </c>
      <c r="V591" s="1005">
        <v>900</v>
      </c>
      <c r="W591" s="1005">
        <v>810</v>
      </c>
      <c r="X591" s="1005">
        <v>810</v>
      </c>
      <c r="Y591" s="1005">
        <v>0.98470000000000002</v>
      </c>
      <c r="Z591" s="1024">
        <f t="shared" si="586"/>
        <v>0.77721193415637857</v>
      </c>
      <c r="AA591" s="1005">
        <v>453270</v>
      </c>
      <c r="AB591" s="1005">
        <f t="shared" si="566"/>
        <v>349920</v>
      </c>
      <c r="AC591" s="1005">
        <f t="shared" si="567"/>
        <v>103350</v>
      </c>
      <c r="AD591" s="1005">
        <v>900</v>
      </c>
      <c r="AE591" s="1005">
        <v>855</v>
      </c>
      <c r="AF591" s="1005">
        <v>855</v>
      </c>
      <c r="AG591" s="1005">
        <v>0.98750000000000004</v>
      </c>
      <c r="AH591" s="1024">
        <f t="shared" si="587"/>
        <v>0.73877570269760418</v>
      </c>
      <c r="AI591" s="1005">
        <v>469950</v>
      </c>
      <c r="AJ591" s="1005">
        <f t="shared" si="568"/>
        <v>381672</v>
      </c>
      <c r="AK591" s="1005">
        <f t="shared" si="569"/>
        <v>88278</v>
      </c>
      <c r="AL591" s="1005">
        <v>900</v>
      </c>
      <c r="AM591" s="1005">
        <v>822</v>
      </c>
      <c r="AN591" s="1005">
        <v>822</v>
      </c>
      <c r="AO591" s="1005">
        <v>0.98629999999999995</v>
      </c>
      <c r="AP591" s="1024">
        <f t="shared" si="588"/>
        <v>0.55629954477670518</v>
      </c>
      <c r="AQ591" s="1005">
        <v>340215</v>
      </c>
      <c r="AR591" s="1005">
        <f t="shared" si="570"/>
        <v>366941</v>
      </c>
      <c r="AS591" s="1005">
        <f t="shared" si="571"/>
        <v>0</v>
      </c>
      <c r="AT591" s="1005">
        <v>900</v>
      </c>
      <c r="AU591" s="1005">
        <v>795</v>
      </c>
      <c r="AV591" s="1005">
        <v>795</v>
      </c>
      <c r="AW591" s="1005">
        <v>0.98899999999999999</v>
      </c>
      <c r="AX591" s="1024">
        <f t="shared" si="589"/>
        <v>0.5962264150943396</v>
      </c>
      <c r="AY591" s="1005">
        <v>341280</v>
      </c>
      <c r="AZ591" s="1005">
        <f t="shared" si="572"/>
        <v>343440</v>
      </c>
      <c r="BA591" s="1005">
        <f t="shared" si="573"/>
        <v>0</v>
      </c>
      <c r="BB591" s="1005">
        <v>900</v>
      </c>
      <c r="BC591" s="1005">
        <v>813</v>
      </c>
      <c r="BD591" s="1005">
        <v>813</v>
      </c>
      <c r="BE591" s="1005">
        <v>0.9869</v>
      </c>
      <c r="BF591" s="1024">
        <f t="shared" si="590"/>
        <v>0.69098916795619569</v>
      </c>
      <c r="BG591" s="1005">
        <v>417960</v>
      </c>
      <c r="BH591" s="1005">
        <f t="shared" si="574"/>
        <v>362923</v>
      </c>
      <c r="BI591" s="1005">
        <f t="shared" si="575"/>
        <v>55037</v>
      </c>
      <c r="BJ591" s="1005">
        <v>900</v>
      </c>
      <c r="BK591" s="1005">
        <v>900</v>
      </c>
      <c r="BL591" s="1005">
        <v>900</v>
      </c>
      <c r="BM591" s="1005">
        <v>0.97829999999999995</v>
      </c>
      <c r="BN591" s="1024">
        <f t="shared" si="591"/>
        <v>0.70016203703703705</v>
      </c>
      <c r="BO591" s="1005">
        <v>453705</v>
      </c>
      <c r="BP591" s="1005">
        <f t="shared" si="576"/>
        <v>388800</v>
      </c>
      <c r="BQ591" s="1005">
        <f t="shared" si="577"/>
        <v>64905</v>
      </c>
      <c r="BR591" s="1005">
        <v>900</v>
      </c>
      <c r="BS591" s="1005">
        <v>855</v>
      </c>
      <c r="BT591" s="1005">
        <v>855</v>
      </c>
      <c r="BU591" s="1005">
        <v>0.99399999999999999</v>
      </c>
      <c r="BV591" s="1024">
        <f t="shared" si="592"/>
        <v>0.36981229956611961</v>
      </c>
      <c r="BW591" s="1005">
        <v>235245</v>
      </c>
      <c r="BX591" s="1005">
        <f t="shared" si="578"/>
        <v>381672</v>
      </c>
      <c r="BY591" s="1005">
        <f t="shared" si="579"/>
        <v>0</v>
      </c>
      <c r="BZ591" s="1005">
        <v>900</v>
      </c>
      <c r="CA591" s="1005">
        <v>813</v>
      </c>
      <c r="CB591" s="1005">
        <v>813</v>
      </c>
      <c r="CC591" s="1005">
        <v>0.99550000000000005</v>
      </c>
      <c r="CD591" s="1024">
        <f t="shared" si="593"/>
        <v>0.79100206324643896</v>
      </c>
      <c r="CE591" s="1005">
        <v>478455</v>
      </c>
      <c r="CF591" s="1005">
        <f t="shared" si="580"/>
        <v>362923</v>
      </c>
      <c r="CG591" s="1005">
        <f t="shared" si="581"/>
        <v>115532</v>
      </c>
      <c r="CH591" s="1005">
        <v>900</v>
      </c>
      <c r="CI591" s="1005">
        <v>780</v>
      </c>
      <c r="CJ591" s="1005">
        <v>780</v>
      </c>
      <c r="CK591" s="1005">
        <v>0.99719999999999998</v>
      </c>
      <c r="CL591" s="1024">
        <f t="shared" si="560"/>
        <v>0.80500228937728935</v>
      </c>
      <c r="CM591" s="1005">
        <v>421950</v>
      </c>
      <c r="CN591" s="1005">
        <f t="shared" si="582"/>
        <v>314496</v>
      </c>
      <c r="CO591" s="1005">
        <f t="shared" si="583"/>
        <v>107454</v>
      </c>
      <c r="CP591" s="1005">
        <v>900</v>
      </c>
      <c r="CQ591" s="1005">
        <v>795</v>
      </c>
      <c r="CR591" s="1005">
        <v>795</v>
      </c>
      <c r="CS591" s="1005">
        <v>0.99619999999999997</v>
      </c>
      <c r="CT591" s="1024">
        <f t="shared" si="561"/>
        <v>0.75242273618719147</v>
      </c>
      <c r="CU591" s="1005">
        <v>445043</v>
      </c>
      <c r="CV591" s="1005">
        <f t="shared" si="584"/>
        <v>354888</v>
      </c>
      <c r="CW591" s="1005">
        <f t="shared" si="585"/>
        <v>90155</v>
      </c>
    </row>
    <row r="592" spans="1:101">
      <c r="A592" s="1004">
        <v>586</v>
      </c>
      <c r="B592" s="1005" t="s">
        <v>967</v>
      </c>
      <c r="C592" s="1004" t="s">
        <v>1274</v>
      </c>
      <c r="D592" s="1005" t="s">
        <v>2011</v>
      </c>
      <c r="E592" s="1004" t="s">
        <v>55</v>
      </c>
      <c r="F592" s="1004">
        <v>900</v>
      </c>
      <c r="G592" s="1005">
        <v>688.5</v>
      </c>
      <c r="H592" s="1004">
        <v>720</v>
      </c>
      <c r="I592" s="1005">
        <v>0.99819999999999998</v>
      </c>
      <c r="J592" s="1024">
        <f>+(K592/(24*30*G592))</f>
        <v>0.52805010893246185</v>
      </c>
      <c r="K592" s="1005">
        <v>261765</v>
      </c>
      <c r="L592" s="1005">
        <f t="shared" si="562"/>
        <v>297432</v>
      </c>
      <c r="M592" s="1005">
        <f t="shared" si="563"/>
        <v>0</v>
      </c>
      <c r="N592" s="1005">
        <v>900</v>
      </c>
      <c r="O592" s="1005">
        <v>618</v>
      </c>
      <c r="P592" s="1005">
        <v>720</v>
      </c>
      <c r="Q592" s="1005">
        <v>0.99819999999999998</v>
      </c>
      <c r="R592" s="1024">
        <f>+(S592/(24*31*O592))</f>
        <v>0.60526281449003028</v>
      </c>
      <c r="S592" s="1005">
        <v>278295</v>
      </c>
      <c r="T592" s="1005">
        <f t="shared" si="564"/>
        <v>275875</v>
      </c>
      <c r="U592" s="1005">
        <f t="shared" si="565"/>
        <v>2420</v>
      </c>
      <c r="V592" s="1005">
        <v>900</v>
      </c>
      <c r="W592" s="1005">
        <v>657</v>
      </c>
      <c r="X592" s="1005">
        <v>720</v>
      </c>
      <c r="Y592" s="1005">
        <v>0.99490000000000001</v>
      </c>
      <c r="Z592" s="1024">
        <f t="shared" si="586"/>
        <v>0.56367326230339931</v>
      </c>
      <c r="AA592" s="1005">
        <v>266640</v>
      </c>
      <c r="AB592" s="1005">
        <f t="shared" si="566"/>
        <v>283824</v>
      </c>
      <c r="AC592" s="1005">
        <f t="shared" si="567"/>
        <v>0</v>
      </c>
      <c r="AD592" s="1005">
        <v>900</v>
      </c>
      <c r="AE592" s="1005">
        <v>632.4</v>
      </c>
      <c r="AF592" s="1005">
        <v>720</v>
      </c>
      <c r="AG592" s="1005">
        <v>0.99590000000000001</v>
      </c>
      <c r="AH592" s="1024">
        <f t="shared" si="587"/>
        <v>0.67831923785816794</v>
      </c>
      <c r="AI592" s="1005">
        <v>319153</v>
      </c>
      <c r="AJ592" s="1005">
        <f t="shared" si="568"/>
        <v>282303</v>
      </c>
      <c r="AK592" s="1005">
        <f t="shared" si="569"/>
        <v>36850</v>
      </c>
      <c r="AL592" s="1005">
        <v>900</v>
      </c>
      <c r="AM592" s="1005">
        <v>603</v>
      </c>
      <c r="AN592" s="1005">
        <v>720</v>
      </c>
      <c r="AO592" s="1005">
        <v>0.99629999999999996</v>
      </c>
      <c r="AP592" s="1024">
        <f t="shared" si="588"/>
        <v>0.57875719966475869</v>
      </c>
      <c r="AQ592" s="1005">
        <v>259649</v>
      </c>
      <c r="AR592" s="1005">
        <f t="shared" si="570"/>
        <v>269179</v>
      </c>
      <c r="AS592" s="1005">
        <f t="shared" si="571"/>
        <v>0</v>
      </c>
      <c r="AT592" s="1005">
        <v>900</v>
      </c>
      <c r="AU592" s="1005">
        <v>591</v>
      </c>
      <c r="AV592" s="1005">
        <v>720</v>
      </c>
      <c r="AW592" s="1005">
        <v>0.99929999999999997</v>
      </c>
      <c r="AX592" s="1024">
        <f t="shared" si="589"/>
        <v>0.61979225418311712</v>
      </c>
      <c r="AY592" s="1005">
        <v>263734</v>
      </c>
      <c r="AZ592" s="1005">
        <f t="shared" si="572"/>
        <v>255312</v>
      </c>
      <c r="BA592" s="1005">
        <f t="shared" si="573"/>
        <v>8422</v>
      </c>
      <c r="BB592" s="1005">
        <v>900</v>
      </c>
      <c r="BC592" s="1005">
        <v>613.5</v>
      </c>
      <c r="BD592" s="1005">
        <v>720</v>
      </c>
      <c r="BE592" s="1005">
        <v>0.999</v>
      </c>
      <c r="BF592" s="1024">
        <f t="shared" si="590"/>
        <v>0.615731612202154</v>
      </c>
      <c r="BG592" s="1005">
        <v>281047</v>
      </c>
      <c r="BH592" s="1005">
        <f t="shared" si="574"/>
        <v>273866</v>
      </c>
      <c r="BI592" s="1005">
        <f t="shared" si="575"/>
        <v>7181</v>
      </c>
      <c r="BJ592" s="1005">
        <v>900</v>
      </c>
      <c r="BK592" s="1005">
        <v>255</v>
      </c>
      <c r="BL592" s="1005">
        <v>720</v>
      </c>
      <c r="BM592" s="1005">
        <v>0.999</v>
      </c>
      <c r="BN592" s="1024">
        <f t="shared" si="591"/>
        <v>0.33210239651416124</v>
      </c>
      <c r="BO592" s="1005">
        <v>60974</v>
      </c>
      <c r="BP592" s="1005">
        <f t="shared" si="576"/>
        <v>110160</v>
      </c>
      <c r="BQ592" s="1005">
        <f t="shared" si="577"/>
        <v>0</v>
      </c>
      <c r="BR592" s="1005">
        <v>900</v>
      </c>
      <c r="BS592" s="1005">
        <v>405</v>
      </c>
      <c r="BT592" s="1005">
        <v>720</v>
      </c>
      <c r="BU592" s="1005">
        <v>0.99919999999999998</v>
      </c>
      <c r="BV592" s="1024">
        <f t="shared" si="592"/>
        <v>0.48382118677817604</v>
      </c>
      <c r="BW592" s="1005">
        <v>145785</v>
      </c>
      <c r="BX592" s="1005">
        <f t="shared" si="578"/>
        <v>180792</v>
      </c>
      <c r="BY592" s="1005">
        <f t="shared" si="579"/>
        <v>0</v>
      </c>
      <c r="BZ592" s="1005">
        <v>900</v>
      </c>
      <c r="CA592" s="1005">
        <v>598.79999999999995</v>
      </c>
      <c r="CB592" s="1005">
        <v>720</v>
      </c>
      <c r="CC592" s="1005">
        <v>0.99939999999999996</v>
      </c>
      <c r="CD592" s="1024">
        <f t="shared" si="593"/>
        <v>0.65094795325417865</v>
      </c>
      <c r="CE592" s="1005">
        <v>290002</v>
      </c>
      <c r="CF592" s="1005">
        <f t="shared" si="580"/>
        <v>267304</v>
      </c>
      <c r="CG592" s="1005">
        <f t="shared" si="581"/>
        <v>22698</v>
      </c>
      <c r="CH592" s="1005">
        <v>900</v>
      </c>
      <c r="CI592" s="1005">
        <v>567.6</v>
      </c>
      <c r="CJ592" s="1005">
        <v>720</v>
      </c>
      <c r="CK592" s="1005">
        <v>0.99960000000000004</v>
      </c>
      <c r="CL592" s="1024">
        <f t="shared" si="560"/>
        <v>0.6983639341924226</v>
      </c>
      <c r="CM592" s="1005">
        <v>266375</v>
      </c>
      <c r="CN592" s="1005">
        <f t="shared" si="582"/>
        <v>228856</v>
      </c>
      <c r="CO592" s="1005">
        <f t="shared" si="583"/>
        <v>37519</v>
      </c>
      <c r="CP592" s="1005">
        <v>900</v>
      </c>
      <c r="CQ592" s="1005">
        <v>595.79999999999995</v>
      </c>
      <c r="CR592" s="1005">
        <v>720</v>
      </c>
      <c r="CS592" s="1005">
        <v>0.99919999999999998</v>
      </c>
      <c r="CT592" s="1024">
        <f t="shared" si="561"/>
        <v>0.62068439651033946</v>
      </c>
      <c r="CU592" s="1005">
        <v>275134</v>
      </c>
      <c r="CV592" s="1005">
        <f t="shared" si="584"/>
        <v>265965</v>
      </c>
      <c r="CW592" s="1005">
        <f t="shared" si="585"/>
        <v>9169</v>
      </c>
    </row>
    <row r="593" spans="1:101">
      <c r="A593" s="1004">
        <v>587</v>
      </c>
      <c r="B593" s="1005" t="s">
        <v>1753</v>
      </c>
      <c r="C593" s="1004" t="s">
        <v>1274</v>
      </c>
      <c r="D593" s="1005" t="s">
        <v>2011</v>
      </c>
      <c r="E593" s="1004" t="s">
        <v>55</v>
      </c>
      <c r="F593" s="1004">
        <v>950</v>
      </c>
      <c r="G593" s="1005">
        <v>198</v>
      </c>
      <c r="H593" s="1004">
        <v>760</v>
      </c>
      <c r="I593" s="1005">
        <v>0.83709999999999996</v>
      </c>
      <c r="J593" s="1024">
        <f>+(K593/(24*30*G593))</f>
        <v>0.38762626262626265</v>
      </c>
      <c r="K593" s="1005">
        <v>55260</v>
      </c>
      <c r="L593" s="1005">
        <f t="shared" si="562"/>
        <v>85536</v>
      </c>
      <c r="M593" s="1005">
        <f t="shared" si="563"/>
        <v>0</v>
      </c>
      <c r="N593" s="1005">
        <v>950</v>
      </c>
      <c r="O593" s="1005">
        <v>216</v>
      </c>
      <c r="P593" s="1005">
        <v>760</v>
      </c>
      <c r="Q593" s="1005">
        <v>0.79649999999999999</v>
      </c>
      <c r="R593" s="1024">
        <f>+(S593/(24*31*O593))</f>
        <v>0.28024193548387094</v>
      </c>
      <c r="S593" s="1005">
        <v>45036</v>
      </c>
      <c r="T593" s="1005">
        <f t="shared" si="564"/>
        <v>96422</v>
      </c>
      <c r="U593" s="1005">
        <f t="shared" si="565"/>
        <v>0</v>
      </c>
      <c r="V593" s="1005">
        <v>950</v>
      </c>
      <c r="W593" s="1005">
        <v>198</v>
      </c>
      <c r="X593" s="1005">
        <v>760</v>
      </c>
      <c r="Y593" s="1005">
        <v>0.81489999999999996</v>
      </c>
      <c r="Z593" s="1024">
        <f t="shared" si="586"/>
        <v>0.38131313131313133</v>
      </c>
      <c r="AA593" s="1005">
        <v>54360</v>
      </c>
      <c r="AB593" s="1005">
        <f t="shared" si="566"/>
        <v>85536</v>
      </c>
      <c r="AC593" s="1005">
        <f t="shared" si="567"/>
        <v>0</v>
      </c>
      <c r="AD593" s="1005">
        <v>950</v>
      </c>
      <c r="AE593" s="1005">
        <v>180</v>
      </c>
      <c r="AF593" s="1005">
        <v>760</v>
      </c>
      <c r="AG593" s="1005">
        <v>0.8266</v>
      </c>
      <c r="AH593" s="1024">
        <f t="shared" si="587"/>
        <v>0.35819892473118281</v>
      </c>
      <c r="AI593" s="1005">
        <v>47970</v>
      </c>
      <c r="AJ593" s="1005">
        <f t="shared" si="568"/>
        <v>80352</v>
      </c>
      <c r="AK593" s="1005">
        <f t="shared" si="569"/>
        <v>0</v>
      </c>
      <c r="AL593" s="1005">
        <v>950</v>
      </c>
      <c r="AM593" s="1005">
        <v>154.80000000000001</v>
      </c>
      <c r="AN593" s="1005">
        <v>760</v>
      </c>
      <c r="AO593" s="1005">
        <v>0.83650000000000002</v>
      </c>
      <c r="AP593" s="1024">
        <f t="shared" si="588"/>
        <v>0.41447861965491367</v>
      </c>
      <c r="AQ593" s="1005">
        <v>47736</v>
      </c>
      <c r="AR593" s="1005">
        <f t="shared" si="570"/>
        <v>69103</v>
      </c>
      <c r="AS593" s="1005">
        <f t="shared" si="571"/>
        <v>0</v>
      </c>
      <c r="AT593" s="1005">
        <v>950</v>
      </c>
      <c r="AU593" s="1005">
        <v>146.88</v>
      </c>
      <c r="AV593" s="1005">
        <v>760</v>
      </c>
      <c r="AW593" s="1005">
        <v>0.82140000000000002</v>
      </c>
      <c r="AX593" s="1024">
        <f t="shared" si="589"/>
        <v>0.44764433551198263</v>
      </c>
      <c r="AY593" s="1005">
        <v>47340</v>
      </c>
      <c r="AZ593" s="1005">
        <f t="shared" si="572"/>
        <v>63452</v>
      </c>
      <c r="BA593" s="1005">
        <f t="shared" si="573"/>
        <v>0</v>
      </c>
      <c r="BB593" s="1005">
        <v>950</v>
      </c>
      <c r="BC593" s="1005">
        <v>144</v>
      </c>
      <c r="BD593" s="1005">
        <v>760</v>
      </c>
      <c r="BE593" s="1005">
        <v>0.79159999999999997</v>
      </c>
      <c r="BF593" s="1024">
        <f t="shared" si="590"/>
        <v>0.38180443548387094</v>
      </c>
      <c r="BG593" s="1005">
        <v>40905</v>
      </c>
      <c r="BH593" s="1005">
        <f t="shared" si="574"/>
        <v>64282</v>
      </c>
      <c r="BI593" s="1005">
        <f t="shared" si="575"/>
        <v>0</v>
      </c>
      <c r="BJ593" s="1005">
        <v>950</v>
      </c>
      <c r="BK593" s="1005">
        <v>188.64</v>
      </c>
      <c r="BL593" s="1005">
        <v>760</v>
      </c>
      <c r="BM593" s="1005">
        <v>0.7036</v>
      </c>
      <c r="BN593" s="1024">
        <f t="shared" si="591"/>
        <v>0.37829993638676845</v>
      </c>
      <c r="BO593" s="1005">
        <v>51381</v>
      </c>
      <c r="BP593" s="1005">
        <f t="shared" si="576"/>
        <v>81492</v>
      </c>
      <c r="BQ593" s="1005">
        <f t="shared" si="577"/>
        <v>0</v>
      </c>
      <c r="BR593" s="1005">
        <v>950</v>
      </c>
      <c r="BS593" s="1005">
        <v>187.2</v>
      </c>
      <c r="BT593" s="1005">
        <v>760</v>
      </c>
      <c r="BU593" s="1005">
        <v>0.71540000000000004</v>
      </c>
      <c r="BV593" s="1024">
        <f t="shared" si="592"/>
        <v>0.31631255169561623</v>
      </c>
      <c r="BW593" s="1005">
        <v>44055</v>
      </c>
      <c r="BX593" s="1005">
        <f t="shared" si="578"/>
        <v>83566</v>
      </c>
      <c r="BY593" s="1005">
        <f t="shared" si="579"/>
        <v>0</v>
      </c>
      <c r="BZ593" s="1005">
        <v>950</v>
      </c>
      <c r="CA593" s="1005">
        <v>134.63999999999999</v>
      </c>
      <c r="CB593" s="1005">
        <v>760</v>
      </c>
      <c r="CC593" s="1005">
        <v>0.73509999999999998</v>
      </c>
      <c r="CD593" s="1024">
        <f t="shared" si="593"/>
        <v>0.39109668794203906</v>
      </c>
      <c r="CE593" s="1005">
        <v>39177</v>
      </c>
      <c r="CF593" s="1005">
        <f t="shared" si="580"/>
        <v>60103</v>
      </c>
      <c r="CG593" s="1005">
        <f t="shared" si="581"/>
        <v>0</v>
      </c>
      <c r="CH593" s="1005">
        <v>950</v>
      </c>
      <c r="CI593" s="1005">
        <v>125.28</v>
      </c>
      <c r="CJ593" s="1005">
        <v>760</v>
      </c>
      <c r="CK593" s="1005">
        <v>0.74329999999999996</v>
      </c>
      <c r="CL593" s="1024">
        <f t="shared" si="560"/>
        <v>0.42397885878489328</v>
      </c>
      <c r="CM593" s="1005">
        <v>35694</v>
      </c>
      <c r="CN593" s="1005">
        <f t="shared" si="582"/>
        <v>50513</v>
      </c>
      <c r="CO593" s="1005">
        <f t="shared" si="583"/>
        <v>0</v>
      </c>
      <c r="CP593" s="1005">
        <v>950</v>
      </c>
      <c r="CQ593" s="1005">
        <v>156.24</v>
      </c>
      <c r="CR593" s="1005">
        <v>760</v>
      </c>
      <c r="CS593" s="1005">
        <v>0.79210000000000003</v>
      </c>
      <c r="CT593" s="1024">
        <f t="shared" si="561"/>
        <v>0.3904507953025122</v>
      </c>
      <c r="CU593" s="1005">
        <v>45387</v>
      </c>
      <c r="CV593" s="1005">
        <f t="shared" si="584"/>
        <v>69746</v>
      </c>
      <c r="CW593" s="1005">
        <f t="shared" si="585"/>
        <v>0</v>
      </c>
    </row>
    <row r="594" spans="1:101">
      <c r="A594" s="1004">
        <v>588</v>
      </c>
      <c r="B594" s="1005" t="s">
        <v>2302</v>
      </c>
      <c r="C594" s="1004" t="s">
        <v>1274</v>
      </c>
      <c r="D594" s="1005" t="s">
        <v>2202</v>
      </c>
      <c r="E594" s="1004" t="s">
        <v>55</v>
      </c>
      <c r="F594" s="1004">
        <v>0</v>
      </c>
      <c r="G594" s="1005"/>
      <c r="H594" s="1004"/>
      <c r="I594" s="1005"/>
      <c r="J594" s="1024">
        <v>0</v>
      </c>
      <c r="K594" s="1005"/>
      <c r="L594" s="1005">
        <f t="shared" si="562"/>
        <v>0</v>
      </c>
      <c r="M594" s="1005">
        <f t="shared" si="563"/>
        <v>0</v>
      </c>
      <c r="N594" s="1005"/>
      <c r="O594" s="1005"/>
      <c r="P594" s="1005"/>
      <c r="Q594" s="1005"/>
      <c r="R594" s="1024">
        <v>0</v>
      </c>
      <c r="S594" s="1005"/>
      <c r="T594" s="1005">
        <f t="shared" si="564"/>
        <v>0</v>
      </c>
      <c r="U594" s="1005">
        <f t="shared" si="565"/>
        <v>0</v>
      </c>
      <c r="V594" s="1005">
        <v>989</v>
      </c>
      <c r="W594" s="1005">
        <v>1156.8</v>
      </c>
      <c r="X594" s="1005">
        <v>1156.8</v>
      </c>
      <c r="Y594" s="1005">
        <v>0.99819999999999998</v>
      </c>
      <c r="Z594" s="1024">
        <f t="shared" si="586"/>
        <v>0.30521217534962347</v>
      </c>
      <c r="AA594" s="1005">
        <v>254210</v>
      </c>
      <c r="AB594" s="1005">
        <f t="shared" si="566"/>
        <v>499738</v>
      </c>
      <c r="AC594" s="1005">
        <f t="shared" si="567"/>
        <v>0</v>
      </c>
      <c r="AD594" s="1005">
        <v>989</v>
      </c>
      <c r="AE594" s="1005">
        <v>1156.8</v>
      </c>
      <c r="AF594" s="1005">
        <v>1156.8</v>
      </c>
      <c r="AG594" s="1005">
        <v>0.999</v>
      </c>
      <c r="AH594" s="1024">
        <f t="shared" si="587"/>
        <v>0.64418064664852248</v>
      </c>
      <c r="AI594" s="1005">
        <v>554420</v>
      </c>
      <c r="AJ594" s="1005">
        <f t="shared" si="568"/>
        <v>516396</v>
      </c>
      <c r="AK594" s="1005">
        <f t="shared" si="569"/>
        <v>38024</v>
      </c>
      <c r="AL594" s="1005">
        <v>989</v>
      </c>
      <c r="AM594" s="1005">
        <v>1156.8</v>
      </c>
      <c r="AN594" s="1005">
        <v>1156.8</v>
      </c>
      <c r="AO594" s="1005">
        <v>0.99909999999999999</v>
      </c>
      <c r="AP594" s="1024">
        <f t="shared" si="588"/>
        <v>0.53336791147994467</v>
      </c>
      <c r="AQ594" s="1005">
        <v>459048</v>
      </c>
      <c r="AR594" s="1005">
        <f t="shared" si="570"/>
        <v>516396</v>
      </c>
      <c r="AS594" s="1005">
        <f t="shared" si="571"/>
        <v>0</v>
      </c>
      <c r="AT594" s="1005">
        <v>989</v>
      </c>
      <c r="AU594" s="1005">
        <v>1156.8</v>
      </c>
      <c r="AV594" s="1005">
        <v>1156.8</v>
      </c>
      <c r="AW594" s="1005">
        <v>0.999</v>
      </c>
      <c r="AX594" s="1024">
        <f t="shared" si="589"/>
        <v>0.54478830490241281</v>
      </c>
      <c r="AY594" s="1005">
        <v>453752</v>
      </c>
      <c r="AZ594" s="1005">
        <f t="shared" si="572"/>
        <v>499738</v>
      </c>
      <c r="BA594" s="1005">
        <f t="shared" si="573"/>
        <v>0</v>
      </c>
      <c r="BB594" s="1005">
        <v>989</v>
      </c>
      <c r="BC594" s="1005">
        <v>1156.8</v>
      </c>
      <c r="BD594" s="1005">
        <v>1156.8</v>
      </c>
      <c r="BE594" s="1005">
        <v>0.99809999999999999</v>
      </c>
      <c r="BF594" s="1024">
        <f t="shared" si="590"/>
        <v>0.6198248970091762</v>
      </c>
      <c r="BG594" s="1005">
        <v>533458</v>
      </c>
      <c r="BH594" s="1005">
        <f t="shared" si="574"/>
        <v>516396</v>
      </c>
      <c r="BI594" s="1005">
        <f t="shared" si="575"/>
        <v>17062</v>
      </c>
      <c r="BJ594" s="1005">
        <v>989</v>
      </c>
      <c r="BK594" s="1005">
        <v>1032</v>
      </c>
      <c r="BL594" s="1005">
        <v>1032</v>
      </c>
      <c r="BM594" s="1005">
        <v>0.99860000000000004</v>
      </c>
      <c r="BN594" s="1024">
        <f t="shared" si="591"/>
        <v>0.64008936261843241</v>
      </c>
      <c r="BO594" s="1005">
        <v>475612</v>
      </c>
      <c r="BP594" s="1005">
        <f t="shared" si="576"/>
        <v>445824</v>
      </c>
      <c r="BQ594" s="1005">
        <f t="shared" si="577"/>
        <v>29788</v>
      </c>
      <c r="BR594" s="1005">
        <v>989</v>
      </c>
      <c r="BS594" s="1005">
        <v>1156.8</v>
      </c>
      <c r="BT594" s="1005">
        <v>1156.8</v>
      </c>
      <c r="BU594" s="1005">
        <v>0.999</v>
      </c>
      <c r="BV594" s="1024">
        <f t="shared" si="592"/>
        <v>0.4385986927229733</v>
      </c>
      <c r="BW594" s="1005">
        <v>377484</v>
      </c>
      <c r="BX594" s="1005">
        <f t="shared" si="578"/>
        <v>516396</v>
      </c>
      <c r="BY594" s="1005">
        <f t="shared" si="579"/>
        <v>0</v>
      </c>
      <c r="BZ594" s="1005">
        <v>989</v>
      </c>
      <c r="CA594" s="1005">
        <v>1156.8</v>
      </c>
      <c r="CB594" s="1005">
        <v>1156.8</v>
      </c>
      <c r="CC594" s="1005">
        <v>0.999</v>
      </c>
      <c r="CD594" s="1024">
        <f t="shared" si="593"/>
        <v>0.38475043315635271</v>
      </c>
      <c r="CE594" s="1005">
        <v>331139</v>
      </c>
      <c r="CF594" s="1005">
        <f t="shared" si="580"/>
        <v>516396</v>
      </c>
      <c r="CG594" s="1005">
        <f t="shared" si="581"/>
        <v>0</v>
      </c>
      <c r="CH594" s="1005">
        <v>989</v>
      </c>
      <c r="CI594" s="1005">
        <v>1156.8</v>
      </c>
      <c r="CJ594" s="1005">
        <v>1156.8</v>
      </c>
      <c r="CK594" s="1005">
        <v>0.99909999999999999</v>
      </c>
      <c r="CL594" s="1024">
        <f t="shared" si="560"/>
        <v>0.40154901863926762</v>
      </c>
      <c r="CM594" s="1005">
        <v>312152</v>
      </c>
      <c r="CN594" s="1005">
        <f t="shared" si="582"/>
        <v>466422</v>
      </c>
      <c r="CO594" s="1005">
        <f t="shared" si="583"/>
        <v>0</v>
      </c>
      <c r="CP594" s="1005">
        <v>989</v>
      </c>
      <c r="CQ594" s="1005">
        <v>1248</v>
      </c>
      <c r="CR594" s="1005">
        <v>1248</v>
      </c>
      <c r="CS594" s="1005">
        <v>0.999</v>
      </c>
      <c r="CT594" s="1024">
        <f t="shared" si="561"/>
        <v>0.44944384132892196</v>
      </c>
      <c r="CU594" s="1005">
        <v>417314</v>
      </c>
      <c r="CV594" s="1005">
        <f t="shared" si="584"/>
        <v>557107</v>
      </c>
      <c r="CW594" s="1005">
        <f t="shared" si="585"/>
        <v>0</v>
      </c>
    </row>
    <row r="595" spans="1:101">
      <c r="A595" s="1004">
        <v>589</v>
      </c>
      <c r="B595" s="1005" t="s">
        <v>1791</v>
      </c>
      <c r="C595" s="1004" t="s">
        <v>1274</v>
      </c>
      <c r="D595" s="1005" t="s">
        <v>2011</v>
      </c>
      <c r="E595" s="1004" t="s">
        <v>55</v>
      </c>
      <c r="F595" s="1004">
        <v>1000</v>
      </c>
      <c r="G595" s="1005">
        <v>714.6</v>
      </c>
      <c r="H595" s="1004">
        <v>800</v>
      </c>
      <c r="I595" s="1005">
        <v>0.99670000000000003</v>
      </c>
      <c r="J595" s="1024">
        <f>+(K595/(24*30*G595))</f>
        <v>0.78393312498056411</v>
      </c>
      <c r="K595" s="1005">
        <v>403343</v>
      </c>
      <c r="L595" s="1005">
        <f t="shared" si="562"/>
        <v>308707</v>
      </c>
      <c r="M595" s="1005">
        <f t="shared" si="563"/>
        <v>94636</v>
      </c>
      <c r="N595" s="1005">
        <v>1000</v>
      </c>
      <c r="O595" s="1005">
        <v>724.8</v>
      </c>
      <c r="P595" s="1005">
        <v>800</v>
      </c>
      <c r="Q595" s="1005">
        <v>0.99570000000000003</v>
      </c>
      <c r="R595" s="1024">
        <f>+(S595/(24*31*O595))</f>
        <v>0.75187593462935276</v>
      </c>
      <c r="S595" s="1005">
        <v>405450</v>
      </c>
      <c r="T595" s="1005">
        <f t="shared" si="564"/>
        <v>323551</v>
      </c>
      <c r="U595" s="1005">
        <f t="shared" si="565"/>
        <v>81899</v>
      </c>
      <c r="V595" s="1005">
        <v>1000</v>
      </c>
      <c r="W595" s="1005">
        <v>724.8</v>
      </c>
      <c r="X595" s="1005">
        <v>800</v>
      </c>
      <c r="Y595" s="1005">
        <v>0.99809999999999999</v>
      </c>
      <c r="Z595" s="1024">
        <f t="shared" si="586"/>
        <v>0.79053417034584261</v>
      </c>
      <c r="AA595" s="1005">
        <v>412545</v>
      </c>
      <c r="AB595" s="1005">
        <f t="shared" si="566"/>
        <v>313114</v>
      </c>
      <c r="AC595" s="1005">
        <f t="shared" si="567"/>
        <v>99431</v>
      </c>
      <c r="AD595" s="1005">
        <v>1000</v>
      </c>
      <c r="AE595" s="1005">
        <v>685.8</v>
      </c>
      <c r="AF595" s="1005">
        <v>800</v>
      </c>
      <c r="AG595" s="1005">
        <v>0.99570000000000003</v>
      </c>
      <c r="AH595" s="1024">
        <f t="shared" si="587"/>
        <v>0.68363766357162348</v>
      </c>
      <c r="AI595" s="1005">
        <v>348816</v>
      </c>
      <c r="AJ595" s="1005">
        <f t="shared" si="568"/>
        <v>306141</v>
      </c>
      <c r="AK595" s="1005">
        <f t="shared" si="569"/>
        <v>42675</v>
      </c>
      <c r="AL595" s="1005">
        <v>1000</v>
      </c>
      <c r="AM595" s="1005">
        <v>681</v>
      </c>
      <c r="AN595" s="1005">
        <v>800</v>
      </c>
      <c r="AO595" s="1005">
        <v>0.99050000000000005</v>
      </c>
      <c r="AP595" s="1024">
        <f t="shared" si="588"/>
        <v>0.38970007736882828</v>
      </c>
      <c r="AQ595" s="1005">
        <v>197447</v>
      </c>
      <c r="AR595" s="1005">
        <f t="shared" si="570"/>
        <v>303998</v>
      </c>
      <c r="AS595" s="1005">
        <f t="shared" si="571"/>
        <v>0</v>
      </c>
      <c r="AT595" s="1005">
        <v>1000</v>
      </c>
      <c r="AU595" s="1005">
        <v>716.4</v>
      </c>
      <c r="AV595" s="1005">
        <v>800</v>
      </c>
      <c r="AW595" s="1005">
        <v>0.99990000000000001</v>
      </c>
      <c r="AX595" s="1024">
        <f t="shared" si="589"/>
        <v>0.18115849308269744</v>
      </c>
      <c r="AY595" s="1005">
        <v>93443</v>
      </c>
      <c r="AZ595" s="1005">
        <f t="shared" si="572"/>
        <v>309485</v>
      </c>
      <c r="BA595" s="1005">
        <f t="shared" si="573"/>
        <v>0</v>
      </c>
      <c r="BB595" s="1005">
        <v>1000</v>
      </c>
      <c r="BC595" s="1005">
        <v>693</v>
      </c>
      <c r="BD595" s="1005">
        <v>800</v>
      </c>
      <c r="BE595" s="1005">
        <v>0.99419999999999997</v>
      </c>
      <c r="BF595" s="1024">
        <f t="shared" si="590"/>
        <v>0.44545299384009063</v>
      </c>
      <c r="BG595" s="1005">
        <v>229672</v>
      </c>
      <c r="BH595" s="1005">
        <f t="shared" si="574"/>
        <v>309355</v>
      </c>
      <c r="BI595" s="1005">
        <f t="shared" si="575"/>
        <v>0</v>
      </c>
      <c r="BJ595" s="1005">
        <v>1000</v>
      </c>
      <c r="BK595" s="1005">
        <v>752.4</v>
      </c>
      <c r="BL595" s="1005">
        <v>800</v>
      </c>
      <c r="BM595" s="1005">
        <v>0.99929999999999997</v>
      </c>
      <c r="BN595" s="1024">
        <f t="shared" si="591"/>
        <v>0.54608585858585856</v>
      </c>
      <c r="BO595" s="1005">
        <v>295830</v>
      </c>
      <c r="BP595" s="1005">
        <f t="shared" si="576"/>
        <v>325037</v>
      </c>
      <c r="BQ595" s="1005">
        <f t="shared" si="577"/>
        <v>0</v>
      </c>
      <c r="BR595" s="1005">
        <v>1000</v>
      </c>
      <c r="BS595" s="1005">
        <v>778.2</v>
      </c>
      <c r="BT595" s="1005">
        <v>800</v>
      </c>
      <c r="BU595" s="1005">
        <v>0.99880000000000002</v>
      </c>
      <c r="BV595" s="1024">
        <f t="shared" si="592"/>
        <v>0.63999531590684866</v>
      </c>
      <c r="BW595" s="1005">
        <v>370545</v>
      </c>
      <c r="BX595" s="1005">
        <f t="shared" si="578"/>
        <v>347388</v>
      </c>
      <c r="BY595" s="1005">
        <f t="shared" si="579"/>
        <v>23157</v>
      </c>
      <c r="BZ595" s="1005">
        <v>1000</v>
      </c>
      <c r="CA595" s="1005">
        <v>771</v>
      </c>
      <c r="CB595" s="1005">
        <v>800</v>
      </c>
      <c r="CC595" s="1005">
        <v>0.99880000000000002</v>
      </c>
      <c r="CD595" s="1024">
        <f t="shared" si="593"/>
        <v>0.2854744571356847</v>
      </c>
      <c r="CE595" s="1005">
        <v>163755</v>
      </c>
      <c r="CF595" s="1005">
        <f t="shared" si="580"/>
        <v>344174</v>
      </c>
      <c r="CG595" s="1005">
        <f t="shared" si="581"/>
        <v>0</v>
      </c>
      <c r="CH595" s="1005">
        <v>1000</v>
      </c>
      <c r="CI595" s="1005">
        <v>781.2</v>
      </c>
      <c r="CJ595" s="1005">
        <v>800</v>
      </c>
      <c r="CK595" s="1005">
        <v>0.99850000000000005</v>
      </c>
      <c r="CL595" s="1024">
        <f t="shared" si="560"/>
        <v>0.71371615402433375</v>
      </c>
      <c r="CM595" s="1005">
        <v>374677</v>
      </c>
      <c r="CN595" s="1005">
        <f t="shared" si="582"/>
        <v>314980</v>
      </c>
      <c r="CO595" s="1005">
        <f t="shared" si="583"/>
        <v>59697</v>
      </c>
      <c r="CP595" s="1005">
        <v>1000</v>
      </c>
      <c r="CQ595" s="1005">
        <v>747.6</v>
      </c>
      <c r="CR595" s="1005">
        <v>800</v>
      </c>
      <c r="CS595" s="1005">
        <v>0.99970000000000003</v>
      </c>
      <c r="CT595" s="1024">
        <f t="shared" si="561"/>
        <v>0.73366493208374317</v>
      </c>
      <c r="CU595" s="1005">
        <v>408075</v>
      </c>
      <c r="CV595" s="1005">
        <f t="shared" si="584"/>
        <v>333729</v>
      </c>
      <c r="CW595" s="1005">
        <f t="shared" si="585"/>
        <v>74346</v>
      </c>
    </row>
    <row r="596" spans="1:101">
      <c r="A596" s="1004">
        <v>590</v>
      </c>
      <c r="B596" s="1005" t="s">
        <v>1726</v>
      </c>
      <c r="C596" s="1004" t="s">
        <v>1274</v>
      </c>
      <c r="D596" s="1005" t="s">
        <v>2202</v>
      </c>
      <c r="E596" s="1004" t="s">
        <v>55</v>
      </c>
      <c r="F596" s="1004">
        <v>1000</v>
      </c>
      <c r="G596" s="1005">
        <v>722.88</v>
      </c>
      <c r="H596" s="1004">
        <v>1000</v>
      </c>
      <c r="I596" s="1005">
        <v>0.95650000000000002</v>
      </c>
      <c r="J596" s="1024">
        <f>+(K596/(24*30*G596))</f>
        <v>0.39739191382617678</v>
      </c>
      <c r="K596" s="1005">
        <v>206832</v>
      </c>
      <c r="L596" s="1005">
        <f t="shared" si="562"/>
        <v>312284</v>
      </c>
      <c r="M596" s="1005">
        <f t="shared" si="563"/>
        <v>0</v>
      </c>
      <c r="N596" s="1005">
        <v>1000</v>
      </c>
      <c r="O596" s="1005">
        <v>741.12</v>
      </c>
      <c r="P596" s="1005">
        <v>1000</v>
      </c>
      <c r="Q596" s="1005">
        <v>0.98060000000000003</v>
      </c>
      <c r="R596" s="1024">
        <f>+(S596/(24*31*O596))</f>
        <v>0.55090986963062005</v>
      </c>
      <c r="S596" s="1005">
        <v>303768</v>
      </c>
      <c r="T596" s="1005">
        <f t="shared" si="564"/>
        <v>330836</v>
      </c>
      <c r="U596" s="1005">
        <f t="shared" si="565"/>
        <v>0</v>
      </c>
      <c r="V596" s="1005">
        <v>1000</v>
      </c>
      <c r="W596" s="1005">
        <v>740.16</v>
      </c>
      <c r="X596" s="1005">
        <v>1000</v>
      </c>
      <c r="Y596" s="1005">
        <v>0.96819999999999995</v>
      </c>
      <c r="Z596" s="1024">
        <f t="shared" si="586"/>
        <v>0.6206766104626027</v>
      </c>
      <c r="AA596" s="1005">
        <v>330768</v>
      </c>
      <c r="AB596" s="1005">
        <f t="shared" si="566"/>
        <v>319749</v>
      </c>
      <c r="AC596" s="1005">
        <f t="shared" si="567"/>
        <v>11019</v>
      </c>
      <c r="AD596" s="1005">
        <v>1000</v>
      </c>
      <c r="AE596" s="1005">
        <v>738.72</v>
      </c>
      <c r="AF596" s="1005">
        <v>1000</v>
      </c>
      <c r="AG596" s="1005">
        <v>0.95040000000000002</v>
      </c>
      <c r="AH596" s="1024">
        <f t="shared" si="587"/>
        <v>0.52667932151166441</v>
      </c>
      <c r="AI596" s="1005">
        <v>289467</v>
      </c>
      <c r="AJ596" s="1005">
        <f t="shared" si="568"/>
        <v>329765</v>
      </c>
      <c r="AK596" s="1005">
        <f t="shared" si="569"/>
        <v>0</v>
      </c>
      <c r="AL596" s="1005">
        <v>1000</v>
      </c>
      <c r="AM596" s="1005">
        <v>816.96</v>
      </c>
      <c r="AN596" s="1005">
        <v>1000</v>
      </c>
      <c r="AO596" s="1005">
        <v>0.94359999999999999</v>
      </c>
      <c r="AP596" s="1024">
        <f t="shared" si="588"/>
        <v>0.41481150680835116</v>
      </c>
      <c r="AQ596" s="1005">
        <v>252130</v>
      </c>
      <c r="AR596" s="1005">
        <f t="shared" si="570"/>
        <v>364691</v>
      </c>
      <c r="AS596" s="1005">
        <f t="shared" si="571"/>
        <v>0</v>
      </c>
      <c r="AT596" s="1005">
        <v>1000</v>
      </c>
      <c r="AU596" s="1005">
        <v>837.12</v>
      </c>
      <c r="AV596" s="1005">
        <v>1000</v>
      </c>
      <c r="AW596" s="1005">
        <v>0.99870000000000003</v>
      </c>
      <c r="AX596" s="1024">
        <f t="shared" si="589"/>
        <v>0.44531980016139994</v>
      </c>
      <c r="AY596" s="1005">
        <v>268406</v>
      </c>
      <c r="AZ596" s="1005">
        <f t="shared" si="572"/>
        <v>361636</v>
      </c>
      <c r="BA596" s="1005">
        <f t="shared" si="573"/>
        <v>0</v>
      </c>
      <c r="BB596" s="1005">
        <v>1000</v>
      </c>
      <c r="BC596" s="1005">
        <v>916.8</v>
      </c>
      <c r="BD596" s="1005">
        <v>1000</v>
      </c>
      <c r="BE596" s="1005">
        <v>0.99339999999999995</v>
      </c>
      <c r="BF596" s="1024">
        <f t="shared" si="590"/>
        <v>0.4394052947137308</v>
      </c>
      <c r="BG596" s="1005">
        <v>299718</v>
      </c>
      <c r="BH596" s="1005">
        <f t="shared" si="574"/>
        <v>409260</v>
      </c>
      <c r="BI596" s="1005">
        <f t="shared" si="575"/>
        <v>0</v>
      </c>
      <c r="BJ596" s="1005">
        <v>1000</v>
      </c>
      <c r="BK596" s="1005">
        <v>843.84</v>
      </c>
      <c r="BL596" s="1005">
        <v>1000</v>
      </c>
      <c r="BM596" s="1005">
        <v>0.99029999999999996</v>
      </c>
      <c r="BN596" s="1024">
        <f t="shared" si="591"/>
        <v>0.37597964859057004</v>
      </c>
      <c r="BO596" s="1005">
        <v>228432</v>
      </c>
      <c r="BP596" s="1005">
        <f t="shared" si="576"/>
        <v>364539</v>
      </c>
      <c r="BQ596" s="1005">
        <f t="shared" si="577"/>
        <v>0</v>
      </c>
      <c r="BR596" s="1005">
        <v>1000</v>
      </c>
      <c r="BS596" s="1005">
        <v>715.68</v>
      </c>
      <c r="BT596" s="1005">
        <v>1000</v>
      </c>
      <c r="BU596" s="1005">
        <v>0.99590000000000001</v>
      </c>
      <c r="BV596" s="1024">
        <f t="shared" si="592"/>
        <v>0.31913028349307315</v>
      </c>
      <c r="BW596" s="1005">
        <v>169926</v>
      </c>
      <c r="BX596" s="1005">
        <f t="shared" si="578"/>
        <v>319480</v>
      </c>
      <c r="BY596" s="1005">
        <f t="shared" si="579"/>
        <v>0</v>
      </c>
      <c r="BZ596" s="1005">
        <v>1000</v>
      </c>
      <c r="CA596" s="1005">
        <v>707.04</v>
      </c>
      <c r="CB596" s="1005">
        <v>1000</v>
      </c>
      <c r="CC596" s="1005">
        <v>0.99539999999999995</v>
      </c>
      <c r="CD596" s="1024">
        <f t="shared" si="593"/>
        <v>0.3134261692544657</v>
      </c>
      <c r="CE596" s="1005">
        <v>164874</v>
      </c>
      <c r="CF596" s="1005">
        <f t="shared" si="580"/>
        <v>315623</v>
      </c>
      <c r="CG596" s="1005">
        <f t="shared" si="581"/>
        <v>0</v>
      </c>
      <c r="CH596" s="1005">
        <v>1000</v>
      </c>
      <c r="CI596" s="1005">
        <v>640.79999999999995</v>
      </c>
      <c r="CJ596" s="1005">
        <v>1000</v>
      </c>
      <c r="CK596" s="1005">
        <v>0.98960000000000004</v>
      </c>
      <c r="CL596" s="1024">
        <f t="shared" si="560"/>
        <v>0.35829933565186378</v>
      </c>
      <c r="CM596" s="1005">
        <v>154290</v>
      </c>
      <c r="CN596" s="1005">
        <f t="shared" si="582"/>
        <v>258371</v>
      </c>
      <c r="CO596" s="1005">
        <f t="shared" si="583"/>
        <v>0</v>
      </c>
      <c r="CP596" s="1005">
        <v>1000</v>
      </c>
      <c r="CQ596" s="1005">
        <v>697.92</v>
      </c>
      <c r="CR596" s="1005">
        <v>1000</v>
      </c>
      <c r="CS596" s="1005">
        <v>0.99480000000000002</v>
      </c>
      <c r="CT596" s="1024">
        <f t="shared" si="561"/>
        <v>0.41864027303249474</v>
      </c>
      <c r="CU596" s="1005">
        <v>217380</v>
      </c>
      <c r="CV596" s="1005">
        <f t="shared" si="584"/>
        <v>311551</v>
      </c>
      <c r="CW596" s="1005">
        <f t="shared" si="585"/>
        <v>0</v>
      </c>
    </row>
    <row r="597" spans="1:101">
      <c r="A597" s="1004">
        <v>591</v>
      </c>
      <c r="B597" s="1005" t="s">
        <v>1780</v>
      </c>
      <c r="C597" s="1004" t="s">
        <v>1274</v>
      </c>
      <c r="D597" s="1005" t="s">
        <v>2011</v>
      </c>
      <c r="E597" s="1004" t="s">
        <v>55</v>
      </c>
      <c r="F597" s="1004">
        <v>1000</v>
      </c>
      <c r="G597" s="1005">
        <v>890.4</v>
      </c>
      <c r="H597" s="1004">
        <v>890.4</v>
      </c>
      <c r="I597" s="1005">
        <v>0.99470000000000003</v>
      </c>
      <c r="J597" s="1024">
        <f>+(K597/(24*30*G597))</f>
        <v>0.48105720275531594</v>
      </c>
      <c r="K597" s="1005">
        <v>308400</v>
      </c>
      <c r="L597" s="1005">
        <f t="shared" si="562"/>
        <v>384653</v>
      </c>
      <c r="M597" s="1005">
        <f t="shared" si="563"/>
        <v>0</v>
      </c>
      <c r="N597" s="1005">
        <v>1000</v>
      </c>
      <c r="O597" s="1005">
        <v>899.52</v>
      </c>
      <c r="P597" s="1005">
        <v>899.52</v>
      </c>
      <c r="Q597" s="1005">
        <v>0.99450000000000005</v>
      </c>
      <c r="R597" s="1024">
        <f>+(S597/(24*31*O597))</f>
        <v>0.52533394154301649</v>
      </c>
      <c r="S597" s="1005">
        <v>351576</v>
      </c>
      <c r="T597" s="1005">
        <f t="shared" si="564"/>
        <v>401546</v>
      </c>
      <c r="U597" s="1005">
        <f t="shared" si="565"/>
        <v>0</v>
      </c>
      <c r="V597" s="1005">
        <v>1000</v>
      </c>
      <c r="W597" s="1005">
        <v>927.36</v>
      </c>
      <c r="X597" s="1005">
        <v>927.36</v>
      </c>
      <c r="Y597" s="1005">
        <v>0.99370000000000003</v>
      </c>
      <c r="Z597" s="1024">
        <f t="shared" si="586"/>
        <v>0.47040343915343918</v>
      </c>
      <c r="AA597" s="1005">
        <v>314088</v>
      </c>
      <c r="AB597" s="1005">
        <f t="shared" si="566"/>
        <v>400620</v>
      </c>
      <c r="AC597" s="1005">
        <f t="shared" si="567"/>
        <v>0</v>
      </c>
      <c r="AD597" s="1005">
        <v>1000</v>
      </c>
      <c r="AE597" s="1005">
        <v>892.32</v>
      </c>
      <c r="AF597" s="1005">
        <v>892.32</v>
      </c>
      <c r="AG597" s="1005">
        <v>0.99329999999999996</v>
      </c>
      <c r="AH597" s="1024">
        <f t="shared" si="587"/>
        <v>0.3035129159508812</v>
      </c>
      <c r="AI597" s="1005">
        <v>201498</v>
      </c>
      <c r="AJ597" s="1005">
        <f t="shared" si="568"/>
        <v>398332</v>
      </c>
      <c r="AK597" s="1005">
        <f t="shared" si="569"/>
        <v>0</v>
      </c>
      <c r="AL597" s="1005">
        <v>1000</v>
      </c>
      <c r="AM597" s="1005">
        <v>927.84</v>
      </c>
      <c r="AN597" s="1005">
        <v>927.84</v>
      </c>
      <c r="AO597" s="1005">
        <v>0.99209999999999998</v>
      </c>
      <c r="AP597" s="1024">
        <f t="shared" si="588"/>
        <v>0.52441431781897874</v>
      </c>
      <c r="AQ597" s="1005">
        <v>362010</v>
      </c>
      <c r="AR597" s="1005">
        <f t="shared" si="570"/>
        <v>414188</v>
      </c>
      <c r="AS597" s="1005">
        <f t="shared" si="571"/>
        <v>0</v>
      </c>
      <c r="AT597" s="1005">
        <v>1000</v>
      </c>
      <c r="AU597" s="1005">
        <v>810.24</v>
      </c>
      <c r="AV597" s="1005">
        <v>810.24</v>
      </c>
      <c r="AW597" s="1005">
        <v>0.99250000000000005</v>
      </c>
      <c r="AX597" s="1024">
        <f t="shared" si="589"/>
        <v>0.59672648433385989</v>
      </c>
      <c r="AY597" s="1005">
        <v>348114</v>
      </c>
      <c r="AZ597" s="1005">
        <f t="shared" si="572"/>
        <v>350024</v>
      </c>
      <c r="BA597" s="1005">
        <f t="shared" si="573"/>
        <v>0</v>
      </c>
      <c r="BB597" s="1005">
        <v>1000</v>
      </c>
      <c r="BC597" s="1005">
        <v>908.16</v>
      </c>
      <c r="BD597" s="1005">
        <v>908.16</v>
      </c>
      <c r="BE597" s="1005">
        <v>0.99450000000000005</v>
      </c>
      <c r="BF597" s="1024">
        <f t="shared" si="590"/>
        <v>0.54350412887312749</v>
      </c>
      <c r="BG597" s="1005">
        <v>367230</v>
      </c>
      <c r="BH597" s="1005">
        <f t="shared" si="574"/>
        <v>405403</v>
      </c>
      <c r="BI597" s="1005">
        <f t="shared" si="575"/>
        <v>0</v>
      </c>
      <c r="BJ597" s="1005">
        <v>1000</v>
      </c>
      <c r="BK597" s="1005">
        <v>865.44</v>
      </c>
      <c r="BL597" s="1005">
        <v>865.44</v>
      </c>
      <c r="BM597" s="1005">
        <v>0.99560000000000004</v>
      </c>
      <c r="BN597" s="1024">
        <f t="shared" si="591"/>
        <v>0.52594633943427616</v>
      </c>
      <c r="BO597" s="1005">
        <v>327726</v>
      </c>
      <c r="BP597" s="1005">
        <f t="shared" si="576"/>
        <v>373870</v>
      </c>
      <c r="BQ597" s="1005">
        <f t="shared" si="577"/>
        <v>0</v>
      </c>
      <c r="BR597" s="1005">
        <v>1000</v>
      </c>
      <c r="BS597" s="1005">
        <v>599.52</v>
      </c>
      <c r="BT597" s="1005">
        <v>800</v>
      </c>
      <c r="BU597" s="1005">
        <v>0.98950000000000005</v>
      </c>
      <c r="BV597" s="1024">
        <f t="shared" si="592"/>
        <v>7.3566918050569488E-2</v>
      </c>
      <c r="BW597" s="1005">
        <v>32814</v>
      </c>
      <c r="BX597" s="1005">
        <f t="shared" si="578"/>
        <v>267626</v>
      </c>
      <c r="BY597" s="1005">
        <f t="shared" si="579"/>
        <v>0</v>
      </c>
      <c r="BZ597" s="1005">
        <v>1000</v>
      </c>
      <c r="CA597" s="1005">
        <v>932.64</v>
      </c>
      <c r="CB597" s="1005">
        <v>932.64</v>
      </c>
      <c r="CC597" s="1005">
        <v>0.99529999999999996</v>
      </c>
      <c r="CD597" s="1024">
        <f t="shared" si="593"/>
        <v>0.51300781963375552</v>
      </c>
      <c r="CE597" s="1005">
        <v>355968</v>
      </c>
      <c r="CF597" s="1005">
        <f t="shared" si="580"/>
        <v>416330</v>
      </c>
      <c r="CG597" s="1005">
        <f t="shared" si="581"/>
        <v>0</v>
      </c>
      <c r="CH597" s="1005">
        <v>1000</v>
      </c>
      <c r="CI597" s="1005">
        <v>932.64</v>
      </c>
      <c r="CJ597" s="1005">
        <v>932.64</v>
      </c>
      <c r="CK597" s="1005">
        <v>0.99519999999999997</v>
      </c>
      <c r="CL597" s="1024">
        <f t="shared" si="560"/>
        <v>0.38108028208710149</v>
      </c>
      <c r="CM597" s="1005">
        <v>238836</v>
      </c>
      <c r="CN597" s="1005">
        <f t="shared" si="582"/>
        <v>376040</v>
      </c>
      <c r="CO597" s="1005">
        <f t="shared" si="583"/>
        <v>0</v>
      </c>
      <c r="CP597" s="1005">
        <v>1000</v>
      </c>
      <c r="CQ597" s="1005">
        <v>918</v>
      </c>
      <c r="CR597" s="1005">
        <v>918</v>
      </c>
      <c r="CS597" s="1005">
        <v>0.99509999999999998</v>
      </c>
      <c r="CT597" s="1024">
        <f t="shared" si="561"/>
        <v>0.39654051584791622</v>
      </c>
      <c r="CU597" s="1005">
        <v>270834</v>
      </c>
      <c r="CV597" s="1005">
        <f t="shared" si="584"/>
        <v>409795</v>
      </c>
      <c r="CW597" s="1005">
        <f t="shared" si="585"/>
        <v>0</v>
      </c>
    </row>
    <row r="598" spans="1:101">
      <c r="A598" s="1004">
        <v>592</v>
      </c>
      <c r="B598" s="1005" t="s">
        <v>2206</v>
      </c>
      <c r="C598" s="1004" t="s">
        <v>1274</v>
      </c>
      <c r="D598" s="1005" t="s">
        <v>2011</v>
      </c>
      <c r="E598" s="1004" t="s">
        <v>55</v>
      </c>
      <c r="F598" s="1004">
        <v>1000</v>
      </c>
      <c r="G598" s="1005">
        <v>510</v>
      </c>
      <c r="H598" s="1004">
        <v>800</v>
      </c>
      <c r="I598" s="1005">
        <v>0.88100000000000001</v>
      </c>
      <c r="J598" s="1024">
        <f>+(K598/(24*30*G598))</f>
        <v>0.33799019607843139</v>
      </c>
      <c r="K598" s="1005">
        <v>124110</v>
      </c>
      <c r="L598" s="1005">
        <f t="shared" si="562"/>
        <v>220320</v>
      </c>
      <c r="M598" s="1005">
        <f t="shared" si="563"/>
        <v>0</v>
      </c>
      <c r="N598" s="1005">
        <v>1000</v>
      </c>
      <c r="O598" s="1005">
        <v>510</v>
      </c>
      <c r="P598" s="1005">
        <v>800</v>
      </c>
      <c r="Q598" s="1005">
        <v>0.90649999999999997</v>
      </c>
      <c r="R598" s="1024">
        <f>+(S598/(24*31*O598))</f>
        <v>0.38757115749525617</v>
      </c>
      <c r="S598" s="1005">
        <v>147060</v>
      </c>
      <c r="T598" s="1005">
        <f t="shared" si="564"/>
        <v>227664</v>
      </c>
      <c r="U598" s="1005">
        <f t="shared" si="565"/>
        <v>0</v>
      </c>
      <c r="V598" s="1005">
        <v>1000</v>
      </c>
      <c r="W598" s="1005">
        <v>540</v>
      </c>
      <c r="X598" s="1005">
        <v>800</v>
      </c>
      <c r="Y598" s="1005">
        <v>0.87829999999999997</v>
      </c>
      <c r="Z598" s="1024">
        <f t="shared" si="586"/>
        <v>0.44598765432098764</v>
      </c>
      <c r="AA598" s="1005">
        <v>173400</v>
      </c>
      <c r="AB598" s="1005">
        <f t="shared" si="566"/>
        <v>233280</v>
      </c>
      <c r="AC598" s="1005">
        <f t="shared" si="567"/>
        <v>0</v>
      </c>
      <c r="AD598" s="1005">
        <v>1000</v>
      </c>
      <c r="AE598" s="1005">
        <v>870</v>
      </c>
      <c r="AF598" s="1005">
        <v>870</v>
      </c>
      <c r="AG598" s="1005">
        <v>0.8024</v>
      </c>
      <c r="AH598" s="1024">
        <f t="shared" si="587"/>
        <v>0.34209306637004078</v>
      </c>
      <c r="AI598" s="1005">
        <v>221430</v>
      </c>
      <c r="AJ598" s="1005">
        <f t="shared" si="568"/>
        <v>388368</v>
      </c>
      <c r="AK598" s="1005">
        <f t="shared" si="569"/>
        <v>0</v>
      </c>
      <c r="AL598" s="1005">
        <v>1000</v>
      </c>
      <c r="AM598" s="1005">
        <v>925.2</v>
      </c>
      <c r="AN598" s="1005">
        <v>925.2</v>
      </c>
      <c r="AO598" s="1005">
        <v>0.71709999999999996</v>
      </c>
      <c r="AP598" s="1024">
        <f t="shared" si="588"/>
        <v>0.51885032704349887</v>
      </c>
      <c r="AQ598" s="1005">
        <v>357150</v>
      </c>
      <c r="AR598" s="1005">
        <f t="shared" si="570"/>
        <v>413009</v>
      </c>
      <c r="AS598" s="1005">
        <f t="shared" si="571"/>
        <v>0</v>
      </c>
      <c r="AT598" s="1005">
        <v>1000</v>
      </c>
      <c r="AU598" s="1005">
        <v>998.4</v>
      </c>
      <c r="AV598" s="1005">
        <v>998.4</v>
      </c>
      <c r="AW598" s="1005">
        <v>0.72719999999999996</v>
      </c>
      <c r="AX598" s="1024">
        <f t="shared" si="589"/>
        <v>0.33221905048076922</v>
      </c>
      <c r="AY598" s="1005">
        <v>238815</v>
      </c>
      <c r="AZ598" s="1005">
        <f t="shared" si="572"/>
        <v>431309</v>
      </c>
      <c r="BA598" s="1005">
        <f t="shared" si="573"/>
        <v>0</v>
      </c>
      <c r="BB598" s="1005">
        <v>1000</v>
      </c>
      <c r="BC598" s="1005">
        <v>978</v>
      </c>
      <c r="BD598" s="1005">
        <v>978</v>
      </c>
      <c r="BE598" s="1005">
        <v>0.72599999999999998</v>
      </c>
      <c r="BF598" s="1024">
        <f t="shared" si="590"/>
        <v>0.43864206082195395</v>
      </c>
      <c r="BG598" s="1005">
        <v>319170</v>
      </c>
      <c r="BH598" s="1005">
        <f t="shared" si="574"/>
        <v>436579</v>
      </c>
      <c r="BI598" s="1005">
        <f t="shared" si="575"/>
        <v>0</v>
      </c>
      <c r="BJ598" s="1005">
        <v>1000</v>
      </c>
      <c r="BK598" s="1005">
        <v>1049.76</v>
      </c>
      <c r="BL598" s="1005">
        <v>1049.76</v>
      </c>
      <c r="BM598" s="1005">
        <v>0.74219999999999997</v>
      </c>
      <c r="BN598" s="1024">
        <f t="shared" si="591"/>
        <v>0.55738930803231224</v>
      </c>
      <c r="BO598" s="1005">
        <v>421290</v>
      </c>
      <c r="BP598" s="1005">
        <f t="shared" si="576"/>
        <v>453496</v>
      </c>
      <c r="BQ598" s="1005">
        <f t="shared" si="577"/>
        <v>0</v>
      </c>
      <c r="BR598" s="1005">
        <v>1000</v>
      </c>
      <c r="BS598" s="1005">
        <v>990</v>
      </c>
      <c r="BT598" s="1005">
        <v>990</v>
      </c>
      <c r="BU598" s="1005">
        <v>0.74529999999999996</v>
      </c>
      <c r="BV598" s="1024">
        <f t="shared" si="592"/>
        <v>0.53619257086999017</v>
      </c>
      <c r="BW598" s="1005">
        <v>394938</v>
      </c>
      <c r="BX598" s="1005">
        <f t="shared" si="578"/>
        <v>441936</v>
      </c>
      <c r="BY598" s="1005">
        <f t="shared" si="579"/>
        <v>0</v>
      </c>
      <c r="BZ598" s="1005">
        <v>1000</v>
      </c>
      <c r="CA598" s="1005">
        <v>974.88</v>
      </c>
      <c r="CB598" s="1005">
        <v>974.88</v>
      </c>
      <c r="CC598" s="1005">
        <v>0.78879999999999995</v>
      </c>
      <c r="CD598" s="1024">
        <f t="shared" si="593"/>
        <v>0.56462284191801271</v>
      </c>
      <c r="CE598" s="1005">
        <v>409527</v>
      </c>
      <c r="CF598" s="1005">
        <f t="shared" si="580"/>
        <v>435186</v>
      </c>
      <c r="CG598" s="1005">
        <f t="shared" si="581"/>
        <v>0</v>
      </c>
      <c r="CH598" s="1005">
        <v>1000</v>
      </c>
      <c r="CI598" s="1005">
        <v>951.84</v>
      </c>
      <c r="CJ598" s="1005">
        <v>951.84</v>
      </c>
      <c r="CK598" s="1005">
        <v>0.88780000000000003</v>
      </c>
      <c r="CL598" s="1024">
        <f t="shared" si="560"/>
        <v>0.46833632753403936</v>
      </c>
      <c r="CM598" s="1005">
        <v>299565</v>
      </c>
      <c r="CN598" s="1005">
        <f t="shared" si="582"/>
        <v>383782</v>
      </c>
      <c r="CO598" s="1005">
        <f t="shared" si="583"/>
        <v>0</v>
      </c>
      <c r="CP598" s="1005">
        <v>1000</v>
      </c>
      <c r="CQ598" s="1005">
        <v>969.12</v>
      </c>
      <c r="CR598" s="1005">
        <v>969.12</v>
      </c>
      <c r="CS598" s="1005">
        <v>0.878</v>
      </c>
      <c r="CT598" s="1024">
        <f t="shared" si="561"/>
        <v>0.61960518222051797</v>
      </c>
      <c r="CU598" s="1005">
        <v>446751</v>
      </c>
      <c r="CV598" s="1005">
        <f t="shared" si="584"/>
        <v>432615</v>
      </c>
      <c r="CW598" s="1005">
        <f t="shared" si="585"/>
        <v>14136</v>
      </c>
    </row>
    <row r="599" spans="1:101" s="811" customFormat="1" ht="15">
      <c r="A599" s="1007">
        <f>+A598</f>
        <v>592</v>
      </c>
      <c r="B599" s="1008" t="s">
        <v>1345</v>
      </c>
      <c r="C599" s="1007"/>
      <c r="D599" s="1009"/>
      <c r="E599" s="1007"/>
      <c r="F599" s="1007">
        <f>SUM(F7:F598)</f>
        <v>155047.36000000002</v>
      </c>
      <c r="G599" s="1009">
        <f>SUM(G7:G598)</f>
        <v>89552.070300000021</v>
      </c>
      <c r="H599" s="1007">
        <f>SUM(H7:H598)</f>
        <v>136977.14200000002</v>
      </c>
      <c r="I599" s="1009">
        <f>ROUND(AVERAGE(I7:I598),4)</f>
        <v>0.86519999999999997</v>
      </c>
      <c r="J599" s="1010">
        <f>+(K599/(24*30*G599))</f>
        <v>0.39309716860647242</v>
      </c>
      <c r="K599" s="1009">
        <f t="shared" ref="K599:P599" si="594">SUM(K7:K598)</f>
        <v>25345919</v>
      </c>
      <c r="L599" s="1009">
        <f t="shared" si="594"/>
        <v>38686495</v>
      </c>
      <c r="M599" s="1009">
        <f t="shared" si="594"/>
        <v>1307167</v>
      </c>
      <c r="N599" s="1009">
        <f t="shared" si="594"/>
        <v>155602.58000000002</v>
      </c>
      <c r="O599" s="1009">
        <f t="shared" si="594"/>
        <v>91907.549999999945</v>
      </c>
      <c r="P599" s="1009">
        <f t="shared" si="594"/>
        <v>138412.242</v>
      </c>
      <c r="Q599" s="1009">
        <f>ROUND(AVERAGE(Q7:Q598),4)</f>
        <v>0.84860000000000002</v>
      </c>
      <c r="R599" s="1010">
        <f>+(S599/(24*31*O599))</f>
        <v>0.33889778135687715</v>
      </c>
      <c r="S599" s="1009">
        <f t="shared" ref="S599:X599" si="595">SUM(S7:S598)</f>
        <v>23173565</v>
      </c>
      <c r="T599" s="1009">
        <f t="shared" si="595"/>
        <v>41027535</v>
      </c>
      <c r="U599" s="1009">
        <f t="shared" si="595"/>
        <v>457833</v>
      </c>
      <c r="V599" s="1009">
        <f t="shared" si="595"/>
        <v>157553.36000000002</v>
      </c>
      <c r="W599" s="1009">
        <f t="shared" si="595"/>
        <v>91500.169999999984</v>
      </c>
      <c r="X599" s="1009">
        <f t="shared" si="595"/>
        <v>139851.08199999999</v>
      </c>
      <c r="Y599" s="1009">
        <f>ROUND(AVERAGE(Y7:Y598),4)</f>
        <v>0.84130000000000005</v>
      </c>
      <c r="Z599" s="1010">
        <f t="shared" si="586"/>
        <v>0.36869911765676994</v>
      </c>
      <c r="AA599" s="1009">
        <f t="shared" ref="AA599:AF599" si="596">SUM(AA7:AA598)</f>
        <v>24289943</v>
      </c>
      <c r="AB599" s="1009">
        <f t="shared" si="596"/>
        <v>39528073</v>
      </c>
      <c r="AC599" s="1009">
        <f t="shared" si="596"/>
        <v>874341</v>
      </c>
      <c r="AD599" s="1009">
        <f t="shared" si="596"/>
        <v>159384.36000000002</v>
      </c>
      <c r="AE599" s="1009">
        <f t="shared" si="596"/>
        <v>99356.479999999981</v>
      </c>
      <c r="AF599" s="1009">
        <f t="shared" si="596"/>
        <v>147970.82199999996</v>
      </c>
      <c r="AG599" s="1009">
        <f>ROUND(AVERAGE(AG7:AG598),4)</f>
        <v>0.8468</v>
      </c>
      <c r="AH599" s="1010">
        <f t="shared" si="587"/>
        <v>0.38918485874709541</v>
      </c>
      <c r="AI599" s="1009">
        <f t="shared" ref="AI599:AN599" si="597">SUM(AI7:AI598)</f>
        <v>28769020</v>
      </c>
      <c r="AJ599" s="1009">
        <f t="shared" si="597"/>
        <v>44352741</v>
      </c>
      <c r="AK599" s="1009">
        <f t="shared" si="597"/>
        <v>1358232</v>
      </c>
      <c r="AL599" s="1009">
        <f t="shared" si="597"/>
        <v>160487.36000000002</v>
      </c>
      <c r="AM599" s="1009">
        <f t="shared" si="597"/>
        <v>97386.410000000047</v>
      </c>
      <c r="AN599" s="1009">
        <f t="shared" si="597"/>
        <v>147740.29200000002</v>
      </c>
      <c r="AO599" s="1009">
        <f>ROUND(AVERAGE(AO7:AO598),4)</f>
        <v>0.84409999999999996</v>
      </c>
      <c r="AP599" s="1010">
        <f t="shared" si="588"/>
        <v>0.40435750814994409</v>
      </c>
      <c r="AQ599" s="1009">
        <f t="shared" ref="AQ599:AV599" si="598">SUM(AQ7:AQ598)</f>
        <v>29297921</v>
      </c>
      <c r="AR599" s="1009">
        <f t="shared" si="598"/>
        <v>43473294</v>
      </c>
      <c r="AS599" s="1009">
        <f t="shared" si="598"/>
        <v>1340677</v>
      </c>
      <c r="AT599" s="1009">
        <f t="shared" si="598"/>
        <v>160518.36000000002</v>
      </c>
      <c r="AU599" s="1009">
        <f t="shared" si="598"/>
        <v>96765.389999999985</v>
      </c>
      <c r="AV599" s="1009">
        <f t="shared" si="598"/>
        <v>147726.91200000001</v>
      </c>
      <c r="AW599" s="1009">
        <f>ROUND(AVERAGE(AW7:AW598),4)</f>
        <v>0.84</v>
      </c>
      <c r="AX599" s="1010">
        <f t="shared" si="589"/>
        <v>0.40098188056241563</v>
      </c>
      <c r="AY599" s="1009">
        <f t="shared" ref="AY599:BD599" si="599">SUM(AY7:AY598)</f>
        <v>27936841</v>
      </c>
      <c r="AZ599" s="1009">
        <f t="shared" si="599"/>
        <v>41802646</v>
      </c>
      <c r="BA599" s="1009">
        <f t="shared" si="599"/>
        <v>1693471</v>
      </c>
      <c r="BB599" s="1009">
        <f t="shared" si="599"/>
        <v>163060.35999999999</v>
      </c>
      <c r="BC599" s="1009">
        <f t="shared" si="599"/>
        <v>99387.989999999976</v>
      </c>
      <c r="BD599" s="1009">
        <f t="shared" si="599"/>
        <v>152961.87200000003</v>
      </c>
      <c r="BE599" s="1009">
        <f>ROUND(AVERAGE(BE7:BE598),4)</f>
        <v>0.83009999999999995</v>
      </c>
      <c r="BF599" s="1010">
        <f t="shared" si="590"/>
        <v>0.38687092801384948</v>
      </c>
      <c r="BG599" s="1009">
        <f t="shared" ref="BG599:BL599" si="600">SUM(BG7:BG598)</f>
        <v>28607041</v>
      </c>
      <c r="BH599" s="1009">
        <f t="shared" si="600"/>
        <v>44366802</v>
      </c>
      <c r="BI599" s="1009">
        <f t="shared" si="600"/>
        <v>1689862</v>
      </c>
      <c r="BJ599" s="1009">
        <f t="shared" si="600"/>
        <v>163280.35999999999</v>
      </c>
      <c r="BK599" s="1009">
        <f t="shared" si="600"/>
        <v>89277.879999999961</v>
      </c>
      <c r="BL599" s="1009">
        <f t="shared" si="600"/>
        <v>153157.83200000011</v>
      </c>
      <c r="BM599" s="1009">
        <f>ROUND(AVERAGE(BM7:BM598),4)</f>
        <v>0.79800000000000004</v>
      </c>
      <c r="BN599" s="1010">
        <f t="shared" si="591"/>
        <v>0.42911172086772492</v>
      </c>
      <c r="BO599" s="1009">
        <f t="shared" ref="BO599:BT599" si="601">SUM(BO7:BO598)</f>
        <v>27583333</v>
      </c>
      <c r="BP599" s="1009">
        <f t="shared" si="601"/>
        <v>38568037</v>
      </c>
      <c r="BQ599" s="1009">
        <f t="shared" si="601"/>
        <v>2094915</v>
      </c>
      <c r="BR599" s="1009">
        <f t="shared" si="601"/>
        <v>164530.36000000002</v>
      </c>
      <c r="BS599" s="1009">
        <f t="shared" si="601"/>
        <v>88422.25999999998</v>
      </c>
      <c r="BT599" s="1009">
        <f t="shared" si="601"/>
        <v>154114.06200000001</v>
      </c>
      <c r="BU599" s="1009">
        <f>ROUND(AVERAGE(BU7:BU598),4)</f>
        <v>0.77710000000000001</v>
      </c>
      <c r="BV599" s="1010">
        <f t="shared" si="592"/>
        <v>0.39572248068833377</v>
      </c>
      <c r="BW599" s="1009">
        <f t="shared" ref="BW599:CB599" si="602">SUM(BW7:BW598)</f>
        <v>26033063</v>
      </c>
      <c r="BX599" s="1009">
        <f t="shared" si="602"/>
        <v>39471699</v>
      </c>
      <c r="BY599" s="1009">
        <f t="shared" si="602"/>
        <v>1707092</v>
      </c>
      <c r="BZ599" s="1009">
        <f t="shared" si="602"/>
        <v>166480.36000000002</v>
      </c>
      <c r="CA599" s="1009">
        <f t="shared" si="602"/>
        <v>94902.279999999941</v>
      </c>
      <c r="CB599" s="1009">
        <f t="shared" si="602"/>
        <v>158920.47200000004</v>
      </c>
      <c r="CC599" s="1009">
        <f>ROUND(AVERAGE(CC7:CC598),4)</f>
        <v>0.79369999999999996</v>
      </c>
      <c r="CD599" s="1010">
        <f t="shared" si="593"/>
        <v>0.38723829441200752</v>
      </c>
      <c r="CE599" s="1009">
        <f t="shared" ref="CE599:CJ599" si="603">SUM(CE7:CE598)</f>
        <v>27341849</v>
      </c>
      <c r="CF599" s="1009">
        <f t="shared" si="603"/>
        <v>42364380</v>
      </c>
      <c r="CG599" s="1009">
        <f t="shared" si="603"/>
        <v>952460</v>
      </c>
      <c r="CH599" s="1009">
        <f t="shared" si="603"/>
        <v>167604.83000000002</v>
      </c>
      <c r="CI599" s="1009">
        <f t="shared" si="603"/>
        <v>96746.14999999998</v>
      </c>
      <c r="CJ599" s="1009">
        <f t="shared" si="603"/>
        <v>156441.47200000004</v>
      </c>
      <c r="CK599" s="1009">
        <f>ROUND(AVERAGE(CK7:CK598),4)</f>
        <v>0.82089999999999996</v>
      </c>
      <c r="CL599" s="1010">
        <f t="shared" si="560"/>
        <v>0.42087378314033075</v>
      </c>
      <c r="CM599" s="1009">
        <f t="shared" ref="CM599:CR599" si="604">SUM(CM7:CM598)</f>
        <v>27362441</v>
      </c>
      <c r="CN599" s="1009">
        <f t="shared" si="604"/>
        <v>39008046</v>
      </c>
      <c r="CO599" s="1009">
        <f t="shared" si="604"/>
        <v>1484808</v>
      </c>
      <c r="CP599" s="1009">
        <f t="shared" si="604"/>
        <v>168641.83000000002</v>
      </c>
      <c r="CQ599" s="1009">
        <f t="shared" si="604"/>
        <v>105528.56999999995</v>
      </c>
      <c r="CR599" s="1009">
        <f t="shared" si="604"/>
        <v>159302.85200000004</v>
      </c>
      <c r="CS599" s="1009">
        <f>ROUND(AVERAGE(CS7:CS598),4)</f>
        <v>0.85709999999999997</v>
      </c>
      <c r="CT599" s="1010">
        <f t="shared" si="561"/>
        <v>0.40951865462360293</v>
      </c>
      <c r="CU599" s="1009">
        <f>SUM(CU7:CU598)</f>
        <v>32152643</v>
      </c>
      <c r="CV599" s="1009">
        <f>SUM(CV7:CV598)</f>
        <v>47107945</v>
      </c>
      <c r="CW599" s="1009">
        <f>SUM(CW7:CW598)</f>
        <v>1188842</v>
      </c>
    </row>
    <row r="600" spans="1:101" ht="30">
      <c r="A600" s="1004"/>
      <c r="B600" s="1001" t="s">
        <v>1382</v>
      </c>
      <c r="C600" s="1004"/>
      <c r="D600" s="1005"/>
      <c r="E600" s="1004"/>
      <c r="F600" s="1004"/>
      <c r="G600" s="1005"/>
      <c r="H600" s="1004"/>
      <c r="I600" s="1005"/>
      <c r="J600" s="1024"/>
      <c r="K600" s="1005"/>
      <c r="L600" s="1005"/>
      <c r="M600" s="1005"/>
      <c r="N600" s="1005"/>
      <c r="O600" s="1005"/>
      <c r="P600" s="1005"/>
      <c r="Q600" s="1005"/>
      <c r="R600" s="1024"/>
      <c r="S600" s="1005"/>
      <c r="T600" s="1005"/>
      <c r="U600" s="1005"/>
      <c r="V600" s="1005"/>
      <c r="W600" s="1005"/>
      <c r="X600" s="1005"/>
      <c r="Y600" s="1005"/>
      <c r="Z600" s="1024"/>
      <c r="AA600" s="1005"/>
      <c r="AB600" s="1005"/>
      <c r="AC600" s="1005"/>
      <c r="AD600" s="1005"/>
      <c r="AE600" s="1005"/>
      <c r="AF600" s="1005"/>
      <c r="AG600" s="1005"/>
      <c r="AH600" s="1024"/>
      <c r="AI600" s="1005"/>
      <c r="AJ600" s="1005"/>
      <c r="AK600" s="1005"/>
      <c r="AL600" s="1005"/>
      <c r="AM600" s="1005"/>
      <c r="AN600" s="1005"/>
      <c r="AO600" s="1005"/>
      <c r="AP600" s="1024"/>
      <c r="AQ600" s="1005"/>
      <c r="AR600" s="1005"/>
      <c r="AS600" s="1005"/>
      <c r="AT600" s="1005"/>
      <c r="AU600" s="1005"/>
      <c r="AV600" s="1005"/>
      <c r="AW600" s="1005"/>
      <c r="AX600" s="1024"/>
      <c r="AY600" s="1005"/>
      <c r="AZ600" s="1005"/>
      <c r="BA600" s="1005"/>
      <c r="BB600" s="1005"/>
      <c r="BC600" s="1005"/>
      <c r="BD600" s="1005"/>
      <c r="BE600" s="1005"/>
      <c r="BF600" s="1024"/>
      <c r="BG600" s="1005"/>
      <c r="BH600" s="1005"/>
      <c r="BI600" s="1005"/>
      <c r="BJ600" s="1005"/>
      <c r="BK600" s="1005"/>
      <c r="BL600" s="1005"/>
      <c r="BM600" s="1005"/>
      <c r="BN600" s="1024"/>
      <c r="BO600" s="1005"/>
      <c r="BP600" s="1005"/>
      <c r="BQ600" s="1005"/>
      <c r="BR600" s="1005"/>
      <c r="BS600" s="1005"/>
      <c r="BT600" s="1005"/>
      <c r="BU600" s="1005"/>
      <c r="BV600" s="1024"/>
      <c r="BW600" s="1005"/>
      <c r="BX600" s="1005"/>
      <c r="BY600" s="1005"/>
      <c r="BZ600" s="1005"/>
      <c r="CA600" s="1005"/>
      <c r="CB600" s="1005"/>
      <c r="CC600" s="1005"/>
      <c r="CD600" s="1024"/>
      <c r="CE600" s="1005"/>
      <c r="CF600" s="1005"/>
      <c r="CG600" s="1005"/>
      <c r="CH600" s="1005"/>
      <c r="CI600" s="1005"/>
      <c r="CJ600" s="1005"/>
      <c r="CK600" s="1005"/>
      <c r="CL600" s="1024"/>
      <c r="CM600" s="1005"/>
      <c r="CN600" s="1005"/>
      <c r="CO600" s="1005"/>
      <c r="CP600" s="1005"/>
      <c r="CQ600" s="1005"/>
      <c r="CR600" s="1005"/>
      <c r="CS600" s="1005"/>
      <c r="CT600" s="1024"/>
      <c r="CU600" s="1005"/>
      <c r="CV600" s="1005"/>
      <c r="CW600" s="1005"/>
    </row>
    <row r="601" spans="1:101">
      <c r="A601" s="1004">
        <v>1</v>
      </c>
      <c r="B601" s="1005" t="s">
        <v>1794</v>
      </c>
      <c r="C601" s="1004" t="s">
        <v>1274</v>
      </c>
      <c r="D601" s="1005" t="s">
        <v>2213</v>
      </c>
      <c r="E601" s="1004" t="s">
        <v>55</v>
      </c>
      <c r="F601" s="1004">
        <v>1150</v>
      </c>
      <c r="G601" s="1005">
        <v>389.52</v>
      </c>
      <c r="H601" s="1004">
        <v>920</v>
      </c>
      <c r="I601" s="1005">
        <v>0.85680000000000001</v>
      </c>
      <c r="J601" s="1024">
        <f t="shared" ref="J601:J612" si="605">+(K601/(24*30*G601))</f>
        <v>0.38659760731156301</v>
      </c>
      <c r="K601" s="1005">
        <v>108423</v>
      </c>
      <c r="L601" s="1005">
        <f t="shared" ref="L601:L635" si="606">+ROUND(24*30*G601*0.6,0)</f>
        <v>168273</v>
      </c>
      <c r="M601" s="1005">
        <f t="shared" ref="M601:M635" si="607">+MAX((K601-L601),0)</f>
        <v>0</v>
      </c>
      <c r="N601" s="1005">
        <v>1150</v>
      </c>
      <c r="O601" s="1005">
        <v>406.8</v>
      </c>
      <c r="P601" s="1005">
        <v>920</v>
      </c>
      <c r="Q601" s="1005">
        <v>0.79730000000000001</v>
      </c>
      <c r="R601" s="1024">
        <f t="shared" ref="R601:R612" si="608">+(S601/(24*31*O601))</f>
        <v>0.20003687315634217</v>
      </c>
      <c r="S601" s="1005">
        <v>60543</v>
      </c>
      <c r="T601" s="1005">
        <f t="shared" ref="T601:T635" si="609">+ROUND(24*31*O601*0.6,0)</f>
        <v>181596</v>
      </c>
      <c r="U601" s="1005">
        <f t="shared" ref="U601:U635" si="610">+MAX((S601-T601),0)</f>
        <v>0</v>
      </c>
      <c r="V601" s="1005">
        <v>1150</v>
      </c>
      <c r="W601" s="1005">
        <v>402.48</v>
      </c>
      <c r="X601" s="1005">
        <v>920</v>
      </c>
      <c r="Y601" s="1005">
        <v>0.78620000000000001</v>
      </c>
      <c r="Z601" s="1024">
        <f t="shared" ref="Z601:Z612" si="611">+(AA601/(24*30*W601))</f>
        <v>0.32128925660902402</v>
      </c>
      <c r="AA601" s="1005">
        <v>93105</v>
      </c>
      <c r="AB601" s="1005">
        <f t="shared" ref="AB601:AB635" si="612">+ROUND(24*30*W601*0.6,0)</f>
        <v>173871</v>
      </c>
      <c r="AC601" s="1005">
        <f t="shared" ref="AC601:AC635" si="613">+MAX((AA601-AB601),0)</f>
        <v>0</v>
      </c>
      <c r="AD601" s="1005">
        <v>1150</v>
      </c>
      <c r="AE601" s="1005">
        <v>414</v>
      </c>
      <c r="AF601" s="1005">
        <v>920</v>
      </c>
      <c r="AG601" s="1005">
        <v>0.78869999999999996</v>
      </c>
      <c r="AH601" s="1024">
        <f t="shared" ref="AH601:AH612" si="614">+(AI601/(24*31*AE601))</f>
        <v>0.33041140719962597</v>
      </c>
      <c r="AI601" s="1005">
        <v>101772</v>
      </c>
      <c r="AJ601" s="1005">
        <f t="shared" ref="AJ601:AJ635" si="615">+ROUND(24*31*AE601*0.6,0)</f>
        <v>184810</v>
      </c>
      <c r="AK601" s="1005">
        <f t="shared" ref="AK601:AK635" si="616">+MAX((AI601-AJ601),0)</f>
        <v>0</v>
      </c>
      <c r="AL601" s="1005">
        <v>1150</v>
      </c>
      <c r="AM601" s="1005">
        <v>411.84</v>
      </c>
      <c r="AN601" s="1005">
        <v>920</v>
      </c>
      <c r="AO601" s="1005">
        <v>0.79239999999999999</v>
      </c>
      <c r="AP601" s="1024">
        <f t="shared" ref="AP601:AP612" si="617">+(AQ601/(24*31*AM601))</f>
        <v>0.34850482179111214</v>
      </c>
      <c r="AQ601" s="1005">
        <v>106785</v>
      </c>
      <c r="AR601" s="1005">
        <f t="shared" ref="AR601:AR635" si="618">+ROUND(24*31*AM601*0.6,0)</f>
        <v>183845</v>
      </c>
      <c r="AS601" s="1005">
        <f t="shared" ref="AS601:AS635" si="619">+MAX((AQ601-AR601),0)</f>
        <v>0</v>
      </c>
      <c r="AT601" s="1005">
        <v>1150</v>
      </c>
      <c r="AU601" s="1005">
        <v>398.88</v>
      </c>
      <c r="AV601" s="1005">
        <v>920</v>
      </c>
      <c r="AW601" s="1005">
        <v>0.79359999999999997</v>
      </c>
      <c r="AX601" s="1024">
        <f t="shared" ref="AX601:AX612" si="620">+(AY601/(24*30*AU601))</f>
        <v>0.33161602486963498</v>
      </c>
      <c r="AY601" s="1005">
        <v>95238</v>
      </c>
      <c r="AZ601" s="1005">
        <f t="shared" ref="AZ601:AZ635" si="621">+ROUND(24*30*AU601*0.6,0)</f>
        <v>172316</v>
      </c>
      <c r="BA601" s="1005">
        <f t="shared" ref="BA601:BA635" si="622">+MAX((AY601-AZ601),0)</f>
        <v>0</v>
      </c>
      <c r="BB601" s="1005">
        <v>1150</v>
      </c>
      <c r="BC601" s="1005">
        <v>412.56</v>
      </c>
      <c r="BD601" s="1005">
        <v>920</v>
      </c>
      <c r="BE601" s="1005">
        <v>0.78449999999999998</v>
      </c>
      <c r="BF601" s="1024">
        <f t="shared" ref="BF601:BF612" si="623">+(BG601/(24*31*BC601))</f>
        <v>0.32183002120512677</v>
      </c>
      <c r="BG601" s="1005">
        <v>98784</v>
      </c>
      <c r="BH601" s="1005">
        <f t="shared" ref="BH601:BH635" si="624">+ROUND(24*31*BC601*0.6,0)</f>
        <v>184167</v>
      </c>
      <c r="BI601" s="1005">
        <f t="shared" ref="BI601:BI635" si="625">+MAX((BG601-BH601),0)</f>
        <v>0</v>
      </c>
      <c r="BJ601" s="1005">
        <v>1150</v>
      </c>
      <c r="BK601" s="1005">
        <v>416.88</v>
      </c>
      <c r="BL601" s="1005">
        <v>920</v>
      </c>
      <c r="BM601" s="1005">
        <v>0.77010000000000001</v>
      </c>
      <c r="BN601" s="1024">
        <f t="shared" ref="BN601:BN612" si="626">+(BO601/(24*30*BK601))</f>
        <v>0.27483928228746884</v>
      </c>
      <c r="BO601" s="1005">
        <v>82494</v>
      </c>
      <c r="BP601" s="1005">
        <f t="shared" ref="BP601:BP635" si="627">+ROUND(24*30*BK601*0.6,0)</f>
        <v>180092</v>
      </c>
      <c r="BQ601" s="1005">
        <f t="shared" ref="BQ601:BQ635" si="628">+MAX((BO601-BP601),0)</f>
        <v>0</v>
      </c>
      <c r="BR601" s="1005">
        <v>1150</v>
      </c>
      <c r="BS601" s="1005">
        <v>397.44</v>
      </c>
      <c r="BT601" s="1005">
        <v>920</v>
      </c>
      <c r="BU601" s="1005">
        <v>0.80020000000000002</v>
      </c>
      <c r="BV601" s="1024">
        <f t="shared" ref="BV601:BV617" si="629">+(BW601/(24*31*BS601))</f>
        <v>0.32049877279102384</v>
      </c>
      <c r="BW601" s="1005">
        <v>94770</v>
      </c>
      <c r="BX601" s="1005">
        <f t="shared" ref="BX601:BX635" si="630">+ROUND(24*31*BS601*0.6,0)</f>
        <v>177417</v>
      </c>
      <c r="BY601" s="1005">
        <f t="shared" ref="BY601:BY635" si="631">+MAX((BW601-BX601),0)</f>
        <v>0</v>
      </c>
      <c r="BZ601" s="1005">
        <v>1150</v>
      </c>
      <c r="CA601" s="1005">
        <v>408.96</v>
      </c>
      <c r="CB601" s="1005">
        <v>920</v>
      </c>
      <c r="CC601" s="1005">
        <v>0.79479999999999995</v>
      </c>
      <c r="CD601" s="1024">
        <f t="shared" ref="CD601:CD612" si="632">+(CE601/(24*31*CA601))</f>
        <v>0.29786413372709375</v>
      </c>
      <c r="CE601" s="1005">
        <v>90630</v>
      </c>
      <c r="CF601" s="1005">
        <f t="shared" ref="CF601:CF635" si="633">+ROUND(24*31*CA601*0.6,0)</f>
        <v>182560</v>
      </c>
      <c r="CG601" s="1005">
        <f t="shared" ref="CG601:CG635" si="634">+MAX((CE601-CF601),0)</f>
        <v>0</v>
      </c>
      <c r="CH601" s="1005">
        <v>1150</v>
      </c>
      <c r="CI601" s="1005">
        <v>398.88</v>
      </c>
      <c r="CJ601" s="1005">
        <v>920</v>
      </c>
      <c r="CK601" s="1005">
        <v>0.80410000000000004</v>
      </c>
      <c r="CL601" s="1024">
        <f t="shared" ref="CL601:CL612" si="635">+(CM601/(24*28*CI601))</f>
        <v>0.27257123517276949</v>
      </c>
      <c r="CM601" s="1005">
        <v>73062</v>
      </c>
      <c r="CN601" s="1005">
        <f t="shared" ref="CN601:CN635" si="636">+ROUND(24*28*CI601*0.6,0)</f>
        <v>160828</v>
      </c>
      <c r="CO601" s="1005">
        <f t="shared" ref="CO601:CO635" si="637">+MAX((CM601-CN601),0)</f>
        <v>0</v>
      </c>
      <c r="CP601" s="1005">
        <v>1150</v>
      </c>
      <c r="CQ601" s="1005">
        <v>400.32</v>
      </c>
      <c r="CR601" s="1005">
        <v>920</v>
      </c>
      <c r="CS601" s="1005">
        <v>0.79410000000000003</v>
      </c>
      <c r="CT601" s="1024">
        <f t="shared" ref="CT601:CT611" si="638">+(CU601/(24*31*CQ601))</f>
        <v>0.25316440396070239</v>
      </c>
      <c r="CU601" s="1005">
        <v>75402</v>
      </c>
      <c r="CV601" s="1005">
        <f t="shared" ref="CV601:CV635" si="639">+ROUND(24*31*CQ601*0.6,0)</f>
        <v>178703</v>
      </c>
      <c r="CW601" s="1005">
        <f t="shared" ref="CW601:CW635" si="640">+MAX((CU601-CV601),0)</f>
        <v>0</v>
      </c>
    </row>
    <row r="602" spans="1:101">
      <c r="A602" s="1004">
        <v>2</v>
      </c>
      <c r="B602" s="1005" t="s">
        <v>379</v>
      </c>
      <c r="C602" s="1004" t="s">
        <v>1274</v>
      </c>
      <c r="D602" s="1005" t="s">
        <v>2011</v>
      </c>
      <c r="E602" s="1004" t="s">
        <v>55</v>
      </c>
      <c r="F602" s="1004">
        <v>1200</v>
      </c>
      <c r="G602" s="1005">
        <v>846</v>
      </c>
      <c r="H602" s="1004">
        <v>960</v>
      </c>
      <c r="I602" s="1005">
        <v>0.98450000000000004</v>
      </c>
      <c r="J602" s="1024">
        <f t="shared" si="605"/>
        <v>0.58058510638297878</v>
      </c>
      <c r="K602" s="1005">
        <v>353646</v>
      </c>
      <c r="L602" s="1005">
        <f t="shared" si="606"/>
        <v>365472</v>
      </c>
      <c r="M602" s="1005">
        <f t="shared" si="607"/>
        <v>0</v>
      </c>
      <c r="N602" s="1005">
        <v>1200</v>
      </c>
      <c r="O602" s="1005">
        <v>720</v>
      </c>
      <c r="P602" s="1005">
        <v>960</v>
      </c>
      <c r="Q602" s="1005">
        <v>0.99050000000000005</v>
      </c>
      <c r="R602" s="1024">
        <f t="shared" si="608"/>
        <v>0.39593413978494624</v>
      </c>
      <c r="S602" s="1005">
        <v>212094</v>
      </c>
      <c r="T602" s="1005">
        <f t="shared" si="609"/>
        <v>321408</v>
      </c>
      <c r="U602" s="1005">
        <f t="shared" si="610"/>
        <v>0</v>
      </c>
      <c r="V602" s="1005">
        <v>1200</v>
      </c>
      <c r="W602" s="1005">
        <v>701.28</v>
      </c>
      <c r="X602" s="1005">
        <v>960</v>
      </c>
      <c r="Y602" s="1005">
        <v>0.9889</v>
      </c>
      <c r="Z602" s="1024">
        <f t="shared" si="611"/>
        <v>0.49072766940451745</v>
      </c>
      <c r="AA602" s="1005">
        <v>247779</v>
      </c>
      <c r="AB602" s="1005">
        <f t="shared" si="612"/>
        <v>302953</v>
      </c>
      <c r="AC602" s="1005">
        <f t="shared" si="613"/>
        <v>0</v>
      </c>
      <c r="AD602" s="1005">
        <v>1200</v>
      </c>
      <c r="AE602" s="1005">
        <v>771.84</v>
      </c>
      <c r="AF602" s="1005">
        <v>960</v>
      </c>
      <c r="AG602" s="1005">
        <v>0.98629999999999995</v>
      </c>
      <c r="AH602" s="1024">
        <f t="shared" si="614"/>
        <v>0.54235187469908519</v>
      </c>
      <c r="AI602" s="1005">
        <v>311445</v>
      </c>
      <c r="AJ602" s="1005">
        <f t="shared" si="615"/>
        <v>344549</v>
      </c>
      <c r="AK602" s="1005">
        <f t="shared" si="616"/>
        <v>0</v>
      </c>
      <c r="AL602" s="1005">
        <v>1200</v>
      </c>
      <c r="AM602" s="1005">
        <v>627.12</v>
      </c>
      <c r="AN602" s="1005">
        <v>960</v>
      </c>
      <c r="AO602" s="1005">
        <v>0.97940000000000005</v>
      </c>
      <c r="AP602" s="1024">
        <f t="shared" si="617"/>
        <v>0.51356122612742738</v>
      </c>
      <c r="AQ602" s="1005">
        <v>239616</v>
      </c>
      <c r="AR602" s="1005">
        <f t="shared" si="618"/>
        <v>279946</v>
      </c>
      <c r="AS602" s="1005">
        <f t="shared" si="619"/>
        <v>0</v>
      </c>
      <c r="AT602" s="1005">
        <v>1200</v>
      </c>
      <c r="AU602" s="1005">
        <v>522</v>
      </c>
      <c r="AV602" s="1005">
        <v>960</v>
      </c>
      <c r="AW602" s="1005">
        <v>0.98419999999999996</v>
      </c>
      <c r="AX602" s="1024">
        <f t="shared" si="620"/>
        <v>0.50469348659003832</v>
      </c>
      <c r="AY602" s="1005">
        <v>189684</v>
      </c>
      <c r="AZ602" s="1005">
        <f t="shared" si="621"/>
        <v>225504</v>
      </c>
      <c r="BA602" s="1005">
        <f t="shared" si="622"/>
        <v>0</v>
      </c>
      <c r="BB602" s="1005">
        <v>1200</v>
      </c>
      <c r="BC602" s="1005">
        <v>648</v>
      </c>
      <c r="BD602" s="1005">
        <v>960</v>
      </c>
      <c r="BE602" s="1005">
        <v>0.97299999999999998</v>
      </c>
      <c r="BF602" s="1024">
        <f t="shared" si="623"/>
        <v>0.38657407407407407</v>
      </c>
      <c r="BG602" s="1005">
        <v>186372</v>
      </c>
      <c r="BH602" s="1005">
        <f t="shared" si="624"/>
        <v>289267</v>
      </c>
      <c r="BI602" s="1005">
        <f t="shared" si="625"/>
        <v>0</v>
      </c>
      <c r="BJ602" s="1005">
        <v>1200</v>
      </c>
      <c r="BK602" s="1005">
        <v>707.04</v>
      </c>
      <c r="BL602" s="1005">
        <v>960</v>
      </c>
      <c r="BM602" s="1005">
        <v>0.99260000000000004</v>
      </c>
      <c r="BN602" s="1024">
        <f t="shared" si="626"/>
        <v>0.61223551708531343</v>
      </c>
      <c r="BO602" s="1005">
        <v>311670</v>
      </c>
      <c r="BP602" s="1005">
        <f t="shared" si="627"/>
        <v>305441</v>
      </c>
      <c r="BQ602" s="1005">
        <f t="shared" si="628"/>
        <v>6229</v>
      </c>
      <c r="BR602" s="1005">
        <v>1200</v>
      </c>
      <c r="BS602" s="1005">
        <v>830.88</v>
      </c>
      <c r="BT602" s="1005">
        <v>960</v>
      </c>
      <c r="BU602" s="1005">
        <v>0.99390000000000001</v>
      </c>
      <c r="BV602" s="1024">
        <f t="shared" si="629"/>
        <v>0.40760806265257826</v>
      </c>
      <c r="BW602" s="1005">
        <v>251973</v>
      </c>
      <c r="BX602" s="1005">
        <f t="shared" si="630"/>
        <v>370905</v>
      </c>
      <c r="BY602" s="1005">
        <f t="shared" si="631"/>
        <v>0</v>
      </c>
      <c r="BZ602" s="1005">
        <v>1200</v>
      </c>
      <c r="CA602" s="1005">
        <v>684.72</v>
      </c>
      <c r="CB602" s="1005">
        <v>960</v>
      </c>
      <c r="CC602" s="1005">
        <v>0.99429999999999996</v>
      </c>
      <c r="CD602" s="1024">
        <f t="shared" si="632"/>
        <v>0.58833796908743485</v>
      </c>
      <c r="CE602" s="1005">
        <v>299718</v>
      </c>
      <c r="CF602" s="1005">
        <f t="shared" si="633"/>
        <v>305659</v>
      </c>
      <c r="CG602" s="1005">
        <f t="shared" si="634"/>
        <v>0</v>
      </c>
      <c r="CH602" s="1005">
        <v>1200</v>
      </c>
      <c r="CI602" s="1005">
        <v>792.72</v>
      </c>
      <c r="CJ602" s="1005">
        <v>960</v>
      </c>
      <c r="CK602" s="1005">
        <v>0.99280000000000002</v>
      </c>
      <c r="CL602" s="1024">
        <f t="shared" si="635"/>
        <v>0.55207184485965144</v>
      </c>
      <c r="CM602" s="1005">
        <v>294093</v>
      </c>
      <c r="CN602" s="1005">
        <f t="shared" si="636"/>
        <v>319625</v>
      </c>
      <c r="CO602" s="1005">
        <f t="shared" si="637"/>
        <v>0</v>
      </c>
      <c r="CP602" s="1005">
        <v>1200</v>
      </c>
      <c r="CQ602" s="1005">
        <v>835.2</v>
      </c>
      <c r="CR602" s="1005">
        <v>960</v>
      </c>
      <c r="CS602" s="1005">
        <v>0.99</v>
      </c>
      <c r="CT602" s="1024">
        <f t="shared" si="638"/>
        <v>0.59223790322580638</v>
      </c>
      <c r="CU602" s="1005">
        <v>368010</v>
      </c>
      <c r="CV602" s="1005">
        <f t="shared" si="639"/>
        <v>372833</v>
      </c>
      <c r="CW602" s="1005">
        <f t="shared" si="640"/>
        <v>0</v>
      </c>
    </row>
    <row r="603" spans="1:101">
      <c r="A603" s="1004">
        <v>3</v>
      </c>
      <c r="B603" s="1005" t="s">
        <v>278</v>
      </c>
      <c r="C603" s="1004" t="s">
        <v>1274</v>
      </c>
      <c r="D603" s="1005" t="s">
        <v>2203</v>
      </c>
      <c r="E603" s="1004" t="s">
        <v>55</v>
      </c>
      <c r="F603" s="1004">
        <v>1200</v>
      </c>
      <c r="G603" s="1005">
        <v>1249.2</v>
      </c>
      <c r="H603" s="1004">
        <v>1249.2</v>
      </c>
      <c r="I603" s="1005">
        <v>0.96989999999999998</v>
      </c>
      <c r="J603" s="1024">
        <f t="shared" si="605"/>
        <v>0.84980387447966699</v>
      </c>
      <c r="K603" s="1005">
        <v>764334</v>
      </c>
      <c r="L603" s="1005">
        <f t="shared" si="606"/>
        <v>539654</v>
      </c>
      <c r="M603" s="1005">
        <f t="shared" si="607"/>
        <v>224680</v>
      </c>
      <c r="N603" s="1005">
        <v>1200</v>
      </c>
      <c r="O603" s="1005">
        <v>1283.4000000000001</v>
      </c>
      <c r="P603" s="1005">
        <v>1283.4000000000001</v>
      </c>
      <c r="Q603" s="1005">
        <v>0.96560000000000001</v>
      </c>
      <c r="R603" s="1024">
        <f t="shared" si="608"/>
        <v>0.72001915275452799</v>
      </c>
      <c r="S603" s="1005">
        <v>687510</v>
      </c>
      <c r="T603" s="1005">
        <f t="shared" si="609"/>
        <v>572910</v>
      </c>
      <c r="U603" s="1005">
        <f t="shared" si="610"/>
        <v>114600</v>
      </c>
      <c r="V603" s="1005">
        <v>1200</v>
      </c>
      <c r="W603" s="1005">
        <v>1269.3599999999999</v>
      </c>
      <c r="X603" s="1005">
        <v>1269.3599999999999</v>
      </c>
      <c r="Y603" s="1005">
        <v>0.97270000000000001</v>
      </c>
      <c r="Z603" s="1024">
        <f t="shared" si="611"/>
        <v>0.8497490861536523</v>
      </c>
      <c r="AA603" s="1005">
        <v>776619</v>
      </c>
      <c r="AB603" s="1005">
        <f t="shared" si="612"/>
        <v>548364</v>
      </c>
      <c r="AC603" s="1005">
        <f t="shared" si="613"/>
        <v>228255</v>
      </c>
      <c r="AD603" s="1005">
        <v>1200</v>
      </c>
      <c r="AE603" s="1005">
        <v>1356.48</v>
      </c>
      <c r="AF603" s="1005">
        <v>1356.48</v>
      </c>
      <c r="AG603" s="1005">
        <v>0.97050000000000003</v>
      </c>
      <c r="AH603" s="1024">
        <f t="shared" si="614"/>
        <v>0.74700577015272929</v>
      </c>
      <c r="AI603" s="1005">
        <v>753894</v>
      </c>
      <c r="AJ603" s="1005">
        <f t="shared" si="615"/>
        <v>605533</v>
      </c>
      <c r="AK603" s="1005">
        <f t="shared" si="616"/>
        <v>148361</v>
      </c>
      <c r="AL603" s="1005">
        <v>1200</v>
      </c>
      <c r="AM603" s="1005">
        <v>1365.12</v>
      </c>
      <c r="AN603" s="1005">
        <v>1365.12</v>
      </c>
      <c r="AO603" s="1005">
        <v>0.93489999999999995</v>
      </c>
      <c r="AP603" s="1024">
        <f t="shared" si="617"/>
        <v>0.69033278889342597</v>
      </c>
      <c r="AQ603" s="1005">
        <v>701136</v>
      </c>
      <c r="AR603" s="1005">
        <f t="shared" si="618"/>
        <v>609390</v>
      </c>
      <c r="AS603" s="1005">
        <f t="shared" si="619"/>
        <v>91746</v>
      </c>
      <c r="AT603" s="1005">
        <v>1200</v>
      </c>
      <c r="AU603" s="1005">
        <v>1383.84</v>
      </c>
      <c r="AV603" s="1005">
        <v>1383.84</v>
      </c>
      <c r="AW603" s="1005">
        <v>0.92059999999999997</v>
      </c>
      <c r="AX603" s="1024">
        <f t="shared" si="620"/>
        <v>0.69810274309168696</v>
      </c>
      <c r="AY603" s="1005">
        <v>695565</v>
      </c>
      <c r="AZ603" s="1005">
        <f t="shared" si="621"/>
        <v>597819</v>
      </c>
      <c r="BA603" s="1005">
        <f t="shared" si="622"/>
        <v>97746</v>
      </c>
      <c r="BB603" s="1005">
        <v>1200</v>
      </c>
      <c r="BC603" s="1005">
        <v>1483.2</v>
      </c>
      <c r="BD603" s="1005">
        <v>1483.2</v>
      </c>
      <c r="BE603" s="1005">
        <v>0.95269999999999999</v>
      </c>
      <c r="BF603" s="1024">
        <f t="shared" si="623"/>
        <v>0.65472811619166926</v>
      </c>
      <c r="BG603" s="1005">
        <v>722493</v>
      </c>
      <c r="BH603" s="1005">
        <f t="shared" si="624"/>
        <v>662100</v>
      </c>
      <c r="BI603" s="1005">
        <f t="shared" si="625"/>
        <v>60393</v>
      </c>
      <c r="BJ603" s="1005">
        <v>1200</v>
      </c>
      <c r="BK603" s="1005">
        <v>1310.4000000000001</v>
      </c>
      <c r="BL603" s="1005">
        <v>1310.4000000000001</v>
      </c>
      <c r="BM603" s="1005">
        <v>0.95699999999999996</v>
      </c>
      <c r="BN603" s="1024">
        <f t="shared" si="626"/>
        <v>0.78482715201465192</v>
      </c>
      <c r="BO603" s="1005">
        <v>740475</v>
      </c>
      <c r="BP603" s="1005">
        <f t="shared" si="627"/>
        <v>566093</v>
      </c>
      <c r="BQ603" s="1005">
        <f t="shared" si="628"/>
        <v>174382</v>
      </c>
      <c r="BR603" s="1005">
        <v>1200</v>
      </c>
      <c r="BS603" s="1005">
        <v>1309.68</v>
      </c>
      <c r="BT603" s="1005">
        <v>1309.68</v>
      </c>
      <c r="BU603" s="1005">
        <v>0.95669999999999999</v>
      </c>
      <c r="BV603" s="1024">
        <f t="shared" si="629"/>
        <v>0.75005394078041221</v>
      </c>
      <c r="BW603" s="1005">
        <v>730854</v>
      </c>
      <c r="BX603" s="1005">
        <f t="shared" si="630"/>
        <v>584641</v>
      </c>
      <c r="BY603" s="1005">
        <f t="shared" si="631"/>
        <v>146213</v>
      </c>
      <c r="BZ603" s="1005">
        <v>1200</v>
      </c>
      <c r="CA603" s="1005">
        <v>1342.8</v>
      </c>
      <c r="CB603" s="1005">
        <v>1342.8</v>
      </c>
      <c r="CC603" s="1005">
        <v>0.95030000000000003</v>
      </c>
      <c r="CD603" s="1024">
        <f t="shared" si="632"/>
        <v>0.73069813197267153</v>
      </c>
      <c r="CE603" s="1005">
        <v>729999</v>
      </c>
      <c r="CF603" s="1005">
        <f t="shared" si="633"/>
        <v>599426</v>
      </c>
      <c r="CG603" s="1005">
        <f t="shared" si="634"/>
        <v>130573</v>
      </c>
      <c r="CH603" s="1005">
        <v>1200</v>
      </c>
      <c r="CI603" s="1005">
        <v>1277.28</v>
      </c>
      <c r="CJ603" s="1005">
        <v>1277.28</v>
      </c>
      <c r="CK603" s="1005">
        <v>0.95309999999999995</v>
      </c>
      <c r="CL603" s="1024">
        <f t="shared" si="635"/>
        <v>0.8057859558705105</v>
      </c>
      <c r="CM603" s="1005">
        <v>691632</v>
      </c>
      <c r="CN603" s="1005">
        <f t="shared" si="636"/>
        <v>514999</v>
      </c>
      <c r="CO603" s="1005">
        <f t="shared" si="637"/>
        <v>176633</v>
      </c>
      <c r="CP603" s="1005">
        <v>1200</v>
      </c>
      <c r="CQ603" s="1005">
        <v>1240.2</v>
      </c>
      <c r="CR603" s="1005">
        <v>1240.2</v>
      </c>
      <c r="CS603" s="1005">
        <v>0.95540000000000003</v>
      </c>
      <c r="CT603" s="1024">
        <f t="shared" si="638"/>
        <v>0.64575627760350829</v>
      </c>
      <c r="CU603" s="1005">
        <v>595845</v>
      </c>
      <c r="CV603" s="1005">
        <f t="shared" si="639"/>
        <v>553625</v>
      </c>
      <c r="CW603" s="1005">
        <f t="shared" si="640"/>
        <v>42220</v>
      </c>
    </row>
    <row r="604" spans="1:101">
      <c r="A604" s="1004">
        <v>4</v>
      </c>
      <c r="B604" s="1005" t="s">
        <v>2205</v>
      </c>
      <c r="C604" s="1004" t="s">
        <v>1274</v>
      </c>
      <c r="D604" s="1005" t="s">
        <v>2011</v>
      </c>
      <c r="E604" s="1004" t="s">
        <v>55</v>
      </c>
      <c r="F604" s="1004">
        <v>1200</v>
      </c>
      <c r="G604" s="1005">
        <v>825.9</v>
      </c>
      <c r="H604" s="1004">
        <v>960</v>
      </c>
      <c r="I604" s="1005">
        <v>0.93869999999999998</v>
      </c>
      <c r="J604" s="1024">
        <f t="shared" si="605"/>
        <v>0.90204625257295068</v>
      </c>
      <c r="K604" s="1005">
        <v>536400</v>
      </c>
      <c r="L604" s="1005">
        <f t="shared" si="606"/>
        <v>356789</v>
      </c>
      <c r="M604" s="1005">
        <f t="shared" si="607"/>
        <v>179611</v>
      </c>
      <c r="N604" s="1005">
        <v>1200</v>
      </c>
      <c r="O604" s="1005">
        <v>825.9</v>
      </c>
      <c r="P604" s="1005">
        <v>960</v>
      </c>
      <c r="Q604" s="1005">
        <v>0.93969999999999998</v>
      </c>
      <c r="R604" s="1024">
        <f t="shared" si="608"/>
        <v>0.53179197148239721</v>
      </c>
      <c r="S604" s="1005">
        <v>326770</v>
      </c>
      <c r="T604" s="1005">
        <f t="shared" si="609"/>
        <v>368682</v>
      </c>
      <c r="U604" s="1005">
        <f t="shared" si="610"/>
        <v>0</v>
      </c>
      <c r="V604" s="1005">
        <v>1200</v>
      </c>
      <c r="W604" s="1005">
        <v>840</v>
      </c>
      <c r="X604" s="1005">
        <v>960</v>
      </c>
      <c r="Y604" s="1005">
        <v>0.92190000000000005</v>
      </c>
      <c r="Z604" s="1024">
        <f t="shared" si="611"/>
        <v>0.39657738095238093</v>
      </c>
      <c r="AA604" s="1005">
        <v>239850</v>
      </c>
      <c r="AB604" s="1005">
        <f t="shared" si="612"/>
        <v>362880</v>
      </c>
      <c r="AC604" s="1005">
        <f t="shared" si="613"/>
        <v>0</v>
      </c>
      <c r="AD604" s="1005">
        <v>1200</v>
      </c>
      <c r="AE604" s="1005">
        <v>840</v>
      </c>
      <c r="AF604" s="1005">
        <v>960</v>
      </c>
      <c r="AG604" s="1005">
        <v>0.90769999999999995</v>
      </c>
      <c r="AH604" s="1024">
        <f t="shared" si="614"/>
        <v>0.64074500768049159</v>
      </c>
      <c r="AI604" s="1005">
        <v>400440</v>
      </c>
      <c r="AJ604" s="1005">
        <f t="shared" si="615"/>
        <v>374976</v>
      </c>
      <c r="AK604" s="1005">
        <f t="shared" si="616"/>
        <v>25464</v>
      </c>
      <c r="AL604" s="1005">
        <v>1200</v>
      </c>
      <c r="AM604" s="1005">
        <v>628.79999999999995</v>
      </c>
      <c r="AN604" s="1005">
        <v>960</v>
      </c>
      <c r="AO604" s="1005">
        <v>0.8347</v>
      </c>
      <c r="AP604" s="1024">
        <f t="shared" si="617"/>
        <v>0.50262148075186741</v>
      </c>
      <c r="AQ604" s="1005">
        <v>235140</v>
      </c>
      <c r="AR604" s="1005">
        <f t="shared" si="618"/>
        <v>280696</v>
      </c>
      <c r="AS604" s="1005">
        <f t="shared" si="619"/>
        <v>0</v>
      </c>
      <c r="AT604" s="1005">
        <v>1200</v>
      </c>
      <c r="AU604" s="1005">
        <v>679.2</v>
      </c>
      <c r="AV604" s="1005">
        <v>960</v>
      </c>
      <c r="AW604" s="1005">
        <v>0.85750000000000004</v>
      </c>
      <c r="AX604" s="1024">
        <f t="shared" si="620"/>
        <v>0.54708971338829993</v>
      </c>
      <c r="AY604" s="1005">
        <v>267540</v>
      </c>
      <c r="AZ604" s="1005">
        <f t="shared" si="621"/>
        <v>293414</v>
      </c>
      <c r="BA604" s="1005">
        <f t="shared" si="622"/>
        <v>0</v>
      </c>
      <c r="BB604" s="1005">
        <v>1200</v>
      </c>
      <c r="BC604" s="1005">
        <v>890.4</v>
      </c>
      <c r="BD604" s="1005">
        <v>960</v>
      </c>
      <c r="BE604" s="1005">
        <v>0.88719999999999999</v>
      </c>
      <c r="BF604" s="1024">
        <f t="shared" si="623"/>
        <v>0.44117540503724317</v>
      </c>
      <c r="BG604" s="1005">
        <v>292260</v>
      </c>
      <c r="BH604" s="1005">
        <f t="shared" si="624"/>
        <v>397475</v>
      </c>
      <c r="BI604" s="1005">
        <f t="shared" si="625"/>
        <v>0</v>
      </c>
      <c r="BJ604" s="1005">
        <v>1200</v>
      </c>
      <c r="BK604" s="1005">
        <v>868.8</v>
      </c>
      <c r="BL604" s="1005">
        <v>960</v>
      </c>
      <c r="BM604" s="1005">
        <v>0.9113</v>
      </c>
      <c r="BN604" s="1024">
        <f t="shared" si="626"/>
        <v>0.49814878759975445</v>
      </c>
      <c r="BO604" s="1005">
        <v>311610</v>
      </c>
      <c r="BP604" s="1005">
        <f t="shared" si="627"/>
        <v>375322</v>
      </c>
      <c r="BQ604" s="1005">
        <f t="shared" si="628"/>
        <v>0</v>
      </c>
      <c r="BR604" s="1005">
        <v>1200</v>
      </c>
      <c r="BS604" s="1005">
        <v>843</v>
      </c>
      <c r="BT604" s="1005">
        <v>960</v>
      </c>
      <c r="BU604" s="1005">
        <v>0.95630000000000004</v>
      </c>
      <c r="BV604" s="1024">
        <f t="shared" si="629"/>
        <v>0.63640798989783032</v>
      </c>
      <c r="BW604" s="1005">
        <v>399150</v>
      </c>
      <c r="BX604" s="1005">
        <f t="shared" si="630"/>
        <v>376315</v>
      </c>
      <c r="BY604" s="1005">
        <f t="shared" si="631"/>
        <v>22835</v>
      </c>
      <c r="BZ604" s="1005">
        <v>1200</v>
      </c>
      <c r="CA604" s="1005">
        <v>798</v>
      </c>
      <c r="CB604" s="1005">
        <v>960</v>
      </c>
      <c r="CC604" s="1005">
        <v>0.9758</v>
      </c>
      <c r="CD604" s="1024">
        <f t="shared" si="632"/>
        <v>0.63793556471824719</v>
      </c>
      <c r="CE604" s="1005">
        <v>378750</v>
      </c>
      <c r="CF604" s="1005">
        <f t="shared" si="633"/>
        <v>356227</v>
      </c>
      <c r="CG604" s="1005">
        <f t="shared" si="634"/>
        <v>22523</v>
      </c>
      <c r="CH604" s="1005">
        <v>1200</v>
      </c>
      <c r="CI604" s="1005">
        <v>711</v>
      </c>
      <c r="CJ604" s="1005">
        <v>960</v>
      </c>
      <c r="CK604" s="1005">
        <v>0.99060000000000004</v>
      </c>
      <c r="CL604" s="1024">
        <f t="shared" si="635"/>
        <v>0.74630801687763715</v>
      </c>
      <c r="CM604" s="1005">
        <v>356580</v>
      </c>
      <c r="CN604" s="1005">
        <f t="shared" si="636"/>
        <v>286675</v>
      </c>
      <c r="CO604" s="1005">
        <f t="shared" si="637"/>
        <v>69905</v>
      </c>
      <c r="CP604" s="1005">
        <v>1200</v>
      </c>
      <c r="CQ604" s="1005">
        <v>834</v>
      </c>
      <c r="CR604" s="1005">
        <v>960</v>
      </c>
      <c r="CS604" s="1005">
        <v>0.98450000000000004</v>
      </c>
      <c r="CT604" s="1024">
        <f t="shared" si="638"/>
        <v>0.64738531755240969</v>
      </c>
      <c r="CU604" s="1005">
        <v>401700</v>
      </c>
      <c r="CV604" s="1005">
        <f t="shared" si="639"/>
        <v>372298</v>
      </c>
      <c r="CW604" s="1005">
        <f t="shared" si="640"/>
        <v>29402</v>
      </c>
    </row>
    <row r="605" spans="1:101">
      <c r="A605" s="1004">
        <v>5</v>
      </c>
      <c r="B605" s="1005" t="s">
        <v>729</v>
      </c>
      <c r="C605" s="1004" t="s">
        <v>1274</v>
      </c>
      <c r="D605" s="1005" t="s">
        <v>2050</v>
      </c>
      <c r="E605" s="1004" t="s">
        <v>55</v>
      </c>
      <c r="F605" s="1004">
        <v>1236</v>
      </c>
      <c r="G605" s="1005">
        <v>1060.3800000000001</v>
      </c>
      <c r="H605" s="1004">
        <v>1236</v>
      </c>
      <c r="I605" s="1005">
        <v>0.96799999999999997</v>
      </c>
      <c r="J605" s="1024">
        <f t="shared" si="605"/>
        <v>0.4842367830400422</v>
      </c>
      <c r="K605" s="1005">
        <v>369702</v>
      </c>
      <c r="L605" s="1005">
        <f t="shared" si="606"/>
        <v>458084</v>
      </c>
      <c r="M605" s="1005">
        <f t="shared" si="607"/>
        <v>0</v>
      </c>
      <c r="N605" s="1005">
        <v>1236</v>
      </c>
      <c r="O605" s="1005">
        <v>1086.1199999999999</v>
      </c>
      <c r="P605" s="1005">
        <v>1236</v>
      </c>
      <c r="Q605" s="1005">
        <v>0.9677</v>
      </c>
      <c r="R605" s="1024">
        <f t="shared" si="608"/>
        <v>0.43588126066982447</v>
      </c>
      <c r="S605" s="1005">
        <v>352224</v>
      </c>
      <c r="T605" s="1005">
        <f t="shared" si="609"/>
        <v>484844</v>
      </c>
      <c r="U605" s="1005">
        <f t="shared" si="610"/>
        <v>0</v>
      </c>
      <c r="V605" s="1005">
        <v>1236</v>
      </c>
      <c r="W605" s="1005">
        <v>1047.42</v>
      </c>
      <c r="X605" s="1005">
        <v>1236</v>
      </c>
      <c r="Y605" s="1005">
        <v>0.96860000000000002</v>
      </c>
      <c r="Z605" s="1024">
        <f t="shared" si="611"/>
        <v>0.53027916213171411</v>
      </c>
      <c r="AA605" s="1005">
        <v>399906</v>
      </c>
      <c r="AB605" s="1005">
        <f t="shared" si="612"/>
        <v>452485</v>
      </c>
      <c r="AC605" s="1005">
        <f t="shared" si="613"/>
        <v>0</v>
      </c>
      <c r="AD605" s="1005">
        <v>1236</v>
      </c>
      <c r="AE605" s="1005">
        <v>1101.96</v>
      </c>
      <c r="AF605" s="1005">
        <v>1236</v>
      </c>
      <c r="AG605" s="1005">
        <v>0.96970000000000001</v>
      </c>
      <c r="AH605" s="1024">
        <f t="shared" si="614"/>
        <v>0.44502815511130317</v>
      </c>
      <c r="AI605" s="1005">
        <v>364860</v>
      </c>
      <c r="AJ605" s="1005">
        <f t="shared" si="615"/>
        <v>491915</v>
      </c>
      <c r="AK605" s="1005">
        <f t="shared" si="616"/>
        <v>0</v>
      </c>
      <c r="AL605" s="1005">
        <v>1236</v>
      </c>
      <c r="AM605" s="1005">
        <v>1047.42</v>
      </c>
      <c r="AN605" s="1005">
        <v>1236</v>
      </c>
      <c r="AO605" s="1005">
        <v>0.9758</v>
      </c>
      <c r="AP605" s="1024">
        <f t="shared" si="617"/>
        <v>0.44272378027485043</v>
      </c>
      <c r="AQ605" s="1005">
        <v>345006</v>
      </c>
      <c r="AR605" s="1005">
        <f t="shared" si="618"/>
        <v>467568</v>
      </c>
      <c r="AS605" s="1005">
        <f t="shared" si="619"/>
        <v>0</v>
      </c>
      <c r="AT605" s="1005">
        <v>1236</v>
      </c>
      <c r="AU605" s="1005">
        <v>1044</v>
      </c>
      <c r="AV605" s="1005">
        <v>1236</v>
      </c>
      <c r="AW605" s="1005">
        <v>0.97209999999999996</v>
      </c>
      <c r="AX605" s="1024">
        <f t="shared" si="620"/>
        <v>0.53534482758620694</v>
      </c>
      <c r="AY605" s="1005">
        <v>402408</v>
      </c>
      <c r="AZ605" s="1005">
        <f t="shared" si="621"/>
        <v>451008</v>
      </c>
      <c r="BA605" s="1005">
        <f t="shared" si="622"/>
        <v>0</v>
      </c>
      <c r="BB605" s="1005">
        <v>1236</v>
      </c>
      <c r="BC605" s="1005">
        <v>1029.5999999999999</v>
      </c>
      <c r="BD605" s="1005">
        <v>1236</v>
      </c>
      <c r="BE605" s="1005">
        <v>0.97130000000000005</v>
      </c>
      <c r="BF605" s="1024">
        <f t="shared" si="623"/>
        <v>0.57478475825250031</v>
      </c>
      <c r="BG605" s="1005">
        <v>440298</v>
      </c>
      <c r="BH605" s="1005">
        <f t="shared" si="624"/>
        <v>459613</v>
      </c>
      <c r="BI605" s="1005">
        <f t="shared" si="625"/>
        <v>0</v>
      </c>
      <c r="BJ605" s="1005">
        <v>1236</v>
      </c>
      <c r="BK605" s="1005">
        <v>1200</v>
      </c>
      <c r="BL605" s="1005">
        <v>1236</v>
      </c>
      <c r="BM605" s="1005">
        <v>0.97199999999999998</v>
      </c>
      <c r="BN605" s="1024">
        <f t="shared" si="626"/>
        <v>0.6580555555555555</v>
      </c>
      <c r="BO605" s="1005">
        <v>568560</v>
      </c>
      <c r="BP605" s="1005">
        <f t="shared" si="627"/>
        <v>518400</v>
      </c>
      <c r="BQ605" s="1005">
        <f t="shared" si="628"/>
        <v>50160</v>
      </c>
      <c r="BR605" s="1005">
        <v>1236</v>
      </c>
      <c r="BS605" s="1005">
        <v>1200</v>
      </c>
      <c r="BT605" s="1005">
        <v>1236</v>
      </c>
      <c r="BU605" s="1005">
        <v>0.97589999999999999</v>
      </c>
      <c r="BV605" s="1024">
        <f t="shared" si="629"/>
        <v>0.64348118279569888</v>
      </c>
      <c r="BW605" s="1005">
        <v>574500</v>
      </c>
      <c r="BX605" s="1005">
        <f t="shared" si="630"/>
        <v>535680</v>
      </c>
      <c r="BY605" s="1005">
        <f t="shared" si="631"/>
        <v>38820</v>
      </c>
      <c r="BZ605" s="1005">
        <v>1236</v>
      </c>
      <c r="CA605" s="1005">
        <v>1287</v>
      </c>
      <c r="CB605" s="1005">
        <v>1287</v>
      </c>
      <c r="CC605" s="1005">
        <v>0.97709999999999997</v>
      </c>
      <c r="CD605" s="1024">
        <f t="shared" si="632"/>
        <v>0.60806576935609191</v>
      </c>
      <c r="CE605" s="1005">
        <v>582240</v>
      </c>
      <c r="CF605" s="1005">
        <f t="shared" si="633"/>
        <v>574517</v>
      </c>
      <c r="CG605" s="1005">
        <f t="shared" si="634"/>
        <v>7723</v>
      </c>
      <c r="CH605" s="1005">
        <v>1236</v>
      </c>
      <c r="CI605" s="1005">
        <v>1215</v>
      </c>
      <c r="CJ605" s="1005">
        <v>1236</v>
      </c>
      <c r="CK605" s="1005">
        <v>0.97660000000000002</v>
      </c>
      <c r="CL605" s="1024">
        <f t="shared" si="635"/>
        <v>0.54535934744268078</v>
      </c>
      <c r="CM605" s="1005">
        <v>445275</v>
      </c>
      <c r="CN605" s="1005">
        <f t="shared" si="636"/>
        <v>489888</v>
      </c>
      <c r="CO605" s="1005">
        <f t="shared" si="637"/>
        <v>0</v>
      </c>
      <c r="CP605" s="1005">
        <v>1236</v>
      </c>
      <c r="CQ605" s="1005">
        <v>972</v>
      </c>
      <c r="CR605" s="1005">
        <v>1236</v>
      </c>
      <c r="CS605" s="1005">
        <v>0.97599999999999998</v>
      </c>
      <c r="CT605" s="1024">
        <f t="shared" si="638"/>
        <v>0.60577210274790916</v>
      </c>
      <c r="CU605" s="1005">
        <v>438075</v>
      </c>
      <c r="CV605" s="1005">
        <f t="shared" si="639"/>
        <v>433901</v>
      </c>
      <c r="CW605" s="1005">
        <f t="shared" si="640"/>
        <v>4174</v>
      </c>
    </row>
    <row r="606" spans="1:101">
      <c r="A606" s="1004">
        <v>6</v>
      </c>
      <c r="B606" s="1005" t="s">
        <v>10</v>
      </c>
      <c r="C606" s="1004" t="s">
        <v>1274</v>
      </c>
      <c r="D606" s="1005" t="s">
        <v>2011</v>
      </c>
      <c r="E606" s="1004" t="s">
        <v>55</v>
      </c>
      <c r="F606" s="1004">
        <v>1300</v>
      </c>
      <c r="G606" s="1005">
        <v>1200</v>
      </c>
      <c r="H606" s="1004">
        <v>1200</v>
      </c>
      <c r="I606" s="1005">
        <v>0.95330000000000004</v>
      </c>
      <c r="J606" s="1024">
        <f t="shared" si="605"/>
        <v>0.70643518518518522</v>
      </c>
      <c r="K606" s="1005">
        <v>610360</v>
      </c>
      <c r="L606" s="1005">
        <f t="shared" si="606"/>
        <v>518400</v>
      </c>
      <c r="M606" s="1005">
        <f t="shared" si="607"/>
        <v>91960</v>
      </c>
      <c r="N606" s="1005">
        <v>1300</v>
      </c>
      <c r="O606" s="1005">
        <v>1224</v>
      </c>
      <c r="P606" s="1005">
        <v>1224</v>
      </c>
      <c r="Q606" s="1005">
        <v>0.95350000000000001</v>
      </c>
      <c r="R606" s="1024">
        <f t="shared" si="608"/>
        <v>0.41117611919319697</v>
      </c>
      <c r="S606" s="1005">
        <v>374440</v>
      </c>
      <c r="T606" s="1005">
        <f t="shared" si="609"/>
        <v>546394</v>
      </c>
      <c r="U606" s="1005">
        <f t="shared" si="610"/>
        <v>0</v>
      </c>
      <c r="V606" s="1005">
        <v>1300</v>
      </c>
      <c r="W606" s="1005">
        <v>1304</v>
      </c>
      <c r="X606" s="1005">
        <v>1304</v>
      </c>
      <c r="Y606" s="1005">
        <v>0.95740000000000003</v>
      </c>
      <c r="Z606" s="1024">
        <f t="shared" si="611"/>
        <v>0.7264485344239946</v>
      </c>
      <c r="AA606" s="1005">
        <v>682048</v>
      </c>
      <c r="AB606" s="1005">
        <f t="shared" si="612"/>
        <v>563328</v>
      </c>
      <c r="AC606" s="1005">
        <f t="shared" si="613"/>
        <v>118720</v>
      </c>
      <c r="AD606" s="1005">
        <v>1300</v>
      </c>
      <c r="AE606" s="1005">
        <v>1280</v>
      </c>
      <c r="AF606" s="1005">
        <v>1280</v>
      </c>
      <c r="AG606" s="1005">
        <v>0.96640000000000004</v>
      </c>
      <c r="AH606" s="1024">
        <f t="shared" si="614"/>
        <v>0.53198504704301075</v>
      </c>
      <c r="AI606" s="1005">
        <v>506620</v>
      </c>
      <c r="AJ606" s="1005">
        <f t="shared" si="615"/>
        <v>571392</v>
      </c>
      <c r="AK606" s="1005">
        <f t="shared" si="616"/>
        <v>0</v>
      </c>
      <c r="AL606" s="1005">
        <v>1300</v>
      </c>
      <c r="AM606" s="1005">
        <v>1295.2</v>
      </c>
      <c r="AN606" s="1005">
        <v>1295.2</v>
      </c>
      <c r="AO606" s="1005">
        <v>0.9607</v>
      </c>
      <c r="AP606" s="1024">
        <f t="shared" si="617"/>
        <v>0.6606382042545843</v>
      </c>
      <c r="AQ606" s="1005">
        <v>636610</v>
      </c>
      <c r="AR606" s="1005">
        <f t="shared" si="618"/>
        <v>578177</v>
      </c>
      <c r="AS606" s="1005">
        <f t="shared" si="619"/>
        <v>58433</v>
      </c>
      <c r="AT606" s="1005">
        <v>1300</v>
      </c>
      <c r="AU606" s="1005">
        <v>1382.4</v>
      </c>
      <c r="AV606" s="1005">
        <v>1382.4</v>
      </c>
      <c r="AW606" s="1005">
        <v>0.95740000000000003</v>
      </c>
      <c r="AX606" s="1024">
        <f t="shared" si="620"/>
        <v>0.58575665509259256</v>
      </c>
      <c r="AY606" s="1005">
        <v>583020</v>
      </c>
      <c r="AZ606" s="1005">
        <f t="shared" si="621"/>
        <v>597197</v>
      </c>
      <c r="BA606" s="1005">
        <f t="shared" si="622"/>
        <v>0</v>
      </c>
      <c r="BB606" s="1005">
        <v>1300</v>
      </c>
      <c r="BC606" s="1005">
        <v>1240</v>
      </c>
      <c r="BD606" s="1005">
        <v>1240</v>
      </c>
      <c r="BE606" s="1005">
        <v>0.95579999999999998</v>
      </c>
      <c r="BF606" s="1024">
        <f t="shared" si="623"/>
        <v>0.60051378772112385</v>
      </c>
      <c r="BG606" s="1005">
        <v>554010</v>
      </c>
      <c r="BH606" s="1005">
        <f t="shared" si="624"/>
        <v>553536</v>
      </c>
      <c r="BI606" s="1005">
        <f t="shared" si="625"/>
        <v>474</v>
      </c>
      <c r="BJ606" s="1005">
        <v>1300</v>
      </c>
      <c r="BK606" s="1005">
        <v>1323.2</v>
      </c>
      <c r="BL606" s="1005">
        <v>1323.2</v>
      </c>
      <c r="BM606" s="1005">
        <v>0.95779999999999998</v>
      </c>
      <c r="BN606" s="1024">
        <f t="shared" si="626"/>
        <v>0.86659655045008732</v>
      </c>
      <c r="BO606" s="1005">
        <v>825610</v>
      </c>
      <c r="BP606" s="1005">
        <f t="shared" si="627"/>
        <v>571622</v>
      </c>
      <c r="BQ606" s="1005">
        <f t="shared" si="628"/>
        <v>253988</v>
      </c>
      <c r="BR606" s="1005">
        <v>1300</v>
      </c>
      <c r="BS606" s="1005">
        <v>1344</v>
      </c>
      <c r="BT606" s="1005">
        <v>1344</v>
      </c>
      <c r="BU606" s="1005">
        <v>0.95989999999999998</v>
      </c>
      <c r="BV606" s="1024">
        <f t="shared" si="629"/>
        <v>0.71727590565796207</v>
      </c>
      <c r="BW606" s="1005">
        <v>717230</v>
      </c>
      <c r="BX606" s="1005">
        <f t="shared" si="630"/>
        <v>599962</v>
      </c>
      <c r="BY606" s="1005">
        <f t="shared" si="631"/>
        <v>117268</v>
      </c>
      <c r="BZ606" s="1005">
        <v>1300</v>
      </c>
      <c r="CA606" s="1005">
        <v>1372.8</v>
      </c>
      <c r="CB606" s="1005">
        <v>1372.8</v>
      </c>
      <c r="CC606" s="1005">
        <v>0.95989999999999998</v>
      </c>
      <c r="CD606" s="1024">
        <f t="shared" si="632"/>
        <v>0.75760513008496888</v>
      </c>
      <c r="CE606" s="1005">
        <v>773790</v>
      </c>
      <c r="CF606" s="1005">
        <f t="shared" si="633"/>
        <v>612818</v>
      </c>
      <c r="CG606" s="1005">
        <f t="shared" si="634"/>
        <v>160972</v>
      </c>
      <c r="CH606" s="1005">
        <v>1300</v>
      </c>
      <c r="CI606" s="1005">
        <v>1346.4</v>
      </c>
      <c r="CJ606" s="1005">
        <v>1346.4</v>
      </c>
      <c r="CK606" s="1005">
        <v>0.95950000000000002</v>
      </c>
      <c r="CL606" s="1024">
        <f t="shared" si="635"/>
        <v>0.69375919559743082</v>
      </c>
      <c r="CM606" s="1005">
        <v>627700</v>
      </c>
      <c r="CN606" s="1005">
        <f t="shared" si="636"/>
        <v>542868</v>
      </c>
      <c r="CO606" s="1005">
        <f t="shared" si="637"/>
        <v>84832</v>
      </c>
      <c r="CP606" s="1005">
        <v>1300</v>
      </c>
      <c r="CQ606" s="1005">
        <v>1234.4000000000001</v>
      </c>
      <c r="CR606" s="1005">
        <v>1234.4000000000001</v>
      </c>
      <c r="CS606" s="1005">
        <v>0.95730000000000004</v>
      </c>
      <c r="CT606" s="1024">
        <f t="shared" si="638"/>
        <v>0.70508984383166429</v>
      </c>
      <c r="CU606" s="1005">
        <v>647550</v>
      </c>
      <c r="CV606" s="1005">
        <f t="shared" si="639"/>
        <v>551036</v>
      </c>
      <c r="CW606" s="1005">
        <f t="shared" si="640"/>
        <v>96514</v>
      </c>
    </row>
    <row r="607" spans="1:101">
      <c r="A607" s="1004">
        <v>7</v>
      </c>
      <c r="B607" s="1005" t="s">
        <v>1277</v>
      </c>
      <c r="C607" s="1004" t="s">
        <v>1274</v>
      </c>
      <c r="D607" s="1005" t="s">
        <v>2011</v>
      </c>
      <c r="E607" s="1004" t="s">
        <v>55</v>
      </c>
      <c r="F607" s="1004">
        <v>1350</v>
      </c>
      <c r="G607" s="1005">
        <v>1332</v>
      </c>
      <c r="H607" s="1004">
        <v>1332</v>
      </c>
      <c r="I607" s="1005">
        <v>0.97829999999999995</v>
      </c>
      <c r="J607" s="1024">
        <f t="shared" si="605"/>
        <v>0.57638888888888884</v>
      </c>
      <c r="K607" s="1005">
        <v>552780</v>
      </c>
      <c r="L607" s="1005">
        <f t="shared" si="606"/>
        <v>575424</v>
      </c>
      <c r="M607" s="1005">
        <f t="shared" si="607"/>
        <v>0</v>
      </c>
      <c r="N607" s="1005">
        <v>1350</v>
      </c>
      <c r="O607" s="1005">
        <v>1296</v>
      </c>
      <c r="P607" s="1005">
        <v>1296</v>
      </c>
      <c r="Q607" s="1005">
        <v>0.96630000000000005</v>
      </c>
      <c r="R607" s="1024">
        <f t="shared" si="608"/>
        <v>0.31216397849462363</v>
      </c>
      <c r="S607" s="1005">
        <v>300996</v>
      </c>
      <c r="T607" s="1005">
        <f t="shared" si="609"/>
        <v>578534</v>
      </c>
      <c r="U607" s="1005">
        <f t="shared" si="610"/>
        <v>0</v>
      </c>
      <c r="V607" s="1005">
        <v>1350</v>
      </c>
      <c r="W607" s="1005">
        <v>1242</v>
      </c>
      <c r="X607" s="1005">
        <v>1242</v>
      </c>
      <c r="Y607" s="1005">
        <v>0.98240000000000005</v>
      </c>
      <c r="Z607" s="1024">
        <f t="shared" si="611"/>
        <v>0.48409822866344604</v>
      </c>
      <c r="AA607" s="1005">
        <v>432900</v>
      </c>
      <c r="AB607" s="1005">
        <f t="shared" si="612"/>
        <v>536544</v>
      </c>
      <c r="AC607" s="1005">
        <f t="shared" si="613"/>
        <v>0</v>
      </c>
      <c r="AD607" s="1005">
        <v>1350</v>
      </c>
      <c r="AE607" s="1005">
        <v>1242</v>
      </c>
      <c r="AF607" s="1005">
        <v>1242</v>
      </c>
      <c r="AG607" s="1005">
        <v>0.99450000000000005</v>
      </c>
      <c r="AH607" s="1024">
        <f t="shared" si="614"/>
        <v>0.52170017141966651</v>
      </c>
      <c r="AI607" s="1005">
        <v>482076</v>
      </c>
      <c r="AJ607" s="1005">
        <f t="shared" si="615"/>
        <v>554429</v>
      </c>
      <c r="AK607" s="1005">
        <f t="shared" si="616"/>
        <v>0</v>
      </c>
      <c r="AL607" s="1005">
        <v>1350</v>
      </c>
      <c r="AM607" s="1005">
        <v>1188</v>
      </c>
      <c r="AN607" s="1005">
        <v>1188</v>
      </c>
      <c r="AO607" s="1005">
        <v>0.99299999999999999</v>
      </c>
      <c r="AP607" s="1024">
        <f t="shared" si="617"/>
        <v>0.42731753014011081</v>
      </c>
      <c r="AQ607" s="1005">
        <v>377694</v>
      </c>
      <c r="AR607" s="1005">
        <f t="shared" si="618"/>
        <v>530323</v>
      </c>
      <c r="AS607" s="1005">
        <f t="shared" si="619"/>
        <v>0</v>
      </c>
      <c r="AT607" s="1005">
        <v>1350</v>
      </c>
      <c r="AU607" s="1005">
        <v>1314</v>
      </c>
      <c r="AV607" s="1005">
        <v>1314</v>
      </c>
      <c r="AW607" s="1005">
        <v>0.99129999999999996</v>
      </c>
      <c r="AX607" s="1024">
        <f t="shared" si="620"/>
        <v>0.58888888888888891</v>
      </c>
      <c r="AY607" s="1005">
        <v>557136</v>
      </c>
      <c r="AZ607" s="1005">
        <f t="shared" si="621"/>
        <v>567648</v>
      </c>
      <c r="BA607" s="1005">
        <f t="shared" si="622"/>
        <v>0</v>
      </c>
      <c r="BB607" s="1005">
        <v>1350</v>
      </c>
      <c r="BC607" s="1005">
        <v>1313.28</v>
      </c>
      <c r="BD607" s="1005">
        <v>1313.28</v>
      </c>
      <c r="BE607" s="1005">
        <v>0.98750000000000004</v>
      </c>
      <c r="BF607" s="1024">
        <f t="shared" si="623"/>
        <v>0.43050913153178649</v>
      </c>
      <c r="BG607" s="1005">
        <v>420642</v>
      </c>
      <c r="BH607" s="1005">
        <f t="shared" si="624"/>
        <v>586248</v>
      </c>
      <c r="BI607" s="1005">
        <f t="shared" si="625"/>
        <v>0</v>
      </c>
      <c r="BJ607" s="1005">
        <v>1350</v>
      </c>
      <c r="BK607" s="1005">
        <v>1206.72</v>
      </c>
      <c r="BL607" s="1005">
        <v>1206.72</v>
      </c>
      <c r="BM607" s="1005">
        <v>0.9919</v>
      </c>
      <c r="BN607" s="1024">
        <f t="shared" si="626"/>
        <v>0.6011336515513126</v>
      </c>
      <c r="BO607" s="1005">
        <v>522288</v>
      </c>
      <c r="BP607" s="1005">
        <f t="shared" si="627"/>
        <v>521303</v>
      </c>
      <c r="BQ607" s="1005">
        <f t="shared" si="628"/>
        <v>985</v>
      </c>
      <c r="BR607" s="1005">
        <v>1350</v>
      </c>
      <c r="BS607" s="1005">
        <v>1278</v>
      </c>
      <c r="BT607" s="1005">
        <v>1278</v>
      </c>
      <c r="BU607" s="1005">
        <v>0.98870000000000002</v>
      </c>
      <c r="BV607" s="1024">
        <f t="shared" si="629"/>
        <v>0.55911138876268363</v>
      </c>
      <c r="BW607" s="1005">
        <v>531621</v>
      </c>
      <c r="BX607" s="1005">
        <f t="shared" si="630"/>
        <v>570499</v>
      </c>
      <c r="BY607" s="1005">
        <f t="shared" si="631"/>
        <v>0</v>
      </c>
      <c r="BZ607" s="1005">
        <v>1350</v>
      </c>
      <c r="CA607" s="1005">
        <v>1295.28</v>
      </c>
      <c r="CB607" s="1005">
        <v>1295.28</v>
      </c>
      <c r="CC607" s="1005">
        <v>0.98719999999999997</v>
      </c>
      <c r="CD607" s="1024">
        <f t="shared" si="632"/>
        <v>0.43020652154422712</v>
      </c>
      <c r="CE607" s="1005">
        <v>414585</v>
      </c>
      <c r="CF607" s="1005">
        <f t="shared" si="633"/>
        <v>578213</v>
      </c>
      <c r="CG607" s="1005">
        <f t="shared" si="634"/>
        <v>0</v>
      </c>
      <c r="CH607" s="1005">
        <v>1350</v>
      </c>
      <c r="CI607" s="1005">
        <v>1324.08</v>
      </c>
      <c r="CJ607" s="1005">
        <v>1324.08</v>
      </c>
      <c r="CK607" s="1005">
        <v>0.98799999999999999</v>
      </c>
      <c r="CL607" s="1024">
        <f t="shared" si="635"/>
        <v>0.47326324153913873</v>
      </c>
      <c r="CM607" s="1005">
        <v>421101</v>
      </c>
      <c r="CN607" s="1005">
        <f t="shared" si="636"/>
        <v>533869</v>
      </c>
      <c r="CO607" s="1005">
        <f t="shared" si="637"/>
        <v>0</v>
      </c>
      <c r="CP607" s="1005">
        <v>1350</v>
      </c>
      <c r="CQ607" s="1005">
        <v>1326.96</v>
      </c>
      <c r="CR607" s="1005">
        <v>1326.96</v>
      </c>
      <c r="CS607" s="1005">
        <v>0.98570000000000002</v>
      </c>
      <c r="CT607" s="1024">
        <f t="shared" si="638"/>
        <v>0.45597188431671132</v>
      </c>
      <c r="CU607" s="1005">
        <v>450162</v>
      </c>
      <c r="CV607" s="1005">
        <f t="shared" si="639"/>
        <v>592355</v>
      </c>
      <c r="CW607" s="1005">
        <f t="shared" si="640"/>
        <v>0</v>
      </c>
    </row>
    <row r="608" spans="1:101">
      <c r="A608" s="1004">
        <v>8</v>
      </c>
      <c r="B608" s="1005" t="s">
        <v>664</v>
      </c>
      <c r="C608" s="1004" t="s">
        <v>1274</v>
      </c>
      <c r="D608" s="1005" t="s">
        <v>2011</v>
      </c>
      <c r="E608" s="1004" t="s">
        <v>55</v>
      </c>
      <c r="F608" s="1004">
        <v>1450</v>
      </c>
      <c r="G608" s="1005">
        <v>1289.52</v>
      </c>
      <c r="H608" s="1004">
        <v>1289.52</v>
      </c>
      <c r="I608" s="1005">
        <v>0.99719999999999998</v>
      </c>
      <c r="J608" s="1024">
        <f t="shared" si="605"/>
        <v>0.62216948942242079</v>
      </c>
      <c r="K608" s="1005">
        <v>577656</v>
      </c>
      <c r="L608" s="1005">
        <f t="shared" si="606"/>
        <v>557073</v>
      </c>
      <c r="M608" s="1005">
        <f t="shared" si="607"/>
        <v>20583</v>
      </c>
      <c r="N608" s="1005">
        <v>1450</v>
      </c>
      <c r="O608" s="1005">
        <v>1327.68</v>
      </c>
      <c r="P608" s="1005">
        <v>1327.68</v>
      </c>
      <c r="Q608" s="1005">
        <v>0.98340000000000005</v>
      </c>
      <c r="R608" s="1024">
        <f t="shared" si="608"/>
        <v>0.56232579362302615</v>
      </c>
      <c r="S608" s="1005">
        <v>555462</v>
      </c>
      <c r="T608" s="1005">
        <f t="shared" si="609"/>
        <v>592676</v>
      </c>
      <c r="U608" s="1005">
        <f t="shared" si="610"/>
        <v>0</v>
      </c>
      <c r="V608" s="1005">
        <v>1450</v>
      </c>
      <c r="W608" s="1005">
        <v>1324.08</v>
      </c>
      <c r="X608" s="1005">
        <v>1324.08</v>
      </c>
      <c r="Y608" s="1005">
        <v>0.9899</v>
      </c>
      <c r="Z608" s="1024">
        <f t="shared" si="611"/>
        <v>0.66216731617424929</v>
      </c>
      <c r="AA608" s="1005">
        <v>631269</v>
      </c>
      <c r="AB608" s="1005">
        <f t="shared" si="612"/>
        <v>572003</v>
      </c>
      <c r="AC608" s="1005">
        <f t="shared" si="613"/>
        <v>59266</v>
      </c>
      <c r="AD608" s="1005">
        <v>1450</v>
      </c>
      <c r="AE608" s="1005">
        <v>1188.72</v>
      </c>
      <c r="AF608" s="1005">
        <v>1188.72</v>
      </c>
      <c r="AG608" s="1005">
        <v>0.99539999999999995</v>
      </c>
      <c r="AH608" s="1024">
        <f t="shared" si="614"/>
        <v>0.63868283007221283</v>
      </c>
      <c r="AI608" s="1005">
        <v>564856</v>
      </c>
      <c r="AJ608" s="1005">
        <f t="shared" si="615"/>
        <v>530645</v>
      </c>
      <c r="AK608" s="1005">
        <f t="shared" si="616"/>
        <v>34211</v>
      </c>
      <c r="AL608" s="1005">
        <v>1450</v>
      </c>
      <c r="AM608" s="1005">
        <v>1183.68</v>
      </c>
      <c r="AN608" s="1005">
        <v>1183.68</v>
      </c>
      <c r="AO608" s="1005">
        <v>0.99680000000000002</v>
      </c>
      <c r="AP608" s="1024">
        <f t="shared" si="617"/>
        <v>0.6651742824273924</v>
      </c>
      <c r="AQ608" s="1005">
        <v>585791</v>
      </c>
      <c r="AR608" s="1005">
        <f t="shared" si="618"/>
        <v>528395</v>
      </c>
      <c r="AS608" s="1005">
        <f t="shared" si="619"/>
        <v>57396</v>
      </c>
      <c r="AT608" s="1005">
        <v>1450</v>
      </c>
      <c r="AU608" s="1005">
        <v>1278</v>
      </c>
      <c r="AV608" s="1005">
        <v>1278</v>
      </c>
      <c r="AW608" s="1005">
        <v>0.99590000000000001</v>
      </c>
      <c r="AX608" s="1024">
        <f t="shared" si="620"/>
        <v>0.61781864023648059</v>
      </c>
      <c r="AY608" s="1005">
        <v>568492</v>
      </c>
      <c r="AZ608" s="1005">
        <f t="shared" si="621"/>
        <v>552096</v>
      </c>
      <c r="BA608" s="1005">
        <f t="shared" si="622"/>
        <v>16396</v>
      </c>
      <c r="BB608" s="1005">
        <v>1450</v>
      </c>
      <c r="BC608" s="1005">
        <v>1040.4000000000001</v>
      </c>
      <c r="BD608" s="1005">
        <v>1160</v>
      </c>
      <c r="BE608" s="1005">
        <v>0.99660000000000004</v>
      </c>
      <c r="BF608" s="1024">
        <f t="shared" si="623"/>
        <v>0.46244103797960251</v>
      </c>
      <c r="BG608" s="1005">
        <v>357956</v>
      </c>
      <c r="BH608" s="1005">
        <f t="shared" si="624"/>
        <v>464435</v>
      </c>
      <c r="BI608" s="1005">
        <f t="shared" si="625"/>
        <v>0</v>
      </c>
      <c r="BJ608" s="1005">
        <v>1450</v>
      </c>
      <c r="BK608" s="1005">
        <v>994.32</v>
      </c>
      <c r="BL608" s="1005">
        <v>1160</v>
      </c>
      <c r="BM608" s="1005">
        <v>0.98070000000000002</v>
      </c>
      <c r="BN608" s="1024">
        <f t="shared" si="626"/>
        <v>0.5201670488373964</v>
      </c>
      <c r="BO608" s="1005">
        <v>372393</v>
      </c>
      <c r="BP608" s="1005">
        <f t="shared" si="627"/>
        <v>429546</v>
      </c>
      <c r="BQ608" s="1005">
        <f t="shared" si="628"/>
        <v>0</v>
      </c>
      <c r="BR608" s="1005">
        <v>1450</v>
      </c>
      <c r="BS608" s="1005">
        <v>1287.3599999999999</v>
      </c>
      <c r="BT608" s="1005">
        <v>1287.3599999999999</v>
      </c>
      <c r="BU608" s="1005">
        <v>0.99770000000000003</v>
      </c>
      <c r="BV608" s="1024">
        <f t="shared" si="629"/>
        <v>0.67948509778451327</v>
      </c>
      <c r="BW608" s="1005">
        <v>650808</v>
      </c>
      <c r="BX608" s="1005">
        <f t="shared" si="630"/>
        <v>574678</v>
      </c>
      <c r="BY608" s="1005">
        <f t="shared" si="631"/>
        <v>76130</v>
      </c>
      <c r="BZ608" s="1005">
        <v>1450</v>
      </c>
      <c r="CA608" s="1005">
        <v>1221.8399999999999</v>
      </c>
      <c r="CB608" s="1005">
        <v>1221.8399999999999</v>
      </c>
      <c r="CC608" s="1005">
        <v>0.99690000000000001</v>
      </c>
      <c r="CD608" s="1024">
        <f t="shared" si="632"/>
        <v>0.59078996141197937</v>
      </c>
      <c r="CE608" s="1005">
        <v>537057</v>
      </c>
      <c r="CF608" s="1005">
        <f t="shared" si="633"/>
        <v>545429</v>
      </c>
      <c r="CG608" s="1005">
        <f t="shared" si="634"/>
        <v>0</v>
      </c>
      <c r="CH608" s="1005">
        <v>1450</v>
      </c>
      <c r="CI608" s="1005">
        <v>1321.92</v>
      </c>
      <c r="CJ608" s="1005">
        <v>1321.92</v>
      </c>
      <c r="CK608" s="1005">
        <v>0.99750000000000005</v>
      </c>
      <c r="CL608" s="1024">
        <f t="shared" si="635"/>
        <v>0.66687699385309684</v>
      </c>
      <c r="CM608" s="1005">
        <v>592407</v>
      </c>
      <c r="CN608" s="1005">
        <f t="shared" si="636"/>
        <v>532998</v>
      </c>
      <c r="CO608" s="1005">
        <f t="shared" si="637"/>
        <v>59409</v>
      </c>
      <c r="CP608" s="1005">
        <v>1450</v>
      </c>
      <c r="CQ608" s="1005">
        <v>1264.32</v>
      </c>
      <c r="CR608" s="1005">
        <v>1264.32</v>
      </c>
      <c r="CS608" s="1005">
        <v>0.99609999999999999</v>
      </c>
      <c r="CT608" s="1024">
        <f t="shared" si="638"/>
        <v>0.64899415521591108</v>
      </c>
      <c r="CU608" s="1005">
        <v>610479</v>
      </c>
      <c r="CV608" s="1005">
        <f t="shared" si="639"/>
        <v>564392</v>
      </c>
      <c r="CW608" s="1005">
        <f t="shared" si="640"/>
        <v>46087</v>
      </c>
    </row>
    <row r="609" spans="1:101">
      <c r="A609" s="1004">
        <v>9</v>
      </c>
      <c r="B609" s="1005" t="s">
        <v>1694</v>
      </c>
      <c r="C609" s="1004" t="s">
        <v>1274</v>
      </c>
      <c r="D609" s="1005" t="s">
        <v>2011</v>
      </c>
      <c r="E609" s="1004" t="s">
        <v>55</v>
      </c>
      <c r="F609" s="1004">
        <v>1450</v>
      </c>
      <c r="G609" s="1005">
        <v>1383.84</v>
      </c>
      <c r="H609" s="1004">
        <v>1383.84</v>
      </c>
      <c r="I609" s="1005">
        <v>0.92400000000000004</v>
      </c>
      <c r="J609" s="1024">
        <f t="shared" si="605"/>
        <v>0.70650328072609558</v>
      </c>
      <c r="K609" s="1005">
        <v>703935</v>
      </c>
      <c r="L609" s="1005">
        <f t="shared" si="606"/>
        <v>597819</v>
      </c>
      <c r="M609" s="1005">
        <f t="shared" si="607"/>
        <v>106116</v>
      </c>
      <c r="N609" s="1005">
        <v>1450</v>
      </c>
      <c r="O609" s="1005">
        <v>1368.72</v>
      </c>
      <c r="P609" s="1005">
        <v>1368.72</v>
      </c>
      <c r="Q609" s="1005">
        <v>0.92</v>
      </c>
      <c r="R609" s="1024">
        <f t="shared" si="608"/>
        <v>0.57326046562929522</v>
      </c>
      <c r="S609" s="1005">
        <v>583767</v>
      </c>
      <c r="T609" s="1005">
        <f t="shared" si="609"/>
        <v>610997</v>
      </c>
      <c r="U609" s="1005">
        <f t="shared" si="610"/>
        <v>0</v>
      </c>
      <c r="V609" s="1005">
        <v>1450</v>
      </c>
      <c r="W609" s="1005">
        <v>1360.8</v>
      </c>
      <c r="X609" s="1005">
        <v>1360.8</v>
      </c>
      <c r="Y609" s="1005">
        <v>0.91790000000000005</v>
      </c>
      <c r="Z609" s="1024">
        <f t="shared" si="611"/>
        <v>0.62853652263374482</v>
      </c>
      <c r="AA609" s="1005">
        <v>615825</v>
      </c>
      <c r="AB609" s="1005">
        <f t="shared" si="612"/>
        <v>587866</v>
      </c>
      <c r="AC609" s="1005">
        <f t="shared" si="613"/>
        <v>27959</v>
      </c>
      <c r="AD609" s="1005">
        <v>1450</v>
      </c>
      <c r="AE609" s="1005">
        <v>1441.44</v>
      </c>
      <c r="AF609" s="1005">
        <v>1441.44</v>
      </c>
      <c r="AG609" s="1005">
        <v>0.91110000000000002</v>
      </c>
      <c r="AH609" s="1024">
        <f t="shared" si="614"/>
        <v>0.69098501558178971</v>
      </c>
      <c r="AI609" s="1005">
        <v>741034</v>
      </c>
      <c r="AJ609" s="1005">
        <f t="shared" si="615"/>
        <v>643459</v>
      </c>
      <c r="AK609" s="1005">
        <f t="shared" si="616"/>
        <v>97575</v>
      </c>
      <c r="AL609" s="1005">
        <v>1450</v>
      </c>
      <c r="AM609" s="1005">
        <v>1354.32</v>
      </c>
      <c r="AN609" s="1005">
        <v>1354.32</v>
      </c>
      <c r="AO609" s="1005">
        <v>0.90649999999999997</v>
      </c>
      <c r="AP609" s="1024">
        <f t="shared" si="617"/>
        <v>0.75544994369272811</v>
      </c>
      <c r="AQ609" s="1005">
        <v>761202</v>
      </c>
      <c r="AR609" s="1005">
        <f t="shared" si="618"/>
        <v>604568</v>
      </c>
      <c r="AS609" s="1005">
        <f t="shared" si="619"/>
        <v>156634</v>
      </c>
      <c r="AT609" s="1005">
        <v>1450</v>
      </c>
      <c r="AU609" s="1005">
        <v>1437.12</v>
      </c>
      <c r="AV609" s="1005">
        <v>1437.12</v>
      </c>
      <c r="AW609" s="1005">
        <v>0.90959999999999996</v>
      </c>
      <c r="AX609" s="1024">
        <f t="shared" si="620"/>
        <v>0.67810969160543311</v>
      </c>
      <c r="AY609" s="1005">
        <v>701658</v>
      </c>
      <c r="AZ609" s="1005">
        <f t="shared" si="621"/>
        <v>620836</v>
      </c>
      <c r="BA609" s="1005">
        <f t="shared" si="622"/>
        <v>80822</v>
      </c>
      <c r="BB609" s="1005">
        <v>1450</v>
      </c>
      <c r="BC609" s="1005">
        <v>1418.4</v>
      </c>
      <c r="BD609" s="1005">
        <v>1418.4</v>
      </c>
      <c r="BE609" s="1005">
        <v>0.91379999999999995</v>
      </c>
      <c r="BF609" s="1024">
        <f t="shared" si="623"/>
        <v>0.68306178702035913</v>
      </c>
      <c r="BG609" s="1005">
        <v>720828</v>
      </c>
      <c r="BH609" s="1005">
        <f t="shared" si="624"/>
        <v>633174</v>
      </c>
      <c r="BI609" s="1005">
        <f t="shared" si="625"/>
        <v>87654</v>
      </c>
      <c r="BJ609" s="1005">
        <v>1450</v>
      </c>
      <c r="BK609" s="1005">
        <v>1418.4</v>
      </c>
      <c r="BL609" s="1005">
        <v>1418.4</v>
      </c>
      <c r="BM609" s="1005">
        <v>0.95099999999999996</v>
      </c>
      <c r="BN609" s="1024">
        <f t="shared" si="626"/>
        <v>0.23346728708403833</v>
      </c>
      <c r="BO609" s="1005">
        <v>238428</v>
      </c>
      <c r="BP609" s="1005">
        <f t="shared" si="627"/>
        <v>612749</v>
      </c>
      <c r="BQ609" s="1005">
        <f t="shared" si="628"/>
        <v>0</v>
      </c>
      <c r="BR609" s="1005">
        <v>1450</v>
      </c>
      <c r="BS609" s="1005">
        <v>1280.8800000000001</v>
      </c>
      <c r="BT609" s="1005">
        <v>1280.8800000000001</v>
      </c>
      <c r="BU609" s="1005">
        <v>0.98170000000000002</v>
      </c>
      <c r="BV609" s="1024">
        <f t="shared" si="629"/>
        <v>0.63137666443030094</v>
      </c>
      <c r="BW609" s="1005">
        <v>601686</v>
      </c>
      <c r="BX609" s="1005">
        <f t="shared" si="630"/>
        <v>571785</v>
      </c>
      <c r="BY609" s="1005">
        <f t="shared" si="631"/>
        <v>29901</v>
      </c>
      <c r="BZ609" s="1005">
        <v>1450</v>
      </c>
      <c r="CA609" s="1005">
        <v>1319.76</v>
      </c>
      <c r="CB609" s="1005">
        <v>1319.76</v>
      </c>
      <c r="CC609" s="1005">
        <v>0.99719999999999998</v>
      </c>
      <c r="CD609" s="1024">
        <f t="shared" si="632"/>
        <v>0.68432530254767732</v>
      </c>
      <c r="CE609" s="1005">
        <v>671940</v>
      </c>
      <c r="CF609" s="1005">
        <f t="shared" si="633"/>
        <v>589141</v>
      </c>
      <c r="CG609" s="1005">
        <f t="shared" si="634"/>
        <v>82799</v>
      </c>
      <c r="CH609" s="1005">
        <v>1450</v>
      </c>
      <c r="CI609" s="1005">
        <v>1319.04</v>
      </c>
      <c r="CJ609" s="1005">
        <v>1319.04</v>
      </c>
      <c r="CK609" s="1005">
        <v>0.99209999999999998</v>
      </c>
      <c r="CL609" s="1024">
        <f t="shared" si="635"/>
        <v>0.73932624701081306</v>
      </c>
      <c r="CM609" s="1005">
        <v>655335</v>
      </c>
      <c r="CN609" s="1005">
        <f t="shared" si="636"/>
        <v>531837</v>
      </c>
      <c r="CO609" s="1005">
        <f t="shared" si="637"/>
        <v>123498</v>
      </c>
      <c r="CP609" s="1005">
        <v>1450</v>
      </c>
      <c r="CQ609" s="1005">
        <v>1292.4000000000001</v>
      </c>
      <c r="CR609" s="1005">
        <v>1292.4000000000001</v>
      </c>
      <c r="CS609" s="1005">
        <v>0.9889</v>
      </c>
      <c r="CT609" s="1024">
        <f t="shared" si="638"/>
        <v>0.57920186000539131</v>
      </c>
      <c r="CU609" s="1005">
        <v>556929</v>
      </c>
      <c r="CV609" s="1005">
        <f t="shared" si="639"/>
        <v>576927</v>
      </c>
      <c r="CW609" s="1005">
        <f t="shared" si="640"/>
        <v>0</v>
      </c>
    </row>
    <row r="610" spans="1:101">
      <c r="A610" s="1004">
        <v>10</v>
      </c>
      <c r="B610" s="1005" t="s">
        <v>381</v>
      </c>
      <c r="C610" s="1004" t="s">
        <v>1274</v>
      </c>
      <c r="D610" s="1005" t="s">
        <v>2190</v>
      </c>
      <c r="E610" s="1004" t="s">
        <v>55</v>
      </c>
      <c r="F610" s="1004">
        <v>1500</v>
      </c>
      <c r="G610" s="1005">
        <v>648</v>
      </c>
      <c r="H610" s="1004">
        <v>648</v>
      </c>
      <c r="I610" s="1005">
        <v>0.9819</v>
      </c>
      <c r="J610" s="1024">
        <f t="shared" si="605"/>
        <v>0.39814814814814814</v>
      </c>
      <c r="K610" s="1005">
        <v>185760</v>
      </c>
      <c r="L610" s="1005">
        <f t="shared" si="606"/>
        <v>279936</v>
      </c>
      <c r="M610" s="1005">
        <f t="shared" si="607"/>
        <v>0</v>
      </c>
      <c r="N610" s="1005">
        <v>1500</v>
      </c>
      <c r="O610" s="1005">
        <v>1776</v>
      </c>
      <c r="P610" s="1005">
        <v>1776</v>
      </c>
      <c r="Q610" s="1005">
        <v>0.93120000000000003</v>
      </c>
      <c r="R610" s="1024">
        <f t="shared" si="608"/>
        <v>4.7587910491136295E-2</v>
      </c>
      <c r="S610" s="1005">
        <v>62880</v>
      </c>
      <c r="T610" s="1005">
        <f t="shared" si="609"/>
        <v>792806</v>
      </c>
      <c r="U610" s="1005">
        <f t="shared" si="610"/>
        <v>0</v>
      </c>
      <c r="V610" s="1005">
        <v>1500</v>
      </c>
      <c r="W610" s="1005">
        <v>1185.5999999999999</v>
      </c>
      <c r="X610" s="1005">
        <v>1200</v>
      </c>
      <c r="Y610" s="1005">
        <v>0.5</v>
      </c>
      <c r="Z610" s="1024">
        <f t="shared" si="611"/>
        <v>5.6230319388214135E-4</v>
      </c>
      <c r="AA610" s="1005">
        <v>480</v>
      </c>
      <c r="AB610" s="1005">
        <f t="shared" si="612"/>
        <v>512179</v>
      </c>
      <c r="AC610" s="1005">
        <f t="shared" si="613"/>
        <v>0</v>
      </c>
      <c r="AD610" s="1005">
        <v>1500</v>
      </c>
      <c r="AE610" s="1005">
        <v>1598.4</v>
      </c>
      <c r="AF610" s="1005">
        <v>1598.4</v>
      </c>
      <c r="AG610" s="1005">
        <v>0.88729999999999998</v>
      </c>
      <c r="AH610" s="1024">
        <f t="shared" si="614"/>
        <v>2.8657689948012526E-2</v>
      </c>
      <c r="AI610" s="1005">
        <v>34080</v>
      </c>
      <c r="AJ610" s="1005">
        <f t="shared" si="615"/>
        <v>713526</v>
      </c>
      <c r="AK610" s="1005">
        <f t="shared" si="616"/>
        <v>0</v>
      </c>
      <c r="AL610" s="1005">
        <v>1500</v>
      </c>
      <c r="AM610" s="1005">
        <v>7.2</v>
      </c>
      <c r="AN610" s="1005">
        <v>1200</v>
      </c>
      <c r="AO610" s="1005">
        <v>0</v>
      </c>
      <c r="AP610" s="1024">
        <f t="shared" si="617"/>
        <v>0</v>
      </c>
      <c r="AQ610" s="1005">
        <v>0</v>
      </c>
      <c r="AR610" s="1005">
        <f t="shared" si="618"/>
        <v>3214</v>
      </c>
      <c r="AS610" s="1005">
        <f t="shared" si="619"/>
        <v>0</v>
      </c>
      <c r="AT610" s="1005">
        <v>1500</v>
      </c>
      <c r="AU610" s="1005">
        <v>2160</v>
      </c>
      <c r="AV610" s="1005">
        <v>2160</v>
      </c>
      <c r="AW610" s="1005">
        <v>0.90100000000000002</v>
      </c>
      <c r="AX610" s="1024">
        <f t="shared" si="620"/>
        <v>5.6172839506172842E-2</v>
      </c>
      <c r="AY610" s="1005">
        <v>87360</v>
      </c>
      <c r="AZ610" s="1005">
        <f t="shared" si="621"/>
        <v>933120</v>
      </c>
      <c r="BA610" s="1005">
        <f t="shared" si="622"/>
        <v>0</v>
      </c>
      <c r="BB610" s="1005">
        <v>1500</v>
      </c>
      <c r="BC610" s="1005">
        <v>7.2</v>
      </c>
      <c r="BD610" s="1005">
        <v>1200</v>
      </c>
      <c r="BE610" s="1005">
        <v>0</v>
      </c>
      <c r="BF610" s="1024">
        <f t="shared" si="623"/>
        <v>0</v>
      </c>
      <c r="BG610" s="1005">
        <v>0</v>
      </c>
      <c r="BH610" s="1005">
        <f t="shared" si="624"/>
        <v>3214</v>
      </c>
      <c r="BI610" s="1005">
        <f t="shared" si="625"/>
        <v>0</v>
      </c>
      <c r="BJ610" s="1005">
        <v>1500</v>
      </c>
      <c r="BK610" s="1005">
        <v>7.2</v>
      </c>
      <c r="BL610" s="1005">
        <v>1200</v>
      </c>
      <c r="BM610" s="1005">
        <v>0</v>
      </c>
      <c r="BN610" s="1024">
        <f t="shared" si="626"/>
        <v>0</v>
      </c>
      <c r="BO610" s="1005">
        <v>0</v>
      </c>
      <c r="BP610" s="1005">
        <f t="shared" si="627"/>
        <v>3110</v>
      </c>
      <c r="BQ610" s="1005">
        <f t="shared" si="628"/>
        <v>0</v>
      </c>
      <c r="BR610" s="1005">
        <v>1500</v>
      </c>
      <c r="BS610" s="1005">
        <v>14.4</v>
      </c>
      <c r="BT610" s="1005">
        <v>1200</v>
      </c>
      <c r="BU610" s="1005">
        <v>0</v>
      </c>
      <c r="BV610" s="1024">
        <f t="shared" si="629"/>
        <v>2.2401433691756272E-2</v>
      </c>
      <c r="BW610" s="1005">
        <v>240</v>
      </c>
      <c r="BX610" s="1005">
        <f t="shared" si="630"/>
        <v>6428</v>
      </c>
      <c r="BY610" s="1005">
        <f t="shared" si="631"/>
        <v>0</v>
      </c>
      <c r="BZ610" s="1005">
        <v>1500</v>
      </c>
      <c r="CA610" s="1005">
        <v>7.2</v>
      </c>
      <c r="CB610" s="1005">
        <v>1200</v>
      </c>
      <c r="CC610" s="1005">
        <v>0</v>
      </c>
      <c r="CD610" s="1024">
        <f t="shared" si="632"/>
        <v>0</v>
      </c>
      <c r="CE610" s="1005">
        <v>0</v>
      </c>
      <c r="CF610" s="1005">
        <f t="shared" si="633"/>
        <v>3214</v>
      </c>
      <c r="CG610" s="1005">
        <f t="shared" si="634"/>
        <v>0</v>
      </c>
      <c r="CH610" s="1005">
        <v>1500</v>
      </c>
      <c r="CI610" s="1005">
        <v>7.2</v>
      </c>
      <c r="CJ610" s="1005">
        <v>1200</v>
      </c>
      <c r="CK610" s="1005">
        <v>0</v>
      </c>
      <c r="CL610" s="1024">
        <f t="shared" si="635"/>
        <v>0</v>
      </c>
      <c r="CM610" s="1005">
        <v>0</v>
      </c>
      <c r="CN610" s="1005">
        <f t="shared" si="636"/>
        <v>2903</v>
      </c>
      <c r="CO610" s="1005">
        <f t="shared" si="637"/>
        <v>0</v>
      </c>
      <c r="CP610" s="1005">
        <v>1500</v>
      </c>
      <c r="CQ610" s="1005">
        <v>9.6</v>
      </c>
      <c r="CR610" s="1005">
        <v>1200</v>
      </c>
      <c r="CS610" s="1005">
        <v>1</v>
      </c>
      <c r="CT610" s="1024">
        <f t="shared" si="638"/>
        <v>1.6801075268817207E-2</v>
      </c>
      <c r="CU610" s="1005">
        <v>120</v>
      </c>
      <c r="CV610" s="1005">
        <f t="shared" si="639"/>
        <v>4285</v>
      </c>
      <c r="CW610" s="1005">
        <f t="shared" si="640"/>
        <v>0</v>
      </c>
    </row>
    <row r="611" spans="1:101">
      <c r="A611" s="1004">
        <v>11</v>
      </c>
      <c r="B611" s="1005" t="s">
        <v>1275</v>
      </c>
      <c r="C611" s="1004" t="s">
        <v>1274</v>
      </c>
      <c r="D611" s="1005" t="s">
        <v>2011</v>
      </c>
      <c r="E611" s="1004" t="s">
        <v>55</v>
      </c>
      <c r="F611" s="1004">
        <v>1500</v>
      </c>
      <c r="G611" s="1005">
        <v>20</v>
      </c>
      <c r="H611" s="1004">
        <v>1200</v>
      </c>
      <c r="I611" s="1005">
        <v>0.57369999999999999</v>
      </c>
      <c r="J611" s="1024">
        <f t="shared" si="605"/>
        <v>0.84722222222222221</v>
      </c>
      <c r="K611" s="1005">
        <v>12200</v>
      </c>
      <c r="L611" s="1005">
        <f t="shared" si="606"/>
        <v>8640</v>
      </c>
      <c r="M611" s="1005">
        <f t="shared" si="607"/>
        <v>3560</v>
      </c>
      <c r="N611" s="1005">
        <v>1500</v>
      </c>
      <c r="O611" s="1005">
        <v>40</v>
      </c>
      <c r="P611" s="1005">
        <v>1200</v>
      </c>
      <c r="Q611" s="1005">
        <v>0.5464</v>
      </c>
      <c r="R611" s="1024">
        <f t="shared" si="608"/>
        <v>0.18817204301075269</v>
      </c>
      <c r="S611" s="1005">
        <v>5600</v>
      </c>
      <c r="T611" s="1005">
        <f t="shared" si="609"/>
        <v>17856</v>
      </c>
      <c r="U611" s="1005">
        <f t="shared" si="610"/>
        <v>0</v>
      </c>
      <c r="V611" s="1005">
        <v>1500</v>
      </c>
      <c r="W611" s="1005">
        <v>20</v>
      </c>
      <c r="X611" s="1005">
        <v>1200</v>
      </c>
      <c r="Y611" s="1005">
        <v>0.51329999999999998</v>
      </c>
      <c r="Z611" s="1024">
        <f t="shared" si="611"/>
        <v>0.20833333333333334</v>
      </c>
      <c r="AA611" s="1005">
        <v>3000</v>
      </c>
      <c r="AB611" s="1005">
        <f t="shared" si="612"/>
        <v>8640</v>
      </c>
      <c r="AC611" s="1005">
        <f t="shared" si="613"/>
        <v>0</v>
      </c>
      <c r="AD611" s="1005">
        <v>1500</v>
      </c>
      <c r="AE611" s="1005">
        <v>20</v>
      </c>
      <c r="AF611" s="1005">
        <v>1200</v>
      </c>
      <c r="AG611" s="1005">
        <v>0.46660000000000001</v>
      </c>
      <c r="AH611" s="1024">
        <f t="shared" si="614"/>
        <v>0.40322580645161288</v>
      </c>
      <c r="AI611" s="1005">
        <v>6000</v>
      </c>
      <c r="AJ611" s="1005">
        <f t="shared" si="615"/>
        <v>8928</v>
      </c>
      <c r="AK611" s="1005">
        <f t="shared" si="616"/>
        <v>0</v>
      </c>
      <c r="AL611" s="1005">
        <v>1500</v>
      </c>
      <c r="AM611" s="1005">
        <v>20</v>
      </c>
      <c r="AN611" s="1005">
        <v>1200</v>
      </c>
      <c r="AO611" s="1005">
        <v>0.5</v>
      </c>
      <c r="AP611" s="1024">
        <f t="shared" si="617"/>
        <v>0.56451612903225812</v>
      </c>
      <c r="AQ611" s="1005">
        <v>8400</v>
      </c>
      <c r="AR611" s="1005">
        <f t="shared" si="618"/>
        <v>8928</v>
      </c>
      <c r="AS611" s="1005">
        <f t="shared" si="619"/>
        <v>0</v>
      </c>
      <c r="AT611" s="1005">
        <v>1500</v>
      </c>
      <c r="AU611" s="1005">
        <v>20</v>
      </c>
      <c r="AV611" s="1005">
        <v>1200</v>
      </c>
      <c r="AW611" s="1005">
        <v>0</v>
      </c>
      <c r="AX611" s="1024">
        <f t="shared" si="620"/>
        <v>0</v>
      </c>
      <c r="AY611" s="1005">
        <v>0</v>
      </c>
      <c r="AZ611" s="1005">
        <f t="shared" si="621"/>
        <v>8640</v>
      </c>
      <c r="BA611" s="1005">
        <f t="shared" si="622"/>
        <v>0</v>
      </c>
      <c r="BB611" s="1005">
        <v>1500</v>
      </c>
      <c r="BC611" s="1005">
        <v>40</v>
      </c>
      <c r="BD611" s="1005">
        <v>1200</v>
      </c>
      <c r="BE611" s="1005">
        <v>0.54090000000000005</v>
      </c>
      <c r="BF611" s="1024">
        <f t="shared" si="623"/>
        <v>0.40994623655913981</v>
      </c>
      <c r="BG611" s="1005">
        <v>12200</v>
      </c>
      <c r="BH611" s="1005">
        <f t="shared" si="624"/>
        <v>17856</v>
      </c>
      <c r="BI611" s="1005">
        <f t="shared" si="625"/>
        <v>0</v>
      </c>
      <c r="BJ611" s="1005">
        <v>1500</v>
      </c>
      <c r="BK611" s="1005">
        <v>40</v>
      </c>
      <c r="BL611" s="1005">
        <v>1200</v>
      </c>
      <c r="BM611" s="1005">
        <v>0.5</v>
      </c>
      <c r="BN611" s="1024">
        <f t="shared" si="626"/>
        <v>0.33333333333333331</v>
      </c>
      <c r="BO611" s="1005">
        <v>9600</v>
      </c>
      <c r="BP611" s="1005">
        <f t="shared" si="627"/>
        <v>17280</v>
      </c>
      <c r="BQ611" s="1005">
        <f t="shared" si="628"/>
        <v>0</v>
      </c>
      <c r="BR611" s="1005">
        <v>1500</v>
      </c>
      <c r="BS611" s="1005">
        <v>40</v>
      </c>
      <c r="BT611" s="1005">
        <v>1200</v>
      </c>
      <c r="BU611" s="1005">
        <v>0.75009999999999999</v>
      </c>
      <c r="BV611" s="1024">
        <f t="shared" si="629"/>
        <v>0.46807795698924731</v>
      </c>
      <c r="BW611" s="1005">
        <v>13930</v>
      </c>
      <c r="BX611" s="1005">
        <f t="shared" si="630"/>
        <v>17856</v>
      </c>
      <c r="BY611" s="1005">
        <f t="shared" si="631"/>
        <v>0</v>
      </c>
      <c r="BZ611" s="1005">
        <v>1500</v>
      </c>
      <c r="CA611" s="1005">
        <v>20</v>
      </c>
      <c r="CB611" s="1005">
        <v>1200</v>
      </c>
      <c r="CC611" s="1005">
        <v>0.61260000000000003</v>
      </c>
      <c r="CD611" s="1024">
        <f t="shared" si="632"/>
        <v>0.78427419354838712</v>
      </c>
      <c r="CE611" s="1005">
        <v>11670</v>
      </c>
      <c r="CF611" s="1005">
        <f t="shared" si="633"/>
        <v>8928</v>
      </c>
      <c r="CG611" s="1005">
        <f t="shared" si="634"/>
        <v>2742</v>
      </c>
      <c r="CH611" s="1005">
        <v>1500</v>
      </c>
      <c r="CI611" s="1005">
        <v>20</v>
      </c>
      <c r="CJ611" s="1005">
        <v>1200</v>
      </c>
      <c r="CK611" s="1005">
        <v>0.61360000000000003</v>
      </c>
      <c r="CL611" s="1024">
        <f t="shared" si="635"/>
        <v>0.65476190476190477</v>
      </c>
      <c r="CM611" s="1005">
        <v>8800</v>
      </c>
      <c r="CN611" s="1005">
        <f t="shared" si="636"/>
        <v>8064</v>
      </c>
      <c r="CO611" s="1005">
        <f t="shared" si="637"/>
        <v>736</v>
      </c>
      <c r="CP611" s="1005">
        <v>1500</v>
      </c>
      <c r="CQ611" s="1005">
        <v>20</v>
      </c>
      <c r="CR611" s="1005">
        <v>1200</v>
      </c>
      <c r="CS611" s="1005">
        <v>0.62790000000000001</v>
      </c>
      <c r="CT611" s="1024">
        <f t="shared" si="638"/>
        <v>0.57795698924731187</v>
      </c>
      <c r="CU611" s="1005">
        <v>8600</v>
      </c>
      <c r="CV611" s="1005">
        <f t="shared" si="639"/>
        <v>8928</v>
      </c>
      <c r="CW611" s="1005">
        <f t="shared" si="640"/>
        <v>0</v>
      </c>
    </row>
    <row r="612" spans="1:101">
      <c r="A612" s="1004">
        <v>12</v>
      </c>
      <c r="B612" s="1005" t="s">
        <v>700</v>
      </c>
      <c r="C612" s="1004" t="s">
        <v>1274</v>
      </c>
      <c r="D612" s="1005" t="s">
        <v>2190</v>
      </c>
      <c r="E612" s="1004" t="s">
        <v>55</v>
      </c>
      <c r="F612" s="1004">
        <v>1600</v>
      </c>
      <c r="G612" s="1005">
        <v>1110</v>
      </c>
      <c r="H612" s="1004">
        <v>1110</v>
      </c>
      <c r="I612" s="1005">
        <v>3.1699999999999999E-2</v>
      </c>
      <c r="J612" s="1024">
        <f t="shared" si="605"/>
        <v>5.548048048048048E-2</v>
      </c>
      <c r="K612" s="1005">
        <v>44340</v>
      </c>
      <c r="L612" s="1005">
        <f t="shared" si="606"/>
        <v>479520</v>
      </c>
      <c r="M612" s="1005">
        <f t="shared" si="607"/>
        <v>0</v>
      </c>
      <c r="N612" s="1005">
        <v>1600</v>
      </c>
      <c r="O612" s="1005">
        <v>1920</v>
      </c>
      <c r="P612" s="1005">
        <v>1920</v>
      </c>
      <c r="Q612" s="1005">
        <v>0.62180000000000002</v>
      </c>
      <c r="R612" s="1024">
        <f t="shared" si="608"/>
        <v>9.645917338709678E-2</v>
      </c>
      <c r="S612" s="1005">
        <v>137790</v>
      </c>
      <c r="T612" s="1005">
        <f t="shared" si="609"/>
        <v>857088</v>
      </c>
      <c r="U612" s="1005">
        <f t="shared" si="610"/>
        <v>0</v>
      </c>
      <c r="V612" s="1005">
        <v>1600</v>
      </c>
      <c r="W612" s="1005">
        <v>90</v>
      </c>
      <c r="X612" s="1005">
        <v>1280</v>
      </c>
      <c r="Y612" s="1005">
        <v>3.0000000000000001E-3</v>
      </c>
      <c r="Z612" s="1024">
        <f t="shared" si="611"/>
        <v>0.75324074074074077</v>
      </c>
      <c r="AA612" s="1005">
        <v>48810</v>
      </c>
      <c r="AB612" s="1005">
        <f t="shared" si="612"/>
        <v>38880</v>
      </c>
      <c r="AC612" s="1005">
        <f t="shared" si="613"/>
        <v>9930</v>
      </c>
      <c r="AD612" s="1005">
        <v>1600</v>
      </c>
      <c r="AE612" s="1005">
        <v>1110</v>
      </c>
      <c r="AF612" s="1005">
        <v>1280</v>
      </c>
      <c r="AG612" s="1005">
        <v>2.46E-2</v>
      </c>
      <c r="AH612" s="1024">
        <f t="shared" si="614"/>
        <v>1.4954470599631889E-3</v>
      </c>
      <c r="AI612" s="1005">
        <v>1235</v>
      </c>
      <c r="AJ612" s="1005">
        <f t="shared" si="615"/>
        <v>495504</v>
      </c>
      <c r="AK612" s="1005">
        <f t="shared" si="616"/>
        <v>0</v>
      </c>
      <c r="AL612" s="1005">
        <v>1600</v>
      </c>
      <c r="AM612" s="1005">
        <v>1126.8</v>
      </c>
      <c r="AN612" s="1005">
        <v>1280</v>
      </c>
      <c r="AO612" s="1005">
        <v>3.6900000000000002E-2</v>
      </c>
      <c r="AP612" s="1024">
        <f t="shared" si="617"/>
        <v>2.7924257866028452E-3</v>
      </c>
      <c r="AQ612" s="1005">
        <v>2341</v>
      </c>
      <c r="AR612" s="1005">
        <f t="shared" si="618"/>
        <v>503004</v>
      </c>
      <c r="AS612" s="1005">
        <f t="shared" si="619"/>
        <v>0</v>
      </c>
      <c r="AT612" s="1005">
        <v>1600</v>
      </c>
      <c r="AU612" s="1005">
        <v>73.2</v>
      </c>
      <c r="AV612" s="1005">
        <v>1280</v>
      </c>
      <c r="AW612" s="1005">
        <v>3.9E-2</v>
      </c>
      <c r="AX612" s="1024">
        <f t="shared" si="620"/>
        <v>0.86834016393442626</v>
      </c>
      <c r="AY612" s="1005">
        <v>45765</v>
      </c>
      <c r="AZ612" s="1005">
        <f t="shared" si="621"/>
        <v>31622</v>
      </c>
      <c r="BA612" s="1005">
        <f t="shared" si="622"/>
        <v>14143</v>
      </c>
      <c r="BB612" s="1005">
        <v>1600</v>
      </c>
      <c r="BC612" s="1005">
        <v>1.2</v>
      </c>
      <c r="BD612" s="1005">
        <v>1280</v>
      </c>
      <c r="BE612" s="1005">
        <v>0.91659999999999997</v>
      </c>
      <c r="BF612" s="1024">
        <f t="shared" si="623"/>
        <v>0.20161290322580647</v>
      </c>
      <c r="BG612" s="1005">
        <v>180</v>
      </c>
      <c r="BH612" s="1005">
        <f t="shared" si="624"/>
        <v>536</v>
      </c>
      <c r="BI612" s="1005">
        <f t="shared" si="625"/>
        <v>0</v>
      </c>
      <c r="BJ612" s="1005">
        <v>1600</v>
      </c>
      <c r="BK612" s="1005">
        <v>1914</v>
      </c>
      <c r="BL612" s="1005">
        <v>1914</v>
      </c>
      <c r="BM612" s="1005">
        <v>0.85119999999999996</v>
      </c>
      <c r="BN612" s="1024">
        <f t="shared" si="626"/>
        <v>6.0736677115987457E-3</v>
      </c>
      <c r="BO612" s="1005">
        <v>8370</v>
      </c>
      <c r="BP612" s="1005">
        <f t="shared" si="627"/>
        <v>826848</v>
      </c>
      <c r="BQ612" s="1005">
        <f t="shared" si="628"/>
        <v>0</v>
      </c>
      <c r="BR612" s="1005">
        <v>1600</v>
      </c>
      <c r="BS612" s="1005">
        <v>1838.4</v>
      </c>
      <c r="BT612" s="1005">
        <v>1838.4</v>
      </c>
      <c r="BU612" s="1005">
        <v>0.95240000000000002</v>
      </c>
      <c r="BV612" s="1024">
        <f t="shared" si="629"/>
        <v>0.27469538729329851</v>
      </c>
      <c r="BW612" s="1005">
        <v>375720</v>
      </c>
      <c r="BX612" s="1005">
        <f t="shared" si="630"/>
        <v>820662</v>
      </c>
      <c r="BY612" s="1005">
        <f t="shared" si="631"/>
        <v>0</v>
      </c>
      <c r="BZ612" s="1005">
        <v>1600</v>
      </c>
      <c r="CA612" s="1005">
        <v>1032</v>
      </c>
      <c r="CB612" s="1005">
        <v>1280</v>
      </c>
      <c r="CC612" s="1005">
        <v>0.98199999999999998</v>
      </c>
      <c r="CD612" s="1024">
        <f t="shared" si="632"/>
        <v>0.49627641285321328</v>
      </c>
      <c r="CE612" s="1005">
        <v>381045</v>
      </c>
      <c r="CF612" s="1005">
        <f t="shared" si="633"/>
        <v>460685</v>
      </c>
      <c r="CG612" s="1005">
        <f t="shared" si="634"/>
        <v>0</v>
      </c>
      <c r="CH612" s="1005">
        <v>1600</v>
      </c>
      <c r="CI612" s="1005">
        <v>1627.2</v>
      </c>
      <c r="CJ612" s="1005">
        <v>1627.2</v>
      </c>
      <c r="CK612" s="1005">
        <v>0.93110000000000004</v>
      </c>
      <c r="CL612" s="1024">
        <f t="shared" si="635"/>
        <v>0.10253974838460457</v>
      </c>
      <c r="CM612" s="1005">
        <v>112125</v>
      </c>
      <c r="CN612" s="1005">
        <f t="shared" si="636"/>
        <v>656087</v>
      </c>
      <c r="CO612" s="1005">
        <f t="shared" si="637"/>
        <v>0</v>
      </c>
      <c r="CP612" s="1005">
        <v>1600</v>
      </c>
      <c r="CQ612" s="1005">
        <v>0</v>
      </c>
      <c r="CR612" s="1005">
        <v>1280</v>
      </c>
      <c r="CS612" s="1005">
        <v>1</v>
      </c>
      <c r="CT612" s="1024">
        <v>0</v>
      </c>
      <c r="CU612" s="1005">
        <v>150</v>
      </c>
      <c r="CV612" s="1005">
        <f t="shared" si="639"/>
        <v>0</v>
      </c>
      <c r="CW612" s="1005">
        <f t="shared" si="640"/>
        <v>150</v>
      </c>
    </row>
    <row r="613" spans="1:101">
      <c r="A613" s="1004">
        <v>13</v>
      </c>
      <c r="B613" s="1005" t="s">
        <v>2212</v>
      </c>
      <c r="C613" s="1004" t="s">
        <v>1274</v>
      </c>
      <c r="D613" s="1005" t="s">
        <v>2210</v>
      </c>
      <c r="E613" s="1004" t="s">
        <v>55</v>
      </c>
      <c r="F613" s="1004">
        <v>0</v>
      </c>
      <c r="G613" s="1005"/>
      <c r="H613" s="1004"/>
      <c r="I613" s="1005"/>
      <c r="J613" s="1024">
        <v>0</v>
      </c>
      <c r="K613" s="1005"/>
      <c r="L613" s="1005">
        <f t="shared" si="606"/>
        <v>0</v>
      </c>
      <c r="M613" s="1005">
        <f t="shared" si="607"/>
        <v>0</v>
      </c>
      <c r="N613" s="1005"/>
      <c r="O613" s="1005"/>
      <c r="P613" s="1005"/>
      <c r="Q613" s="1005"/>
      <c r="R613" s="1024">
        <v>0</v>
      </c>
      <c r="S613" s="1005"/>
      <c r="T613" s="1005">
        <f t="shared" si="609"/>
        <v>0</v>
      </c>
      <c r="U613" s="1005">
        <f t="shared" si="610"/>
        <v>0</v>
      </c>
      <c r="V613" s="1005"/>
      <c r="W613" s="1005"/>
      <c r="X613" s="1005"/>
      <c r="Y613" s="1005"/>
      <c r="Z613" s="1024">
        <v>0</v>
      </c>
      <c r="AA613" s="1005"/>
      <c r="AB613" s="1005">
        <f t="shared" si="612"/>
        <v>0</v>
      </c>
      <c r="AC613" s="1005">
        <f t="shared" si="613"/>
        <v>0</v>
      </c>
      <c r="AD613" s="1005"/>
      <c r="AE613" s="1005"/>
      <c r="AF613" s="1005"/>
      <c r="AG613" s="1005"/>
      <c r="AH613" s="1024">
        <v>0</v>
      </c>
      <c r="AI613" s="1005"/>
      <c r="AJ613" s="1005">
        <f t="shared" si="615"/>
        <v>0</v>
      </c>
      <c r="AK613" s="1005">
        <f t="shared" si="616"/>
        <v>0</v>
      </c>
      <c r="AL613" s="1005"/>
      <c r="AM613" s="1005"/>
      <c r="AN613" s="1005"/>
      <c r="AO613" s="1005"/>
      <c r="AP613" s="1024">
        <v>0</v>
      </c>
      <c r="AQ613" s="1005"/>
      <c r="AR613" s="1005">
        <f t="shared" si="618"/>
        <v>0</v>
      </c>
      <c r="AS613" s="1005">
        <f t="shared" si="619"/>
        <v>0</v>
      </c>
      <c r="AT613" s="1005"/>
      <c r="AU613" s="1005"/>
      <c r="AV613" s="1005"/>
      <c r="AW613" s="1005"/>
      <c r="AX613" s="1024">
        <v>0</v>
      </c>
      <c r="AY613" s="1005"/>
      <c r="AZ613" s="1005">
        <f t="shared" si="621"/>
        <v>0</v>
      </c>
      <c r="BA613" s="1005">
        <f t="shared" si="622"/>
        <v>0</v>
      </c>
      <c r="BB613" s="1005"/>
      <c r="BC613" s="1005"/>
      <c r="BD613" s="1005"/>
      <c r="BE613" s="1005"/>
      <c r="BF613" s="1024">
        <v>0</v>
      </c>
      <c r="BG613" s="1005"/>
      <c r="BH613" s="1005">
        <f t="shared" si="624"/>
        <v>0</v>
      </c>
      <c r="BI613" s="1005">
        <f t="shared" si="625"/>
        <v>0</v>
      </c>
      <c r="BJ613" s="1005"/>
      <c r="BK613" s="1005"/>
      <c r="BL613" s="1005"/>
      <c r="BM613" s="1005"/>
      <c r="BN613" s="1024">
        <v>0</v>
      </c>
      <c r="BO613" s="1005"/>
      <c r="BP613" s="1005">
        <f t="shared" si="627"/>
        <v>0</v>
      </c>
      <c r="BQ613" s="1005">
        <f t="shared" si="628"/>
        <v>0</v>
      </c>
      <c r="BR613" s="1005">
        <v>1689</v>
      </c>
      <c r="BS613" s="1005">
        <v>270</v>
      </c>
      <c r="BT613" s="1005">
        <v>1689</v>
      </c>
      <c r="BU613" s="1005">
        <v>0.3846</v>
      </c>
      <c r="BV613" s="1024">
        <f t="shared" si="629"/>
        <v>3.8829151732377538E-3</v>
      </c>
      <c r="BW613" s="1005">
        <v>780</v>
      </c>
      <c r="BX613" s="1005">
        <f t="shared" si="630"/>
        <v>120528</v>
      </c>
      <c r="BY613" s="1005">
        <f t="shared" si="631"/>
        <v>0</v>
      </c>
      <c r="BZ613" s="1005">
        <v>1689</v>
      </c>
      <c r="CA613" s="1005">
        <v>0</v>
      </c>
      <c r="CB613" s="1005">
        <v>1689</v>
      </c>
      <c r="CC613" s="1005">
        <v>0</v>
      </c>
      <c r="CD613" s="1024">
        <v>0</v>
      </c>
      <c r="CE613" s="1005">
        <v>0</v>
      </c>
      <c r="CF613" s="1005">
        <f t="shared" si="633"/>
        <v>0</v>
      </c>
      <c r="CG613" s="1005">
        <f t="shared" si="634"/>
        <v>0</v>
      </c>
      <c r="CH613" s="1005">
        <v>1689</v>
      </c>
      <c r="CI613" s="1005">
        <v>0</v>
      </c>
      <c r="CJ613" s="1005">
        <v>1689</v>
      </c>
      <c r="CK613" s="1005">
        <v>0</v>
      </c>
      <c r="CL613" s="1024">
        <v>0</v>
      </c>
      <c r="CM613" s="1005">
        <v>0</v>
      </c>
      <c r="CN613" s="1005">
        <f t="shared" si="636"/>
        <v>0</v>
      </c>
      <c r="CO613" s="1005">
        <f t="shared" si="637"/>
        <v>0</v>
      </c>
      <c r="CP613" s="1005">
        <v>1689</v>
      </c>
      <c r="CQ613" s="1005">
        <v>15</v>
      </c>
      <c r="CR613" s="1005">
        <v>1689</v>
      </c>
      <c r="CS613" s="1005">
        <v>0.59640000000000004</v>
      </c>
      <c r="CT613" s="1024">
        <f>+(CU613/(24*31*CQ613))</f>
        <v>1.5053763440860215</v>
      </c>
      <c r="CU613" s="1005">
        <v>16800</v>
      </c>
      <c r="CV613" s="1005">
        <f t="shared" si="639"/>
        <v>6696</v>
      </c>
      <c r="CW613" s="1005">
        <f t="shared" si="640"/>
        <v>10104</v>
      </c>
    </row>
    <row r="614" spans="1:101">
      <c r="A614" s="1004">
        <v>14</v>
      </c>
      <c r="B614" s="1005" t="s">
        <v>255</v>
      </c>
      <c r="C614" s="1004" t="s">
        <v>1274</v>
      </c>
      <c r="D614" s="1005" t="s">
        <v>2011</v>
      </c>
      <c r="E614" s="1004" t="s">
        <v>55</v>
      </c>
      <c r="F614" s="1004">
        <v>1750</v>
      </c>
      <c r="G614" s="1005">
        <v>1498.2</v>
      </c>
      <c r="H614" s="1004">
        <v>1498.2</v>
      </c>
      <c r="I614" s="1005">
        <v>0.99650000000000005</v>
      </c>
      <c r="J614" s="1024">
        <f t="shared" ref="J614:J620" si="641">+(K614/(24*30*G614))</f>
        <v>0.3433008499087794</v>
      </c>
      <c r="K614" s="1005">
        <v>370320</v>
      </c>
      <c r="L614" s="1005">
        <f t="shared" si="606"/>
        <v>647222</v>
      </c>
      <c r="M614" s="1005">
        <f t="shared" si="607"/>
        <v>0</v>
      </c>
      <c r="N614" s="1005">
        <v>1750</v>
      </c>
      <c r="O614" s="1005">
        <v>1265.4000000000001</v>
      </c>
      <c r="P614" s="1005">
        <v>1400</v>
      </c>
      <c r="Q614" s="1005">
        <v>0.99909999999999999</v>
      </c>
      <c r="R614" s="1024">
        <f t="shared" ref="R614:R620" si="642">+(S614/(24*31*O614))</f>
        <v>0.36180068013684308</v>
      </c>
      <c r="S614" s="1005">
        <v>340620</v>
      </c>
      <c r="T614" s="1005">
        <f t="shared" si="609"/>
        <v>564875</v>
      </c>
      <c r="U614" s="1005">
        <f t="shared" si="610"/>
        <v>0</v>
      </c>
      <c r="V614" s="1005">
        <v>1750</v>
      </c>
      <c r="W614" s="1005">
        <v>1278</v>
      </c>
      <c r="X614" s="1005">
        <v>1400</v>
      </c>
      <c r="Y614" s="1005">
        <v>0.99809999999999999</v>
      </c>
      <c r="Z614" s="1024">
        <f t="shared" ref="Z614:Z620" si="643">+(AA614/(24*30*W614))</f>
        <v>0.28332029212310905</v>
      </c>
      <c r="AA614" s="1005">
        <v>260700</v>
      </c>
      <c r="AB614" s="1005">
        <f t="shared" si="612"/>
        <v>552096</v>
      </c>
      <c r="AC614" s="1005">
        <f t="shared" si="613"/>
        <v>0</v>
      </c>
      <c r="AD614" s="1005">
        <v>1750</v>
      </c>
      <c r="AE614" s="1005">
        <v>1293.5999999999999</v>
      </c>
      <c r="AF614" s="1005">
        <v>1400</v>
      </c>
      <c r="AG614" s="1005">
        <v>0.99790000000000001</v>
      </c>
      <c r="AH614" s="1024">
        <f t="shared" ref="AH614:AH620" si="644">+(AI614/(24*31*AE614))</f>
        <v>0.39992169888483259</v>
      </c>
      <c r="AI614" s="1005">
        <v>384900</v>
      </c>
      <c r="AJ614" s="1005">
        <f t="shared" si="615"/>
        <v>577463</v>
      </c>
      <c r="AK614" s="1005">
        <f t="shared" si="616"/>
        <v>0</v>
      </c>
      <c r="AL614" s="1005">
        <v>1750</v>
      </c>
      <c r="AM614" s="1005">
        <v>1258.2</v>
      </c>
      <c r="AN614" s="1005">
        <v>1400</v>
      </c>
      <c r="AO614" s="1005">
        <v>0.99829999999999997</v>
      </c>
      <c r="AP614" s="1024">
        <f t="shared" ref="AP614:AP620" si="645">+(AQ614/(24*31*AM614))</f>
        <v>0.22882151152952757</v>
      </c>
      <c r="AQ614" s="1005">
        <v>214200</v>
      </c>
      <c r="AR614" s="1005">
        <f t="shared" si="618"/>
        <v>561660</v>
      </c>
      <c r="AS614" s="1005">
        <f t="shared" si="619"/>
        <v>0</v>
      </c>
      <c r="AT614" s="1005">
        <v>1750</v>
      </c>
      <c r="AU614" s="1005">
        <v>1269.5999999999999</v>
      </c>
      <c r="AV614" s="1005">
        <v>1400</v>
      </c>
      <c r="AW614" s="1005">
        <v>0.99839999999999995</v>
      </c>
      <c r="AX614" s="1024">
        <f t="shared" ref="AX614:AX620" si="646">+(AY614/(24*30*AU614))</f>
        <v>0.33993646292795637</v>
      </c>
      <c r="AY614" s="1005">
        <v>310740</v>
      </c>
      <c r="AZ614" s="1005">
        <f t="shared" si="621"/>
        <v>548467</v>
      </c>
      <c r="BA614" s="1005">
        <f t="shared" si="622"/>
        <v>0</v>
      </c>
      <c r="BB614" s="1005">
        <v>1750</v>
      </c>
      <c r="BC614" s="1005">
        <v>1254</v>
      </c>
      <c r="BD614" s="1005">
        <v>1400</v>
      </c>
      <c r="BE614" s="1005">
        <v>0.99850000000000005</v>
      </c>
      <c r="BF614" s="1024">
        <f t="shared" ref="BF614:BF624" si="647">+(BG614/(24*31*BC614))</f>
        <v>0.27113237639553428</v>
      </c>
      <c r="BG614" s="1005">
        <v>252960</v>
      </c>
      <c r="BH614" s="1005">
        <f t="shared" si="624"/>
        <v>559786</v>
      </c>
      <c r="BI614" s="1005">
        <f t="shared" si="625"/>
        <v>0</v>
      </c>
      <c r="BJ614" s="1005">
        <v>1750</v>
      </c>
      <c r="BK614" s="1005">
        <v>1269.5999999999999</v>
      </c>
      <c r="BL614" s="1005">
        <v>1400</v>
      </c>
      <c r="BM614" s="1005">
        <v>0.999</v>
      </c>
      <c r="BN614" s="1024">
        <f>+(BO614/(24*30*BK614))</f>
        <v>0.42894087376601558</v>
      </c>
      <c r="BO614" s="1005">
        <v>392100</v>
      </c>
      <c r="BP614" s="1005">
        <f t="shared" si="627"/>
        <v>548467</v>
      </c>
      <c r="BQ614" s="1005">
        <f t="shared" si="628"/>
        <v>0</v>
      </c>
      <c r="BR614" s="1005">
        <v>1750</v>
      </c>
      <c r="BS614" s="1005">
        <v>1269.5999999999999</v>
      </c>
      <c r="BT614" s="1005">
        <v>1400</v>
      </c>
      <c r="BU614" s="1005">
        <v>0.999</v>
      </c>
      <c r="BV614" s="1024">
        <f t="shared" si="629"/>
        <v>0.35228265951175886</v>
      </c>
      <c r="BW614" s="1005">
        <v>332760</v>
      </c>
      <c r="BX614" s="1005">
        <f t="shared" si="630"/>
        <v>566749</v>
      </c>
      <c r="BY614" s="1005">
        <f t="shared" si="631"/>
        <v>0</v>
      </c>
      <c r="BZ614" s="1005">
        <v>1750</v>
      </c>
      <c r="CA614" s="1005">
        <v>1276.8</v>
      </c>
      <c r="CB614" s="1005">
        <v>1400</v>
      </c>
      <c r="CC614" s="1005">
        <v>0.99880000000000002</v>
      </c>
      <c r="CD614" s="1024">
        <f>+(CE614/(24*31*CA614))</f>
        <v>0.33861114479747756</v>
      </c>
      <c r="CE614" s="1005">
        <v>321660</v>
      </c>
      <c r="CF614" s="1005">
        <f t="shared" si="633"/>
        <v>569964</v>
      </c>
      <c r="CG614" s="1005">
        <f t="shared" si="634"/>
        <v>0</v>
      </c>
      <c r="CH614" s="1005">
        <v>1750</v>
      </c>
      <c r="CI614" s="1005">
        <v>1256.4000000000001</v>
      </c>
      <c r="CJ614" s="1005">
        <v>1400</v>
      </c>
      <c r="CK614" s="1005">
        <v>0.99890000000000001</v>
      </c>
      <c r="CL614" s="1024">
        <f>+(CM614/(24*28*CI614))</f>
        <v>0.35525253558921177</v>
      </c>
      <c r="CM614" s="1005">
        <v>299940</v>
      </c>
      <c r="CN614" s="1005">
        <f t="shared" si="636"/>
        <v>506580</v>
      </c>
      <c r="CO614" s="1005">
        <f t="shared" si="637"/>
        <v>0</v>
      </c>
      <c r="CP614" s="1005">
        <v>1750</v>
      </c>
      <c r="CQ614" s="1005">
        <v>1264.8</v>
      </c>
      <c r="CR614" s="1005">
        <v>1400</v>
      </c>
      <c r="CS614" s="1005">
        <v>0.99850000000000005</v>
      </c>
      <c r="CT614" s="1024">
        <f>+(CU614/(24*31*CQ614))</f>
        <v>0.3998783436371427</v>
      </c>
      <c r="CU614" s="1005">
        <v>376290</v>
      </c>
      <c r="CV614" s="1005">
        <f t="shared" si="639"/>
        <v>564607</v>
      </c>
      <c r="CW614" s="1005">
        <f t="shared" si="640"/>
        <v>0</v>
      </c>
    </row>
    <row r="615" spans="1:101">
      <c r="A615" s="1004">
        <v>15</v>
      </c>
      <c r="B615" s="1005" t="s">
        <v>24</v>
      </c>
      <c r="C615" s="1004" t="s">
        <v>1274</v>
      </c>
      <c r="D615" s="1005" t="s">
        <v>2011</v>
      </c>
      <c r="E615" s="1004" t="s">
        <v>119</v>
      </c>
      <c r="F615" s="1004">
        <v>7000</v>
      </c>
      <c r="G615" s="1005">
        <v>520</v>
      </c>
      <c r="H615" s="1004">
        <v>5600</v>
      </c>
      <c r="I615" s="1005">
        <v>0.85609999999999997</v>
      </c>
      <c r="J615" s="1024">
        <f t="shared" si="641"/>
        <v>0.87072649572649574</v>
      </c>
      <c r="K615" s="1005">
        <v>326000</v>
      </c>
      <c r="L615" s="1005">
        <f t="shared" si="606"/>
        <v>224640</v>
      </c>
      <c r="M615" s="1005">
        <f t="shared" si="607"/>
        <v>101360</v>
      </c>
      <c r="N615" s="1005">
        <v>7000</v>
      </c>
      <c r="O615" s="1005">
        <v>560</v>
      </c>
      <c r="P615" s="1005">
        <v>5600</v>
      </c>
      <c r="Q615" s="1005">
        <v>0.85560000000000003</v>
      </c>
      <c r="R615" s="1024">
        <f t="shared" si="642"/>
        <v>0.71980606758832566</v>
      </c>
      <c r="S615" s="1005">
        <v>299900</v>
      </c>
      <c r="T615" s="1005">
        <f t="shared" si="609"/>
        <v>249984</v>
      </c>
      <c r="U615" s="1005">
        <f t="shared" si="610"/>
        <v>49916</v>
      </c>
      <c r="V615" s="1005">
        <v>7000</v>
      </c>
      <c r="W615" s="1005">
        <v>400</v>
      </c>
      <c r="X615" s="1005">
        <v>5600</v>
      </c>
      <c r="Y615" s="1005">
        <v>0.9022</v>
      </c>
      <c r="Z615" s="1024">
        <f t="shared" si="643"/>
        <v>0.88437500000000002</v>
      </c>
      <c r="AA615" s="1005">
        <v>254700</v>
      </c>
      <c r="AB615" s="1005">
        <f t="shared" si="612"/>
        <v>172800</v>
      </c>
      <c r="AC615" s="1005">
        <f t="shared" si="613"/>
        <v>81900</v>
      </c>
      <c r="AD615" s="1005">
        <v>7000</v>
      </c>
      <c r="AE615" s="1005">
        <v>480</v>
      </c>
      <c r="AF615" s="1005">
        <v>5600</v>
      </c>
      <c r="AG615" s="1005">
        <v>0.85499999999999998</v>
      </c>
      <c r="AH615" s="1024">
        <f t="shared" si="644"/>
        <v>0.78797043010752688</v>
      </c>
      <c r="AI615" s="1005">
        <v>281400</v>
      </c>
      <c r="AJ615" s="1005">
        <f t="shared" si="615"/>
        <v>214272</v>
      </c>
      <c r="AK615" s="1005">
        <f t="shared" si="616"/>
        <v>67128</v>
      </c>
      <c r="AL615" s="1005">
        <v>7000</v>
      </c>
      <c r="AM615" s="1005">
        <v>480</v>
      </c>
      <c r="AN615" s="1005">
        <v>5600</v>
      </c>
      <c r="AO615" s="1005">
        <v>0.88049999999999995</v>
      </c>
      <c r="AP615" s="1024">
        <f t="shared" si="645"/>
        <v>0.62976030465949817</v>
      </c>
      <c r="AQ615" s="1005">
        <v>224900</v>
      </c>
      <c r="AR615" s="1005">
        <f t="shared" si="618"/>
        <v>214272</v>
      </c>
      <c r="AS615" s="1005">
        <f t="shared" si="619"/>
        <v>10628</v>
      </c>
      <c r="AT615" s="1005">
        <v>7000</v>
      </c>
      <c r="AU615" s="1005">
        <v>400</v>
      </c>
      <c r="AV615" s="1005">
        <v>5600</v>
      </c>
      <c r="AW615" s="1005">
        <v>0.99990000000000001</v>
      </c>
      <c r="AX615" s="1024">
        <f t="shared" si="646"/>
        <v>0.80313541666666666</v>
      </c>
      <c r="AY615" s="1005">
        <v>231303</v>
      </c>
      <c r="AZ615" s="1005">
        <f t="shared" si="621"/>
        <v>172800</v>
      </c>
      <c r="BA615" s="1005">
        <f t="shared" si="622"/>
        <v>58503</v>
      </c>
      <c r="BB615" s="1005">
        <v>7000</v>
      </c>
      <c r="BC615" s="1005">
        <v>480</v>
      </c>
      <c r="BD615" s="1005">
        <v>5600</v>
      </c>
      <c r="BE615" s="1005">
        <v>0.83830000000000005</v>
      </c>
      <c r="BF615" s="1024">
        <f t="shared" si="647"/>
        <v>0.75184811827956988</v>
      </c>
      <c r="BG615" s="1005">
        <v>268500</v>
      </c>
      <c r="BH615" s="1005">
        <f t="shared" si="624"/>
        <v>214272</v>
      </c>
      <c r="BI615" s="1005">
        <f t="shared" si="625"/>
        <v>54228</v>
      </c>
      <c r="BJ615" s="1005">
        <v>7000</v>
      </c>
      <c r="BK615" s="1005">
        <v>280</v>
      </c>
      <c r="BL615" s="1005">
        <v>5600</v>
      </c>
      <c r="BM615" s="1005">
        <v>1</v>
      </c>
      <c r="BN615" s="1024">
        <f>+(BO615/(24*30*BK615))</f>
        <v>1.0173611111111112</v>
      </c>
      <c r="BO615" s="1005">
        <v>205100</v>
      </c>
      <c r="BP615" s="1005">
        <f t="shared" si="627"/>
        <v>120960</v>
      </c>
      <c r="BQ615" s="1005">
        <f t="shared" si="628"/>
        <v>84140</v>
      </c>
      <c r="BR615" s="1005">
        <v>7000</v>
      </c>
      <c r="BS615" s="1005">
        <v>400</v>
      </c>
      <c r="BT615" s="1005">
        <v>5600</v>
      </c>
      <c r="BU615" s="1005">
        <v>0.99950000000000006</v>
      </c>
      <c r="BV615" s="1024">
        <f t="shared" si="629"/>
        <v>0.71202956989247312</v>
      </c>
      <c r="BW615" s="1005">
        <v>211900</v>
      </c>
      <c r="BX615" s="1005">
        <f t="shared" si="630"/>
        <v>178560</v>
      </c>
      <c r="BY615" s="1005">
        <f t="shared" si="631"/>
        <v>33340</v>
      </c>
      <c r="BZ615" s="1005">
        <v>7000</v>
      </c>
      <c r="CA615" s="1005">
        <v>280</v>
      </c>
      <c r="CB615" s="1005">
        <v>5600</v>
      </c>
      <c r="CC615" s="1005">
        <v>1.0004</v>
      </c>
      <c r="CD615" s="1024">
        <f>+(CE615/(24*31*CA615))</f>
        <v>1.0339861751152073</v>
      </c>
      <c r="CE615" s="1005">
        <v>215400</v>
      </c>
      <c r="CF615" s="1005">
        <f t="shared" si="633"/>
        <v>124992</v>
      </c>
      <c r="CG615" s="1005">
        <f t="shared" si="634"/>
        <v>90408</v>
      </c>
      <c r="CH615" s="1005">
        <v>7000</v>
      </c>
      <c r="CI615" s="1005">
        <v>320</v>
      </c>
      <c r="CJ615" s="1005">
        <v>5600</v>
      </c>
      <c r="CK615" s="1005">
        <v>1</v>
      </c>
      <c r="CL615" s="1024">
        <f>+(CM615/(24*28*CI615))</f>
        <v>0.83472842261904767</v>
      </c>
      <c r="CM615" s="1005">
        <v>179500</v>
      </c>
      <c r="CN615" s="1005">
        <f t="shared" si="636"/>
        <v>129024</v>
      </c>
      <c r="CO615" s="1005">
        <f t="shared" si="637"/>
        <v>50476</v>
      </c>
      <c r="CP615" s="1005">
        <v>2000</v>
      </c>
      <c r="CQ615" s="1005">
        <v>280</v>
      </c>
      <c r="CR615" s="1005">
        <v>1600</v>
      </c>
      <c r="CS615" s="1005">
        <v>0.99939999999999996</v>
      </c>
      <c r="CT615" s="1024">
        <f>+(CU615/(24*31*CQ615))</f>
        <v>0.94758064516129037</v>
      </c>
      <c r="CU615" s="1005">
        <v>197400</v>
      </c>
      <c r="CV615" s="1005">
        <f t="shared" si="639"/>
        <v>124992</v>
      </c>
      <c r="CW615" s="1005">
        <f t="shared" si="640"/>
        <v>72408</v>
      </c>
    </row>
    <row r="616" spans="1:101">
      <c r="A616" s="1004">
        <v>16</v>
      </c>
      <c r="B616" s="1005" t="s">
        <v>2015</v>
      </c>
      <c r="C616" s="1004" t="s">
        <v>1274</v>
      </c>
      <c r="D616" s="1005" t="s">
        <v>2214</v>
      </c>
      <c r="E616" s="1004" t="s">
        <v>55</v>
      </c>
      <c r="F616" s="1004">
        <v>2000</v>
      </c>
      <c r="G616" s="1005">
        <v>480</v>
      </c>
      <c r="H616" s="1004">
        <v>1600</v>
      </c>
      <c r="I616" s="1005">
        <v>0.65569999999999995</v>
      </c>
      <c r="J616" s="1024">
        <f t="shared" si="641"/>
        <v>0.26927083333333335</v>
      </c>
      <c r="K616" s="1005">
        <v>93060</v>
      </c>
      <c r="L616" s="1005">
        <f t="shared" si="606"/>
        <v>207360</v>
      </c>
      <c r="M616" s="1005">
        <f t="shared" si="607"/>
        <v>0</v>
      </c>
      <c r="N616" s="1005">
        <v>2000</v>
      </c>
      <c r="O616" s="1005">
        <v>480</v>
      </c>
      <c r="P616" s="1005">
        <v>1600</v>
      </c>
      <c r="Q616" s="1005">
        <v>0.63460000000000005</v>
      </c>
      <c r="R616" s="1024">
        <f t="shared" si="642"/>
        <v>0.27730174731182794</v>
      </c>
      <c r="S616" s="1005">
        <v>99030</v>
      </c>
      <c r="T616" s="1005">
        <f t="shared" si="609"/>
        <v>214272</v>
      </c>
      <c r="U616" s="1005">
        <f t="shared" si="610"/>
        <v>0</v>
      </c>
      <c r="V616" s="1005">
        <v>2000</v>
      </c>
      <c r="W616" s="1005">
        <v>540</v>
      </c>
      <c r="X616" s="1005">
        <v>1600</v>
      </c>
      <c r="Y616" s="1005">
        <v>0.61209999999999998</v>
      </c>
      <c r="Z616" s="1024">
        <f t="shared" si="643"/>
        <v>0.12415123456790124</v>
      </c>
      <c r="AA616" s="1005">
        <v>48270</v>
      </c>
      <c r="AB616" s="1005">
        <f t="shared" si="612"/>
        <v>233280</v>
      </c>
      <c r="AC616" s="1005">
        <f t="shared" si="613"/>
        <v>0</v>
      </c>
      <c r="AD616" s="1005">
        <v>2000</v>
      </c>
      <c r="AE616" s="1005">
        <v>540</v>
      </c>
      <c r="AF616" s="1005">
        <v>1600</v>
      </c>
      <c r="AG616" s="1005">
        <v>0.76339999999999997</v>
      </c>
      <c r="AH616" s="1024">
        <f t="shared" si="644"/>
        <v>6.9444444444444441E-3</v>
      </c>
      <c r="AI616" s="1005">
        <v>2790</v>
      </c>
      <c r="AJ616" s="1005">
        <f t="shared" si="615"/>
        <v>241056</v>
      </c>
      <c r="AK616" s="1005">
        <f t="shared" si="616"/>
        <v>0</v>
      </c>
      <c r="AL616" s="1005">
        <v>2000</v>
      </c>
      <c r="AM616" s="1005">
        <v>157.19999999999999</v>
      </c>
      <c r="AN616" s="1005">
        <v>1600</v>
      </c>
      <c r="AO616" s="1005">
        <v>0.87809999999999999</v>
      </c>
      <c r="AP616" s="1024">
        <f t="shared" si="645"/>
        <v>0.1031149963063285</v>
      </c>
      <c r="AQ616" s="1005">
        <v>12060</v>
      </c>
      <c r="AR616" s="1005">
        <f t="shared" si="618"/>
        <v>70174</v>
      </c>
      <c r="AS616" s="1005">
        <f t="shared" si="619"/>
        <v>0</v>
      </c>
      <c r="AT616" s="1005">
        <v>2000</v>
      </c>
      <c r="AU616" s="1005">
        <v>480</v>
      </c>
      <c r="AV616" s="1005">
        <v>1600</v>
      </c>
      <c r="AW616" s="1005">
        <v>0.72440000000000004</v>
      </c>
      <c r="AX616" s="1024">
        <f t="shared" si="646"/>
        <v>0.18368055555555557</v>
      </c>
      <c r="AY616" s="1005">
        <v>63480</v>
      </c>
      <c r="AZ616" s="1005">
        <f t="shared" si="621"/>
        <v>207360</v>
      </c>
      <c r="BA616" s="1005">
        <f t="shared" si="622"/>
        <v>0</v>
      </c>
      <c r="BB616" s="1005">
        <v>2000</v>
      </c>
      <c r="BC616" s="1005">
        <v>544.79999999999995</v>
      </c>
      <c r="BD616" s="1005">
        <v>1600</v>
      </c>
      <c r="BE616" s="1005">
        <v>0.68869999999999998</v>
      </c>
      <c r="BF616" s="1024">
        <f t="shared" si="647"/>
        <v>0.29627623040121265</v>
      </c>
      <c r="BG616" s="1005">
        <v>120090</v>
      </c>
      <c r="BH616" s="1005">
        <f t="shared" si="624"/>
        <v>243199</v>
      </c>
      <c r="BI616" s="1005">
        <f t="shared" si="625"/>
        <v>0</v>
      </c>
      <c r="BJ616" s="1005">
        <v>2000</v>
      </c>
      <c r="BK616" s="1005">
        <v>550.79999999999995</v>
      </c>
      <c r="BL616" s="1005">
        <v>1600</v>
      </c>
      <c r="BM616" s="1005">
        <v>0.66539999999999999</v>
      </c>
      <c r="BN616" s="1024">
        <f>+(BO616/(24*30*BK616))</f>
        <v>0.22769910433309129</v>
      </c>
      <c r="BO616" s="1005">
        <v>90300</v>
      </c>
      <c r="BP616" s="1005">
        <f t="shared" si="627"/>
        <v>237946</v>
      </c>
      <c r="BQ616" s="1005">
        <f t="shared" si="628"/>
        <v>0</v>
      </c>
      <c r="BR616" s="1005">
        <v>2000</v>
      </c>
      <c r="BS616" s="1005">
        <v>110.4</v>
      </c>
      <c r="BT616" s="1005">
        <v>1600</v>
      </c>
      <c r="BU616" s="1005">
        <v>0.65229999999999999</v>
      </c>
      <c r="BV616" s="1024">
        <f t="shared" si="629"/>
        <v>0.43865416082281439</v>
      </c>
      <c r="BW616" s="1005">
        <v>36030</v>
      </c>
      <c r="BX616" s="1005">
        <f t="shared" si="630"/>
        <v>49283</v>
      </c>
      <c r="BY616" s="1005">
        <f t="shared" si="631"/>
        <v>0</v>
      </c>
      <c r="BZ616" s="1005">
        <v>2000</v>
      </c>
      <c r="CA616" s="1005">
        <v>108</v>
      </c>
      <c r="CB616" s="1005">
        <v>1600</v>
      </c>
      <c r="CC616" s="1005">
        <v>0.65690000000000004</v>
      </c>
      <c r="CD616" s="1024">
        <f>+(CE616/(24*31*CA616))</f>
        <v>0.25518966547192351</v>
      </c>
      <c r="CE616" s="1005">
        <v>20505</v>
      </c>
      <c r="CF616" s="1005">
        <f t="shared" si="633"/>
        <v>48211</v>
      </c>
      <c r="CG616" s="1005">
        <f t="shared" si="634"/>
        <v>0</v>
      </c>
      <c r="CH616" s="1005">
        <v>2000</v>
      </c>
      <c r="CI616" s="1005">
        <v>115.2</v>
      </c>
      <c r="CJ616" s="1005">
        <v>1600</v>
      </c>
      <c r="CK616" s="1005">
        <v>0.70269999999999999</v>
      </c>
      <c r="CL616" s="1024">
        <f>+(CM616/(24*28*CI616))</f>
        <v>0.29335627480158727</v>
      </c>
      <c r="CM616" s="1005">
        <v>22710</v>
      </c>
      <c r="CN616" s="1005">
        <f t="shared" si="636"/>
        <v>46449</v>
      </c>
      <c r="CO616" s="1005">
        <f t="shared" si="637"/>
        <v>0</v>
      </c>
      <c r="CP616" s="1005">
        <v>2000</v>
      </c>
      <c r="CQ616" s="1005">
        <v>64.8</v>
      </c>
      <c r="CR616" s="1005">
        <v>1600</v>
      </c>
      <c r="CS616" s="1005">
        <v>0.82099999999999995</v>
      </c>
      <c r="CT616" s="1024">
        <f>+(CU616/(24*31*CQ616))</f>
        <v>9.738401035444047E-2</v>
      </c>
      <c r="CU616" s="1005">
        <v>4695</v>
      </c>
      <c r="CV616" s="1005">
        <f t="shared" si="639"/>
        <v>28927</v>
      </c>
      <c r="CW616" s="1005">
        <f t="shared" si="640"/>
        <v>0</v>
      </c>
    </row>
    <row r="617" spans="1:101">
      <c r="A617" s="1004">
        <v>17</v>
      </c>
      <c r="B617" s="1005" t="s">
        <v>364</v>
      </c>
      <c r="C617" s="1004" t="s">
        <v>1274</v>
      </c>
      <c r="D617" s="1005" t="s">
        <v>2011</v>
      </c>
      <c r="E617" s="1004" t="s">
        <v>55</v>
      </c>
      <c r="F617" s="1004">
        <v>2000</v>
      </c>
      <c r="G617" s="1005">
        <v>1136.0999999999999</v>
      </c>
      <c r="H617" s="1004">
        <v>1600</v>
      </c>
      <c r="I617" s="1005">
        <v>0.81520000000000004</v>
      </c>
      <c r="J617" s="1024">
        <f t="shared" si="641"/>
        <v>0.46790188657101789</v>
      </c>
      <c r="K617" s="1005">
        <v>382740</v>
      </c>
      <c r="L617" s="1005">
        <f t="shared" si="606"/>
        <v>490795</v>
      </c>
      <c r="M617" s="1005">
        <f t="shared" si="607"/>
        <v>0</v>
      </c>
      <c r="N617" s="1005">
        <v>2000</v>
      </c>
      <c r="O617" s="1005">
        <v>982.5</v>
      </c>
      <c r="P617" s="1005">
        <v>1600</v>
      </c>
      <c r="Q617" s="1005">
        <v>0.89029999999999998</v>
      </c>
      <c r="R617" s="1024">
        <f t="shared" si="642"/>
        <v>0.37429204629401625</v>
      </c>
      <c r="S617" s="1005">
        <v>273600</v>
      </c>
      <c r="T617" s="1005">
        <f t="shared" si="609"/>
        <v>438588</v>
      </c>
      <c r="U617" s="1005">
        <f t="shared" si="610"/>
        <v>0</v>
      </c>
      <c r="V617" s="1005">
        <v>2000</v>
      </c>
      <c r="W617" s="1005">
        <v>1151.0999999999999</v>
      </c>
      <c r="X617" s="1005">
        <v>1600</v>
      </c>
      <c r="Y617" s="1005">
        <v>0.88739999999999997</v>
      </c>
      <c r="Z617" s="1024">
        <f t="shared" si="643"/>
        <v>0.38691251846060298</v>
      </c>
      <c r="AA617" s="1005">
        <v>320670</v>
      </c>
      <c r="AB617" s="1005">
        <f t="shared" si="612"/>
        <v>497275</v>
      </c>
      <c r="AC617" s="1005">
        <f t="shared" si="613"/>
        <v>0</v>
      </c>
      <c r="AD617" s="1005">
        <v>2000</v>
      </c>
      <c r="AE617" s="1005">
        <v>1027.5</v>
      </c>
      <c r="AF617" s="1005">
        <v>1600</v>
      </c>
      <c r="AG617" s="1005">
        <v>0.89759999999999995</v>
      </c>
      <c r="AH617" s="1024">
        <f t="shared" si="644"/>
        <v>0.36398241896240485</v>
      </c>
      <c r="AI617" s="1005">
        <v>278250</v>
      </c>
      <c r="AJ617" s="1005">
        <f t="shared" si="615"/>
        <v>458676</v>
      </c>
      <c r="AK617" s="1005">
        <f t="shared" si="616"/>
        <v>0</v>
      </c>
      <c r="AL617" s="1005">
        <v>2000</v>
      </c>
      <c r="AM617" s="1005">
        <v>1053.9000000000001</v>
      </c>
      <c r="AN617" s="1005">
        <v>1600</v>
      </c>
      <c r="AO617" s="1005">
        <v>0.87860000000000005</v>
      </c>
      <c r="AP617" s="1024">
        <f t="shared" si="645"/>
        <v>0.46455714412520005</v>
      </c>
      <c r="AQ617" s="1005">
        <v>364260</v>
      </c>
      <c r="AR617" s="1005">
        <f t="shared" si="618"/>
        <v>470461</v>
      </c>
      <c r="AS617" s="1005">
        <f t="shared" si="619"/>
        <v>0</v>
      </c>
      <c r="AT617" s="1005">
        <v>2000</v>
      </c>
      <c r="AU617" s="1005">
        <v>1116.5999999999999</v>
      </c>
      <c r="AV617" s="1005">
        <v>1600</v>
      </c>
      <c r="AW617" s="1005">
        <v>0.86199999999999999</v>
      </c>
      <c r="AX617" s="1024">
        <f t="shared" si="646"/>
        <v>0.39162785837960479</v>
      </c>
      <c r="AY617" s="1005">
        <v>314850</v>
      </c>
      <c r="AZ617" s="1005">
        <f t="shared" si="621"/>
        <v>482371</v>
      </c>
      <c r="BA617" s="1005">
        <f t="shared" si="622"/>
        <v>0</v>
      </c>
      <c r="BB617" s="1005">
        <v>2000</v>
      </c>
      <c r="BC617" s="1005">
        <v>999</v>
      </c>
      <c r="BD617" s="1005">
        <v>1600</v>
      </c>
      <c r="BE617" s="1005">
        <v>0.91620000000000001</v>
      </c>
      <c r="BF617" s="1024">
        <f t="shared" si="647"/>
        <v>0.34591042655558785</v>
      </c>
      <c r="BG617" s="1005">
        <v>257100</v>
      </c>
      <c r="BH617" s="1005">
        <f t="shared" si="624"/>
        <v>445954</v>
      </c>
      <c r="BI617" s="1005">
        <f t="shared" si="625"/>
        <v>0</v>
      </c>
      <c r="BJ617" s="1005">
        <v>2000</v>
      </c>
      <c r="BK617" s="1005">
        <v>900</v>
      </c>
      <c r="BL617" s="1005">
        <v>1600</v>
      </c>
      <c r="BM617" s="1005">
        <v>0.94840000000000002</v>
      </c>
      <c r="BN617" s="1024">
        <f>+(BO617/(24*30*BK617))</f>
        <v>0.70134259259259257</v>
      </c>
      <c r="BO617" s="1005">
        <v>454470</v>
      </c>
      <c r="BP617" s="1005">
        <f t="shared" si="627"/>
        <v>388800</v>
      </c>
      <c r="BQ617" s="1005">
        <f t="shared" si="628"/>
        <v>65670</v>
      </c>
      <c r="BR617" s="1005">
        <v>2000</v>
      </c>
      <c r="BS617" s="1005">
        <v>900</v>
      </c>
      <c r="BT617" s="1005">
        <v>1600</v>
      </c>
      <c r="BU617" s="1005">
        <v>0.9829</v>
      </c>
      <c r="BV617" s="1024">
        <f t="shared" si="629"/>
        <v>0.31496415770609321</v>
      </c>
      <c r="BW617" s="1005">
        <v>210900</v>
      </c>
      <c r="BX617" s="1005">
        <f t="shared" si="630"/>
        <v>401760</v>
      </c>
      <c r="BY617" s="1005">
        <f t="shared" si="631"/>
        <v>0</v>
      </c>
      <c r="BZ617" s="1005">
        <v>2000</v>
      </c>
      <c r="CA617" s="1005">
        <v>1146</v>
      </c>
      <c r="CB617" s="1005">
        <v>1600</v>
      </c>
      <c r="CC617" s="1005">
        <v>0.97609999999999997</v>
      </c>
      <c r="CD617" s="1024">
        <f>+(CE617/(24*31*CA617))</f>
        <v>0.2529133592298598</v>
      </c>
      <c r="CE617" s="1005">
        <v>215640</v>
      </c>
      <c r="CF617" s="1005">
        <f t="shared" si="633"/>
        <v>511574</v>
      </c>
      <c r="CG617" s="1005">
        <f t="shared" si="634"/>
        <v>0</v>
      </c>
      <c r="CH617" s="1005">
        <v>2000</v>
      </c>
      <c r="CI617" s="1005">
        <v>963</v>
      </c>
      <c r="CJ617" s="1005">
        <v>1600</v>
      </c>
      <c r="CK617" s="1005">
        <v>0.93369999999999997</v>
      </c>
      <c r="CL617" s="1024">
        <f>+(CM617/(24*28*CI617))</f>
        <v>0.43261385551105175</v>
      </c>
      <c r="CM617" s="1005">
        <v>279960</v>
      </c>
      <c r="CN617" s="1005">
        <f t="shared" si="636"/>
        <v>388282</v>
      </c>
      <c r="CO617" s="1005">
        <f t="shared" si="637"/>
        <v>0</v>
      </c>
      <c r="CP617" s="1005">
        <v>2000</v>
      </c>
      <c r="CQ617" s="1005">
        <v>1092</v>
      </c>
      <c r="CR617" s="1005">
        <v>1600</v>
      </c>
      <c r="CS617" s="1005">
        <v>0.88339999999999996</v>
      </c>
      <c r="CT617" s="1024">
        <f>+(CU617/(24*31*CQ617))</f>
        <v>0.50622932175351532</v>
      </c>
      <c r="CU617" s="1005">
        <v>411285</v>
      </c>
      <c r="CV617" s="1005">
        <f t="shared" si="639"/>
        <v>487469</v>
      </c>
      <c r="CW617" s="1005">
        <f t="shared" si="640"/>
        <v>0</v>
      </c>
    </row>
    <row r="618" spans="1:101">
      <c r="A618" s="1004">
        <v>18</v>
      </c>
      <c r="B618" s="1005" t="s">
        <v>541</v>
      </c>
      <c r="C618" s="1004" t="s">
        <v>2076</v>
      </c>
      <c r="D618" s="1005" t="s">
        <v>2203</v>
      </c>
      <c r="E618" s="1004" t="s">
        <v>55</v>
      </c>
      <c r="F618" s="1004">
        <v>2000</v>
      </c>
      <c r="G618" s="1005">
        <v>540</v>
      </c>
      <c r="H618" s="1004">
        <v>1600</v>
      </c>
      <c r="I618" s="1005">
        <v>1</v>
      </c>
      <c r="J618" s="1024">
        <f t="shared" si="641"/>
        <v>0.3239969135802469</v>
      </c>
      <c r="K618" s="1005">
        <v>125970</v>
      </c>
      <c r="L618" s="1005">
        <f t="shared" si="606"/>
        <v>233280</v>
      </c>
      <c r="M618" s="1005">
        <f t="shared" si="607"/>
        <v>0</v>
      </c>
      <c r="N618" s="1005">
        <v>2000</v>
      </c>
      <c r="O618" s="1005">
        <v>540</v>
      </c>
      <c r="P618" s="1005">
        <v>1600</v>
      </c>
      <c r="Q618" s="1005">
        <v>0.99950000000000006</v>
      </c>
      <c r="R618" s="1024">
        <f t="shared" si="642"/>
        <v>0.1580794504181601</v>
      </c>
      <c r="S618" s="1005">
        <v>63510</v>
      </c>
      <c r="T618" s="1005">
        <f t="shared" si="609"/>
        <v>241056</v>
      </c>
      <c r="U618" s="1005">
        <f t="shared" si="610"/>
        <v>0</v>
      </c>
      <c r="V618" s="1005">
        <v>2000</v>
      </c>
      <c r="W618" s="1005">
        <v>534</v>
      </c>
      <c r="X618" s="1005">
        <v>1600</v>
      </c>
      <c r="Y618" s="1005">
        <v>0.999</v>
      </c>
      <c r="Z618" s="1024">
        <f t="shared" si="643"/>
        <v>8.1070536828963799E-2</v>
      </c>
      <c r="AA618" s="1005">
        <v>31170</v>
      </c>
      <c r="AB618" s="1005">
        <f t="shared" si="612"/>
        <v>230688</v>
      </c>
      <c r="AC618" s="1005">
        <f t="shared" si="613"/>
        <v>0</v>
      </c>
      <c r="AD618" s="1005">
        <v>2000</v>
      </c>
      <c r="AE618" s="1005">
        <v>534</v>
      </c>
      <c r="AF618" s="1005">
        <v>1600</v>
      </c>
      <c r="AG618" s="1005">
        <v>0.99909999999999999</v>
      </c>
      <c r="AH618" s="1024">
        <f t="shared" si="644"/>
        <v>9.2047239337924372E-2</v>
      </c>
      <c r="AI618" s="1005">
        <v>36570</v>
      </c>
      <c r="AJ618" s="1005">
        <f t="shared" si="615"/>
        <v>238378</v>
      </c>
      <c r="AK618" s="1005">
        <f t="shared" si="616"/>
        <v>0</v>
      </c>
      <c r="AL618" s="1005">
        <v>2000</v>
      </c>
      <c r="AM618" s="1005">
        <v>534</v>
      </c>
      <c r="AN618" s="1005">
        <v>1600</v>
      </c>
      <c r="AO618" s="1005">
        <v>0</v>
      </c>
      <c r="AP618" s="1024">
        <f t="shared" si="645"/>
        <v>0</v>
      </c>
      <c r="AQ618" s="1005">
        <v>0</v>
      </c>
      <c r="AR618" s="1005">
        <f t="shared" si="618"/>
        <v>238378</v>
      </c>
      <c r="AS618" s="1005">
        <f t="shared" si="619"/>
        <v>0</v>
      </c>
      <c r="AT618" s="1005">
        <v>2000</v>
      </c>
      <c r="AU618" s="1005">
        <v>534</v>
      </c>
      <c r="AV618" s="1005">
        <v>1600</v>
      </c>
      <c r="AW618" s="1005">
        <v>0</v>
      </c>
      <c r="AX618" s="1024">
        <f t="shared" si="646"/>
        <v>0</v>
      </c>
      <c r="AY618" s="1005">
        <v>0</v>
      </c>
      <c r="AZ618" s="1005">
        <f t="shared" si="621"/>
        <v>230688</v>
      </c>
      <c r="BA618" s="1005">
        <f t="shared" si="622"/>
        <v>0</v>
      </c>
      <c r="BB618" s="1005">
        <v>2000</v>
      </c>
      <c r="BC618" s="1005">
        <v>534</v>
      </c>
      <c r="BD618" s="1005">
        <v>1600</v>
      </c>
      <c r="BE618" s="1005">
        <v>0</v>
      </c>
      <c r="BF618" s="1024">
        <f t="shared" si="647"/>
        <v>0</v>
      </c>
      <c r="BG618" s="1005">
        <v>0</v>
      </c>
      <c r="BH618" s="1005">
        <f t="shared" si="624"/>
        <v>238378</v>
      </c>
      <c r="BI618" s="1005">
        <f t="shared" si="625"/>
        <v>0</v>
      </c>
      <c r="BJ618" s="1005"/>
      <c r="BK618" s="1005"/>
      <c r="BL618" s="1005"/>
      <c r="BM618" s="1005"/>
      <c r="BN618" s="1024">
        <v>0</v>
      </c>
      <c r="BO618" s="1005"/>
      <c r="BP618" s="1005">
        <f t="shared" si="627"/>
        <v>0</v>
      </c>
      <c r="BQ618" s="1005">
        <f t="shared" si="628"/>
        <v>0</v>
      </c>
      <c r="BR618" s="1005"/>
      <c r="BS618" s="1005"/>
      <c r="BT618" s="1005"/>
      <c r="BU618" s="1005"/>
      <c r="BV618" s="1024">
        <v>0</v>
      </c>
      <c r="BW618" s="1005"/>
      <c r="BX618" s="1005">
        <f t="shared" si="630"/>
        <v>0</v>
      </c>
      <c r="BY618" s="1005">
        <f t="shared" si="631"/>
        <v>0</v>
      </c>
      <c r="BZ618" s="1005"/>
      <c r="CA618" s="1005"/>
      <c r="CB618" s="1005"/>
      <c r="CC618" s="1005"/>
      <c r="CD618" s="1024">
        <v>0</v>
      </c>
      <c r="CE618" s="1005"/>
      <c r="CF618" s="1005">
        <f t="shared" si="633"/>
        <v>0</v>
      </c>
      <c r="CG618" s="1005">
        <f t="shared" si="634"/>
        <v>0</v>
      </c>
      <c r="CH618" s="1005"/>
      <c r="CI618" s="1005"/>
      <c r="CJ618" s="1005"/>
      <c r="CK618" s="1005"/>
      <c r="CL618" s="1024">
        <v>0</v>
      </c>
      <c r="CM618" s="1005"/>
      <c r="CN618" s="1005">
        <f t="shared" si="636"/>
        <v>0</v>
      </c>
      <c r="CO618" s="1005">
        <f t="shared" si="637"/>
        <v>0</v>
      </c>
      <c r="CP618" s="1005"/>
      <c r="CQ618" s="1005"/>
      <c r="CR618" s="1005"/>
      <c r="CS618" s="1005"/>
      <c r="CT618" s="1024">
        <v>0</v>
      </c>
      <c r="CU618" s="1005"/>
      <c r="CV618" s="1005">
        <f t="shared" si="639"/>
        <v>0</v>
      </c>
      <c r="CW618" s="1005">
        <f t="shared" si="640"/>
        <v>0</v>
      </c>
    </row>
    <row r="619" spans="1:101">
      <c r="A619" s="1004">
        <v>19</v>
      </c>
      <c r="B619" s="1005" t="s">
        <v>1623</v>
      </c>
      <c r="C619" s="1004" t="s">
        <v>1274</v>
      </c>
      <c r="D619" s="1005" t="s">
        <v>2011</v>
      </c>
      <c r="E619" s="1004" t="s">
        <v>55</v>
      </c>
      <c r="F619" s="1004">
        <v>2000</v>
      </c>
      <c r="G619" s="1005">
        <v>2808</v>
      </c>
      <c r="H619" s="1004">
        <v>2808</v>
      </c>
      <c r="I619" s="1005">
        <v>0.90039999999999998</v>
      </c>
      <c r="J619" s="1024">
        <f t="shared" si="641"/>
        <v>0.23939537828426719</v>
      </c>
      <c r="K619" s="1005">
        <v>484000</v>
      </c>
      <c r="L619" s="1005">
        <f t="shared" si="606"/>
        <v>1213056</v>
      </c>
      <c r="M619" s="1005">
        <f t="shared" si="607"/>
        <v>0</v>
      </c>
      <c r="N619" s="1005">
        <v>2000</v>
      </c>
      <c r="O619" s="1005">
        <v>2228</v>
      </c>
      <c r="P619" s="1005">
        <v>2228</v>
      </c>
      <c r="Q619" s="1005">
        <v>0.92020000000000002</v>
      </c>
      <c r="R619" s="1024">
        <f t="shared" si="642"/>
        <v>0.2864628578598869</v>
      </c>
      <c r="S619" s="1005">
        <v>474850</v>
      </c>
      <c r="T619" s="1005">
        <f t="shared" si="609"/>
        <v>994579</v>
      </c>
      <c r="U619" s="1005">
        <f t="shared" si="610"/>
        <v>0</v>
      </c>
      <c r="V619" s="1005">
        <v>2000</v>
      </c>
      <c r="W619" s="1005">
        <v>3992</v>
      </c>
      <c r="X619" s="1005">
        <v>3992</v>
      </c>
      <c r="Y619" s="1005">
        <v>0.93640000000000001</v>
      </c>
      <c r="Z619" s="1024">
        <f t="shared" si="643"/>
        <v>0.20520207080828323</v>
      </c>
      <c r="AA619" s="1005">
        <v>589800</v>
      </c>
      <c r="AB619" s="1005">
        <f t="shared" si="612"/>
        <v>1724544</v>
      </c>
      <c r="AC619" s="1005">
        <f t="shared" si="613"/>
        <v>0</v>
      </c>
      <c r="AD619" s="1005">
        <v>2000</v>
      </c>
      <c r="AE619" s="1005">
        <v>1816</v>
      </c>
      <c r="AF619" s="1005">
        <v>1816</v>
      </c>
      <c r="AG619" s="1005">
        <v>0.89670000000000005</v>
      </c>
      <c r="AH619" s="1024">
        <f t="shared" si="644"/>
        <v>0.19606188716782719</v>
      </c>
      <c r="AI619" s="1005">
        <v>264900</v>
      </c>
      <c r="AJ619" s="1005">
        <f t="shared" si="615"/>
        <v>810662</v>
      </c>
      <c r="AK619" s="1005">
        <f t="shared" si="616"/>
        <v>0</v>
      </c>
      <c r="AL619" s="1005">
        <v>2000</v>
      </c>
      <c r="AM619" s="1005">
        <v>1792</v>
      </c>
      <c r="AN619" s="1005">
        <v>1792</v>
      </c>
      <c r="AO619" s="1005">
        <v>0.94340000000000002</v>
      </c>
      <c r="AP619" s="1024">
        <f t="shared" si="645"/>
        <v>0.24534070180491552</v>
      </c>
      <c r="AQ619" s="1005">
        <v>327100</v>
      </c>
      <c r="AR619" s="1005">
        <f t="shared" si="618"/>
        <v>799949</v>
      </c>
      <c r="AS619" s="1005">
        <f t="shared" si="619"/>
        <v>0</v>
      </c>
      <c r="AT619" s="1005">
        <v>2000</v>
      </c>
      <c r="AU619" s="1005">
        <v>1228</v>
      </c>
      <c r="AV619" s="1005">
        <v>1600</v>
      </c>
      <c r="AW619" s="1005">
        <v>0.96460000000000001</v>
      </c>
      <c r="AX619" s="1024">
        <f t="shared" si="646"/>
        <v>0.36786328266377127</v>
      </c>
      <c r="AY619" s="1005">
        <v>325250</v>
      </c>
      <c r="AZ619" s="1005">
        <f t="shared" si="621"/>
        <v>530496</v>
      </c>
      <c r="BA619" s="1005">
        <f t="shared" si="622"/>
        <v>0</v>
      </c>
      <c r="BB619" s="1005">
        <v>2000</v>
      </c>
      <c r="BC619" s="1005">
        <v>1512</v>
      </c>
      <c r="BD619" s="1005">
        <v>1600</v>
      </c>
      <c r="BE619" s="1005">
        <v>0.95279999999999998</v>
      </c>
      <c r="BF619" s="1024">
        <f t="shared" si="647"/>
        <v>0.23005916823121125</v>
      </c>
      <c r="BG619" s="1005">
        <v>258800</v>
      </c>
      <c r="BH619" s="1005">
        <f t="shared" si="624"/>
        <v>674957</v>
      </c>
      <c r="BI619" s="1005">
        <f t="shared" si="625"/>
        <v>0</v>
      </c>
      <c r="BJ619" s="1005">
        <v>2000</v>
      </c>
      <c r="BK619" s="1005">
        <v>1304</v>
      </c>
      <c r="BL619" s="1005">
        <v>1600</v>
      </c>
      <c r="BM619" s="1005">
        <v>0.9325</v>
      </c>
      <c r="BN619" s="1024">
        <f>+(BO619/(24*30*BK619))</f>
        <v>0.12323193592365371</v>
      </c>
      <c r="BO619" s="1005">
        <v>115700</v>
      </c>
      <c r="BP619" s="1005">
        <f t="shared" si="627"/>
        <v>563328</v>
      </c>
      <c r="BQ619" s="1005">
        <f t="shared" si="628"/>
        <v>0</v>
      </c>
      <c r="BR619" s="1005">
        <v>2000</v>
      </c>
      <c r="BS619" s="1005">
        <v>1676</v>
      </c>
      <c r="BT619" s="1005">
        <v>1676</v>
      </c>
      <c r="BU619" s="1005">
        <v>0.96399999999999997</v>
      </c>
      <c r="BV619" s="1024">
        <f>+(BW619/(24*31*BS619))</f>
        <v>0.15521948058613699</v>
      </c>
      <c r="BW619" s="1005">
        <v>193550</v>
      </c>
      <c r="BX619" s="1005">
        <f t="shared" si="630"/>
        <v>748166</v>
      </c>
      <c r="BY619" s="1005">
        <f t="shared" si="631"/>
        <v>0</v>
      </c>
      <c r="BZ619" s="1005">
        <v>2000</v>
      </c>
      <c r="CA619" s="1005">
        <v>1340</v>
      </c>
      <c r="CB619" s="1005">
        <v>1600</v>
      </c>
      <c r="CC619" s="1005">
        <v>0.95469999999999999</v>
      </c>
      <c r="CD619" s="1024">
        <f>+(CE619/(24*31*CA619))</f>
        <v>0.17197279730380358</v>
      </c>
      <c r="CE619" s="1005">
        <v>171450</v>
      </c>
      <c r="CF619" s="1005">
        <f t="shared" si="633"/>
        <v>598176</v>
      </c>
      <c r="CG619" s="1005">
        <f t="shared" si="634"/>
        <v>0</v>
      </c>
      <c r="CH619" s="1005">
        <v>2000</v>
      </c>
      <c r="CI619" s="1005">
        <v>1320</v>
      </c>
      <c r="CJ619" s="1005">
        <v>1600</v>
      </c>
      <c r="CK619" s="1005">
        <v>0.95640000000000003</v>
      </c>
      <c r="CL619" s="1024">
        <f>+(CM619/(24*28*CI619))</f>
        <v>0.40257485569985568</v>
      </c>
      <c r="CM619" s="1005">
        <v>357100</v>
      </c>
      <c r="CN619" s="1005">
        <f t="shared" si="636"/>
        <v>532224</v>
      </c>
      <c r="CO619" s="1005">
        <f t="shared" si="637"/>
        <v>0</v>
      </c>
      <c r="CP619" s="1005">
        <v>2000</v>
      </c>
      <c r="CQ619" s="1005">
        <v>1384</v>
      </c>
      <c r="CR619" s="1005">
        <v>1600</v>
      </c>
      <c r="CS619" s="1005">
        <v>0.94550000000000001</v>
      </c>
      <c r="CT619" s="1024">
        <f t="shared" ref="CT619:CT624" si="648">+(CU619/(24*31*CQ619))</f>
        <v>0.31368481571259865</v>
      </c>
      <c r="CU619" s="1005">
        <v>323000</v>
      </c>
      <c r="CV619" s="1005">
        <f t="shared" si="639"/>
        <v>617818</v>
      </c>
      <c r="CW619" s="1005">
        <f t="shared" si="640"/>
        <v>0</v>
      </c>
    </row>
    <row r="620" spans="1:101">
      <c r="A620" s="1004">
        <v>20</v>
      </c>
      <c r="B620" s="1005" t="s">
        <v>410</v>
      </c>
      <c r="C620" s="1004" t="s">
        <v>1274</v>
      </c>
      <c r="D620" s="1005" t="s">
        <v>2011</v>
      </c>
      <c r="E620" s="1004" t="s">
        <v>55</v>
      </c>
      <c r="F620" s="1004">
        <v>2000</v>
      </c>
      <c r="G620" s="1005">
        <v>4237.5</v>
      </c>
      <c r="H620" s="1004">
        <v>4237.5</v>
      </c>
      <c r="I620" s="1005">
        <v>0.9587</v>
      </c>
      <c r="J620" s="1024">
        <f t="shared" si="641"/>
        <v>0</v>
      </c>
      <c r="K620" s="1005">
        <v>0</v>
      </c>
      <c r="L620" s="1005">
        <f t="shared" si="606"/>
        <v>1830600</v>
      </c>
      <c r="M620" s="1005">
        <f t="shared" si="607"/>
        <v>0</v>
      </c>
      <c r="N620" s="1005">
        <v>2000</v>
      </c>
      <c r="O620" s="1005">
        <v>3472</v>
      </c>
      <c r="P620" s="1005">
        <v>3472</v>
      </c>
      <c r="Q620" s="1005">
        <v>0.95940000000000003</v>
      </c>
      <c r="R620" s="1024">
        <f t="shared" si="642"/>
        <v>0.41878886700361728</v>
      </c>
      <c r="S620" s="1005">
        <v>1081802</v>
      </c>
      <c r="T620" s="1005">
        <f t="shared" si="609"/>
        <v>1549901</v>
      </c>
      <c r="U620" s="1005">
        <f t="shared" si="610"/>
        <v>0</v>
      </c>
      <c r="V620" s="1005">
        <v>2000</v>
      </c>
      <c r="W620" s="1005">
        <v>1491</v>
      </c>
      <c r="X620" s="1005">
        <v>1600</v>
      </c>
      <c r="Y620" s="1005">
        <v>0.93269999999999997</v>
      </c>
      <c r="Z620" s="1024">
        <f t="shared" si="643"/>
        <v>0.28077725612936882</v>
      </c>
      <c r="AA620" s="1005">
        <v>301420</v>
      </c>
      <c r="AB620" s="1005">
        <f t="shared" si="612"/>
        <v>644112</v>
      </c>
      <c r="AC620" s="1005">
        <f t="shared" si="613"/>
        <v>0</v>
      </c>
      <c r="AD620" s="1005">
        <v>2000</v>
      </c>
      <c r="AE620" s="1005">
        <v>1251</v>
      </c>
      <c r="AF620" s="1005">
        <v>1600</v>
      </c>
      <c r="AG620" s="1005">
        <v>0.96719999999999995</v>
      </c>
      <c r="AH620" s="1024">
        <f t="shared" si="644"/>
        <v>0.57399241896805131</v>
      </c>
      <c r="AI620" s="1005">
        <v>534240</v>
      </c>
      <c r="AJ620" s="1005">
        <f t="shared" si="615"/>
        <v>558446</v>
      </c>
      <c r="AK620" s="1005">
        <f t="shared" si="616"/>
        <v>0</v>
      </c>
      <c r="AL620" s="1005">
        <v>2000</v>
      </c>
      <c r="AM620" s="1005">
        <v>915</v>
      </c>
      <c r="AN620" s="1005">
        <v>1600</v>
      </c>
      <c r="AO620" s="1005">
        <v>0.99929999999999997</v>
      </c>
      <c r="AP620" s="1024">
        <f t="shared" si="645"/>
        <v>0.58699101004759391</v>
      </c>
      <c r="AQ620" s="1005">
        <v>399600</v>
      </c>
      <c r="AR620" s="1005">
        <f t="shared" si="618"/>
        <v>408456</v>
      </c>
      <c r="AS620" s="1005">
        <f t="shared" si="619"/>
        <v>0</v>
      </c>
      <c r="AT620" s="1005">
        <v>2000</v>
      </c>
      <c r="AU620" s="1005">
        <v>867</v>
      </c>
      <c r="AV620" s="1005">
        <v>1600</v>
      </c>
      <c r="AW620" s="1005">
        <v>0.98209999999999997</v>
      </c>
      <c r="AX620" s="1024">
        <f t="shared" si="646"/>
        <v>0.55863129565551706</v>
      </c>
      <c r="AY620" s="1005">
        <v>348720</v>
      </c>
      <c r="AZ620" s="1005">
        <f t="shared" si="621"/>
        <v>374544</v>
      </c>
      <c r="BA620" s="1005">
        <f t="shared" si="622"/>
        <v>0</v>
      </c>
      <c r="BB620" s="1005">
        <v>2000</v>
      </c>
      <c r="BC620" s="1005">
        <v>891</v>
      </c>
      <c r="BD620" s="1005">
        <v>1600</v>
      </c>
      <c r="BE620" s="1005">
        <v>1</v>
      </c>
      <c r="BF620" s="1024">
        <f t="shared" si="647"/>
        <v>0.54415118931247963</v>
      </c>
      <c r="BG620" s="1005">
        <v>360720</v>
      </c>
      <c r="BH620" s="1005">
        <f t="shared" si="624"/>
        <v>397742</v>
      </c>
      <c r="BI620" s="1005">
        <f t="shared" si="625"/>
        <v>0</v>
      </c>
      <c r="BJ620" s="1005">
        <v>2000</v>
      </c>
      <c r="BK620" s="1005">
        <v>795</v>
      </c>
      <c r="BL620" s="1005">
        <v>1600</v>
      </c>
      <c r="BM620" s="1005">
        <v>1</v>
      </c>
      <c r="BN620" s="1024">
        <f>+(BO620/(24*30*BK620))</f>
        <v>0.59832285115303985</v>
      </c>
      <c r="BO620" s="1005">
        <v>342480</v>
      </c>
      <c r="BP620" s="1005">
        <f t="shared" si="627"/>
        <v>343440</v>
      </c>
      <c r="BQ620" s="1005">
        <f t="shared" si="628"/>
        <v>0</v>
      </c>
      <c r="BR620" s="1005">
        <v>2000</v>
      </c>
      <c r="BS620" s="1005">
        <v>771</v>
      </c>
      <c r="BT620" s="1005">
        <v>1600</v>
      </c>
      <c r="BU620" s="1005">
        <v>1</v>
      </c>
      <c r="BV620" s="1024">
        <f>+(BW620/(24*31*BS620))</f>
        <v>0.67737751558512194</v>
      </c>
      <c r="BW620" s="1005">
        <v>388560</v>
      </c>
      <c r="BX620" s="1005">
        <f t="shared" si="630"/>
        <v>344174</v>
      </c>
      <c r="BY620" s="1005">
        <f t="shared" si="631"/>
        <v>44386</v>
      </c>
      <c r="BZ620" s="1005">
        <v>2000</v>
      </c>
      <c r="CA620" s="1005">
        <v>771</v>
      </c>
      <c r="CB620" s="1005">
        <v>1600</v>
      </c>
      <c r="CC620" s="1005">
        <v>1</v>
      </c>
      <c r="CD620" s="1024">
        <f>+(CE620/(24*31*CA620))</f>
        <v>0.6623153842935442</v>
      </c>
      <c r="CE620" s="1005">
        <v>379920</v>
      </c>
      <c r="CF620" s="1005">
        <f t="shared" si="633"/>
        <v>344174</v>
      </c>
      <c r="CG620" s="1005">
        <f t="shared" si="634"/>
        <v>35746</v>
      </c>
      <c r="CH620" s="1005">
        <v>2000</v>
      </c>
      <c r="CI620" s="1005">
        <v>723</v>
      </c>
      <c r="CJ620" s="1005">
        <v>1600</v>
      </c>
      <c r="CK620" s="1005">
        <v>1</v>
      </c>
      <c r="CL620" s="1024">
        <f>+(CM620/(24*28*CI620))</f>
        <v>0.63179213594151351</v>
      </c>
      <c r="CM620" s="1005">
        <v>306960</v>
      </c>
      <c r="CN620" s="1005">
        <f t="shared" si="636"/>
        <v>291514</v>
      </c>
      <c r="CO620" s="1005">
        <f t="shared" si="637"/>
        <v>15446</v>
      </c>
      <c r="CP620" s="1005">
        <v>2000</v>
      </c>
      <c r="CQ620" s="1005">
        <v>699</v>
      </c>
      <c r="CR620" s="1005">
        <v>1600</v>
      </c>
      <c r="CS620" s="1005">
        <v>1</v>
      </c>
      <c r="CT620" s="1024">
        <f t="shared" si="648"/>
        <v>0.64839171166182108</v>
      </c>
      <c r="CU620" s="1005">
        <v>337200</v>
      </c>
      <c r="CV620" s="1005">
        <f t="shared" si="639"/>
        <v>312034</v>
      </c>
      <c r="CW620" s="1005">
        <f t="shared" si="640"/>
        <v>25166</v>
      </c>
    </row>
    <row r="621" spans="1:101">
      <c r="A621" s="1004">
        <v>21</v>
      </c>
      <c r="B621" s="1005" t="s">
        <v>2016</v>
      </c>
      <c r="C621" s="1004" t="s">
        <v>1274</v>
      </c>
      <c r="D621" s="1005" t="s">
        <v>2210</v>
      </c>
      <c r="E621" s="1004" t="s">
        <v>55</v>
      </c>
      <c r="F621" s="1004">
        <v>0</v>
      </c>
      <c r="G621" s="1005"/>
      <c r="H621" s="1004"/>
      <c r="I621" s="1005"/>
      <c r="J621" s="1024">
        <v>0</v>
      </c>
      <c r="K621" s="1005"/>
      <c r="L621" s="1005">
        <f t="shared" si="606"/>
        <v>0</v>
      </c>
      <c r="M621" s="1005">
        <f t="shared" si="607"/>
        <v>0</v>
      </c>
      <c r="N621" s="1005"/>
      <c r="O621" s="1005"/>
      <c r="P621" s="1005"/>
      <c r="Q621" s="1005"/>
      <c r="R621" s="1024">
        <v>0</v>
      </c>
      <c r="S621" s="1005"/>
      <c r="T621" s="1005">
        <f t="shared" si="609"/>
        <v>0</v>
      </c>
      <c r="U621" s="1005">
        <f t="shared" si="610"/>
        <v>0</v>
      </c>
      <c r="V621" s="1005"/>
      <c r="W621" s="1005"/>
      <c r="X621" s="1005"/>
      <c r="Y621" s="1005"/>
      <c r="Z621" s="1024">
        <v>0</v>
      </c>
      <c r="AA621" s="1005"/>
      <c r="AB621" s="1005">
        <f t="shared" si="612"/>
        <v>0</v>
      </c>
      <c r="AC621" s="1005">
        <f t="shared" si="613"/>
        <v>0</v>
      </c>
      <c r="AD621" s="1005"/>
      <c r="AE621" s="1005"/>
      <c r="AF621" s="1005"/>
      <c r="AG621" s="1005"/>
      <c r="AH621" s="1024">
        <v>0</v>
      </c>
      <c r="AI621" s="1005"/>
      <c r="AJ621" s="1005">
        <f t="shared" si="615"/>
        <v>0</v>
      </c>
      <c r="AK621" s="1005">
        <f t="shared" si="616"/>
        <v>0</v>
      </c>
      <c r="AL621" s="1005"/>
      <c r="AM621" s="1005"/>
      <c r="AN621" s="1005"/>
      <c r="AO621" s="1005"/>
      <c r="AP621" s="1024">
        <v>0</v>
      </c>
      <c r="AQ621" s="1005"/>
      <c r="AR621" s="1005">
        <f t="shared" si="618"/>
        <v>0</v>
      </c>
      <c r="AS621" s="1005">
        <f t="shared" si="619"/>
        <v>0</v>
      </c>
      <c r="AT621" s="1005"/>
      <c r="AU621" s="1005"/>
      <c r="AV621" s="1005"/>
      <c r="AW621" s="1005"/>
      <c r="AX621" s="1024">
        <v>0</v>
      </c>
      <c r="AY621" s="1005"/>
      <c r="AZ621" s="1005">
        <f t="shared" si="621"/>
        <v>0</v>
      </c>
      <c r="BA621" s="1005">
        <f t="shared" si="622"/>
        <v>0</v>
      </c>
      <c r="BB621" s="1005">
        <v>2033.49</v>
      </c>
      <c r="BC621" s="1005">
        <v>54</v>
      </c>
      <c r="BD621" s="1005">
        <v>2033.49</v>
      </c>
      <c r="BE621" s="1005">
        <v>1</v>
      </c>
      <c r="BF621" s="1024">
        <f t="shared" si="647"/>
        <v>1.7921146953405018E-3</v>
      </c>
      <c r="BG621" s="1005">
        <v>72</v>
      </c>
      <c r="BH621" s="1005">
        <f t="shared" si="624"/>
        <v>24106</v>
      </c>
      <c r="BI621" s="1005">
        <f t="shared" si="625"/>
        <v>0</v>
      </c>
      <c r="BJ621" s="1005">
        <v>2033.49</v>
      </c>
      <c r="BK621" s="1005">
        <v>0</v>
      </c>
      <c r="BL621" s="1005">
        <v>2033.49</v>
      </c>
      <c r="BM621" s="1005">
        <v>1</v>
      </c>
      <c r="BN621" s="1024">
        <v>0</v>
      </c>
      <c r="BO621" s="1005">
        <v>18</v>
      </c>
      <c r="BP621" s="1005">
        <f t="shared" si="627"/>
        <v>0</v>
      </c>
      <c r="BQ621" s="1005">
        <f t="shared" si="628"/>
        <v>18</v>
      </c>
      <c r="BR621" s="1005">
        <v>2033.49</v>
      </c>
      <c r="BS621" s="1005">
        <v>0</v>
      </c>
      <c r="BT621" s="1005">
        <v>2033.49</v>
      </c>
      <c r="BU621" s="1005">
        <v>0</v>
      </c>
      <c r="BV621" s="1024">
        <v>0</v>
      </c>
      <c r="BW621" s="1005">
        <v>0</v>
      </c>
      <c r="BX621" s="1005">
        <f t="shared" si="630"/>
        <v>0</v>
      </c>
      <c r="BY621" s="1005">
        <f t="shared" si="631"/>
        <v>0</v>
      </c>
      <c r="BZ621" s="1005">
        <v>2033.49</v>
      </c>
      <c r="CA621" s="1005">
        <v>0</v>
      </c>
      <c r="CB621" s="1005">
        <v>2033.49</v>
      </c>
      <c r="CC621" s="1005">
        <v>0</v>
      </c>
      <c r="CD621" s="1024">
        <v>0</v>
      </c>
      <c r="CE621" s="1005">
        <v>0</v>
      </c>
      <c r="CF621" s="1005">
        <f t="shared" si="633"/>
        <v>0</v>
      </c>
      <c r="CG621" s="1005">
        <f t="shared" si="634"/>
        <v>0</v>
      </c>
      <c r="CH621" s="1005">
        <v>2033.49</v>
      </c>
      <c r="CI621" s="1005">
        <v>0</v>
      </c>
      <c r="CJ621" s="1005">
        <v>2033.49</v>
      </c>
      <c r="CK621" s="1005">
        <v>0</v>
      </c>
      <c r="CL621" s="1024">
        <v>0</v>
      </c>
      <c r="CM621" s="1005">
        <v>0</v>
      </c>
      <c r="CN621" s="1005">
        <f t="shared" si="636"/>
        <v>0</v>
      </c>
      <c r="CO621" s="1005">
        <f t="shared" si="637"/>
        <v>0</v>
      </c>
      <c r="CP621" s="1005">
        <v>2033.49</v>
      </c>
      <c r="CQ621" s="1005">
        <v>64.8</v>
      </c>
      <c r="CR621" s="1005">
        <v>2033.49</v>
      </c>
      <c r="CS621" s="1005">
        <v>0.97540000000000004</v>
      </c>
      <c r="CT621" s="1024">
        <f t="shared" si="648"/>
        <v>2.2774790919952211E-2</v>
      </c>
      <c r="CU621" s="1005">
        <v>1098</v>
      </c>
      <c r="CV621" s="1005">
        <f t="shared" si="639"/>
        <v>28927</v>
      </c>
      <c r="CW621" s="1005">
        <f t="shared" si="640"/>
        <v>0</v>
      </c>
    </row>
    <row r="622" spans="1:101">
      <c r="A622" s="1004">
        <v>22</v>
      </c>
      <c r="B622" s="1005" t="s">
        <v>1753</v>
      </c>
      <c r="C622" s="1004" t="s">
        <v>1274</v>
      </c>
      <c r="D622" s="1005" t="s">
        <v>2011</v>
      </c>
      <c r="E622" s="1004" t="s">
        <v>55</v>
      </c>
      <c r="F622" s="1004">
        <v>2039</v>
      </c>
      <c r="G622" s="1005">
        <v>420</v>
      </c>
      <c r="H622" s="1004">
        <v>1631.2</v>
      </c>
      <c r="I622" s="1005">
        <v>0.83640000000000003</v>
      </c>
      <c r="J622" s="1024">
        <f t="shared" ref="J622:J628" si="649">+(K622/(24*30*G622))</f>
        <v>0.26081349206349208</v>
      </c>
      <c r="K622" s="1005">
        <v>78870</v>
      </c>
      <c r="L622" s="1005">
        <f t="shared" si="606"/>
        <v>181440</v>
      </c>
      <c r="M622" s="1005">
        <f t="shared" si="607"/>
        <v>0</v>
      </c>
      <c r="N622" s="1005">
        <v>2039</v>
      </c>
      <c r="O622" s="1005">
        <v>481.2</v>
      </c>
      <c r="P622" s="1005">
        <v>1631.2</v>
      </c>
      <c r="Q622" s="1005">
        <v>0.87849999999999995</v>
      </c>
      <c r="R622" s="1024">
        <f t="shared" ref="R622:R628" si="650">+(S622/(24*31*O622))</f>
        <v>0.15829042983938005</v>
      </c>
      <c r="S622" s="1005">
        <v>56670</v>
      </c>
      <c r="T622" s="1005">
        <f t="shared" si="609"/>
        <v>214808</v>
      </c>
      <c r="U622" s="1005">
        <f t="shared" si="610"/>
        <v>0</v>
      </c>
      <c r="V622" s="1005">
        <v>2039</v>
      </c>
      <c r="W622" s="1005">
        <v>399.6</v>
      </c>
      <c r="X622" s="1005">
        <v>1631.2</v>
      </c>
      <c r="Y622" s="1005">
        <v>0.88390000000000002</v>
      </c>
      <c r="Z622" s="1024">
        <f t="shared" ref="Z622:Z628" si="651">+(AA622/(24*30*W622))</f>
        <v>0.20254629629629631</v>
      </c>
      <c r="AA622" s="1005">
        <v>58275</v>
      </c>
      <c r="AB622" s="1005">
        <f t="shared" si="612"/>
        <v>172627</v>
      </c>
      <c r="AC622" s="1005">
        <f t="shared" si="613"/>
        <v>0</v>
      </c>
      <c r="AD622" s="1005">
        <v>2039</v>
      </c>
      <c r="AE622" s="1005">
        <v>397.2</v>
      </c>
      <c r="AF622" s="1005">
        <v>1631.2</v>
      </c>
      <c r="AG622" s="1005">
        <v>0.90490000000000004</v>
      </c>
      <c r="AH622" s="1024">
        <f t="shared" ref="AH622:AH628" si="652">+(AI622/(24*31*AE622))</f>
        <v>0.18379665724588248</v>
      </c>
      <c r="AI622" s="1005">
        <v>54315</v>
      </c>
      <c r="AJ622" s="1005">
        <f t="shared" si="615"/>
        <v>177310</v>
      </c>
      <c r="AK622" s="1005">
        <f t="shared" si="616"/>
        <v>0</v>
      </c>
      <c r="AL622" s="1005">
        <v>2039</v>
      </c>
      <c r="AM622" s="1005">
        <v>316.8</v>
      </c>
      <c r="AN622" s="1005">
        <v>1631.2</v>
      </c>
      <c r="AO622" s="1005">
        <v>0.93789999999999996</v>
      </c>
      <c r="AP622" s="1024">
        <f t="shared" ref="AP622:AP628" si="653">+(AQ622/(24*31*AM622))</f>
        <v>0.19384876995764092</v>
      </c>
      <c r="AQ622" s="1005">
        <v>45690</v>
      </c>
      <c r="AR622" s="1005">
        <f t="shared" si="618"/>
        <v>141420</v>
      </c>
      <c r="AS622" s="1005">
        <f t="shared" si="619"/>
        <v>0</v>
      </c>
      <c r="AT622" s="1005">
        <v>2039</v>
      </c>
      <c r="AU622" s="1005">
        <v>399.6</v>
      </c>
      <c r="AV622" s="1005">
        <v>1631.2</v>
      </c>
      <c r="AW622" s="1005">
        <v>0.92290000000000005</v>
      </c>
      <c r="AX622" s="1024">
        <f>+(AY622/(24*30*AU622))</f>
        <v>0.14608358358358359</v>
      </c>
      <c r="AY622" s="1005">
        <v>42030</v>
      </c>
      <c r="AZ622" s="1005">
        <f t="shared" si="621"/>
        <v>172627</v>
      </c>
      <c r="BA622" s="1005">
        <f t="shared" si="622"/>
        <v>0</v>
      </c>
      <c r="BB622" s="1005">
        <v>2039</v>
      </c>
      <c r="BC622" s="1005">
        <v>313.2</v>
      </c>
      <c r="BD622" s="1005">
        <v>1631.2</v>
      </c>
      <c r="BE622" s="1005">
        <v>0.93510000000000004</v>
      </c>
      <c r="BF622" s="1024">
        <f t="shared" si="647"/>
        <v>0.18062765212375892</v>
      </c>
      <c r="BG622" s="1005">
        <v>42090</v>
      </c>
      <c r="BH622" s="1005">
        <f t="shared" si="624"/>
        <v>139812</v>
      </c>
      <c r="BI622" s="1005">
        <f t="shared" si="625"/>
        <v>0</v>
      </c>
      <c r="BJ622" s="1005">
        <v>2039</v>
      </c>
      <c r="BK622" s="1005">
        <v>453.6</v>
      </c>
      <c r="BL622" s="1005">
        <v>1631.2</v>
      </c>
      <c r="BM622" s="1005">
        <v>0.85880000000000001</v>
      </c>
      <c r="BN622" s="1024">
        <f>+(BO622/(24*30*BK622))</f>
        <v>0.17535640799529689</v>
      </c>
      <c r="BO622" s="1005">
        <v>57270</v>
      </c>
      <c r="BP622" s="1005">
        <f t="shared" si="627"/>
        <v>195955</v>
      </c>
      <c r="BQ622" s="1005">
        <f t="shared" si="628"/>
        <v>0</v>
      </c>
      <c r="BR622" s="1005">
        <v>2039</v>
      </c>
      <c r="BS622" s="1005">
        <v>439.2</v>
      </c>
      <c r="BT622" s="1005">
        <v>1631.2</v>
      </c>
      <c r="BU622" s="1005">
        <v>0.84019999999999995</v>
      </c>
      <c r="BV622" s="1024">
        <f>+(BW622/(24*31*BS622))</f>
        <v>0.1382186820612257</v>
      </c>
      <c r="BW622" s="1005">
        <v>45165</v>
      </c>
      <c r="BX622" s="1005">
        <f t="shared" si="630"/>
        <v>196059</v>
      </c>
      <c r="BY622" s="1005">
        <f t="shared" si="631"/>
        <v>0</v>
      </c>
      <c r="BZ622" s="1005">
        <v>2039</v>
      </c>
      <c r="CA622" s="1005">
        <v>422.4</v>
      </c>
      <c r="CB622" s="1005">
        <v>1631.2</v>
      </c>
      <c r="CC622" s="1005">
        <v>0.86509999999999998</v>
      </c>
      <c r="CD622" s="1024">
        <f>+(CE622/(24*31*CA622))</f>
        <v>0.13593597262952103</v>
      </c>
      <c r="CE622" s="1005">
        <v>42720</v>
      </c>
      <c r="CF622" s="1005">
        <f t="shared" si="633"/>
        <v>188559</v>
      </c>
      <c r="CG622" s="1005">
        <f t="shared" si="634"/>
        <v>0</v>
      </c>
      <c r="CH622" s="1005">
        <v>2039</v>
      </c>
      <c r="CI622" s="1005">
        <v>374.4</v>
      </c>
      <c r="CJ622" s="1005">
        <v>1631.2</v>
      </c>
      <c r="CK622" s="1005">
        <v>0.89459999999999995</v>
      </c>
      <c r="CL622" s="1024">
        <f>+(CM622/(24*28*CI622))</f>
        <v>0.11595934447496949</v>
      </c>
      <c r="CM622" s="1005">
        <v>29175</v>
      </c>
      <c r="CN622" s="1005">
        <f t="shared" si="636"/>
        <v>150958</v>
      </c>
      <c r="CO622" s="1005">
        <f t="shared" si="637"/>
        <v>0</v>
      </c>
      <c r="CP622" s="1005">
        <v>2039</v>
      </c>
      <c r="CQ622" s="1005">
        <v>385.2</v>
      </c>
      <c r="CR622" s="1005">
        <v>1631.2</v>
      </c>
      <c r="CS622" s="1005">
        <v>0.82730000000000004</v>
      </c>
      <c r="CT622" s="1024">
        <f t="shared" si="648"/>
        <v>0.19972867048537837</v>
      </c>
      <c r="CU622" s="1005">
        <v>57240</v>
      </c>
      <c r="CV622" s="1005">
        <f t="shared" si="639"/>
        <v>171953</v>
      </c>
      <c r="CW622" s="1005">
        <f t="shared" si="640"/>
        <v>0</v>
      </c>
    </row>
    <row r="623" spans="1:101">
      <c r="A623" s="1004">
        <v>23</v>
      </c>
      <c r="B623" s="1005" t="s">
        <v>1609</v>
      </c>
      <c r="C623" s="1004" t="s">
        <v>1274</v>
      </c>
      <c r="D623" s="1005" t="s">
        <v>2011</v>
      </c>
      <c r="E623" s="1004" t="s">
        <v>55</v>
      </c>
      <c r="F623" s="1004">
        <v>2222</v>
      </c>
      <c r="G623" s="1005">
        <v>660</v>
      </c>
      <c r="H623" s="1004">
        <v>1777.6</v>
      </c>
      <c r="I623" s="1005">
        <v>0.95250000000000001</v>
      </c>
      <c r="J623" s="1024">
        <f t="shared" si="649"/>
        <v>0.58585858585858586</v>
      </c>
      <c r="K623" s="1005">
        <v>278400</v>
      </c>
      <c r="L623" s="1005">
        <f t="shared" si="606"/>
        <v>285120</v>
      </c>
      <c r="M623" s="1005">
        <f t="shared" si="607"/>
        <v>0</v>
      </c>
      <c r="N623" s="1005">
        <v>2222</v>
      </c>
      <c r="O623" s="1005">
        <v>660</v>
      </c>
      <c r="P623" s="1005">
        <v>1777.6</v>
      </c>
      <c r="Q623" s="1005">
        <v>0.96209999999999996</v>
      </c>
      <c r="R623" s="1024">
        <f t="shared" si="650"/>
        <v>0.38734115347018572</v>
      </c>
      <c r="S623" s="1005">
        <v>190200</v>
      </c>
      <c r="T623" s="1005">
        <f t="shared" si="609"/>
        <v>294624</v>
      </c>
      <c r="U623" s="1005">
        <f t="shared" si="610"/>
        <v>0</v>
      </c>
      <c r="V623" s="1005">
        <v>2222</v>
      </c>
      <c r="W623" s="1005">
        <v>660</v>
      </c>
      <c r="X623" s="1005">
        <v>1777.6</v>
      </c>
      <c r="Y623" s="1005">
        <v>0.9587</v>
      </c>
      <c r="Z623" s="1024">
        <f t="shared" si="651"/>
        <v>0.49558080808080807</v>
      </c>
      <c r="AA623" s="1005">
        <v>235500</v>
      </c>
      <c r="AB623" s="1005">
        <f t="shared" si="612"/>
        <v>285120</v>
      </c>
      <c r="AC623" s="1005">
        <f t="shared" si="613"/>
        <v>0</v>
      </c>
      <c r="AD623" s="1005">
        <v>2222</v>
      </c>
      <c r="AE623" s="1005">
        <v>840</v>
      </c>
      <c r="AF623" s="1005">
        <v>1777.6</v>
      </c>
      <c r="AG623" s="1005">
        <v>0.96419999999999995</v>
      </c>
      <c r="AH623" s="1024">
        <f t="shared" si="652"/>
        <v>0.47023809523809523</v>
      </c>
      <c r="AI623" s="1005">
        <v>293880</v>
      </c>
      <c r="AJ623" s="1005">
        <f t="shared" si="615"/>
        <v>374976</v>
      </c>
      <c r="AK623" s="1005">
        <f t="shared" si="616"/>
        <v>0</v>
      </c>
      <c r="AL623" s="1005">
        <v>2222</v>
      </c>
      <c r="AM623" s="1005">
        <v>684</v>
      </c>
      <c r="AN623" s="1005">
        <v>1777.6</v>
      </c>
      <c r="AO623" s="1005">
        <v>0.95950000000000002</v>
      </c>
      <c r="AP623" s="1024">
        <f t="shared" si="653"/>
        <v>0.46323806828900205</v>
      </c>
      <c r="AQ623" s="1005">
        <v>235740</v>
      </c>
      <c r="AR623" s="1005">
        <f t="shared" si="618"/>
        <v>305338</v>
      </c>
      <c r="AS623" s="1005">
        <f t="shared" si="619"/>
        <v>0</v>
      </c>
      <c r="AT623" s="1005">
        <v>2222</v>
      </c>
      <c r="AU623" s="1005">
        <v>777.6</v>
      </c>
      <c r="AV623" s="1005">
        <v>1777.6</v>
      </c>
      <c r="AW623" s="1005">
        <v>0.95479999999999998</v>
      </c>
      <c r="AX623" s="1024">
        <f>+(AY623/(24*30*AU623))</f>
        <v>0.46714248971193417</v>
      </c>
      <c r="AY623" s="1005">
        <v>261540</v>
      </c>
      <c r="AZ623" s="1005">
        <f t="shared" si="621"/>
        <v>335923</v>
      </c>
      <c r="BA623" s="1005">
        <f t="shared" si="622"/>
        <v>0</v>
      </c>
      <c r="BB623" s="1005">
        <v>2222</v>
      </c>
      <c r="BC623" s="1005">
        <v>844.8</v>
      </c>
      <c r="BD623" s="1005">
        <v>1777.6</v>
      </c>
      <c r="BE623" s="1005">
        <v>0.92910000000000004</v>
      </c>
      <c r="BF623" s="1024">
        <f t="shared" si="647"/>
        <v>0.37797646322091888</v>
      </c>
      <c r="BG623" s="1005">
        <v>237570</v>
      </c>
      <c r="BH623" s="1005">
        <f t="shared" si="624"/>
        <v>377119</v>
      </c>
      <c r="BI623" s="1005">
        <f t="shared" si="625"/>
        <v>0</v>
      </c>
      <c r="BJ623" s="1005">
        <v>2222</v>
      </c>
      <c r="BK623" s="1005">
        <v>765.6</v>
      </c>
      <c r="BL623" s="1005">
        <v>1777.6</v>
      </c>
      <c r="BM623" s="1005">
        <v>0.95820000000000005</v>
      </c>
      <c r="BN623" s="1024">
        <f>+(BO623/(24*30*BK623))</f>
        <v>0.47217868338557994</v>
      </c>
      <c r="BO623" s="1005">
        <v>260280</v>
      </c>
      <c r="BP623" s="1005">
        <f t="shared" si="627"/>
        <v>330739</v>
      </c>
      <c r="BQ623" s="1005">
        <f t="shared" si="628"/>
        <v>0</v>
      </c>
      <c r="BR623" s="1005">
        <v>2222</v>
      </c>
      <c r="BS623" s="1005">
        <v>760.8</v>
      </c>
      <c r="BT623" s="1005">
        <v>1777.6</v>
      </c>
      <c r="BU623" s="1005">
        <v>0.96309999999999996</v>
      </c>
      <c r="BV623" s="1024">
        <f>+(BW623/(24*31*BS623))</f>
        <v>0.5120882941555579</v>
      </c>
      <c r="BW623" s="1005">
        <v>289860</v>
      </c>
      <c r="BX623" s="1005">
        <f t="shared" si="630"/>
        <v>339621</v>
      </c>
      <c r="BY623" s="1005">
        <f t="shared" si="631"/>
        <v>0</v>
      </c>
      <c r="BZ623" s="1005">
        <v>2222</v>
      </c>
      <c r="CA623" s="1005">
        <v>835.2</v>
      </c>
      <c r="CB623" s="1005">
        <v>1777.6</v>
      </c>
      <c r="CC623" s="1005">
        <v>0.96299999999999997</v>
      </c>
      <c r="CD623" s="1024">
        <f>+(CE623/(24*31*CA623))</f>
        <v>0.44995983191200095</v>
      </c>
      <c r="CE623" s="1005">
        <v>279600</v>
      </c>
      <c r="CF623" s="1005">
        <f t="shared" si="633"/>
        <v>372833</v>
      </c>
      <c r="CG623" s="1005">
        <f t="shared" si="634"/>
        <v>0</v>
      </c>
      <c r="CH623" s="1005">
        <v>2222</v>
      </c>
      <c r="CI623" s="1005">
        <v>684</v>
      </c>
      <c r="CJ623" s="1005">
        <v>1777.6</v>
      </c>
      <c r="CK623" s="1005">
        <v>0.96489999999999998</v>
      </c>
      <c r="CL623" s="1024">
        <f>+(CM623/(24*28*CI623))</f>
        <v>0.50066572681704258</v>
      </c>
      <c r="CM623" s="1005">
        <v>230130</v>
      </c>
      <c r="CN623" s="1005">
        <f t="shared" si="636"/>
        <v>275789</v>
      </c>
      <c r="CO623" s="1005">
        <f t="shared" si="637"/>
        <v>0</v>
      </c>
      <c r="CP623" s="1005">
        <v>2222</v>
      </c>
      <c r="CQ623" s="1005">
        <v>916.8</v>
      </c>
      <c r="CR623" s="1005">
        <v>1777.6</v>
      </c>
      <c r="CS623" s="1005">
        <v>0.96709999999999996</v>
      </c>
      <c r="CT623" s="1024">
        <f t="shared" si="648"/>
        <v>0.4383673225243484</v>
      </c>
      <c r="CU623" s="1005">
        <v>299010</v>
      </c>
      <c r="CV623" s="1005">
        <f t="shared" si="639"/>
        <v>409260</v>
      </c>
      <c r="CW623" s="1005">
        <f t="shared" si="640"/>
        <v>0</v>
      </c>
    </row>
    <row r="624" spans="1:101">
      <c r="A624" s="1004">
        <v>24</v>
      </c>
      <c r="B624" s="1005" t="s">
        <v>1792</v>
      </c>
      <c r="C624" s="1004" t="s">
        <v>1274</v>
      </c>
      <c r="D624" s="1005" t="s">
        <v>2011</v>
      </c>
      <c r="E624" s="1004" t="s">
        <v>55</v>
      </c>
      <c r="F624" s="1004">
        <v>2223</v>
      </c>
      <c r="G624" s="1005">
        <v>1299.5999999999999</v>
      </c>
      <c r="H624" s="1004">
        <v>1778.4</v>
      </c>
      <c r="I624" s="1005">
        <v>0.99670000000000003</v>
      </c>
      <c r="J624" s="1024">
        <f t="shared" si="649"/>
        <v>0.52907304811736955</v>
      </c>
      <c r="K624" s="1005">
        <v>495060</v>
      </c>
      <c r="L624" s="1005">
        <f t="shared" si="606"/>
        <v>561427</v>
      </c>
      <c r="M624" s="1005">
        <f t="shared" si="607"/>
        <v>0</v>
      </c>
      <c r="N624" s="1005">
        <v>2223</v>
      </c>
      <c r="O624" s="1005">
        <v>1392</v>
      </c>
      <c r="P624" s="1005">
        <v>1778.4</v>
      </c>
      <c r="Q624" s="1005">
        <v>0.99790000000000001</v>
      </c>
      <c r="R624" s="1024">
        <f t="shared" si="650"/>
        <v>0.54717915739710787</v>
      </c>
      <c r="S624" s="1005">
        <v>566685</v>
      </c>
      <c r="T624" s="1005">
        <f t="shared" si="609"/>
        <v>621389</v>
      </c>
      <c r="U624" s="1005">
        <f t="shared" si="610"/>
        <v>0</v>
      </c>
      <c r="V624" s="1005">
        <v>2223</v>
      </c>
      <c r="W624" s="1005">
        <v>1434</v>
      </c>
      <c r="X624" s="1005">
        <v>1778.4</v>
      </c>
      <c r="Y624" s="1005">
        <v>0.99299999999999999</v>
      </c>
      <c r="Z624" s="1024">
        <f t="shared" si="651"/>
        <v>0.50896385402138544</v>
      </c>
      <c r="AA624" s="1005">
        <v>525495</v>
      </c>
      <c r="AB624" s="1005">
        <f t="shared" si="612"/>
        <v>619488</v>
      </c>
      <c r="AC624" s="1005">
        <f t="shared" si="613"/>
        <v>0</v>
      </c>
      <c r="AD624" s="1005">
        <v>2223</v>
      </c>
      <c r="AE624" s="1005">
        <v>1574.4</v>
      </c>
      <c r="AF624" s="1005">
        <v>1778.4</v>
      </c>
      <c r="AG624" s="1005">
        <v>0.99539999999999995</v>
      </c>
      <c r="AH624" s="1024">
        <f t="shared" si="652"/>
        <v>0.50925698269079456</v>
      </c>
      <c r="AI624" s="1005">
        <v>596520</v>
      </c>
      <c r="AJ624" s="1005">
        <f t="shared" si="615"/>
        <v>702812</v>
      </c>
      <c r="AK624" s="1005">
        <f t="shared" si="616"/>
        <v>0</v>
      </c>
      <c r="AL624" s="1005">
        <v>2223</v>
      </c>
      <c r="AM624" s="1005">
        <v>1648.8</v>
      </c>
      <c r="AN624" s="1005">
        <v>1778.4</v>
      </c>
      <c r="AO624" s="1005">
        <v>0.996</v>
      </c>
      <c r="AP624" s="1024">
        <f t="shared" si="653"/>
        <v>0.57863441251506476</v>
      </c>
      <c r="AQ624" s="1005">
        <v>709815</v>
      </c>
      <c r="AR624" s="1005">
        <f t="shared" si="618"/>
        <v>736024</v>
      </c>
      <c r="AS624" s="1005">
        <f t="shared" si="619"/>
        <v>0</v>
      </c>
      <c r="AT624" s="1005">
        <v>2223</v>
      </c>
      <c r="AU624" s="1005">
        <v>1722</v>
      </c>
      <c r="AV624" s="1005">
        <v>1778.4</v>
      </c>
      <c r="AW624" s="1005">
        <v>0.99270000000000003</v>
      </c>
      <c r="AX624" s="1024">
        <f>+(AY624/(24*30*AU624))</f>
        <v>0.54028745644599308</v>
      </c>
      <c r="AY624" s="1005">
        <v>669870</v>
      </c>
      <c r="AZ624" s="1005">
        <f t="shared" si="621"/>
        <v>743904</v>
      </c>
      <c r="BA624" s="1005">
        <f t="shared" si="622"/>
        <v>0</v>
      </c>
      <c r="BB624" s="1005">
        <v>2223</v>
      </c>
      <c r="BC624" s="1005">
        <v>1771.2</v>
      </c>
      <c r="BD624" s="1005">
        <v>1778.4</v>
      </c>
      <c r="BE624" s="1005">
        <v>0.99250000000000005</v>
      </c>
      <c r="BF624" s="1024">
        <f t="shared" si="647"/>
        <v>0.52751506177696184</v>
      </c>
      <c r="BG624" s="1005">
        <v>695145</v>
      </c>
      <c r="BH624" s="1005">
        <f t="shared" si="624"/>
        <v>790664</v>
      </c>
      <c r="BI624" s="1005">
        <f t="shared" si="625"/>
        <v>0</v>
      </c>
      <c r="BJ624" s="1005">
        <v>2223</v>
      </c>
      <c r="BK624" s="1005">
        <v>1705.2</v>
      </c>
      <c r="BL624" s="1005">
        <v>1778.4</v>
      </c>
      <c r="BM624" s="1005">
        <v>0.99209999999999998</v>
      </c>
      <c r="BN624" s="1024">
        <f>+(BO624/(24*30*BK624))</f>
        <v>0.50795605598561266</v>
      </c>
      <c r="BO624" s="1005">
        <v>623640</v>
      </c>
      <c r="BP624" s="1005">
        <f t="shared" si="627"/>
        <v>736646</v>
      </c>
      <c r="BQ624" s="1005">
        <f t="shared" si="628"/>
        <v>0</v>
      </c>
      <c r="BR624" s="1005">
        <v>2223</v>
      </c>
      <c r="BS624" s="1005">
        <v>1716</v>
      </c>
      <c r="BT624" s="1005">
        <v>1778.4</v>
      </c>
      <c r="BU624" s="1005">
        <v>0.98680000000000001</v>
      </c>
      <c r="BV624" s="1024">
        <f>+(BW624/(24*31*BS624))</f>
        <v>0.42361032784419883</v>
      </c>
      <c r="BW624" s="1005">
        <v>540825</v>
      </c>
      <c r="BX624" s="1005">
        <f t="shared" si="630"/>
        <v>766022</v>
      </c>
      <c r="BY624" s="1005">
        <f t="shared" si="631"/>
        <v>0</v>
      </c>
      <c r="BZ624" s="1005">
        <v>2223</v>
      </c>
      <c r="CA624" s="1005">
        <v>1676.4</v>
      </c>
      <c r="CB624" s="1005">
        <v>1778.4</v>
      </c>
      <c r="CC624" s="1005">
        <v>0.98870000000000002</v>
      </c>
      <c r="CD624" s="1024">
        <f>+(CE624/(24*31*CA624))</f>
        <v>0.54028024722716106</v>
      </c>
      <c r="CE624" s="1005">
        <v>673860</v>
      </c>
      <c r="CF624" s="1005">
        <f t="shared" si="633"/>
        <v>748345</v>
      </c>
      <c r="CG624" s="1005">
        <f t="shared" si="634"/>
        <v>0</v>
      </c>
      <c r="CH624" s="1005">
        <v>2223</v>
      </c>
      <c r="CI624" s="1005">
        <v>1758</v>
      </c>
      <c r="CJ624" s="1005">
        <v>1778.4</v>
      </c>
      <c r="CK624" s="1005">
        <v>0.99750000000000005</v>
      </c>
      <c r="CL624" s="1024">
        <f>+(CM624/(24*28*CI624))</f>
        <v>0.59693950105639526</v>
      </c>
      <c r="CM624" s="1005">
        <v>705210</v>
      </c>
      <c r="CN624" s="1005">
        <f t="shared" si="636"/>
        <v>708826</v>
      </c>
      <c r="CO624" s="1005">
        <f t="shared" si="637"/>
        <v>0</v>
      </c>
      <c r="CP624" s="1005">
        <v>2223</v>
      </c>
      <c r="CQ624" s="1005">
        <v>1719.6</v>
      </c>
      <c r="CR624" s="1005">
        <v>1778.4</v>
      </c>
      <c r="CS624" s="1005">
        <v>0.99809999999999999</v>
      </c>
      <c r="CT624" s="1024">
        <f t="shared" si="648"/>
        <v>0.63287176687751845</v>
      </c>
      <c r="CU624" s="1005">
        <v>809685</v>
      </c>
      <c r="CV624" s="1005">
        <f t="shared" si="639"/>
        <v>767629</v>
      </c>
      <c r="CW624" s="1005">
        <f t="shared" si="640"/>
        <v>42056</v>
      </c>
    </row>
    <row r="625" spans="1:101">
      <c r="A625" s="1004">
        <v>25</v>
      </c>
      <c r="B625" s="1005" t="s">
        <v>409</v>
      </c>
      <c r="C625" s="1004" t="s">
        <v>1276</v>
      </c>
      <c r="D625" s="1005" t="s">
        <v>2011</v>
      </c>
      <c r="E625" s="1004" t="s">
        <v>55</v>
      </c>
      <c r="F625" s="1004">
        <v>2500</v>
      </c>
      <c r="G625" s="1005">
        <v>1224</v>
      </c>
      <c r="H625" s="1004">
        <v>2000</v>
      </c>
      <c r="I625" s="1005">
        <v>0.99380000000000002</v>
      </c>
      <c r="J625" s="1024">
        <f t="shared" si="649"/>
        <v>0.5374001452432825</v>
      </c>
      <c r="K625" s="1005">
        <v>473600</v>
      </c>
      <c r="L625" s="1005">
        <f t="shared" si="606"/>
        <v>528768</v>
      </c>
      <c r="M625" s="1005">
        <f t="shared" si="607"/>
        <v>0</v>
      </c>
      <c r="N625" s="1005">
        <v>2500</v>
      </c>
      <c r="O625" s="1005">
        <v>1232</v>
      </c>
      <c r="P625" s="1005">
        <v>2000</v>
      </c>
      <c r="Q625" s="1005">
        <v>0.4551</v>
      </c>
      <c r="R625" s="1024">
        <f t="shared" si="650"/>
        <v>0.28906577293674068</v>
      </c>
      <c r="S625" s="1005">
        <v>264960</v>
      </c>
      <c r="T625" s="1005">
        <f t="shared" si="609"/>
        <v>549965</v>
      </c>
      <c r="U625" s="1005">
        <f t="shared" si="610"/>
        <v>0</v>
      </c>
      <c r="V625" s="1005">
        <v>2500</v>
      </c>
      <c r="W625" s="1005">
        <v>1128</v>
      </c>
      <c r="X625" s="1005">
        <v>2000</v>
      </c>
      <c r="Y625" s="1005">
        <v>0.97330000000000005</v>
      </c>
      <c r="Z625" s="1024">
        <f t="shared" si="651"/>
        <v>0.17922576832151299</v>
      </c>
      <c r="AA625" s="1005">
        <v>145560</v>
      </c>
      <c r="AB625" s="1005">
        <f t="shared" si="612"/>
        <v>487296</v>
      </c>
      <c r="AC625" s="1005">
        <f t="shared" si="613"/>
        <v>0</v>
      </c>
      <c r="AD625" s="1005">
        <v>2500</v>
      </c>
      <c r="AE625" s="1005">
        <v>1720</v>
      </c>
      <c r="AF625" s="1005">
        <v>2000</v>
      </c>
      <c r="AG625" s="1005">
        <v>0.94899999999999995</v>
      </c>
      <c r="AH625" s="1024">
        <f t="shared" si="652"/>
        <v>0.15707051762940735</v>
      </c>
      <c r="AI625" s="1005">
        <v>201000</v>
      </c>
      <c r="AJ625" s="1005">
        <f t="shared" si="615"/>
        <v>767808</v>
      </c>
      <c r="AK625" s="1005">
        <f t="shared" si="616"/>
        <v>0</v>
      </c>
      <c r="AL625" s="1005">
        <v>2500</v>
      </c>
      <c r="AM625" s="1005">
        <v>1720</v>
      </c>
      <c r="AN625" s="1005">
        <v>2000</v>
      </c>
      <c r="AO625" s="1005">
        <v>0.75780000000000003</v>
      </c>
      <c r="AP625" s="1024">
        <f t="shared" si="653"/>
        <v>5.938984746186547E-3</v>
      </c>
      <c r="AQ625" s="1005">
        <v>7600</v>
      </c>
      <c r="AR625" s="1005">
        <f t="shared" si="618"/>
        <v>767808</v>
      </c>
      <c r="AS625" s="1005">
        <f t="shared" si="619"/>
        <v>0</v>
      </c>
      <c r="AT625" s="1005"/>
      <c r="AU625" s="1005"/>
      <c r="AV625" s="1005"/>
      <c r="AW625" s="1005"/>
      <c r="AX625" s="1024">
        <v>0</v>
      </c>
      <c r="AY625" s="1005"/>
      <c r="AZ625" s="1005">
        <f t="shared" si="621"/>
        <v>0</v>
      </c>
      <c r="BA625" s="1005">
        <f t="shared" si="622"/>
        <v>0</v>
      </c>
      <c r="BB625" s="1005"/>
      <c r="BC625" s="1005"/>
      <c r="BD625" s="1005"/>
      <c r="BE625" s="1005"/>
      <c r="BF625" s="1024">
        <v>0</v>
      </c>
      <c r="BG625" s="1005"/>
      <c r="BH625" s="1005">
        <f t="shared" si="624"/>
        <v>0</v>
      </c>
      <c r="BI625" s="1005">
        <f t="shared" si="625"/>
        <v>0</v>
      </c>
      <c r="BJ625" s="1005"/>
      <c r="BK625" s="1005"/>
      <c r="BL625" s="1005"/>
      <c r="BM625" s="1005"/>
      <c r="BN625" s="1024">
        <v>0</v>
      </c>
      <c r="BO625" s="1005"/>
      <c r="BP625" s="1005">
        <f t="shared" si="627"/>
        <v>0</v>
      </c>
      <c r="BQ625" s="1005">
        <f t="shared" si="628"/>
        <v>0</v>
      </c>
      <c r="BR625" s="1005"/>
      <c r="BS625" s="1005"/>
      <c r="BT625" s="1005"/>
      <c r="BU625" s="1005"/>
      <c r="BV625" s="1024">
        <v>0</v>
      </c>
      <c r="BW625" s="1005"/>
      <c r="BX625" s="1005">
        <f t="shared" si="630"/>
        <v>0</v>
      </c>
      <c r="BY625" s="1005">
        <f t="shared" si="631"/>
        <v>0</v>
      </c>
      <c r="BZ625" s="1005"/>
      <c r="CA625" s="1005"/>
      <c r="CB625" s="1005"/>
      <c r="CC625" s="1005"/>
      <c r="CD625" s="1024">
        <v>0</v>
      </c>
      <c r="CE625" s="1005"/>
      <c r="CF625" s="1005">
        <f t="shared" si="633"/>
        <v>0</v>
      </c>
      <c r="CG625" s="1005">
        <f t="shared" si="634"/>
        <v>0</v>
      </c>
      <c r="CH625" s="1005"/>
      <c r="CI625" s="1005"/>
      <c r="CJ625" s="1005"/>
      <c r="CK625" s="1005"/>
      <c r="CL625" s="1024">
        <v>0</v>
      </c>
      <c r="CM625" s="1005"/>
      <c r="CN625" s="1005">
        <f t="shared" si="636"/>
        <v>0</v>
      </c>
      <c r="CO625" s="1005">
        <f t="shared" si="637"/>
        <v>0</v>
      </c>
      <c r="CP625" s="1005"/>
      <c r="CQ625" s="1005"/>
      <c r="CR625" s="1005"/>
      <c r="CS625" s="1005"/>
      <c r="CT625" s="1024">
        <v>0</v>
      </c>
      <c r="CU625" s="1005"/>
      <c r="CV625" s="1005">
        <f t="shared" si="639"/>
        <v>0</v>
      </c>
      <c r="CW625" s="1005">
        <f t="shared" si="640"/>
        <v>0</v>
      </c>
    </row>
    <row r="626" spans="1:101">
      <c r="A626" s="1004">
        <v>26</v>
      </c>
      <c r="B626" s="1005" t="s">
        <v>1624</v>
      </c>
      <c r="C626" s="1004" t="s">
        <v>1274</v>
      </c>
      <c r="D626" s="1005" t="s">
        <v>2011</v>
      </c>
      <c r="E626" s="1004" t="s">
        <v>119</v>
      </c>
      <c r="F626" s="1004">
        <v>2500</v>
      </c>
      <c r="G626" s="1005">
        <v>4800</v>
      </c>
      <c r="H626" s="1004">
        <v>4800</v>
      </c>
      <c r="I626" s="1005">
        <v>0.85329999999999995</v>
      </c>
      <c r="J626" s="1024">
        <f t="shared" si="649"/>
        <v>1.1840277777777778E-2</v>
      </c>
      <c r="K626" s="1005">
        <v>40920</v>
      </c>
      <c r="L626" s="1005">
        <f t="shared" si="606"/>
        <v>2073600</v>
      </c>
      <c r="M626" s="1005">
        <f t="shared" si="607"/>
        <v>0</v>
      </c>
      <c r="N626" s="1005">
        <v>2500</v>
      </c>
      <c r="O626" s="1005">
        <v>4680</v>
      </c>
      <c r="P626" s="1005">
        <v>4680</v>
      </c>
      <c r="Q626" s="1005">
        <v>0.89259999999999995</v>
      </c>
      <c r="R626" s="1024">
        <f t="shared" si="650"/>
        <v>1.4130135097877033E-2</v>
      </c>
      <c r="S626" s="1005">
        <v>49200</v>
      </c>
      <c r="T626" s="1005">
        <f t="shared" si="609"/>
        <v>2089152</v>
      </c>
      <c r="U626" s="1005">
        <f t="shared" si="610"/>
        <v>0</v>
      </c>
      <c r="V626" s="1005">
        <v>2500</v>
      </c>
      <c r="W626" s="1005">
        <v>120</v>
      </c>
      <c r="X626" s="1005">
        <v>2000</v>
      </c>
      <c r="Y626" s="1005">
        <v>0.93459999999999999</v>
      </c>
      <c r="Z626" s="1024">
        <f t="shared" si="651"/>
        <v>0.34027777777777779</v>
      </c>
      <c r="AA626" s="1005">
        <v>29400</v>
      </c>
      <c r="AB626" s="1005">
        <f t="shared" si="612"/>
        <v>51840</v>
      </c>
      <c r="AC626" s="1005">
        <f t="shared" si="613"/>
        <v>0</v>
      </c>
      <c r="AD626" s="1005">
        <v>2500</v>
      </c>
      <c r="AE626" s="1005">
        <v>11016</v>
      </c>
      <c r="AF626" s="1005">
        <v>11016</v>
      </c>
      <c r="AG626" s="1005">
        <v>0.88460000000000005</v>
      </c>
      <c r="AH626" s="1024">
        <f t="shared" si="652"/>
        <v>6.6274812394093441E-2</v>
      </c>
      <c r="AI626" s="1005">
        <v>543182</v>
      </c>
      <c r="AJ626" s="1005">
        <f t="shared" si="615"/>
        <v>4917542</v>
      </c>
      <c r="AK626" s="1005">
        <f t="shared" si="616"/>
        <v>0</v>
      </c>
      <c r="AL626" s="1005">
        <v>2500</v>
      </c>
      <c r="AM626" s="1005">
        <v>9912</v>
      </c>
      <c r="AN626" s="1005">
        <v>9912</v>
      </c>
      <c r="AO626" s="1005">
        <v>0.87849999999999995</v>
      </c>
      <c r="AP626" s="1024">
        <f t="shared" si="653"/>
        <v>9.0541252267263755E-2</v>
      </c>
      <c r="AQ626" s="1005">
        <v>667699</v>
      </c>
      <c r="AR626" s="1005">
        <f t="shared" si="618"/>
        <v>4424717</v>
      </c>
      <c r="AS626" s="1005">
        <f t="shared" si="619"/>
        <v>0</v>
      </c>
      <c r="AT626" s="1005">
        <v>2500</v>
      </c>
      <c r="AU626" s="1005">
        <v>120</v>
      </c>
      <c r="AV626" s="1005">
        <v>2000</v>
      </c>
      <c r="AW626" s="1005">
        <v>0.92379999999999995</v>
      </c>
      <c r="AX626" s="1024">
        <f>+(AY626/(24*30*AU626))</f>
        <v>0.29166666666666669</v>
      </c>
      <c r="AY626" s="1005">
        <v>25200</v>
      </c>
      <c r="AZ626" s="1005">
        <f t="shared" si="621"/>
        <v>51840</v>
      </c>
      <c r="BA626" s="1005">
        <f t="shared" si="622"/>
        <v>0</v>
      </c>
      <c r="BB626" s="1005">
        <v>2500</v>
      </c>
      <c r="BC626" s="1005">
        <v>6624</v>
      </c>
      <c r="BD626" s="1005">
        <v>6624</v>
      </c>
      <c r="BE626" s="1005">
        <v>0.87690000000000001</v>
      </c>
      <c r="BF626" s="1024">
        <f>+(BG626/(24*31*BC626))</f>
        <v>1.3571535244922342E-2</v>
      </c>
      <c r="BG626" s="1005">
        <v>66884</v>
      </c>
      <c r="BH626" s="1005">
        <f t="shared" si="624"/>
        <v>2956954</v>
      </c>
      <c r="BI626" s="1005">
        <f t="shared" si="625"/>
        <v>0</v>
      </c>
      <c r="BJ626" s="1005">
        <v>2500</v>
      </c>
      <c r="BK626" s="1005">
        <v>6024</v>
      </c>
      <c r="BL626" s="1005">
        <v>6024</v>
      </c>
      <c r="BM626" s="1005">
        <v>0.87980000000000003</v>
      </c>
      <c r="BN626" s="1024">
        <f>+(BO626/(24*30*BK626))</f>
        <v>7.8297919433377595E-3</v>
      </c>
      <c r="BO626" s="1005">
        <v>33960</v>
      </c>
      <c r="BP626" s="1005">
        <f t="shared" si="627"/>
        <v>2602368</v>
      </c>
      <c r="BQ626" s="1005">
        <f t="shared" si="628"/>
        <v>0</v>
      </c>
      <c r="BR626" s="1005">
        <v>2500</v>
      </c>
      <c r="BS626" s="1005">
        <v>144</v>
      </c>
      <c r="BT626" s="1005">
        <v>2000</v>
      </c>
      <c r="BU626" s="1005">
        <v>0.85840000000000005</v>
      </c>
      <c r="BV626" s="1024">
        <f t="shared" ref="BV626:BV633" si="654">+(BW626/(24*31*BS626))</f>
        <v>0.23745519713261648</v>
      </c>
      <c r="BW626" s="1005">
        <v>25440</v>
      </c>
      <c r="BX626" s="1005">
        <f t="shared" si="630"/>
        <v>64282</v>
      </c>
      <c r="BY626" s="1005">
        <f t="shared" si="631"/>
        <v>0</v>
      </c>
      <c r="BZ626" s="1005">
        <v>2500</v>
      </c>
      <c r="CA626" s="1005">
        <v>9840</v>
      </c>
      <c r="CB626" s="1005">
        <v>9840</v>
      </c>
      <c r="CC626" s="1005">
        <v>0.88109999999999999</v>
      </c>
      <c r="CD626" s="1024">
        <f t="shared" ref="CD626:CD633" si="655">+(CE626/(24*31*CA626))</f>
        <v>8.6873852609493842E-3</v>
      </c>
      <c r="CE626" s="1005">
        <v>63600</v>
      </c>
      <c r="CF626" s="1005">
        <f t="shared" si="633"/>
        <v>4392576</v>
      </c>
      <c r="CG626" s="1005">
        <f t="shared" si="634"/>
        <v>0</v>
      </c>
      <c r="CH626" s="1005">
        <v>2500</v>
      </c>
      <c r="CI626" s="1005">
        <v>6984</v>
      </c>
      <c r="CJ626" s="1005">
        <v>6984</v>
      </c>
      <c r="CK626" s="1005">
        <v>0.90939999999999999</v>
      </c>
      <c r="CL626" s="1024">
        <f t="shared" ref="CL626:CL633" si="656">+(CM626/(24*28*CI626))</f>
        <v>6.7756913762068403E-3</v>
      </c>
      <c r="CM626" s="1005">
        <v>31800</v>
      </c>
      <c r="CN626" s="1005">
        <f t="shared" si="636"/>
        <v>2815949</v>
      </c>
      <c r="CO626" s="1005">
        <f t="shared" si="637"/>
        <v>0</v>
      </c>
      <c r="CP626" s="1005">
        <v>2500</v>
      </c>
      <c r="CQ626" s="1005">
        <v>10752</v>
      </c>
      <c r="CR626" s="1005">
        <v>10752</v>
      </c>
      <c r="CS626" s="1005">
        <v>0.88600000000000001</v>
      </c>
      <c r="CT626" s="1024">
        <f t="shared" ref="CT626:CT636" si="657">+(CU626/(24*31*CQ626))</f>
        <v>1.9153725838453661E-2</v>
      </c>
      <c r="CU626" s="1005">
        <v>153220</v>
      </c>
      <c r="CV626" s="1005">
        <f t="shared" si="639"/>
        <v>4799693</v>
      </c>
      <c r="CW626" s="1005">
        <f t="shared" si="640"/>
        <v>0</v>
      </c>
    </row>
    <row r="627" spans="1:101">
      <c r="A627" s="1004">
        <v>27</v>
      </c>
      <c r="B627" s="1005" t="s">
        <v>496</v>
      </c>
      <c r="C627" s="1004" t="s">
        <v>1274</v>
      </c>
      <c r="D627" s="1005" t="s">
        <v>2203</v>
      </c>
      <c r="E627" s="1004" t="s">
        <v>55</v>
      </c>
      <c r="F627" s="1004">
        <v>3000</v>
      </c>
      <c r="G627" s="1005">
        <v>2940</v>
      </c>
      <c r="H627" s="1004">
        <v>2940</v>
      </c>
      <c r="I627" s="1005">
        <v>0.96340000000000003</v>
      </c>
      <c r="J627" s="1024">
        <f t="shared" si="649"/>
        <v>0.3859410430839002</v>
      </c>
      <c r="K627" s="1005">
        <v>816960</v>
      </c>
      <c r="L627" s="1005">
        <f t="shared" si="606"/>
        <v>1270080</v>
      </c>
      <c r="M627" s="1005">
        <f t="shared" si="607"/>
        <v>0</v>
      </c>
      <c r="N627" s="1005">
        <v>3000</v>
      </c>
      <c r="O627" s="1005">
        <v>2520</v>
      </c>
      <c r="P627" s="1005">
        <v>2520</v>
      </c>
      <c r="Q627" s="1005">
        <v>0.96550000000000002</v>
      </c>
      <c r="R627" s="1024">
        <f t="shared" si="650"/>
        <v>0.31269201228878646</v>
      </c>
      <c r="S627" s="1005">
        <v>586260</v>
      </c>
      <c r="T627" s="1005">
        <f t="shared" si="609"/>
        <v>1124928</v>
      </c>
      <c r="U627" s="1005">
        <f t="shared" si="610"/>
        <v>0</v>
      </c>
      <c r="V627" s="1005">
        <v>3000</v>
      </c>
      <c r="W627" s="1005">
        <v>2820</v>
      </c>
      <c r="X627" s="1005">
        <v>2820</v>
      </c>
      <c r="Y627" s="1005">
        <v>0.9748</v>
      </c>
      <c r="Z627" s="1024">
        <f t="shared" si="651"/>
        <v>0.38945035460992905</v>
      </c>
      <c r="AA627" s="1005">
        <v>790740</v>
      </c>
      <c r="AB627" s="1005">
        <f t="shared" si="612"/>
        <v>1218240</v>
      </c>
      <c r="AC627" s="1005">
        <f t="shared" si="613"/>
        <v>0</v>
      </c>
      <c r="AD627" s="1005">
        <v>3000</v>
      </c>
      <c r="AE627" s="1005">
        <v>3180</v>
      </c>
      <c r="AF627" s="1005">
        <v>3180</v>
      </c>
      <c r="AG627" s="1005">
        <v>0.97350000000000003</v>
      </c>
      <c r="AH627" s="1024">
        <f t="shared" si="652"/>
        <v>0.37814085007100834</v>
      </c>
      <c r="AI627" s="1005">
        <v>894651</v>
      </c>
      <c r="AJ627" s="1005">
        <f t="shared" si="615"/>
        <v>1419552</v>
      </c>
      <c r="AK627" s="1005">
        <f t="shared" si="616"/>
        <v>0</v>
      </c>
      <c r="AL627" s="1005">
        <v>3000</v>
      </c>
      <c r="AM627" s="1005">
        <v>3240</v>
      </c>
      <c r="AN627" s="1005">
        <v>3240</v>
      </c>
      <c r="AO627" s="1005">
        <v>0.96809999999999996</v>
      </c>
      <c r="AP627" s="1024">
        <f t="shared" si="653"/>
        <v>0.34931094849329614</v>
      </c>
      <c r="AQ627" s="1005">
        <v>842035</v>
      </c>
      <c r="AR627" s="1005">
        <f t="shared" si="618"/>
        <v>1446336</v>
      </c>
      <c r="AS627" s="1005">
        <f t="shared" si="619"/>
        <v>0</v>
      </c>
      <c r="AT627" s="1005">
        <v>3000</v>
      </c>
      <c r="AU627" s="1005">
        <v>2340</v>
      </c>
      <c r="AV627" s="1005">
        <v>2400</v>
      </c>
      <c r="AW627" s="1005">
        <v>0.99309999999999998</v>
      </c>
      <c r="AX627" s="1024">
        <f>+(AY627/(24*30*AU627))</f>
        <v>0.42997210351377019</v>
      </c>
      <c r="AY627" s="1005">
        <v>724417</v>
      </c>
      <c r="AZ627" s="1005">
        <f t="shared" si="621"/>
        <v>1010880</v>
      </c>
      <c r="BA627" s="1005">
        <f t="shared" si="622"/>
        <v>0</v>
      </c>
      <c r="BB627" s="1005">
        <v>3000</v>
      </c>
      <c r="BC627" s="1005">
        <v>2503.1999999999998</v>
      </c>
      <c r="BD627" s="1005">
        <v>2503.1999999999998</v>
      </c>
      <c r="BE627" s="1005">
        <v>0.99490000000000001</v>
      </c>
      <c r="BF627" s="1024">
        <f>+(BG627/(24*31*BC627))</f>
        <v>0.37394769104148845</v>
      </c>
      <c r="BG627" s="1005">
        <v>696433</v>
      </c>
      <c r="BH627" s="1005">
        <f t="shared" si="624"/>
        <v>1117428</v>
      </c>
      <c r="BI627" s="1005">
        <f t="shared" si="625"/>
        <v>0</v>
      </c>
      <c r="BJ627" s="1005">
        <v>3000</v>
      </c>
      <c r="BK627" s="1005">
        <v>2040</v>
      </c>
      <c r="BL627" s="1005">
        <v>2400</v>
      </c>
      <c r="BM627" s="1005">
        <v>0.99870000000000003</v>
      </c>
      <c r="BN627" s="1024">
        <f>+(BO627/(24*30*BK627))</f>
        <v>0.32646105664488018</v>
      </c>
      <c r="BO627" s="1005">
        <v>479506</v>
      </c>
      <c r="BP627" s="1005">
        <f t="shared" si="627"/>
        <v>881280</v>
      </c>
      <c r="BQ627" s="1005">
        <f t="shared" si="628"/>
        <v>0</v>
      </c>
      <c r="BR627" s="1005">
        <v>3000</v>
      </c>
      <c r="BS627" s="1005">
        <v>1322.4</v>
      </c>
      <c r="BT627" s="1005">
        <v>2400</v>
      </c>
      <c r="BU627" s="1005">
        <v>0.99980000000000002</v>
      </c>
      <c r="BV627" s="1024">
        <f t="shared" si="654"/>
        <v>0.54426946119469977</v>
      </c>
      <c r="BW627" s="1005">
        <v>535488</v>
      </c>
      <c r="BX627" s="1005">
        <f t="shared" si="630"/>
        <v>590319</v>
      </c>
      <c r="BY627" s="1005">
        <f t="shared" si="631"/>
        <v>0</v>
      </c>
      <c r="BZ627" s="1005">
        <v>3000</v>
      </c>
      <c r="CA627" s="1005">
        <v>1118.4000000000001</v>
      </c>
      <c r="CB627" s="1005">
        <v>2400</v>
      </c>
      <c r="CC627" s="1005">
        <v>0.99990000000000001</v>
      </c>
      <c r="CD627" s="1024">
        <f t="shared" si="655"/>
        <v>0.52736027466272861</v>
      </c>
      <c r="CE627" s="1005">
        <v>438811</v>
      </c>
      <c r="CF627" s="1005">
        <f t="shared" si="633"/>
        <v>499254</v>
      </c>
      <c r="CG627" s="1005">
        <f t="shared" si="634"/>
        <v>0</v>
      </c>
      <c r="CH627" s="1005">
        <v>3000</v>
      </c>
      <c r="CI627" s="1005">
        <v>1442.4</v>
      </c>
      <c r="CJ627" s="1005">
        <v>2400</v>
      </c>
      <c r="CK627" s="1005">
        <v>0.99980000000000002</v>
      </c>
      <c r="CL627" s="1024">
        <f t="shared" si="656"/>
        <v>0.43534110642315715</v>
      </c>
      <c r="CM627" s="1005">
        <v>421973</v>
      </c>
      <c r="CN627" s="1005">
        <f t="shared" si="636"/>
        <v>581576</v>
      </c>
      <c r="CO627" s="1005">
        <f t="shared" si="637"/>
        <v>0</v>
      </c>
      <c r="CP627" s="1005">
        <v>3000</v>
      </c>
      <c r="CQ627" s="1005">
        <v>2743.2</v>
      </c>
      <c r="CR627" s="1005">
        <v>2743.2</v>
      </c>
      <c r="CS627" s="1005">
        <v>0.99609999999999999</v>
      </c>
      <c r="CT627" s="1024">
        <f t="shared" si="657"/>
        <v>0.34987737027943194</v>
      </c>
      <c r="CU627" s="1005">
        <v>714079</v>
      </c>
      <c r="CV627" s="1005">
        <f t="shared" si="639"/>
        <v>1224564</v>
      </c>
      <c r="CW627" s="1005">
        <f t="shared" si="640"/>
        <v>0</v>
      </c>
    </row>
    <row r="628" spans="1:101">
      <c r="A628" s="1004">
        <v>28</v>
      </c>
      <c r="B628" s="1005" t="s">
        <v>1665</v>
      </c>
      <c r="C628" s="1004" t="s">
        <v>1274</v>
      </c>
      <c r="D628" s="1005" t="s">
        <v>2202</v>
      </c>
      <c r="E628" s="1004" t="s">
        <v>55</v>
      </c>
      <c r="F628" s="1004">
        <v>2600</v>
      </c>
      <c r="G628" s="1005">
        <v>2383.1999999999998</v>
      </c>
      <c r="H628" s="1004">
        <v>2600</v>
      </c>
      <c r="I628" s="1005">
        <v>0.98199999999999998</v>
      </c>
      <c r="J628" s="1024">
        <f t="shared" si="649"/>
        <v>0.61110062101376306</v>
      </c>
      <c r="K628" s="1005">
        <v>1048590</v>
      </c>
      <c r="L628" s="1005">
        <f t="shared" si="606"/>
        <v>1029542</v>
      </c>
      <c r="M628" s="1005">
        <f t="shared" si="607"/>
        <v>19048</v>
      </c>
      <c r="N628" s="1005">
        <v>2600</v>
      </c>
      <c r="O628" s="1005">
        <v>2316</v>
      </c>
      <c r="P628" s="1005">
        <v>2600</v>
      </c>
      <c r="Q628" s="1005">
        <v>0.98180000000000001</v>
      </c>
      <c r="R628" s="1024">
        <f t="shared" si="650"/>
        <v>0.57423115493899379</v>
      </c>
      <c r="S628" s="1005">
        <v>989460</v>
      </c>
      <c r="T628" s="1005">
        <f t="shared" si="609"/>
        <v>1033862</v>
      </c>
      <c r="U628" s="1005">
        <f t="shared" si="610"/>
        <v>0</v>
      </c>
      <c r="V628" s="1005">
        <v>2600</v>
      </c>
      <c r="W628" s="1005">
        <v>2340</v>
      </c>
      <c r="X628" s="1005">
        <v>2600</v>
      </c>
      <c r="Y628" s="1005">
        <v>0.98529999999999995</v>
      </c>
      <c r="Z628" s="1024">
        <f t="shared" si="651"/>
        <v>0.66123575498575493</v>
      </c>
      <c r="AA628" s="1005">
        <v>1114050</v>
      </c>
      <c r="AB628" s="1005">
        <f t="shared" si="612"/>
        <v>1010880</v>
      </c>
      <c r="AC628" s="1005">
        <f t="shared" si="613"/>
        <v>103170</v>
      </c>
      <c r="AD628" s="1005">
        <v>2600</v>
      </c>
      <c r="AE628" s="1005">
        <v>2400</v>
      </c>
      <c r="AF628" s="1005">
        <v>2600</v>
      </c>
      <c r="AG628" s="1005">
        <v>0.98370000000000002</v>
      </c>
      <c r="AH628" s="1024">
        <f t="shared" si="652"/>
        <v>0.68951612903225812</v>
      </c>
      <c r="AI628" s="1005">
        <v>1231200</v>
      </c>
      <c r="AJ628" s="1005">
        <f t="shared" si="615"/>
        <v>1071360</v>
      </c>
      <c r="AK628" s="1005">
        <f t="shared" si="616"/>
        <v>159840</v>
      </c>
      <c r="AL628" s="1005">
        <v>2600</v>
      </c>
      <c r="AM628" s="1005">
        <v>2460</v>
      </c>
      <c r="AN628" s="1005">
        <v>2600</v>
      </c>
      <c r="AO628" s="1005">
        <v>0.99360000000000004</v>
      </c>
      <c r="AP628" s="1024">
        <f t="shared" si="653"/>
        <v>0.75947416732231843</v>
      </c>
      <c r="AQ628" s="1005">
        <v>1390020</v>
      </c>
      <c r="AR628" s="1005">
        <f t="shared" si="618"/>
        <v>1098144</v>
      </c>
      <c r="AS628" s="1005">
        <f t="shared" si="619"/>
        <v>291876</v>
      </c>
      <c r="AT628" s="1005">
        <v>2600</v>
      </c>
      <c r="AU628" s="1005">
        <v>1620</v>
      </c>
      <c r="AV628" s="1005">
        <v>2600</v>
      </c>
      <c r="AW628" s="1005">
        <v>0.99419999999999997</v>
      </c>
      <c r="AX628" s="1024">
        <f>+(AY628/(24*30*AU628))</f>
        <v>0.51116255144032918</v>
      </c>
      <c r="AY628" s="1005">
        <v>596220</v>
      </c>
      <c r="AZ628" s="1005">
        <f t="shared" si="621"/>
        <v>699840</v>
      </c>
      <c r="BA628" s="1005">
        <f t="shared" si="622"/>
        <v>0</v>
      </c>
      <c r="BB628" s="1005">
        <v>2600</v>
      </c>
      <c r="BC628" s="1005">
        <v>2205.6</v>
      </c>
      <c r="BD628" s="1005">
        <v>2600</v>
      </c>
      <c r="BE628" s="1005">
        <v>0.99990000000000001</v>
      </c>
      <c r="BF628" s="1024">
        <f>+(BG628/(24*31*BC628))</f>
        <v>0.69016038353984588</v>
      </c>
      <c r="BG628" s="1005">
        <v>1132530</v>
      </c>
      <c r="BH628" s="1005">
        <f t="shared" si="624"/>
        <v>984580</v>
      </c>
      <c r="BI628" s="1005">
        <f t="shared" si="625"/>
        <v>147950</v>
      </c>
      <c r="BJ628" s="1005">
        <v>2600</v>
      </c>
      <c r="BK628" s="1005">
        <v>2198.4</v>
      </c>
      <c r="BL628" s="1005">
        <v>2600</v>
      </c>
      <c r="BM628" s="1005">
        <v>0.99960000000000004</v>
      </c>
      <c r="BN628" s="1024">
        <f>+(BO628/(24*30*BK628))</f>
        <v>0.69952389616690924</v>
      </c>
      <c r="BO628" s="1005">
        <v>1107240</v>
      </c>
      <c r="BP628" s="1005">
        <f t="shared" si="627"/>
        <v>949709</v>
      </c>
      <c r="BQ628" s="1005">
        <f t="shared" si="628"/>
        <v>157531</v>
      </c>
      <c r="BR628" s="1005">
        <v>2600</v>
      </c>
      <c r="BS628" s="1005">
        <v>1960.8</v>
      </c>
      <c r="BT628" s="1005">
        <v>2600</v>
      </c>
      <c r="BU628" s="1005">
        <v>0.99399999999999999</v>
      </c>
      <c r="BV628" s="1024">
        <f t="shared" si="654"/>
        <v>0.45260081467735358</v>
      </c>
      <c r="BW628" s="1005">
        <v>660270</v>
      </c>
      <c r="BX628" s="1005">
        <f t="shared" si="630"/>
        <v>875301</v>
      </c>
      <c r="BY628" s="1005">
        <f t="shared" si="631"/>
        <v>0</v>
      </c>
      <c r="BZ628" s="1005">
        <v>2600</v>
      </c>
      <c r="CA628" s="1005">
        <v>1891.2</v>
      </c>
      <c r="CB628" s="1005">
        <v>2600</v>
      </c>
      <c r="CC628" s="1005">
        <v>0.99950000000000006</v>
      </c>
      <c r="CD628" s="1024">
        <f t="shared" si="655"/>
        <v>0.45676324299983623</v>
      </c>
      <c r="CE628" s="1005">
        <v>642690</v>
      </c>
      <c r="CF628" s="1005">
        <f t="shared" si="633"/>
        <v>844232</v>
      </c>
      <c r="CG628" s="1005">
        <f t="shared" si="634"/>
        <v>0</v>
      </c>
      <c r="CH628" s="1005">
        <v>3000</v>
      </c>
      <c r="CI628" s="1005">
        <v>1869.6</v>
      </c>
      <c r="CJ628" s="1005">
        <v>3000</v>
      </c>
      <c r="CK628" s="1005">
        <v>0.99990000000000001</v>
      </c>
      <c r="CL628" s="1024">
        <f t="shared" si="656"/>
        <v>0.48819170640014675</v>
      </c>
      <c r="CM628" s="1005">
        <v>613350</v>
      </c>
      <c r="CN628" s="1005">
        <f t="shared" si="636"/>
        <v>753823</v>
      </c>
      <c r="CO628" s="1005">
        <f t="shared" si="637"/>
        <v>0</v>
      </c>
      <c r="CP628" s="1005">
        <v>3000</v>
      </c>
      <c r="CQ628" s="1005">
        <v>2152.8000000000002</v>
      </c>
      <c r="CR628" s="1005">
        <v>3000</v>
      </c>
      <c r="CS628" s="1005">
        <v>0.997</v>
      </c>
      <c r="CT628" s="1024">
        <f t="shared" si="657"/>
        <v>0.6973476402824228</v>
      </c>
      <c r="CU628" s="1005">
        <v>1116930</v>
      </c>
      <c r="CV628" s="1005">
        <f t="shared" si="639"/>
        <v>961010</v>
      </c>
      <c r="CW628" s="1005">
        <f t="shared" si="640"/>
        <v>155920</v>
      </c>
    </row>
    <row r="629" spans="1:101">
      <c r="A629" s="1004">
        <v>29</v>
      </c>
      <c r="B629" s="1005" t="s">
        <v>2194</v>
      </c>
      <c r="C629" s="1004" t="s">
        <v>1274</v>
      </c>
      <c r="D629" s="1005" t="s">
        <v>2011</v>
      </c>
      <c r="E629" s="1004" t="s">
        <v>119</v>
      </c>
      <c r="F629" s="1004">
        <v>0</v>
      </c>
      <c r="G629" s="1005"/>
      <c r="H629" s="1004"/>
      <c r="I629" s="1005"/>
      <c r="J629" s="1024">
        <v>0</v>
      </c>
      <c r="K629" s="1005"/>
      <c r="L629" s="1005">
        <f t="shared" si="606"/>
        <v>0</v>
      </c>
      <c r="M629" s="1005">
        <f t="shared" si="607"/>
        <v>0</v>
      </c>
      <c r="N629" s="1005"/>
      <c r="O629" s="1005"/>
      <c r="P629" s="1005"/>
      <c r="Q629" s="1005"/>
      <c r="R629" s="1024">
        <v>0</v>
      </c>
      <c r="S629" s="1005"/>
      <c r="T629" s="1005">
        <f t="shared" si="609"/>
        <v>0</v>
      </c>
      <c r="U629" s="1005">
        <f t="shared" si="610"/>
        <v>0</v>
      </c>
      <c r="V629" s="1005"/>
      <c r="W629" s="1005"/>
      <c r="X629" s="1005"/>
      <c r="Y629" s="1005"/>
      <c r="Z629" s="1024">
        <v>0</v>
      </c>
      <c r="AA629" s="1005"/>
      <c r="AB629" s="1005">
        <f t="shared" si="612"/>
        <v>0</v>
      </c>
      <c r="AC629" s="1005">
        <f t="shared" si="613"/>
        <v>0</v>
      </c>
      <c r="AD629" s="1005"/>
      <c r="AE629" s="1005"/>
      <c r="AF629" s="1005"/>
      <c r="AG629" s="1005"/>
      <c r="AH629" s="1024">
        <v>0</v>
      </c>
      <c r="AI629" s="1005"/>
      <c r="AJ629" s="1005">
        <f t="shared" si="615"/>
        <v>0</v>
      </c>
      <c r="AK629" s="1005">
        <f t="shared" si="616"/>
        <v>0</v>
      </c>
      <c r="AL629" s="1005"/>
      <c r="AM629" s="1005"/>
      <c r="AN629" s="1005"/>
      <c r="AO629" s="1005"/>
      <c r="AP629" s="1024">
        <v>0</v>
      </c>
      <c r="AQ629" s="1005"/>
      <c r="AR629" s="1005">
        <f t="shared" si="618"/>
        <v>0</v>
      </c>
      <c r="AS629" s="1005">
        <f t="shared" si="619"/>
        <v>0</v>
      </c>
      <c r="AT629" s="1005"/>
      <c r="AU629" s="1005"/>
      <c r="AV629" s="1005"/>
      <c r="AW629" s="1005"/>
      <c r="AX629" s="1024">
        <v>0</v>
      </c>
      <c r="AY629" s="1005"/>
      <c r="AZ629" s="1005">
        <f t="shared" si="621"/>
        <v>0</v>
      </c>
      <c r="BA629" s="1005">
        <f t="shared" si="622"/>
        <v>0</v>
      </c>
      <c r="BB629" s="1005"/>
      <c r="BC629" s="1005"/>
      <c r="BD629" s="1005"/>
      <c r="BE629" s="1005"/>
      <c r="BF629" s="1024">
        <v>0</v>
      </c>
      <c r="BG629" s="1005"/>
      <c r="BH629" s="1005">
        <f t="shared" si="624"/>
        <v>0</v>
      </c>
      <c r="BI629" s="1005">
        <f t="shared" si="625"/>
        <v>0</v>
      </c>
      <c r="BJ629" s="1005"/>
      <c r="BK629" s="1005"/>
      <c r="BL629" s="1005"/>
      <c r="BM629" s="1005"/>
      <c r="BN629" s="1024">
        <v>0</v>
      </c>
      <c r="BO629" s="1005"/>
      <c r="BP629" s="1005">
        <f t="shared" si="627"/>
        <v>0</v>
      </c>
      <c r="BQ629" s="1005">
        <f t="shared" si="628"/>
        <v>0</v>
      </c>
      <c r="BR629" s="1005">
        <v>4000</v>
      </c>
      <c r="BS629" s="1005">
        <v>2820</v>
      </c>
      <c r="BT629" s="1005">
        <v>3200</v>
      </c>
      <c r="BU629" s="1005">
        <v>0.98180000000000001</v>
      </c>
      <c r="BV629" s="1024">
        <f t="shared" si="654"/>
        <v>8.6507664150080071E-2</v>
      </c>
      <c r="BW629" s="1005">
        <v>181500</v>
      </c>
      <c r="BX629" s="1005">
        <f t="shared" si="630"/>
        <v>1258848</v>
      </c>
      <c r="BY629" s="1005">
        <f t="shared" si="631"/>
        <v>0</v>
      </c>
      <c r="BZ629" s="1005">
        <v>4000</v>
      </c>
      <c r="CA629" s="1005">
        <v>3180</v>
      </c>
      <c r="CB629" s="1005">
        <v>3200</v>
      </c>
      <c r="CC629" s="1005">
        <v>0.9466</v>
      </c>
      <c r="CD629" s="1024">
        <f t="shared" si="655"/>
        <v>0.33538750253601135</v>
      </c>
      <c r="CE629" s="1005">
        <v>793500</v>
      </c>
      <c r="CF629" s="1005">
        <f t="shared" si="633"/>
        <v>1419552</v>
      </c>
      <c r="CG629" s="1005">
        <f t="shared" si="634"/>
        <v>0</v>
      </c>
      <c r="CH629" s="1005">
        <v>4000</v>
      </c>
      <c r="CI629" s="1005">
        <v>4500</v>
      </c>
      <c r="CJ629" s="1005">
        <v>4500</v>
      </c>
      <c r="CK629" s="1005">
        <v>0.97619999999999996</v>
      </c>
      <c r="CL629" s="1024">
        <f t="shared" si="656"/>
        <v>0.21676587301587302</v>
      </c>
      <c r="CM629" s="1005">
        <v>655500</v>
      </c>
      <c r="CN629" s="1005">
        <f t="shared" si="636"/>
        <v>1814400</v>
      </c>
      <c r="CO629" s="1005">
        <f t="shared" si="637"/>
        <v>0</v>
      </c>
      <c r="CP629" s="1005">
        <v>4000</v>
      </c>
      <c r="CQ629" s="1005">
        <v>3432</v>
      </c>
      <c r="CR629" s="1005">
        <v>3432</v>
      </c>
      <c r="CS629" s="1005">
        <v>0.99150000000000005</v>
      </c>
      <c r="CT629" s="1024">
        <f t="shared" si="657"/>
        <v>0.23627246409504474</v>
      </c>
      <c r="CU629" s="1005">
        <v>603300</v>
      </c>
      <c r="CV629" s="1005">
        <f t="shared" si="639"/>
        <v>1532045</v>
      </c>
      <c r="CW629" s="1005">
        <f t="shared" si="640"/>
        <v>0</v>
      </c>
    </row>
    <row r="630" spans="1:101">
      <c r="A630" s="1004">
        <v>30</v>
      </c>
      <c r="B630" s="1005" t="s">
        <v>2204</v>
      </c>
      <c r="C630" s="1004" t="s">
        <v>1274</v>
      </c>
      <c r="D630" s="1005" t="s">
        <v>2011</v>
      </c>
      <c r="E630" s="1004" t="s">
        <v>55</v>
      </c>
      <c r="F630" s="1004">
        <v>4200</v>
      </c>
      <c r="G630" s="1005">
        <v>3996</v>
      </c>
      <c r="H630" s="1004">
        <v>3996</v>
      </c>
      <c r="I630" s="1005">
        <v>0.99139999999999995</v>
      </c>
      <c r="J630" s="1024">
        <f>+(K630/(24*30*G630))</f>
        <v>0.7950763263263263</v>
      </c>
      <c r="K630" s="1005">
        <v>2287530</v>
      </c>
      <c r="L630" s="1005">
        <f t="shared" si="606"/>
        <v>1726272</v>
      </c>
      <c r="M630" s="1005">
        <f t="shared" si="607"/>
        <v>561258</v>
      </c>
      <c r="N630" s="1005">
        <v>4200</v>
      </c>
      <c r="O630" s="1005">
        <v>4032</v>
      </c>
      <c r="P630" s="1005">
        <v>4032</v>
      </c>
      <c r="Q630" s="1005">
        <v>0.99309999999999998</v>
      </c>
      <c r="R630" s="1024">
        <f>+(S630/(24*31*O630))</f>
        <v>0.86758552547363033</v>
      </c>
      <c r="S630" s="1005">
        <v>2602590</v>
      </c>
      <c r="T630" s="1005">
        <f t="shared" si="609"/>
        <v>1799885</v>
      </c>
      <c r="U630" s="1005">
        <f t="shared" si="610"/>
        <v>802705</v>
      </c>
      <c r="V630" s="1005">
        <v>4200</v>
      </c>
      <c r="W630" s="1005">
        <v>4104</v>
      </c>
      <c r="X630" s="1005">
        <v>4104</v>
      </c>
      <c r="Y630" s="1005">
        <v>0.98939999999999995</v>
      </c>
      <c r="Z630" s="1024">
        <f>+(AA630/(24*30*W630))</f>
        <v>0.87378167641325533</v>
      </c>
      <c r="AA630" s="1005">
        <v>2581920</v>
      </c>
      <c r="AB630" s="1005">
        <f t="shared" si="612"/>
        <v>1772928</v>
      </c>
      <c r="AC630" s="1005">
        <f t="shared" si="613"/>
        <v>808992</v>
      </c>
      <c r="AD630" s="1005">
        <v>4200</v>
      </c>
      <c r="AE630" s="1005">
        <v>4152</v>
      </c>
      <c r="AF630" s="1005">
        <v>4152</v>
      </c>
      <c r="AG630" s="1005">
        <v>0.98619999999999997</v>
      </c>
      <c r="AH630" s="1024">
        <f>+(AI630/(24*31*AE630))</f>
        <v>0.80220699442683407</v>
      </c>
      <c r="AI630" s="1005">
        <v>2478088</v>
      </c>
      <c r="AJ630" s="1005">
        <f t="shared" si="615"/>
        <v>1853453</v>
      </c>
      <c r="AK630" s="1005">
        <f t="shared" si="616"/>
        <v>624635</v>
      </c>
      <c r="AL630" s="1005">
        <v>4200</v>
      </c>
      <c r="AM630" s="1005">
        <v>4303.2</v>
      </c>
      <c r="AN630" s="1005">
        <v>4303.2</v>
      </c>
      <c r="AO630" s="1005">
        <v>0.96740000000000004</v>
      </c>
      <c r="AP630" s="1024">
        <f>+(AQ630/(24*31*AM630))</f>
        <v>0.85226117048178207</v>
      </c>
      <c r="AQ630" s="1005">
        <v>2728583</v>
      </c>
      <c r="AR630" s="1005">
        <f t="shared" si="618"/>
        <v>1920948</v>
      </c>
      <c r="AS630" s="1005">
        <f t="shared" si="619"/>
        <v>807635</v>
      </c>
      <c r="AT630" s="1005">
        <v>4200</v>
      </c>
      <c r="AU630" s="1005">
        <v>4374</v>
      </c>
      <c r="AV630" s="1005">
        <v>4374</v>
      </c>
      <c r="AW630" s="1005">
        <v>0.94299999999999995</v>
      </c>
      <c r="AX630" s="1024">
        <f>+(AY630/(24*30*AU630))</f>
        <v>0.72247942386831276</v>
      </c>
      <c r="AY630" s="1005">
        <v>2275290</v>
      </c>
      <c r="AZ630" s="1005">
        <f t="shared" si="621"/>
        <v>1889568</v>
      </c>
      <c r="BA630" s="1005">
        <f t="shared" si="622"/>
        <v>385722</v>
      </c>
      <c r="BB630" s="1005">
        <v>4200</v>
      </c>
      <c r="BC630" s="1005">
        <v>4406.3999999999996</v>
      </c>
      <c r="BD630" s="1005">
        <v>4406.3999999999996</v>
      </c>
      <c r="BE630" s="1005">
        <v>0.94210000000000005</v>
      </c>
      <c r="BF630" s="1024">
        <f>+(BG630/(24*31*BC630))</f>
        <v>0.91723255909293233</v>
      </c>
      <c r="BG630" s="1005">
        <v>3007020</v>
      </c>
      <c r="BH630" s="1005">
        <f t="shared" si="624"/>
        <v>1967017</v>
      </c>
      <c r="BI630" s="1005">
        <f t="shared" si="625"/>
        <v>1040003</v>
      </c>
      <c r="BJ630" s="1005">
        <v>4200</v>
      </c>
      <c r="BK630" s="1005">
        <v>4315.2</v>
      </c>
      <c r="BL630" s="1005">
        <v>4315.2</v>
      </c>
      <c r="BM630" s="1005">
        <v>0.94350000000000001</v>
      </c>
      <c r="BN630" s="1024">
        <f>+(BO630/(24*30*BK630))</f>
        <v>0.84946815906562845</v>
      </c>
      <c r="BO630" s="1005">
        <v>2639250</v>
      </c>
      <c r="BP630" s="1005">
        <f t="shared" si="627"/>
        <v>1864166</v>
      </c>
      <c r="BQ630" s="1005">
        <f t="shared" si="628"/>
        <v>775084</v>
      </c>
      <c r="BR630" s="1005">
        <v>4200</v>
      </c>
      <c r="BS630" s="1005">
        <v>4317.6000000000004</v>
      </c>
      <c r="BT630" s="1005">
        <v>4317.6000000000004</v>
      </c>
      <c r="BU630" s="1005">
        <v>0.94</v>
      </c>
      <c r="BV630" s="1024">
        <f t="shared" si="654"/>
        <v>0.74090033590943583</v>
      </c>
      <c r="BW630" s="1005">
        <v>2379990</v>
      </c>
      <c r="BX630" s="1005">
        <f t="shared" si="630"/>
        <v>1927377</v>
      </c>
      <c r="BY630" s="1005">
        <f t="shared" si="631"/>
        <v>452613</v>
      </c>
      <c r="BZ630" s="1005">
        <v>4200</v>
      </c>
      <c r="CA630" s="1005">
        <v>4500</v>
      </c>
      <c r="CB630" s="1005">
        <v>4500</v>
      </c>
      <c r="CC630" s="1005">
        <v>0.9425</v>
      </c>
      <c r="CD630" s="1024">
        <f t="shared" si="655"/>
        <v>0.84072580645161288</v>
      </c>
      <c r="CE630" s="1005">
        <v>2814750</v>
      </c>
      <c r="CF630" s="1005">
        <f t="shared" si="633"/>
        <v>2008800</v>
      </c>
      <c r="CG630" s="1005">
        <f t="shared" si="634"/>
        <v>805950</v>
      </c>
      <c r="CH630" s="1005">
        <v>4200</v>
      </c>
      <c r="CI630" s="1005">
        <v>4272</v>
      </c>
      <c r="CJ630" s="1005">
        <v>4272</v>
      </c>
      <c r="CK630" s="1005">
        <v>0.95209999999999995</v>
      </c>
      <c r="CL630" s="1024">
        <f t="shared" si="656"/>
        <v>0.95880776819154623</v>
      </c>
      <c r="CM630" s="1005">
        <v>2752530</v>
      </c>
      <c r="CN630" s="1005">
        <f t="shared" si="636"/>
        <v>1722470</v>
      </c>
      <c r="CO630" s="1005">
        <f t="shared" si="637"/>
        <v>1030060</v>
      </c>
      <c r="CP630" s="1005">
        <v>4200</v>
      </c>
      <c r="CQ630" s="1005">
        <v>4216.8</v>
      </c>
      <c r="CR630" s="1005">
        <v>4216.8</v>
      </c>
      <c r="CS630" s="1005">
        <v>0.96020000000000005</v>
      </c>
      <c r="CT630" s="1024">
        <f t="shared" si="657"/>
        <v>0.90066003268033845</v>
      </c>
      <c r="CU630" s="1005">
        <v>2825640</v>
      </c>
      <c r="CV630" s="1005">
        <f t="shared" si="639"/>
        <v>1882380</v>
      </c>
      <c r="CW630" s="1005">
        <f t="shared" si="640"/>
        <v>943260</v>
      </c>
    </row>
    <row r="631" spans="1:101">
      <c r="A631" s="1004">
        <v>31</v>
      </c>
      <c r="B631" s="1005" t="s">
        <v>1747</v>
      </c>
      <c r="C631" s="1004" t="s">
        <v>1274</v>
      </c>
      <c r="D631" s="1005" t="s">
        <v>2011</v>
      </c>
      <c r="E631" s="1004" t="s">
        <v>55</v>
      </c>
      <c r="F631" s="1004">
        <v>0</v>
      </c>
      <c r="G631" s="1005"/>
      <c r="H631" s="1004"/>
      <c r="I631" s="1005"/>
      <c r="J631" s="1024">
        <v>0</v>
      </c>
      <c r="K631" s="1005"/>
      <c r="L631" s="1005">
        <f t="shared" si="606"/>
        <v>0</v>
      </c>
      <c r="M631" s="1005">
        <f t="shared" si="607"/>
        <v>0</v>
      </c>
      <c r="N631" s="1005"/>
      <c r="O631" s="1005"/>
      <c r="P631" s="1005"/>
      <c r="Q631" s="1005"/>
      <c r="R631" s="1024">
        <v>0</v>
      </c>
      <c r="S631" s="1005"/>
      <c r="T631" s="1005">
        <f t="shared" si="609"/>
        <v>0</v>
      </c>
      <c r="U631" s="1005">
        <f t="shared" si="610"/>
        <v>0</v>
      </c>
      <c r="V631" s="1005"/>
      <c r="W631" s="1005"/>
      <c r="X631" s="1005"/>
      <c r="Y631" s="1005"/>
      <c r="Z631" s="1024">
        <v>0</v>
      </c>
      <c r="AA631" s="1005"/>
      <c r="AB631" s="1005">
        <f t="shared" si="612"/>
        <v>0</v>
      </c>
      <c r="AC631" s="1005">
        <f t="shared" si="613"/>
        <v>0</v>
      </c>
      <c r="AD631" s="1005"/>
      <c r="AE631" s="1005"/>
      <c r="AF631" s="1005"/>
      <c r="AG631" s="1005"/>
      <c r="AH631" s="1024">
        <v>0</v>
      </c>
      <c r="AI631" s="1005"/>
      <c r="AJ631" s="1005">
        <f t="shared" si="615"/>
        <v>0</v>
      </c>
      <c r="AK631" s="1005">
        <f t="shared" si="616"/>
        <v>0</v>
      </c>
      <c r="AL631" s="1005"/>
      <c r="AM631" s="1005"/>
      <c r="AN631" s="1005"/>
      <c r="AO631" s="1005"/>
      <c r="AP631" s="1024">
        <v>0</v>
      </c>
      <c r="AQ631" s="1005"/>
      <c r="AR631" s="1005">
        <f t="shared" si="618"/>
        <v>0</v>
      </c>
      <c r="AS631" s="1005">
        <f t="shared" si="619"/>
        <v>0</v>
      </c>
      <c r="AT631" s="1005"/>
      <c r="AU631" s="1005"/>
      <c r="AV631" s="1005"/>
      <c r="AW631" s="1005"/>
      <c r="AX631" s="1024">
        <v>0</v>
      </c>
      <c r="AY631" s="1005"/>
      <c r="AZ631" s="1005">
        <f t="shared" si="621"/>
        <v>0</v>
      </c>
      <c r="BA631" s="1005">
        <f t="shared" si="622"/>
        <v>0</v>
      </c>
      <c r="BB631" s="1005"/>
      <c r="BC631" s="1005"/>
      <c r="BD631" s="1005"/>
      <c r="BE631" s="1005"/>
      <c r="BF631" s="1024">
        <v>0</v>
      </c>
      <c r="BG631" s="1005"/>
      <c r="BH631" s="1005">
        <f t="shared" si="624"/>
        <v>0</v>
      </c>
      <c r="BI631" s="1005">
        <f t="shared" si="625"/>
        <v>0</v>
      </c>
      <c r="BJ631" s="1005">
        <v>4400</v>
      </c>
      <c r="BK631" s="1005">
        <v>4279.2</v>
      </c>
      <c r="BL631" s="1005">
        <v>4279.2</v>
      </c>
      <c r="BM631" s="1005">
        <v>0.99280000000000002</v>
      </c>
      <c r="BN631" s="1024">
        <f>+(BO631/(24*30*BK631))</f>
        <v>0.52778556739577487</v>
      </c>
      <c r="BO631" s="1005">
        <v>1626120</v>
      </c>
      <c r="BP631" s="1005">
        <f t="shared" si="627"/>
        <v>1848614</v>
      </c>
      <c r="BQ631" s="1005">
        <f t="shared" si="628"/>
        <v>0</v>
      </c>
      <c r="BR631" s="1005">
        <v>4400</v>
      </c>
      <c r="BS631" s="1005">
        <v>4327.2</v>
      </c>
      <c r="BT631" s="1005">
        <v>4327.2</v>
      </c>
      <c r="BU631" s="1005">
        <v>0.99370000000000003</v>
      </c>
      <c r="BV631" s="1024">
        <f t="shared" si="654"/>
        <v>1.0228062249894143</v>
      </c>
      <c r="BW631" s="1005">
        <v>3292860</v>
      </c>
      <c r="BX631" s="1005">
        <f t="shared" si="630"/>
        <v>1931662</v>
      </c>
      <c r="BY631" s="1005">
        <f t="shared" si="631"/>
        <v>1361198</v>
      </c>
      <c r="BZ631" s="1005">
        <v>4400</v>
      </c>
      <c r="CA631" s="1005">
        <v>4387.2</v>
      </c>
      <c r="CB631" s="1005">
        <v>4387.2</v>
      </c>
      <c r="CC631" s="1005">
        <v>0.98880000000000001</v>
      </c>
      <c r="CD631" s="1024">
        <f t="shared" si="655"/>
        <v>0.8984531246323616</v>
      </c>
      <c r="CE631" s="1005">
        <v>2932620</v>
      </c>
      <c r="CF631" s="1005">
        <f t="shared" si="633"/>
        <v>1958446</v>
      </c>
      <c r="CG631" s="1005">
        <f t="shared" si="634"/>
        <v>974174</v>
      </c>
      <c r="CH631" s="1005">
        <v>4400</v>
      </c>
      <c r="CI631" s="1005">
        <v>4502.3999999999996</v>
      </c>
      <c r="CJ631" s="1005">
        <v>4502.3999999999996</v>
      </c>
      <c r="CK631" s="1005">
        <v>0.98729999999999996</v>
      </c>
      <c r="CL631" s="1024">
        <f t="shared" si="656"/>
        <v>0.86561968537414968</v>
      </c>
      <c r="CM631" s="1005">
        <v>2619030</v>
      </c>
      <c r="CN631" s="1005">
        <f t="shared" si="636"/>
        <v>1815368</v>
      </c>
      <c r="CO631" s="1005">
        <f t="shared" si="637"/>
        <v>803662</v>
      </c>
      <c r="CP631" s="1005">
        <v>4400</v>
      </c>
      <c r="CQ631" s="1005">
        <v>4622.3999999999996</v>
      </c>
      <c r="CR631" s="1005">
        <v>4622.3999999999996</v>
      </c>
      <c r="CS631" s="1005">
        <v>0.95950000000000002</v>
      </c>
      <c r="CT631" s="1024">
        <f t="shared" si="657"/>
        <v>0.85523230496097558</v>
      </c>
      <c r="CU631" s="1005">
        <v>2941200</v>
      </c>
      <c r="CV631" s="1005">
        <f t="shared" si="639"/>
        <v>2063439</v>
      </c>
      <c r="CW631" s="1005">
        <f t="shared" si="640"/>
        <v>877761</v>
      </c>
    </row>
    <row r="632" spans="1:101">
      <c r="A632" s="1004">
        <v>32</v>
      </c>
      <c r="B632" s="1005" t="s">
        <v>2012</v>
      </c>
      <c r="C632" s="1004" t="s">
        <v>1274</v>
      </c>
      <c r="D632" s="1005" t="s">
        <v>2011</v>
      </c>
      <c r="E632" s="1004" t="s">
        <v>119</v>
      </c>
      <c r="F632" s="1004">
        <v>0</v>
      </c>
      <c r="G632" s="1005"/>
      <c r="H632" s="1004"/>
      <c r="I632" s="1005"/>
      <c r="J632" s="1024">
        <v>0</v>
      </c>
      <c r="K632" s="1005"/>
      <c r="L632" s="1005">
        <f t="shared" si="606"/>
        <v>0</v>
      </c>
      <c r="M632" s="1005">
        <f t="shared" si="607"/>
        <v>0</v>
      </c>
      <c r="N632" s="1005"/>
      <c r="O632" s="1005"/>
      <c r="P632" s="1005"/>
      <c r="Q632" s="1005"/>
      <c r="R632" s="1024">
        <v>0</v>
      </c>
      <c r="S632" s="1005"/>
      <c r="T632" s="1005">
        <f t="shared" si="609"/>
        <v>0</v>
      </c>
      <c r="U632" s="1005">
        <f t="shared" si="610"/>
        <v>0</v>
      </c>
      <c r="V632" s="1005"/>
      <c r="W632" s="1005"/>
      <c r="X632" s="1005"/>
      <c r="Y632" s="1005"/>
      <c r="Z632" s="1024">
        <v>0</v>
      </c>
      <c r="AA632" s="1005"/>
      <c r="AB632" s="1005">
        <f t="shared" si="612"/>
        <v>0</v>
      </c>
      <c r="AC632" s="1005">
        <f t="shared" si="613"/>
        <v>0</v>
      </c>
      <c r="AD632" s="1005"/>
      <c r="AE632" s="1005"/>
      <c r="AF632" s="1005"/>
      <c r="AG632" s="1005"/>
      <c r="AH632" s="1024">
        <v>0</v>
      </c>
      <c r="AI632" s="1005"/>
      <c r="AJ632" s="1005">
        <f t="shared" si="615"/>
        <v>0</v>
      </c>
      <c r="AK632" s="1005">
        <f t="shared" si="616"/>
        <v>0</v>
      </c>
      <c r="AL632" s="1005">
        <v>4445</v>
      </c>
      <c r="AM632" s="1005">
        <v>2424</v>
      </c>
      <c r="AN632" s="1005">
        <v>3556</v>
      </c>
      <c r="AO632" s="1005">
        <v>1</v>
      </c>
      <c r="AP632" s="1024">
        <f>+(AQ632/(24*31*AM632))</f>
        <v>4.5246460129883953E-3</v>
      </c>
      <c r="AQ632" s="1005">
        <v>8160</v>
      </c>
      <c r="AR632" s="1005">
        <f t="shared" si="618"/>
        <v>1082074</v>
      </c>
      <c r="AS632" s="1005">
        <f t="shared" si="619"/>
        <v>0</v>
      </c>
      <c r="AT632" s="1005">
        <v>4445</v>
      </c>
      <c r="AU632" s="1005">
        <v>24</v>
      </c>
      <c r="AV632" s="1005">
        <v>3556</v>
      </c>
      <c r="AW632" s="1005">
        <v>0.98960000000000004</v>
      </c>
      <c r="AX632" s="1024">
        <f>+(AY632/(24*30*AU632))</f>
        <v>0.33680555555555558</v>
      </c>
      <c r="AY632" s="1005">
        <v>5820</v>
      </c>
      <c r="AZ632" s="1005">
        <f t="shared" si="621"/>
        <v>10368</v>
      </c>
      <c r="BA632" s="1005">
        <f t="shared" si="622"/>
        <v>0</v>
      </c>
      <c r="BB632" s="1005">
        <v>4445</v>
      </c>
      <c r="BC632" s="1005">
        <v>3240</v>
      </c>
      <c r="BD632" s="1005">
        <v>3556</v>
      </c>
      <c r="BE632" s="1005">
        <v>0.48130000000000001</v>
      </c>
      <c r="BF632" s="1024">
        <f>+(BG632/(24*31*BC632))</f>
        <v>3.7957984866587018E-2</v>
      </c>
      <c r="BG632" s="1005">
        <v>91500</v>
      </c>
      <c r="BH632" s="1005">
        <f t="shared" si="624"/>
        <v>1446336</v>
      </c>
      <c r="BI632" s="1005">
        <f t="shared" si="625"/>
        <v>0</v>
      </c>
      <c r="BJ632" s="1005">
        <v>4445</v>
      </c>
      <c r="BK632" s="1005">
        <v>3720</v>
      </c>
      <c r="BL632" s="1005">
        <v>3720</v>
      </c>
      <c r="BM632" s="1005">
        <v>0.48010000000000003</v>
      </c>
      <c r="BN632" s="1024">
        <f>+(BO632/(24*30*BK632))</f>
        <v>6.4202508960573473E-2</v>
      </c>
      <c r="BO632" s="1005">
        <v>171960</v>
      </c>
      <c r="BP632" s="1005">
        <f t="shared" si="627"/>
        <v>1607040</v>
      </c>
      <c r="BQ632" s="1005">
        <f t="shared" si="628"/>
        <v>0</v>
      </c>
      <c r="BR632" s="1005">
        <v>4445</v>
      </c>
      <c r="BS632" s="1005">
        <v>2520</v>
      </c>
      <c r="BT632" s="1005">
        <v>3556</v>
      </c>
      <c r="BU632" s="1005">
        <v>0.66979999999999995</v>
      </c>
      <c r="BV632" s="1024">
        <f t="shared" si="654"/>
        <v>0.15994623655913978</v>
      </c>
      <c r="BW632" s="1005">
        <v>299880</v>
      </c>
      <c r="BX632" s="1005">
        <f t="shared" si="630"/>
        <v>1124928</v>
      </c>
      <c r="BY632" s="1005">
        <f t="shared" si="631"/>
        <v>0</v>
      </c>
      <c r="BZ632" s="1005">
        <v>4445</v>
      </c>
      <c r="CA632" s="1005">
        <v>3360</v>
      </c>
      <c r="CB632" s="1005">
        <v>3556</v>
      </c>
      <c r="CC632" s="1005">
        <v>0.91069999999999995</v>
      </c>
      <c r="CD632" s="1024">
        <f t="shared" si="655"/>
        <v>0.17693932411674348</v>
      </c>
      <c r="CE632" s="1005">
        <v>442320</v>
      </c>
      <c r="CF632" s="1005">
        <f t="shared" si="633"/>
        <v>1499904</v>
      </c>
      <c r="CG632" s="1005">
        <f t="shared" si="634"/>
        <v>0</v>
      </c>
      <c r="CH632" s="1005">
        <v>4445</v>
      </c>
      <c r="CI632" s="1005">
        <v>4920</v>
      </c>
      <c r="CJ632" s="1005">
        <v>4920</v>
      </c>
      <c r="CK632" s="1005">
        <v>0.878</v>
      </c>
      <c r="CL632" s="1024">
        <f t="shared" si="656"/>
        <v>0.13835656213704994</v>
      </c>
      <c r="CM632" s="1005">
        <v>457440</v>
      </c>
      <c r="CN632" s="1005">
        <f t="shared" si="636"/>
        <v>1983744</v>
      </c>
      <c r="CO632" s="1005">
        <f t="shared" si="637"/>
        <v>0</v>
      </c>
      <c r="CP632" s="1005">
        <v>4445</v>
      </c>
      <c r="CQ632" s="1005">
        <v>3840</v>
      </c>
      <c r="CR632" s="1005">
        <v>3840</v>
      </c>
      <c r="CS632" s="1005">
        <v>0.80279999999999996</v>
      </c>
      <c r="CT632" s="1024">
        <f t="shared" si="657"/>
        <v>0.1583081317204301</v>
      </c>
      <c r="CU632" s="1005">
        <v>452280</v>
      </c>
      <c r="CV632" s="1005">
        <f t="shared" si="639"/>
        <v>1714176</v>
      </c>
      <c r="CW632" s="1005">
        <f t="shared" si="640"/>
        <v>0</v>
      </c>
    </row>
    <row r="633" spans="1:101">
      <c r="A633" s="1004">
        <v>33</v>
      </c>
      <c r="B633" s="1005" t="s">
        <v>1697</v>
      </c>
      <c r="C633" s="1004" t="s">
        <v>1274</v>
      </c>
      <c r="D633" s="1005" t="s">
        <v>2011</v>
      </c>
      <c r="E633" s="1004" t="s">
        <v>55</v>
      </c>
      <c r="F633" s="1004">
        <v>4500</v>
      </c>
      <c r="G633" s="1005">
        <v>4987.2</v>
      </c>
      <c r="H633" s="1004">
        <v>4987.2</v>
      </c>
      <c r="I633" s="1005">
        <v>0.9506</v>
      </c>
      <c r="J633" s="1024">
        <f>+(K633/(24*30*G633))</f>
        <v>0.708513795316009</v>
      </c>
      <c r="K633" s="1005">
        <v>2544120</v>
      </c>
      <c r="L633" s="1005">
        <f t="shared" si="606"/>
        <v>2154470</v>
      </c>
      <c r="M633" s="1005">
        <f t="shared" si="607"/>
        <v>389650</v>
      </c>
      <c r="N633" s="1005">
        <v>4500</v>
      </c>
      <c r="O633" s="1005">
        <v>4776</v>
      </c>
      <c r="P633" s="1005">
        <v>4776</v>
      </c>
      <c r="Q633" s="1005">
        <v>0.96919999999999995</v>
      </c>
      <c r="R633" s="1024">
        <f>+(S633/(24*31*O633))</f>
        <v>0.42977460105185428</v>
      </c>
      <c r="S633" s="1005">
        <v>1527137</v>
      </c>
      <c r="T633" s="1005">
        <f t="shared" si="609"/>
        <v>2132006</v>
      </c>
      <c r="U633" s="1005">
        <f t="shared" si="610"/>
        <v>0</v>
      </c>
      <c r="V633" s="1005">
        <v>4500</v>
      </c>
      <c r="W633" s="1005">
        <v>4447.2</v>
      </c>
      <c r="X633" s="1005">
        <v>4447.2</v>
      </c>
      <c r="Y633" s="1005">
        <v>0.95809999999999995</v>
      </c>
      <c r="Z633" s="1024">
        <f>+(AA633/(24*30*W633))</f>
        <v>0.36551213247786374</v>
      </c>
      <c r="AA633" s="1005">
        <v>1170364</v>
      </c>
      <c r="AB633" s="1005">
        <f t="shared" si="612"/>
        <v>1921190</v>
      </c>
      <c r="AC633" s="1005">
        <f t="shared" si="613"/>
        <v>0</v>
      </c>
      <c r="AD633" s="1005">
        <v>4500</v>
      </c>
      <c r="AE633" s="1005">
        <v>4560</v>
      </c>
      <c r="AF633" s="1005">
        <v>4560</v>
      </c>
      <c r="AG633" s="1005">
        <v>0.95140000000000002</v>
      </c>
      <c r="AH633" s="1024">
        <f>+(AI633/(24*31*AE633))</f>
        <v>0.42049583804942464</v>
      </c>
      <c r="AI633" s="1005">
        <v>1426591</v>
      </c>
      <c r="AJ633" s="1005">
        <f t="shared" si="615"/>
        <v>2035584</v>
      </c>
      <c r="AK633" s="1005">
        <f t="shared" si="616"/>
        <v>0</v>
      </c>
      <c r="AL633" s="1005">
        <v>4500</v>
      </c>
      <c r="AM633" s="1005">
        <v>4348.8</v>
      </c>
      <c r="AN633" s="1005">
        <v>4348.8</v>
      </c>
      <c r="AO633" s="1005">
        <v>0.97409999999999997</v>
      </c>
      <c r="AP633" s="1024">
        <f>+(AQ633/(24*31*AM633))</f>
        <v>0.2842206625285828</v>
      </c>
      <c r="AQ633" s="1005">
        <v>919598</v>
      </c>
      <c r="AR633" s="1005">
        <f t="shared" si="618"/>
        <v>1941304</v>
      </c>
      <c r="AS633" s="1005">
        <f t="shared" si="619"/>
        <v>0</v>
      </c>
      <c r="AT633" s="1005">
        <v>4500</v>
      </c>
      <c r="AU633" s="1005">
        <v>4752</v>
      </c>
      <c r="AV633" s="1005">
        <v>4752</v>
      </c>
      <c r="AW633" s="1005">
        <v>0.97140000000000004</v>
      </c>
      <c r="AX633" s="1024">
        <f>+(AY633/(24*30*AU633))</f>
        <v>0.413878367003367</v>
      </c>
      <c r="AY633" s="1005">
        <v>1416060</v>
      </c>
      <c r="AZ633" s="1005">
        <f t="shared" si="621"/>
        <v>2052864</v>
      </c>
      <c r="BA633" s="1005">
        <f t="shared" si="622"/>
        <v>0</v>
      </c>
      <c r="BB633" s="1005">
        <v>4500</v>
      </c>
      <c r="BC633" s="1005">
        <v>5232</v>
      </c>
      <c r="BD633" s="1005">
        <v>5232</v>
      </c>
      <c r="BE633" s="1005">
        <v>0.96489999999999998</v>
      </c>
      <c r="BF633" s="1024">
        <f>+(BG633/(24*31*BC633))</f>
        <v>0.85085885863667754</v>
      </c>
      <c r="BG633" s="1005">
        <v>3312060</v>
      </c>
      <c r="BH633" s="1005">
        <f t="shared" si="624"/>
        <v>2335565</v>
      </c>
      <c r="BI633" s="1005">
        <f t="shared" si="625"/>
        <v>976495</v>
      </c>
      <c r="BJ633" s="1005">
        <v>4500</v>
      </c>
      <c r="BK633" s="1005">
        <v>5241.6000000000004</v>
      </c>
      <c r="BL633" s="1005">
        <v>5241.6000000000004</v>
      </c>
      <c r="BM633" s="1005">
        <v>0.96819999999999995</v>
      </c>
      <c r="BN633" s="1024">
        <f>+(BO633/(24*30*BK633))</f>
        <v>0.83818236161986148</v>
      </c>
      <c r="BO633" s="1005">
        <v>3163260</v>
      </c>
      <c r="BP633" s="1005">
        <f t="shared" si="627"/>
        <v>2264371</v>
      </c>
      <c r="BQ633" s="1005">
        <f t="shared" si="628"/>
        <v>898889</v>
      </c>
      <c r="BR633" s="1005">
        <v>4500</v>
      </c>
      <c r="BS633" s="1005">
        <v>5443.2</v>
      </c>
      <c r="BT633" s="1005">
        <v>5443.2</v>
      </c>
      <c r="BU633" s="1005">
        <v>0.96299999999999997</v>
      </c>
      <c r="BV633" s="1024">
        <f t="shared" si="654"/>
        <v>0.8584104938271605</v>
      </c>
      <c r="BW633" s="1005">
        <v>3476340</v>
      </c>
      <c r="BX633" s="1005">
        <f t="shared" si="630"/>
        <v>2429844</v>
      </c>
      <c r="BY633" s="1005">
        <f t="shared" si="631"/>
        <v>1046496</v>
      </c>
      <c r="BZ633" s="1005">
        <v>4500</v>
      </c>
      <c r="CA633" s="1005">
        <v>5428.8</v>
      </c>
      <c r="CB633" s="1005">
        <v>5428.8</v>
      </c>
      <c r="CC633" s="1005">
        <v>0.95809999999999995</v>
      </c>
      <c r="CD633" s="1024">
        <f t="shared" si="655"/>
        <v>0.85416607246418141</v>
      </c>
      <c r="CE633" s="1005">
        <v>3450000</v>
      </c>
      <c r="CF633" s="1005">
        <f t="shared" si="633"/>
        <v>2423416</v>
      </c>
      <c r="CG633" s="1005">
        <f t="shared" si="634"/>
        <v>1026584</v>
      </c>
      <c r="CH633" s="1005">
        <v>4500</v>
      </c>
      <c r="CI633" s="1005">
        <v>5347.2</v>
      </c>
      <c r="CJ633" s="1005">
        <v>5347.2</v>
      </c>
      <c r="CK633" s="1005">
        <v>0.95550000000000002</v>
      </c>
      <c r="CL633" s="1024">
        <f t="shared" si="656"/>
        <v>0.86488856651278112</v>
      </c>
      <c r="CM633" s="1005">
        <v>3107820</v>
      </c>
      <c r="CN633" s="1005">
        <f t="shared" si="636"/>
        <v>2155991</v>
      </c>
      <c r="CO633" s="1005">
        <f t="shared" si="637"/>
        <v>951829</v>
      </c>
      <c r="CP633" s="1005">
        <v>4500</v>
      </c>
      <c r="CQ633" s="1005">
        <v>5112</v>
      </c>
      <c r="CR633" s="1005">
        <v>5112</v>
      </c>
      <c r="CS633" s="1005">
        <v>0.97629999999999995</v>
      </c>
      <c r="CT633" s="1024">
        <f t="shared" si="657"/>
        <v>0.7526408450704225</v>
      </c>
      <c r="CU633" s="1005">
        <v>2862540</v>
      </c>
      <c r="CV633" s="1005">
        <f t="shared" si="639"/>
        <v>2281997</v>
      </c>
      <c r="CW633" s="1005">
        <f t="shared" si="640"/>
        <v>580543</v>
      </c>
    </row>
    <row r="634" spans="1:101">
      <c r="A634" s="1004">
        <v>34</v>
      </c>
      <c r="B634" s="1005" t="s">
        <v>2215</v>
      </c>
      <c r="C634" s="1004" t="s">
        <v>1349</v>
      </c>
      <c r="D634" s="1005" t="s">
        <v>2062</v>
      </c>
      <c r="E634" s="1004" t="s">
        <v>55</v>
      </c>
      <c r="F634" s="1004">
        <v>0</v>
      </c>
      <c r="G634" s="1005"/>
      <c r="H634" s="1004"/>
      <c r="I634" s="1005"/>
      <c r="J634" s="1024">
        <v>0</v>
      </c>
      <c r="K634" s="1005"/>
      <c r="L634" s="1005">
        <f t="shared" si="606"/>
        <v>0</v>
      </c>
      <c r="M634" s="1005">
        <f t="shared" si="607"/>
        <v>0</v>
      </c>
      <c r="N634" s="1005"/>
      <c r="O634" s="1005"/>
      <c r="P634" s="1005"/>
      <c r="Q634" s="1005"/>
      <c r="R634" s="1024">
        <v>0</v>
      </c>
      <c r="S634" s="1005"/>
      <c r="T634" s="1005">
        <f t="shared" si="609"/>
        <v>0</v>
      </c>
      <c r="U634" s="1005">
        <f t="shared" si="610"/>
        <v>0</v>
      </c>
      <c r="V634" s="1005"/>
      <c r="W634" s="1005"/>
      <c r="X634" s="1005"/>
      <c r="Y634" s="1005"/>
      <c r="Z634" s="1024">
        <v>0</v>
      </c>
      <c r="AA634" s="1005"/>
      <c r="AB634" s="1005">
        <f t="shared" si="612"/>
        <v>0</v>
      </c>
      <c r="AC634" s="1005">
        <f t="shared" si="613"/>
        <v>0</v>
      </c>
      <c r="AD634" s="1005"/>
      <c r="AE634" s="1005"/>
      <c r="AF634" s="1005"/>
      <c r="AG634" s="1005"/>
      <c r="AH634" s="1024">
        <v>0</v>
      </c>
      <c r="AI634" s="1005"/>
      <c r="AJ634" s="1005">
        <f t="shared" si="615"/>
        <v>0</v>
      </c>
      <c r="AK634" s="1005">
        <f t="shared" si="616"/>
        <v>0</v>
      </c>
      <c r="AL634" s="1005"/>
      <c r="AM634" s="1005"/>
      <c r="AN634" s="1005"/>
      <c r="AO634" s="1005"/>
      <c r="AP634" s="1024">
        <v>0</v>
      </c>
      <c r="AQ634" s="1005"/>
      <c r="AR634" s="1005">
        <f t="shared" si="618"/>
        <v>0</v>
      </c>
      <c r="AS634" s="1005">
        <f t="shared" si="619"/>
        <v>0</v>
      </c>
      <c r="AT634" s="1005"/>
      <c r="AU634" s="1005"/>
      <c r="AV634" s="1005"/>
      <c r="AW634" s="1005"/>
      <c r="AX634" s="1024">
        <v>0</v>
      </c>
      <c r="AY634" s="1005"/>
      <c r="AZ634" s="1005">
        <f t="shared" si="621"/>
        <v>0</v>
      </c>
      <c r="BA634" s="1005">
        <f t="shared" si="622"/>
        <v>0</v>
      </c>
      <c r="BB634" s="1005"/>
      <c r="BC634" s="1005"/>
      <c r="BD634" s="1005"/>
      <c r="BE634" s="1005"/>
      <c r="BF634" s="1024">
        <v>0</v>
      </c>
      <c r="BG634" s="1005"/>
      <c r="BH634" s="1005">
        <f t="shared" si="624"/>
        <v>0</v>
      </c>
      <c r="BI634" s="1005">
        <f t="shared" si="625"/>
        <v>0</v>
      </c>
      <c r="BJ634" s="1005"/>
      <c r="BK634" s="1005"/>
      <c r="BL634" s="1005"/>
      <c r="BM634" s="1005"/>
      <c r="BN634" s="1024">
        <v>0</v>
      </c>
      <c r="BO634" s="1005"/>
      <c r="BP634" s="1005">
        <f t="shared" si="627"/>
        <v>0</v>
      </c>
      <c r="BQ634" s="1005">
        <f t="shared" si="628"/>
        <v>0</v>
      </c>
      <c r="BR634" s="1005"/>
      <c r="BS634" s="1005"/>
      <c r="BT634" s="1005"/>
      <c r="BU634" s="1005"/>
      <c r="BV634" s="1024">
        <v>0</v>
      </c>
      <c r="BW634" s="1005"/>
      <c r="BX634" s="1005">
        <f t="shared" si="630"/>
        <v>0</v>
      </c>
      <c r="BY634" s="1005">
        <f t="shared" si="631"/>
        <v>0</v>
      </c>
      <c r="BZ634" s="1005"/>
      <c r="CA634" s="1005"/>
      <c r="CB634" s="1005"/>
      <c r="CC634" s="1005"/>
      <c r="CD634" s="1024">
        <v>0</v>
      </c>
      <c r="CE634" s="1005"/>
      <c r="CF634" s="1005">
        <f t="shared" si="633"/>
        <v>0</v>
      </c>
      <c r="CG634" s="1005">
        <f t="shared" si="634"/>
        <v>0</v>
      </c>
      <c r="CH634" s="1005"/>
      <c r="CI634" s="1005"/>
      <c r="CJ634" s="1005"/>
      <c r="CK634" s="1005"/>
      <c r="CL634" s="1024">
        <v>0</v>
      </c>
      <c r="CM634" s="1005"/>
      <c r="CN634" s="1005">
        <f t="shared" si="636"/>
        <v>0</v>
      </c>
      <c r="CO634" s="1005">
        <f t="shared" si="637"/>
        <v>0</v>
      </c>
      <c r="CP634" s="1005">
        <v>5000</v>
      </c>
      <c r="CQ634" s="1005">
        <v>708</v>
      </c>
      <c r="CR634" s="1005">
        <v>4000</v>
      </c>
      <c r="CS634" s="1005">
        <v>0.998</v>
      </c>
      <c r="CT634" s="1024">
        <f t="shared" si="657"/>
        <v>0.18390058319664662</v>
      </c>
      <c r="CU634" s="1005">
        <v>96870</v>
      </c>
      <c r="CV634" s="1005">
        <f t="shared" si="639"/>
        <v>316051</v>
      </c>
      <c r="CW634" s="1005">
        <f t="shared" si="640"/>
        <v>0</v>
      </c>
    </row>
    <row r="635" spans="1:101">
      <c r="A635" s="1004">
        <v>35</v>
      </c>
      <c r="B635" s="1005" t="s">
        <v>1793</v>
      </c>
      <c r="C635" s="1004" t="s">
        <v>1274</v>
      </c>
      <c r="D635" s="1005" t="s">
        <v>2210</v>
      </c>
      <c r="E635" s="1004" t="s">
        <v>55</v>
      </c>
      <c r="F635" s="1004">
        <v>5290</v>
      </c>
      <c r="G635" s="1005">
        <v>48</v>
      </c>
      <c r="H635" s="1004">
        <v>5290</v>
      </c>
      <c r="I635" s="1005">
        <v>0.99580000000000002</v>
      </c>
      <c r="J635" s="1024">
        <f>+(K635/(24*30*G635))</f>
        <v>0.42274305555555558</v>
      </c>
      <c r="K635" s="1005">
        <v>14610</v>
      </c>
      <c r="L635" s="1005">
        <f t="shared" si="606"/>
        <v>20736</v>
      </c>
      <c r="M635" s="1005">
        <f t="shared" si="607"/>
        <v>0</v>
      </c>
      <c r="N635" s="1005">
        <v>5290</v>
      </c>
      <c r="O635" s="1005">
        <v>62.4</v>
      </c>
      <c r="P635" s="1005">
        <v>5290</v>
      </c>
      <c r="Q635" s="1005">
        <v>1</v>
      </c>
      <c r="R635" s="1024">
        <f>+(S635/(24*31*O635))</f>
        <v>0.20096670802315963</v>
      </c>
      <c r="S635" s="1005">
        <v>9330</v>
      </c>
      <c r="T635" s="1005">
        <f t="shared" si="609"/>
        <v>27855</v>
      </c>
      <c r="U635" s="1005">
        <f t="shared" si="610"/>
        <v>0</v>
      </c>
      <c r="V635" s="1005">
        <v>5290</v>
      </c>
      <c r="W635" s="1005">
        <v>36</v>
      </c>
      <c r="X635" s="1005">
        <v>5290</v>
      </c>
      <c r="Y635" s="1005">
        <v>0.99490000000000001</v>
      </c>
      <c r="Z635" s="1024">
        <f>+(AA635/(24*30*W635))</f>
        <v>0.23032407407407407</v>
      </c>
      <c r="AA635" s="1005">
        <v>5970</v>
      </c>
      <c r="AB635" s="1005">
        <f t="shared" si="612"/>
        <v>15552</v>
      </c>
      <c r="AC635" s="1005">
        <f t="shared" si="613"/>
        <v>0</v>
      </c>
      <c r="AD635" s="1005">
        <v>5290</v>
      </c>
      <c r="AE635" s="1005">
        <v>36</v>
      </c>
      <c r="AF635" s="1005">
        <v>5290</v>
      </c>
      <c r="AG635" s="1005">
        <v>0.98319999999999996</v>
      </c>
      <c r="AH635" s="1024">
        <f>+(AI635/(24*31*AE635))</f>
        <v>2.1460573476702507</v>
      </c>
      <c r="AI635" s="1005">
        <v>57480</v>
      </c>
      <c r="AJ635" s="1005">
        <f t="shared" si="615"/>
        <v>16070</v>
      </c>
      <c r="AK635" s="1005">
        <f t="shared" si="616"/>
        <v>41410</v>
      </c>
      <c r="AL635" s="1005">
        <v>5290</v>
      </c>
      <c r="AM635" s="1005">
        <v>36</v>
      </c>
      <c r="AN635" s="1005">
        <v>5290</v>
      </c>
      <c r="AO635" s="1005">
        <v>0.96799999999999997</v>
      </c>
      <c r="AP635" s="1024">
        <f>+(AQ635/(24*31*AM635))</f>
        <v>4.0714605734767026</v>
      </c>
      <c r="AQ635" s="1005">
        <v>109050</v>
      </c>
      <c r="AR635" s="1005">
        <f t="shared" si="618"/>
        <v>16070</v>
      </c>
      <c r="AS635" s="1005">
        <f t="shared" si="619"/>
        <v>92980</v>
      </c>
      <c r="AT635" s="1005">
        <v>5290</v>
      </c>
      <c r="AU635" s="1005">
        <v>36</v>
      </c>
      <c r="AV635" s="1005">
        <v>5290</v>
      </c>
      <c r="AW635" s="1005">
        <v>0.95020000000000004</v>
      </c>
      <c r="AX635" s="1024">
        <f>+(AY635/(24*30*AU635))</f>
        <v>3.4664351851851851</v>
      </c>
      <c r="AY635" s="1005">
        <v>89850</v>
      </c>
      <c r="AZ635" s="1005">
        <f t="shared" si="621"/>
        <v>15552</v>
      </c>
      <c r="BA635" s="1005">
        <f t="shared" si="622"/>
        <v>74298</v>
      </c>
      <c r="BB635" s="1005">
        <v>5290</v>
      </c>
      <c r="BC635" s="1005">
        <v>36</v>
      </c>
      <c r="BD635" s="1005">
        <v>5290</v>
      </c>
      <c r="BE635" s="1005">
        <v>1</v>
      </c>
      <c r="BF635" s="1024">
        <f>+(BG635/(24*31*BC635))</f>
        <v>0.36626344086021506</v>
      </c>
      <c r="BG635" s="1005">
        <v>9810</v>
      </c>
      <c r="BH635" s="1005">
        <f t="shared" si="624"/>
        <v>16070</v>
      </c>
      <c r="BI635" s="1005">
        <f t="shared" si="625"/>
        <v>0</v>
      </c>
      <c r="BJ635" s="1005">
        <v>5290</v>
      </c>
      <c r="BK635" s="1005">
        <v>36</v>
      </c>
      <c r="BL635" s="1005">
        <v>5290</v>
      </c>
      <c r="BM635" s="1005">
        <v>1</v>
      </c>
      <c r="BN635" s="1024">
        <f>+(BO635/(24*30*BK635))</f>
        <v>0.68055555555555558</v>
      </c>
      <c r="BO635" s="1005">
        <v>17640</v>
      </c>
      <c r="BP635" s="1005">
        <f t="shared" si="627"/>
        <v>15552</v>
      </c>
      <c r="BQ635" s="1005">
        <f t="shared" si="628"/>
        <v>2088</v>
      </c>
      <c r="BR635" s="1005">
        <v>5290</v>
      </c>
      <c r="BS635" s="1005">
        <v>42</v>
      </c>
      <c r="BT635" s="1005">
        <v>5290</v>
      </c>
      <c r="BU635" s="1005">
        <v>1</v>
      </c>
      <c r="BV635" s="1024">
        <f>+(BW635/(24*31*BS635))</f>
        <v>0.60483870967741937</v>
      </c>
      <c r="BW635" s="1005">
        <v>18900</v>
      </c>
      <c r="BX635" s="1005">
        <f t="shared" si="630"/>
        <v>18749</v>
      </c>
      <c r="BY635" s="1005">
        <f t="shared" si="631"/>
        <v>151</v>
      </c>
      <c r="BZ635" s="1005">
        <v>5290</v>
      </c>
      <c r="CA635" s="1005">
        <v>43.2</v>
      </c>
      <c r="CB635" s="1005">
        <v>5290</v>
      </c>
      <c r="CC635" s="1005">
        <v>1</v>
      </c>
      <c r="CD635" s="1024">
        <f>+(CE635/(24*31*CA635))</f>
        <v>0.49096475507765824</v>
      </c>
      <c r="CE635" s="1005">
        <v>15780</v>
      </c>
      <c r="CF635" s="1005">
        <f t="shared" si="633"/>
        <v>19284</v>
      </c>
      <c r="CG635" s="1005">
        <f t="shared" si="634"/>
        <v>0</v>
      </c>
      <c r="CH635" s="1005">
        <v>5290</v>
      </c>
      <c r="CI635" s="1005">
        <v>36</v>
      </c>
      <c r="CJ635" s="1005">
        <v>5290</v>
      </c>
      <c r="CK635" s="1005">
        <v>1</v>
      </c>
      <c r="CL635" s="1024">
        <f>+(CM635/(24*28*CI635))</f>
        <v>0.67708333333333337</v>
      </c>
      <c r="CM635" s="1005">
        <v>16380</v>
      </c>
      <c r="CN635" s="1005">
        <f t="shared" si="636"/>
        <v>14515</v>
      </c>
      <c r="CO635" s="1005">
        <f t="shared" si="637"/>
        <v>1865</v>
      </c>
      <c r="CP635" s="1005">
        <v>5092</v>
      </c>
      <c r="CQ635" s="1005">
        <v>36</v>
      </c>
      <c r="CR635" s="1005">
        <v>5092</v>
      </c>
      <c r="CS635" s="1005">
        <v>0.99790000000000001</v>
      </c>
      <c r="CT635" s="1024">
        <f t="shared" si="657"/>
        <v>0.54659498207885304</v>
      </c>
      <c r="CU635" s="1005">
        <v>14640</v>
      </c>
      <c r="CV635" s="1005">
        <f t="shared" si="639"/>
        <v>16070</v>
      </c>
      <c r="CW635" s="1005">
        <f t="shared" si="640"/>
        <v>0</v>
      </c>
    </row>
    <row r="636" spans="1:101" s="811" customFormat="1" ht="15">
      <c r="A636" s="1007">
        <f>+A635</f>
        <v>35</v>
      </c>
      <c r="B636" s="1008" t="s">
        <v>1344</v>
      </c>
      <c r="C636" s="1007"/>
      <c r="D636" s="1009"/>
      <c r="E636" s="1007"/>
      <c r="F636" s="1007">
        <f>SUM(F601:F635)</f>
        <v>65960</v>
      </c>
      <c r="G636" s="1009">
        <f>SUM(G601:G635)</f>
        <v>45332.159999999996</v>
      </c>
      <c r="H636" s="1007">
        <f>SUM(H601:H635)</f>
        <v>64232.659999999996</v>
      </c>
      <c r="I636" s="1009">
        <f>ROUND(AVERAGE(I601:I635),4)</f>
        <v>0.89159999999999995</v>
      </c>
      <c r="J636" s="1010">
        <f>+(K636/(24*30*G636))</f>
        <v>0.44977530545888644</v>
      </c>
      <c r="K636" s="1009">
        <f t="shared" ref="K636:P636" si="658">SUM(K601:K635)</f>
        <v>14680286</v>
      </c>
      <c r="L636" s="1009">
        <f t="shared" si="658"/>
        <v>19583492</v>
      </c>
      <c r="M636" s="1009">
        <f t="shared" si="658"/>
        <v>1697826</v>
      </c>
      <c r="N636" s="1009">
        <f t="shared" si="658"/>
        <v>65960</v>
      </c>
      <c r="O636" s="1009">
        <f t="shared" si="658"/>
        <v>44954.12</v>
      </c>
      <c r="P636" s="1009">
        <f t="shared" si="658"/>
        <v>64057</v>
      </c>
      <c r="Q636" s="1009">
        <f>ROUND(AVERAGE(Q601:Q635),4)</f>
        <v>0.89439999999999997</v>
      </c>
      <c r="R636" s="1010">
        <f>+(S636/(24*31*O636))</f>
        <v>0.39275049068187839</v>
      </c>
      <c r="S636" s="1009">
        <f t="shared" ref="S636:X636" si="659">SUM(S601:S635)</f>
        <v>13135880</v>
      </c>
      <c r="T636" s="1009">
        <f t="shared" si="659"/>
        <v>20067520</v>
      </c>
      <c r="U636" s="1009">
        <f t="shared" si="659"/>
        <v>967221</v>
      </c>
      <c r="V636" s="1009">
        <f t="shared" si="659"/>
        <v>65960</v>
      </c>
      <c r="W636" s="1009">
        <f t="shared" si="659"/>
        <v>37661.919999999998</v>
      </c>
      <c r="X636" s="1009">
        <f t="shared" si="659"/>
        <v>60096.639999999992</v>
      </c>
      <c r="Y636" s="1009">
        <f>ROUND(AVERAGE(Y601:Y635),4)</f>
        <v>0.87639999999999996</v>
      </c>
      <c r="Z636" s="1010">
        <f>+(AA636/(24*30*W636))</f>
        <v>0.46597299075564924</v>
      </c>
      <c r="AA636" s="1009">
        <f t="shared" ref="AA636:AF636" si="660">SUM(AA601:AA635)</f>
        <v>12635595</v>
      </c>
      <c r="AB636" s="1009">
        <f t="shared" si="660"/>
        <v>16269949</v>
      </c>
      <c r="AC636" s="1009">
        <f t="shared" si="660"/>
        <v>1438192</v>
      </c>
      <c r="AD636" s="1009">
        <f t="shared" si="660"/>
        <v>65960</v>
      </c>
      <c r="AE636" s="1009">
        <f t="shared" si="660"/>
        <v>49182.540000000008</v>
      </c>
      <c r="AF636" s="1009">
        <f t="shared" si="660"/>
        <v>67864.240000000005</v>
      </c>
      <c r="AG636" s="1009">
        <f>ROUND(AVERAGE(AG601:AG635),4)</f>
        <v>0.89039999999999997</v>
      </c>
      <c r="AH636" s="1010">
        <f>+(AI636/(24*31*AE636))</f>
        <v>0.37790612409436614</v>
      </c>
      <c r="AI636" s="1009">
        <f t="shared" ref="AI636:AN636" si="661">SUM(AI601:AI635)</f>
        <v>13828269</v>
      </c>
      <c r="AJ636" s="1009">
        <f t="shared" si="661"/>
        <v>21955086</v>
      </c>
      <c r="AK636" s="1009">
        <f t="shared" si="661"/>
        <v>1198624</v>
      </c>
      <c r="AL636" s="1009">
        <f t="shared" si="661"/>
        <v>70405</v>
      </c>
      <c r="AM636" s="1009">
        <f t="shared" si="661"/>
        <v>47539.4</v>
      </c>
      <c r="AN636" s="1009">
        <f t="shared" si="661"/>
        <v>69771.51999999999</v>
      </c>
      <c r="AO636" s="1009">
        <f>ROUND(AVERAGE(AO601:AO635),4)</f>
        <v>0.82969999999999999</v>
      </c>
      <c r="AP636" s="1010">
        <f>+(AQ636/(24*31*AM636))</f>
        <v>0.37336972804583912</v>
      </c>
      <c r="AQ636" s="1009">
        <f t="shared" ref="AQ636:AV636" si="662">SUM(AQ601:AQ635)</f>
        <v>13205831</v>
      </c>
      <c r="AR636" s="1009">
        <f t="shared" si="662"/>
        <v>21221587</v>
      </c>
      <c r="AS636" s="1009">
        <f t="shared" si="662"/>
        <v>1567328</v>
      </c>
      <c r="AT636" s="1009">
        <f t="shared" si="662"/>
        <v>67905</v>
      </c>
      <c r="AU636" s="1009">
        <f t="shared" si="662"/>
        <v>33753.039999999994</v>
      </c>
      <c r="AV636" s="1009">
        <f t="shared" si="662"/>
        <v>60670.560000000005</v>
      </c>
      <c r="AW636" s="1009">
        <f>ROUND(AVERAGE(AW601:AW635),4)</f>
        <v>0.84450000000000003</v>
      </c>
      <c r="AX636" s="1010">
        <f>+(AY636/(24*30*AU636))</f>
        <v>0.48944175760826947</v>
      </c>
      <c r="AY636" s="1009">
        <f t="shared" ref="AY636:BD636" si="663">SUM(AY601:AY635)</f>
        <v>11894506</v>
      </c>
      <c r="AZ636" s="1009">
        <f t="shared" si="663"/>
        <v>14581312</v>
      </c>
      <c r="BA636" s="1009">
        <f t="shared" si="663"/>
        <v>727630</v>
      </c>
      <c r="BB636" s="1009">
        <f t="shared" si="663"/>
        <v>69938.489999999991</v>
      </c>
      <c r="BC636" s="1009">
        <f t="shared" si="663"/>
        <v>42969.440000000002</v>
      </c>
      <c r="BD636" s="1009">
        <f t="shared" si="663"/>
        <v>66803.17</v>
      </c>
      <c r="BE636" s="1009">
        <f>ROUND(AVERAGE(BE601:BE635),4)</f>
        <v>0.84640000000000004</v>
      </c>
      <c r="BF636" s="1010">
        <f>+(BG636/(24*31*BC636))</f>
        <v>0.45716746224083155</v>
      </c>
      <c r="BG636" s="1009">
        <f t="shared" ref="BG636:BL636" si="664">SUM(BG601:BG635)</f>
        <v>14615307</v>
      </c>
      <c r="BH636" s="1009">
        <f t="shared" si="664"/>
        <v>19181560</v>
      </c>
      <c r="BI636" s="1009">
        <f t="shared" si="664"/>
        <v>2367197</v>
      </c>
      <c r="BJ636" s="1009">
        <f t="shared" si="664"/>
        <v>72338.489999999991</v>
      </c>
      <c r="BK636" s="1009">
        <f t="shared" si="664"/>
        <v>47285.159999999996</v>
      </c>
      <c r="BL636" s="1009">
        <f t="shared" si="664"/>
        <v>69299.41</v>
      </c>
      <c r="BM636" s="1009">
        <f>ROUND(AVERAGE(BM601:BM635),4)</f>
        <v>0.88180000000000003</v>
      </c>
      <c r="BN636" s="1010">
        <f>+(BO636/(24*30*BK636))</f>
        <v>0.46325880396019953</v>
      </c>
      <c r="BO636" s="1009">
        <f t="shared" ref="BO636:BT636" si="665">SUM(BO601:BO635)</f>
        <v>15771792</v>
      </c>
      <c r="BP636" s="1009">
        <f t="shared" si="665"/>
        <v>20427187</v>
      </c>
      <c r="BQ636" s="1009">
        <f t="shared" si="665"/>
        <v>2469164</v>
      </c>
      <c r="BR636" s="1009">
        <f t="shared" si="665"/>
        <v>78027.489999999991</v>
      </c>
      <c r="BS636" s="1009">
        <f t="shared" si="665"/>
        <v>42874.239999999998</v>
      </c>
      <c r="BT636" s="1009">
        <f t="shared" si="665"/>
        <v>70334.009999999995</v>
      </c>
      <c r="BU636" s="1009">
        <f>ROUND(AVERAGE(BU601:BU635),4)</f>
        <v>0.85899999999999999</v>
      </c>
      <c r="BV636" s="1010">
        <f>+(BW636/(24*31*BS636))</f>
        <v>0.56628108084812545</v>
      </c>
      <c r="BW636" s="1009">
        <f t="shared" ref="BW636:CB636" si="666">SUM(BW601:BW635)</f>
        <v>18063480</v>
      </c>
      <c r="BX636" s="1009">
        <f t="shared" si="666"/>
        <v>19139060</v>
      </c>
      <c r="BY636" s="1009">
        <f t="shared" si="666"/>
        <v>3369351</v>
      </c>
      <c r="BZ636" s="1009">
        <f t="shared" si="666"/>
        <v>78027.489999999991</v>
      </c>
      <c r="CA636" s="1009">
        <f t="shared" si="666"/>
        <v>52394.96</v>
      </c>
      <c r="CB636" s="1009">
        <f t="shared" si="666"/>
        <v>77871.17</v>
      </c>
      <c r="CC636" s="1009">
        <f>ROUND(AVERAGE(CC601:CC635),4)</f>
        <v>0.8518</v>
      </c>
      <c r="CD636" s="1010">
        <f>+(CE636/(24*31*CA636))</f>
        <v>0.48192299453049253</v>
      </c>
      <c r="CE636" s="1009">
        <f t="shared" ref="CE636:CJ636" si="667">SUM(CE601:CE635)</f>
        <v>18786250</v>
      </c>
      <c r="CF636" s="1009">
        <f t="shared" si="667"/>
        <v>23389109</v>
      </c>
      <c r="CG636" s="1009">
        <f t="shared" si="667"/>
        <v>3340194</v>
      </c>
      <c r="CH636" s="1009">
        <f t="shared" si="667"/>
        <v>78427.489999999991</v>
      </c>
      <c r="CI636" s="1009">
        <f t="shared" si="667"/>
        <v>52748.32</v>
      </c>
      <c r="CJ636" s="1009">
        <f t="shared" si="667"/>
        <v>78217.210000000006</v>
      </c>
      <c r="CK636" s="1009">
        <f>ROUND(AVERAGE(CK601:CK635),4)</f>
        <v>0.85329999999999995</v>
      </c>
      <c r="CL636" s="1010">
        <f>+(CM636/(24*28*CI636))</f>
        <v>0.48987731471149903</v>
      </c>
      <c r="CM636" s="1009">
        <f t="shared" ref="CM636:CR636" si="668">SUM(CM601:CM635)</f>
        <v>17364618</v>
      </c>
      <c r="CN636" s="1009">
        <f t="shared" si="668"/>
        <v>21268123</v>
      </c>
      <c r="CO636" s="1009">
        <f t="shared" si="668"/>
        <v>3368351</v>
      </c>
      <c r="CP636" s="1009">
        <f t="shared" si="668"/>
        <v>78229.490000000005</v>
      </c>
      <c r="CQ636" s="1009">
        <f t="shared" si="668"/>
        <v>54930.600000000006</v>
      </c>
      <c r="CR636" s="1009">
        <f t="shared" si="668"/>
        <v>79234.37</v>
      </c>
      <c r="CS636" s="1009">
        <f>ROUND(AVERAGE(CS601:CS635),4)</f>
        <v>0.93430000000000002</v>
      </c>
      <c r="CT636" s="1010">
        <f t="shared" si="657"/>
        <v>0.45921639774669332</v>
      </c>
      <c r="CU636" s="1009">
        <f>SUM(CU601:CU635)</f>
        <v>18767424</v>
      </c>
      <c r="CV636" s="1009">
        <f>SUM(CV601:CV635)</f>
        <v>24521020</v>
      </c>
      <c r="CW636" s="1009">
        <f>SUM(CW601:CW635)</f>
        <v>2925765</v>
      </c>
    </row>
    <row r="637" spans="1:101" ht="15">
      <c r="A637" s="1004"/>
      <c r="B637" s="1001" t="s">
        <v>1381</v>
      </c>
      <c r="C637" s="1004"/>
      <c r="D637" s="1005"/>
      <c r="E637" s="1004"/>
      <c r="F637" s="1004"/>
      <c r="G637" s="1005"/>
      <c r="H637" s="1004"/>
      <c r="I637" s="1005"/>
      <c r="J637" s="1024"/>
      <c r="K637" s="1005"/>
      <c r="L637" s="1005"/>
      <c r="M637" s="1005"/>
      <c r="N637" s="1005"/>
      <c r="O637" s="1005"/>
      <c r="P637" s="1005"/>
      <c r="Q637" s="1005"/>
      <c r="R637" s="1024"/>
      <c r="S637" s="1005"/>
      <c r="T637" s="1005"/>
      <c r="U637" s="1005"/>
      <c r="V637" s="1005"/>
      <c r="W637" s="1005"/>
      <c r="X637" s="1005"/>
      <c r="Y637" s="1005"/>
      <c r="Z637" s="1024"/>
      <c r="AA637" s="1005"/>
      <c r="AB637" s="1005"/>
      <c r="AC637" s="1005"/>
      <c r="AD637" s="1005"/>
      <c r="AE637" s="1005"/>
      <c r="AF637" s="1005"/>
      <c r="AG637" s="1005"/>
      <c r="AH637" s="1024"/>
      <c r="AI637" s="1005"/>
      <c r="AJ637" s="1005"/>
      <c r="AK637" s="1005"/>
      <c r="AL637" s="1005"/>
      <c r="AM637" s="1005"/>
      <c r="AN637" s="1005"/>
      <c r="AO637" s="1005"/>
      <c r="AP637" s="1024"/>
      <c r="AQ637" s="1005"/>
      <c r="AR637" s="1005"/>
      <c r="AS637" s="1005"/>
      <c r="AT637" s="1005"/>
      <c r="AU637" s="1005"/>
      <c r="AV637" s="1005"/>
      <c r="AW637" s="1005"/>
      <c r="AX637" s="1024"/>
      <c r="AY637" s="1005"/>
      <c r="AZ637" s="1005"/>
      <c r="BA637" s="1005"/>
      <c r="BB637" s="1005"/>
      <c r="BC637" s="1005"/>
      <c r="BD637" s="1005"/>
      <c r="BE637" s="1005"/>
      <c r="BF637" s="1024"/>
      <c r="BG637" s="1005"/>
      <c r="BH637" s="1005"/>
      <c r="BI637" s="1005"/>
      <c r="BJ637" s="1005"/>
      <c r="BK637" s="1005"/>
      <c r="BL637" s="1005"/>
      <c r="BM637" s="1005"/>
      <c r="BN637" s="1024"/>
      <c r="BO637" s="1005"/>
      <c r="BP637" s="1005"/>
      <c r="BQ637" s="1005"/>
      <c r="BR637" s="1005"/>
      <c r="BS637" s="1005"/>
      <c r="BT637" s="1005"/>
      <c r="BU637" s="1005"/>
      <c r="BV637" s="1024"/>
      <c r="BW637" s="1005"/>
      <c r="BX637" s="1005"/>
      <c r="BY637" s="1005"/>
      <c r="BZ637" s="1005"/>
      <c r="CA637" s="1005"/>
      <c r="CB637" s="1005"/>
      <c r="CC637" s="1005"/>
      <c r="CD637" s="1024"/>
      <c r="CE637" s="1005"/>
      <c r="CF637" s="1005"/>
      <c r="CG637" s="1005"/>
      <c r="CH637" s="1005"/>
      <c r="CI637" s="1005"/>
      <c r="CJ637" s="1005"/>
      <c r="CK637" s="1005"/>
      <c r="CL637" s="1024"/>
      <c r="CM637" s="1005"/>
      <c r="CN637" s="1005"/>
      <c r="CO637" s="1005"/>
      <c r="CP637" s="1005"/>
      <c r="CQ637" s="1005"/>
      <c r="CR637" s="1005"/>
      <c r="CS637" s="1005"/>
      <c r="CT637" s="1024"/>
      <c r="CU637" s="1005"/>
      <c r="CV637" s="1005"/>
      <c r="CW637" s="1005"/>
    </row>
    <row r="638" spans="1:101">
      <c r="A638" s="1004">
        <v>1</v>
      </c>
      <c r="B638" s="1005" t="s">
        <v>58</v>
      </c>
      <c r="C638" s="1004" t="s">
        <v>1274</v>
      </c>
      <c r="D638" s="1005" t="s">
        <v>2011</v>
      </c>
      <c r="E638" s="1004" t="s">
        <v>119</v>
      </c>
      <c r="F638" s="1004">
        <v>5500</v>
      </c>
      <c r="G638" s="1005">
        <v>4704</v>
      </c>
      <c r="H638" s="1004">
        <v>4704</v>
      </c>
      <c r="I638" s="1005">
        <v>0.97399999999999998</v>
      </c>
      <c r="J638" s="1024">
        <f>+(K638/(24*30*G638))</f>
        <v>0.49348072562358275</v>
      </c>
      <c r="K638" s="1005">
        <v>1671360</v>
      </c>
      <c r="L638" s="1005">
        <f t="shared" ref="L638:L676" si="669">+ROUND(24*30*G638*0.6,0)</f>
        <v>2032128</v>
      </c>
      <c r="M638" s="1005">
        <f t="shared" ref="M638:M676" si="670">+MAX((K638-L638),0)</f>
        <v>0</v>
      </c>
      <c r="N638" s="1005">
        <v>5500</v>
      </c>
      <c r="O638" s="1005">
        <v>4896</v>
      </c>
      <c r="P638" s="1005">
        <v>4896</v>
      </c>
      <c r="Q638" s="1005">
        <v>0.93369999999999997</v>
      </c>
      <c r="R638" s="1024">
        <f>+(S638/(24*31*O638))</f>
        <v>0.55634619439173516</v>
      </c>
      <c r="S638" s="1005">
        <v>2026560</v>
      </c>
      <c r="T638" s="1005">
        <f t="shared" ref="T638:T676" si="671">+ROUND(24*31*O638*0.6,0)</f>
        <v>2185574</v>
      </c>
      <c r="U638" s="1005">
        <f t="shared" ref="U638:U676" si="672">+MAX((S638-T638),0)</f>
        <v>0</v>
      </c>
      <c r="V638" s="1005">
        <v>5500</v>
      </c>
      <c r="W638" s="1005">
        <v>4848</v>
      </c>
      <c r="X638" s="1005">
        <v>4848</v>
      </c>
      <c r="Y638" s="1005">
        <v>0.96079999999999999</v>
      </c>
      <c r="Z638" s="1024">
        <f>+(AA638/(24*30*W638))</f>
        <v>0.53155940594059403</v>
      </c>
      <c r="AA638" s="1005">
        <v>1855440</v>
      </c>
      <c r="AB638" s="1005">
        <f t="shared" ref="AB638:AB676" si="673">+ROUND(24*30*W638*0.6,0)</f>
        <v>2094336</v>
      </c>
      <c r="AC638" s="1005">
        <f t="shared" ref="AC638:AC676" si="674">+MAX((AA638-AB638),0)</f>
        <v>0</v>
      </c>
      <c r="AD638" s="1005">
        <v>5500</v>
      </c>
      <c r="AE638" s="1005">
        <v>4800</v>
      </c>
      <c r="AF638" s="1005">
        <v>4800</v>
      </c>
      <c r="AG638" s="1005">
        <v>0.96179999999999999</v>
      </c>
      <c r="AH638" s="1024">
        <f>+(AI638/(24*31*AE638))</f>
        <v>0.5444220430107527</v>
      </c>
      <c r="AI638" s="1005">
        <v>1944240</v>
      </c>
      <c r="AJ638" s="1005">
        <f t="shared" ref="AJ638:AJ676" si="675">+ROUND(24*31*AE638*0.6,0)</f>
        <v>2142720</v>
      </c>
      <c r="AK638" s="1005">
        <f t="shared" ref="AK638:AK676" si="676">+MAX((AI638-AJ638),0)</f>
        <v>0</v>
      </c>
      <c r="AL638" s="1005">
        <v>5500</v>
      </c>
      <c r="AM638" s="1005">
        <v>4704</v>
      </c>
      <c r="AN638" s="1005">
        <v>4704</v>
      </c>
      <c r="AO638" s="1005">
        <v>0.96709999999999996</v>
      </c>
      <c r="AP638" s="1024">
        <f>+(AQ638/(24*31*AM638))</f>
        <v>0.54613780996269479</v>
      </c>
      <c r="AQ638" s="1005">
        <v>1911360</v>
      </c>
      <c r="AR638" s="1005">
        <f t="shared" ref="AR638:AR676" si="677">+ROUND(24*31*AM638*0.6,0)</f>
        <v>2099866</v>
      </c>
      <c r="AS638" s="1005">
        <f t="shared" ref="AS638:AS676" si="678">+MAX((AQ638-AR638),0)</f>
        <v>0</v>
      </c>
      <c r="AT638" s="1005">
        <v>5500</v>
      </c>
      <c r="AU638" s="1005">
        <v>4320</v>
      </c>
      <c r="AV638" s="1005">
        <v>4400</v>
      </c>
      <c r="AW638" s="1005">
        <v>0.95120000000000005</v>
      </c>
      <c r="AX638" s="1024">
        <f>+(AY638/(24*30*AU638))</f>
        <v>0.58896604938271602</v>
      </c>
      <c r="AY638" s="1005">
        <v>1831920</v>
      </c>
      <c r="AZ638" s="1005">
        <f t="shared" ref="AZ638:AZ676" si="679">+ROUND(24*30*AU638*0.6,0)</f>
        <v>1866240</v>
      </c>
      <c r="BA638" s="1005">
        <f t="shared" ref="BA638:BA676" si="680">+MAX((AY638-AZ638),0)</f>
        <v>0</v>
      </c>
      <c r="BB638" s="1005">
        <v>5500</v>
      </c>
      <c r="BC638" s="1005">
        <v>4656</v>
      </c>
      <c r="BD638" s="1005">
        <v>4656</v>
      </c>
      <c r="BE638" s="1005">
        <v>0.95540000000000003</v>
      </c>
      <c r="BF638" s="1024">
        <f>+(BG638/(24*31*BC638))</f>
        <v>0.55523223589402504</v>
      </c>
      <c r="BG638" s="1005">
        <v>1923360</v>
      </c>
      <c r="BH638" s="1005">
        <f t="shared" ref="BH638:BH676" si="681">+ROUND(24*31*BC638*0.6,0)</f>
        <v>2078438</v>
      </c>
      <c r="BI638" s="1005">
        <f t="shared" ref="BI638:BI676" si="682">+MAX((BG638-BH638),0)</f>
        <v>0</v>
      </c>
      <c r="BJ638" s="1005">
        <v>5500</v>
      </c>
      <c r="BK638" s="1005">
        <v>5136</v>
      </c>
      <c r="BL638" s="1005">
        <v>5136</v>
      </c>
      <c r="BM638" s="1005">
        <v>0.96209999999999996</v>
      </c>
      <c r="BN638" s="1024">
        <f>+(BO638/(24*30*BK638))</f>
        <v>0.48740913811007269</v>
      </c>
      <c r="BO638" s="1005">
        <v>1802400</v>
      </c>
      <c r="BP638" s="1005">
        <f t="shared" ref="BP638:BP676" si="683">+ROUND(24*30*BK638*0.6,0)</f>
        <v>2218752</v>
      </c>
      <c r="BQ638" s="1005">
        <f t="shared" ref="BQ638:BQ676" si="684">+MAX((BO638-BP638),0)</f>
        <v>0</v>
      </c>
      <c r="BR638" s="1005">
        <v>5500</v>
      </c>
      <c r="BS638" s="1005">
        <v>5040</v>
      </c>
      <c r="BT638" s="1005">
        <v>5040</v>
      </c>
      <c r="BU638" s="1005">
        <v>0.96099999999999997</v>
      </c>
      <c r="BV638" s="1024">
        <f t="shared" ref="BV638:BV645" si="685">+(BW638/(24*31*BS638))</f>
        <v>0.53936251920122891</v>
      </c>
      <c r="BW638" s="1005">
        <v>2022480</v>
      </c>
      <c r="BX638" s="1005">
        <f t="shared" ref="BX638:BX676" si="686">+ROUND(24*31*BS638*0.6,0)</f>
        <v>2249856</v>
      </c>
      <c r="BY638" s="1005">
        <f t="shared" ref="BY638:BY676" si="687">+MAX((BW638-BX638),0)</f>
        <v>0</v>
      </c>
      <c r="BZ638" s="1005">
        <v>5500</v>
      </c>
      <c r="CA638" s="1005">
        <v>5040</v>
      </c>
      <c r="CB638" s="1005">
        <v>5040</v>
      </c>
      <c r="CC638" s="1005">
        <v>0.96350000000000002</v>
      </c>
      <c r="CD638" s="1024">
        <f t="shared" ref="CD638:CD643" si="688">+(CE638/(24*31*CA638))</f>
        <v>0.55625960061443935</v>
      </c>
      <c r="CE638" s="1005">
        <v>2085840</v>
      </c>
      <c r="CF638" s="1005">
        <f t="shared" ref="CF638:CF676" si="689">+ROUND(24*31*CA638*0.6,0)</f>
        <v>2249856</v>
      </c>
      <c r="CG638" s="1005">
        <f t="shared" ref="CG638:CG676" si="690">+MAX((CE638-CF638),0)</f>
        <v>0</v>
      </c>
      <c r="CH638" s="1005">
        <v>5500</v>
      </c>
      <c r="CI638" s="1005">
        <v>5232</v>
      </c>
      <c r="CJ638" s="1005">
        <v>5232</v>
      </c>
      <c r="CK638" s="1005">
        <v>0.96240000000000003</v>
      </c>
      <c r="CL638" s="1024">
        <f t="shared" ref="CL638:CL661" si="691">+(CM638/(24*28*CI638))</f>
        <v>0.52506553079947571</v>
      </c>
      <c r="CM638" s="1005">
        <v>1846080</v>
      </c>
      <c r="CN638" s="1005">
        <f t="shared" ref="CN638:CN676" si="692">+ROUND(24*28*CI638*0.6,0)</f>
        <v>2109542</v>
      </c>
      <c r="CO638" s="1005">
        <f t="shared" ref="CO638:CO676" si="693">+MAX((CM638-CN638),0)</f>
        <v>0</v>
      </c>
      <c r="CP638" s="1005">
        <v>5500</v>
      </c>
      <c r="CQ638" s="1005">
        <v>4800</v>
      </c>
      <c r="CR638" s="1005">
        <v>4800</v>
      </c>
      <c r="CS638" s="1005">
        <v>0.96540000000000004</v>
      </c>
      <c r="CT638" s="1024">
        <f t="shared" ref="CT638:CT661" si="694">+(CU638/(24*31*CQ638))</f>
        <v>0.53299731182795695</v>
      </c>
      <c r="CU638" s="1005">
        <v>1903440</v>
      </c>
      <c r="CV638" s="1005">
        <f t="shared" ref="CV638:CV676" si="695">+ROUND(24*31*CQ638*0.6,0)</f>
        <v>2142720</v>
      </c>
      <c r="CW638" s="1005">
        <f t="shared" ref="CW638:CW676" si="696">+MAX((CU638-CV638),0)</f>
        <v>0</v>
      </c>
    </row>
    <row r="639" spans="1:101">
      <c r="A639" s="1004">
        <v>2</v>
      </c>
      <c r="B639" s="1005" t="s">
        <v>741</v>
      </c>
      <c r="C639" s="1004" t="s">
        <v>1274</v>
      </c>
      <c r="D639" s="1005" t="s">
        <v>2190</v>
      </c>
      <c r="E639" s="1004" t="s">
        <v>119</v>
      </c>
      <c r="F639" s="1004">
        <v>5555</v>
      </c>
      <c r="G639" s="1005">
        <v>4400</v>
      </c>
      <c r="H639" s="1004">
        <v>4400</v>
      </c>
      <c r="I639" s="1005">
        <v>0.44840000000000002</v>
      </c>
      <c r="J639" s="1024">
        <f>+(K639/(24*30*G639))</f>
        <v>6.4558080808080814E-2</v>
      </c>
      <c r="K639" s="1005">
        <v>204520</v>
      </c>
      <c r="L639" s="1005">
        <f t="shared" si="669"/>
        <v>1900800</v>
      </c>
      <c r="M639" s="1005">
        <f t="shared" si="670"/>
        <v>0</v>
      </c>
      <c r="N639" s="1005">
        <v>5555</v>
      </c>
      <c r="O639" s="1005">
        <v>3936</v>
      </c>
      <c r="P639" s="1005">
        <v>4444</v>
      </c>
      <c r="Q639" s="1005">
        <v>0.65780000000000005</v>
      </c>
      <c r="R639" s="1024">
        <f>+(S639/(24*31*O639))</f>
        <v>3.114345659585628E-3</v>
      </c>
      <c r="S639" s="1005">
        <v>9120</v>
      </c>
      <c r="T639" s="1005">
        <f t="shared" si="671"/>
        <v>1757030</v>
      </c>
      <c r="U639" s="1005">
        <f t="shared" si="672"/>
        <v>0</v>
      </c>
      <c r="V639" s="1005">
        <v>5555</v>
      </c>
      <c r="W639" s="1005">
        <v>4320</v>
      </c>
      <c r="X639" s="1005">
        <v>4444</v>
      </c>
      <c r="Y639" s="1005">
        <v>0.87260000000000004</v>
      </c>
      <c r="Z639" s="1024">
        <f>+(AA639/(24*30*W639))</f>
        <v>1.6358024691358025E-2</v>
      </c>
      <c r="AA639" s="1005">
        <v>50880</v>
      </c>
      <c r="AB639" s="1005">
        <f t="shared" si="673"/>
        <v>1866240</v>
      </c>
      <c r="AC639" s="1005">
        <f t="shared" si="674"/>
        <v>0</v>
      </c>
      <c r="AD639" s="1005">
        <v>5555</v>
      </c>
      <c r="AE639" s="1005">
        <v>3984</v>
      </c>
      <c r="AF639" s="1005">
        <v>4444</v>
      </c>
      <c r="AG639" s="1005">
        <v>0.87439999999999996</v>
      </c>
      <c r="AH639" s="1024">
        <f>+(AI639/(24*31*AE639))</f>
        <v>1.7408343049617827E-2</v>
      </c>
      <c r="AI639" s="1005">
        <v>51600</v>
      </c>
      <c r="AJ639" s="1005">
        <f t="shared" si="675"/>
        <v>1778458</v>
      </c>
      <c r="AK639" s="1005">
        <f t="shared" si="676"/>
        <v>0</v>
      </c>
      <c r="AL639" s="1005">
        <v>5555</v>
      </c>
      <c r="AM639" s="1005">
        <v>864</v>
      </c>
      <c r="AN639" s="1005">
        <v>4444</v>
      </c>
      <c r="AO639" s="1005">
        <v>0.88880000000000003</v>
      </c>
      <c r="AP639" s="1024">
        <f>+(AQ639/(24*31*AM639))</f>
        <v>3.3602150537634409E-3</v>
      </c>
      <c r="AQ639" s="1005">
        <v>2160</v>
      </c>
      <c r="AR639" s="1005">
        <f t="shared" si="677"/>
        <v>385690</v>
      </c>
      <c r="AS639" s="1005">
        <f t="shared" si="678"/>
        <v>0</v>
      </c>
      <c r="AT639" s="1005">
        <v>5555</v>
      </c>
      <c r="AU639" s="1005">
        <v>4032</v>
      </c>
      <c r="AV639" s="1005">
        <v>4444</v>
      </c>
      <c r="AW639" s="1005">
        <v>0.87170000000000003</v>
      </c>
      <c r="AX639" s="1024">
        <f>+(AY639/(24*30*AU639))</f>
        <v>3.224206349206349E-3</v>
      </c>
      <c r="AY639" s="1005">
        <v>9360</v>
      </c>
      <c r="AZ639" s="1005">
        <f t="shared" si="679"/>
        <v>1741824</v>
      </c>
      <c r="BA639" s="1005">
        <f t="shared" si="680"/>
        <v>0</v>
      </c>
      <c r="BB639" s="1005">
        <v>5555</v>
      </c>
      <c r="BC639" s="1005">
        <v>4032</v>
      </c>
      <c r="BD639" s="1005">
        <v>4444</v>
      </c>
      <c r="BE639" s="1005">
        <v>0.87580000000000002</v>
      </c>
      <c r="BF639" s="1024">
        <f>+(BG639/(24*31*BC639))</f>
        <v>1.224078341013825E-2</v>
      </c>
      <c r="BG639" s="1005">
        <v>36720</v>
      </c>
      <c r="BH639" s="1005">
        <f t="shared" si="681"/>
        <v>1799885</v>
      </c>
      <c r="BI639" s="1005">
        <f t="shared" si="682"/>
        <v>0</v>
      </c>
      <c r="BJ639" s="1005">
        <v>5555</v>
      </c>
      <c r="BK639" s="1005">
        <v>3840</v>
      </c>
      <c r="BL639" s="1005">
        <v>4444</v>
      </c>
      <c r="BM639" s="1005">
        <v>0.94440000000000002</v>
      </c>
      <c r="BN639" s="1024">
        <f>+(BO639/(24*30*BK639))</f>
        <v>6.2500000000000003E-3</v>
      </c>
      <c r="BO639" s="1005">
        <v>17280</v>
      </c>
      <c r="BP639" s="1005">
        <f t="shared" si="683"/>
        <v>1658880</v>
      </c>
      <c r="BQ639" s="1005">
        <f t="shared" si="684"/>
        <v>0</v>
      </c>
      <c r="BR639" s="1005">
        <v>5555</v>
      </c>
      <c r="BS639" s="1005">
        <v>4080</v>
      </c>
      <c r="BT639" s="1005">
        <v>4444</v>
      </c>
      <c r="BU639" s="1005">
        <v>0.93259999999999998</v>
      </c>
      <c r="BV639" s="1024">
        <f t="shared" si="685"/>
        <v>8.2226438962681846E-3</v>
      </c>
      <c r="BW639" s="1005">
        <v>24960</v>
      </c>
      <c r="BX639" s="1005">
        <f t="shared" si="686"/>
        <v>1821312</v>
      </c>
      <c r="BY639" s="1005">
        <f t="shared" si="687"/>
        <v>0</v>
      </c>
      <c r="BZ639" s="1005">
        <v>5555</v>
      </c>
      <c r="CA639" s="1005">
        <v>3840</v>
      </c>
      <c r="CB639" s="1005">
        <v>4444</v>
      </c>
      <c r="CC639" s="1005">
        <v>0.90139999999999998</v>
      </c>
      <c r="CD639" s="1024">
        <f t="shared" si="688"/>
        <v>1.7053091397849461E-2</v>
      </c>
      <c r="CE639" s="1005">
        <v>48720</v>
      </c>
      <c r="CF639" s="1005">
        <f t="shared" si="689"/>
        <v>1714176</v>
      </c>
      <c r="CG639" s="1005">
        <f t="shared" si="690"/>
        <v>0</v>
      </c>
      <c r="CH639" s="1005">
        <v>5555</v>
      </c>
      <c r="CI639" s="1005">
        <v>4992</v>
      </c>
      <c r="CJ639" s="1005">
        <v>4992</v>
      </c>
      <c r="CK639" s="1005">
        <v>0.93779999999999997</v>
      </c>
      <c r="CL639" s="1024">
        <f t="shared" si="691"/>
        <v>2.3036858974358976E-2</v>
      </c>
      <c r="CM639" s="1005">
        <v>77280</v>
      </c>
      <c r="CN639" s="1005">
        <f t="shared" si="692"/>
        <v>2012774</v>
      </c>
      <c r="CO639" s="1005">
        <f t="shared" si="693"/>
        <v>0</v>
      </c>
      <c r="CP639" s="1005">
        <v>5555</v>
      </c>
      <c r="CQ639" s="1005">
        <v>3456</v>
      </c>
      <c r="CR639" s="1005">
        <v>4444</v>
      </c>
      <c r="CS639" s="1005">
        <v>0.87770000000000004</v>
      </c>
      <c r="CT639" s="1024">
        <f t="shared" si="694"/>
        <v>8.4005376344086016E-3</v>
      </c>
      <c r="CU639" s="1005">
        <v>21600</v>
      </c>
      <c r="CV639" s="1005">
        <f t="shared" si="695"/>
        <v>1542758</v>
      </c>
      <c r="CW639" s="1005">
        <f t="shared" si="696"/>
        <v>0</v>
      </c>
    </row>
    <row r="640" spans="1:101">
      <c r="A640" s="1004">
        <v>3</v>
      </c>
      <c r="B640" s="1005" t="s">
        <v>1727</v>
      </c>
      <c r="C640" s="1004" t="s">
        <v>1274</v>
      </c>
      <c r="D640" s="1005" t="s">
        <v>2011</v>
      </c>
      <c r="E640" s="1004" t="s">
        <v>55</v>
      </c>
      <c r="F640" s="1004">
        <v>5911</v>
      </c>
      <c r="G640" s="1005">
        <v>3216</v>
      </c>
      <c r="H640" s="1004">
        <v>3216</v>
      </c>
      <c r="I640" s="1005">
        <v>0.29649999999999999</v>
      </c>
      <c r="J640" s="1024">
        <f>+(K640/(24*30*G640))</f>
        <v>0.30115049751243783</v>
      </c>
      <c r="K640" s="1005">
        <v>697320</v>
      </c>
      <c r="L640" s="1005">
        <f t="shared" si="669"/>
        <v>1389312</v>
      </c>
      <c r="M640" s="1005">
        <f t="shared" si="670"/>
        <v>0</v>
      </c>
      <c r="N640" s="1005">
        <v>3500</v>
      </c>
      <c r="O640" s="1005">
        <v>2208</v>
      </c>
      <c r="P640" s="1005">
        <v>2800</v>
      </c>
      <c r="Q640" s="1005">
        <v>9.4799999999999995E-2</v>
      </c>
      <c r="R640" s="1024">
        <f>+(S640/(24*31*O640))</f>
        <v>0.19861792893875643</v>
      </c>
      <c r="S640" s="1005">
        <v>326280</v>
      </c>
      <c r="T640" s="1005">
        <f t="shared" si="671"/>
        <v>985651</v>
      </c>
      <c r="U640" s="1005">
        <f t="shared" si="672"/>
        <v>0</v>
      </c>
      <c r="V640" s="1005">
        <v>5911</v>
      </c>
      <c r="W640" s="1005">
        <v>960</v>
      </c>
      <c r="X640" s="1005">
        <v>4728.8</v>
      </c>
      <c r="Y640" s="1005">
        <v>9.4E-2</v>
      </c>
      <c r="Z640" s="1024">
        <f>+(AA640/(24*30*W640))</f>
        <v>3.784722222222222E-2</v>
      </c>
      <c r="AA640" s="1005">
        <v>26160</v>
      </c>
      <c r="AB640" s="1005">
        <f t="shared" si="673"/>
        <v>414720</v>
      </c>
      <c r="AC640" s="1005">
        <f t="shared" si="674"/>
        <v>0</v>
      </c>
      <c r="AD640" s="1005">
        <v>5911</v>
      </c>
      <c r="AE640" s="1005">
        <v>1032</v>
      </c>
      <c r="AF640" s="1005">
        <v>4728.8</v>
      </c>
      <c r="AG640" s="1005">
        <v>9.4700000000000006E-2</v>
      </c>
      <c r="AH640" s="1024">
        <f>+(AI640/(24*31*AE640))</f>
        <v>0.76737934483620907</v>
      </c>
      <c r="AI640" s="1005">
        <v>589200</v>
      </c>
      <c r="AJ640" s="1005">
        <f t="shared" si="675"/>
        <v>460685</v>
      </c>
      <c r="AK640" s="1005">
        <f t="shared" si="676"/>
        <v>128515</v>
      </c>
      <c r="AL640" s="1005">
        <v>5911</v>
      </c>
      <c r="AM640" s="1005">
        <v>3144</v>
      </c>
      <c r="AN640" s="1005">
        <v>4728.8</v>
      </c>
      <c r="AO640" s="1005">
        <v>0.7873</v>
      </c>
      <c r="AP640" s="1024">
        <f>+(AQ640/(24*31*AM640))</f>
        <v>0.62689813674792749</v>
      </c>
      <c r="AQ640" s="1005">
        <v>1466400</v>
      </c>
      <c r="AR640" s="1005">
        <f t="shared" si="677"/>
        <v>1403482</v>
      </c>
      <c r="AS640" s="1005">
        <f t="shared" si="678"/>
        <v>62918</v>
      </c>
      <c r="AT640" s="1005">
        <v>5911</v>
      </c>
      <c r="AU640" s="1005">
        <v>3216</v>
      </c>
      <c r="AV640" s="1005">
        <v>4728.8</v>
      </c>
      <c r="AW640" s="1005">
        <v>0.21390000000000001</v>
      </c>
      <c r="AX640" s="1024">
        <f>+(AY640/(24*30*AU640))</f>
        <v>0.31706053067993367</v>
      </c>
      <c r="AY640" s="1005">
        <v>734160</v>
      </c>
      <c r="AZ640" s="1005">
        <f t="shared" si="679"/>
        <v>1389312</v>
      </c>
      <c r="BA640" s="1005">
        <f t="shared" si="680"/>
        <v>0</v>
      </c>
      <c r="BB640" s="1005">
        <v>5911</v>
      </c>
      <c r="BC640" s="1005">
        <v>3144</v>
      </c>
      <c r="BD640" s="1005">
        <v>4728.8</v>
      </c>
      <c r="BE640" s="1005">
        <v>9.3399999999999997E-2</v>
      </c>
      <c r="BF640" s="1024">
        <f>+(BG640/(24*31*BC640))</f>
        <v>0.28323278338668639</v>
      </c>
      <c r="BG640" s="1005">
        <v>662520</v>
      </c>
      <c r="BH640" s="1005">
        <f t="shared" si="681"/>
        <v>1403482</v>
      </c>
      <c r="BI640" s="1005">
        <f t="shared" si="682"/>
        <v>0</v>
      </c>
      <c r="BJ640" s="1005">
        <v>5911</v>
      </c>
      <c r="BK640" s="1005">
        <v>408</v>
      </c>
      <c r="BL640" s="1005">
        <v>4728.8</v>
      </c>
      <c r="BM640" s="1005">
        <v>2.6100000000000002E-2</v>
      </c>
      <c r="BN640" s="1024">
        <f>+(BO640/(24*30*BK640))</f>
        <v>0.76429738562091498</v>
      </c>
      <c r="BO640" s="1005">
        <v>224520</v>
      </c>
      <c r="BP640" s="1005">
        <f t="shared" si="683"/>
        <v>176256</v>
      </c>
      <c r="BQ640" s="1005">
        <f t="shared" si="684"/>
        <v>48264</v>
      </c>
      <c r="BR640" s="1005">
        <v>5911</v>
      </c>
      <c r="BS640" s="1005">
        <v>3000</v>
      </c>
      <c r="BT640" s="1005">
        <v>4728.8</v>
      </c>
      <c r="BU640" s="1005">
        <v>0.1021</v>
      </c>
      <c r="BV640" s="1024">
        <f t="shared" si="685"/>
        <v>0.34381720430107526</v>
      </c>
      <c r="BW640" s="1005">
        <v>767400</v>
      </c>
      <c r="BX640" s="1005">
        <f t="shared" si="686"/>
        <v>1339200</v>
      </c>
      <c r="BY640" s="1005">
        <f t="shared" si="687"/>
        <v>0</v>
      </c>
      <c r="BZ640" s="1005">
        <v>5911</v>
      </c>
      <c r="CA640" s="1005">
        <v>3048</v>
      </c>
      <c r="CB640" s="1005">
        <v>4728.8</v>
      </c>
      <c r="CC640" s="1005">
        <v>0.1489</v>
      </c>
      <c r="CD640" s="1024">
        <f t="shared" si="688"/>
        <v>0.34364152061637454</v>
      </c>
      <c r="CE640" s="1005">
        <v>779280</v>
      </c>
      <c r="CF640" s="1005">
        <f t="shared" si="689"/>
        <v>1360627</v>
      </c>
      <c r="CG640" s="1005">
        <f t="shared" si="690"/>
        <v>0</v>
      </c>
      <c r="CH640" s="1005">
        <v>5911</v>
      </c>
      <c r="CI640" s="1005">
        <v>3408</v>
      </c>
      <c r="CJ640" s="1005">
        <v>4728.8</v>
      </c>
      <c r="CK640" s="1005">
        <v>0.8075</v>
      </c>
      <c r="CL640" s="1024">
        <f t="shared" si="691"/>
        <v>0.63726106639839031</v>
      </c>
      <c r="CM640" s="1005">
        <v>1459440</v>
      </c>
      <c r="CN640" s="1005">
        <f t="shared" si="692"/>
        <v>1374106</v>
      </c>
      <c r="CO640" s="1005">
        <f t="shared" si="693"/>
        <v>85334</v>
      </c>
      <c r="CP640" s="1005">
        <v>5911</v>
      </c>
      <c r="CQ640" s="1005">
        <v>3264</v>
      </c>
      <c r="CR640" s="1005">
        <v>4728.8</v>
      </c>
      <c r="CS640" s="1005">
        <v>0.3352</v>
      </c>
      <c r="CT640" s="1024">
        <f t="shared" si="694"/>
        <v>0.33513203668564201</v>
      </c>
      <c r="CU640" s="1005">
        <v>813840</v>
      </c>
      <c r="CV640" s="1005">
        <f t="shared" si="695"/>
        <v>1457050</v>
      </c>
      <c r="CW640" s="1005">
        <f t="shared" si="696"/>
        <v>0</v>
      </c>
    </row>
    <row r="641" spans="1:101">
      <c r="A641" s="1004">
        <v>4</v>
      </c>
      <c r="B641" s="1005" t="s">
        <v>2198</v>
      </c>
      <c r="C641" s="1004" t="s">
        <v>1274</v>
      </c>
      <c r="D641" s="1005" t="s">
        <v>2011</v>
      </c>
      <c r="E641" s="1004" t="s">
        <v>119</v>
      </c>
      <c r="F641" s="1004">
        <v>0</v>
      </c>
      <c r="G641" s="1005"/>
      <c r="H641" s="1004"/>
      <c r="I641" s="1005"/>
      <c r="J641" s="1024">
        <v>0</v>
      </c>
      <c r="K641" s="1005"/>
      <c r="L641" s="1005">
        <f t="shared" si="669"/>
        <v>0</v>
      </c>
      <c r="M641" s="1005">
        <f t="shared" si="670"/>
        <v>0</v>
      </c>
      <c r="N641" s="1005"/>
      <c r="O641" s="1005"/>
      <c r="P641" s="1005"/>
      <c r="Q641" s="1005"/>
      <c r="R641" s="1024">
        <v>0</v>
      </c>
      <c r="S641" s="1005"/>
      <c r="T641" s="1005">
        <f t="shared" si="671"/>
        <v>0</v>
      </c>
      <c r="U641" s="1005">
        <f t="shared" si="672"/>
        <v>0</v>
      </c>
      <c r="V641" s="1005"/>
      <c r="W641" s="1005"/>
      <c r="X641" s="1005"/>
      <c r="Y641" s="1005"/>
      <c r="Z641" s="1024">
        <v>0</v>
      </c>
      <c r="AA641" s="1005"/>
      <c r="AB641" s="1005">
        <f t="shared" si="673"/>
        <v>0</v>
      </c>
      <c r="AC641" s="1005">
        <f t="shared" si="674"/>
        <v>0</v>
      </c>
      <c r="AD641" s="1005"/>
      <c r="AE641" s="1005"/>
      <c r="AF641" s="1005"/>
      <c r="AG641" s="1005"/>
      <c r="AH641" s="1024">
        <v>0</v>
      </c>
      <c r="AI641" s="1005"/>
      <c r="AJ641" s="1005">
        <f t="shared" si="675"/>
        <v>0</v>
      </c>
      <c r="AK641" s="1005">
        <f t="shared" si="676"/>
        <v>0</v>
      </c>
      <c r="AL641" s="1005"/>
      <c r="AM641" s="1005"/>
      <c r="AN641" s="1005"/>
      <c r="AO641" s="1005"/>
      <c r="AP641" s="1024">
        <v>0</v>
      </c>
      <c r="AQ641" s="1005"/>
      <c r="AR641" s="1005">
        <f t="shared" si="677"/>
        <v>0</v>
      </c>
      <c r="AS641" s="1005">
        <f t="shared" si="678"/>
        <v>0</v>
      </c>
      <c r="AT641" s="1005"/>
      <c r="AU641" s="1005"/>
      <c r="AV641" s="1005"/>
      <c r="AW641" s="1005"/>
      <c r="AX641" s="1024">
        <v>0</v>
      </c>
      <c r="AY641" s="1005"/>
      <c r="AZ641" s="1005">
        <f t="shared" si="679"/>
        <v>0</v>
      </c>
      <c r="BA641" s="1005">
        <f t="shared" si="680"/>
        <v>0</v>
      </c>
      <c r="BB641" s="1005"/>
      <c r="BC641" s="1005"/>
      <c r="BD641" s="1005"/>
      <c r="BE641" s="1005"/>
      <c r="BF641" s="1024">
        <v>0</v>
      </c>
      <c r="BG641" s="1005"/>
      <c r="BH641" s="1005">
        <f t="shared" si="681"/>
        <v>0</v>
      </c>
      <c r="BI641" s="1005">
        <f t="shared" si="682"/>
        <v>0</v>
      </c>
      <c r="BJ641" s="1005"/>
      <c r="BK641" s="1005"/>
      <c r="BL641" s="1005"/>
      <c r="BM641" s="1005"/>
      <c r="BN641" s="1024">
        <v>0</v>
      </c>
      <c r="BO641" s="1005"/>
      <c r="BP641" s="1005">
        <f t="shared" si="683"/>
        <v>0</v>
      </c>
      <c r="BQ641" s="1005">
        <f t="shared" si="684"/>
        <v>0</v>
      </c>
      <c r="BR641" s="1005">
        <v>6500</v>
      </c>
      <c r="BS641" s="1005">
        <v>2616</v>
      </c>
      <c r="BT641" s="1005">
        <v>5200</v>
      </c>
      <c r="BU641" s="1005">
        <v>0.66269999999999996</v>
      </c>
      <c r="BV641" s="1024">
        <f t="shared" si="685"/>
        <v>4.2048929663608563E-2</v>
      </c>
      <c r="BW641" s="1005">
        <v>81840</v>
      </c>
      <c r="BX641" s="1005">
        <f t="shared" si="686"/>
        <v>1167782</v>
      </c>
      <c r="BY641" s="1005">
        <f t="shared" si="687"/>
        <v>0</v>
      </c>
      <c r="BZ641" s="1005">
        <v>6500</v>
      </c>
      <c r="CA641" s="1005">
        <v>5904</v>
      </c>
      <c r="CB641" s="1005">
        <v>5904</v>
      </c>
      <c r="CC641" s="1005">
        <v>0.79169999999999996</v>
      </c>
      <c r="CD641" s="1024">
        <f t="shared" si="688"/>
        <v>0.16331191537721829</v>
      </c>
      <c r="CE641" s="1005">
        <v>717360</v>
      </c>
      <c r="CF641" s="1005">
        <f t="shared" si="689"/>
        <v>2635546</v>
      </c>
      <c r="CG641" s="1005">
        <f t="shared" si="690"/>
        <v>0</v>
      </c>
      <c r="CH641" s="1005">
        <v>6500</v>
      </c>
      <c r="CI641" s="1005">
        <v>5472</v>
      </c>
      <c r="CJ641" s="1005">
        <v>5472</v>
      </c>
      <c r="CK641" s="1005">
        <v>0.81169999999999998</v>
      </c>
      <c r="CL641" s="1024">
        <f t="shared" si="691"/>
        <v>0.27098997493734334</v>
      </c>
      <c r="CM641" s="1005">
        <v>996480</v>
      </c>
      <c r="CN641" s="1005">
        <f t="shared" si="692"/>
        <v>2206310</v>
      </c>
      <c r="CO641" s="1005">
        <f t="shared" si="693"/>
        <v>0</v>
      </c>
      <c r="CP641" s="1005">
        <v>6500</v>
      </c>
      <c r="CQ641" s="1005">
        <v>3264</v>
      </c>
      <c r="CR641" s="1005">
        <v>5200</v>
      </c>
      <c r="CS641" s="1005">
        <v>0.95369999999999999</v>
      </c>
      <c r="CT641" s="1024">
        <f t="shared" si="694"/>
        <v>0.37100727387729288</v>
      </c>
      <c r="CU641" s="1005">
        <v>900960</v>
      </c>
      <c r="CV641" s="1005">
        <f t="shared" si="695"/>
        <v>1457050</v>
      </c>
      <c r="CW641" s="1005">
        <f t="shared" si="696"/>
        <v>0</v>
      </c>
    </row>
    <row r="642" spans="1:101">
      <c r="A642" s="1004">
        <v>5</v>
      </c>
      <c r="B642" s="1005" t="s">
        <v>1697</v>
      </c>
      <c r="C642" s="1004" t="s">
        <v>1274</v>
      </c>
      <c r="D642" s="1005" t="s">
        <v>2011</v>
      </c>
      <c r="E642" s="1004" t="s">
        <v>55</v>
      </c>
      <c r="F642" s="1004">
        <v>3500</v>
      </c>
      <c r="G642" s="1005">
        <v>5695.2</v>
      </c>
      <c r="H642" s="1004">
        <v>5695.2</v>
      </c>
      <c r="I642" s="1005">
        <v>0.9153</v>
      </c>
      <c r="J642" s="1024">
        <f t="shared" ref="J642:J654" si="697">+(K642/(24*30*G642))</f>
        <v>0.33600810038863138</v>
      </c>
      <c r="K642" s="1005">
        <v>1377816</v>
      </c>
      <c r="L642" s="1005">
        <f t="shared" si="669"/>
        <v>2460326</v>
      </c>
      <c r="M642" s="1005">
        <f t="shared" si="670"/>
        <v>0</v>
      </c>
      <c r="N642" s="1005">
        <v>3500</v>
      </c>
      <c r="O642" s="1005">
        <v>5970</v>
      </c>
      <c r="P642" s="1005">
        <v>5970</v>
      </c>
      <c r="Q642" s="1005">
        <v>0.89090000000000003</v>
      </c>
      <c r="R642" s="1024">
        <f t="shared" ref="R642:R654" si="698">+(S642/(24*31*O642))</f>
        <v>0.53267569928495528</v>
      </c>
      <c r="S642" s="1005">
        <v>2365975</v>
      </c>
      <c r="T642" s="1005">
        <f t="shared" si="671"/>
        <v>2665008</v>
      </c>
      <c r="U642" s="1005">
        <f t="shared" si="672"/>
        <v>0</v>
      </c>
      <c r="V642" s="1005">
        <v>3500</v>
      </c>
      <c r="W642" s="1005">
        <v>4334.3999999999996</v>
      </c>
      <c r="X642" s="1005">
        <v>4334.3999999999996</v>
      </c>
      <c r="Y642" s="1005">
        <v>0.88990000000000002</v>
      </c>
      <c r="Z642" s="1024">
        <f>+(AA642/(24*30*W642))</f>
        <v>0.47536792225503471</v>
      </c>
      <c r="AA642" s="1005">
        <v>1483513</v>
      </c>
      <c r="AB642" s="1005">
        <f t="shared" si="673"/>
        <v>1872461</v>
      </c>
      <c r="AC642" s="1005">
        <f t="shared" si="674"/>
        <v>0</v>
      </c>
      <c r="AD642" s="1005">
        <v>3500</v>
      </c>
      <c r="AE642" s="1005">
        <v>4677.6000000000004</v>
      </c>
      <c r="AF642" s="1005">
        <v>4677.6000000000004</v>
      </c>
      <c r="AG642" s="1005">
        <v>0.73329999999999995</v>
      </c>
      <c r="AH642" s="1024">
        <f t="shared" ref="AH642:AH654" si="699">+(AI642/(24*31*AE642))</f>
        <v>0.25627228649560196</v>
      </c>
      <c r="AI642" s="1005">
        <v>891862</v>
      </c>
      <c r="AJ642" s="1005">
        <f t="shared" si="675"/>
        <v>2088081</v>
      </c>
      <c r="AK642" s="1005">
        <f t="shared" si="676"/>
        <v>0</v>
      </c>
      <c r="AL642" s="1005">
        <v>3500</v>
      </c>
      <c r="AM642" s="1005">
        <v>4987.2</v>
      </c>
      <c r="AN642" s="1005">
        <v>4987.2</v>
      </c>
      <c r="AO642" s="1005">
        <v>0.72219999999999995</v>
      </c>
      <c r="AP642" s="1024">
        <f t="shared" ref="AP642:AP654" si="700">+(AQ642/(24*31*AM642))</f>
        <v>0.45239172496645175</v>
      </c>
      <c r="AQ642" s="1005">
        <v>1678589</v>
      </c>
      <c r="AR642" s="1005">
        <f t="shared" si="677"/>
        <v>2226286</v>
      </c>
      <c r="AS642" s="1005">
        <f t="shared" si="678"/>
        <v>0</v>
      </c>
      <c r="AT642" s="1005">
        <v>3500</v>
      </c>
      <c r="AU642" s="1005">
        <v>5676</v>
      </c>
      <c r="AV642" s="1005">
        <v>5676</v>
      </c>
      <c r="AW642" s="1005">
        <v>0.70209999999999995</v>
      </c>
      <c r="AX642" s="1024">
        <f t="shared" ref="AX642:AX654" si="701">+(AY642/(24*30*AU642))</f>
        <v>0.44326990838618746</v>
      </c>
      <c r="AY642" s="1005">
        <v>1811520</v>
      </c>
      <c r="AZ642" s="1005">
        <f t="shared" si="679"/>
        <v>2452032</v>
      </c>
      <c r="BA642" s="1005">
        <f t="shared" si="680"/>
        <v>0</v>
      </c>
      <c r="BB642" s="1005">
        <v>7000</v>
      </c>
      <c r="BC642" s="1005">
        <v>6360</v>
      </c>
      <c r="BD642" s="1005">
        <v>6360</v>
      </c>
      <c r="BE642" s="1005">
        <v>0.69550000000000001</v>
      </c>
      <c r="BF642" s="1024">
        <f t="shared" ref="BF642:BF654" si="702">+(BG642/(24*31*BC642))</f>
        <v>0.44275588354635831</v>
      </c>
      <c r="BG642" s="1005">
        <v>2095050</v>
      </c>
      <c r="BH642" s="1005">
        <f t="shared" si="681"/>
        <v>2839104</v>
      </c>
      <c r="BI642" s="1005">
        <f t="shared" si="682"/>
        <v>0</v>
      </c>
      <c r="BJ642" s="1005">
        <v>7000</v>
      </c>
      <c r="BK642" s="1005">
        <v>6984</v>
      </c>
      <c r="BL642" s="1005">
        <v>6984</v>
      </c>
      <c r="BM642" s="1005">
        <v>0.83409999999999995</v>
      </c>
      <c r="BN642" s="1024">
        <f t="shared" ref="BN642:BN661" si="703">+(BO642/(24*30*BK642))</f>
        <v>0.74498854524627722</v>
      </c>
      <c r="BO642" s="1005">
        <v>3746160</v>
      </c>
      <c r="BP642" s="1005">
        <f t="shared" si="683"/>
        <v>3017088</v>
      </c>
      <c r="BQ642" s="1005">
        <f t="shared" si="684"/>
        <v>729072</v>
      </c>
      <c r="BR642" s="1005">
        <v>7000</v>
      </c>
      <c r="BS642" s="1005">
        <v>6912</v>
      </c>
      <c r="BT642" s="1005">
        <v>6912</v>
      </c>
      <c r="BU642" s="1005">
        <v>0.84330000000000005</v>
      </c>
      <c r="BV642" s="1024">
        <f t="shared" si="685"/>
        <v>0.6098906996714456</v>
      </c>
      <c r="BW642" s="1005">
        <v>3136380</v>
      </c>
      <c r="BX642" s="1005">
        <f t="shared" si="686"/>
        <v>3085517</v>
      </c>
      <c r="BY642" s="1005">
        <f t="shared" si="687"/>
        <v>50863</v>
      </c>
      <c r="BZ642" s="1005">
        <v>7000</v>
      </c>
      <c r="CA642" s="1005">
        <v>6960</v>
      </c>
      <c r="CB642" s="1005">
        <v>6960</v>
      </c>
      <c r="CC642" s="1005">
        <v>0.82010000000000005</v>
      </c>
      <c r="CD642" s="1024">
        <f t="shared" si="688"/>
        <v>0.69639877641824244</v>
      </c>
      <c r="CE642" s="1005">
        <v>3606120</v>
      </c>
      <c r="CF642" s="1005">
        <f t="shared" si="689"/>
        <v>3106944</v>
      </c>
      <c r="CG642" s="1005">
        <f t="shared" si="690"/>
        <v>499176</v>
      </c>
      <c r="CH642" s="1005">
        <v>7000</v>
      </c>
      <c r="CI642" s="1005">
        <v>7099.2</v>
      </c>
      <c r="CJ642" s="1005">
        <v>7099.2</v>
      </c>
      <c r="CK642" s="1005">
        <v>0.84119999999999995</v>
      </c>
      <c r="CL642" s="1024">
        <f t="shared" si="691"/>
        <v>0.75193331643002037</v>
      </c>
      <c r="CM642" s="1005">
        <v>3587220</v>
      </c>
      <c r="CN642" s="1005">
        <f t="shared" si="692"/>
        <v>2862397</v>
      </c>
      <c r="CO642" s="1005">
        <f t="shared" si="693"/>
        <v>724823</v>
      </c>
      <c r="CP642" s="1005">
        <v>7000</v>
      </c>
      <c r="CQ642" s="1005">
        <v>7296</v>
      </c>
      <c r="CR642" s="1005">
        <v>7296</v>
      </c>
      <c r="CS642" s="1005">
        <v>0.94289999999999996</v>
      </c>
      <c r="CT642" s="1024">
        <f t="shared" si="694"/>
        <v>0.4776921512450481</v>
      </c>
      <c r="CU642" s="1005">
        <v>2593020</v>
      </c>
      <c r="CV642" s="1005">
        <f t="shared" si="695"/>
        <v>3256934</v>
      </c>
      <c r="CW642" s="1005">
        <f t="shared" si="696"/>
        <v>0</v>
      </c>
    </row>
    <row r="643" spans="1:101">
      <c r="A643" s="1004">
        <v>6</v>
      </c>
      <c r="B643" s="1005" t="s">
        <v>1885</v>
      </c>
      <c r="C643" s="1004" t="s">
        <v>1274</v>
      </c>
      <c r="D643" s="1005" t="s">
        <v>2011</v>
      </c>
      <c r="E643" s="1004" t="s">
        <v>119</v>
      </c>
      <c r="F643" s="1004">
        <v>9000</v>
      </c>
      <c r="G643" s="1005">
        <v>6520</v>
      </c>
      <c r="H643" s="1004">
        <v>7200</v>
      </c>
      <c r="I643" s="1005">
        <v>0.98860000000000003</v>
      </c>
      <c r="J643" s="1024">
        <f t="shared" si="697"/>
        <v>0.58320552147239269</v>
      </c>
      <c r="K643" s="1005">
        <v>2737800</v>
      </c>
      <c r="L643" s="1005">
        <f t="shared" si="669"/>
        <v>2816640</v>
      </c>
      <c r="M643" s="1005">
        <f t="shared" si="670"/>
        <v>0</v>
      </c>
      <c r="N643" s="1005">
        <v>9000</v>
      </c>
      <c r="O643" s="1005">
        <v>6040</v>
      </c>
      <c r="P643" s="1005">
        <v>7200</v>
      </c>
      <c r="Q643" s="1005">
        <v>0.99029999999999996</v>
      </c>
      <c r="R643" s="1024">
        <f t="shared" si="698"/>
        <v>0.22230826746421706</v>
      </c>
      <c r="S643" s="1005">
        <v>999000</v>
      </c>
      <c r="T643" s="1005">
        <f t="shared" si="671"/>
        <v>2696256</v>
      </c>
      <c r="U643" s="1005">
        <f t="shared" si="672"/>
        <v>0</v>
      </c>
      <c r="V643" s="1005">
        <v>9000</v>
      </c>
      <c r="W643" s="1005">
        <v>5760</v>
      </c>
      <c r="X643" s="1005">
        <v>7200</v>
      </c>
      <c r="Y643" s="1005">
        <v>0.99280000000000002</v>
      </c>
      <c r="Z643" s="1024">
        <f>+(AA643/(24*30*W643))</f>
        <v>0.45568094135802467</v>
      </c>
      <c r="AA643" s="1005">
        <v>1889800</v>
      </c>
      <c r="AB643" s="1005">
        <f t="shared" si="673"/>
        <v>2488320</v>
      </c>
      <c r="AC643" s="1005">
        <f t="shared" si="674"/>
        <v>0</v>
      </c>
      <c r="AD643" s="1005">
        <v>9000</v>
      </c>
      <c r="AE643" s="1005">
        <v>5960</v>
      </c>
      <c r="AF643" s="1005">
        <v>7200</v>
      </c>
      <c r="AG643" s="1005">
        <v>0.99209999999999998</v>
      </c>
      <c r="AH643" s="1024">
        <f t="shared" si="699"/>
        <v>0.39993324673450242</v>
      </c>
      <c r="AI643" s="1005">
        <v>1773400</v>
      </c>
      <c r="AJ643" s="1005">
        <f t="shared" si="675"/>
        <v>2660544</v>
      </c>
      <c r="AK643" s="1005">
        <f t="shared" si="676"/>
        <v>0</v>
      </c>
      <c r="AL643" s="1005">
        <v>9000</v>
      </c>
      <c r="AM643" s="1005">
        <v>6440</v>
      </c>
      <c r="AN643" s="1005">
        <v>7200</v>
      </c>
      <c r="AO643" s="1005">
        <v>0.98650000000000004</v>
      </c>
      <c r="AP643" s="1024">
        <f t="shared" si="700"/>
        <v>0.40197230014025248</v>
      </c>
      <c r="AQ643" s="1005">
        <v>1925994</v>
      </c>
      <c r="AR643" s="1005">
        <f t="shared" si="677"/>
        <v>2874816</v>
      </c>
      <c r="AS643" s="1005">
        <f t="shared" si="678"/>
        <v>0</v>
      </c>
      <c r="AT643" s="1005">
        <v>9000</v>
      </c>
      <c r="AU643" s="1005">
        <v>6520</v>
      </c>
      <c r="AV643" s="1005">
        <v>7200</v>
      </c>
      <c r="AW643" s="1005">
        <v>0.98409999999999997</v>
      </c>
      <c r="AX643" s="1024">
        <f t="shared" si="701"/>
        <v>0.54324301295160193</v>
      </c>
      <c r="AY643" s="1005">
        <v>2550200</v>
      </c>
      <c r="AZ643" s="1005">
        <f t="shared" si="679"/>
        <v>2816640</v>
      </c>
      <c r="BA643" s="1005">
        <f t="shared" si="680"/>
        <v>0</v>
      </c>
      <c r="BB643" s="1005">
        <v>9000</v>
      </c>
      <c r="BC643" s="1005">
        <v>6760</v>
      </c>
      <c r="BD643" s="1005">
        <v>7200</v>
      </c>
      <c r="BE643" s="1005">
        <v>0.97950000000000004</v>
      </c>
      <c r="BF643" s="1024">
        <f t="shared" si="702"/>
        <v>0.62169943373417313</v>
      </c>
      <c r="BG643" s="1005">
        <v>3126800</v>
      </c>
      <c r="BH643" s="1005">
        <f t="shared" si="681"/>
        <v>3017664</v>
      </c>
      <c r="BI643" s="1005">
        <f t="shared" si="682"/>
        <v>109136</v>
      </c>
      <c r="BJ643" s="1005">
        <v>9000</v>
      </c>
      <c r="BK643" s="1005">
        <v>6840</v>
      </c>
      <c r="BL643" s="1005">
        <v>7200</v>
      </c>
      <c r="BM643" s="1005">
        <v>0.98060000000000003</v>
      </c>
      <c r="BN643" s="1024">
        <f t="shared" si="703"/>
        <v>0.4770804905782976</v>
      </c>
      <c r="BO643" s="1005">
        <v>2349526</v>
      </c>
      <c r="BP643" s="1005">
        <f t="shared" si="683"/>
        <v>2954880</v>
      </c>
      <c r="BQ643" s="1005">
        <f t="shared" si="684"/>
        <v>0</v>
      </c>
      <c r="BR643" s="1005">
        <v>7500</v>
      </c>
      <c r="BS643" s="1005">
        <v>6920</v>
      </c>
      <c r="BT643" s="1005">
        <v>6920</v>
      </c>
      <c r="BU643" s="1005">
        <v>0.99350000000000005</v>
      </c>
      <c r="BV643" s="1024">
        <f t="shared" si="685"/>
        <v>0.52661756479582322</v>
      </c>
      <c r="BW643" s="1005">
        <v>2711280</v>
      </c>
      <c r="BX643" s="1005">
        <f t="shared" si="686"/>
        <v>3089088</v>
      </c>
      <c r="BY643" s="1005">
        <f t="shared" si="687"/>
        <v>0</v>
      </c>
      <c r="BZ643" s="1005">
        <v>7500</v>
      </c>
      <c r="CA643" s="1005">
        <v>7000</v>
      </c>
      <c r="CB643" s="1005">
        <v>7000</v>
      </c>
      <c r="CC643" s="1005">
        <v>0.99780000000000002</v>
      </c>
      <c r="CD643" s="1024">
        <f t="shared" si="688"/>
        <v>0.52215456989247311</v>
      </c>
      <c r="CE643" s="1005">
        <v>2719381</v>
      </c>
      <c r="CF643" s="1005">
        <f t="shared" si="689"/>
        <v>3124800</v>
      </c>
      <c r="CG643" s="1005">
        <f t="shared" si="690"/>
        <v>0</v>
      </c>
      <c r="CH643" s="1005">
        <v>7500</v>
      </c>
      <c r="CI643" s="1005">
        <v>6480</v>
      </c>
      <c r="CJ643" s="1005">
        <v>6480</v>
      </c>
      <c r="CK643" s="1005">
        <v>0.99709999999999999</v>
      </c>
      <c r="CL643" s="1024">
        <f t="shared" si="691"/>
        <v>0.62187775573192239</v>
      </c>
      <c r="CM643" s="1005">
        <v>2708004</v>
      </c>
      <c r="CN643" s="1005">
        <f t="shared" si="692"/>
        <v>2612736</v>
      </c>
      <c r="CO643" s="1005">
        <f t="shared" si="693"/>
        <v>95268</v>
      </c>
      <c r="CP643" s="1005">
        <v>7500</v>
      </c>
      <c r="CQ643" s="1005">
        <v>6400</v>
      </c>
      <c r="CR643" s="1005">
        <v>6400</v>
      </c>
      <c r="CS643" s="1005">
        <v>0.99780000000000002</v>
      </c>
      <c r="CT643" s="1024">
        <f t="shared" si="694"/>
        <v>0.73268082157258063</v>
      </c>
      <c r="CU643" s="1005">
        <v>3488733</v>
      </c>
      <c r="CV643" s="1005">
        <f t="shared" si="695"/>
        <v>2856960</v>
      </c>
      <c r="CW643" s="1005">
        <f t="shared" si="696"/>
        <v>631773</v>
      </c>
    </row>
    <row r="644" spans="1:101">
      <c r="A644" s="1004">
        <v>7</v>
      </c>
      <c r="B644" s="1005" t="s">
        <v>676</v>
      </c>
      <c r="C644" s="1004" t="s">
        <v>1274</v>
      </c>
      <c r="D644" s="1005" t="s">
        <v>2190</v>
      </c>
      <c r="E644" s="1004" t="s">
        <v>119</v>
      </c>
      <c r="F644" s="1004">
        <v>7778</v>
      </c>
      <c r="G644" s="1005">
        <v>240</v>
      </c>
      <c r="H644" s="1004">
        <v>240</v>
      </c>
      <c r="I644" s="1005">
        <v>0</v>
      </c>
      <c r="J644" s="1024">
        <f t="shared" si="697"/>
        <v>0</v>
      </c>
      <c r="K644" s="1005">
        <v>0</v>
      </c>
      <c r="L644" s="1005">
        <f t="shared" si="669"/>
        <v>103680</v>
      </c>
      <c r="M644" s="1005">
        <f t="shared" si="670"/>
        <v>0</v>
      </c>
      <c r="N644" s="1005">
        <v>7778</v>
      </c>
      <c r="O644" s="1005">
        <v>240</v>
      </c>
      <c r="P644" s="1005">
        <v>6222.4</v>
      </c>
      <c r="Q644" s="1005">
        <v>1</v>
      </c>
      <c r="R644" s="1024">
        <f t="shared" si="698"/>
        <v>3.3602150537634409E-3</v>
      </c>
      <c r="S644" s="1005">
        <v>600</v>
      </c>
      <c r="T644" s="1005">
        <f t="shared" si="671"/>
        <v>107136</v>
      </c>
      <c r="U644" s="1005">
        <f t="shared" si="672"/>
        <v>0</v>
      </c>
      <c r="V644" s="1005">
        <v>7778</v>
      </c>
      <c r="W644" s="1005">
        <v>0</v>
      </c>
      <c r="X644" s="1005">
        <v>6222.4</v>
      </c>
      <c r="Y644" s="1005">
        <v>0</v>
      </c>
      <c r="Z644" s="1024">
        <v>0</v>
      </c>
      <c r="AA644" s="1005">
        <v>0</v>
      </c>
      <c r="AB644" s="1005">
        <f t="shared" si="673"/>
        <v>0</v>
      </c>
      <c r="AC644" s="1005">
        <f t="shared" si="674"/>
        <v>0</v>
      </c>
      <c r="AD644" s="1005">
        <v>7778</v>
      </c>
      <c r="AE644" s="1005">
        <v>120</v>
      </c>
      <c r="AF644" s="1005">
        <v>6222.4</v>
      </c>
      <c r="AG644" s="1005">
        <v>1</v>
      </c>
      <c r="AH644" s="1024">
        <f t="shared" si="699"/>
        <v>6.7204301075268818E-3</v>
      </c>
      <c r="AI644" s="1005">
        <v>600</v>
      </c>
      <c r="AJ644" s="1005">
        <f t="shared" si="675"/>
        <v>53568</v>
      </c>
      <c r="AK644" s="1005">
        <f t="shared" si="676"/>
        <v>0</v>
      </c>
      <c r="AL644" s="1005">
        <v>7778</v>
      </c>
      <c r="AM644" s="1005">
        <v>1320</v>
      </c>
      <c r="AN644" s="1005">
        <v>6222.4</v>
      </c>
      <c r="AO644" s="1005">
        <v>0.71419999999999995</v>
      </c>
      <c r="AP644" s="1024">
        <f t="shared" si="700"/>
        <v>4.2766373411534699E-3</v>
      </c>
      <c r="AQ644" s="1005">
        <v>4200</v>
      </c>
      <c r="AR644" s="1005">
        <f t="shared" si="677"/>
        <v>589248</v>
      </c>
      <c r="AS644" s="1005">
        <f t="shared" si="678"/>
        <v>0</v>
      </c>
      <c r="AT644" s="1005">
        <v>7778</v>
      </c>
      <c r="AU644" s="1005">
        <v>1200</v>
      </c>
      <c r="AV644" s="1005">
        <v>6222.4</v>
      </c>
      <c r="AW644" s="1005">
        <v>1</v>
      </c>
      <c r="AX644" s="1024">
        <f t="shared" si="701"/>
        <v>1.3888888888888889E-3</v>
      </c>
      <c r="AY644" s="1005">
        <v>1200</v>
      </c>
      <c r="AZ644" s="1005">
        <f t="shared" si="679"/>
        <v>518400</v>
      </c>
      <c r="BA644" s="1005">
        <f t="shared" si="680"/>
        <v>0</v>
      </c>
      <c r="BB644" s="1005">
        <v>7778</v>
      </c>
      <c r="BC644" s="1005">
        <v>120</v>
      </c>
      <c r="BD644" s="1005">
        <v>6222.4</v>
      </c>
      <c r="BE644" s="1005">
        <v>0</v>
      </c>
      <c r="BF644" s="1024">
        <f t="shared" si="702"/>
        <v>0</v>
      </c>
      <c r="BG644" s="1005">
        <v>0</v>
      </c>
      <c r="BH644" s="1005">
        <f t="shared" si="681"/>
        <v>53568</v>
      </c>
      <c r="BI644" s="1005">
        <f t="shared" si="682"/>
        <v>0</v>
      </c>
      <c r="BJ644" s="1005">
        <v>7778</v>
      </c>
      <c r="BK644" s="1005">
        <v>120</v>
      </c>
      <c r="BL644" s="1005">
        <v>6222.4</v>
      </c>
      <c r="BM644" s="1005">
        <v>0</v>
      </c>
      <c r="BN644" s="1024">
        <f t="shared" si="703"/>
        <v>0</v>
      </c>
      <c r="BO644" s="1005">
        <v>0</v>
      </c>
      <c r="BP644" s="1005">
        <f t="shared" si="683"/>
        <v>51840</v>
      </c>
      <c r="BQ644" s="1005">
        <f t="shared" si="684"/>
        <v>0</v>
      </c>
      <c r="BR644" s="1005">
        <v>7778</v>
      </c>
      <c r="BS644" s="1005">
        <v>4080</v>
      </c>
      <c r="BT644" s="1005">
        <v>4080</v>
      </c>
      <c r="BU644" s="1005">
        <v>0.95650000000000002</v>
      </c>
      <c r="BV644" s="1024">
        <f t="shared" si="685"/>
        <v>4.5461733080328906E-3</v>
      </c>
      <c r="BW644" s="1005">
        <v>13800</v>
      </c>
      <c r="BX644" s="1005">
        <f t="shared" si="686"/>
        <v>1821312</v>
      </c>
      <c r="BY644" s="1005">
        <f t="shared" si="687"/>
        <v>0</v>
      </c>
      <c r="BZ644" s="1005">
        <v>7778</v>
      </c>
      <c r="CA644" s="1005">
        <v>0</v>
      </c>
      <c r="CB644" s="1005">
        <v>6222.4</v>
      </c>
      <c r="CC644" s="1005">
        <v>0</v>
      </c>
      <c r="CD644" s="1024">
        <v>0</v>
      </c>
      <c r="CE644" s="1005">
        <v>0</v>
      </c>
      <c r="CF644" s="1005">
        <f t="shared" si="689"/>
        <v>0</v>
      </c>
      <c r="CG644" s="1005">
        <f t="shared" si="690"/>
        <v>0</v>
      </c>
      <c r="CH644" s="1005">
        <v>7778</v>
      </c>
      <c r="CI644" s="1005">
        <v>12</v>
      </c>
      <c r="CJ644" s="1005">
        <v>12</v>
      </c>
      <c r="CK644" s="1005">
        <v>0</v>
      </c>
      <c r="CL644" s="1024">
        <f t="shared" si="691"/>
        <v>0</v>
      </c>
      <c r="CM644" s="1005">
        <v>0</v>
      </c>
      <c r="CN644" s="1005">
        <f t="shared" si="692"/>
        <v>4838</v>
      </c>
      <c r="CO644" s="1005">
        <f t="shared" si="693"/>
        <v>0</v>
      </c>
      <c r="CP644" s="1005">
        <v>7778</v>
      </c>
      <c r="CQ644" s="1005">
        <v>120</v>
      </c>
      <c r="CR644" s="1005">
        <v>6222.4</v>
      </c>
      <c r="CS644" s="1005">
        <v>0</v>
      </c>
      <c r="CT644" s="1024">
        <f t="shared" si="694"/>
        <v>0</v>
      </c>
      <c r="CU644" s="1005">
        <v>0</v>
      </c>
      <c r="CV644" s="1005">
        <f t="shared" si="695"/>
        <v>53568</v>
      </c>
      <c r="CW644" s="1005">
        <f t="shared" si="696"/>
        <v>0</v>
      </c>
    </row>
    <row r="645" spans="1:101">
      <c r="A645" s="1004">
        <v>8</v>
      </c>
      <c r="B645" s="1005" t="s">
        <v>305</v>
      </c>
      <c r="C645" s="1004" t="s">
        <v>1274</v>
      </c>
      <c r="D645" s="1005" t="s">
        <v>2011</v>
      </c>
      <c r="E645" s="1004" t="s">
        <v>119</v>
      </c>
      <c r="F645" s="1004">
        <v>8000</v>
      </c>
      <c r="G645" s="1005">
        <v>7248</v>
      </c>
      <c r="H645" s="1004">
        <v>7248</v>
      </c>
      <c r="I645" s="1005">
        <v>0.99660000000000004</v>
      </c>
      <c r="J645" s="1024">
        <f t="shared" si="697"/>
        <v>0.9394315673289183</v>
      </c>
      <c r="K645" s="1005">
        <v>4902480</v>
      </c>
      <c r="L645" s="1005">
        <f t="shared" si="669"/>
        <v>3131136</v>
      </c>
      <c r="M645" s="1005">
        <f t="shared" si="670"/>
        <v>1771344</v>
      </c>
      <c r="N645" s="1005">
        <v>8000</v>
      </c>
      <c r="O645" s="1005">
        <v>7224</v>
      </c>
      <c r="P645" s="1005">
        <v>7224</v>
      </c>
      <c r="Q645" s="1005">
        <v>0.99639999999999995</v>
      </c>
      <c r="R645" s="1024">
        <f t="shared" si="698"/>
        <v>0.92998696102597078</v>
      </c>
      <c r="S645" s="1005">
        <v>4998360</v>
      </c>
      <c r="T645" s="1005">
        <f t="shared" si="671"/>
        <v>3224794</v>
      </c>
      <c r="U645" s="1005">
        <f t="shared" si="672"/>
        <v>1773566</v>
      </c>
      <c r="V645" s="1005">
        <v>8000</v>
      </c>
      <c r="W645" s="1005">
        <v>7224</v>
      </c>
      <c r="X645" s="1005">
        <v>7224</v>
      </c>
      <c r="Y645" s="1005">
        <v>0.99609999999999999</v>
      </c>
      <c r="Z645" s="1024">
        <f t="shared" ref="Z645:Z654" si="704">+(AA645/(24*30*W645))</f>
        <v>0.90171650055370989</v>
      </c>
      <c r="AA645" s="1005">
        <v>4690080</v>
      </c>
      <c r="AB645" s="1005">
        <f t="shared" si="673"/>
        <v>3120768</v>
      </c>
      <c r="AC645" s="1005">
        <f t="shared" si="674"/>
        <v>1569312</v>
      </c>
      <c r="AD645" s="1005">
        <v>8000</v>
      </c>
      <c r="AE645" s="1005">
        <v>7248</v>
      </c>
      <c r="AF645" s="1005">
        <v>7248</v>
      </c>
      <c r="AG645" s="1005">
        <v>0.99260000000000004</v>
      </c>
      <c r="AH645" s="1024">
        <f t="shared" si="699"/>
        <v>0.83669354838709675</v>
      </c>
      <c r="AI645" s="1005">
        <v>4511880</v>
      </c>
      <c r="AJ645" s="1005">
        <f t="shared" si="675"/>
        <v>3235507</v>
      </c>
      <c r="AK645" s="1005">
        <f t="shared" si="676"/>
        <v>1276373</v>
      </c>
      <c r="AL645" s="1005">
        <v>8000</v>
      </c>
      <c r="AM645" s="1005">
        <v>7200</v>
      </c>
      <c r="AN645" s="1005">
        <v>7200</v>
      </c>
      <c r="AO645" s="1005">
        <v>0.996</v>
      </c>
      <c r="AP645" s="1024">
        <f t="shared" si="700"/>
        <v>0.92222222222222228</v>
      </c>
      <c r="AQ645" s="1005">
        <v>4940160</v>
      </c>
      <c r="AR645" s="1005">
        <f t="shared" si="677"/>
        <v>3214080</v>
      </c>
      <c r="AS645" s="1005">
        <f t="shared" si="678"/>
        <v>1726080</v>
      </c>
      <c r="AT645" s="1005">
        <v>8000</v>
      </c>
      <c r="AU645" s="1005">
        <v>7152</v>
      </c>
      <c r="AV645" s="1005">
        <v>7152</v>
      </c>
      <c r="AW645" s="1005">
        <v>0.99370000000000003</v>
      </c>
      <c r="AX645" s="1024">
        <f t="shared" si="701"/>
        <v>0.88499720357941836</v>
      </c>
      <c r="AY645" s="1005">
        <v>4557240</v>
      </c>
      <c r="AZ645" s="1005">
        <f t="shared" si="679"/>
        <v>3089664</v>
      </c>
      <c r="BA645" s="1005">
        <f t="shared" si="680"/>
        <v>1467576</v>
      </c>
      <c r="BB645" s="1005">
        <v>8000</v>
      </c>
      <c r="BC645" s="1005">
        <v>7296</v>
      </c>
      <c r="BD645" s="1005">
        <v>7296</v>
      </c>
      <c r="BE645" s="1005">
        <v>0.99560000000000004</v>
      </c>
      <c r="BF645" s="1024">
        <f t="shared" si="702"/>
        <v>0.90206299518958688</v>
      </c>
      <c r="BG645" s="1005">
        <v>4896600</v>
      </c>
      <c r="BH645" s="1005">
        <f t="shared" si="681"/>
        <v>3256934</v>
      </c>
      <c r="BI645" s="1005">
        <f t="shared" si="682"/>
        <v>1639666</v>
      </c>
      <c r="BJ645" s="1005">
        <v>8000</v>
      </c>
      <c r="BK645" s="1005">
        <v>7248</v>
      </c>
      <c r="BL645" s="1005">
        <v>7248</v>
      </c>
      <c r="BM645" s="1005">
        <v>0.99239999999999995</v>
      </c>
      <c r="BN645" s="1024">
        <f t="shared" si="703"/>
        <v>0.82556107431935244</v>
      </c>
      <c r="BO645" s="1005">
        <v>4308240</v>
      </c>
      <c r="BP645" s="1005">
        <f t="shared" si="683"/>
        <v>3131136</v>
      </c>
      <c r="BQ645" s="1005">
        <f t="shared" si="684"/>
        <v>1177104</v>
      </c>
      <c r="BR645" s="1005">
        <v>8000</v>
      </c>
      <c r="BS645" s="1005">
        <v>7176</v>
      </c>
      <c r="BT645" s="1005">
        <v>7176</v>
      </c>
      <c r="BU645" s="1005">
        <v>0.99280000000000002</v>
      </c>
      <c r="BV645" s="1024">
        <f t="shared" si="685"/>
        <v>0.87709479627431941</v>
      </c>
      <c r="BW645" s="1005">
        <v>4682760</v>
      </c>
      <c r="BX645" s="1005">
        <f t="shared" si="686"/>
        <v>3203366</v>
      </c>
      <c r="BY645" s="1005">
        <f t="shared" si="687"/>
        <v>1479394</v>
      </c>
      <c r="BZ645" s="1005">
        <v>8000</v>
      </c>
      <c r="CA645" s="1005">
        <v>7104</v>
      </c>
      <c r="CB645" s="1005">
        <v>7104</v>
      </c>
      <c r="CC645" s="1005">
        <v>0.99460000000000004</v>
      </c>
      <c r="CD645" s="1024">
        <f t="shared" ref="CD645:CD673" si="705">+(CE645/(24*31*CA645))</f>
        <v>0.89894834350479513</v>
      </c>
      <c r="CE645" s="1005">
        <v>4751280</v>
      </c>
      <c r="CF645" s="1005">
        <f t="shared" si="689"/>
        <v>3171226</v>
      </c>
      <c r="CG645" s="1005">
        <f t="shared" si="690"/>
        <v>1580054</v>
      </c>
      <c r="CH645" s="1005">
        <v>8000</v>
      </c>
      <c r="CI645" s="1005">
        <v>5904</v>
      </c>
      <c r="CJ645" s="1005">
        <v>6400</v>
      </c>
      <c r="CK645" s="1005">
        <v>0.99919999999999998</v>
      </c>
      <c r="CL645" s="1024">
        <f t="shared" si="691"/>
        <v>0.9079498161053039</v>
      </c>
      <c r="CM645" s="1005">
        <v>3602280</v>
      </c>
      <c r="CN645" s="1005">
        <f t="shared" si="692"/>
        <v>2380493</v>
      </c>
      <c r="CO645" s="1005">
        <f t="shared" si="693"/>
        <v>1221787</v>
      </c>
      <c r="CP645" s="1005">
        <v>8000</v>
      </c>
      <c r="CQ645" s="1005">
        <v>432</v>
      </c>
      <c r="CR645" s="1005">
        <v>6400</v>
      </c>
      <c r="CS645" s="1005">
        <v>0.76590000000000003</v>
      </c>
      <c r="CT645" s="1024">
        <f t="shared" si="694"/>
        <v>0.20422640382317803</v>
      </c>
      <c r="CU645" s="1005">
        <v>65640</v>
      </c>
      <c r="CV645" s="1005">
        <f t="shared" si="695"/>
        <v>192845</v>
      </c>
      <c r="CW645" s="1005">
        <f t="shared" si="696"/>
        <v>0</v>
      </c>
    </row>
    <row r="646" spans="1:101">
      <c r="A646" s="1004">
        <v>9</v>
      </c>
      <c r="B646" s="1005" t="s">
        <v>1783</v>
      </c>
      <c r="C646" s="1004" t="s">
        <v>1274</v>
      </c>
      <c r="D646" s="1005" t="s">
        <v>2011</v>
      </c>
      <c r="E646" s="1004" t="s">
        <v>119</v>
      </c>
      <c r="F646" s="1004">
        <v>8000</v>
      </c>
      <c r="G646" s="1005">
        <v>7305.6</v>
      </c>
      <c r="H646" s="1004">
        <v>7305.6</v>
      </c>
      <c r="I646" s="1005">
        <v>0.97489999999999999</v>
      </c>
      <c r="J646" s="1024">
        <f t="shared" si="697"/>
        <v>0.40847907389156568</v>
      </c>
      <c r="K646" s="1005">
        <v>2148613</v>
      </c>
      <c r="L646" s="1005">
        <f t="shared" si="669"/>
        <v>3156019</v>
      </c>
      <c r="M646" s="1005">
        <f t="shared" si="670"/>
        <v>0</v>
      </c>
      <c r="N646" s="1005">
        <v>8000</v>
      </c>
      <c r="O646" s="1005">
        <v>6787.2</v>
      </c>
      <c r="P646" s="1005">
        <v>6787.2</v>
      </c>
      <c r="Q646" s="1005">
        <v>0.97970000000000002</v>
      </c>
      <c r="R646" s="1024">
        <f t="shared" si="698"/>
        <v>0.20948944692856383</v>
      </c>
      <c r="S646" s="1005">
        <v>1057854</v>
      </c>
      <c r="T646" s="1005">
        <f t="shared" si="671"/>
        <v>3029806</v>
      </c>
      <c r="U646" s="1005">
        <f t="shared" si="672"/>
        <v>0</v>
      </c>
      <c r="V646" s="1005">
        <v>8000</v>
      </c>
      <c r="W646" s="1005">
        <v>5107.2</v>
      </c>
      <c r="X646" s="1005">
        <v>6400</v>
      </c>
      <c r="Y646" s="1005">
        <v>0.9819</v>
      </c>
      <c r="Z646" s="1024">
        <f t="shared" si="704"/>
        <v>0.24585362059663046</v>
      </c>
      <c r="AA646" s="1005">
        <v>904049</v>
      </c>
      <c r="AB646" s="1005">
        <f t="shared" si="673"/>
        <v>2206310</v>
      </c>
      <c r="AC646" s="1005">
        <f t="shared" si="674"/>
        <v>0</v>
      </c>
      <c r="AD646" s="1005">
        <v>8000</v>
      </c>
      <c r="AE646" s="1005">
        <v>6777.6</v>
      </c>
      <c r="AF646" s="1005">
        <v>6777.6</v>
      </c>
      <c r="AG646" s="1005">
        <v>0.97809999999999997</v>
      </c>
      <c r="AH646" s="1024">
        <f t="shared" si="699"/>
        <v>0.23401208725517073</v>
      </c>
      <c r="AI646" s="1005">
        <v>1180014</v>
      </c>
      <c r="AJ646" s="1005">
        <f t="shared" si="675"/>
        <v>3025521</v>
      </c>
      <c r="AK646" s="1005">
        <f t="shared" si="676"/>
        <v>0</v>
      </c>
      <c r="AL646" s="1005">
        <v>8000</v>
      </c>
      <c r="AM646" s="1005">
        <v>6076.8</v>
      </c>
      <c r="AN646" s="1005">
        <v>6400</v>
      </c>
      <c r="AO646" s="1005">
        <v>0.97340000000000004</v>
      </c>
      <c r="AP646" s="1024">
        <f t="shared" si="700"/>
        <v>0.30627855917375868</v>
      </c>
      <c r="AQ646" s="1005">
        <v>1384728</v>
      </c>
      <c r="AR646" s="1005">
        <f t="shared" si="677"/>
        <v>2712684</v>
      </c>
      <c r="AS646" s="1005">
        <f t="shared" si="678"/>
        <v>0</v>
      </c>
      <c r="AT646" s="1005">
        <v>8000</v>
      </c>
      <c r="AU646" s="1005">
        <v>4684.8</v>
      </c>
      <c r="AV646" s="1005">
        <v>6400</v>
      </c>
      <c r="AW646" s="1005">
        <v>0.98909999999999998</v>
      </c>
      <c r="AX646" s="1024">
        <f t="shared" si="701"/>
        <v>0.27008416106936856</v>
      </c>
      <c r="AY646" s="1005">
        <v>911009</v>
      </c>
      <c r="AZ646" s="1005">
        <f t="shared" si="679"/>
        <v>2023834</v>
      </c>
      <c r="BA646" s="1005">
        <f t="shared" si="680"/>
        <v>0</v>
      </c>
      <c r="BB646" s="1005">
        <v>8000</v>
      </c>
      <c r="BC646" s="1005">
        <v>4358.3999999999996</v>
      </c>
      <c r="BD646" s="1005">
        <v>6400</v>
      </c>
      <c r="BE646" s="1005">
        <v>0.99370000000000003</v>
      </c>
      <c r="BF646" s="1024">
        <f t="shared" si="702"/>
        <v>0.47318063598361049</v>
      </c>
      <c r="BG646" s="1005">
        <v>1534359</v>
      </c>
      <c r="BH646" s="1005">
        <f t="shared" si="681"/>
        <v>1945590</v>
      </c>
      <c r="BI646" s="1005">
        <f t="shared" si="682"/>
        <v>0</v>
      </c>
      <c r="BJ646" s="1005">
        <v>8000</v>
      </c>
      <c r="BK646" s="1005">
        <v>5832</v>
      </c>
      <c r="BL646" s="1005">
        <v>6400</v>
      </c>
      <c r="BM646" s="1005">
        <v>0.98809999999999998</v>
      </c>
      <c r="BN646" s="1024">
        <f t="shared" si="703"/>
        <v>0.25163203970431336</v>
      </c>
      <c r="BO646" s="1005">
        <v>1056613</v>
      </c>
      <c r="BP646" s="1005">
        <f t="shared" si="683"/>
        <v>2519424</v>
      </c>
      <c r="BQ646" s="1005">
        <f t="shared" si="684"/>
        <v>0</v>
      </c>
      <c r="BR646" s="1005">
        <v>8000</v>
      </c>
      <c r="BS646" s="1005">
        <v>0</v>
      </c>
      <c r="BT646" s="1005">
        <v>6400</v>
      </c>
      <c r="BU646" s="1005">
        <v>0.98709999999999998</v>
      </c>
      <c r="BV646" s="1024">
        <v>0</v>
      </c>
      <c r="BW646" s="1005">
        <v>755339</v>
      </c>
      <c r="BX646" s="1005">
        <f t="shared" si="686"/>
        <v>0</v>
      </c>
      <c r="BY646" s="1005">
        <f t="shared" si="687"/>
        <v>755339</v>
      </c>
      <c r="BZ646" s="1005">
        <v>8000</v>
      </c>
      <c r="CA646" s="1005">
        <v>4732.8</v>
      </c>
      <c r="CB646" s="1005">
        <v>6400</v>
      </c>
      <c r="CC646" s="1005">
        <v>0.99519999999999997</v>
      </c>
      <c r="CD646" s="1024">
        <f t="shared" si="705"/>
        <v>0.28488529148218428</v>
      </c>
      <c r="CE646" s="1005">
        <v>1003139</v>
      </c>
      <c r="CF646" s="1005">
        <f t="shared" si="689"/>
        <v>2112722</v>
      </c>
      <c r="CG646" s="1005">
        <f t="shared" si="690"/>
        <v>0</v>
      </c>
      <c r="CH646" s="1005">
        <v>8000</v>
      </c>
      <c r="CI646" s="1005">
        <v>4396.8</v>
      </c>
      <c r="CJ646" s="1005">
        <v>6400</v>
      </c>
      <c r="CK646" s="1005">
        <v>0.99429999999999996</v>
      </c>
      <c r="CL646" s="1024">
        <f t="shared" si="691"/>
        <v>0.31345544324443753</v>
      </c>
      <c r="CM646" s="1005">
        <v>926151</v>
      </c>
      <c r="CN646" s="1005">
        <f t="shared" si="692"/>
        <v>1772790</v>
      </c>
      <c r="CO646" s="1005">
        <f t="shared" si="693"/>
        <v>0</v>
      </c>
      <c r="CP646" s="1005">
        <v>8000</v>
      </c>
      <c r="CQ646" s="1005">
        <v>6249.6</v>
      </c>
      <c r="CR646" s="1005">
        <v>6400</v>
      </c>
      <c r="CS646" s="1005">
        <v>0.99139999999999995</v>
      </c>
      <c r="CT646" s="1024">
        <f t="shared" si="694"/>
        <v>0.47277455864702217</v>
      </c>
      <c r="CU646" s="1005">
        <v>2198261</v>
      </c>
      <c r="CV646" s="1005">
        <f t="shared" si="695"/>
        <v>2789821</v>
      </c>
      <c r="CW646" s="1005">
        <f t="shared" si="696"/>
        <v>0</v>
      </c>
    </row>
    <row r="647" spans="1:101">
      <c r="A647" s="1004">
        <v>10</v>
      </c>
      <c r="B647" s="1005" t="s">
        <v>1907</v>
      </c>
      <c r="C647" s="1004" t="s">
        <v>1274</v>
      </c>
      <c r="D647" s="1005" t="s">
        <v>2011</v>
      </c>
      <c r="E647" s="1004" t="s">
        <v>55</v>
      </c>
      <c r="F647" s="1004">
        <v>400</v>
      </c>
      <c r="G647" s="1005">
        <v>145.91999999999999</v>
      </c>
      <c r="H647" s="1004">
        <v>320</v>
      </c>
      <c r="I647" s="1005">
        <v>0.96350000000000002</v>
      </c>
      <c r="J647" s="1024">
        <f t="shared" si="697"/>
        <v>0.33734237938596495</v>
      </c>
      <c r="K647" s="1005">
        <v>35442</v>
      </c>
      <c r="L647" s="1005">
        <f t="shared" si="669"/>
        <v>63037</v>
      </c>
      <c r="M647" s="1005">
        <f t="shared" si="670"/>
        <v>0</v>
      </c>
      <c r="N647" s="1005">
        <v>400</v>
      </c>
      <c r="O647" s="1005">
        <v>123.36</v>
      </c>
      <c r="P647" s="1005">
        <v>320</v>
      </c>
      <c r="Q647" s="1005">
        <v>0.93210000000000004</v>
      </c>
      <c r="R647" s="1024">
        <f t="shared" si="698"/>
        <v>0.34677550102506172</v>
      </c>
      <c r="S647" s="1005">
        <v>31827</v>
      </c>
      <c r="T647" s="1005">
        <f t="shared" si="671"/>
        <v>55068</v>
      </c>
      <c r="U647" s="1005">
        <f t="shared" si="672"/>
        <v>0</v>
      </c>
      <c r="V647" s="1005">
        <v>400</v>
      </c>
      <c r="W647" s="1005">
        <v>120.96</v>
      </c>
      <c r="X647" s="1005">
        <v>320</v>
      </c>
      <c r="Y647" s="1005">
        <v>0.94410000000000005</v>
      </c>
      <c r="Z647" s="1024">
        <f t="shared" si="704"/>
        <v>0.39034942680776014</v>
      </c>
      <c r="AA647" s="1005">
        <v>33996</v>
      </c>
      <c r="AB647" s="1005">
        <f t="shared" si="673"/>
        <v>52255</v>
      </c>
      <c r="AC647" s="1005">
        <f t="shared" si="674"/>
        <v>0</v>
      </c>
      <c r="AD647" s="1005">
        <v>400</v>
      </c>
      <c r="AE647" s="1005">
        <v>120.72</v>
      </c>
      <c r="AF647" s="1005">
        <v>320</v>
      </c>
      <c r="AG647" s="1005">
        <v>0.94299999999999995</v>
      </c>
      <c r="AH647" s="1024">
        <f t="shared" si="699"/>
        <v>0.35669718249641935</v>
      </c>
      <c r="AI647" s="1005">
        <v>32037</v>
      </c>
      <c r="AJ647" s="1005">
        <f t="shared" si="675"/>
        <v>53889</v>
      </c>
      <c r="AK647" s="1005">
        <f t="shared" si="676"/>
        <v>0</v>
      </c>
      <c r="AL647" s="1005">
        <v>400</v>
      </c>
      <c r="AM647" s="1005">
        <v>131.52000000000001</v>
      </c>
      <c r="AN647" s="1005">
        <v>320</v>
      </c>
      <c r="AO647" s="1005">
        <v>0.96740000000000004</v>
      </c>
      <c r="AP647" s="1024">
        <f t="shared" si="700"/>
        <v>0.36134575386547363</v>
      </c>
      <c r="AQ647" s="1005">
        <v>35358</v>
      </c>
      <c r="AR647" s="1005">
        <f t="shared" si="677"/>
        <v>58711</v>
      </c>
      <c r="AS647" s="1005">
        <f t="shared" si="678"/>
        <v>0</v>
      </c>
      <c r="AT647" s="1005">
        <v>400</v>
      </c>
      <c r="AU647" s="1005">
        <v>137.28</v>
      </c>
      <c r="AV647" s="1005">
        <v>320</v>
      </c>
      <c r="AW647" s="1005">
        <v>0.95540000000000003</v>
      </c>
      <c r="AX647" s="1024">
        <f t="shared" si="701"/>
        <v>0.38564733877233875</v>
      </c>
      <c r="AY647" s="1005">
        <v>38118</v>
      </c>
      <c r="AZ647" s="1005">
        <f t="shared" si="679"/>
        <v>59305</v>
      </c>
      <c r="BA647" s="1005">
        <f t="shared" si="680"/>
        <v>0</v>
      </c>
      <c r="BB647" s="1005">
        <v>400</v>
      </c>
      <c r="BC647" s="1005">
        <v>115.92</v>
      </c>
      <c r="BD647" s="1005">
        <v>320</v>
      </c>
      <c r="BE647" s="1005">
        <v>0.96930000000000005</v>
      </c>
      <c r="BF647" s="1024">
        <f t="shared" si="702"/>
        <v>0.39585142144749441</v>
      </c>
      <c r="BG647" s="1005">
        <v>34140</v>
      </c>
      <c r="BH647" s="1005">
        <f t="shared" si="681"/>
        <v>51747</v>
      </c>
      <c r="BI647" s="1005">
        <f t="shared" si="682"/>
        <v>0</v>
      </c>
      <c r="BJ647" s="1005">
        <v>400</v>
      </c>
      <c r="BK647" s="1005">
        <v>125.76</v>
      </c>
      <c r="BL647" s="1005">
        <v>320</v>
      </c>
      <c r="BM647" s="1005">
        <v>0.9738</v>
      </c>
      <c r="BN647" s="1024">
        <f t="shared" si="703"/>
        <v>0.40126033715012727</v>
      </c>
      <c r="BO647" s="1005">
        <v>36333</v>
      </c>
      <c r="BP647" s="1005">
        <f t="shared" si="683"/>
        <v>54328</v>
      </c>
      <c r="BQ647" s="1005">
        <f t="shared" si="684"/>
        <v>0</v>
      </c>
      <c r="BR647" s="1005">
        <v>400</v>
      </c>
      <c r="BS647" s="1005">
        <v>118.2</v>
      </c>
      <c r="BT647" s="1005">
        <v>320</v>
      </c>
      <c r="BU647" s="1005">
        <v>0.99219999999999997</v>
      </c>
      <c r="BV647" s="1024">
        <f t="shared" ref="BV647:BV673" si="706">+(BW647/(24*31*BS647))</f>
        <v>0.37849325910157744</v>
      </c>
      <c r="BW647" s="1005">
        <v>33285</v>
      </c>
      <c r="BX647" s="1005">
        <f t="shared" si="686"/>
        <v>52764</v>
      </c>
      <c r="BY647" s="1005">
        <f t="shared" si="687"/>
        <v>0</v>
      </c>
      <c r="BZ647" s="1005">
        <v>8000</v>
      </c>
      <c r="CA647" s="1005">
        <v>3177.6</v>
      </c>
      <c r="CB647" s="1005">
        <v>6400</v>
      </c>
      <c r="CC647" s="1005">
        <v>0.99260000000000004</v>
      </c>
      <c r="CD647" s="1024">
        <f t="shared" si="705"/>
        <v>0.18674065230809214</v>
      </c>
      <c r="CE647" s="1005">
        <v>441480</v>
      </c>
      <c r="CF647" s="1005">
        <f t="shared" si="689"/>
        <v>1418481</v>
      </c>
      <c r="CG647" s="1005">
        <f t="shared" si="690"/>
        <v>0</v>
      </c>
      <c r="CH647" s="1005">
        <v>8000</v>
      </c>
      <c r="CI647" s="1005">
        <v>3470.4</v>
      </c>
      <c r="CJ647" s="1005">
        <v>6400</v>
      </c>
      <c r="CK647" s="1005">
        <v>0.99109999999999998</v>
      </c>
      <c r="CL647" s="1024">
        <f t="shared" si="691"/>
        <v>0.10759360798261212</v>
      </c>
      <c r="CM647" s="1005">
        <v>250920</v>
      </c>
      <c r="CN647" s="1005">
        <f t="shared" si="692"/>
        <v>1399265</v>
      </c>
      <c r="CO647" s="1005">
        <f t="shared" si="693"/>
        <v>0</v>
      </c>
      <c r="CP647" s="1005">
        <v>8000</v>
      </c>
      <c r="CQ647" s="1005">
        <v>4233.6000000000004</v>
      </c>
      <c r="CR647" s="1005">
        <v>6400</v>
      </c>
      <c r="CS647" s="1005">
        <v>0.97560000000000002</v>
      </c>
      <c r="CT647" s="1024">
        <f t="shared" si="694"/>
        <v>0.18526900007314751</v>
      </c>
      <c r="CU647" s="1005">
        <v>583560</v>
      </c>
      <c r="CV647" s="1005">
        <f t="shared" si="695"/>
        <v>1889879</v>
      </c>
      <c r="CW647" s="1005">
        <f t="shared" si="696"/>
        <v>0</v>
      </c>
    </row>
    <row r="648" spans="1:101">
      <c r="A648" s="1004">
        <v>11</v>
      </c>
      <c r="B648" s="1005" t="s">
        <v>39</v>
      </c>
      <c r="C648" s="1004" t="s">
        <v>1274</v>
      </c>
      <c r="D648" s="1005" t="s">
        <v>2011</v>
      </c>
      <c r="E648" s="1004" t="s">
        <v>119</v>
      </c>
      <c r="F648" s="1004">
        <v>8000</v>
      </c>
      <c r="G648" s="1005">
        <v>7456</v>
      </c>
      <c r="H648" s="1004">
        <v>7456</v>
      </c>
      <c r="I648" s="1005">
        <v>0.93859999999999999</v>
      </c>
      <c r="J648" s="1024">
        <f t="shared" si="697"/>
        <v>0.33401175786838339</v>
      </c>
      <c r="K648" s="1005">
        <v>1793082</v>
      </c>
      <c r="L648" s="1005">
        <f t="shared" si="669"/>
        <v>3220992</v>
      </c>
      <c r="M648" s="1005">
        <f t="shared" si="670"/>
        <v>0</v>
      </c>
      <c r="N648" s="1005">
        <v>8000</v>
      </c>
      <c r="O648" s="1005">
        <v>7293</v>
      </c>
      <c r="P648" s="1005">
        <v>7293</v>
      </c>
      <c r="Q648" s="1005">
        <v>0.93569999999999998</v>
      </c>
      <c r="R648" s="1024">
        <f t="shared" si="698"/>
        <v>0.24443751483599682</v>
      </c>
      <c r="S648" s="1005">
        <v>1326316</v>
      </c>
      <c r="T648" s="1005">
        <f t="shared" si="671"/>
        <v>3255595</v>
      </c>
      <c r="U648" s="1005">
        <f t="shared" si="672"/>
        <v>0</v>
      </c>
      <c r="V648" s="1005">
        <v>8000</v>
      </c>
      <c r="W648" s="1005">
        <v>7388</v>
      </c>
      <c r="X648" s="1005">
        <v>7388</v>
      </c>
      <c r="Y648" s="1005">
        <v>0.93759999999999999</v>
      </c>
      <c r="Z648" s="1024">
        <f t="shared" si="704"/>
        <v>0.28733625849726285</v>
      </c>
      <c r="AA648" s="1005">
        <v>1528445</v>
      </c>
      <c r="AB648" s="1005">
        <f t="shared" si="673"/>
        <v>3191616</v>
      </c>
      <c r="AC648" s="1005">
        <f t="shared" si="674"/>
        <v>0</v>
      </c>
      <c r="AD648" s="1005">
        <v>8000</v>
      </c>
      <c r="AE648" s="1005">
        <v>7597</v>
      </c>
      <c r="AF648" s="1005">
        <v>7597</v>
      </c>
      <c r="AG648" s="1005">
        <v>0.9466</v>
      </c>
      <c r="AH648" s="1024">
        <f t="shared" si="699"/>
        <v>0.25221348693103246</v>
      </c>
      <c r="AI648" s="1005">
        <v>1425553</v>
      </c>
      <c r="AJ648" s="1005">
        <f t="shared" si="675"/>
        <v>3391301</v>
      </c>
      <c r="AK648" s="1005">
        <f t="shared" si="676"/>
        <v>0</v>
      </c>
      <c r="AL648" s="1005">
        <v>8000</v>
      </c>
      <c r="AM648" s="1005">
        <v>7121</v>
      </c>
      <c r="AN648" s="1005">
        <v>7121</v>
      </c>
      <c r="AO648" s="1005">
        <v>0.9486</v>
      </c>
      <c r="AP648" s="1024">
        <f t="shared" si="700"/>
        <v>0.35618732568972883</v>
      </c>
      <c r="AQ648" s="1005">
        <v>1887089</v>
      </c>
      <c r="AR648" s="1005">
        <f t="shared" si="677"/>
        <v>3178814</v>
      </c>
      <c r="AS648" s="1005">
        <f t="shared" si="678"/>
        <v>0</v>
      </c>
      <c r="AT648" s="1005">
        <v>8000</v>
      </c>
      <c r="AU648" s="1005">
        <v>7024</v>
      </c>
      <c r="AV648" s="1005">
        <v>7024</v>
      </c>
      <c r="AW648" s="1005">
        <v>0.94299999999999995</v>
      </c>
      <c r="AX648" s="1024">
        <f t="shared" si="701"/>
        <v>0.1896145754239433</v>
      </c>
      <c r="AY648" s="1005">
        <v>958934</v>
      </c>
      <c r="AZ648" s="1005">
        <f t="shared" si="679"/>
        <v>3034368</v>
      </c>
      <c r="BA648" s="1005">
        <f t="shared" si="680"/>
        <v>0</v>
      </c>
      <c r="BB648" s="1005">
        <v>8000</v>
      </c>
      <c r="BC648" s="1005">
        <v>5995</v>
      </c>
      <c r="BD648" s="1005">
        <v>6400</v>
      </c>
      <c r="BE648" s="1005">
        <v>0.95340000000000003</v>
      </c>
      <c r="BF648" s="1024">
        <f t="shared" si="702"/>
        <v>0.44921395069367842</v>
      </c>
      <c r="BG648" s="1005">
        <v>2003620</v>
      </c>
      <c r="BH648" s="1005">
        <f t="shared" si="681"/>
        <v>2676168</v>
      </c>
      <c r="BI648" s="1005">
        <f t="shared" si="682"/>
        <v>0</v>
      </c>
      <c r="BJ648" s="1005">
        <v>8000</v>
      </c>
      <c r="BK648" s="1005">
        <v>8040</v>
      </c>
      <c r="BL648" s="1005">
        <v>8040</v>
      </c>
      <c r="BM648" s="1005">
        <v>0.99280000000000002</v>
      </c>
      <c r="BN648" s="1024">
        <f t="shared" si="703"/>
        <v>0.57002487562189053</v>
      </c>
      <c r="BO648" s="1005">
        <v>3299760</v>
      </c>
      <c r="BP648" s="1005">
        <f t="shared" si="683"/>
        <v>3473280</v>
      </c>
      <c r="BQ648" s="1005">
        <f t="shared" si="684"/>
        <v>0</v>
      </c>
      <c r="BR648" s="1005">
        <v>8000</v>
      </c>
      <c r="BS648" s="1005">
        <v>7080</v>
      </c>
      <c r="BT648" s="1005">
        <v>7080</v>
      </c>
      <c r="BU648" s="1005">
        <v>0.98140000000000005</v>
      </c>
      <c r="BV648" s="1024">
        <f t="shared" si="706"/>
        <v>0.38144136139967194</v>
      </c>
      <c r="BW648" s="1005">
        <v>2009250</v>
      </c>
      <c r="BX648" s="1005">
        <f t="shared" si="686"/>
        <v>3160512</v>
      </c>
      <c r="BY648" s="1005">
        <f t="shared" si="687"/>
        <v>0</v>
      </c>
      <c r="BZ648" s="1005">
        <v>8000</v>
      </c>
      <c r="CA648" s="1005">
        <v>7944</v>
      </c>
      <c r="CB648" s="1005">
        <v>7944</v>
      </c>
      <c r="CC648" s="1005">
        <v>0.95409999999999995</v>
      </c>
      <c r="CD648" s="1024">
        <f t="shared" si="705"/>
        <v>0.24887603682768628</v>
      </c>
      <c r="CE648" s="1005">
        <v>1470941</v>
      </c>
      <c r="CF648" s="1005">
        <f t="shared" si="689"/>
        <v>3546202</v>
      </c>
      <c r="CG648" s="1005">
        <f t="shared" si="690"/>
        <v>0</v>
      </c>
      <c r="CH648" s="1005">
        <v>8000</v>
      </c>
      <c r="CI648" s="1005">
        <v>5093</v>
      </c>
      <c r="CJ648" s="1005">
        <v>6400</v>
      </c>
      <c r="CK648" s="1005">
        <v>0.94779999999999998</v>
      </c>
      <c r="CL648" s="1024">
        <f t="shared" si="691"/>
        <v>0.4599122979252569</v>
      </c>
      <c r="CM648" s="1005">
        <v>1574048</v>
      </c>
      <c r="CN648" s="1005">
        <f t="shared" si="692"/>
        <v>2053498</v>
      </c>
      <c r="CO648" s="1005">
        <f t="shared" si="693"/>
        <v>0</v>
      </c>
      <c r="CP648" s="1005">
        <v>8000</v>
      </c>
      <c r="CQ648" s="1005">
        <v>6423</v>
      </c>
      <c r="CR648" s="1005">
        <v>6423</v>
      </c>
      <c r="CS648" s="1005">
        <v>0.94199999999999995</v>
      </c>
      <c r="CT648" s="1024">
        <f t="shared" si="694"/>
        <v>0.33160818228844929</v>
      </c>
      <c r="CU648" s="1005">
        <v>1584660</v>
      </c>
      <c r="CV648" s="1005">
        <f t="shared" si="695"/>
        <v>2867227</v>
      </c>
      <c r="CW648" s="1005">
        <f t="shared" si="696"/>
        <v>0</v>
      </c>
    </row>
    <row r="649" spans="1:101">
      <c r="A649" s="1004">
        <v>12</v>
      </c>
      <c r="B649" s="1005" t="s">
        <v>391</v>
      </c>
      <c r="C649" s="1004" t="s">
        <v>1274</v>
      </c>
      <c r="D649" s="1005" t="s">
        <v>2011</v>
      </c>
      <c r="E649" s="1004" t="s">
        <v>119</v>
      </c>
      <c r="F649" s="1004">
        <v>10000</v>
      </c>
      <c r="G649" s="1005">
        <v>2004</v>
      </c>
      <c r="H649" s="1004">
        <v>8000</v>
      </c>
      <c r="I649" s="1005">
        <v>0.99570000000000003</v>
      </c>
      <c r="J649" s="1024">
        <f t="shared" si="697"/>
        <v>0.5148037258815702</v>
      </c>
      <c r="K649" s="1005">
        <v>742800</v>
      </c>
      <c r="L649" s="1005">
        <f t="shared" si="669"/>
        <v>865728</v>
      </c>
      <c r="M649" s="1005">
        <f t="shared" si="670"/>
        <v>0</v>
      </c>
      <c r="N649" s="1005">
        <v>10000</v>
      </c>
      <c r="O649" s="1005">
        <v>2673.6</v>
      </c>
      <c r="P649" s="1005">
        <v>8000</v>
      </c>
      <c r="Q649" s="1005">
        <v>0.99939999999999996</v>
      </c>
      <c r="R649" s="1024">
        <f t="shared" si="698"/>
        <v>0.21476419374143357</v>
      </c>
      <c r="S649" s="1005">
        <v>427200</v>
      </c>
      <c r="T649" s="1005">
        <f t="shared" si="671"/>
        <v>1193495</v>
      </c>
      <c r="U649" s="1005">
        <f t="shared" si="672"/>
        <v>0</v>
      </c>
      <c r="V649" s="1005">
        <v>10000</v>
      </c>
      <c r="W649" s="1005">
        <v>5823.6</v>
      </c>
      <c r="X649" s="1005">
        <v>8000</v>
      </c>
      <c r="Y649" s="1005">
        <v>0.99660000000000004</v>
      </c>
      <c r="Z649" s="1024">
        <f t="shared" si="704"/>
        <v>5.0684570826750916E-2</v>
      </c>
      <c r="AA649" s="1005">
        <v>212520</v>
      </c>
      <c r="AB649" s="1005">
        <f t="shared" si="673"/>
        <v>2515795</v>
      </c>
      <c r="AC649" s="1005">
        <f t="shared" si="674"/>
        <v>0</v>
      </c>
      <c r="AD649" s="1005">
        <v>10000</v>
      </c>
      <c r="AE649" s="1005">
        <v>2520</v>
      </c>
      <c r="AF649" s="1005">
        <v>8000</v>
      </c>
      <c r="AG649" s="1005">
        <v>0.99460000000000004</v>
      </c>
      <c r="AH649" s="1024">
        <f t="shared" si="699"/>
        <v>0.11987967229902714</v>
      </c>
      <c r="AI649" s="1005">
        <v>224760</v>
      </c>
      <c r="AJ649" s="1005">
        <f t="shared" si="675"/>
        <v>1124928</v>
      </c>
      <c r="AK649" s="1005">
        <f t="shared" si="676"/>
        <v>0</v>
      </c>
      <c r="AL649" s="1005">
        <v>10000</v>
      </c>
      <c r="AM649" s="1005">
        <v>4046.4</v>
      </c>
      <c r="AN649" s="1005">
        <v>8000</v>
      </c>
      <c r="AO649" s="1005">
        <v>0.99970000000000003</v>
      </c>
      <c r="AP649" s="1024">
        <f t="shared" si="700"/>
        <v>0.16526039872957562</v>
      </c>
      <c r="AQ649" s="1005">
        <v>497520</v>
      </c>
      <c r="AR649" s="1005">
        <f t="shared" si="677"/>
        <v>1806313</v>
      </c>
      <c r="AS649" s="1005">
        <f t="shared" si="678"/>
        <v>0</v>
      </c>
      <c r="AT649" s="1005">
        <v>10000</v>
      </c>
      <c r="AU649" s="1005">
        <v>7309.2</v>
      </c>
      <c r="AV649" s="1005">
        <v>8000</v>
      </c>
      <c r="AW649" s="1005">
        <v>0.99990000000000001</v>
      </c>
      <c r="AX649" s="1024">
        <f t="shared" si="701"/>
        <v>5.6697951440194093E-2</v>
      </c>
      <c r="AY649" s="1005">
        <v>298380</v>
      </c>
      <c r="AZ649" s="1005">
        <f t="shared" si="679"/>
        <v>3157574</v>
      </c>
      <c r="BA649" s="1005">
        <f t="shared" si="680"/>
        <v>0</v>
      </c>
      <c r="BB649" s="1005">
        <v>10000</v>
      </c>
      <c r="BC649" s="1005">
        <v>9956.4</v>
      </c>
      <c r="BD649" s="1005">
        <v>9956.4</v>
      </c>
      <c r="BE649" s="1005">
        <v>0.98580000000000001</v>
      </c>
      <c r="BF649" s="1024">
        <f t="shared" si="702"/>
        <v>0.38280613150756654</v>
      </c>
      <c r="BG649" s="1005">
        <v>2835660</v>
      </c>
      <c r="BH649" s="1005">
        <f t="shared" si="681"/>
        <v>4444537</v>
      </c>
      <c r="BI649" s="1005">
        <f t="shared" si="682"/>
        <v>0</v>
      </c>
      <c r="BJ649" s="1005">
        <v>10000</v>
      </c>
      <c r="BK649" s="1005">
        <v>6349.2</v>
      </c>
      <c r="BL649" s="1005">
        <v>8000</v>
      </c>
      <c r="BM649" s="1005">
        <v>0.99219999999999997</v>
      </c>
      <c r="BN649" s="1024">
        <f t="shared" si="703"/>
        <v>0.26638526638526638</v>
      </c>
      <c r="BO649" s="1005">
        <v>1217760</v>
      </c>
      <c r="BP649" s="1005">
        <f t="shared" si="683"/>
        <v>2742854</v>
      </c>
      <c r="BQ649" s="1005">
        <f t="shared" si="684"/>
        <v>0</v>
      </c>
      <c r="BR649" s="1005">
        <v>10000</v>
      </c>
      <c r="BS649" s="1005">
        <v>4826.28</v>
      </c>
      <c r="BT649" s="1005">
        <v>8000</v>
      </c>
      <c r="BU649" s="1005">
        <v>0.99609999999999999</v>
      </c>
      <c r="BV649" s="1024">
        <f t="shared" si="706"/>
        <v>0.37449533695490311</v>
      </c>
      <c r="BW649" s="1005">
        <v>1344720</v>
      </c>
      <c r="BX649" s="1005">
        <f t="shared" si="686"/>
        <v>2154451</v>
      </c>
      <c r="BY649" s="1005">
        <f t="shared" si="687"/>
        <v>0</v>
      </c>
      <c r="BZ649" s="1005">
        <v>10000</v>
      </c>
      <c r="CA649" s="1005">
        <v>4203.72</v>
      </c>
      <c r="CB649" s="1005">
        <v>8000</v>
      </c>
      <c r="CC649" s="1005">
        <v>0.998</v>
      </c>
      <c r="CD649" s="1024">
        <f t="shared" si="705"/>
        <v>0.41307499379198087</v>
      </c>
      <c r="CE649" s="1005">
        <v>1291920</v>
      </c>
      <c r="CF649" s="1005">
        <f t="shared" si="689"/>
        <v>1876541</v>
      </c>
      <c r="CG649" s="1005">
        <f t="shared" si="690"/>
        <v>0</v>
      </c>
      <c r="CH649" s="1005">
        <v>10000</v>
      </c>
      <c r="CI649" s="1005">
        <v>9896.2800000000007</v>
      </c>
      <c r="CJ649" s="1005">
        <v>9896.2800000000007</v>
      </c>
      <c r="CK649" s="1005">
        <v>0.98819999999999997</v>
      </c>
      <c r="CL649" s="1024">
        <f t="shared" si="691"/>
        <v>0.21690284126964879</v>
      </c>
      <c r="CM649" s="1005">
        <v>1442469</v>
      </c>
      <c r="CN649" s="1005">
        <f t="shared" si="692"/>
        <v>3990180</v>
      </c>
      <c r="CO649" s="1005">
        <f t="shared" si="693"/>
        <v>0</v>
      </c>
      <c r="CP649" s="1005">
        <v>10000</v>
      </c>
      <c r="CQ649" s="1005">
        <v>10451.200000000001</v>
      </c>
      <c r="CR649" s="1005">
        <v>10451.200000000001</v>
      </c>
      <c r="CS649" s="1005">
        <v>0.9657</v>
      </c>
      <c r="CT649" s="1024">
        <f t="shared" si="694"/>
        <v>0.60063342522996788</v>
      </c>
      <c r="CU649" s="1005">
        <v>4670341</v>
      </c>
      <c r="CV649" s="1005">
        <f t="shared" si="695"/>
        <v>4665416</v>
      </c>
      <c r="CW649" s="1005">
        <f t="shared" si="696"/>
        <v>4925</v>
      </c>
    </row>
    <row r="650" spans="1:101">
      <c r="A650" s="1004">
        <v>13</v>
      </c>
      <c r="B650" s="1005" t="s">
        <v>782</v>
      </c>
      <c r="C650" s="1004" t="s">
        <v>1274</v>
      </c>
      <c r="D650" s="1005" t="s">
        <v>2011</v>
      </c>
      <c r="E650" s="1004" t="s">
        <v>119</v>
      </c>
      <c r="F650" s="1004">
        <v>10000</v>
      </c>
      <c r="G650" s="1005">
        <v>9680</v>
      </c>
      <c r="H650" s="1004">
        <v>9680</v>
      </c>
      <c r="I650" s="1005">
        <v>0.99750000000000005</v>
      </c>
      <c r="J650" s="1024">
        <f t="shared" si="697"/>
        <v>0.91563360881542699</v>
      </c>
      <c r="K650" s="1005">
        <v>6381600</v>
      </c>
      <c r="L650" s="1005">
        <f t="shared" si="669"/>
        <v>4181760</v>
      </c>
      <c r="M650" s="1005">
        <f t="shared" si="670"/>
        <v>2199840</v>
      </c>
      <c r="N650" s="1005">
        <v>10000</v>
      </c>
      <c r="O650" s="1005">
        <v>9760</v>
      </c>
      <c r="P650" s="1005">
        <v>9760</v>
      </c>
      <c r="Q650" s="1005">
        <v>0.99780000000000002</v>
      </c>
      <c r="R650" s="1024">
        <f t="shared" si="698"/>
        <v>0.93281773312180505</v>
      </c>
      <c r="S650" s="1005">
        <v>6773600</v>
      </c>
      <c r="T650" s="1005">
        <f t="shared" si="671"/>
        <v>4356864</v>
      </c>
      <c r="U650" s="1005">
        <f t="shared" si="672"/>
        <v>2416736</v>
      </c>
      <c r="V650" s="1005">
        <v>10000</v>
      </c>
      <c r="W650" s="1005">
        <v>9680</v>
      </c>
      <c r="X650" s="1005">
        <v>9680</v>
      </c>
      <c r="Y650" s="1005">
        <v>0.99660000000000004</v>
      </c>
      <c r="Z650" s="1024">
        <f t="shared" si="704"/>
        <v>0.94395661157024791</v>
      </c>
      <c r="AA650" s="1005">
        <v>6579000</v>
      </c>
      <c r="AB650" s="1005">
        <f t="shared" si="673"/>
        <v>4181760</v>
      </c>
      <c r="AC650" s="1005">
        <f t="shared" si="674"/>
        <v>2397240</v>
      </c>
      <c r="AD650" s="1005">
        <v>10000</v>
      </c>
      <c r="AE650" s="1005">
        <v>9720</v>
      </c>
      <c r="AF650" s="1005">
        <v>9720</v>
      </c>
      <c r="AG650" s="1005">
        <v>0.99419999999999997</v>
      </c>
      <c r="AH650" s="1024">
        <f t="shared" si="699"/>
        <v>0.95125890526129475</v>
      </c>
      <c r="AI650" s="1005">
        <v>6879200</v>
      </c>
      <c r="AJ650" s="1005">
        <f t="shared" si="675"/>
        <v>4339008</v>
      </c>
      <c r="AK650" s="1005">
        <f t="shared" si="676"/>
        <v>2540192</v>
      </c>
      <c r="AL650" s="1005">
        <v>10000</v>
      </c>
      <c r="AM650" s="1005">
        <v>9760</v>
      </c>
      <c r="AN650" s="1005">
        <v>9760</v>
      </c>
      <c r="AO650" s="1005">
        <v>0.99550000000000005</v>
      </c>
      <c r="AP650" s="1024">
        <f t="shared" si="700"/>
        <v>0.84333135025559669</v>
      </c>
      <c r="AQ650" s="1005">
        <v>6123800</v>
      </c>
      <c r="AR650" s="1005">
        <f t="shared" si="677"/>
        <v>4356864</v>
      </c>
      <c r="AS650" s="1005">
        <f t="shared" si="678"/>
        <v>1766936</v>
      </c>
      <c r="AT650" s="1005">
        <v>10000</v>
      </c>
      <c r="AU650" s="1005">
        <v>9800</v>
      </c>
      <c r="AV650" s="1005">
        <v>9800</v>
      </c>
      <c r="AW650" s="1005">
        <v>0.98960000000000004</v>
      </c>
      <c r="AX650" s="1024">
        <f t="shared" si="701"/>
        <v>0.88399943310657592</v>
      </c>
      <c r="AY650" s="1005">
        <v>6237500</v>
      </c>
      <c r="AZ650" s="1005">
        <f t="shared" si="679"/>
        <v>4233600</v>
      </c>
      <c r="BA650" s="1005">
        <f t="shared" si="680"/>
        <v>2003900</v>
      </c>
      <c r="BB650" s="1005">
        <v>10000</v>
      </c>
      <c r="BC650" s="1005">
        <v>9840</v>
      </c>
      <c r="BD650" s="1005">
        <v>9840</v>
      </c>
      <c r="BE650" s="1005">
        <v>0.9889</v>
      </c>
      <c r="BF650" s="1024">
        <f t="shared" si="702"/>
        <v>0.92023450476440249</v>
      </c>
      <c r="BG650" s="1005">
        <v>6737000</v>
      </c>
      <c r="BH650" s="1005">
        <f t="shared" si="681"/>
        <v>4392576</v>
      </c>
      <c r="BI650" s="1005">
        <f t="shared" si="682"/>
        <v>2344424</v>
      </c>
      <c r="BJ650" s="1005">
        <v>10000</v>
      </c>
      <c r="BK650" s="1005">
        <v>9880</v>
      </c>
      <c r="BL650" s="1005">
        <v>9880</v>
      </c>
      <c r="BM650" s="1005">
        <v>0.98819999999999997</v>
      </c>
      <c r="BN650" s="1024">
        <f t="shared" si="703"/>
        <v>0.88216936572199733</v>
      </c>
      <c r="BO650" s="1005">
        <v>6275400</v>
      </c>
      <c r="BP650" s="1005">
        <f t="shared" si="683"/>
        <v>4268160</v>
      </c>
      <c r="BQ650" s="1005">
        <f t="shared" si="684"/>
        <v>2007240</v>
      </c>
      <c r="BR650" s="1005">
        <v>10000</v>
      </c>
      <c r="BS650" s="1005">
        <v>9680</v>
      </c>
      <c r="BT650" s="1005">
        <v>9680</v>
      </c>
      <c r="BU650" s="1005">
        <v>0.99639999999999995</v>
      </c>
      <c r="BV650" s="1024">
        <f t="shared" si="706"/>
        <v>0.90817448680351909</v>
      </c>
      <c r="BW650" s="1005">
        <v>6540600</v>
      </c>
      <c r="BX650" s="1005">
        <f t="shared" si="686"/>
        <v>4321152</v>
      </c>
      <c r="BY650" s="1005">
        <f t="shared" si="687"/>
        <v>2219448</v>
      </c>
      <c r="BZ650" s="1005">
        <v>10000</v>
      </c>
      <c r="CA650" s="1005">
        <v>9760</v>
      </c>
      <c r="CB650" s="1005">
        <v>9760</v>
      </c>
      <c r="CC650" s="1005">
        <v>0.99819999999999998</v>
      </c>
      <c r="CD650" s="1024">
        <f t="shared" si="705"/>
        <v>0.92332925700687463</v>
      </c>
      <c r="CE650" s="1005">
        <v>6704700</v>
      </c>
      <c r="CF650" s="1005">
        <f t="shared" si="689"/>
        <v>4356864</v>
      </c>
      <c r="CG650" s="1005">
        <f t="shared" si="690"/>
        <v>2347836</v>
      </c>
      <c r="CH650" s="1005">
        <v>10000</v>
      </c>
      <c r="CI650" s="1005">
        <v>9640</v>
      </c>
      <c r="CJ650" s="1005">
        <v>9640</v>
      </c>
      <c r="CK650" s="1005">
        <v>0.98719999999999997</v>
      </c>
      <c r="CL650" s="1024">
        <f t="shared" si="691"/>
        <v>0.70653650464335116</v>
      </c>
      <c r="CM650" s="1005">
        <v>4577000</v>
      </c>
      <c r="CN650" s="1005">
        <f t="shared" si="692"/>
        <v>3886848</v>
      </c>
      <c r="CO650" s="1005">
        <f t="shared" si="693"/>
        <v>690152</v>
      </c>
      <c r="CP650" s="1005">
        <v>10000</v>
      </c>
      <c r="CQ650" s="1005">
        <v>9760</v>
      </c>
      <c r="CR650" s="1005">
        <v>9760</v>
      </c>
      <c r="CS650" s="1005">
        <v>0.99660000000000004</v>
      </c>
      <c r="CT650" s="1024">
        <f t="shared" si="694"/>
        <v>0.89694330601092898</v>
      </c>
      <c r="CU650" s="1005">
        <v>6513100</v>
      </c>
      <c r="CV650" s="1005">
        <f t="shared" si="695"/>
        <v>4356864</v>
      </c>
      <c r="CW650" s="1005">
        <f t="shared" si="696"/>
        <v>2156236</v>
      </c>
    </row>
    <row r="651" spans="1:101">
      <c r="A651" s="1004">
        <v>14</v>
      </c>
      <c r="B651" s="1005" t="s">
        <v>276</v>
      </c>
      <c r="C651" s="1004" t="s">
        <v>1274</v>
      </c>
      <c r="D651" s="1005" t="s">
        <v>2049</v>
      </c>
      <c r="E651" s="1004" t="s">
        <v>119</v>
      </c>
      <c r="F651" s="1004">
        <v>10000</v>
      </c>
      <c r="G651" s="1005">
        <v>1650</v>
      </c>
      <c r="H651" s="1004">
        <v>8000</v>
      </c>
      <c r="I651" s="1005">
        <v>1.0021</v>
      </c>
      <c r="J651" s="1024">
        <f t="shared" si="697"/>
        <v>0.30937626262626261</v>
      </c>
      <c r="K651" s="1005">
        <v>367539</v>
      </c>
      <c r="L651" s="1005">
        <f t="shared" si="669"/>
        <v>712800</v>
      </c>
      <c r="M651" s="1005">
        <f t="shared" si="670"/>
        <v>0</v>
      </c>
      <c r="N651" s="1005">
        <v>10000</v>
      </c>
      <c r="O651" s="1005">
        <v>9600</v>
      </c>
      <c r="P651" s="1005">
        <v>9600</v>
      </c>
      <c r="Q651" s="1005">
        <v>0.9879</v>
      </c>
      <c r="R651" s="1024">
        <f t="shared" si="698"/>
        <v>9.1838317652329748E-2</v>
      </c>
      <c r="S651" s="1005">
        <v>655946</v>
      </c>
      <c r="T651" s="1005">
        <f t="shared" si="671"/>
        <v>4285440</v>
      </c>
      <c r="U651" s="1005">
        <f t="shared" si="672"/>
        <v>0</v>
      </c>
      <c r="V651" s="1005">
        <v>10000</v>
      </c>
      <c r="W651" s="1005">
        <v>9458</v>
      </c>
      <c r="X651" s="1005">
        <v>9458</v>
      </c>
      <c r="Y651" s="1005">
        <v>0.99160000000000004</v>
      </c>
      <c r="Z651" s="1024">
        <f t="shared" si="704"/>
        <v>8.4764220765489534E-2</v>
      </c>
      <c r="AA651" s="1005">
        <v>577224</v>
      </c>
      <c r="AB651" s="1005">
        <f t="shared" si="673"/>
        <v>4085856</v>
      </c>
      <c r="AC651" s="1005">
        <f t="shared" si="674"/>
        <v>0</v>
      </c>
      <c r="AD651" s="1005">
        <v>10000</v>
      </c>
      <c r="AE651" s="1005">
        <v>4611</v>
      </c>
      <c r="AF651" s="1005">
        <v>8000</v>
      </c>
      <c r="AG651" s="1005">
        <v>0.99419999999999997</v>
      </c>
      <c r="AH651" s="1024">
        <f t="shared" si="699"/>
        <v>0.18826852804070676</v>
      </c>
      <c r="AI651" s="1005">
        <v>645871</v>
      </c>
      <c r="AJ651" s="1005">
        <f t="shared" si="675"/>
        <v>2058350</v>
      </c>
      <c r="AK651" s="1005">
        <f t="shared" si="676"/>
        <v>0</v>
      </c>
      <c r="AL651" s="1005">
        <v>10000</v>
      </c>
      <c r="AM651" s="1005">
        <v>8882</v>
      </c>
      <c r="AN651" s="1005">
        <v>8882</v>
      </c>
      <c r="AO651" s="1005">
        <v>0.99299999999999999</v>
      </c>
      <c r="AP651" s="1024">
        <f t="shared" si="700"/>
        <v>0.2628888194802585</v>
      </c>
      <c r="AQ651" s="1005">
        <v>1737224</v>
      </c>
      <c r="AR651" s="1005">
        <f t="shared" si="677"/>
        <v>3964925</v>
      </c>
      <c r="AS651" s="1005">
        <f t="shared" si="678"/>
        <v>0</v>
      </c>
      <c r="AT651" s="1005">
        <v>10000</v>
      </c>
      <c r="AU651" s="1005">
        <v>8224</v>
      </c>
      <c r="AV651" s="1005">
        <v>8224</v>
      </c>
      <c r="AW651" s="1005">
        <v>0.98360000000000003</v>
      </c>
      <c r="AX651" s="1024">
        <f t="shared" si="701"/>
        <v>0.37058304961089494</v>
      </c>
      <c r="AY651" s="1005">
        <v>2194326</v>
      </c>
      <c r="AZ651" s="1005">
        <f t="shared" si="679"/>
        <v>3552768</v>
      </c>
      <c r="BA651" s="1005">
        <f t="shared" si="680"/>
        <v>0</v>
      </c>
      <c r="BB651" s="1005">
        <v>10000</v>
      </c>
      <c r="BC651" s="1005">
        <v>7470</v>
      </c>
      <c r="BD651" s="1005">
        <v>8000</v>
      </c>
      <c r="BE651" s="1005">
        <v>0.98540000000000005</v>
      </c>
      <c r="BF651" s="1024">
        <f t="shared" si="702"/>
        <v>0.33256844582631601</v>
      </c>
      <c r="BG651" s="1005">
        <v>1848309</v>
      </c>
      <c r="BH651" s="1005">
        <f t="shared" si="681"/>
        <v>3334608</v>
      </c>
      <c r="BI651" s="1005">
        <f t="shared" si="682"/>
        <v>0</v>
      </c>
      <c r="BJ651" s="1005">
        <v>10000</v>
      </c>
      <c r="BK651" s="1005">
        <v>6485</v>
      </c>
      <c r="BL651" s="1005">
        <v>8000</v>
      </c>
      <c r="BM651" s="1005">
        <v>0.99309999999999998</v>
      </c>
      <c r="BN651" s="1024">
        <f t="shared" si="703"/>
        <v>0.19773515805705474</v>
      </c>
      <c r="BO651" s="1005">
        <v>923265</v>
      </c>
      <c r="BP651" s="1005">
        <f t="shared" si="683"/>
        <v>2801520</v>
      </c>
      <c r="BQ651" s="1005">
        <f t="shared" si="684"/>
        <v>0</v>
      </c>
      <c r="BR651" s="1005">
        <v>10000</v>
      </c>
      <c r="BS651" s="1005">
        <v>10298</v>
      </c>
      <c r="BT651" s="1005">
        <v>10298</v>
      </c>
      <c r="BU651" s="1005">
        <v>0.99109999999999998</v>
      </c>
      <c r="BV651" s="1024">
        <f t="shared" si="706"/>
        <v>0.34763614189622372</v>
      </c>
      <c r="BW651" s="1005">
        <v>2663488</v>
      </c>
      <c r="BX651" s="1005">
        <f t="shared" si="686"/>
        <v>4597027</v>
      </c>
      <c r="BY651" s="1005">
        <f t="shared" si="687"/>
        <v>0</v>
      </c>
      <c r="BZ651" s="1005">
        <v>10000</v>
      </c>
      <c r="CA651" s="1005">
        <v>2744</v>
      </c>
      <c r="CB651" s="1005">
        <v>8000</v>
      </c>
      <c r="CC651" s="1005">
        <v>0.99360000000000004</v>
      </c>
      <c r="CD651" s="1024">
        <f t="shared" si="705"/>
        <v>0.54589583529264241</v>
      </c>
      <c r="CE651" s="1005">
        <v>1114466</v>
      </c>
      <c r="CF651" s="1005">
        <f t="shared" si="689"/>
        <v>1224922</v>
      </c>
      <c r="CG651" s="1005">
        <f t="shared" si="690"/>
        <v>0</v>
      </c>
      <c r="CH651" s="1005">
        <v>10000</v>
      </c>
      <c r="CI651" s="1005">
        <v>6072</v>
      </c>
      <c r="CJ651" s="1005">
        <v>8000</v>
      </c>
      <c r="CK651" s="1005">
        <v>0.99450000000000005</v>
      </c>
      <c r="CL651" s="1024">
        <f t="shared" si="691"/>
        <v>0.30099422015182886</v>
      </c>
      <c r="CM651" s="1005">
        <v>1228172</v>
      </c>
      <c r="CN651" s="1005">
        <f t="shared" si="692"/>
        <v>2448230</v>
      </c>
      <c r="CO651" s="1005">
        <f t="shared" si="693"/>
        <v>0</v>
      </c>
      <c r="CP651" s="1005">
        <v>10000</v>
      </c>
      <c r="CQ651" s="1005">
        <v>8084</v>
      </c>
      <c r="CR651" s="1005">
        <v>8084</v>
      </c>
      <c r="CS651" s="1005">
        <v>0.99409999999999998</v>
      </c>
      <c r="CT651" s="1024">
        <f t="shared" si="694"/>
        <v>0.48374460636435707</v>
      </c>
      <c r="CU651" s="1005">
        <v>2909480</v>
      </c>
      <c r="CV651" s="1005">
        <f t="shared" si="695"/>
        <v>3608698</v>
      </c>
      <c r="CW651" s="1005">
        <f t="shared" si="696"/>
        <v>0</v>
      </c>
    </row>
    <row r="652" spans="1:101">
      <c r="A652" s="1004">
        <v>15</v>
      </c>
      <c r="B652" s="1005" t="s">
        <v>671</v>
      </c>
      <c r="C652" s="1004" t="s">
        <v>1274</v>
      </c>
      <c r="D652" s="1005" t="s">
        <v>2011</v>
      </c>
      <c r="E652" s="1004" t="s">
        <v>119</v>
      </c>
      <c r="F652" s="1004">
        <v>10000</v>
      </c>
      <c r="G652" s="1005">
        <v>9457.56</v>
      </c>
      <c r="H652" s="1004">
        <v>9457.56</v>
      </c>
      <c r="I652" s="1005">
        <v>0.99950000000000006</v>
      </c>
      <c r="J652" s="1024">
        <f t="shared" si="697"/>
        <v>0.7331700776944583</v>
      </c>
      <c r="K652" s="1005">
        <v>4992480</v>
      </c>
      <c r="L652" s="1005">
        <f t="shared" si="669"/>
        <v>4085666</v>
      </c>
      <c r="M652" s="1005">
        <f t="shared" si="670"/>
        <v>906814</v>
      </c>
      <c r="N652" s="1005">
        <v>10000</v>
      </c>
      <c r="O652" s="1005">
        <v>9273.7199999999993</v>
      </c>
      <c r="P652" s="1005">
        <v>9273.7199999999993</v>
      </c>
      <c r="Q652" s="1005">
        <v>0.99919999999999998</v>
      </c>
      <c r="R652" s="1024">
        <f t="shared" si="698"/>
        <v>0.71259290735262593</v>
      </c>
      <c r="S652" s="1005">
        <v>4916640</v>
      </c>
      <c r="T652" s="1005">
        <f t="shared" si="671"/>
        <v>4139789</v>
      </c>
      <c r="U652" s="1005">
        <f t="shared" si="672"/>
        <v>776851</v>
      </c>
      <c r="V652" s="1005">
        <v>10000</v>
      </c>
      <c r="W652" s="1005">
        <v>8902.56</v>
      </c>
      <c r="X652" s="1005">
        <v>8902.56</v>
      </c>
      <c r="Y652" s="1005">
        <v>0.995</v>
      </c>
      <c r="Z652" s="1024">
        <f t="shared" si="704"/>
        <v>0.72486640546838965</v>
      </c>
      <c r="AA652" s="1005">
        <v>4646280</v>
      </c>
      <c r="AB652" s="1005">
        <f t="shared" si="673"/>
        <v>3845906</v>
      </c>
      <c r="AC652" s="1005">
        <f t="shared" si="674"/>
        <v>800374</v>
      </c>
      <c r="AD652" s="1005">
        <v>10000</v>
      </c>
      <c r="AE652" s="1005">
        <v>8407.56</v>
      </c>
      <c r="AF652" s="1005">
        <v>8407.56</v>
      </c>
      <c r="AG652" s="1005">
        <v>0.99770000000000003</v>
      </c>
      <c r="AH652" s="1024">
        <f t="shared" si="699"/>
        <v>0.41738548977195489</v>
      </c>
      <c r="AI652" s="1005">
        <v>2610840</v>
      </c>
      <c r="AJ652" s="1005">
        <f t="shared" si="675"/>
        <v>3753135</v>
      </c>
      <c r="AK652" s="1005">
        <f t="shared" si="676"/>
        <v>0</v>
      </c>
      <c r="AL652" s="1005">
        <v>10000</v>
      </c>
      <c r="AM652" s="1005">
        <v>8740.7999999999993</v>
      </c>
      <c r="AN652" s="1005">
        <v>8740.7999999999993</v>
      </c>
      <c r="AO652" s="1005">
        <v>0.99890000000000001</v>
      </c>
      <c r="AP652" s="1024">
        <f t="shared" si="700"/>
        <v>0.58789924004889205</v>
      </c>
      <c r="AQ652" s="1005">
        <v>3823200</v>
      </c>
      <c r="AR652" s="1005">
        <f t="shared" si="677"/>
        <v>3901893</v>
      </c>
      <c r="AS652" s="1005">
        <f t="shared" si="678"/>
        <v>0</v>
      </c>
      <c r="AT652" s="1005">
        <v>10000</v>
      </c>
      <c r="AU652" s="1005">
        <v>8992.56</v>
      </c>
      <c r="AV652" s="1005">
        <v>8992.56</v>
      </c>
      <c r="AW652" s="1005">
        <v>0.99919999999999998</v>
      </c>
      <c r="AX652" s="1024">
        <f t="shared" si="701"/>
        <v>0.70689918480758918</v>
      </c>
      <c r="AY652" s="1005">
        <v>4576920</v>
      </c>
      <c r="AZ652" s="1005">
        <f t="shared" si="679"/>
        <v>3884786</v>
      </c>
      <c r="BA652" s="1005">
        <f t="shared" si="680"/>
        <v>692134</v>
      </c>
      <c r="BB652" s="1005">
        <v>10000</v>
      </c>
      <c r="BC652" s="1005">
        <v>9341.2800000000007</v>
      </c>
      <c r="BD652" s="1005">
        <v>9341.2800000000007</v>
      </c>
      <c r="BE652" s="1005">
        <v>0.99909999999999999</v>
      </c>
      <c r="BF652" s="1024">
        <f t="shared" si="702"/>
        <v>0.68732377907179121</v>
      </c>
      <c r="BG652" s="1005">
        <v>4776840</v>
      </c>
      <c r="BH652" s="1005">
        <f t="shared" si="681"/>
        <v>4169947</v>
      </c>
      <c r="BI652" s="1005">
        <f t="shared" si="682"/>
        <v>606893</v>
      </c>
      <c r="BJ652" s="1005">
        <v>10000</v>
      </c>
      <c r="BK652" s="1005">
        <v>9056.2800000000007</v>
      </c>
      <c r="BL652" s="1005">
        <v>9056.2800000000007</v>
      </c>
      <c r="BM652" s="1005">
        <v>0.99839999999999995</v>
      </c>
      <c r="BN652" s="1024">
        <f t="shared" si="703"/>
        <v>0.62141040986659712</v>
      </c>
      <c r="BO652" s="1005">
        <v>4051920</v>
      </c>
      <c r="BP652" s="1005">
        <f t="shared" si="683"/>
        <v>3912313</v>
      </c>
      <c r="BQ652" s="1005">
        <f t="shared" si="684"/>
        <v>139607</v>
      </c>
      <c r="BR652" s="1005">
        <v>10000</v>
      </c>
      <c r="BS652" s="1005">
        <v>9285</v>
      </c>
      <c r="BT652" s="1005">
        <v>9285</v>
      </c>
      <c r="BU652" s="1005">
        <v>0.99719999999999998</v>
      </c>
      <c r="BV652" s="1024">
        <f t="shared" si="706"/>
        <v>0.62349957440894954</v>
      </c>
      <c r="BW652" s="1005">
        <v>4307160</v>
      </c>
      <c r="BX652" s="1005">
        <f t="shared" si="686"/>
        <v>4144824</v>
      </c>
      <c r="BY652" s="1005">
        <f t="shared" si="687"/>
        <v>162336</v>
      </c>
      <c r="BZ652" s="1005">
        <v>10000</v>
      </c>
      <c r="CA652" s="1005">
        <v>7867.56</v>
      </c>
      <c r="CB652" s="1005">
        <v>8000</v>
      </c>
      <c r="CC652" s="1005">
        <v>0.99950000000000006</v>
      </c>
      <c r="CD652" s="1024">
        <f t="shared" si="705"/>
        <v>0.89690470907158315</v>
      </c>
      <c r="CE652" s="1005">
        <v>5250000</v>
      </c>
      <c r="CF652" s="1005">
        <f t="shared" si="689"/>
        <v>3512079</v>
      </c>
      <c r="CG652" s="1005">
        <f t="shared" si="690"/>
        <v>1737921</v>
      </c>
      <c r="CH652" s="1005">
        <v>10000</v>
      </c>
      <c r="CI652" s="1005">
        <v>8553.7199999999993</v>
      </c>
      <c r="CJ652" s="1005">
        <v>8553.7199999999993</v>
      </c>
      <c r="CK652" s="1005">
        <v>0.99970000000000003</v>
      </c>
      <c r="CL652" s="1024">
        <f t="shared" si="691"/>
        <v>0.86271987927057303</v>
      </c>
      <c r="CM652" s="1005">
        <v>4959000</v>
      </c>
      <c r="CN652" s="1005">
        <f t="shared" si="692"/>
        <v>3448860</v>
      </c>
      <c r="CO652" s="1005">
        <f t="shared" si="693"/>
        <v>1510140</v>
      </c>
      <c r="CP652" s="1005">
        <v>10000</v>
      </c>
      <c r="CQ652" s="1005">
        <v>8130</v>
      </c>
      <c r="CR652" s="1005">
        <v>8130</v>
      </c>
      <c r="CS652" s="1005">
        <v>0.99980000000000002</v>
      </c>
      <c r="CT652" s="1024">
        <f t="shared" si="694"/>
        <v>0.89981351426417489</v>
      </c>
      <c r="CU652" s="1005">
        <v>5442720</v>
      </c>
      <c r="CV652" s="1005">
        <f t="shared" si="695"/>
        <v>3629232</v>
      </c>
      <c r="CW652" s="1005">
        <f t="shared" si="696"/>
        <v>1813488</v>
      </c>
    </row>
    <row r="653" spans="1:101">
      <c r="A653" s="1004">
        <v>16</v>
      </c>
      <c r="B653" s="1005" t="s">
        <v>1745</v>
      </c>
      <c r="C653" s="1004" t="s">
        <v>1274</v>
      </c>
      <c r="D653" s="1005" t="s">
        <v>2011</v>
      </c>
      <c r="E653" s="1004" t="s">
        <v>119</v>
      </c>
      <c r="F653" s="1004">
        <v>10000</v>
      </c>
      <c r="G653" s="1005">
        <v>4870</v>
      </c>
      <c r="H653" s="1004">
        <v>8000</v>
      </c>
      <c r="I653" s="1005">
        <v>0.999</v>
      </c>
      <c r="J653" s="1024">
        <f t="shared" si="697"/>
        <v>0.27735141455624002</v>
      </c>
      <c r="K653" s="1005">
        <v>972505</v>
      </c>
      <c r="L653" s="1005">
        <f t="shared" si="669"/>
        <v>2103840</v>
      </c>
      <c r="M653" s="1005">
        <f t="shared" si="670"/>
        <v>0</v>
      </c>
      <c r="N653" s="1005">
        <v>10000</v>
      </c>
      <c r="O653" s="1005">
        <v>3430</v>
      </c>
      <c r="P653" s="1005">
        <v>8000</v>
      </c>
      <c r="Q653" s="1005">
        <v>0.99</v>
      </c>
      <c r="R653" s="1024">
        <f t="shared" si="698"/>
        <v>0.22208298065770088</v>
      </c>
      <c r="S653" s="1005">
        <v>566738</v>
      </c>
      <c r="T653" s="1005">
        <f t="shared" si="671"/>
        <v>1531152</v>
      </c>
      <c r="U653" s="1005">
        <f t="shared" si="672"/>
        <v>0</v>
      </c>
      <c r="V653" s="1005">
        <v>10000</v>
      </c>
      <c r="W653" s="1005">
        <v>3430</v>
      </c>
      <c r="X653" s="1005">
        <v>8000</v>
      </c>
      <c r="Y653" s="1005">
        <v>1.0124</v>
      </c>
      <c r="Z653" s="1024">
        <f t="shared" si="704"/>
        <v>0.22393747975380629</v>
      </c>
      <c r="AA653" s="1005">
        <v>553036</v>
      </c>
      <c r="AB653" s="1005">
        <f t="shared" si="673"/>
        <v>1481760</v>
      </c>
      <c r="AC653" s="1005">
        <f t="shared" si="674"/>
        <v>0</v>
      </c>
      <c r="AD653" s="1005">
        <v>10000</v>
      </c>
      <c r="AE653" s="1005">
        <v>3070</v>
      </c>
      <c r="AF653" s="1005">
        <v>8000</v>
      </c>
      <c r="AG653" s="1005">
        <v>1.0689</v>
      </c>
      <c r="AH653" s="1024">
        <f t="shared" si="699"/>
        <v>0.22414757801828308</v>
      </c>
      <c r="AI653" s="1005">
        <v>511971</v>
      </c>
      <c r="AJ653" s="1005">
        <f t="shared" si="675"/>
        <v>1370448</v>
      </c>
      <c r="AK653" s="1005">
        <f t="shared" si="676"/>
        <v>0</v>
      </c>
      <c r="AL653" s="1005">
        <v>10000</v>
      </c>
      <c r="AM653" s="1005">
        <v>3790</v>
      </c>
      <c r="AN653" s="1005">
        <v>8000</v>
      </c>
      <c r="AO653" s="1005">
        <v>1.0864</v>
      </c>
      <c r="AP653" s="1024">
        <f t="shared" si="700"/>
        <v>0.20688072743779612</v>
      </c>
      <c r="AQ653" s="1005">
        <v>583354</v>
      </c>
      <c r="AR653" s="1005">
        <f t="shared" si="677"/>
        <v>1691856</v>
      </c>
      <c r="AS653" s="1005">
        <f t="shared" si="678"/>
        <v>0</v>
      </c>
      <c r="AT653" s="1005">
        <v>10000</v>
      </c>
      <c r="AU653" s="1005">
        <v>3430</v>
      </c>
      <c r="AV653" s="1005">
        <v>8000</v>
      </c>
      <c r="AW653" s="1005">
        <v>1.0535000000000001</v>
      </c>
      <c r="AX653" s="1024">
        <f t="shared" si="701"/>
        <v>0.23093253968253968</v>
      </c>
      <c r="AY653" s="1005">
        <v>570311</v>
      </c>
      <c r="AZ653" s="1005">
        <f t="shared" si="679"/>
        <v>1481760</v>
      </c>
      <c r="BA653" s="1005">
        <f t="shared" si="680"/>
        <v>0</v>
      </c>
      <c r="BB653" s="1005">
        <v>10000</v>
      </c>
      <c r="BC653" s="1005">
        <v>3790</v>
      </c>
      <c r="BD653" s="1005">
        <v>8000</v>
      </c>
      <c r="BE653" s="1005">
        <v>1.0467</v>
      </c>
      <c r="BF653" s="1024">
        <f t="shared" si="702"/>
        <v>0.23352306579283344</v>
      </c>
      <c r="BG653" s="1005">
        <v>658479</v>
      </c>
      <c r="BH653" s="1005">
        <f t="shared" si="681"/>
        <v>1691856</v>
      </c>
      <c r="BI653" s="1005">
        <f t="shared" si="682"/>
        <v>0</v>
      </c>
      <c r="BJ653" s="1005">
        <v>10000</v>
      </c>
      <c r="BK653" s="1005">
        <v>4800</v>
      </c>
      <c r="BL653" s="1005">
        <v>8000</v>
      </c>
      <c r="BM653" s="1005">
        <v>1.079</v>
      </c>
      <c r="BN653" s="1024">
        <f t="shared" si="703"/>
        <v>0.1573900462962963</v>
      </c>
      <c r="BO653" s="1005">
        <v>543940</v>
      </c>
      <c r="BP653" s="1005">
        <f t="shared" si="683"/>
        <v>2073600</v>
      </c>
      <c r="BQ653" s="1005">
        <f t="shared" si="684"/>
        <v>0</v>
      </c>
      <c r="BR653" s="1005">
        <v>10000</v>
      </c>
      <c r="BS653" s="1005">
        <v>5230</v>
      </c>
      <c r="BT653" s="1005">
        <v>8000</v>
      </c>
      <c r="BU653" s="1005">
        <v>1.024</v>
      </c>
      <c r="BV653" s="1024">
        <f t="shared" si="706"/>
        <v>0.43600300170644957</v>
      </c>
      <c r="BW653" s="1005">
        <v>1696540</v>
      </c>
      <c r="BX653" s="1005">
        <f t="shared" si="686"/>
        <v>2334672</v>
      </c>
      <c r="BY653" s="1005">
        <f t="shared" si="687"/>
        <v>0</v>
      </c>
      <c r="BZ653" s="1005">
        <v>10000</v>
      </c>
      <c r="CA653" s="1005">
        <v>6310</v>
      </c>
      <c r="CB653" s="1005">
        <v>8000</v>
      </c>
      <c r="CC653" s="1005">
        <v>1.0161</v>
      </c>
      <c r="CD653" s="1024">
        <f t="shared" si="705"/>
        <v>0.36396507506432868</v>
      </c>
      <c r="CE653" s="1005">
        <v>1708685</v>
      </c>
      <c r="CF653" s="1005">
        <f t="shared" si="689"/>
        <v>2816784</v>
      </c>
      <c r="CG653" s="1005">
        <f t="shared" si="690"/>
        <v>0</v>
      </c>
      <c r="CH653" s="1005">
        <v>10000</v>
      </c>
      <c r="CI653" s="1005">
        <v>5590</v>
      </c>
      <c r="CJ653" s="1005">
        <v>8000</v>
      </c>
      <c r="CK653" s="1005">
        <v>1.0229999999999999</v>
      </c>
      <c r="CL653" s="1024">
        <f t="shared" si="691"/>
        <v>0.33989293168072238</v>
      </c>
      <c r="CM653" s="1005">
        <v>1276801</v>
      </c>
      <c r="CN653" s="1005">
        <f t="shared" si="692"/>
        <v>2253888</v>
      </c>
      <c r="CO653" s="1005">
        <f t="shared" si="693"/>
        <v>0</v>
      </c>
      <c r="CP653" s="1005">
        <v>10000</v>
      </c>
      <c r="CQ653" s="1005">
        <v>5230</v>
      </c>
      <c r="CR653" s="1005">
        <v>8000</v>
      </c>
      <c r="CS653" s="1005">
        <v>1.0299</v>
      </c>
      <c r="CT653" s="1024">
        <f t="shared" si="694"/>
        <v>0.34208248524846319</v>
      </c>
      <c r="CU653" s="1005">
        <v>1331084</v>
      </c>
      <c r="CV653" s="1005">
        <f t="shared" si="695"/>
        <v>2334672</v>
      </c>
      <c r="CW653" s="1005">
        <f t="shared" si="696"/>
        <v>0</v>
      </c>
    </row>
    <row r="654" spans="1:101">
      <c r="A654" s="1004">
        <v>17</v>
      </c>
      <c r="B654" s="1005" t="s">
        <v>274</v>
      </c>
      <c r="C654" s="1004" t="s">
        <v>1274</v>
      </c>
      <c r="D654" s="1005" t="s">
        <v>2049</v>
      </c>
      <c r="E654" s="1004" t="s">
        <v>119</v>
      </c>
      <c r="F654" s="1004">
        <v>12000</v>
      </c>
      <c r="G654" s="1005">
        <v>4730</v>
      </c>
      <c r="H654" s="1004">
        <v>9600</v>
      </c>
      <c r="I654" s="1005">
        <v>0.99229999999999996</v>
      </c>
      <c r="J654" s="1024">
        <f t="shared" si="697"/>
        <v>0.34859525487432463</v>
      </c>
      <c r="K654" s="1005">
        <v>1187176</v>
      </c>
      <c r="L654" s="1005">
        <f t="shared" si="669"/>
        <v>2043360</v>
      </c>
      <c r="M654" s="1005">
        <f t="shared" si="670"/>
        <v>0</v>
      </c>
      <c r="N654" s="1005">
        <v>12000</v>
      </c>
      <c r="O654" s="1005">
        <v>7380</v>
      </c>
      <c r="P654" s="1005">
        <v>9600</v>
      </c>
      <c r="Q654" s="1005">
        <v>0.98809999999999998</v>
      </c>
      <c r="R654" s="1024">
        <f t="shared" si="698"/>
        <v>0.2643312716729318</v>
      </c>
      <c r="S654" s="1005">
        <v>1451369</v>
      </c>
      <c r="T654" s="1005">
        <f t="shared" si="671"/>
        <v>3294432</v>
      </c>
      <c r="U654" s="1005">
        <f t="shared" si="672"/>
        <v>0</v>
      </c>
      <c r="V654" s="1005">
        <v>12000</v>
      </c>
      <c r="W654" s="1005">
        <v>9260</v>
      </c>
      <c r="X654" s="1005">
        <v>9600</v>
      </c>
      <c r="Y654" s="1005">
        <v>0.97840000000000005</v>
      </c>
      <c r="Z654" s="1024">
        <f t="shared" si="704"/>
        <v>0.14897243220542356</v>
      </c>
      <c r="AA654" s="1005">
        <v>993229</v>
      </c>
      <c r="AB654" s="1005">
        <f t="shared" si="673"/>
        <v>4000320</v>
      </c>
      <c r="AC654" s="1005">
        <f t="shared" si="674"/>
        <v>0</v>
      </c>
      <c r="AD654" s="1005">
        <v>12000</v>
      </c>
      <c r="AE654" s="1005">
        <v>12480</v>
      </c>
      <c r="AF654" s="1005">
        <v>12480</v>
      </c>
      <c r="AG654" s="1005">
        <v>1.1041000000000001</v>
      </c>
      <c r="AH654" s="1024">
        <f t="shared" si="699"/>
        <v>0.13321109474083265</v>
      </c>
      <c r="AI654" s="1005">
        <v>1236881</v>
      </c>
      <c r="AJ654" s="1005">
        <f t="shared" si="675"/>
        <v>5571072</v>
      </c>
      <c r="AK654" s="1005">
        <f t="shared" si="676"/>
        <v>0</v>
      </c>
      <c r="AL654" s="1005">
        <v>12000</v>
      </c>
      <c r="AM654" s="1005">
        <v>10900</v>
      </c>
      <c r="AN654" s="1005">
        <v>10900</v>
      </c>
      <c r="AO654" s="1005">
        <v>1.1024</v>
      </c>
      <c r="AP654" s="1024">
        <f t="shared" si="700"/>
        <v>0.29925113445792639</v>
      </c>
      <c r="AQ654" s="1005">
        <v>2426807</v>
      </c>
      <c r="AR654" s="1005">
        <f t="shared" si="677"/>
        <v>4865760</v>
      </c>
      <c r="AS654" s="1005">
        <f t="shared" si="678"/>
        <v>0</v>
      </c>
      <c r="AT654" s="1005">
        <v>12000</v>
      </c>
      <c r="AU654" s="1005">
        <v>11150</v>
      </c>
      <c r="AV654" s="1005">
        <v>11150</v>
      </c>
      <c r="AW654" s="1005">
        <v>1.0147999999999999</v>
      </c>
      <c r="AX654" s="1024">
        <f t="shared" si="701"/>
        <v>0.52025822122570997</v>
      </c>
      <c r="AY654" s="1005">
        <v>4176633</v>
      </c>
      <c r="AZ654" s="1005">
        <f t="shared" si="679"/>
        <v>4816800</v>
      </c>
      <c r="BA654" s="1005">
        <f t="shared" si="680"/>
        <v>0</v>
      </c>
      <c r="BB654" s="1005">
        <v>12000</v>
      </c>
      <c r="BC654" s="1005">
        <v>9080</v>
      </c>
      <c r="BD654" s="1005">
        <v>9600</v>
      </c>
      <c r="BE654" s="1005">
        <v>1.0678000000000001</v>
      </c>
      <c r="BF654" s="1024">
        <f t="shared" si="702"/>
        <v>0.2436743581545166</v>
      </c>
      <c r="BG654" s="1005">
        <v>1646147</v>
      </c>
      <c r="BH654" s="1005">
        <f t="shared" si="681"/>
        <v>4053312</v>
      </c>
      <c r="BI654" s="1005">
        <f t="shared" si="682"/>
        <v>0</v>
      </c>
      <c r="BJ654" s="1005">
        <v>12000</v>
      </c>
      <c r="BK654" s="1005">
        <v>11692</v>
      </c>
      <c r="BL654" s="1005">
        <v>11692</v>
      </c>
      <c r="BM654" s="1005">
        <v>1.0103</v>
      </c>
      <c r="BN654" s="1024">
        <f t="shared" si="703"/>
        <v>0.18379637548941347</v>
      </c>
      <c r="BO654" s="1005">
        <v>1547242</v>
      </c>
      <c r="BP654" s="1005">
        <f t="shared" si="683"/>
        <v>5050944</v>
      </c>
      <c r="BQ654" s="1005">
        <f t="shared" si="684"/>
        <v>0</v>
      </c>
      <c r="BR654" s="1005">
        <v>12000</v>
      </c>
      <c r="BS654" s="1005">
        <v>12908</v>
      </c>
      <c r="BT654" s="1005">
        <v>12908</v>
      </c>
      <c r="BU654" s="1005">
        <v>1.0634999999999999</v>
      </c>
      <c r="BV654" s="1024">
        <f t="shared" si="706"/>
        <v>0.35716753551186059</v>
      </c>
      <c r="BW654" s="1005">
        <v>3430077</v>
      </c>
      <c r="BX654" s="1005">
        <f t="shared" si="686"/>
        <v>5762131</v>
      </c>
      <c r="BY654" s="1005">
        <f t="shared" si="687"/>
        <v>0</v>
      </c>
      <c r="BZ654" s="1005">
        <v>12000</v>
      </c>
      <c r="CA654" s="1005">
        <v>8619.0400000000009</v>
      </c>
      <c r="CB654" s="1005">
        <v>9600</v>
      </c>
      <c r="CC654" s="1005">
        <v>1.1138999999999999</v>
      </c>
      <c r="CD654" s="1024">
        <f t="shared" si="705"/>
        <v>0.26517326506137845</v>
      </c>
      <c r="CE654" s="1005">
        <v>1700441</v>
      </c>
      <c r="CF654" s="1005">
        <f t="shared" si="689"/>
        <v>3847539</v>
      </c>
      <c r="CG654" s="1005">
        <f t="shared" si="690"/>
        <v>0</v>
      </c>
      <c r="CH654" s="1005">
        <v>12000</v>
      </c>
      <c r="CI654" s="1005">
        <v>15900</v>
      </c>
      <c r="CJ654" s="1005">
        <v>15900</v>
      </c>
      <c r="CK654" s="1005">
        <v>1.0661</v>
      </c>
      <c r="CL654" s="1024">
        <f t="shared" si="691"/>
        <v>0.33799275606469004</v>
      </c>
      <c r="CM654" s="1005">
        <v>3611385</v>
      </c>
      <c r="CN654" s="1005">
        <f t="shared" si="692"/>
        <v>6410880</v>
      </c>
      <c r="CO654" s="1005">
        <f t="shared" si="693"/>
        <v>0</v>
      </c>
      <c r="CP654" s="1005">
        <v>12000</v>
      </c>
      <c r="CQ654" s="1005">
        <v>13740</v>
      </c>
      <c r="CR654" s="1005">
        <v>13740</v>
      </c>
      <c r="CS654" s="1005">
        <v>1.0167999999999999</v>
      </c>
      <c r="CT654" s="1024">
        <f t="shared" si="694"/>
        <v>0.59355611510228357</v>
      </c>
      <c r="CU654" s="1005">
        <v>6067663</v>
      </c>
      <c r="CV654" s="1005">
        <f t="shared" si="695"/>
        <v>6133536</v>
      </c>
      <c r="CW654" s="1005">
        <f t="shared" si="696"/>
        <v>0</v>
      </c>
    </row>
    <row r="655" spans="1:101">
      <c r="A655" s="1004">
        <v>18</v>
      </c>
      <c r="B655" s="1005" t="s">
        <v>2207</v>
      </c>
      <c r="C655" s="1004" t="s">
        <v>1274</v>
      </c>
      <c r="D655" s="1005" t="s">
        <v>2011</v>
      </c>
      <c r="E655" s="1004" t="s">
        <v>55</v>
      </c>
      <c r="F655" s="1004">
        <v>2500</v>
      </c>
      <c r="G655" s="1005">
        <v>0</v>
      </c>
      <c r="H655" s="1004">
        <v>2000</v>
      </c>
      <c r="I655" s="1005">
        <v>0</v>
      </c>
      <c r="J655" s="1024">
        <v>0</v>
      </c>
      <c r="K655" s="1005">
        <v>0</v>
      </c>
      <c r="L655" s="1005">
        <f t="shared" si="669"/>
        <v>0</v>
      </c>
      <c r="M655" s="1005">
        <f t="shared" si="670"/>
        <v>0</v>
      </c>
      <c r="N655" s="1005">
        <v>2500</v>
      </c>
      <c r="O655" s="1005">
        <v>0</v>
      </c>
      <c r="P655" s="1005">
        <v>2000</v>
      </c>
      <c r="Q655" s="1005">
        <v>0</v>
      </c>
      <c r="R655" s="1024">
        <v>0</v>
      </c>
      <c r="S655" s="1005">
        <v>0</v>
      </c>
      <c r="T655" s="1005">
        <f t="shared" si="671"/>
        <v>0</v>
      </c>
      <c r="U655" s="1005">
        <f t="shared" si="672"/>
        <v>0</v>
      </c>
      <c r="V655" s="1005">
        <v>2500</v>
      </c>
      <c r="W655" s="1005">
        <v>0</v>
      </c>
      <c r="X655" s="1005">
        <v>2000</v>
      </c>
      <c r="Y655" s="1005">
        <v>0</v>
      </c>
      <c r="Z655" s="1024">
        <v>0</v>
      </c>
      <c r="AA655" s="1005">
        <v>0</v>
      </c>
      <c r="AB655" s="1005">
        <f t="shared" si="673"/>
        <v>0</v>
      </c>
      <c r="AC655" s="1005">
        <f t="shared" si="674"/>
        <v>0</v>
      </c>
      <c r="AD655" s="1005">
        <v>2500</v>
      </c>
      <c r="AE655" s="1005">
        <v>0</v>
      </c>
      <c r="AF655" s="1005">
        <v>2000</v>
      </c>
      <c r="AG655" s="1005">
        <v>0</v>
      </c>
      <c r="AH655" s="1024">
        <v>0</v>
      </c>
      <c r="AI655" s="1005">
        <v>0</v>
      </c>
      <c r="AJ655" s="1005">
        <f t="shared" si="675"/>
        <v>0</v>
      </c>
      <c r="AK655" s="1005">
        <f t="shared" si="676"/>
        <v>0</v>
      </c>
      <c r="AL655" s="1005">
        <v>2500</v>
      </c>
      <c r="AM655" s="1005">
        <v>0</v>
      </c>
      <c r="AN655" s="1005">
        <v>2000</v>
      </c>
      <c r="AO655" s="1005">
        <v>0</v>
      </c>
      <c r="AP655" s="1024">
        <v>0</v>
      </c>
      <c r="AQ655" s="1005">
        <v>0</v>
      </c>
      <c r="AR655" s="1005">
        <f t="shared" si="677"/>
        <v>0</v>
      </c>
      <c r="AS655" s="1005">
        <f t="shared" si="678"/>
        <v>0</v>
      </c>
      <c r="AT655" s="1005">
        <v>2500</v>
      </c>
      <c r="AU655" s="1005">
        <v>0</v>
      </c>
      <c r="AV655" s="1005">
        <v>2000</v>
      </c>
      <c r="AW655" s="1005">
        <v>0</v>
      </c>
      <c r="AX655" s="1024">
        <v>0</v>
      </c>
      <c r="AY655" s="1005">
        <v>0</v>
      </c>
      <c r="AZ655" s="1005">
        <f t="shared" si="679"/>
        <v>0</v>
      </c>
      <c r="BA655" s="1005">
        <f t="shared" si="680"/>
        <v>0</v>
      </c>
      <c r="BB655" s="1005">
        <v>2500</v>
      </c>
      <c r="BC655" s="1005">
        <v>0</v>
      </c>
      <c r="BD655" s="1005">
        <v>2000</v>
      </c>
      <c r="BE655" s="1005">
        <v>0</v>
      </c>
      <c r="BF655" s="1024">
        <v>0</v>
      </c>
      <c r="BG655" s="1005">
        <v>0</v>
      </c>
      <c r="BH655" s="1005">
        <f t="shared" si="681"/>
        <v>0</v>
      </c>
      <c r="BI655" s="1005">
        <f t="shared" si="682"/>
        <v>0</v>
      </c>
      <c r="BJ655" s="1005">
        <v>2500</v>
      </c>
      <c r="BK655" s="1005">
        <v>1.2</v>
      </c>
      <c r="BL655" s="1005">
        <v>2000</v>
      </c>
      <c r="BM655" s="1005">
        <v>0</v>
      </c>
      <c r="BN655" s="1024">
        <f t="shared" si="703"/>
        <v>0</v>
      </c>
      <c r="BO655" s="1005">
        <v>0</v>
      </c>
      <c r="BP655" s="1005">
        <f t="shared" si="683"/>
        <v>518</v>
      </c>
      <c r="BQ655" s="1005">
        <f t="shared" si="684"/>
        <v>0</v>
      </c>
      <c r="BR655" s="1005">
        <v>2500</v>
      </c>
      <c r="BS655" s="1005">
        <v>1424.4</v>
      </c>
      <c r="BT655" s="1005">
        <v>2000</v>
      </c>
      <c r="BU655" s="1005">
        <v>0.98080000000000001</v>
      </c>
      <c r="BV655" s="1024">
        <f t="shared" si="706"/>
        <v>0.25222844253607629</v>
      </c>
      <c r="BW655" s="1005">
        <v>267300</v>
      </c>
      <c r="BX655" s="1005">
        <f t="shared" si="686"/>
        <v>635852</v>
      </c>
      <c r="BY655" s="1005">
        <f t="shared" si="687"/>
        <v>0</v>
      </c>
      <c r="BZ655" s="1005">
        <v>2500</v>
      </c>
      <c r="CA655" s="1005">
        <v>1406.4</v>
      </c>
      <c r="CB655" s="1005">
        <v>2000</v>
      </c>
      <c r="CC655" s="1005">
        <v>0.98819999999999997</v>
      </c>
      <c r="CD655" s="1024">
        <f t="shared" si="705"/>
        <v>0.3257143610774707</v>
      </c>
      <c r="CE655" s="1005">
        <v>340815</v>
      </c>
      <c r="CF655" s="1005">
        <f t="shared" si="689"/>
        <v>627817</v>
      </c>
      <c r="CG655" s="1005">
        <f t="shared" si="690"/>
        <v>0</v>
      </c>
      <c r="CH655" s="1005">
        <v>12000</v>
      </c>
      <c r="CI655" s="1005">
        <v>6240</v>
      </c>
      <c r="CJ655" s="1005">
        <v>9600</v>
      </c>
      <c r="CK655" s="1005">
        <v>0.94020000000000004</v>
      </c>
      <c r="CL655" s="1024">
        <f t="shared" si="691"/>
        <v>0.20819382440476192</v>
      </c>
      <c r="CM655" s="1005">
        <v>873015</v>
      </c>
      <c r="CN655" s="1005">
        <f t="shared" si="692"/>
        <v>2515968</v>
      </c>
      <c r="CO655" s="1005">
        <f t="shared" si="693"/>
        <v>0</v>
      </c>
      <c r="CP655" s="1005">
        <v>12000</v>
      </c>
      <c r="CQ655" s="1005">
        <v>8966.4</v>
      </c>
      <c r="CR655" s="1005">
        <v>9600</v>
      </c>
      <c r="CS655" s="1005">
        <v>0.90180000000000005</v>
      </c>
      <c r="CT655" s="1024">
        <f t="shared" si="694"/>
        <v>0.50034465589095345</v>
      </c>
      <c r="CU655" s="1005">
        <v>3337800</v>
      </c>
      <c r="CV655" s="1005">
        <f t="shared" si="695"/>
        <v>4002601</v>
      </c>
      <c r="CW655" s="1005">
        <f t="shared" si="696"/>
        <v>0</v>
      </c>
    </row>
    <row r="656" spans="1:101">
      <c r="A656" s="1004">
        <v>19</v>
      </c>
      <c r="B656" s="1005" t="s">
        <v>273</v>
      </c>
      <c r="C656" s="1004" t="s">
        <v>1274</v>
      </c>
      <c r="D656" s="1005" t="s">
        <v>2303</v>
      </c>
      <c r="E656" s="1004" t="s">
        <v>119</v>
      </c>
      <c r="F656" s="1004">
        <v>13000</v>
      </c>
      <c r="G656" s="1005">
        <v>12225</v>
      </c>
      <c r="H656" s="1004">
        <v>12225</v>
      </c>
      <c r="I656" s="1005">
        <v>0.96289999999999998</v>
      </c>
      <c r="J656" s="1024">
        <f t="shared" ref="J656:J678" si="707">+(K656/(24*30*G656))</f>
        <v>5.736877982276755E-2</v>
      </c>
      <c r="K656" s="1005">
        <v>504960</v>
      </c>
      <c r="L656" s="1005">
        <f t="shared" si="669"/>
        <v>5281200</v>
      </c>
      <c r="M656" s="1005">
        <f t="shared" si="670"/>
        <v>0</v>
      </c>
      <c r="N656" s="1005">
        <v>13000</v>
      </c>
      <c r="O656" s="1005">
        <v>4597.51</v>
      </c>
      <c r="P656" s="1005">
        <v>10400</v>
      </c>
      <c r="Q656" s="1005">
        <v>0.99760000000000004</v>
      </c>
      <c r="R656" s="1024">
        <f t="shared" ref="R656:R678" si="708">+(S656/(24*31*O656))</f>
        <v>0.15022156804233652</v>
      </c>
      <c r="S656" s="1005">
        <v>513840</v>
      </c>
      <c r="T656" s="1005">
        <f t="shared" si="671"/>
        <v>2052328</v>
      </c>
      <c r="U656" s="1005">
        <f t="shared" si="672"/>
        <v>0</v>
      </c>
      <c r="V656" s="1005">
        <v>13000</v>
      </c>
      <c r="W656" s="1005">
        <v>10395</v>
      </c>
      <c r="X656" s="1005">
        <v>10400</v>
      </c>
      <c r="Y656" s="1005">
        <v>0.99709999999999999</v>
      </c>
      <c r="Z656" s="1024">
        <f t="shared" ref="Z656:Z661" si="709">+(AA656/(24*30*W656))</f>
        <v>8.866442199775533E-2</v>
      </c>
      <c r="AA656" s="1005">
        <v>663600</v>
      </c>
      <c r="AB656" s="1005">
        <f t="shared" si="673"/>
        <v>4490640</v>
      </c>
      <c r="AC656" s="1005">
        <f t="shared" si="674"/>
        <v>0</v>
      </c>
      <c r="AD656" s="1005">
        <v>13000</v>
      </c>
      <c r="AE656" s="1005">
        <v>10177.51</v>
      </c>
      <c r="AF656" s="1005">
        <v>10400</v>
      </c>
      <c r="AG656" s="1005">
        <v>0.99639999999999995</v>
      </c>
      <c r="AH656" s="1024">
        <f t="shared" ref="AH656:AH661" si="710">+(AI656/(24*31*AE656))</f>
        <v>0.16991924731193359</v>
      </c>
      <c r="AI656" s="1005">
        <v>1286640</v>
      </c>
      <c r="AJ656" s="1005">
        <f t="shared" si="675"/>
        <v>4543240</v>
      </c>
      <c r="AK656" s="1005">
        <f t="shared" si="676"/>
        <v>0</v>
      </c>
      <c r="AL656" s="1005">
        <v>13000</v>
      </c>
      <c r="AM656" s="1005">
        <v>7522.51</v>
      </c>
      <c r="AN656" s="1005">
        <v>10400</v>
      </c>
      <c r="AO656" s="1005">
        <v>0.99729999999999996</v>
      </c>
      <c r="AP656" s="1024">
        <f t="shared" ref="AP656:AP661" si="711">+(AQ656/(24*31*AM656))</f>
        <v>0.24472785572042891</v>
      </c>
      <c r="AQ656" s="1005">
        <v>1369680</v>
      </c>
      <c r="AR656" s="1005">
        <f t="shared" si="677"/>
        <v>3358048</v>
      </c>
      <c r="AS656" s="1005">
        <f t="shared" si="678"/>
        <v>0</v>
      </c>
      <c r="AT656" s="1005">
        <v>13000</v>
      </c>
      <c r="AU656" s="1005">
        <v>12780</v>
      </c>
      <c r="AV656" s="1005">
        <v>12780</v>
      </c>
      <c r="AW656" s="1005">
        <v>0.99909999999999999</v>
      </c>
      <c r="AX656" s="1024">
        <f t="shared" ref="AX656:AX661" si="712">+(AY656/(24*30*AU656))</f>
        <v>0.24084507042253522</v>
      </c>
      <c r="AY656" s="1005">
        <v>2216160</v>
      </c>
      <c r="AZ656" s="1005">
        <f t="shared" si="679"/>
        <v>5520960</v>
      </c>
      <c r="BA656" s="1005">
        <f t="shared" si="680"/>
        <v>0</v>
      </c>
      <c r="BB656" s="1005">
        <v>13000</v>
      </c>
      <c r="BC656" s="1005">
        <v>14640</v>
      </c>
      <c r="BD656" s="1005">
        <v>14640</v>
      </c>
      <c r="BE656" s="1005">
        <v>0.99970000000000003</v>
      </c>
      <c r="BF656" s="1024">
        <f t="shared" ref="BF656:BF661" si="713">+(BG656/(24*31*BC656))</f>
        <v>0.52302573594218227</v>
      </c>
      <c r="BG656" s="1005">
        <v>5696880</v>
      </c>
      <c r="BH656" s="1005">
        <f t="shared" si="681"/>
        <v>6535296</v>
      </c>
      <c r="BI656" s="1005">
        <f t="shared" si="682"/>
        <v>0</v>
      </c>
      <c r="BJ656" s="1005">
        <v>13000</v>
      </c>
      <c r="BK656" s="1005">
        <v>10972.51</v>
      </c>
      <c r="BL656" s="1005">
        <v>10972.51</v>
      </c>
      <c r="BM656" s="1005">
        <v>0.99890000000000001</v>
      </c>
      <c r="BN656" s="1024">
        <f t="shared" si="703"/>
        <v>0.1155615260318742</v>
      </c>
      <c r="BO656" s="1005">
        <v>912960</v>
      </c>
      <c r="BP656" s="1005">
        <f t="shared" si="683"/>
        <v>4740124</v>
      </c>
      <c r="BQ656" s="1005">
        <f t="shared" si="684"/>
        <v>0</v>
      </c>
      <c r="BR656" s="1005">
        <v>13000</v>
      </c>
      <c r="BS656" s="1005">
        <v>11092.51</v>
      </c>
      <c r="BT656" s="1005">
        <v>11092.51</v>
      </c>
      <c r="BU656" s="1005">
        <v>0.99950000000000006</v>
      </c>
      <c r="BV656" s="1024">
        <f t="shared" si="706"/>
        <v>0.13066067451908336</v>
      </c>
      <c r="BW656" s="1005">
        <v>1078320</v>
      </c>
      <c r="BX656" s="1005">
        <f t="shared" si="686"/>
        <v>4951696</v>
      </c>
      <c r="BY656" s="1005">
        <f t="shared" si="687"/>
        <v>0</v>
      </c>
      <c r="BZ656" s="1005">
        <v>13000</v>
      </c>
      <c r="CA656" s="1005">
        <v>11130</v>
      </c>
      <c r="CB656" s="1005">
        <v>11130</v>
      </c>
      <c r="CC656" s="1005">
        <v>0.99350000000000005</v>
      </c>
      <c r="CD656" s="1024">
        <f t="shared" si="705"/>
        <v>9.9005883546358281E-2</v>
      </c>
      <c r="CE656" s="1005">
        <v>819840</v>
      </c>
      <c r="CF656" s="1005">
        <f t="shared" si="689"/>
        <v>4968432</v>
      </c>
      <c r="CG656" s="1005">
        <f t="shared" si="690"/>
        <v>0</v>
      </c>
      <c r="CH656" s="1005">
        <v>13000</v>
      </c>
      <c r="CI656" s="1005">
        <v>6862.51</v>
      </c>
      <c r="CJ656" s="1005">
        <v>10400</v>
      </c>
      <c r="CK656" s="1005">
        <v>0.95620000000000005</v>
      </c>
      <c r="CL656" s="1024">
        <f t="shared" si="691"/>
        <v>8.8108120373282833E-2</v>
      </c>
      <c r="CM656" s="1005">
        <v>406320</v>
      </c>
      <c r="CN656" s="1005">
        <f t="shared" si="692"/>
        <v>2766964</v>
      </c>
      <c r="CO656" s="1005">
        <f t="shared" si="693"/>
        <v>0</v>
      </c>
      <c r="CP656" s="1005">
        <v>13000</v>
      </c>
      <c r="CQ656" s="1005">
        <v>11047.51</v>
      </c>
      <c r="CR656" s="1005">
        <v>11047.51</v>
      </c>
      <c r="CS656" s="1005">
        <v>0.99660000000000004</v>
      </c>
      <c r="CT656" s="1024">
        <f t="shared" si="694"/>
        <v>0.21654273809357302</v>
      </c>
      <c r="CU656" s="1005">
        <v>1779840</v>
      </c>
      <c r="CV656" s="1005">
        <f t="shared" si="695"/>
        <v>4931608</v>
      </c>
      <c r="CW656" s="1005">
        <f t="shared" si="696"/>
        <v>0</v>
      </c>
    </row>
    <row r="657" spans="1:101">
      <c r="A657" s="1004">
        <v>20</v>
      </c>
      <c r="B657" s="1005" t="s">
        <v>2193</v>
      </c>
      <c r="C657" s="1004" t="s">
        <v>1274</v>
      </c>
      <c r="D657" s="1005" t="s">
        <v>2011</v>
      </c>
      <c r="E657" s="1004" t="s">
        <v>119</v>
      </c>
      <c r="F657" s="1004">
        <v>13000</v>
      </c>
      <c r="G657" s="1005">
        <v>11472</v>
      </c>
      <c r="H657" s="1004">
        <v>11472</v>
      </c>
      <c r="I657" s="1005">
        <v>0.99860000000000004</v>
      </c>
      <c r="J657" s="1024">
        <f t="shared" si="707"/>
        <v>0.55580979776847983</v>
      </c>
      <c r="K657" s="1005">
        <v>4590900</v>
      </c>
      <c r="L657" s="1005">
        <f t="shared" si="669"/>
        <v>4955904</v>
      </c>
      <c r="M657" s="1005">
        <f t="shared" si="670"/>
        <v>0</v>
      </c>
      <c r="N657" s="1005">
        <v>13000</v>
      </c>
      <c r="O657" s="1005">
        <v>11520</v>
      </c>
      <c r="P657" s="1005">
        <v>11520</v>
      </c>
      <c r="Q657" s="1005">
        <v>0.99850000000000005</v>
      </c>
      <c r="R657" s="1024">
        <f t="shared" si="708"/>
        <v>0.29111561473267622</v>
      </c>
      <c r="S657" s="1005">
        <v>2495117</v>
      </c>
      <c r="T657" s="1005">
        <f t="shared" si="671"/>
        <v>5142528</v>
      </c>
      <c r="U657" s="1005">
        <f t="shared" si="672"/>
        <v>0</v>
      </c>
      <c r="V657" s="1005">
        <v>13000</v>
      </c>
      <c r="W657" s="1005">
        <v>11544</v>
      </c>
      <c r="X657" s="1005">
        <v>11544</v>
      </c>
      <c r="Y657" s="1005">
        <v>0.99809999999999999</v>
      </c>
      <c r="Z657" s="1024">
        <f t="shared" si="709"/>
        <v>0.26735365172865172</v>
      </c>
      <c r="AA657" s="1005">
        <v>2222158</v>
      </c>
      <c r="AB657" s="1005">
        <f t="shared" si="673"/>
        <v>4987008</v>
      </c>
      <c r="AC657" s="1005">
        <f t="shared" si="674"/>
        <v>0</v>
      </c>
      <c r="AD657" s="1005">
        <v>13000</v>
      </c>
      <c r="AE657" s="1005">
        <v>11256</v>
      </c>
      <c r="AF657" s="1005">
        <v>11256</v>
      </c>
      <c r="AG657" s="1005">
        <v>0.99860000000000004</v>
      </c>
      <c r="AH657" s="1024">
        <f t="shared" si="710"/>
        <v>0.28167032540828879</v>
      </c>
      <c r="AI657" s="1005">
        <v>2358838</v>
      </c>
      <c r="AJ657" s="1005">
        <f t="shared" si="675"/>
        <v>5024678</v>
      </c>
      <c r="AK657" s="1005">
        <f t="shared" si="676"/>
        <v>0</v>
      </c>
      <c r="AL657" s="1005">
        <v>13000</v>
      </c>
      <c r="AM657" s="1005">
        <v>11616</v>
      </c>
      <c r="AN657" s="1005">
        <v>11616</v>
      </c>
      <c r="AO657" s="1005">
        <v>0.99760000000000004</v>
      </c>
      <c r="AP657" s="1024">
        <f t="shared" si="711"/>
        <v>0.27812236181462718</v>
      </c>
      <c r="AQ657" s="1005">
        <v>2403618</v>
      </c>
      <c r="AR657" s="1005">
        <f t="shared" si="677"/>
        <v>5185382</v>
      </c>
      <c r="AS657" s="1005">
        <f t="shared" si="678"/>
        <v>0</v>
      </c>
      <c r="AT657" s="1005">
        <v>13000</v>
      </c>
      <c r="AU657" s="1005">
        <v>11640</v>
      </c>
      <c r="AV657" s="1005">
        <v>11640</v>
      </c>
      <c r="AW657" s="1005">
        <v>0.99880000000000002</v>
      </c>
      <c r="AX657" s="1024">
        <f t="shared" si="712"/>
        <v>0.26962783982436045</v>
      </c>
      <c r="AY657" s="1005">
        <v>2259697</v>
      </c>
      <c r="AZ657" s="1005">
        <f t="shared" si="679"/>
        <v>5028480</v>
      </c>
      <c r="BA657" s="1005">
        <f t="shared" si="680"/>
        <v>0</v>
      </c>
      <c r="BB657" s="1005">
        <v>13000</v>
      </c>
      <c r="BC657" s="1005">
        <v>11520</v>
      </c>
      <c r="BD657" s="1005">
        <v>11520</v>
      </c>
      <c r="BE657" s="1005">
        <v>0.99890000000000001</v>
      </c>
      <c r="BF657" s="1024">
        <f t="shared" si="713"/>
        <v>0.37566259240591399</v>
      </c>
      <c r="BG657" s="1005">
        <v>3219759</v>
      </c>
      <c r="BH657" s="1005">
        <f t="shared" si="681"/>
        <v>5142528</v>
      </c>
      <c r="BI657" s="1005">
        <f t="shared" si="682"/>
        <v>0</v>
      </c>
      <c r="BJ657" s="1005">
        <v>13000</v>
      </c>
      <c r="BK657" s="1005">
        <v>11448</v>
      </c>
      <c r="BL657" s="1005">
        <v>11448</v>
      </c>
      <c r="BM657" s="1005">
        <v>0.99929999999999997</v>
      </c>
      <c r="BN657" s="1024">
        <f t="shared" si="703"/>
        <v>0.36003183476978029</v>
      </c>
      <c r="BO657" s="1005">
        <v>2967584</v>
      </c>
      <c r="BP657" s="1005">
        <f t="shared" si="683"/>
        <v>4945536</v>
      </c>
      <c r="BQ657" s="1005">
        <f t="shared" si="684"/>
        <v>0</v>
      </c>
      <c r="BR657" s="1005">
        <v>13000</v>
      </c>
      <c r="BS657" s="1005">
        <v>11520</v>
      </c>
      <c r="BT657" s="1005">
        <v>11520</v>
      </c>
      <c r="BU657" s="1005">
        <v>0.99739999999999995</v>
      </c>
      <c r="BV657" s="1024">
        <f t="shared" si="706"/>
        <v>0.2883209192054958</v>
      </c>
      <c r="BW657" s="1005">
        <v>2471164</v>
      </c>
      <c r="BX657" s="1005">
        <f t="shared" si="686"/>
        <v>5142528</v>
      </c>
      <c r="BY657" s="1005">
        <f t="shared" si="687"/>
        <v>0</v>
      </c>
      <c r="BZ657" s="1005">
        <v>13000</v>
      </c>
      <c r="CA657" s="1005">
        <v>11592</v>
      </c>
      <c r="CB657" s="1005">
        <v>11592</v>
      </c>
      <c r="CC657" s="1005">
        <v>0.99680000000000002</v>
      </c>
      <c r="CD657" s="1024">
        <f t="shared" si="705"/>
        <v>0.48157111040613848</v>
      </c>
      <c r="CE657" s="1005">
        <v>4153285</v>
      </c>
      <c r="CF657" s="1005">
        <f t="shared" si="689"/>
        <v>5174669</v>
      </c>
      <c r="CG657" s="1005">
        <f t="shared" si="690"/>
        <v>0</v>
      </c>
      <c r="CH657" s="1005">
        <v>13000</v>
      </c>
      <c r="CI657" s="1005">
        <v>11952</v>
      </c>
      <c r="CJ657" s="1005">
        <v>11952</v>
      </c>
      <c r="CK657" s="1005">
        <v>0.99619999999999997</v>
      </c>
      <c r="CL657" s="1024">
        <f t="shared" si="691"/>
        <v>0.46960386187607572</v>
      </c>
      <c r="CM657" s="1005">
        <v>3771738</v>
      </c>
      <c r="CN657" s="1005">
        <f t="shared" si="692"/>
        <v>4819046</v>
      </c>
      <c r="CO657" s="1005">
        <f t="shared" si="693"/>
        <v>0</v>
      </c>
      <c r="CP657" s="1005">
        <v>13000</v>
      </c>
      <c r="CQ657" s="1005">
        <v>11616</v>
      </c>
      <c r="CR657" s="1005">
        <v>11616</v>
      </c>
      <c r="CS657" s="1005">
        <v>0.99580000000000002</v>
      </c>
      <c r="CT657" s="1024">
        <f t="shared" si="694"/>
        <v>0.51015099677123132</v>
      </c>
      <c r="CU657" s="1005">
        <v>4408880</v>
      </c>
      <c r="CV657" s="1005">
        <f t="shared" si="695"/>
        <v>5185382</v>
      </c>
      <c r="CW657" s="1005">
        <f t="shared" si="696"/>
        <v>0</v>
      </c>
    </row>
    <row r="658" spans="1:101">
      <c r="A658" s="1004">
        <v>21</v>
      </c>
      <c r="B658" s="1005" t="s">
        <v>618</v>
      </c>
      <c r="C658" s="1004" t="s">
        <v>1274</v>
      </c>
      <c r="D658" s="1005" t="s">
        <v>2011</v>
      </c>
      <c r="E658" s="1004" t="s">
        <v>119</v>
      </c>
      <c r="F658" s="1004">
        <v>13000</v>
      </c>
      <c r="G658" s="1005">
        <v>10848</v>
      </c>
      <c r="H658" s="1004">
        <v>10848</v>
      </c>
      <c r="I658" s="1005">
        <v>0.99609999999999999</v>
      </c>
      <c r="J658" s="1024">
        <f t="shared" si="707"/>
        <v>0.73236234021632252</v>
      </c>
      <c r="K658" s="1005">
        <v>5720160</v>
      </c>
      <c r="L658" s="1005">
        <f t="shared" si="669"/>
        <v>4686336</v>
      </c>
      <c r="M658" s="1005">
        <f t="shared" si="670"/>
        <v>1033824</v>
      </c>
      <c r="N658" s="1005">
        <v>13000</v>
      </c>
      <c r="O658" s="1005">
        <v>11040</v>
      </c>
      <c r="P658" s="1005">
        <v>11040</v>
      </c>
      <c r="Q658" s="1005">
        <v>0.99460000000000004</v>
      </c>
      <c r="R658" s="1024">
        <f t="shared" si="708"/>
        <v>0.74176016830294533</v>
      </c>
      <c r="S658" s="1005">
        <v>6092640</v>
      </c>
      <c r="T658" s="1005">
        <f t="shared" si="671"/>
        <v>4928256</v>
      </c>
      <c r="U658" s="1005">
        <f t="shared" si="672"/>
        <v>1164384</v>
      </c>
      <c r="V658" s="1005">
        <v>13000</v>
      </c>
      <c r="W658" s="1005">
        <v>10992</v>
      </c>
      <c r="X658" s="1005">
        <v>10992</v>
      </c>
      <c r="Y658" s="1005">
        <v>0.99450000000000005</v>
      </c>
      <c r="Z658" s="1024">
        <f t="shared" si="709"/>
        <v>0.54087821445900053</v>
      </c>
      <c r="AA658" s="1005">
        <v>4280640</v>
      </c>
      <c r="AB658" s="1005">
        <f t="shared" si="673"/>
        <v>4748544</v>
      </c>
      <c r="AC658" s="1005">
        <f t="shared" si="674"/>
        <v>0</v>
      </c>
      <c r="AD658" s="1005">
        <v>13000</v>
      </c>
      <c r="AE658" s="1005">
        <v>11520</v>
      </c>
      <c r="AF658" s="1005">
        <v>11520</v>
      </c>
      <c r="AG658" s="1005">
        <v>0.99170000000000003</v>
      </c>
      <c r="AH658" s="1024">
        <f t="shared" si="710"/>
        <v>0.64042898745519716</v>
      </c>
      <c r="AI658" s="1005">
        <v>5489040</v>
      </c>
      <c r="AJ658" s="1005">
        <f t="shared" si="675"/>
        <v>5142528</v>
      </c>
      <c r="AK658" s="1005">
        <f t="shared" si="676"/>
        <v>346512</v>
      </c>
      <c r="AL658" s="1005">
        <v>13000</v>
      </c>
      <c r="AM658" s="1005">
        <v>11136</v>
      </c>
      <c r="AN658" s="1005">
        <v>11136</v>
      </c>
      <c r="AO658" s="1005">
        <v>0.99260000000000004</v>
      </c>
      <c r="AP658" s="1024">
        <f t="shared" si="711"/>
        <v>0.87776928068223947</v>
      </c>
      <c r="AQ658" s="1005">
        <v>7272480</v>
      </c>
      <c r="AR658" s="1005">
        <f t="shared" si="677"/>
        <v>4971110</v>
      </c>
      <c r="AS658" s="1005">
        <f t="shared" si="678"/>
        <v>2301370</v>
      </c>
      <c r="AT658" s="1005">
        <v>13000</v>
      </c>
      <c r="AU658" s="1005">
        <v>11232</v>
      </c>
      <c r="AV658" s="1005">
        <v>11232</v>
      </c>
      <c r="AW658" s="1005">
        <v>0.99429999999999996</v>
      </c>
      <c r="AX658" s="1024">
        <f t="shared" si="712"/>
        <v>0.8504273504273504</v>
      </c>
      <c r="AY658" s="1005">
        <v>6877440</v>
      </c>
      <c r="AZ658" s="1005">
        <f t="shared" si="679"/>
        <v>4852224</v>
      </c>
      <c r="BA658" s="1005">
        <f t="shared" si="680"/>
        <v>2025216</v>
      </c>
      <c r="BB658" s="1005">
        <v>13000</v>
      </c>
      <c r="BC658" s="1005">
        <v>10800</v>
      </c>
      <c r="BD658" s="1005">
        <v>10800</v>
      </c>
      <c r="BE658" s="1005">
        <v>0.99529999999999996</v>
      </c>
      <c r="BF658" s="1024">
        <f t="shared" si="713"/>
        <v>0.53142174432497014</v>
      </c>
      <c r="BG658" s="1005">
        <v>4270080</v>
      </c>
      <c r="BH658" s="1005">
        <f t="shared" si="681"/>
        <v>4821120</v>
      </c>
      <c r="BI658" s="1005">
        <f t="shared" si="682"/>
        <v>0</v>
      </c>
      <c r="BJ658" s="1005">
        <v>13000</v>
      </c>
      <c r="BK658" s="1005">
        <v>11040</v>
      </c>
      <c r="BL658" s="1005">
        <v>11040</v>
      </c>
      <c r="BM658" s="1005">
        <v>0.99329999999999996</v>
      </c>
      <c r="BN658" s="1024">
        <f t="shared" si="703"/>
        <v>0.84716183574879222</v>
      </c>
      <c r="BO658" s="1005">
        <v>6733920</v>
      </c>
      <c r="BP658" s="1005">
        <f t="shared" si="683"/>
        <v>4769280</v>
      </c>
      <c r="BQ658" s="1005">
        <f t="shared" si="684"/>
        <v>1964640</v>
      </c>
      <c r="BR658" s="1005">
        <v>13000</v>
      </c>
      <c r="BS658" s="1005">
        <v>11280</v>
      </c>
      <c r="BT658" s="1005">
        <v>11280</v>
      </c>
      <c r="BU658" s="1005">
        <v>0.99370000000000003</v>
      </c>
      <c r="BV658" s="1024">
        <f t="shared" si="706"/>
        <v>0.7824010523907573</v>
      </c>
      <c r="BW658" s="1005">
        <v>6566160</v>
      </c>
      <c r="BX658" s="1005">
        <f t="shared" si="686"/>
        <v>5035392</v>
      </c>
      <c r="BY658" s="1005">
        <f t="shared" si="687"/>
        <v>1530768</v>
      </c>
      <c r="BZ658" s="1005">
        <v>13000</v>
      </c>
      <c r="CA658" s="1005">
        <v>11232</v>
      </c>
      <c r="CB658" s="1005">
        <v>11232</v>
      </c>
      <c r="CC658" s="1005">
        <v>0.99380000000000002</v>
      </c>
      <c r="CD658" s="1024">
        <f t="shared" si="705"/>
        <v>0.74122897711607394</v>
      </c>
      <c r="CE658" s="1005">
        <v>6194160</v>
      </c>
      <c r="CF658" s="1005">
        <f t="shared" si="689"/>
        <v>5013965</v>
      </c>
      <c r="CG658" s="1005">
        <f t="shared" si="690"/>
        <v>1180195</v>
      </c>
      <c r="CH658" s="1005">
        <v>13000</v>
      </c>
      <c r="CI658" s="1005">
        <v>11040</v>
      </c>
      <c r="CJ658" s="1005">
        <v>11040</v>
      </c>
      <c r="CK658" s="1005">
        <v>0.99460000000000004</v>
      </c>
      <c r="CL658" s="1024">
        <f t="shared" si="691"/>
        <v>0.73592779503105588</v>
      </c>
      <c r="CM658" s="1005">
        <v>5459760</v>
      </c>
      <c r="CN658" s="1005">
        <f t="shared" si="692"/>
        <v>4451328</v>
      </c>
      <c r="CO658" s="1005">
        <f t="shared" si="693"/>
        <v>1008432</v>
      </c>
      <c r="CP658" s="1005">
        <v>13000</v>
      </c>
      <c r="CQ658" s="1005">
        <v>11088</v>
      </c>
      <c r="CR658" s="1005">
        <v>11088</v>
      </c>
      <c r="CS658" s="1005">
        <v>0.99260000000000004</v>
      </c>
      <c r="CT658" s="1024">
        <f t="shared" si="694"/>
        <v>0.68010170832751482</v>
      </c>
      <c r="CU658" s="1005">
        <v>5610480</v>
      </c>
      <c r="CV658" s="1005">
        <f t="shared" si="695"/>
        <v>4949683</v>
      </c>
      <c r="CW658" s="1005">
        <f t="shared" si="696"/>
        <v>660797</v>
      </c>
    </row>
    <row r="659" spans="1:101">
      <c r="A659" s="1004">
        <v>22</v>
      </c>
      <c r="B659" s="1005" t="s">
        <v>282</v>
      </c>
      <c r="C659" s="1004" t="s">
        <v>1274</v>
      </c>
      <c r="D659" s="1005" t="s">
        <v>1340</v>
      </c>
      <c r="E659" s="1004" t="s">
        <v>119</v>
      </c>
      <c r="F659" s="1004">
        <v>15000</v>
      </c>
      <c r="G659" s="1005">
        <v>13920</v>
      </c>
      <c r="H659" s="1004">
        <v>13920</v>
      </c>
      <c r="I659" s="1005">
        <v>0.98140000000000005</v>
      </c>
      <c r="J659" s="1024">
        <f t="shared" si="707"/>
        <v>0.50454980842911878</v>
      </c>
      <c r="K659" s="1005">
        <v>5056800</v>
      </c>
      <c r="L659" s="1005">
        <f t="shared" si="669"/>
        <v>6013440</v>
      </c>
      <c r="M659" s="1005">
        <f t="shared" si="670"/>
        <v>0</v>
      </c>
      <c r="N659" s="1005">
        <v>15000</v>
      </c>
      <c r="O659" s="1005">
        <v>14880</v>
      </c>
      <c r="P659" s="1005">
        <v>14880</v>
      </c>
      <c r="Q659" s="1005">
        <v>0.9788</v>
      </c>
      <c r="R659" s="1024">
        <f t="shared" si="708"/>
        <v>0.43054110301768989</v>
      </c>
      <c r="S659" s="1005">
        <v>4766400</v>
      </c>
      <c r="T659" s="1005">
        <f t="shared" si="671"/>
        <v>6642432</v>
      </c>
      <c r="U659" s="1005">
        <f t="shared" si="672"/>
        <v>0</v>
      </c>
      <c r="V659" s="1005">
        <v>15000</v>
      </c>
      <c r="W659" s="1005">
        <v>14880</v>
      </c>
      <c r="X659" s="1005">
        <v>14880</v>
      </c>
      <c r="Y659" s="1005">
        <v>0.9829</v>
      </c>
      <c r="Z659" s="1024">
        <f t="shared" si="709"/>
        <v>0.47199820788530467</v>
      </c>
      <c r="AA659" s="1005">
        <v>5056800</v>
      </c>
      <c r="AB659" s="1005">
        <f t="shared" si="673"/>
        <v>6428160</v>
      </c>
      <c r="AC659" s="1005">
        <f t="shared" si="674"/>
        <v>0</v>
      </c>
      <c r="AD659" s="1005">
        <v>15000</v>
      </c>
      <c r="AE659" s="1005">
        <v>19200</v>
      </c>
      <c r="AF659" s="1005">
        <v>19200</v>
      </c>
      <c r="AG659" s="1005">
        <v>0.98419999999999996</v>
      </c>
      <c r="AH659" s="1024">
        <f t="shared" si="710"/>
        <v>0.37382392473118281</v>
      </c>
      <c r="AI659" s="1005">
        <v>5340000</v>
      </c>
      <c r="AJ659" s="1005">
        <f t="shared" si="675"/>
        <v>8570880</v>
      </c>
      <c r="AK659" s="1005">
        <f t="shared" si="676"/>
        <v>0</v>
      </c>
      <c r="AL659" s="1005">
        <v>15000</v>
      </c>
      <c r="AM659" s="1005">
        <v>18720</v>
      </c>
      <c r="AN659" s="1005">
        <v>18720</v>
      </c>
      <c r="AO659" s="1005">
        <v>0.9839</v>
      </c>
      <c r="AP659" s="1024">
        <f t="shared" si="711"/>
        <v>0.37548249241797627</v>
      </c>
      <c r="AQ659" s="1005">
        <v>5229600</v>
      </c>
      <c r="AR659" s="1005">
        <f t="shared" si="677"/>
        <v>8356608</v>
      </c>
      <c r="AS659" s="1005">
        <f t="shared" si="678"/>
        <v>0</v>
      </c>
      <c r="AT659" s="1005">
        <v>15000</v>
      </c>
      <c r="AU659" s="1005">
        <v>12960</v>
      </c>
      <c r="AV659" s="1005">
        <v>12960</v>
      </c>
      <c r="AW659" s="1005">
        <v>0.98740000000000006</v>
      </c>
      <c r="AX659" s="1024">
        <f t="shared" si="712"/>
        <v>0.51388888888888884</v>
      </c>
      <c r="AY659" s="1005">
        <v>4795200</v>
      </c>
      <c r="AZ659" s="1005">
        <f t="shared" si="679"/>
        <v>5598720</v>
      </c>
      <c r="BA659" s="1005">
        <f t="shared" si="680"/>
        <v>0</v>
      </c>
      <c r="BB659" s="1005">
        <v>15000</v>
      </c>
      <c r="BC659" s="1005">
        <v>18720</v>
      </c>
      <c r="BD659" s="1005">
        <v>18720</v>
      </c>
      <c r="BE659" s="1005">
        <v>0.98519999999999996</v>
      </c>
      <c r="BF659" s="1024">
        <f t="shared" si="713"/>
        <v>0.38651089054314863</v>
      </c>
      <c r="BG659" s="1005">
        <v>5383200</v>
      </c>
      <c r="BH659" s="1005">
        <f t="shared" si="681"/>
        <v>8356608</v>
      </c>
      <c r="BI659" s="1005">
        <f t="shared" si="682"/>
        <v>0</v>
      </c>
      <c r="BJ659" s="1005">
        <v>15000</v>
      </c>
      <c r="BK659" s="1005">
        <v>18240</v>
      </c>
      <c r="BL659" s="1005">
        <v>18240</v>
      </c>
      <c r="BM659" s="1005">
        <v>0.98080000000000001</v>
      </c>
      <c r="BN659" s="1024">
        <f t="shared" si="703"/>
        <v>0.39126461988304095</v>
      </c>
      <c r="BO659" s="1005">
        <v>5138400</v>
      </c>
      <c r="BP659" s="1005">
        <f t="shared" si="683"/>
        <v>7879680</v>
      </c>
      <c r="BQ659" s="1005">
        <f t="shared" si="684"/>
        <v>0</v>
      </c>
      <c r="BR659" s="1005">
        <v>15000</v>
      </c>
      <c r="BS659" s="1005">
        <v>13920</v>
      </c>
      <c r="BT659" s="1005">
        <v>13920</v>
      </c>
      <c r="BU659" s="1005">
        <v>0.98499999999999999</v>
      </c>
      <c r="BV659" s="1024">
        <f t="shared" si="706"/>
        <v>0.510752688172043</v>
      </c>
      <c r="BW659" s="1005">
        <v>5289600</v>
      </c>
      <c r="BX659" s="1005">
        <f t="shared" si="686"/>
        <v>6213888</v>
      </c>
      <c r="BY659" s="1005">
        <f t="shared" si="687"/>
        <v>0</v>
      </c>
      <c r="BZ659" s="1005">
        <v>15000</v>
      </c>
      <c r="CA659" s="1005">
        <v>18240</v>
      </c>
      <c r="CB659" s="1005">
        <v>18240</v>
      </c>
      <c r="CC659" s="1005">
        <v>0.98319999999999996</v>
      </c>
      <c r="CD659" s="1024">
        <f t="shared" si="705"/>
        <v>0.38041171477079794</v>
      </c>
      <c r="CE659" s="1005">
        <v>5162400</v>
      </c>
      <c r="CF659" s="1005">
        <f t="shared" si="689"/>
        <v>8142336</v>
      </c>
      <c r="CG659" s="1005">
        <f t="shared" si="690"/>
        <v>0</v>
      </c>
      <c r="CH659" s="1005">
        <v>15000</v>
      </c>
      <c r="CI659" s="1005">
        <v>15840</v>
      </c>
      <c r="CJ659" s="1005">
        <v>15840</v>
      </c>
      <c r="CK659" s="1005">
        <v>0.98319999999999996</v>
      </c>
      <c r="CL659" s="1024">
        <f t="shared" si="691"/>
        <v>0.44530122655122656</v>
      </c>
      <c r="CM659" s="1005">
        <v>4740000</v>
      </c>
      <c r="CN659" s="1005">
        <f t="shared" si="692"/>
        <v>6386688</v>
      </c>
      <c r="CO659" s="1005">
        <f t="shared" si="693"/>
        <v>0</v>
      </c>
      <c r="CP659" s="1005">
        <v>15000</v>
      </c>
      <c r="CQ659" s="1005">
        <v>15360</v>
      </c>
      <c r="CR659" s="1005">
        <v>15360</v>
      </c>
      <c r="CS659" s="1005">
        <v>0.98340000000000005</v>
      </c>
      <c r="CT659" s="1024">
        <f t="shared" si="694"/>
        <v>0.46896001344086019</v>
      </c>
      <c r="CU659" s="1005">
        <v>5359200</v>
      </c>
      <c r="CV659" s="1005">
        <f t="shared" si="695"/>
        <v>6856704</v>
      </c>
      <c r="CW659" s="1005">
        <f t="shared" si="696"/>
        <v>0</v>
      </c>
    </row>
    <row r="660" spans="1:101">
      <c r="A660" s="1004">
        <v>23</v>
      </c>
      <c r="B660" s="1005" t="s">
        <v>1279</v>
      </c>
      <c r="C660" s="1004" t="s">
        <v>1274</v>
      </c>
      <c r="D660" s="1005" t="s">
        <v>1340</v>
      </c>
      <c r="E660" s="1004" t="s">
        <v>119</v>
      </c>
      <c r="F660" s="1004">
        <v>15500</v>
      </c>
      <c r="G660" s="1005">
        <v>18384</v>
      </c>
      <c r="H660" s="1004">
        <v>18384</v>
      </c>
      <c r="I660" s="1005">
        <v>0.95230000000000004</v>
      </c>
      <c r="J660" s="1024">
        <f t="shared" si="707"/>
        <v>0.18532419495213229</v>
      </c>
      <c r="K660" s="1005">
        <v>2453040</v>
      </c>
      <c r="L660" s="1005">
        <f t="shared" si="669"/>
        <v>7941888</v>
      </c>
      <c r="M660" s="1005">
        <f t="shared" si="670"/>
        <v>0</v>
      </c>
      <c r="N660" s="1005">
        <v>14500</v>
      </c>
      <c r="O660" s="1005">
        <v>15216</v>
      </c>
      <c r="P660" s="1005">
        <v>15216</v>
      </c>
      <c r="Q660" s="1005">
        <v>0.99970000000000003</v>
      </c>
      <c r="R660" s="1024">
        <f t="shared" si="708"/>
        <v>0.19338726637495335</v>
      </c>
      <c r="S660" s="1005">
        <v>2189280</v>
      </c>
      <c r="T660" s="1005">
        <f t="shared" si="671"/>
        <v>6792422</v>
      </c>
      <c r="U660" s="1005">
        <f t="shared" si="672"/>
        <v>0</v>
      </c>
      <c r="V660" s="1005">
        <v>15500</v>
      </c>
      <c r="W660" s="1005">
        <v>14064</v>
      </c>
      <c r="X660" s="1005">
        <v>14064</v>
      </c>
      <c r="Y660" s="1005">
        <v>1</v>
      </c>
      <c r="Z660" s="1024">
        <f t="shared" si="709"/>
        <v>0.19133959044368601</v>
      </c>
      <c r="AA660" s="1005">
        <v>1937520</v>
      </c>
      <c r="AB660" s="1005">
        <f t="shared" si="673"/>
        <v>6075648</v>
      </c>
      <c r="AC660" s="1005">
        <f t="shared" si="674"/>
        <v>0</v>
      </c>
      <c r="AD660" s="1005">
        <v>15500</v>
      </c>
      <c r="AE660" s="1005">
        <v>13632</v>
      </c>
      <c r="AF660" s="1005">
        <v>13632</v>
      </c>
      <c r="AG660" s="1005">
        <v>0.99299999999999999</v>
      </c>
      <c r="AH660" s="1024">
        <f t="shared" si="710"/>
        <v>0.2044761850673936</v>
      </c>
      <c r="AI660" s="1005">
        <v>2073840</v>
      </c>
      <c r="AJ660" s="1005">
        <f t="shared" si="675"/>
        <v>6085325</v>
      </c>
      <c r="AK660" s="1005">
        <f t="shared" si="676"/>
        <v>0</v>
      </c>
      <c r="AL660" s="1005">
        <v>15500</v>
      </c>
      <c r="AM660" s="1005">
        <v>15024</v>
      </c>
      <c r="AN660" s="1005">
        <v>15024</v>
      </c>
      <c r="AO660" s="1005">
        <v>0.98839999999999995</v>
      </c>
      <c r="AP660" s="1024">
        <f t="shared" si="711"/>
        <v>0.19693222027551616</v>
      </c>
      <c r="AQ660" s="1005">
        <v>2201280</v>
      </c>
      <c r="AR660" s="1005">
        <f t="shared" si="677"/>
        <v>6706714</v>
      </c>
      <c r="AS660" s="1005">
        <f t="shared" si="678"/>
        <v>0</v>
      </c>
      <c r="AT660" s="1005">
        <v>15500</v>
      </c>
      <c r="AU660" s="1005">
        <v>11904</v>
      </c>
      <c r="AV660" s="1005">
        <v>12400</v>
      </c>
      <c r="AW660" s="1005">
        <v>0.98760000000000003</v>
      </c>
      <c r="AX660" s="1024">
        <f t="shared" si="712"/>
        <v>0.22082213261648745</v>
      </c>
      <c r="AY660" s="1005">
        <v>1892640</v>
      </c>
      <c r="AZ660" s="1005">
        <f t="shared" si="679"/>
        <v>5142528</v>
      </c>
      <c r="BA660" s="1005">
        <f t="shared" si="680"/>
        <v>0</v>
      </c>
      <c r="BB660" s="1005">
        <v>15500</v>
      </c>
      <c r="BC660" s="1005">
        <v>13968</v>
      </c>
      <c r="BD660" s="1005">
        <v>13968</v>
      </c>
      <c r="BE660" s="1005">
        <v>0.98329999999999995</v>
      </c>
      <c r="BF660" s="1024">
        <f t="shared" si="713"/>
        <v>0.19013505524147359</v>
      </c>
      <c r="BG660" s="1005">
        <v>1975920</v>
      </c>
      <c r="BH660" s="1005">
        <f t="shared" si="681"/>
        <v>6235315</v>
      </c>
      <c r="BI660" s="1005">
        <f t="shared" si="682"/>
        <v>0</v>
      </c>
      <c r="BJ660" s="1005">
        <v>15500</v>
      </c>
      <c r="BK660" s="1005">
        <v>16704</v>
      </c>
      <c r="BL660" s="1005">
        <v>16704</v>
      </c>
      <c r="BM660" s="1005">
        <v>0.98919999999999997</v>
      </c>
      <c r="BN660" s="1024">
        <f t="shared" si="703"/>
        <v>0.18213202426564495</v>
      </c>
      <c r="BO660" s="1005">
        <v>2190480</v>
      </c>
      <c r="BP660" s="1005">
        <f t="shared" si="683"/>
        <v>7216128</v>
      </c>
      <c r="BQ660" s="1005">
        <f t="shared" si="684"/>
        <v>0</v>
      </c>
      <c r="BR660" s="1005">
        <v>15500</v>
      </c>
      <c r="BS660" s="1005">
        <v>13488</v>
      </c>
      <c r="BT660" s="1005">
        <v>13488</v>
      </c>
      <c r="BU660" s="1005">
        <v>0.99039999999999995</v>
      </c>
      <c r="BV660" s="1024">
        <f t="shared" si="706"/>
        <v>0.20273696093062413</v>
      </c>
      <c r="BW660" s="1005">
        <v>2034480</v>
      </c>
      <c r="BX660" s="1005">
        <f t="shared" si="686"/>
        <v>6021043</v>
      </c>
      <c r="BY660" s="1005">
        <f t="shared" si="687"/>
        <v>0</v>
      </c>
      <c r="BZ660" s="1005">
        <v>15500</v>
      </c>
      <c r="CA660" s="1005">
        <v>12816</v>
      </c>
      <c r="CB660" s="1005">
        <v>12816</v>
      </c>
      <c r="CC660" s="1005">
        <v>0.98880000000000001</v>
      </c>
      <c r="CD660" s="1024">
        <f t="shared" si="705"/>
        <v>0.22497080262575006</v>
      </c>
      <c r="CE660" s="1005">
        <v>2145120</v>
      </c>
      <c r="CF660" s="1005">
        <f t="shared" si="689"/>
        <v>5721062</v>
      </c>
      <c r="CG660" s="1005">
        <f t="shared" si="690"/>
        <v>0</v>
      </c>
      <c r="CH660" s="1005">
        <v>15500</v>
      </c>
      <c r="CI660" s="1005">
        <v>15600</v>
      </c>
      <c r="CJ660" s="1005">
        <v>15600</v>
      </c>
      <c r="CK660" s="1005">
        <v>0.98619999999999997</v>
      </c>
      <c r="CL660" s="1024">
        <f t="shared" si="691"/>
        <v>0.20448717948717948</v>
      </c>
      <c r="CM660" s="1005">
        <v>2143680</v>
      </c>
      <c r="CN660" s="1005">
        <f t="shared" si="692"/>
        <v>6289920</v>
      </c>
      <c r="CO660" s="1005">
        <f t="shared" si="693"/>
        <v>0</v>
      </c>
      <c r="CP660" s="1005">
        <v>15500</v>
      </c>
      <c r="CQ660" s="1005">
        <v>17424</v>
      </c>
      <c r="CR660" s="1005">
        <v>17424</v>
      </c>
      <c r="CS660" s="1005">
        <v>0.97809999999999997</v>
      </c>
      <c r="CT660" s="1024">
        <f t="shared" si="694"/>
        <v>0.21238780769572557</v>
      </c>
      <c r="CU660" s="1005">
        <v>2753280</v>
      </c>
      <c r="CV660" s="1005">
        <f t="shared" si="695"/>
        <v>7778074</v>
      </c>
      <c r="CW660" s="1005">
        <f t="shared" si="696"/>
        <v>0</v>
      </c>
    </row>
    <row r="661" spans="1:101">
      <c r="A661" s="1004">
        <v>24</v>
      </c>
      <c r="B661" s="1005" t="s">
        <v>602</v>
      </c>
      <c r="C661" s="1004" t="s">
        <v>1274</v>
      </c>
      <c r="D661" s="1005" t="s">
        <v>1340</v>
      </c>
      <c r="E661" s="1004" t="s">
        <v>119</v>
      </c>
      <c r="F661" s="1004">
        <v>16500</v>
      </c>
      <c r="G661" s="1005">
        <v>17904</v>
      </c>
      <c r="H661" s="1004">
        <v>17904</v>
      </c>
      <c r="I661" s="1005">
        <v>0.96730000000000005</v>
      </c>
      <c r="J661" s="1024">
        <f t="shared" si="707"/>
        <v>0.349279490616622</v>
      </c>
      <c r="K661" s="1005">
        <v>4502520</v>
      </c>
      <c r="L661" s="1005">
        <f t="shared" si="669"/>
        <v>7734528</v>
      </c>
      <c r="M661" s="1005">
        <f t="shared" si="670"/>
        <v>0</v>
      </c>
      <c r="N661" s="1005">
        <v>16500</v>
      </c>
      <c r="O661" s="1005">
        <v>15552</v>
      </c>
      <c r="P661" s="1005">
        <v>15552</v>
      </c>
      <c r="Q661" s="1005">
        <v>0.95179999999999998</v>
      </c>
      <c r="R661" s="1024">
        <f t="shared" si="708"/>
        <v>0.35901408801274393</v>
      </c>
      <c r="S661" s="1005">
        <v>4154040</v>
      </c>
      <c r="T661" s="1005">
        <f t="shared" si="671"/>
        <v>6942413</v>
      </c>
      <c r="U661" s="1005">
        <f t="shared" si="672"/>
        <v>0</v>
      </c>
      <c r="V661" s="1005">
        <v>16500</v>
      </c>
      <c r="W661" s="1005">
        <v>16560</v>
      </c>
      <c r="X661" s="1005">
        <v>16560</v>
      </c>
      <c r="Y661" s="1005">
        <v>0.97130000000000005</v>
      </c>
      <c r="Z661" s="1024">
        <f t="shared" si="709"/>
        <v>0.36973631239935589</v>
      </c>
      <c r="AA661" s="1005">
        <v>4408440</v>
      </c>
      <c r="AB661" s="1005">
        <f t="shared" si="673"/>
        <v>7153920</v>
      </c>
      <c r="AC661" s="1005">
        <f t="shared" si="674"/>
        <v>0</v>
      </c>
      <c r="AD661" s="1005">
        <v>16500</v>
      </c>
      <c r="AE661" s="1005">
        <v>16344</v>
      </c>
      <c r="AF661" s="1005">
        <v>16344</v>
      </c>
      <c r="AG661" s="1005">
        <v>0.9718</v>
      </c>
      <c r="AH661" s="1024">
        <f t="shared" si="710"/>
        <v>0.39932775961978745</v>
      </c>
      <c r="AI661" s="1005">
        <v>4855800</v>
      </c>
      <c r="AJ661" s="1005">
        <f t="shared" si="675"/>
        <v>7295962</v>
      </c>
      <c r="AK661" s="1005">
        <f t="shared" si="676"/>
        <v>0</v>
      </c>
      <c r="AL661" s="1005">
        <v>16500</v>
      </c>
      <c r="AM661" s="1005">
        <v>13872</v>
      </c>
      <c r="AN661" s="1005">
        <v>13872</v>
      </c>
      <c r="AO661" s="1005">
        <v>0.96860000000000002</v>
      </c>
      <c r="AP661" s="1024">
        <f t="shared" si="711"/>
        <v>0.47696450496707221</v>
      </c>
      <c r="AQ661" s="1005">
        <v>4922640</v>
      </c>
      <c r="AR661" s="1005">
        <f t="shared" si="677"/>
        <v>6192461</v>
      </c>
      <c r="AS661" s="1005">
        <f t="shared" si="678"/>
        <v>0</v>
      </c>
      <c r="AT661" s="1005">
        <v>16500</v>
      </c>
      <c r="AU661" s="1005">
        <v>15888</v>
      </c>
      <c r="AV661" s="1005">
        <v>15888</v>
      </c>
      <c r="AW661" s="1005">
        <v>0.9708</v>
      </c>
      <c r="AX661" s="1024">
        <f t="shared" si="712"/>
        <v>0.40916624706277277</v>
      </c>
      <c r="AY661" s="1005">
        <v>4680600</v>
      </c>
      <c r="AZ661" s="1005">
        <f t="shared" si="679"/>
        <v>6863616</v>
      </c>
      <c r="BA661" s="1005">
        <f t="shared" si="680"/>
        <v>0</v>
      </c>
      <c r="BB661" s="1005">
        <v>16500</v>
      </c>
      <c r="BC661" s="1005">
        <v>16608</v>
      </c>
      <c r="BD661" s="1005">
        <v>16608</v>
      </c>
      <c r="BE661" s="1005">
        <v>0.97360000000000002</v>
      </c>
      <c r="BF661" s="1024">
        <f t="shared" si="713"/>
        <v>0.41460780657592144</v>
      </c>
      <c r="BG661" s="1005">
        <v>5123040</v>
      </c>
      <c r="BH661" s="1005">
        <f t="shared" si="681"/>
        <v>7413811</v>
      </c>
      <c r="BI661" s="1005">
        <f t="shared" si="682"/>
        <v>0</v>
      </c>
      <c r="BJ661" s="1005">
        <v>16500</v>
      </c>
      <c r="BK661" s="1005">
        <v>15672</v>
      </c>
      <c r="BL661" s="1005">
        <v>15672</v>
      </c>
      <c r="BM661" s="1005">
        <v>0.9748</v>
      </c>
      <c r="BN661" s="1024">
        <f t="shared" si="703"/>
        <v>0.43293772332822866</v>
      </c>
      <c r="BO661" s="1005">
        <v>4885200</v>
      </c>
      <c r="BP661" s="1005">
        <f t="shared" si="683"/>
        <v>6770304</v>
      </c>
      <c r="BQ661" s="1005">
        <f t="shared" si="684"/>
        <v>0</v>
      </c>
      <c r="BR661" s="1005">
        <v>16500</v>
      </c>
      <c r="BS661" s="1005">
        <v>13560</v>
      </c>
      <c r="BT661" s="1005">
        <v>13560</v>
      </c>
      <c r="BU661" s="1005">
        <v>0.97289999999999999</v>
      </c>
      <c r="BV661" s="1024">
        <f t="shared" si="706"/>
        <v>0.4844656960700352</v>
      </c>
      <c r="BW661" s="1005">
        <v>4887600</v>
      </c>
      <c r="BX661" s="1005">
        <f t="shared" si="686"/>
        <v>6053184</v>
      </c>
      <c r="BY661" s="1005">
        <f t="shared" si="687"/>
        <v>0</v>
      </c>
      <c r="BZ661" s="1005">
        <v>16500</v>
      </c>
      <c r="CA661" s="1005">
        <v>18888</v>
      </c>
      <c r="CB661" s="1005">
        <v>18888</v>
      </c>
      <c r="CC661" s="1005">
        <v>0.96809999999999996</v>
      </c>
      <c r="CD661" s="1024">
        <f t="shared" si="705"/>
        <v>0.35425291360959682</v>
      </c>
      <c r="CE661" s="1005">
        <v>4978200</v>
      </c>
      <c r="CF661" s="1005">
        <f t="shared" si="689"/>
        <v>8431603</v>
      </c>
      <c r="CG661" s="1005">
        <f t="shared" si="690"/>
        <v>0</v>
      </c>
      <c r="CH661" s="1005">
        <v>16500</v>
      </c>
      <c r="CI661" s="1005">
        <v>19224</v>
      </c>
      <c r="CJ661" s="1005">
        <v>19224</v>
      </c>
      <c r="CK661" s="1005">
        <v>0.96819999999999995</v>
      </c>
      <c r="CL661" s="1024">
        <f t="shared" si="691"/>
        <v>0.34335800487485879</v>
      </c>
      <c r="CM661" s="1005">
        <v>4435680</v>
      </c>
      <c r="CN661" s="1005">
        <f t="shared" si="692"/>
        <v>7751117</v>
      </c>
      <c r="CO661" s="1005">
        <f t="shared" si="693"/>
        <v>0</v>
      </c>
      <c r="CP661" s="1005">
        <v>16500</v>
      </c>
      <c r="CQ661" s="1005">
        <v>13896</v>
      </c>
      <c r="CR661" s="1005">
        <v>13896</v>
      </c>
      <c r="CS661" s="1005">
        <v>0.96850000000000003</v>
      </c>
      <c r="CT661" s="1024">
        <f t="shared" si="694"/>
        <v>0.47713893067394653</v>
      </c>
      <c r="CU661" s="1005">
        <v>4932960</v>
      </c>
      <c r="CV661" s="1005">
        <f t="shared" si="695"/>
        <v>6203174</v>
      </c>
      <c r="CW661" s="1005">
        <f t="shared" si="696"/>
        <v>0</v>
      </c>
    </row>
    <row r="662" spans="1:101">
      <c r="A662" s="1004">
        <v>25</v>
      </c>
      <c r="B662" s="1005" t="s">
        <v>823</v>
      </c>
      <c r="C662" s="1004" t="s">
        <v>1276</v>
      </c>
      <c r="D662" s="1005" t="s">
        <v>2011</v>
      </c>
      <c r="E662" s="1004" t="s">
        <v>119</v>
      </c>
      <c r="F662" s="1004">
        <v>16667</v>
      </c>
      <c r="G662" s="1005">
        <v>8736</v>
      </c>
      <c r="H662" s="1004">
        <v>13333.6</v>
      </c>
      <c r="I662" s="1005">
        <v>0.98929999999999996</v>
      </c>
      <c r="J662" s="1024">
        <f t="shared" si="707"/>
        <v>6.4522283272283279E-2</v>
      </c>
      <c r="K662" s="1005">
        <v>405840</v>
      </c>
      <c r="L662" s="1005">
        <f t="shared" si="669"/>
        <v>3773952</v>
      </c>
      <c r="M662" s="1005">
        <f t="shared" si="670"/>
        <v>0</v>
      </c>
      <c r="N662" s="1005">
        <v>16667</v>
      </c>
      <c r="O662" s="1005">
        <v>10416</v>
      </c>
      <c r="P662" s="1005">
        <v>13333.6</v>
      </c>
      <c r="Q662" s="1005">
        <v>0.99690000000000001</v>
      </c>
      <c r="R662" s="1024">
        <f t="shared" si="708"/>
        <v>9.0555472969624892E-2</v>
      </c>
      <c r="S662" s="1005">
        <v>701760</v>
      </c>
      <c r="T662" s="1005">
        <f t="shared" si="671"/>
        <v>4649702</v>
      </c>
      <c r="U662" s="1005">
        <f t="shared" si="672"/>
        <v>0</v>
      </c>
      <c r="V662" s="1005">
        <v>16667</v>
      </c>
      <c r="W662" s="1005">
        <v>0</v>
      </c>
      <c r="X662" s="1005">
        <v>13333.6</v>
      </c>
      <c r="Y662" s="1005">
        <v>0</v>
      </c>
      <c r="Z662" s="1024">
        <v>0</v>
      </c>
      <c r="AA662" s="1005">
        <v>0</v>
      </c>
      <c r="AB662" s="1005">
        <f t="shared" si="673"/>
        <v>0</v>
      </c>
      <c r="AC662" s="1005">
        <f t="shared" si="674"/>
        <v>0</v>
      </c>
      <c r="AD662" s="1005">
        <v>16667</v>
      </c>
      <c r="AE662" s="1005">
        <v>0</v>
      </c>
      <c r="AF662" s="1005">
        <v>13333.6</v>
      </c>
      <c r="AG662" s="1005">
        <v>0</v>
      </c>
      <c r="AH662" s="1024">
        <v>0</v>
      </c>
      <c r="AI662" s="1005">
        <v>0</v>
      </c>
      <c r="AJ662" s="1005">
        <f t="shared" si="675"/>
        <v>0</v>
      </c>
      <c r="AK662" s="1005">
        <f t="shared" si="676"/>
        <v>0</v>
      </c>
      <c r="AL662" s="1005">
        <v>16667</v>
      </c>
      <c r="AM662" s="1005">
        <v>0</v>
      </c>
      <c r="AN662" s="1005">
        <v>13333.6</v>
      </c>
      <c r="AO662" s="1005">
        <v>0</v>
      </c>
      <c r="AP662" s="1024">
        <v>0</v>
      </c>
      <c r="AQ662" s="1005">
        <v>0</v>
      </c>
      <c r="AR662" s="1005">
        <f t="shared" si="677"/>
        <v>0</v>
      </c>
      <c r="AS662" s="1005">
        <f t="shared" si="678"/>
        <v>0</v>
      </c>
      <c r="AT662" s="1005">
        <v>16667</v>
      </c>
      <c r="AU662" s="1005">
        <v>0</v>
      </c>
      <c r="AV662" s="1005">
        <v>13333.6</v>
      </c>
      <c r="AW662" s="1005">
        <v>0</v>
      </c>
      <c r="AX662" s="1024">
        <v>0</v>
      </c>
      <c r="AY662" s="1005">
        <v>0</v>
      </c>
      <c r="AZ662" s="1005">
        <f t="shared" si="679"/>
        <v>0</v>
      </c>
      <c r="BA662" s="1005">
        <f t="shared" si="680"/>
        <v>0</v>
      </c>
      <c r="BB662" s="1005">
        <v>16667</v>
      </c>
      <c r="BC662" s="1005">
        <v>0</v>
      </c>
      <c r="BD662" s="1005">
        <v>13333.6</v>
      </c>
      <c r="BE662" s="1005">
        <v>0</v>
      </c>
      <c r="BF662" s="1024">
        <v>0</v>
      </c>
      <c r="BG662" s="1005">
        <v>0</v>
      </c>
      <c r="BH662" s="1005">
        <f t="shared" si="681"/>
        <v>0</v>
      </c>
      <c r="BI662" s="1005">
        <f t="shared" si="682"/>
        <v>0</v>
      </c>
      <c r="BJ662" s="1005">
        <v>16667</v>
      </c>
      <c r="BK662" s="1005">
        <v>0</v>
      </c>
      <c r="BL662" s="1005">
        <v>13333.6</v>
      </c>
      <c r="BM662" s="1005">
        <v>0</v>
      </c>
      <c r="BN662" s="1024">
        <v>0</v>
      </c>
      <c r="BO662" s="1005">
        <v>0</v>
      </c>
      <c r="BP662" s="1005">
        <f t="shared" si="683"/>
        <v>0</v>
      </c>
      <c r="BQ662" s="1005">
        <f t="shared" si="684"/>
        <v>0</v>
      </c>
      <c r="BR662" s="1005">
        <v>16667</v>
      </c>
      <c r="BS662" s="1005">
        <v>192</v>
      </c>
      <c r="BT662" s="1005">
        <v>13333.6</v>
      </c>
      <c r="BU662" s="1005">
        <v>0.59370000000000001</v>
      </c>
      <c r="BV662" s="1024">
        <f t="shared" si="706"/>
        <v>0.10752688172043011</v>
      </c>
      <c r="BW662" s="1005">
        <v>15360</v>
      </c>
      <c r="BX662" s="1005">
        <f t="shared" si="686"/>
        <v>85709</v>
      </c>
      <c r="BY662" s="1005">
        <f t="shared" si="687"/>
        <v>0</v>
      </c>
      <c r="BZ662" s="1005">
        <v>16667</v>
      </c>
      <c r="CA662" s="1005">
        <v>144</v>
      </c>
      <c r="CB662" s="1005">
        <v>13333.6</v>
      </c>
      <c r="CC662" s="1005">
        <v>0.88370000000000004</v>
      </c>
      <c r="CD662" s="1024">
        <f t="shared" si="705"/>
        <v>0.28897849462365593</v>
      </c>
      <c r="CE662" s="1005">
        <v>30960</v>
      </c>
      <c r="CF662" s="1005">
        <f t="shared" si="689"/>
        <v>64282</v>
      </c>
      <c r="CG662" s="1005">
        <f t="shared" si="690"/>
        <v>0</v>
      </c>
      <c r="CH662" s="1005">
        <v>16667</v>
      </c>
      <c r="CI662" s="1005">
        <v>0</v>
      </c>
      <c r="CJ662" s="1005">
        <v>13333.6</v>
      </c>
      <c r="CK662" s="1005">
        <v>0</v>
      </c>
      <c r="CL662" s="1024">
        <v>0</v>
      </c>
      <c r="CM662" s="1005">
        <v>0</v>
      </c>
      <c r="CN662" s="1005">
        <f t="shared" si="692"/>
        <v>0</v>
      </c>
      <c r="CO662" s="1005">
        <f t="shared" si="693"/>
        <v>0</v>
      </c>
      <c r="CP662" s="1005">
        <v>16667</v>
      </c>
      <c r="CQ662" s="1005">
        <v>0</v>
      </c>
      <c r="CR662" s="1005">
        <v>13333.6</v>
      </c>
      <c r="CS662" s="1005">
        <v>0</v>
      </c>
      <c r="CT662" s="1024">
        <v>0</v>
      </c>
      <c r="CU662" s="1005">
        <v>0</v>
      </c>
      <c r="CV662" s="1005">
        <f t="shared" si="695"/>
        <v>0</v>
      </c>
      <c r="CW662" s="1005">
        <f t="shared" si="696"/>
        <v>0</v>
      </c>
    </row>
    <row r="663" spans="1:101">
      <c r="A663" s="1004">
        <v>26</v>
      </c>
      <c r="B663" s="1005" t="s">
        <v>621</v>
      </c>
      <c r="C663" s="1004" t="s">
        <v>1274</v>
      </c>
      <c r="D663" s="1005" t="s">
        <v>2303</v>
      </c>
      <c r="E663" s="1004" t="s">
        <v>119</v>
      </c>
      <c r="F663" s="1004">
        <v>16667</v>
      </c>
      <c r="G663" s="1005">
        <v>12761.05</v>
      </c>
      <c r="H663" s="1004">
        <v>13333.6</v>
      </c>
      <c r="I663" s="1005">
        <v>0.96760000000000002</v>
      </c>
      <c r="J663" s="1024">
        <f t="shared" si="707"/>
        <v>0.36103797188406211</v>
      </c>
      <c r="K663" s="1005">
        <v>3317201</v>
      </c>
      <c r="L663" s="1005">
        <f t="shared" si="669"/>
        <v>5512774</v>
      </c>
      <c r="M663" s="1005">
        <f t="shared" si="670"/>
        <v>0</v>
      </c>
      <c r="N663" s="1005">
        <v>16667</v>
      </c>
      <c r="O663" s="1005">
        <v>18073.7</v>
      </c>
      <c r="P663" s="1005">
        <v>18073.7</v>
      </c>
      <c r="Q663" s="1005">
        <v>0.97040000000000004</v>
      </c>
      <c r="R663" s="1024">
        <f t="shared" si="708"/>
        <v>0.24626929249837923</v>
      </c>
      <c r="S663" s="1005">
        <v>3311542</v>
      </c>
      <c r="T663" s="1005">
        <f t="shared" si="671"/>
        <v>8068100</v>
      </c>
      <c r="U663" s="1005">
        <f t="shared" si="672"/>
        <v>0</v>
      </c>
      <c r="V663" s="1005">
        <v>16667</v>
      </c>
      <c r="W663" s="1005">
        <v>11170.8</v>
      </c>
      <c r="X663" s="1005">
        <v>13333.6</v>
      </c>
      <c r="Y663" s="1005">
        <v>0.98270000000000002</v>
      </c>
      <c r="Z663" s="1024">
        <f t="shared" ref="Z663:Z678" si="714">+(AA663/(24*30*W663))</f>
        <v>0.34715856419315444</v>
      </c>
      <c r="AA663" s="1005">
        <v>2792188</v>
      </c>
      <c r="AB663" s="1005">
        <f t="shared" si="673"/>
        <v>4825786</v>
      </c>
      <c r="AC663" s="1005">
        <f t="shared" si="674"/>
        <v>0</v>
      </c>
      <c r="AD663" s="1005">
        <v>16667</v>
      </c>
      <c r="AE663" s="1005">
        <v>12262.81</v>
      </c>
      <c r="AF663" s="1005">
        <v>13333.6</v>
      </c>
      <c r="AG663" s="1005">
        <v>0.97870000000000001</v>
      </c>
      <c r="AH663" s="1024">
        <f t="shared" ref="AH663:AH678" si="715">+(AI663/(24*31*AE663))</f>
        <v>0.32895642251057322</v>
      </c>
      <c r="AI663" s="1005">
        <v>3001244</v>
      </c>
      <c r="AJ663" s="1005">
        <f t="shared" si="675"/>
        <v>5474118</v>
      </c>
      <c r="AK663" s="1005">
        <f t="shared" si="676"/>
        <v>0</v>
      </c>
      <c r="AL663" s="1005">
        <v>16667</v>
      </c>
      <c r="AM663" s="1005">
        <v>13778.2</v>
      </c>
      <c r="AN663" s="1005">
        <v>13778.2</v>
      </c>
      <c r="AO663" s="1005">
        <v>0.97189999999999999</v>
      </c>
      <c r="AP663" s="1024">
        <f t="shared" ref="AP663:AP678" si="716">+(AQ663/(24*31*AM663))</f>
        <v>0.32268336703937633</v>
      </c>
      <c r="AQ663" s="1005">
        <v>3307821</v>
      </c>
      <c r="AR663" s="1005">
        <f t="shared" si="677"/>
        <v>6150588</v>
      </c>
      <c r="AS663" s="1005">
        <f t="shared" si="678"/>
        <v>0</v>
      </c>
      <c r="AT663" s="1005">
        <v>16667</v>
      </c>
      <c r="AU663" s="1005">
        <v>15109.4</v>
      </c>
      <c r="AV663" s="1005">
        <v>15109.4</v>
      </c>
      <c r="AW663" s="1005">
        <v>0.97540000000000004</v>
      </c>
      <c r="AX663" s="1024">
        <f t="shared" ref="AX663:AX678" si="717">+(AY663/(24*30*AU663))</f>
        <v>0.21483682711130525</v>
      </c>
      <c r="AY663" s="1005">
        <v>2337160</v>
      </c>
      <c r="AZ663" s="1005">
        <f t="shared" si="679"/>
        <v>6527261</v>
      </c>
      <c r="BA663" s="1005">
        <f t="shared" si="680"/>
        <v>0</v>
      </c>
      <c r="BB663" s="1005">
        <v>16667</v>
      </c>
      <c r="BC663" s="1005">
        <v>16535</v>
      </c>
      <c r="BD663" s="1005">
        <v>16535</v>
      </c>
      <c r="BE663" s="1005">
        <v>0.97240000000000004</v>
      </c>
      <c r="BF663" s="1024">
        <f t="shared" ref="BF663:BF673" si="718">+(BG663/(24*31*BC663))</f>
        <v>0.32499122096822963</v>
      </c>
      <c r="BG663" s="1005">
        <v>3998055</v>
      </c>
      <c r="BH663" s="1005">
        <f t="shared" si="681"/>
        <v>7381224</v>
      </c>
      <c r="BI663" s="1005">
        <f t="shared" si="682"/>
        <v>0</v>
      </c>
      <c r="BJ663" s="1005">
        <v>16667</v>
      </c>
      <c r="BK663" s="1005">
        <v>15482.98</v>
      </c>
      <c r="BL663" s="1005">
        <v>15482.98</v>
      </c>
      <c r="BM663" s="1005">
        <v>0.96660000000000001</v>
      </c>
      <c r="BN663" s="1024">
        <f t="shared" ref="BN663:BN673" si="719">+(BO663/(24*30*BK663))</f>
        <v>0.29955931179484396</v>
      </c>
      <c r="BO663" s="1005">
        <v>3339411</v>
      </c>
      <c r="BP663" s="1005">
        <f t="shared" si="683"/>
        <v>6688647</v>
      </c>
      <c r="BQ663" s="1005">
        <f t="shared" si="684"/>
        <v>0</v>
      </c>
      <c r="BR663" s="1005">
        <v>16667</v>
      </c>
      <c r="BS663" s="1005">
        <v>13105</v>
      </c>
      <c r="BT663" s="1005">
        <v>13333.6</v>
      </c>
      <c r="BU663" s="1005">
        <v>0.97040000000000004</v>
      </c>
      <c r="BV663" s="1024">
        <f t="shared" si="706"/>
        <v>0.36853587443026342</v>
      </c>
      <c r="BW663" s="1005">
        <v>3593269</v>
      </c>
      <c r="BX663" s="1005">
        <f t="shared" si="686"/>
        <v>5850072</v>
      </c>
      <c r="BY663" s="1005">
        <f t="shared" si="687"/>
        <v>0</v>
      </c>
      <c r="BZ663" s="1005">
        <v>16667</v>
      </c>
      <c r="CA663" s="1005">
        <v>11715.51</v>
      </c>
      <c r="CB663" s="1005">
        <v>13333.6</v>
      </c>
      <c r="CC663" s="1005">
        <v>0.97240000000000004</v>
      </c>
      <c r="CD663" s="1024">
        <f t="shared" si="705"/>
        <v>0.192775994047336</v>
      </c>
      <c r="CE663" s="1005">
        <v>1680301</v>
      </c>
      <c r="CF663" s="1005">
        <f t="shared" si="689"/>
        <v>5229804</v>
      </c>
      <c r="CG663" s="1005">
        <f t="shared" si="690"/>
        <v>0</v>
      </c>
      <c r="CH663" s="1005">
        <v>16667</v>
      </c>
      <c r="CI663" s="1005">
        <v>10189.5</v>
      </c>
      <c r="CJ663" s="1005">
        <v>13333.6</v>
      </c>
      <c r="CK663" s="1005">
        <v>0.9738</v>
      </c>
      <c r="CL663" s="1024">
        <f t="shared" ref="CL663:CL673" si="720">+(CM663/(24*28*CI663))</f>
        <v>0.24242071086248917</v>
      </c>
      <c r="CM663" s="1005">
        <v>1659938</v>
      </c>
      <c r="CN663" s="1005">
        <f t="shared" si="692"/>
        <v>4108406</v>
      </c>
      <c r="CO663" s="1005">
        <f t="shared" si="693"/>
        <v>0</v>
      </c>
      <c r="CP663" s="1005">
        <v>16667</v>
      </c>
      <c r="CQ663" s="1005">
        <v>12010</v>
      </c>
      <c r="CR663" s="1005">
        <v>13333.6</v>
      </c>
      <c r="CS663" s="1005">
        <v>0.97809999999999997</v>
      </c>
      <c r="CT663" s="1024">
        <f t="shared" ref="CT663:CT673" si="721">+(CU663/(24*31*CQ663))</f>
        <v>0.13764683104581307</v>
      </c>
      <c r="CU663" s="1005">
        <v>1229935</v>
      </c>
      <c r="CV663" s="1005">
        <f t="shared" si="695"/>
        <v>5361264</v>
      </c>
      <c r="CW663" s="1005">
        <f t="shared" si="696"/>
        <v>0</v>
      </c>
    </row>
    <row r="664" spans="1:101">
      <c r="A664" s="1004">
        <v>27</v>
      </c>
      <c r="B664" s="1005" t="s">
        <v>283</v>
      </c>
      <c r="C664" s="1004" t="s">
        <v>1274</v>
      </c>
      <c r="D664" s="1005" t="s">
        <v>1340</v>
      </c>
      <c r="E664" s="1004" t="s">
        <v>119</v>
      </c>
      <c r="F664" s="1004">
        <v>18000</v>
      </c>
      <c r="G664" s="1005">
        <v>16120</v>
      </c>
      <c r="H664" s="1004">
        <v>16120</v>
      </c>
      <c r="I664" s="1005">
        <v>0.9637</v>
      </c>
      <c r="J664" s="1024">
        <f t="shared" si="707"/>
        <v>0.42667493796526057</v>
      </c>
      <c r="K664" s="1005">
        <v>4952160</v>
      </c>
      <c r="L664" s="1005">
        <f t="shared" si="669"/>
        <v>6963840</v>
      </c>
      <c r="M664" s="1005">
        <f t="shared" si="670"/>
        <v>0</v>
      </c>
      <c r="N664" s="1005">
        <v>18000</v>
      </c>
      <c r="O664" s="1005">
        <v>15080</v>
      </c>
      <c r="P664" s="1005">
        <v>15080</v>
      </c>
      <c r="Q664" s="1005">
        <v>0.94640000000000002</v>
      </c>
      <c r="R664" s="1024">
        <f t="shared" si="708"/>
        <v>0.40627406520065029</v>
      </c>
      <c r="S664" s="1005">
        <v>4558200</v>
      </c>
      <c r="T664" s="1005">
        <f t="shared" si="671"/>
        <v>6731712</v>
      </c>
      <c r="U664" s="1005">
        <f t="shared" si="672"/>
        <v>0</v>
      </c>
      <c r="V664" s="1005">
        <v>18000</v>
      </c>
      <c r="W664" s="1005">
        <v>14920</v>
      </c>
      <c r="X664" s="1005">
        <v>14920</v>
      </c>
      <c r="Y664" s="1005">
        <v>0.96699999999999997</v>
      </c>
      <c r="Z664" s="1024">
        <f t="shared" si="714"/>
        <v>0.45090575662794163</v>
      </c>
      <c r="AA664" s="1005">
        <v>4843810</v>
      </c>
      <c r="AB664" s="1005">
        <f t="shared" si="673"/>
        <v>6445440</v>
      </c>
      <c r="AC664" s="1005">
        <f t="shared" si="674"/>
        <v>0</v>
      </c>
      <c r="AD664" s="1005">
        <v>18000</v>
      </c>
      <c r="AE664" s="1005">
        <v>15800</v>
      </c>
      <c r="AF664" s="1005">
        <v>15800</v>
      </c>
      <c r="AG664" s="1005">
        <v>0.96719999999999995</v>
      </c>
      <c r="AH664" s="1024">
        <f t="shared" si="715"/>
        <v>0.44188274125493399</v>
      </c>
      <c r="AI664" s="1005">
        <v>5194420</v>
      </c>
      <c r="AJ664" s="1005">
        <f t="shared" si="675"/>
        <v>7053120</v>
      </c>
      <c r="AK664" s="1005">
        <f t="shared" si="676"/>
        <v>0</v>
      </c>
      <c r="AL664" s="1005">
        <v>18000</v>
      </c>
      <c r="AM664" s="1005">
        <v>14520</v>
      </c>
      <c r="AN664" s="1005">
        <v>14520</v>
      </c>
      <c r="AO664" s="1005">
        <v>0.96540000000000004</v>
      </c>
      <c r="AP664" s="1024">
        <f t="shared" si="716"/>
        <v>0.46524630468911993</v>
      </c>
      <c r="AQ664" s="1005">
        <v>5026000</v>
      </c>
      <c r="AR664" s="1005">
        <f t="shared" si="677"/>
        <v>6481728</v>
      </c>
      <c r="AS664" s="1005">
        <f t="shared" si="678"/>
        <v>0</v>
      </c>
      <c r="AT664" s="1005">
        <v>18000</v>
      </c>
      <c r="AU664" s="1005">
        <v>14600</v>
      </c>
      <c r="AV664" s="1005">
        <v>14600</v>
      </c>
      <c r="AW664" s="1005">
        <v>0.96340000000000003</v>
      </c>
      <c r="AX664" s="1024">
        <f t="shared" si="717"/>
        <v>0.45241818873668188</v>
      </c>
      <c r="AY664" s="1005">
        <v>4755820</v>
      </c>
      <c r="AZ664" s="1005">
        <f t="shared" si="679"/>
        <v>6307200</v>
      </c>
      <c r="BA664" s="1005">
        <f t="shared" si="680"/>
        <v>0</v>
      </c>
      <c r="BB664" s="1005">
        <v>18000</v>
      </c>
      <c r="BC664" s="1005">
        <v>19440</v>
      </c>
      <c r="BD664" s="1005">
        <v>19440</v>
      </c>
      <c r="BE664" s="1005">
        <v>0.96789999999999998</v>
      </c>
      <c r="BF664" s="1024">
        <f t="shared" si="718"/>
        <v>0.35687419797336167</v>
      </c>
      <c r="BG664" s="1005">
        <v>5161600</v>
      </c>
      <c r="BH664" s="1005">
        <f t="shared" si="681"/>
        <v>8678016</v>
      </c>
      <c r="BI664" s="1005">
        <f t="shared" si="682"/>
        <v>0</v>
      </c>
      <c r="BJ664" s="1005">
        <v>18000</v>
      </c>
      <c r="BK664" s="1005">
        <v>14920</v>
      </c>
      <c r="BL664" s="1005">
        <v>14920</v>
      </c>
      <c r="BM664" s="1005">
        <v>0.96850000000000003</v>
      </c>
      <c r="BN664" s="1024">
        <f t="shared" si="719"/>
        <v>0.46417374143580575</v>
      </c>
      <c r="BO664" s="1005">
        <v>4986340</v>
      </c>
      <c r="BP664" s="1005">
        <f t="shared" si="683"/>
        <v>6445440</v>
      </c>
      <c r="BQ664" s="1005">
        <f t="shared" si="684"/>
        <v>0</v>
      </c>
      <c r="BR664" s="1005">
        <v>18000</v>
      </c>
      <c r="BS664" s="1005">
        <v>20320</v>
      </c>
      <c r="BT664" s="1005">
        <v>20320</v>
      </c>
      <c r="BU664" s="1005">
        <v>0.96760000000000002</v>
      </c>
      <c r="BV664" s="1024">
        <f t="shared" si="706"/>
        <v>0.34195413703327404</v>
      </c>
      <c r="BW664" s="1005">
        <v>5169690</v>
      </c>
      <c r="BX664" s="1005">
        <f t="shared" si="686"/>
        <v>9070848</v>
      </c>
      <c r="BY664" s="1005">
        <f t="shared" si="687"/>
        <v>0</v>
      </c>
      <c r="BZ664" s="1005">
        <v>18000</v>
      </c>
      <c r="CA664" s="1005">
        <v>14040</v>
      </c>
      <c r="CB664" s="1005">
        <v>14400</v>
      </c>
      <c r="CC664" s="1005">
        <v>0.96589999999999998</v>
      </c>
      <c r="CD664" s="1024">
        <f t="shared" si="705"/>
        <v>0.46366851239163065</v>
      </c>
      <c r="CE664" s="1005">
        <v>4843370</v>
      </c>
      <c r="CF664" s="1005">
        <f t="shared" si="689"/>
        <v>6267456</v>
      </c>
      <c r="CG664" s="1005">
        <f t="shared" si="690"/>
        <v>0</v>
      </c>
      <c r="CH664" s="1005">
        <v>18000</v>
      </c>
      <c r="CI664" s="1005">
        <v>15280</v>
      </c>
      <c r="CJ664" s="1005">
        <v>15280</v>
      </c>
      <c r="CK664" s="1005">
        <v>0.96379999999999999</v>
      </c>
      <c r="CL664" s="1024">
        <f t="shared" si="720"/>
        <v>0.45938707616554475</v>
      </c>
      <c r="CM664" s="1005">
        <v>4717060</v>
      </c>
      <c r="CN664" s="1005">
        <f t="shared" si="692"/>
        <v>6160896</v>
      </c>
      <c r="CO664" s="1005">
        <f t="shared" si="693"/>
        <v>0</v>
      </c>
      <c r="CP664" s="1005">
        <v>18000</v>
      </c>
      <c r="CQ664" s="1005">
        <v>14400</v>
      </c>
      <c r="CR664" s="1005">
        <v>14400</v>
      </c>
      <c r="CS664" s="1005">
        <v>0.96189999999999998</v>
      </c>
      <c r="CT664" s="1024">
        <f t="shared" si="721"/>
        <v>0.50808225059737155</v>
      </c>
      <c r="CU664" s="1005">
        <v>5443390</v>
      </c>
      <c r="CV664" s="1005">
        <f t="shared" si="695"/>
        <v>6428160</v>
      </c>
      <c r="CW664" s="1005">
        <f t="shared" si="696"/>
        <v>0</v>
      </c>
    </row>
    <row r="665" spans="1:101">
      <c r="A665" s="1004">
        <v>28</v>
      </c>
      <c r="B665" s="1005" t="s">
        <v>966</v>
      </c>
      <c r="C665" s="1004" t="s">
        <v>1274</v>
      </c>
      <c r="D665" s="1005" t="s">
        <v>2303</v>
      </c>
      <c r="E665" s="1004" t="s">
        <v>119</v>
      </c>
      <c r="F665" s="1004">
        <v>18000</v>
      </c>
      <c r="G665" s="1005">
        <v>13848</v>
      </c>
      <c r="H665" s="1004">
        <v>14400</v>
      </c>
      <c r="I665" s="1005">
        <v>0.96850000000000003</v>
      </c>
      <c r="J665" s="1024">
        <f t="shared" si="707"/>
        <v>2.0069083381475061E-2</v>
      </c>
      <c r="K665" s="1005">
        <v>200100</v>
      </c>
      <c r="L665" s="1005">
        <f t="shared" si="669"/>
        <v>5982336</v>
      </c>
      <c r="M665" s="1005">
        <f t="shared" si="670"/>
        <v>0</v>
      </c>
      <c r="N665" s="1005">
        <v>18000</v>
      </c>
      <c r="O665" s="1005">
        <v>11256</v>
      </c>
      <c r="P665" s="1005">
        <v>14400</v>
      </c>
      <c r="Q665" s="1005">
        <v>0.99729999999999996</v>
      </c>
      <c r="R665" s="1024">
        <f t="shared" si="708"/>
        <v>0.14755571222229866</v>
      </c>
      <c r="S665" s="1005">
        <v>1235700</v>
      </c>
      <c r="T665" s="1005">
        <f t="shared" si="671"/>
        <v>5024678</v>
      </c>
      <c r="U665" s="1005">
        <f t="shared" si="672"/>
        <v>0</v>
      </c>
      <c r="V665" s="1005">
        <v>18000</v>
      </c>
      <c r="W665" s="1005">
        <v>13584</v>
      </c>
      <c r="X665" s="1005">
        <v>14400</v>
      </c>
      <c r="Y665" s="1005">
        <v>0.99880000000000002</v>
      </c>
      <c r="Z665" s="1024">
        <f t="shared" si="714"/>
        <v>0.40182076953278367</v>
      </c>
      <c r="AA665" s="1005">
        <v>3930000</v>
      </c>
      <c r="AB665" s="1005">
        <f t="shared" si="673"/>
        <v>5868288</v>
      </c>
      <c r="AC665" s="1005">
        <f t="shared" si="674"/>
        <v>0</v>
      </c>
      <c r="AD665" s="1005">
        <v>18000</v>
      </c>
      <c r="AE665" s="1005">
        <v>15696</v>
      </c>
      <c r="AF665" s="1005">
        <v>15696</v>
      </c>
      <c r="AG665" s="1005">
        <v>0.99690000000000001</v>
      </c>
      <c r="AH665" s="1024">
        <f t="shared" si="715"/>
        <v>0.41933325934694682</v>
      </c>
      <c r="AI665" s="1005">
        <v>4896900</v>
      </c>
      <c r="AJ665" s="1005">
        <f t="shared" si="675"/>
        <v>7006694</v>
      </c>
      <c r="AK665" s="1005">
        <f t="shared" si="676"/>
        <v>0</v>
      </c>
      <c r="AL665" s="1005">
        <v>18000</v>
      </c>
      <c r="AM665" s="1005">
        <v>20136</v>
      </c>
      <c r="AN665" s="1005">
        <v>20136</v>
      </c>
      <c r="AO665" s="1005">
        <v>0.99850000000000005</v>
      </c>
      <c r="AP665" s="1024">
        <f t="shared" si="716"/>
        <v>0.38522295701060744</v>
      </c>
      <c r="AQ665" s="1005">
        <v>5771096</v>
      </c>
      <c r="AR665" s="1005">
        <f t="shared" si="677"/>
        <v>8988710</v>
      </c>
      <c r="AS665" s="1005">
        <f t="shared" si="678"/>
        <v>0</v>
      </c>
      <c r="AT665" s="1005">
        <v>18000</v>
      </c>
      <c r="AU665" s="1005">
        <v>18984</v>
      </c>
      <c r="AV665" s="1005">
        <v>18984</v>
      </c>
      <c r="AW665" s="1005">
        <v>0.99760000000000004</v>
      </c>
      <c r="AX665" s="1024">
        <f t="shared" si="717"/>
        <v>0.54959344418691769</v>
      </c>
      <c r="AY665" s="1005">
        <v>7512107</v>
      </c>
      <c r="AZ665" s="1005">
        <f t="shared" si="679"/>
        <v>8201088</v>
      </c>
      <c r="BA665" s="1005">
        <f t="shared" si="680"/>
        <v>0</v>
      </c>
      <c r="BB665" s="1005">
        <v>18000</v>
      </c>
      <c r="BC665" s="1005">
        <v>16680</v>
      </c>
      <c r="BD665" s="1005">
        <v>16680</v>
      </c>
      <c r="BE665" s="1005">
        <v>0.99550000000000005</v>
      </c>
      <c r="BF665" s="1024">
        <f t="shared" si="718"/>
        <v>0.33761700317165622</v>
      </c>
      <c r="BG665" s="1005">
        <v>4189800</v>
      </c>
      <c r="BH665" s="1005">
        <f t="shared" si="681"/>
        <v>7445952</v>
      </c>
      <c r="BI665" s="1005">
        <f t="shared" si="682"/>
        <v>0</v>
      </c>
      <c r="BJ665" s="1005">
        <v>18000</v>
      </c>
      <c r="BK665" s="1005">
        <v>17184</v>
      </c>
      <c r="BL665" s="1005">
        <v>17184</v>
      </c>
      <c r="BM665" s="1005">
        <v>0.99739999999999995</v>
      </c>
      <c r="BN665" s="1024">
        <f t="shared" si="719"/>
        <v>0.60637535886095595</v>
      </c>
      <c r="BO665" s="1005">
        <v>7502367</v>
      </c>
      <c r="BP665" s="1005">
        <f t="shared" si="683"/>
        <v>7423488</v>
      </c>
      <c r="BQ665" s="1005">
        <f t="shared" si="684"/>
        <v>78879</v>
      </c>
      <c r="BR665" s="1005">
        <v>18000</v>
      </c>
      <c r="BS665" s="1005">
        <v>17344</v>
      </c>
      <c r="BT665" s="1005">
        <v>17344</v>
      </c>
      <c r="BU665" s="1005">
        <v>0.99660000000000004</v>
      </c>
      <c r="BV665" s="1024">
        <f t="shared" si="706"/>
        <v>0.38701261382573504</v>
      </c>
      <c r="BW665" s="1005">
        <v>4993986</v>
      </c>
      <c r="BX665" s="1005">
        <f t="shared" si="686"/>
        <v>7742362</v>
      </c>
      <c r="BY665" s="1005">
        <f t="shared" si="687"/>
        <v>0</v>
      </c>
      <c r="BZ665" s="1005">
        <v>18000</v>
      </c>
      <c r="CA665" s="1005">
        <v>17443.3</v>
      </c>
      <c r="CB665" s="1005">
        <v>17443.3</v>
      </c>
      <c r="CC665" s="1005">
        <v>0.99790000000000001</v>
      </c>
      <c r="CD665" s="1024">
        <f t="shared" si="705"/>
        <v>0.59015457393783821</v>
      </c>
      <c r="CE665" s="1005">
        <v>7658917</v>
      </c>
      <c r="CF665" s="1005">
        <f t="shared" si="689"/>
        <v>7786689</v>
      </c>
      <c r="CG665" s="1005">
        <f t="shared" si="690"/>
        <v>0</v>
      </c>
      <c r="CH665" s="1005">
        <v>18000</v>
      </c>
      <c r="CI665" s="1005">
        <v>17543.7</v>
      </c>
      <c r="CJ665" s="1005">
        <v>17543.7</v>
      </c>
      <c r="CK665" s="1005">
        <v>0.99939999999999996</v>
      </c>
      <c r="CL665" s="1024">
        <f t="shared" si="720"/>
        <v>0.47744949211180676</v>
      </c>
      <c r="CM665" s="1005">
        <v>5628827</v>
      </c>
      <c r="CN665" s="1005">
        <f t="shared" si="692"/>
        <v>7073620</v>
      </c>
      <c r="CO665" s="1005">
        <f t="shared" si="693"/>
        <v>0</v>
      </c>
      <c r="CP665" s="1005">
        <v>18000</v>
      </c>
      <c r="CQ665" s="1005">
        <v>17472</v>
      </c>
      <c r="CR665" s="1005">
        <v>17472</v>
      </c>
      <c r="CS665" s="1005">
        <v>0.99819999999999998</v>
      </c>
      <c r="CT665" s="1024">
        <f t="shared" si="721"/>
        <v>0.52348650313620071</v>
      </c>
      <c r="CU665" s="1005">
        <v>6804889</v>
      </c>
      <c r="CV665" s="1005">
        <f t="shared" si="695"/>
        <v>7799501</v>
      </c>
      <c r="CW665" s="1005">
        <f t="shared" si="696"/>
        <v>0</v>
      </c>
    </row>
    <row r="666" spans="1:101">
      <c r="A666" s="1004">
        <v>29</v>
      </c>
      <c r="B666" s="1005" t="s">
        <v>624</v>
      </c>
      <c r="C666" s="1004" t="s">
        <v>1274</v>
      </c>
      <c r="D666" s="1005" t="s">
        <v>1340</v>
      </c>
      <c r="E666" s="1004" t="s">
        <v>119</v>
      </c>
      <c r="F666" s="1004">
        <v>19000</v>
      </c>
      <c r="G666" s="1005">
        <v>20112</v>
      </c>
      <c r="H666" s="1004">
        <v>20112</v>
      </c>
      <c r="I666" s="1005">
        <v>0.97589999999999999</v>
      </c>
      <c r="J666" s="1024">
        <f t="shared" si="707"/>
        <v>0.14772275258552109</v>
      </c>
      <c r="K666" s="1005">
        <v>2139120</v>
      </c>
      <c r="L666" s="1005">
        <f t="shared" si="669"/>
        <v>8688384</v>
      </c>
      <c r="M666" s="1005">
        <f t="shared" si="670"/>
        <v>0</v>
      </c>
      <c r="N666" s="1005">
        <v>19000</v>
      </c>
      <c r="O666" s="1005">
        <v>19296</v>
      </c>
      <c r="P666" s="1005">
        <v>19296</v>
      </c>
      <c r="Q666" s="1005">
        <v>0.98040000000000005</v>
      </c>
      <c r="R666" s="1024">
        <f t="shared" si="708"/>
        <v>0.15543920184026105</v>
      </c>
      <c r="S666" s="1005">
        <v>2231520</v>
      </c>
      <c r="T666" s="1005">
        <f t="shared" si="671"/>
        <v>8613734</v>
      </c>
      <c r="U666" s="1005">
        <f t="shared" si="672"/>
        <v>0</v>
      </c>
      <c r="V666" s="1005">
        <v>19000</v>
      </c>
      <c r="W666" s="1005">
        <v>13104</v>
      </c>
      <c r="X666" s="1005">
        <v>15200</v>
      </c>
      <c r="Y666" s="1005">
        <v>0.98529999999999995</v>
      </c>
      <c r="Z666" s="1024">
        <f t="shared" si="714"/>
        <v>0.23148148148148148</v>
      </c>
      <c r="AA666" s="1005">
        <v>2184000</v>
      </c>
      <c r="AB666" s="1005">
        <f t="shared" si="673"/>
        <v>5660928</v>
      </c>
      <c r="AC666" s="1005">
        <f t="shared" si="674"/>
        <v>0</v>
      </c>
      <c r="AD666" s="1005">
        <v>19000</v>
      </c>
      <c r="AE666" s="1005">
        <v>14736</v>
      </c>
      <c r="AF666" s="1005">
        <v>15200</v>
      </c>
      <c r="AG666" s="1005">
        <v>0.98109999999999997</v>
      </c>
      <c r="AH666" s="1024">
        <f t="shared" si="715"/>
        <v>0.21139802458758011</v>
      </c>
      <c r="AI666" s="1005">
        <v>2317680</v>
      </c>
      <c r="AJ666" s="1005">
        <f t="shared" si="675"/>
        <v>6578150</v>
      </c>
      <c r="AK666" s="1005">
        <f t="shared" si="676"/>
        <v>0</v>
      </c>
      <c r="AL666" s="1005">
        <v>19000</v>
      </c>
      <c r="AM666" s="1005">
        <v>19392</v>
      </c>
      <c r="AN666" s="1005">
        <v>19392</v>
      </c>
      <c r="AO666" s="1005">
        <v>0.97929999999999995</v>
      </c>
      <c r="AP666" s="1024">
        <f t="shared" si="716"/>
        <v>0.16302033429149368</v>
      </c>
      <c r="AQ666" s="1005">
        <v>2352000</v>
      </c>
      <c r="AR666" s="1005">
        <f t="shared" si="677"/>
        <v>8656589</v>
      </c>
      <c r="AS666" s="1005">
        <f t="shared" si="678"/>
        <v>0</v>
      </c>
      <c r="AT666" s="1005">
        <v>19000</v>
      </c>
      <c r="AU666" s="1005">
        <v>19008</v>
      </c>
      <c r="AV666" s="1005">
        <v>19008</v>
      </c>
      <c r="AW666" s="1005">
        <v>0.97729999999999995</v>
      </c>
      <c r="AX666" s="1024">
        <f t="shared" si="717"/>
        <v>0.1593013468013468</v>
      </c>
      <c r="AY666" s="1005">
        <v>2180160</v>
      </c>
      <c r="AZ666" s="1005">
        <f t="shared" si="679"/>
        <v>8211456</v>
      </c>
      <c r="BA666" s="1005">
        <f t="shared" si="680"/>
        <v>0</v>
      </c>
      <c r="BB666" s="1005">
        <v>19000</v>
      </c>
      <c r="BC666" s="1005">
        <v>10944</v>
      </c>
      <c r="BD666" s="1005">
        <v>15200</v>
      </c>
      <c r="BE666" s="1005">
        <v>0.98540000000000005</v>
      </c>
      <c r="BF666" s="1024">
        <f t="shared" si="718"/>
        <v>0.27895680060365968</v>
      </c>
      <c r="BG666" s="1005">
        <v>2271360</v>
      </c>
      <c r="BH666" s="1005">
        <f t="shared" si="681"/>
        <v>4885402</v>
      </c>
      <c r="BI666" s="1005">
        <f t="shared" si="682"/>
        <v>0</v>
      </c>
      <c r="BJ666" s="1005">
        <v>19000</v>
      </c>
      <c r="BK666" s="1005">
        <v>20736</v>
      </c>
      <c r="BL666" s="1005">
        <v>20736</v>
      </c>
      <c r="BM666" s="1005">
        <v>0.98350000000000004</v>
      </c>
      <c r="BN666" s="1024">
        <f t="shared" si="719"/>
        <v>0.16864390432098766</v>
      </c>
      <c r="BO666" s="1005">
        <v>2517840</v>
      </c>
      <c r="BP666" s="1005">
        <f t="shared" si="683"/>
        <v>8957952</v>
      </c>
      <c r="BQ666" s="1005">
        <f t="shared" si="684"/>
        <v>0</v>
      </c>
      <c r="BR666" s="1005">
        <v>19000</v>
      </c>
      <c r="BS666" s="1005">
        <v>18000</v>
      </c>
      <c r="BT666" s="1005">
        <v>18000</v>
      </c>
      <c r="BU666" s="1005">
        <v>0.98519999999999996</v>
      </c>
      <c r="BV666" s="1024">
        <f t="shared" si="706"/>
        <v>0.18883512544802866</v>
      </c>
      <c r="BW666" s="1005">
        <v>2528880</v>
      </c>
      <c r="BX666" s="1005">
        <f t="shared" si="686"/>
        <v>8035200</v>
      </c>
      <c r="BY666" s="1005">
        <f t="shared" si="687"/>
        <v>0</v>
      </c>
      <c r="BZ666" s="1005">
        <v>19000</v>
      </c>
      <c r="CA666" s="1005">
        <v>11472</v>
      </c>
      <c r="CB666" s="1005">
        <v>15200</v>
      </c>
      <c r="CC666" s="1005">
        <v>0.98680000000000001</v>
      </c>
      <c r="CD666" s="1024">
        <f t="shared" si="705"/>
        <v>0.30823997840464301</v>
      </c>
      <c r="CE666" s="1005">
        <v>2630880</v>
      </c>
      <c r="CF666" s="1005">
        <f t="shared" si="689"/>
        <v>5121101</v>
      </c>
      <c r="CG666" s="1005">
        <f t="shared" si="690"/>
        <v>0</v>
      </c>
      <c r="CH666" s="1005">
        <v>19000</v>
      </c>
      <c r="CI666" s="1005">
        <v>16560</v>
      </c>
      <c r="CJ666" s="1005">
        <v>16560</v>
      </c>
      <c r="CK666" s="1005">
        <v>0.97550000000000003</v>
      </c>
      <c r="CL666" s="1024">
        <f t="shared" si="720"/>
        <v>0.19776570048309178</v>
      </c>
      <c r="CM666" s="1005">
        <v>2200800</v>
      </c>
      <c r="CN666" s="1005">
        <f t="shared" si="692"/>
        <v>6676992</v>
      </c>
      <c r="CO666" s="1005">
        <f t="shared" si="693"/>
        <v>0</v>
      </c>
      <c r="CP666" s="1005">
        <v>19000</v>
      </c>
      <c r="CQ666" s="1005">
        <v>13200</v>
      </c>
      <c r="CR666" s="1005">
        <v>15200</v>
      </c>
      <c r="CS666" s="1005">
        <v>0.97660000000000002</v>
      </c>
      <c r="CT666" s="1024">
        <f t="shared" si="721"/>
        <v>0.25799120234604106</v>
      </c>
      <c r="CU666" s="1005">
        <v>2533680</v>
      </c>
      <c r="CV666" s="1005">
        <f t="shared" si="695"/>
        <v>5892480</v>
      </c>
      <c r="CW666" s="1005">
        <f t="shared" si="696"/>
        <v>0</v>
      </c>
    </row>
    <row r="667" spans="1:101">
      <c r="A667" s="1004">
        <v>30</v>
      </c>
      <c r="B667" s="1005" t="s">
        <v>1625</v>
      </c>
      <c r="C667" s="1004" t="s">
        <v>1274</v>
      </c>
      <c r="D667" s="1005" t="s">
        <v>1340</v>
      </c>
      <c r="E667" s="1004" t="s">
        <v>119</v>
      </c>
      <c r="F667" s="1004">
        <v>19000</v>
      </c>
      <c r="G667" s="1005">
        <v>18000</v>
      </c>
      <c r="H667" s="1004">
        <v>18000</v>
      </c>
      <c r="I667" s="1005">
        <v>0.97240000000000004</v>
      </c>
      <c r="J667" s="1024">
        <f t="shared" si="707"/>
        <v>0.37985185185185183</v>
      </c>
      <c r="K667" s="1005">
        <v>4922880</v>
      </c>
      <c r="L667" s="1005">
        <f t="shared" si="669"/>
        <v>7776000</v>
      </c>
      <c r="M667" s="1005">
        <f t="shared" si="670"/>
        <v>0</v>
      </c>
      <c r="N667" s="1005">
        <v>19000</v>
      </c>
      <c r="O667" s="1005">
        <v>19344</v>
      </c>
      <c r="P667" s="1005">
        <v>19344</v>
      </c>
      <c r="Q667" s="1005">
        <v>0.9456</v>
      </c>
      <c r="R667" s="1024">
        <f t="shared" si="708"/>
        <v>0.40344259451959763</v>
      </c>
      <c r="S667" s="1005">
        <v>5806320</v>
      </c>
      <c r="T667" s="1005">
        <f t="shared" si="671"/>
        <v>8635162</v>
      </c>
      <c r="U667" s="1005">
        <f t="shared" si="672"/>
        <v>0</v>
      </c>
      <c r="V667" s="1005">
        <v>19000</v>
      </c>
      <c r="W667" s="1005">
        <v>18288</v>
      </c>
      <c r="X667" s="1005">
        <v>18288</v>
      </c>
      <c r="Y667" s="1005">
        <v>0.95720000000000005</v>
      </c>
      <c r="Z667" s="1024">
        <f t="shared" si="714"/>
        <v>0.42049431321084862</v>
      </c>
      <c r="AA667" s="1005">
        <v>5536800</v>
      </c>
      <c r="AB667" s="1005">
        <f t="shared" si="673"/>
        <v>7900416</v>
      </c>
      <c r="AC667" s="1005">
        <f t="shared" si="674"/>
        <v>0</v>
      </c>
      <c r="AD667" s="1005">
        <v>19000</v>
      </c>
      <c r="AE667" s="1005">
        <v>16800</v>
      </c>
      <c r="AF667" s="1005">
        <v>16800</v>
      </c>
      <c r="AG667" s="1005">
        <v>0.97219999999999995</v>
      </c>
      <c r="AH667" s="1024">
        <f t="shared" si="715"/>
        <v>0.41194316436251921</v>
      </c>
      <c r="AI667" s="1005">
        <v>5148960</v>
      </c>
      <c r="AJ667" s="1005">
        <f t="shared" si="675"/>
        <v>7499520</v>
      </c>
      <c r="AK667" s="1005">
        <f t="shared" si="676"/>
        <v>0</v>
      </c>
      <c r="AL667" s="1005">
        <v>19000</v>
      </c>
      <c r="AM667" s="1005">
        <v>18048</v>
      </c>
      <c r="AN667" s="1005">
        <v>18048</v>
      </c>
      <c r="AO667" s="1005">
        <v>0.97729999999999995</v>
      </c>
      <c r="AP667" s="1024">
        <f t="shared" si="716"/>
        <v>0.34588766872569204</v>
      </c>
      <c r="AQ667" s="1005">
        <v>4644480</v>
      </c>
      <c r="AR667" s="1005">
        <f t="shared" si="677"/>
        <v>8056627</v>
      </c>
      <c r="AS667" s="1005">
        <f t="shared" si="678"/>
        <v>0</v>
      </c>
      <c r="AT667" s="1005">
        <v>19000</v>
      </c>
      <c r="AU667" s="1005">
        <v>19968</v>
      </c>
      <c r="AV667" s="1005">
        <v>19968</v>
      </c>
      <c r="AW667" s="1005">
        <v>0.98629999999999995</v>
      </c>
      <c r="AX667" s="1024">
        <f t="shared" si="717"/>
        <v>0.25373931623931623</v>
      </c>
      <c r="AY667" s="1005">
        <v>3648000</v>
      </c>
      <c r="AZ667" s="1005">
        <f t="shared" si="679"/>
        <v>8626176</v>
      </c>
      <c r="BA667" s="1005">
        <f t="shared" si="680"/>
        <v>0</v>
      </c>
      <c r="BB667" s="1005">
        <v>19000</v>
      </c>
      <c r="BC667" s="1005">
        <v>17040</v>
      </c>
      <c r="BD667" s="1005">
        <v>17040</v>
      </c>
      <c r="BE667" s="1005">
        <v>0.98560000000000003</v>
      </c>
      <c r="BF667" s="1024">
        <f t="shared" si="718"/>
        <v>0.33015296077540512</v>
      </c>
      <c r="BG667" s="1005">
        <v>4185600</v>
      </c>
      <c r="BH667" s="1005">
        <f t="shared" si="681"/>
        <v>7606656</v>
      </c>
      <c r="BI667" s="1005">
        <f t="shared" si="682"/>
        <v>0</v>
      </c>
      <c r="BJ667" s="1005">
        <v>19000</v>
      </c>
      <c r="BK667" s="1005">
        <v>16992</v>
      </c>
      <c r="BL667" s="1005">
        <v>16992</v>
      </c>
      <c r="BM667" s="1005">
        <v>0.98109999999999997</v>
      </c>
      <c r="BN667" s="1024">
        <f t="shared" si="719"/>
        <v>0.36146421845574389</v>
      </c>
      <c r="BO667" s="1005">
        <v>4422240</v>
      </c>
      <c r="BP667" s="1005">
        <f t="shared" si="683"/>
        <v>7340544</v>
      </c>
      <c r="BQ667" s="1005">
        <f t="shared" si="684"/>
        <v>0</v>
      </c>
      <c r="BR667" s="1005">
        <v>19000</v>
      </c>
      <c r="BS667" s="1005">
        <v>19728</v>
      </c>
      <c r="BT667" s="1005">
        <v>19728</v>
      </c>
      <c r="BU667" s="1005">
        <v>0.98040000000000005</v>
      </c>
      <c r="BV667" s="1024">
        <f t="shared" si="706"/>
        <v>0.335530963032729</v>
      </c>
      <c r="BW667" s="1005">
        <v>4924800</v>
      </c>
      <c r="BX667" s="1005">
        <f t="shared" si="686"/>
        <v>8806579</v>
      </c>
      <c r="BY667" s="1005">
        <f t="shared" si="687"/>
        <v>0</v>
      </c>
      <c r="BZ667" s="1005">
        <v>19000</v>
      </c>
      <c r="CA667" s="1005">
        <v>17232</v>
      </c>
      <c r="CB667" s="1005">
        <v>17232</v>
      </c>
      <c r="CC667" s="1005">
        <v>0.98380000000000001</v>
      </c>
      <c r="CD667" s="1024">
        <f t="shared" si="705"/>
        <v>0.39706697217479858</v>
      </c>
      <c r="CE667" s="1005">
        <v>5090640</v>
      </c>
      <c r="CF667" s="1005">
        <f t="shared" si="689"/>
        <v>7692365</v>
      </c>
      <c r="CG667" s="1005">
        <f t="shared" si="690"/>
        <v>0</v>
      </c>
      <c r="CH667" s="1005">
        <v>19000</v>
      </c>
      <c r="CI667" s="1005">
        <v>18720</v>
      </c>
      <c r="CJ667" s="1005">
        <v>18720</v>
      </c>
      <c r="CK667" s="1005">
        <v>0.98440000000000005</v>
      </c>
      <c r="CL667" s="1024">
        <f t="shared" si="720"/>
        <v>0.33856074481074483</v>
      </c>
      <c r="CM667" s="1005">
        <v>4259040</v>
      </c>
      <c r="CN667" s="1005">
        <f t="shared" si="692"/>
        <v>7547904</v>
      </c>
      <c r="CO667" s="1005">
        <f t="shared" si="693"/>
        <v>0</v>
      </c>
      <c r="CP667" s="1005">
        <v>19000</v>
      </c>
      <c r="CQ667" s="1005">
        <v>18960</v>
      </c>
      <c r="CR667" s="1005">
        <v>18960</v>
      </c>
      <c r="CS667" s="1005">
        <v>0.98119999999999996</v>
      </c>
      <c r="CT667" s="1024">
        <f t="shared" si="721"/>
        <v>0.35490676466585003</v>
      </c>
      <c r="CU667" s="1005">
        <v>5006400</v>
      </c>
      <c r="CV667" s="1005">
        <f t="shared" si="695"/>
        <v>8463744</v>
      </c>
      <c r="CW667" s="1005">
        <f t="shared" si="696"/>
        <v>0</v>
      </c>
    </row>
    <row r="668" spans="1:101">
      <c r="A668" s="1004">
        <v>31</v>
      </c>
      <c r="B668" s="1005" t="s">
        <v>612</v>
      </c>
      <c r="C668" s="1004" t="s">
        <v>1274</v>
      </c>
      <c r="D668" s="1005" t="s">
        <v>1333</v>
      </c>
      <c r="E668" s="1004" t="s">
        <v>119</v>
      </c>
      <c r="F668" s="1004">
        <v>20000</v>
      </c>
      <c r="G668" s="1005">
        <v>16000</v>
      </c>
      <c r="H668" s="1004">
        <v>16000</v>
      </c>
      <c r="I668" s="1005">
        <v>0.98619999999999997</v>
      </c>
      <c r="J668" s="1024">
        <f t="shared" si="707"/>
        <v>0.46597569444444442</v>
      </c>
      <c r="K668" s="1005">
        <v>5368040</v>
      </c>
      <c r="L668" s="1005">
        <f t="shared" si="669"/>
        <v>6912000</v>
      </c>
      <c r="M668" s="1005">
        <f t="shared" si="670"/>
        <v>0</v>
      </c>
      <c r="N668" s="1005">
        <v>20000</v>
      </c>
      <c r="O668" s="1005">
        <v>12948.73</v>
      </c>
      <c r="P668" s="1005">
        <v>16000</v>
      </c>
      <c r="Q668" s="1005">
        <v>0.99639999999999995</v>
      </c>
      <c r="R668" s="1024">
        <f t="shared" si="708"/>
        <v>0.16225280332013131</v>
      </c>
      <c r="S668" s="1005">
        <v>1563120</v>
      </c>
      <c r="T668" s="1005">
        <f t="shared" si="671"/>
        <v>5780313</v>
      </c>
      <c r="U668" s="1005">
        <f t="shared" si="672"/>
        <v>0</v>
      </c>
      <c r="V668" s="1005">
        <v>20000</v>
      </c>
      <c r="W668" s="1005">
        <v>13750</v>
      </c>
      <c r="X668" s="1005">
        <v>16000</v>
      </c>
      <c r="Y668" s="1005">
        <v>0.99199999999999999</v>
      </c>
      <c r="Z668" s="1024">
        <f t="shared" si="714"/>
        <v>0.22514595959595959</v>
      </c>
      <c r="AA668" s="1005">
        <v>2228945</v>
      </c>
      <c r="AB668" s="1005">
        <f t="shared" si="673"/>
        <v>5940000</v>
      </c>
      <c r="AC668" s="1005">
        <f t="shared" si="674"/>
        <v>0</v>
      </c>
      <c r="AD668" s="1005">
        <v>20000</v>
      </c>
      <c r="AE668" s="1005">
        <v>17062.5</v>
      </c>
      <c r="AF668" s="1005">
        <v>17062.5</v>
      </c>
      <c r="AG668" s="1005">
        <v>1.0041</v>
      </c>
      <c r="AH668" s="1024">
        <f t="shared" si="715"/>
        <v>0.21545866320059867</v>
      </c>
      <c r="AI668" s="1005">
        <v>2735140</v>
      </c>
      <c r="AJ668" s="1005">
        <f t="shared" si="675"/>
        <v>7616700</v>
      </c>
      <c r="AK668" s="1005">
        <f t="shared" si="676"/>
        <v>0</v>
      </c>
      <c r="AL668" s="1005">
        <v>20000</v>
      </c>
      <c r="AM668" s="1005">
        <v>17500</v>
      </c>
      <c r="AN668" s="1005">
        <v>17500</v>
      </c>
      <c r="AO668" s="1005">
        <v>1.0003</v>
      </c>
      <c r="AP668" s="1024">
        <f t="shared" si="716"/>
        <v>0.36609892473118277</v>
      </c>
      <c r="AQ668" s="1005">
        <v>4766608</v>
      </c>
      <c r="AR668" s="1005">
        <f t="shared" si="677"/>
        <v>7812000</v>
      </c>
      <c r="AS668" s="1005">
        <f t="shared" si="678"/>
        <v>0</v>
      </c>
      <c r="AT668" s="1005">
        <v>20000</v>
      </c>
      <c r="AU668" s="1005">
        <v>18500</v>
      </c>
      <c r="AV668" s="1005">
        <v>18500</v>
      </c>
      <c r="AW668" s="1005">
        <v>1.0001</v>
      </c>
      <c r="AX668" s="1024">
        <f t="shared" si="717"/>
        <v>0.35544466966966964</v>
      </c>
      <c r="AY668" s="1005">
        <v>4734523</v>
      </c>
      <c r="AZ668" s="1005">
        <f t="shared" si="679"/>
        <v>7992000</v>
      </c>
      <c r="BA668" s="1005">
        <f t="shared" si="680"/>
        <v>0</v>
      </c>
      <c r="BB668" s="1005">
        <v>20000</v>
      </c>
      <c r="BC668" s="1005">
        <v>17187.5</v>
      </c>
      <c r="BD668" s="1005">
        <v>17187.5</v>
      </c>
      <c r="BE668" s="1005">
        <v>1</v>
      </c>
      <c r="BF668" s="1024">
        <f t="shared" si="718"/>
        <v>0.51875878787878793</v>
      </c>
      <c r="BG668" s="1005">
        <v>6633628</v>
      </c>
      <c r="BH668" s="1005">
        <f t="shared" si="681"/>
        <v>7672500</v>
      </c>
      <c r="BI668" s="1005">
        <f t="shared" si="682"/>
        <v>0</v>
      </c>
      <c r="BJ668" s="1005">
        <v>20000</v>
      </c>
      <c r="BK668" s="1005">
        <v>16375</v>
      </c>
      <c r="BL668" s="1005">
        <v>16375</v>
      </c>
      <c r="BM668" s="1005">
        <v>1.0002</v>
      </c>
      <c r="BN668" s="1024">
        <f t="shared" si="719"/>
        <v>0.28958541136556404</v>
      </c>
      <c r="BO668" s="1005">
        <v>3414212</v>
      </c>
      <c r="BP668" s="1005">
        <f t="shared" si="683"/>
        <v>7074000</v>
      </c>
      <c r="BQ668" s="1005">
        <f t="shared" si="684"/>
        <v>0</v>
      </c>
      <c r="BR668" s="1005">
        <v>20000</v>
      </c>
      <c r="BS668" s="1005">
        <v>15187.5</v>
      </c>
      <c r="BT668" s="1005">
        <v>16000</v>
      </c>
      <c r="BU668" s="1005">
        <v>1</v>
      </c>
      <c r="BV668" s="1024">
        <f t="shared" si="706"/>
        <v>0.18397123766538342</v>
      </c>
      <c r="BW668" s="1005">
        <v>2078783</v>
      </c>
      <c r="BX668" s="1005">
        <f t="shared" si="686"/>
        <v>6779700</v>
      </c>
      <c r="BY668" s="1005">
        <f t="shared" si="687"/>
        <v>0</v>
      </c>
      <c r="BZ668" s="1005">
        <v>20000</v>
      </c>
      <c r="CA668" s="1005">
        <v>15562</v>
      </c>
      <c r="CB668" s="1005">
        <v>16000</v>
      </c>
      <c r="CC668" s="1005">
        <v>1.0002</v>
      </c>
      <c r="CD668" s="1024">
        <f t="shared" si="705"/>
        <v>0.18306076768196033</v>
      </c>
      <c r="CE668" s="1005">
        <v>2119501</v>
      </c>
      <c r="CF668" s="1005">
        <f t="shared" si="689"/>
        <v>6946877</v>
      </c>
      <c r="CG668" s="1005">
        <f t="shared" si="690"/>
        <v>0</v>
      </c>
      <c r="CH668" s="1005">
        <v>20000</v>
      </c>
      <c r="CI668" s="1005">
        <v>16500</v>
      </c>
      <c r="CJ668" s="1005">
        <v>16500</v>
      </c>
      <c r="CK668" s="1005">
        <v>1.0007999999999999</v>
      </c>
      <c r="CL668" s="1024">
        <f t="shared" si="720"/>
        <v>0.25781962481962484</v>
      </c>
      <c r="CM668" s="1005">
        <v>2858704</v>
      </c>
      <c r="CN668" s="1005">
        <f t="shared" si="692"/>
        <v>6652800</v>
      </c>
      <c r="CO668" s="1005">
        <f t="shared" si="693"/>
        <v>0</v>
      </c>
      <c r="CP668" s="1005">
        <v>20000</v>
      </c>
      <c r="CQ668" s="1005">
        <v>19562.5</v>
      </c>
      <c r="CR668" s="1005">
        <v>19562.5</v>
      </c>
      <c r="CS668" s="1005">
        <v>1</v>
      </c>
      <c r="CT668" s="1024">
        <f t="shared" si="721"/>
        <v>0.48613164313442581</v>
      </c>
      <c r="CU668" s="1005">
        <v>7075403</v>
      </c>
      <c r="CV668" s="1005">
        <f t="shared" si="695"/>
        <v>8732700</v>
      </c>
      <c r="CW668" s="1005">
        <f t="shared" si="696"/>
        <v>0</v>
      </c>
    </row>
    <row r="669" spans="1:101">
      <c r="A669" s="1004">
        <v>32</v>
      </c>
      <c r="B669" s="1005" t="s">
        <v>603</v>
      </c>
      <c r="C669" s="1004" t="s">
        <v>1274</v>
      </c>
      <c r="D669" s="1005" t="s">
        <v>1340</v>
      </c>
      <c r="E669" s="1004" t="s">
        <v>119</v>
      </c>
      <c r="F669" s="1004">
        <v>18500</v>
      </c>
      <c r="G669" s="1005">
        <v>20800</v>
      </c>
      <c r="H669" s="1004">
        <v>20800</v>
      </c>
      <c r="I669" s="1005">
        <v>0.95250000000000001</v>
      </c>
      <c r="J669" s="1024">
        <f t="shared" si="707"/>
        <v>0.50947516025641026</v>
      </c>
      <c r="K669" s="1005">
        <v>7629900</v>
      </c>
      <c r="L669" s="1005">
        <f t="shared" si="669"/>
        <v>8985600</v>
      </c>
      <c r="M669" s="1005">
        <f t="shared" si="670"/>
        <v>0</v>
      </c>
      <c r="N669" s="1005">
        <v>18500</v>
      </c>
      <c r="O669" s="1005">
        <v>18400</v>
      </c>
      <c r="P669" s="1005">
        <v>18400</v>
      </c>
      <c r="Q669" s="1005">
        <v>0.9466</v>
      </c>
      <c r="R669" s="1024">
        <f t="shared" si="708"/>
        <v>0.52095021037868161</v>
      </c>
      <c r="S669" s="1005">
        <v>7131600</v>
      </c>
      <c r="T669" s="1005">
        <f t="shared" si="671"/>
        <v>8213760</v>
      </c>
      <c r="U669" s="1005">
        <f t="shared" si="672"/>
        <v>0</v>
      </c>
      <c r="V669" s="1005">
        <v>18500</v>
      </c>
      <c r="W669" s="1005">
        <v>18400</v>
      </c>
      <c r="X669" s="1005">
        <v>18400</v>
      </c>
      <c r="Y669" s="1005">
        <v>0.96099999999999997</v>
      </c>
      <c r="Z669" s="1024">
        <f t="shared" si="714"/>
        <v>0.55554800724637676</v>
      </c>
      <c r="AA669" s="1005">
        <v>7359900</v>
      </c>
      <c r="AB669" s="1005">
        <f t="shared" si="673"/>
        <v>7948800</v>
      </c>
      <c r="AC669" s="1005">
        <f t="shared" si="674"/>
        <v>0</v>
      </c>
      <c r="AD669" s="1005">
        <v>18500</v>
      </c>
      <c r="AE669" s="1005">
        <v>20000</v>
      </c>
      <c r="AF669" s="1005">
        <v>20000</v>
      </c>
      <c r="AG669" s="1005">
        <v>0.96850000000000003</v>
      </c>
      <c r="AH669" s="1024">
        <f t="shared" si="715"/>
        <v>0.50554435483870963</v>
      </c>
      <c r="AI669" s="1005">
        <v>7522500</v>
      </c>
      <c r="AJ669" s="1005">
        <f t="shared" si="675"/>
        <v>8928000</v>
      </c>
      <c r="AK669" s="1005">
        <f t="shared" si="676"/>
        <v>0</v>
      </c>
      <c r="AL669" s="1005">
        <v>18500</v>
      </c>
      <c r="AM669" s="1005">
        <v>18400</v>
      </c>
      <c r="AN669" s="1005">
        <v>18400</v>
      </c>
      <c r="AO669" s="1005">
        <v>0.96960000000000002</v>
      </c>
      <c r="AP669" s="1024">
        <f t="shared" si="716"/>
        <v>0.53439837540906965</v>
      </c>
      <c r="AQ669" s="1005">
        <v>7315700</v>
      </c>
      <c r="AR669" s="1005">
        <f t="shared" si="677"/>
        <v>8213760</v>
      </c>
      <c r="AS669" s="1005">
        <f t="shared" si="678"/>
        <v>0</v>
      </c>
      <c r="AT669" s="1005">
        <v>18500</v>
      </c>
      <c r="AU669" s="1005">
        <v>19600</v>
      </c>
      <c r="AV669" s="1005">
        <v>19600</v>
      </c>
      <c r="AW669" s="1005">
        <v>0.96819999999999995</v>
      </c>
      <c r="AX669" s="1024">
        <f t="shared" si="717"/>
        <v>0.49615221088435374</v>
      </c>
      <c r="AY669" s="1005">
        <v>7001700</v>
      </c>
      <c r="AZ669" s="1005">
        <f t="shared" si="679"/>
        <v>8467200</v>
      </c>
      <c r="BA669" s="1005">
        <f t="shared" si="680"/>
        <v>0</v>
      </c>
      <c r="BB669" s="1005">
        <v>20000</v>
      </c>
      <c r="BC669" s="1005">
        <v>20400</v>
      </c>
      <c r="BD669" s="1005">
        <v>20400</v>
      </c>
      <c r="BE669" s="1005">
        <v>0.97040000000000004</v>
      </c>
      <c r="BF669" s="1024">
        <f t="shared" si="718"/>
        <v>0.50538952139995785</v>
      </c>
      <c r="BG669" s="1005">
        <v>7670600</v>
      </c>
      <c r="BH669" s="1005">
        <f t="shared" si="681"/>
        <v>9106560</v>
      </c>
      <c r="BI669" s="1005">
        <f t="shared" si="682"/>
        <v>0</v>
      </c>
      <c r="BJ669" s="1005">
        <v>20000</v>
      </c>
      <c r="BK669" s="1005">
        <v>18400</v>
      </c>
      <c r="BL669" s="1005">
        <v>18400</v>
      </c>
      <c r="BM669" s="1005">
        <v>0.97199999999999998</v>
      </c>
      <c r="BN669" s="1024">
        <f t="shared" si="719"/>
        <v>0.56527777777777777</v>
      </c>
      <c r="BO669" s="1005">
        <v>7488800</v>
      </c>
      <c r="BP669" s="1005">
        <f t="shared" si="683"/>
        <v>7948800</v>
      </c>
      <c r="BQ669" s="1005">
        <f t="shared" si="684"/>
        <v>0</v>
      </c>
      <c r="BR669" s="1005">
        <v>20000</v>
      </c>
      <c r="BS669" s="1005">
        <v>18800</v>
      </c>
      <c r="BT669" s="1005">
        <v>18800</v>
      </c>
      <c r="BU669" s="1005">
        <v>0.97070000000000001</v>
      </c>
      <c r="BV669" s="1024">
        <f t="shared" si="706"/>
        <v>0.55088938458018755</v>
      </c>
      <c r="BW669" s="1005">
        <v>7705400</v>
      </c>
      <c r="BX669" s="1005">
        <f t="shared" si="686"/>
        <v>8392320</v>
      </c>
      <c r="BY669" s="1005">
        <f t="shared" si="687"/>
        <v>0</v>
      </c>
      <c r="BZ669" s="1005">
        <v>20000</v>
      </c>
      <c r="CA669" s="1005">
        <v>22000</v>
      </c>
      <c r="CB669" s="1005">
        <v>22000</v>
      </c>
      <c r="CC669" s="1005">
        <v>0.97150000000000003</v>
      </c>
      <c r="CD669" s="1024">
        <f t="shared" si="705"/>
        <v>0.4614247311827957</v>
      </c>
      <c r="CE669" s="1005">
        <v>7552600</v>
      </c>
      <c r="CF669" s="1005">
        <f t="shared" si="689"/>
        <v>9820800</v>
      </c>
      <c r="CG669" s="1005">
        <f t="shared" si="690"/>
        <v>0</v>
      </c>
      <c r="CH669" s="1005">
        <v>20000</v>
      </c>
      <c r="CI669" s="1005">
        <v>18800</v>
      </c>
      <c r="CJ669" s="1005">
        <v>18800</v>
      </c>
      <c r="CK669" s="1005">
        <v>0.97060000000000002</v>
      </c>
      <c r="CL669" s="1024">
        <f t="shared" si="720"/>
        <v>0.54476950354609932</v>
      </c>
      <c r="CM669" s="1005">
        <v>6882400</v>
      </c>
      <c r="CN669" s="1005">
        <f t="shared" si="692"/>
        <v>7580160</v>
      </c>
      <c r="CO669" s="1005">
        <f t="shared" si="693"/>
        <v>0</v>
      </c>
      <c r="CP669" s="1005">
        <v>20000</v>
      </c>
      <c r="CQ669" s="1005">
        <v>20400</v>
      </c>
      <c r="CR669" s="1005">
        <v>20400</v>
      </c>
      <c r="CS669" s="1005">
        <v>0.96889999999999998</v>
      </c>
      <c r="CT669" s="1024">
        <f t="shared" si="721"/>
        <v>0.50377530044275776</v>
      </c>
      <c r="CU669" s="1005">
        <v>7646100</v>
      </c>
      <c r="CV669" s="1005">
        <f t="shared" si="695"/>
        <v>9106560</v>
      </c>
      <c r="CW669" s="1005">
        <f t="shared" si="696"/>
        <v>0</v>
      </c>
    </row>
    <row r="670" spans="1:101">
      <c r="A670" s="1004">
        <v>33</v>
      </c>
      <c r="B670" s="1005" t="s">
        <v>783</v>
      </c>
      <c r="C670" s="1004" t="s">
        <v>1274</v>
      </c>
      <c r="D670" s="1005" t="s">
        <v>2303</v>
      </c>
      <c r="E670" s="1004" t="s">
        <v>119</v>
      </c>
      <c r="F670" s="1004">
        <v>22000</v>
      </c>
      <c r="G670" s="1005">
        <v>34337</v>
      </c>
      <c r="H670" s="1004">
        <v>34337</v>
      </c>
      <c r="I670" s="1005">
        <v>0.995</v>
      </c>
      <c r="J670" s="1024">
        <f t="shared" si="707"/>
        <v>0.30490388566916804</v>
      </c>
      <c r="K670" s="1005">
        <v>7538029</v>
      </c>
      <c r="L670" s="1005">
        <f t="shared" si="669"/>
        <v>14833584</v>
      </c>
      <c r="M670" s="1005">
        <f t="shared" si="670"/>
        <v>0</v>
      </c>
      <c r="N670" s="1005">
        <v>22000</v>
      </c>
      <c r="O670" s="1005">
        <v>21106.799999999999</v>
      </c>
      <c r="P670" s="1005">
        <v>21106.799999999999</v>
      </c>
      <c r="Q670" s="1005">
        <v>0.99429999999999996</v>
      </c>
      <c r="R670" s="1024">
        <f t="shared" si="708"/>
        <v>0.4632821283096657</v>
      </c>
      <c r="S670" s="1005">
        <v>7275132</v>
      </c>
      <c r="T670" s="1005">
        <f t="shared" si="671"/>
        <v>9422076</v>
      </c>
      <c r="U670" s="1005">
        <f t="shared" si="672"/>
        <v>0</v>
      </c>
      <c r="V670" s="1005">
        <v>22000</v>
      </c>
      <c r="W670" s="1005">
        <v>21562.5</v>
      </c>
      <c r="X670" s="1005">
        <v>21562.5</v>
      </c>
      <c r="Y670" s="1005">
        <v>0.99560000000000004</v>
      </c>
      <c r="Z670" s="1024">
        <f t="shared" si="714"/>
        <v>0.43996843800322061</v>
      </c>
      <c r="AA670" s="1005">
        <v>6830510</v>
      </c>
      <c r="AB670" s="1005">
        <f t="shared" si="673"/>
        <v>9315000</v>
      </c>
      <c r="AC670" s="1005">
        <f t="shared" si="674"/>
        <v>0</v>
      </c>
      <c r="AD670" s="1005">
        <v>22000</v>
      </c>
      <c r="AE670" s="1005">
        <v>20672.900000000001</v>
      </c>
      <c r="AF670" s="1005">
        <v>20672.900000000001</v>
      </c>
      <c r="AG670" s="1005">
        <v>0.998</v>
      </c>
      <c r="AH670" s="1024">
        <f t="shared" si="715"/>
        <v>0.53537507443774623</v>
      </c>
      <c r="AI670" s="1005">
        <v>8234410</v>
      </c>
      <c r="AJ670" s="1005">
        <f t="shared" si="675"/>
        <v>9228383</v>
      </c>
      <c r="AK670" s="1005">
        <f t="shared" si="676"/>
        <v>0</v>
      </c>
      <c r="AL670" s="1005">
        <v>22000</v>
      </c>
      <c r="AM670" s="1005">
        <v>21688.1</v>
      </c>
      <c r="AN670" s="1005">
        <v>21688.1</v>
      </c>
      <c r="AO670" s="1005">
        <v>0.99180000000000001</v>
      </c>
      <c r="AP670" s="1024">
        <f t="shared" si="716"/>
        <v>0.35671189388680669</v>
      </c>
      <c r="AQ670" s="1005">
        <v>5755884</v>
      </c>
      <c r="AR670" s="1005">
        <f t="shared" si="677"/>
        <v>9681568</v>
      </c>
      <c r="AS670" s="1005">
        <f t="shared" si="678"/>
        <v>0</v>
      </c>
      <c r="AT670" s="1005">
        <v>22000</v>
      </c>
      <c r="AU670" s="1005">
        <v>38417.4</v>
      </c>
      <c r="AV670" s="1005">
        <v>38417.4</v>
      </c>
      <c r="AW670" s="1005">
        <v>0.99480000000000002</v>
      </c>
      <c r="AX670" s="1024">
        <f t="shared" si="717"/>
        <v>0.21862760537325968</v>
      </c>
      <c r="AY670" s="1005">
        <v>6047355</v>
      </c>
      <c r="AZ670" s="1005">
        <f t="shared" si="679"/>
        <v>16596317</v>
      </c>
      <c r="BA670" s="1005">
        <f t="shared" si="680"/>
        <v>0</v>
      </c>
      <c r="BB670" s="1005">
        <v>22000</v>
      </c>
      <c r="BC670" s="1005">
        <v>21204.3</v>
      </c>
      <c r="BD670" s="1005">
        <v>21204.3</v>
      </c>
      <c r="BE670" s="1005">
        <v>0.99650000000000005</v>
      </c>
      <c r="BF670" s="1024">
        <f t="shared" si="718"/>
        <v>0.4563252006250102</v>
      </c>
      <c r="BG670" s="1005">
        <v>7198986</v>
      </c>
      <c r="BH670" s="1005">
        <f t="shared" si="681"/>
        <v>9465600</v>
      </c>
      <c r="BI670" s="1005">
        <f t="shared" si="682"/>
        <v>0</v>
      </c>
      <c r="BJ670" s="1005">
        <v>22000</v>
      </c>
      <c r="BK670" s="1005">
        <v>20625</v>
      </c>
      <c r="BL670" s="1005">
        <v>20625</v>
      </c>
      <c r="BM670" s="1005">
        <v>0.99580000000000002</v>
      </c>
      <c r="BN670" s="1024">
        <f t="shared" si="719"/>
        <v>0.48336680134680132</v>
      </c>
      <c r="BO670" s="1005">
        <v>7177997</v>
      </c>
      <c r="BP670" s="1005">
        <f t="shared" si="683"/>
        <v>8910000</v>
      </c>
      <c r="BQ670" s="1005">
        <f t="shared" si="684"/>
        <v>0</v>
      </c>
      <c r="BR670" s="1005">
        <v>22000</v>
      </c>
      <c r="BS670" s="1005">
        <v>21250</v>
      </c>
      <c r="BT670" s="1005">
        <v>21250</v>
      </c>
      <c r="BU670" s="1005">
        <v>0.98499999999999999</v>
      </c>
      <c r="BV670" s="1024">
        <f t="shared" si="706"/>
        <v>0.43080328905755849</v>
      </c>
      <c r="BW670" s="1005">
        <v>6811000</v>
      </c>
      <c r="BX670" s="1005">
        <f t="shared" si="686"/>
        <v>9486000</v>
      </c>
      <c r="BY670" s="1005">
        <f t="shared" si="687"/>
        <v>0</v>
      </c>
      <c r="BZ670" s="1005">
        <v>22000</v>
      </c>
      <c r="CA670" s="1005">
        <v>20437</v>
      </c>
      <c r="CB670" s="1005">
        <v>20437</v>
      </c>
      <c r="CC670" s="1005">
        <v>0.99570000000000003</v>
      </c>
      <c r="CD670" s="1024">
        <f t="shared" si="705"/>
        <v>0.44213070748237043</v>
      </c>
      <c r="CE670" s="1005">
        <v>6722654</v>
      </c>
      <c r="CF670" s="1005">
        <f t="shared" si="689"/>
        <v>9123077</v>
      </c>
      <c r="CG670" s="1005">
        <f t="shared" si="690"/>
        <v>0</v>
      </c>
      <c r="CH670" s="1005">
        <v>22000</v>
      </c>
      <c r="CI670" s="1005">
        <v>20669.02</v>
      </c>
      <c r="CJ670" s="1005">
        <v>20669.02</v>
      </c>
      <c r="CK670" s="1005">
        <v>0.99609999999999999</v>
      </c>
      <c r="CL670" s="1024">
        <f t="shared" si="720"/>
        <v>0.47841146464381867</v>
      </c>
      <c r="CM670" s="1005">
        <v>6644935</v>
      </c>
      <c r="CN670" s="1005">
        <f t="shared" si="692"/>
        <v>8333749</v>
      </c>
      <c r="CO670" s="1005">
        <f t="shared" si="693"/>
        <v>0</v>
      </c>
      <c r="CP670" s="1005">
        <v>22000</v>
      </c>
      <c r="CQ670" s="1005">
        <v>21000</v>
      </c>
      <c r="CR670" s="1005">
        <v>21000</v>
      </c>
      <c r="CS670" s="1005">
        <v>0.99909999999999999</v>
      </c>
      <c r="CT670" s="1024">
        <f t="shared" si="721"/>
        <v>0.51120071684587809</v>
      </c>
      <c r="CU670" s="1005">
        <v>7987000</v>
      </c>
      <c r="CV670" s="1005">
        <f t="shared" si="695"/>
        <v>9374400</v>
      </c>
      <c r="CW670" s="1005">
        <f t="shared" si="696"/>
        <v>0</v>
      </c>
    </row>
    <row r="671" spans="1:101">
      <c r="A671" s="1004">
        <v>34</v>
      </c>
      <c r="B671" s="1005" t="s">
        <v>771</v>
      </c>
      <c r="C671" s="1004" t="s">
        <v>1274</v>
      </c>
      <c r="D671" s="1005" t="s">
        <v>1340</v>
      </c>
      <c r="E671" s="1004" t="s">
        <v>119</v>
      </c>
      <c r="F671" s="1004">
        <v>22000</v>
      </c>
      <c r="G671" s="1005">
        <v>21456</v>
      </c>
      <c r="H671" s="1004">
        <v>21456</v>
      </c>
      <c r="I671" s="1005">
        <v>0.99309999999999998</v>
      </c>
      <c r="J671" s="1024">
        <f t="shared" si="707"/>
        <v>0.34599490430027341</v>
      </c>
      <c r="K671" s="1005">
        <v>5345040</v>
      </c>
      <c r="L671" s="1005">
        <f t="shared" si="669"/>
        <v>9268992</v>
      </c>
      <c r="M671" s="1005">
        <f t="shared" si="670"/>
        <v>0</v>
      </c>
      <c r="N671" s="1005">
        <v>22000</v>
      </c>
      <c r="O671" s="1005">
        <v>22128</v>
      </c>
      <c r="P671" s="1005">
        <v>22128</v>
      </c>
      <c r="Q671" s="1005">
        <v>0.996</v>
      </c>
      <c r="R671" s="1024">
        <f t="shared" si="708"/>
        <v>0.28063991323210413</v>
      </c>
      <c r="S671" s="1005">
        <v>4620240</v>
      </c>
      <c r="T671" s="1005">
        <f t="shared" si="671"/>
        <v>9877939</v>
      </c>
      <c r="U671" s="1005">
        <f t="shared" si="672"/>
        <v>0</v>
      </c>
      <c r="V671" s="1005">
        <v>22000</v>
      </c>
      <c r="W671" s="1005">
        <v>19008</v>
      </c>
      <c r="X671" s="1005">
        <v>19008</v>
      </c>
      <c r="Y671" s="1005">
        <v>0.99719999999999998</v>
      </c>
      <c r="Z671" s="1024">
        <f t="shared" si="714"/>
        <v>0.34618757014590346</v>
      </c>
      <c r="AA671" s="1005">
        <v>4737840</v>
      </c>
      <c r="AB671" s="1005">
        <f t="shared" si="673"/>
        <v>8211456</v>
      </c>
      <c r="AC671" s="1005">
        <f t="shared" si="674"/>
        <v>0</v>
      </c>
      <c r="AD671" s="1005">
        <v>22000</v>
      </c>
      <c r="AE671" s="1005">
        <v>20736</v>
      </c>
      <c r="AF671" s="1005">
        <v>20736</v>
      </c>
      <c r="AG671" s="1005">
        <v>0.99839999999999995</v>
      </c>
      <c r="AH671" s="1024">
        <f t="shared" si="715"/>
        <v>0.28667612504978096</v>
      </c>
      <c r="AI671" s="1005">
        <v>4422720</v>
      </c>
      <c r="AJ671" s="1005">
        <f t="shared" si="675"/>
        <v>9256550</v>
      </c>
      <c r="AK671" s="1005">
        <f t="shared" si="676"/>
        <v>0</v>
      </c>
      <c r="AL671" s="1005">
        <v>22000</v>
      </c>
      <c r="AM671" s="1005">
        <v>19392</v>
      </c>
      <c r="AN671" s="1005">
        <v>19392</v>
      </c>
      <c r="AO671" s="1005">
        <v>0.99780000000000002</v>
      </c>
      <c r="AP671" s="1024">
        <f t="shared" si="716"/>
        <v>0.3125</v>
      </c>
      <c r="AQ671" s="1005">
        <v>4508640</v>
      </c>
      <c r="AR671" s="1005">
        <f t="shared" si="677"/>
        <v>8656589</v>
      </c>
      <c r="AS671" s="1005">
        <f t="shared" si="678"/>
        <v>0</v>
      </c>
      <c r="AT671" s="1005">
        <v>22000</v>
      </c>
      <c r="AU671" s="1005">
        <v>20592</v>
      </c>
      <c r="AV671" s="1005">
        <v>20592</v>
      </c>
      <c r="AW671" s="1005">
        <v>0.99829999999999997</v>
      </c>
      <c r="AX671" s="1024">
        <f t="shared" si="717"/>
        <v>0.26264245014245013</v>
      </c>
      <c r="AY671" s="1005">
        <v>3894000</v>
      </c>
      <c r="AZ671" s="1005">
        <f t="shared" si="679"/>
        <v>8895744</v>
      </c>
      <c r="BA671" s="1005">
        <f t="shared" si="680"/>
        <v>0</v>
      </c>
      <c r="BB671" s="1005">
        <v>22000</v>
      </c>
      <c r="BC671" s="1005">
        <v>18912</v>
      </c>
      <c r="BD671" s="1005">
        <v>18912</v>
      </c>
      <c r="BE671" s="1005">
        <v>0.99870000000000003</v>
      </c>
      <c r="BF671" s="1024">
        <f t="shared" si="718"/>
        <v>0.28764805414551609</v>
      </c>
      <c r="BG671" s="1005">
        <v>4047360</v>
      </c>
      <c r="BH671" s="1005">
        <f t="shared" si="681"/>
        <v>8442317</v>
      </c>
      <c r="BI671" s="1005">
        <f t="shared" si="682"/>
        <v>0</v>
      </c>
      <c r="BJ671" s="1005">
        <v>22000</v>
      </c>
      <c r="BK671" s="1005">
        <v>22176</v>
      </c>
      <c r="BL671" s="1005">
        <v>22176</v>
      </c>
      <c r="BM671" s="1005">
        <v>0.99760000000000004</v>
      </c>
      <c r="BN671" s="1024">
        <f t="shared" si="719"/>
        <v>0.2774170274170274</v>
      </c>
      <c r="BO671" s="1005">
        <v>4429440</v>
      </c>
      <c r="BP671" s="1005">
        <f t="shared" si="683"/>
        <v>9580032</v>
      </c>
      <c r="BQ671" s="1005">
        <f t="shared" si="684"/>
        <v>0</v>
      </c>
      <c r="BR671" s="1005">
        <v>22000</v>
      </c>
      <c r="BS671" s="1005">
        <v>21936</v>
      </c>
      <c r="BT671" s="1005">
        <v>21936</v>
      </c>
      <c r="BU671" s="1005">
        <v>0.99809999999999999</v>
      </c>
      <c r="BV671" s="1024">
        <f t="shared" si="706"/>
        <v>0.25792040187289711</v>
      </c>
      <c r="BW671" s="1005">
        <v>4209360</v>
      </c>
      <c r="BX671" s="1005">
        <f t="shared" si="686"/>
        <v>9792230</v>
      </c>
      <c r="BY671" s="1005">
        <f t="shared" si="687"/>
        <v>0</v>
      </c>
      <c r="BZ671" s="1005">
        <v>22000</v>
      </c>
      <c r="CA671" s="1005">
        <v>22512</v>
      </c>
      <c r="CB671" s="1005">
        <v>22512</v>
      </c>
      <c r="CC671" s="1005">
        <v>0.99750000000000005</v>
      </c>
      <c r="CD671" s="1024">
        <f t="shared" si="705"/>
        <v>0.26980592429557282</v>
      </c>
      <c r="CE671" s="1005">
        <v>4518960</v>
      </c>
      <c r="CF671" s="1005">
        <f t="shared" si="689"/>
        <v>10049357</v>
      </c>
      <c r="CG671" s="1005">
        <f t="shared" si="690"/>
        <v>0</v>
      </c>
      <c r="CH671" s="1005">
        <v>22000</v>
      </c>
      <c r="CI671" s="1005">
        <v>21360</v>
      </c>
      <c r="CJ671" s="1005">
        <v>21360</v>
      </c>
      <c r="CK671" s="1005">
        <v>0.99429999999999996</v>
      </c>
      <c r="CL671" s="1024">
        <f t="shared" si="720"/>
        <v>0.3146067415730337</v>
      </c>
      <c r="CM671" s="1005">
        <v>4515840</v>
      </c>
      <c r="CN671" s="1005">
        <f t="shared" si="692"/>
        <v>8612352</v>
      </c>
      <c r="CO671" s="1005">
        <f t="shared" si="693"/>
        <v>0</v>
      </c>
      <c r="CP671" s="1005">
        <v>22000</v>
      </c>
      <c r="CQ671" s="1005">
        <v>20208</v>
      </c>
      <c r="CR671" s="1005">
        <v>20208</v>
      </c>
      <c r="CS671" s="1005">
        <v>0.996</v>
      </c>
      <c r="CT671" s="1024">
        <f t="shared" si="721"/>
        <v>0.30506921564120248</v>
      </c>
      <c r="CU671" s="1005">
        <v>4586640</v>
      </c>
      <c r="CV671" s="1005">
        <f t="shared" si="695"/>
        <v>9020851</v>
      </c>
      <c r="CW671" s="1005">
        <f t="shared" si="696"/>
        <v>0</v>
      </c>
    </row>
    <row r="672" spans="1:101">
      <c r="A672" s="1004">
        <v>35</v>
      </c>
      <c r="B672" s="1005" t="s">
        <v>618</v>
      </c>
      <c r="C672" s="1004" t="s">
        <v>1274</v>
      </c>
      <c r="D672" s="1005" t="s">
        <v>2011</v>
      </c>
      <c r="E672" s="1004" t="s">
        <v>119</v>
      </c>
      <c r="F672" s="1004">
        <v>22222</v>
      </c>
      <c r="G672" s="1005">
        <v>15984</v>
      </c>
      <c r="H672" s="1004">
        <v>17777.599999999999</v>
      </c>
      <c r="I672" s="1005">
        <v>0.997</v>
      </c>
      <c r="J672" s="1024">
        <f t="shared" si="707"/>
        <v>0.77389889889889885</v>
      </c>
      <c r="K672" s="1005">
        <v>8906400</v>
      </c>
      <c r="L672" s="1005">
        <f t="shared" si="669"/>
        <v>6905088</v>
      </c>
      <c r="M672" s="1005">
        <f t="shared" si="670"/>
        <v>2001312</v>
      </c>
      <c r="N672" s="1005">
        <v>22222</v>
      </c>
      <c r="O672" s="1005">
        <v>15552</v>
      </c>
      <c r="P672" s="1005">
        <v>17777.599999999999</v>
      </c>
      <c r="Q672" s="1005">
        <v>0.99680000000000002</v>
      </c>
      <c r="R672" s="1024">
        <f t="shared" si="708"/>
        <v>0.74194378069826095</v>
      </c>
      <c r="S672" s="1005">
        <v>8584800</v>
      </c>
      <c r="T672" s="1005">
        <f t="shared" si="671"/>
        <v>6942413</v>
      </c>
      <c r="U672" s="1005">
        <f t="shared" si="672"/>
        <v>1642387</v>
      </c>
      <c r="V672" s="1005">
        <v>22222</v>
      </c>
      <c r="W672" s="1005">
        <v>16368</v>
      </c>
      <c r="X672" s="1005">
        <v>17777.599999999999</v>
      </c>
      <c r="Y672" s="1005">
        <v>0.99529999999999996</v>
      </c>
      <c r="Z672" s="1024">
        <f t="shared" si="714"/>
        <v>0.56755050505050508</v>
      </c>
      <c r="AA672" s="1005">
        <v>6688560</v>
      </c>
      <c r="AB672" s="1005">
        <f t="shared" si="673"/>
        <v>7070976</v>
      </c>
      <c r="AC672" s="1005">
        <f t="shared" si="674"/>
        <v>0</v>
      </c>
      <c r="AD672" s="1005">
        <v>22222</v>
      </c>
      <c r="AE672" s="1005">
        <v>18480</v>
      </c>
      <c r="AF672" s="1005">
        <v>18480</v>
      </c>
      <c r="AG672" s="1005">
        <v>0.99650000000000005</v>
      </c>
      <c r="AH672" s="1024">
        <f t="shared" si="715"/>
        <v>0.66827258762742636</v>
      </c>
      <c r="AI672" s="1005">
        <v>9188160</v>
      </c>
      <c r="AJ672" s="1005">
        <f t="shared" si="675"/>
        <v>8249472</v>
      </c>
      <c r="AK672" s="1005">
        <f t="shared" si="676"/>
        <v>938688</v>
      </c>
      <c r="AL672" s="1005">
        <v>22222</v>
      </c>
      <c r="AM672" s="1005">
        <v>18384</v>
      </c>
      <c r="AN672" s="1005">
        <v>18384</v>
      </c>
      <c r="AO672" s="1005">
        <v>0.99709999999999999</v>
      </c>
      <c r="AP672" s="1024">
        <f t="shared" si="716"/>
        <v>0.87491928465145008</v>
      </c>
      <c r="AQ672" s="1005">
        <v>11966880</v>
      </c>
      <c r="AR672" s="1005">
        <f t="shared" si="677"/>
        <v>8206618</v>
      </c>
      <c r="AS672" s="1005">
        <f t="shared" si="678"/>
        <v>3760262</v>
      </c>
      <c r="AT672" s="1005">
        <v>22222</v>
      </c>
      <c r="AU672" s="1005">
        <v>17616</v>
      </c>
      <c r="AV672" s="1005">
        <v>17777.599999999999</v>
      </c>
      <c r="AW672" s="1005">
        <v>0.99719999999999998</v>
      </c>
      <c r="AX672" s="1024">
        <f t="shared" si="717"/>
        <v>0.80733424159854672</v>
      </c>
      <c r="AY672" s="1005">
        <v>10239840</v>
      </c>
      <c r="AZ672" s="1005">
        <f t="shared" si="679"/>
        <v>7610112</v>
      </c>
      <c r="BA672" s="1005">
        <f t="shared" si="680"/>
        <v>2629728</v>
      </c>
      <c r="BB672" s="1005">
        <v>22222</v>
      </c>
      <c r="BC672" s="1005">
        <v>17616</v>
      </c>
      <c r="BD672" s="1005">
        <v>17777.599999999999</v>
      </c>
      <c r="BE672" s="1005">
        <v>0.997</v>
      </c>
      <c r="BF672" s="1024">
        <f t="shared" si="718"/>
        <v>0.54270677683044743</v>
      </c>
      <c r="BG672" s="1005">
        <v>7112880</v>
      </c>
      <c r="BH672" s="1005">
        <f t="shared" si="681"/>
        <v>7863782</v>
      </c>
      <c r="BI672" s="1005">
        <f t="shared" si="682"/>
        <v>0</v>
      </c>
      <c r="BJ672" s="1005">
        <v>22222</v>
      </c>
      <c r="BK672" s="1005">
        <v>16800</v>
      </c>
      <c r="BL672" s="1005">
        <v>17777.599999999999</v>
      </c>
      <c r="BM672" s="1005">
        <v>0.99760000000000004</v>
      </c>
      <c r="BN672" s="1024">
        <f t="shared" si="719"/>
        <v>0.84432539682539687</v>
      </c>
      <c r="BO672" s="1005">
        <v>10212960</v>
      </c>
      <c r="BP672" s="1005">
        <f t="shared" si="683"/>
        <v>7257600</v>
      </c>
      <c r="BQ672" s="1005">
        <f t="shared" si="684"/>
        <v>2955360</v>
      </c>
      <c r="BR672" s="1005">
        <v>22222</v>
      </c>
      <c r="BS672" s="1005">
        <v>17040</v>
      </c>
      <c r="BT672" s="1005">
        <v>17777.599999999999</v>
      </c>
      <c r="BU672" s="1005">
        <v>0.998</v>
      </c>
      <c r="BV672" s="1024">
        <f t="shared" si="706"/>
        <v>0.85366500075723151</v>
      </c>
      <c r="BW672" s="1005">
        <v>10822560</v>
      </c>
      <c r="BX672" s="1005">
        <f t="shared" si="686"/>
        <v>7606656</v>
      </c>
      <c r="BY672" s="1005">
        <f t="shared" si="687"/>
        <v>3215904</v>
      </c>
      <c r="BZ672" s="1005">
        <v>22222</v>
      </c>
      <c r="CA672" s="1005">
        <v>18336</v>
      </c>
      <c r="CB672" s="1005">
        <v>18336</v>
      </c>
      <c r="CC672" s="1005">
        <v>0.99770000000000003</v>
      </c>
      <c r="CD672" s="1024">
        <f t="shared" si="705"/>
        <v>0.80057563474638294</v>
      </c>
      <c r="CE672" s="1005">
        <v>10921440</v>
      </c>
      <c r="CF672" s="1005">
        <f t="shared" si="689"/>
        <v>8185190</v>
      </c>
      <c r="CG672" s="1005">
        <f t="shared" si="690"/>
        <v>2736250</v>
      </c>
      <c r="CH672" s="1005">
        <v>22222</v>
      </c>
      <c r="CI672" s="1005">
        <v>18672</v>
      </c>
      <c r="CJ672" s="1005">
        <v>18672</v>
      </c>
      <c r="CK672" s="1005">
        <v>0.99819999999999998</v>
      </c>
      <c r="CL672" s="1024">
        <f t="shared" si="720"/>
        <v>0.84203620394173095</v>
      </c>
      <c r="CM672" s="1005">
        <v>10565520</v>
      </c>
      <c r="CN672" s="1005">
        <f t="shared" si="692"/>
        <v>7528550</v>
      </c>
      <c r="CO672" s="1005">
        <f t="shared" si="693"/>
        <v>3036970</v>
      </c>
      <c r="CP672" s="1005">
        <v>22222</v>
      </c>
      <c r="CQ672" s="1005">
        <v>18576</v>
      </c>
      <c r="CR672" s="1005">
        <v>18576</v>
      </c>
      <c r="CS672" s="1005">
        <v>0.99780000000000002</v>
      </c>
      <c r="CT672" s="1024">
        <f t="shared" si="721"/>
        <v>0.80440248951126669</v>
      </c>
      <c r="CU672" s="1005">
        <v>11117280</v>
      </c>
      <c r="CV672" s="1005">
        <f t="shared" si="695"/>
        <v>8292326</v>
      </c>
      <c r="CW672" s="1005">
        <f t="shared" si="696"/>
        <v>2824954</v>
      </c>
    </row>
    <row r="673" spans="1:101">
      <c r="A673" s="1004">
        <v>36</v>
      </c>
      <c r="B673" s="1005" t="s">
        <v>2197</v>
      </c>
      <c r="C673" s="1004" t="s">
        <v>1274</v>
      </c>
      <c r="D673" s="1005" t="s">
        <v>2011</v>
      </c>
      <c r="E673" s="1004" t="s">
        <v>119</v>
      </c>
      <c r="F673" s="1004">
        <v>23000</v>
      </c>
      <c r="G673" s="1005">
        <v>16848</v>
      </c>
      <c r="H673" s="1004">
        <v>18400</v>
      </c>
      <c r="I673" s="1005">
        <v>0.995</v>
      </c>
      <c r="J673" s="1024">
        <f t="shared" si="707"/>
        <v>0.1785045373008336</v>
      </c>
      <c r="K673" s="1005">
        <v>2165360</v>
      </c>
      <c r="L673" s="1005">
        <f t="shared" si="669"/>
        <v>7278336</v>
      </c>
      <c r="M673" s="1005">
        <f t="shared" si="670"/>
        <v>0</v>
      </c>
      <c r="N673" s="1005">
        <v>23000</v>
      </c>
      <c r="O673" s="1005">
        <v>15290</v>
      </c>
      <c r="P673" s="1005">
        <v>18400</v>
      </c>
      <c r="Q673" s="1005">
        <v>0.99580000000000002</v>
      </c>
      <c r="R673" s="1024">
        <f t="shared" si="708"/>
        <v>0.28193254780339949</v>
      </c>
      <c r="S673" s="1005">
        <v>3207197</v>
      </c>
      <c r="T673" s="1005">
        <f t="shared" si="671"/>
        <v>6825456</v>
      </c>
      <c r="U673" s="1005">
        <f t="shared" si="672"/>
        <v>0</v>
      </c>
      <c r="V673" s="1005">
        <v>23000</v>
      </c>
      <c r="W673" s="1005">
        <v>13802</v>
      </c>
      <c r="X673" s="1005">
        <v>18400</v>
      </c>
      <c r="Y673" s="1005">
        <v>0.99460000000000004</v>
      </c>
      <c r="Z673" s="1024">
        <f t="shared" si="714"/>
        <v>0.30656547360285946</v>
      </c>
      <c r="AA673" s="1005">
        <v>3046476</v>
      </c>
      <c r="AB673" s="1005">
        <f t="shared" si="673"/>
        <v>5962464</v>
      </c>
      <c r="AC673" s="1005">
        <f t="shared" si="674"/>
        <v>0</v>
      </c>
      <c r="AD673" s="1005">
        <v>23000</v>
      </c>
      <c r="AE673" s="1005">
        <v>15674</v>
      </c>
      <c r="AF673" s="1005">
        <v>18400</v>
      </c>
      <c r="AG673" s="1005">
        <v>0.99570000000000003</v>
      </c>
      <c r="AH673" s="1024">
        <f t="shared" si="715"/>
        <v>0.2925020683523567</v>
      </c>
      <c r="AI673" s="1005">
        <v>3411000</v>
      </c>
      <c r="AJ673" s="1005">
        <f t="shared" si="675"/>
        <v>6996874</v>
      </c>
      <c r="AK673" s="1005">
        <f t="shared" si="676"/>
        <v>0</v>
      </c>
      <c r="AL673" s="1005">
        <v>23000</v>
      </c>
      <c r="AM673" s="1005">
        <v>21696</v>
      </c>
      <c r="AN673" s="1005">
        <v>21696</v>
      </c>
      <c r="AO673" s="1005">
        <v>0.99570000000000003</v>
      </c>
      <c r="AP673" s="1024">
        <f t="shared" si="716"/>
        <v>0.49890272623465604</v>
      </c>
      <c r="AQ673" s="1005">
        <v>8053200</v>
      </c>
      <c r="AR673" s="1005">
        <f t="shared" si="677"/>
        <v>9685094</v>
      </c>
      <c r="AS673" s="1005">
        <f t="shared" si="678"/>
        <v>0</v>
      </c>
      <c r="AT673" s="1005">
        <v>23000</v>
      </c>
      <c r="AU673" s="1005">
        <v>21024</v>
      </c>
      <c r="AV673" s="1005">
        <v>21024</v>
      </c>
      <c r="AW673" s="1005">
        <v>0.9929</v>
      </c>
      <c r="AX673" s="1024">
        <f t="shared" si="717"/>
        <v>0.53434170471841702</v>
      </c>
      <c r="AY673" s="1005">
        <v>8088480</v>
      </c>
      <c r="AZ673" s="1005">
        <f t="shared" si="679"/>
        <v>9082368</v>
      </c>
      <c r="BA673" s="1005">
        <f t="shared" si="680"/>
        <v>0</v>
      </c>
      <c r="BB673" s="1005">
        <v>23000</v>
      </c>
      <c r="BC673" s="1005">
        <v>21456</v>
      </c>
      <c r="BD673" s="1005">
        <v>21456</v>
      </c>
      <c r="BE673" s="1005">
        <v>0.9919</v>
      </c>
      <c r="BF673" s="1024">
        <f t="shared" si="718"/>
        <v>0.53885070120997813</v>
      </c>
      <c r="BG673" s="1005">
        <v>8601816</v>
      </c>
      <c r="BH673" s="1005">
        <f t="shared" si="681"/>
        <v>9577958</v>
      </c>
      <c r="BI673" s="1005">
        <f t="shared" si="682"/>
        <v>0</v>
      </c>
      <c r="BJ673" s="1005">
        <v>23000</v>
      </c>
      <c r="BK673" s="1005">
        <v>21696</v>
      </c>
      <c r="BL673" s="1005">
        <v>21696</v>
      </c>
      <c r="BM673" s="1005">
        <v>0.98819999999999997</v>
      </c>
      <c r="BN673" s="1024">
        <f t="shared" si="719"/>
        <v>0.53054326450344147</v>
      </c>
      <c r="BO673" s="1005">
        <v>8287680</v>
      </c>
      <c r="BP673" s="1005">
        <f t="shared" si="683"/>
        <v>9372672</v>
      </c>
      <c r="BQ673" s="1005">
        <f t="shared" si="684"/>
        <v>0</v>
      </c>
      <c r="BR673" s="1005">
        <v>23000</v>
      </c>
      <c r="BS673" s="1005">
        <v>22464</v>
      </c>
      <c r="BT673" s="1005">
        <v>22464</v>
      </c>
      <c r="BU673" s="1005">
        <v>0.98760000000000003</v>
      </c>
      <c r="BV673" s="1024">
        <f t="shared" si="706"/>
        <v>0.68021379009282235</v>
      </c>
      <c r="BW673" s="1005">
        <v>11368560</v>
      </c>
      <c r="BX673" s="1005">
        <f t="shared" si="686"/>
        <v>10027930</v>
      </c>
      <c r="BY673" s="1005">
        <f t="shared" si="687"/>
        <v>1340630</v>
      </c>
      <c r="BZ673" s="1005">
        <v>23000</v>
      </c>
      <c r="CA673" s="1005">
        <v>22944</v>
      </c>
      <c r="CB673" s="1005">
        <v>22944</v>
      </c>
      <c r="CC673" s="1005">
        <v>0.98409999999999997</v>
      </c>
      <c r="CD673" s="1024">
        <f t="shared" si="705"/>
        <v>0.77965424933639271</v>
      </c>
      <c r="CE673" s="1005">
        <v>13308960</v>
      </c>
      <c r="CF673" s="1005">
        <f t="shared" si="689"/>
        <v>10242202</v>
      </c>
      <c r="CG673" s="1005">
        <f t="shared" si="690"/>
        <v>3066758</v>
      </c>
      <c r="CH673" s="1005">
        <v>23000</v>
      </c>
      <c r="CI673" s="1005">
        <v>22752</v>
      </c>
      <c r="CJ673" s="1005">
        <v>22752</v>
      </c>
      <c r="CK673" s="1005">
        <v>0.98450000000000004</v>
      </c>
      <c r="CL673" s="1024">
        <f t="shared" si="720"/>
        <v>0.79093517681334136</v>
      </c>
      <c r="CM673" s="1005">
        <v>12092880</v>
      </c>
      <c r="CN673" s="1005">
        <f t="shared" si="692"/>
        <v>9173606</v>
      </c>
      <c r="CO673" s="1005">
        <f t="shared" si="693"/>
        <v>2919274</v>
      </c>
      <c r="CP673" s="1005">
        <v>23000</v>
      </c>
      <c r="CQ673" s="1005">
        <v>24048</v>
      </c>
      <c r="CR673" s="1005">
        <v>24048</v>
      </c>
      <c r="CS673" s="1005">
        <v>0.98250000000000004</v>
      </c>
      <c r="CT673" s="1024">
        <f t="shared" si="721"/>
        <v>0.70966937093554827</v>
      </c>
      <c r="CU673" s="1005">
        <v>12697200</v>
      </c>
      <c r="CV673" s="1005">
        <f t="shared" si="695"/>
        <v>10735027</v>
      </c>
      <c r="CW673" s="1005">
        <f t="shared" si="696"/>
        <v>1962173</v>
      </c>
    </row>
    <row r="674" spans="1:101">
      <c r="A674" s="1004">
        <v>37</v>
      </c>
      <c r="B674" s="1005" t="s">
        <v>365</v>
      </c>
      <c r="C674" s="1004" t="s">
        <v>2076</v>
      </c>
      <c r="D674" s="1005" t="s">
        <v>2011</v>
      </c>
      <c r="E674" s="1004" t="s">
        <v>119</v>
      </c>
      <c r="F674" s="1004">
        <v>25000</v>
      </c>
      <c r="G674" s="1005">
        <v>4425</v>
      </c>
      <c r="H674" s="1004">
        <v>20000</v>
      </c>
      <c r="I674" s="1005">
        <v>0.60760000000000003</v>
      </c>
      <c r="J674" s="1024">
        <f t="shared" si="707"/>
        <v>0.43279974890144379</v>
      </c>
      <c r="K674" s="1005">
        <v>1378900</v>
      </c>
      <c r="L674" s="1005">
        <f t="shared" si="669"/>
        <v>1911600</v>
      </c>
      <c r="M674" s="1005">
        <f t="shared" si="670"/>
        <v>0</v>
      </c>
      <c r="N674" s="1005">
        <v>25000</v>
      </c>
      <c r="O674" s="1005">
        <v>2184</v>
      </c>
      <c r="P674" s="1005">
        <v>20000</v>
      </c>
      <c r="Q674" s="1005">
        <v>1</v>
      </c>
      <c r="R674" s="1024">
        <f t="shared" si="708"/>
        <v>0.52212572373862698</v>
      </c>
      <c r="S674" s="1005">
        <v>848400</v>
      </c>
      <c r="T674" s="1005">
        <f t="shared" si="671"/>
        <v>974938</v>
      </c>
      <c r="U674" s="1005">
        <f t="shared" si="672"/>
        <v>0</v>
      </c>
      <c r="V674" s="1005">
        <v>25000</v>
      </c>
      <c r="W674" s="1005">
        <v>1344</v>
      </c>
      <c r="X674" s="1005">
        <v>20000</v>
      </c>
      <c r="Y674" s="1005">
        <v>1</v>
      </c>
      <c r="Z674" s="1024">
        <f t="shared" si="714"/>
        <v>0.76698908730158732</v>
      </c>
      <c r="AA674" s="1005">
        <v>742200</v>
      </c>
      <c r="AB674" s="1005">
        <f t="shared" si="673"/>
        <v>580608</v>
      </c>
      <c r="AC674" s="1005">
        <f t="shared" si="674"/>
        <v>161592</v>
      </c>
      <c r="AD674" s="1005">
        <v>25000</v>
      </c>
      <c r="AE674" s="1005">
        <v>8520</v>
      </c>
      <c r="AF674" s="1005">
        <v>20000</v>
      </c>
      <c r="AG674" s="1005">
        <v>0.99790000000000001</v>
      </c>
      <c r="AH674" s="1024">
        <f t="shared" si="715"/>
        <v>0.11278017567772225</v>
      </c>
      <c r="AI674" s="1005">
        <v>714900</v>
      </c>
      <c r="AJ674" s="1005">
        <f t="shared" si="675"/>
        <v>3803328</v>
      </c>
      <c r="AK674" s="1005">
        <f t="shared" si="676"/>
        <v>0</v>
      </c>
      <c r="AL674" s="1005">
        <v>25000</v>
      </c>
      <c r="AM674" s="1005">
        <v>1272</v>
      </c>
      <c r="AN674" s="1005">
        <v>20000</v>
      </c>
      <c r="AO674" s="1005">
        <v>1</v>
      </c>
      <c r="AP674" s="1024">
        <f t="shared" si="716"/>
        <v>0.48913319131669708</v>
      </c>
      <c r="AQ674" s="1005">
        <v>462900</v>
      </c>
      <c r="AR674" s="1005">
        <f t="shared" si="677"/>
        <v>567821</v>
      </c>
      <c r="AS674" s="1005">
        <f t="shared" si="678"/>
        <v>0</v>
      </c>
      <c r="AT674" s="1005">
        <v>25000</v>
      </c>
      <c r="AU674" s="1005">
        <v>1272</v>
      </c>
      <c r="AV674" s="1005">
        <v>20000</v>
      </c>
      <c r="AW674" s="1005">
        <v>0</v>
      </c>
      <c r="AX674" s="1024">
        <f t="shared" si="717"/>
        <v>0</v>
      </c>
      <c r="AY674" s="1005">
        <v>0</v>
      </c>
      <c r="AZ674" s="1005">
        <f t="shared" si="679"/>
        <v>549504</v>
      </c>
      <c r="BA674" s="1005">
        <f t="shared" si="680"/>
        <v>0</v>
      </c>
      <c r="BB674" s="1005">
        <v>25000</v>
      </c>
      <c r="BC674" s="1005">
        <v>0</v>
      </c>
      <c r="BD674" s="1005">
        <v>20000</v>
      </c>
      <c r="BE674" s="1005">
        <v>0</v>
      </c>
      <c r="BF674" s="1024">
        <v>0</v>
      </c>
      <c r="BG674" s="1005">
        <v>0</v>
      </c>
      <c r="BH674" s="1005">
        <f t="shared" si="681"/>
        <v>0</v>
      </c>
      <c r="BI674" s="1005">
        <f t="shared" si="682"/>
        <v>0</v>
      </c>
      <c r="BJ674" s="1005"/>
      <c r="BK674" s="1005"/>
      <c r="BL674" s="1005"/>
      <c r="BM674" s="1005"/>
      <c r="BN674" s="1024">
        <v>0</v>
      </c>
      <c r="BO674" s="1005"/>
      <c r="BP674" s="1005">
        <f t="shared" si="683"/>
        <v>0</v>
      </c>
      <c r="BQ674" s="1005">
        <f t="shared" si="684"/>
        <v>0</v>
      </c>
      <c r="BR674" s="1005"/>
      <c r="BS674" s="1005"/>
      <c r="BT674" s="1005"/>
      <c r="BU674" s="1005"/>
      <c r="BV674" s="1024">
        <v>0</v>
      </c>
      <c r="BW674" s="1005"/>
      <c r="BX674" s="1005">
        <f t="shared" si="686"/>
        <v>0</v>
      </c>
      <c r="BY674" s="1005">
        <f t="shared" si="687"/>
        <v>0</v>
      </c>
      <c r="BZ674" s="1005"/>
      <c r="CA674" s="1005"/>
      <c r="CB674" s="1005"/>
      <c r="CC674" s="1005"/>
      <c r="CD674" s="1024">
        <v>0</v>
      </c>
      <c r="CE674" s="1005"/>
      <c r="CF674" s="1005">
        <f t="shared" si="689"/>
        <v>0</v>
      </c>
      <c r="CG674" s="1005">
        <f t="shared" si="690"/>
        <v>0</v>
      </c>
      <c r="CH674" s="1005"/>
      <c r="CI674" s="1005"/>
      <c r="CJ674" s="1005"/>
      <c r="CK674" s="1005"/>
      <c r="CL674" s="1024">
        <v>0</v>
      </c>
      <c r="CM674" s="1005"/>
      <c r="CN674" s="1005">
        <f t="shared" si="692"/>
        <v>0</v>
      </c>
      <c r="CO674" s="1005">
        <f t="shared" si="693"/>
        <v>0</v>
      </c>
      <c r="CP674" s="1005"/>
      <c r="CQ674" s="1005"/>
      <c r="CR674" s="1005"/>
      <c r="CS674" s="1005"/>
      <c r="CT674" s="1024">
        <v>0</v>
      </c>
      <c r="CU674" s="1005"/>
      <c r="CV674" s="1005">
        <f t="shared" si="695"/>
        <v>0</v>
      </c>
      <c r="CW674" s="1005">
        <f t="shared" si="696"/>
        <v>0</v>
      </c>
    </row>
    <row r="675" spans="1:101">
      <c r="A675" s="1004">
        <v>38</v>
      </c>
      <c r="B675" s="1005" t="s">
        <v>694</v>
      </c>
      <c r="C675" s="1004" t="s">
        <v>332</v>
      </c>
      <c r="D675" s="1005" t="s">
        <v>2011</v>
      </c>
      <c r="E675" s="1004" t="s">
        <v>119</v>
      </c>
      <c r="F675" s="1004">
        <v>55000</v>
      </c>
      <c r="G675" s="1005">
        <v>32980.800000000003</v>
      </c>
      <c r="H675" s="1004">
        <v>44000</v>
      </c>
      <c r="I675" s="1005">
        <v>0.94020000000000004</v>
      </c>
      <c r="J675" s="1024">
        <f t="shared" si="707"/>
        <v>0.69416650495641896</v>
      </c>
      <c r="K675" s="1005">
        <v>16483800</v>
      </c>
      <c r="L675" s="1005">
        <f t="shared" si="669"/>
        <v>14247706</v>
      </c>
      <c r="M675" s="1005">
        <f t="shared" si="670"/>
        <v>2236094</v>
      </c>
      <c r="N675" s="1005">
        <v>55000</v>
      </c>
      <c r="O675" s="1005">
        <v>26980.799999999999</v>
      </c>
      <c r="P675" s="1005">
        <v>44000</v>
      </c>
      <c r="Q675" s="1005">
        <v>0.96120000000000005</v>
      </c>
      <c r="R675" s="1024">
        <f t="shared" si="708"/>
        <v>0.82472027898453004</v>
      </c>
      <c r="S675" s="1005">
        <v>16555200</v>
      </c>
      <c r="T675" s="1005">
        <f t="shared" si="671"/>
        <v>12044229</v>
      </c>
      <c r="U675" s="1005">
        <f t="shared" si="672"/>
        <v>4510971</v>
      </c>
      <c r="V675" s="1005">
        <v>55000</v>
      </c>
      <c r="W675" s="1005">
        <v>27787.200000000001</v>
      </c>
      <c r="X675" s="1005">
        <v>44000</v>
      </c>
      <c r="Y675" s="1005">
        <v>0.95530000000000004</v>
      </c>
      <c r="Z675" s="1024">
        <f t="shared" si="714"/>
        <v>0.81344407976814259</v>
      </c>
      <c r="AA675" s="1005">
        <v>16274400</v>
      </c>
      <c r="AB675" s="1005">
        <f t="shared" si="673"/>
        <v>12004070</v>
      </c>
      <c r="AC675" s="1005">
        <f t="shared" si="674"/>
        <v>4270330</v>
      </c>
      <c r="AD675" s="1005">
        <v>55000</v>
      </c>
      <c r="AE675" s="1005">
        <v>27918.720000000001</v>
      </c>
      <c r="AF675" s="1005">
        <v>44000</v>
      </c>
      <c r="AG675" s="1005">
        <v>0.97260000000000002</v>
      </c>
      <c r="AH675" s="1024">
        <f t="shared" si="715"/>
        <v>0.85146361271392057</v>
      </c>
      <c r="AI675" s="1005">
        <v>17686200</v>
      </c>
      <c r="AJ675" s="1005">
        <f t="shared" si="675"/>
        <v>12462917</v>
      </c>
      <c r="AK675" s="1005">
        <f t="shared" si="676"/>
        <v>5223283</v>
      </c>
      <c r="AL675" s="1005">
        <v>55000</v>
      </c>
      <c r="AM675" s="1005">
        <v>27600</v>
      </c>
      <c r="AN675" s="1005">
        <v>44000</v>
      </c>
      <c r="AO675" s="1005">
        <v>0.97889999999999999</v>
      </c>
      <c r="AP675" s="1024">
        <f t="shared" si="716"/>
        <v>0.87488312295465176</v>
      </c>
      <c r="AQ675" s="1005">
        <v>17965200</v>
      </c>
      <c r="AR675" s="1005">
        <f t="shared" si="677"/>
        <v>12320640</v>
      </c>
      <c r="AS675" s="1005">
        <f t="shared" si="678"/>
        <v>5644560</v>
      </c>
      <c r="AT675" s="1005">
        <v>55000</v>
      </c>
      <c r="AU675" s="1005">
        <v>29868.6</v>
      </c>
      <c r="AV675" s="1005">
        <v>44000</v>
      </c>
      <c r="AW675" s="1005">
        <v>0.97529999999999994</v>
      </c>
      <c r="AX675" s="1024">
        <f t="shared" si="717"/>
        <v>0.85895667467954084</v>
      </c>
      <c r="AY675" s="1005">
        <v>18472200</v>
      </c>
      <c r="AZ675" s="1005">
        <f t="shared" si="679"/>
        <v>12903235</v>
      </c>
      <c r="BA675" s="1005">
        <f t="shared" si="680"/>
        <v>5568965</v>
      </c>
      <c r="BB675" s="1005">
        <v>55000</v>
      </c>
      <c r="BC675" s="1005">
        <v>33112.5</v>
      </c>
      <c r="BD675" s="1005">
        <v>44000</v>
      </c>
      <c r="BE675" s="1005">
        <v>0.98309999999999997</v>
      </c>
      <c r="BF675" s="1024">
        <f>+(BG675/(24*31*BC675))</f>
        <v>0.84906050974804859</v>
      </c>
      <c r="BG675" s="1005">
        <v>20917200</v>
      </c>
      <c r="BH675" s="1005">
        <f t="shared" si="681"/>
        <v>14781420</v>
      </c>
      <c r="BI675" s="1005">
        <f t="shared" si="682"/>
        <v>6135780</v>
      </c>
      <c r="BJ675" s="1005">
        <v>55000</v>
      </c>
      <c r="BK675" s="1005">
        <v>34650</v>
      </c>
      <c r="BL675" s="1005">
        <v>44000</v>
      </c>
      <c r="BM675" s="1005">
        <v>0.98350000000000004</v>
      </c>
      <c r="BN675" s="1024">
        <f>+(BO675/(24*30*BK675))</f>
        <v>0.85695045695045691</v>
      </c>
      <c r="BO675" s="1005">
        <v>21379200</v>
      </c>
      <c r="BP675" s="1005">
        <f t="shared" si="683"/>
        <v>14968800</v>
      </c>
      <c r="BQ675" s="1005">
        <f t="shared" si="684"/>
        <v>6410400</v>
      </c>
      <c r="BR675" s="1005">
        <v>55000</v>
      </c>
      <c r="BS675" s="1005">
        <v>35700</v>
      </c>
      <c r="BT675" s="1005">
        <v>44000</v>
      </c>
      <c r="BU675" s="1005">
        <v>0.98529999999999995</v>
      </c>
      <c r="BV675" s="1024">
        <f>+(BW675/(24*31*BS675))</f>
        <v>0.86816662148730461</v>
      </c>
      <c r="BW675" s="1005">
        <v>23059200</v>
      </c>
      <c r="BX675" s="1005">
        <f t="shared" si="686"/>
        <v>15936480</v>
      </c>
      <c r="BY675" s="1005">
        <f t="shared" si="687"/>
        <v>7122720</v>
      </c>
      <c r="BZ675" s="1005">
        <v>55000</v>
      </c>
      <c r="CA675" s="1005">
        <v>35868.6</v>
      </c>
      <c r="CB675" s="1005">
        <v>44000</v>
      </c>
      <c r="CC675" s="1005">
        <v>0.9859</v>
      </c>
      <c r="CD675" s="1024">
        <f>+(CE675/(24*31*CA675))</f>
        <v>0.89981209191326128</v>
      </c>
      <c r="CE675" s="1005">
        <v>24012600</v>
      </c>
      <c r="CF675" s="1005">
        <f t="shared" si="689"/>
        <v>16011743</v>
      </c>
      <c r="CG675" s="1005">
        <f t="shared" si="690"/>
        <v>8000857</v>
      </c>
      <c r="CH675" s="1005">
        <v>55000</v>
      </c>
      <c r="CI675" s="1005">
        <v>35756.400000000001</v>
      </c>
      <c r="CJ675" s="1005">
        <v>44000</v>
      </c>
      <c r="CK675" s="1005">
        <v>0.98799999999999999</v>
      </c>
      <c r="CL675" s="1024">
        <f>+(CM675/(24*28*CI675))</f>
        <v>0.91492112500938894</v>
      </c>
      <c r="CM675" s="1005">
        <v>21984000</v>
      </c>
      <c r="CN675" s="1005">
        <f t="shared" si="692"/>
        <v>14416980</v>
      </c>
      <c r="CO675" s="1005">
        <f t="shared" si="693"/>
        <v>7567020</v>
      </c>
      <c r="CP675" s="1005">
        <v>55000</v>
      </c>
      <c r="CQ675" s="1005">
        <v>35793.599999999999</v>
      </c>
      <c r="CR675" s="1005">
        <v>44000</v>
      </c>
      <c r="CS675" s="1005">
        <v>0.98670000000000002</v>
      </c>
      <c r="CT675" s="1024">
        <f>+(CU675/(24*31*CQ675))</f>
        <v>0.78697164820238186</v>
      </c>
      <c r="CU675" s="1005">
        <v>20957400</v>
      </c>
      <c r="CV675" s="1005">
        <f t="shared" si="695"/>
        <v>15978263</v>
      </c>
      <c r="CW675" s="1005">
        <f t="shared" si="696"/>
        <v>4979137</v>
      </c>
    </row>
    <row r="676" spans="1:101">
      <c r="A676" s="1004">
        <v>39</v>
      </c>
      <c r="B676" s="1005" t="s">
        <v>1278</v>
      </c>
      <c r="C676" s="1004" t="s">
        <v>1274</v>
      </c>
      <c r="D676" s="1005" t="s">
        <v>2011</v>
      </c>
      <c r="E676" s="1004" t="s">
        <v>119</v>
      </c>
      <c r="F676" s="1004">
        <v>110000</v>
      </c>
      <c r="G676" s="1005">
        <v>85125</v>
      </c>
      <c r="H676" s="1004">
        <v>88000</v>
      </c>
      <c r="I676" s="1005">
        <v>1.0009999999999999</v>
      </c>
      <c r="J676" s="1024">
        <f t="shared" si="707"/>
        <v>0.17176346875509871</v>
      </c>
      <c r="K676" s="1005">
        <v>10527383</v>
      </c>
      <c r="L676" s="1005">
        <f t="shared" si="669"/>
        <v>36774000</v>
      </c>
      <c r="M676" s="1005">
        <f t="shared" si="670"/>
        <v>0</v>
      </c>
      <c r="N676" s="1005">
        <v>110000</v>
      </c>
      <c r="O676" s="1005">
        <v>54650</v>
      </c>
      <c r="P676" s="1005">
        <v>88000</v>
      </c>
      <c r="Q676" s="1005">
        <v>1</v>
      </c>
      <c r="R676" s="1024">
        <f t="shared" si="708"/>
        <v>0.18678747454475697</v>
      </c>
      <c r="S676" s="1005">
        <v>7594704</v>
      </c>
      <c r="T676" s="1005">
        <f t="shared" si="671"/>
        <v>24395760</v>
      </c>
      <c r="U676" s="1005">
        <f t="shared" si="672"/>
        <v>0</v>
      </c>
      <c r="V676" s="1005">
        <v>110000</v>
      </c>
      <c r="W676" s="1005">
        <v>66525</v>
      </c>
      <c r="X676" s="1005">
        <v>88000</v>
      </c>
      <c r="Y676" s="1005">
        <v>1.0034000000000001</v>
      </c>
      <c r="Z676" s="1024">
        <f t="shared" si="714"/>
        <v>0.15732020126101298</v>
      </c>
      <c r="AA676" s="1005">
        <v>7535323</v>
      </c>
      <c r="AB676" s="1005">
        <f t="shared" si="673"/>
        <v>28738800</v>
      </c>
      <c r="AC676" s="1005">
        <f t="shared" si="674"/>
        <v>0</v>
      </c>
      <c r="AD676" s="1005">
        <v>110000</v>
      </c>
      <c r="AE676" s="1005">
        <v>79660.42</v>
      </c>
      <c r="AF676" s="1005">
        <v>88000</v>
      </c>
      <c r="AG676" s="1005">
        <v>1.0024999999999999</v>
      </c>
      <c r="AH676" s="1024">
        <f t="shared" si="715"/>
        <v>0.17634079409109452</v>
      </c>
      <c r="AI676" s="1005">
        <v>10451252</v>
      </c>
      <c r="AJ676" s="1005">
        <f t="shared" si="675"/>
        <v>35560411</v>
      </c>
      <c r="AK676" s="1005">
        <f t="shared" si="676"/>
        <v>0</v>
      </c>
      <c r="AL676" s="1005">
        <v>110000</v>
      </c>
      <c r="AM676" s="1005">
        <v>95735</v>
      </c>
      <c r="AN676" s="1005">
        <v>95735</v>
      </c>
      <c r="AO676" s="1005">
        <v>1.0019</v>
      </c>
      <c r="AP676" s="1024">
        <f t="shared" si="716"/>
        <v>0.16881693754769972</v>
      </c>
      <c r="AQ676" s="1005">
        <v>12024297</v>
      </c>
      <c r="AR676" s="1005">
        <f t="shared" si="677"/>
        <v>42736104</v>
      </c>
      <c r="AS676" s="1005">
        <f t="shared" si="678"/>
        <v>0</v>
      </c>
      <c r="AT676" s="1005">
        <v>110000</v>
      </c>
      <c r="AU676" s="1005">
        <v>74720</v>
      </c>
      <c r="AV676" s="1005">
        <v>88000</v>
      </c>
      <c r="AW676" s="1005">
        <v>1.0049999999999999</v>
      </c>
      <c r="AX676" s="1024">
        <f t="shared" si="717"/>
        <v>0.12678191172971687</v>
      </c>
      <c r="AY676" s="1005">
        <v>6820664</v>
      </c>
      <c r="AZ676" s="1005">
        <f t="shared" si="679"/>
        <v>32279040</v>
      </c>
      <c r="BA676" s="1005">
        <f t="shared" si="680"/>
        <v>0</v>
      </c>
      <c r="BB676" s="1005">
        <v>110000</v>
      </c>
      <c r="BC676" s="1005">
        <v>90600</v>
      </c>
      <c r="BD676" s="1005">
        <v>90600</v>
      </c>
      <c r="BE676" s="1005">
        <v>0.99860000000000004</v>
      </c>
      <c r="BF676" s="1024">
        <f>+(BG676/(24*31*BC676))</f>
        <v>0.11158444895440195</v>
      </c>
      <c r="BG676" s="1005">
        <v>7521506</v>
      </c>
      <c r="BH676" s="1005">
        <f t="shared" si="681"/>
        <v>40443840</v>
      </c>
      <c r="BI676" s="1005">
        <f t="shared" si="682"/>
        <v>0</v>
      </c>
      <c r="BJ676" s="1005">
        <v>110000</v>
      </c>
      <c r="BK676" s="1005">
        <v>77417.899999999994</v>
      </c>
      <c r="BL676" s="1005">
        <v>88000</v>
      </c>
      <c r="BM676" s="1005">
        <v>1</v>
      </c>
      <c r="BN676" s="1024">
        <f>+(BO676/(24*30*BK676))</f>
        <v>0.14362220063663142</v>
      </c>
      <c r="BO676" s="1005">
        <v>8005629</v>
      </c>
      <c r="BP676" s="1005">
        <f t="shared" si="683"/>
        <v>33444533</v>
      </c>
      <c r="BQ676" s="1005">
        <f t="shared" si="684"/>
        <v>0</v>
      </c>
      <c r="BR676" s="1005">
        <v>110000</v>
      </c>
      <c r="BS676" s="1005">
        <v>82548.45</v>
      </c>
      <c r="BT676" s="1005">
        <v>88000</v>
      </c>
      <c r="BU676" s="1005">
        <v>1</v>
      </c>
      <c r="BV676" s="1024">
        <f>+(BW676/(24*31*BS676))</f>
        <v>0.16215110738778454</v>
      </c>
      <c r="BW676" s="1005">
        <v>9958680</v>
      </c>
      <c r="BX676" s="1005">
        <f t="shared" si="686"/>
        <v>36849628</v>
      </c>
      <c r="BY676" s="1005">
        <f t="shared" si="687"/>
        <v>0</v>
      </c>
      <c r="BZ676" s="1005">
        <v>110000</v>
      </c>
      <c r="CA676" s="1005">
        <v>82222.95</v>
      </c>
      <c r="CB676" s="1005">
        <v>88000</v>
      </c>
      <c r="CC676" s="1005">
        <v>1.0014000000000001</v>
      </c>
      <c r="CD676" s="1024">
        <f>+(CE676/(24*31*CA676))</f>
        <v>0.16376933834506754</v>
      </c>
      <c r="CE676" s="1005">
        <v>10018405</v>
      </c>
      <c r="CF676" s="1005">
        <f t="shared" si="689"/>
        <v>36704325</v>
      </c>
      <c r="CG676" s="1005">
        <f t="shared" si="690"/>
        <v>0</v>
      </c>
      <c r="CH676" s="1005">
        <v>110000</v>
      </c>
      <c r="CI676" s="1005">
        <v>81110</v>
      </c>
      <c r="CJ676" s="1005">
        <v>88000</v>
      </c>
      <c r="CK676" s="1005">
        <v>1.0007999999999999</v>
      </c>
      <c r="CL676" s="1024">
        <f>+(CM676/(24*28*CI676))</f>
        <v>0.15607286327797054</v>
      </c>
      <c r="CM676" s="1005">
        <v>8506895</v>
      </c>
      <c r="CN676" s="1005">
        <f t="shared" si="692"/>
        <v>32703552</v>
      </c>
      <c r="CO676" s="1005">
        <f t="shared" si="693"/>
        <v>0</v>
      </c>
      <c r="CP676" s="1005">
        <v>110000</v>
      </c>
      <c r="CQ676" s="1005">
        <v>89785</v>
      </c>
      <c r="CR676" s="1005">
        <v>89785</v>
      </c>
      <c r="CS676" s="1005">
        <v>1</v>
      </c>
      <c r="CT676" s="1024">
        <f>+(CU676/(24*31*CQ676))</f>
        <v>0.2896782097735271</v>
      </c>
      <c r="CU676" s="1005">
        <v>19350516</v>
      </c>
      <c r="CV676" s="1005">
        <f t="shared" si="695"/>
        <v>40080024</v>
      </c>
      <c r="CW676" s="1005">
        <f t="shared" si="696"/>
        <v>0</v>
      </c>
    </row>
    <row r="677" spans="1:101" s="811" customFormat="1" ht="15">
      <c r="A677" s="1007">
        <f>+A676</f>
        <v>39</v>
      </c>
      <c r="B677" s="1008" t="s">
        <v>1343</v>
      </c>
      <c r="C677" s="1007"/>
      <c r="D677" s="1009"/>
      <c r="E677" s="1007"/>
      <c r="F677" s="1007">
        <f>SUM(F638:F676)</f>
        <v>637200</v>
      </c>
      <c r="G677" s="1009">
        <f>SUM(G638:G676)</f>
        <v>501608.12999999995</v>
      </c>
      <c r="H677" s="1007">
        <f>SUM(H638:H676)</f>
        <v>563345.15999999992</v>
      </c>
      <c r="I677" s="1009">
        <f>ROUND(AVERAGE(I638:I676),4)</f>
        <v>0.88539999999999996</v>
      </c>
      <c r="J677" s="1010">
        <f t="shared" si="707"/>
        <v>0.37191788759705935</v>
      </c>
      <c r="K677" s="1009">
        <f t="shared" ref="K677:P677" si="722">SUM(K638:K676)</f>
        <v>134321066</v>
      </c>
      <c r="L677" s="1009">
        <f t="shared" si="722"/>
        <v>216694712</v>
      </c>
      <c r="M677" s="1009">
        <f t="shared" si="722"/>
        <v>10149228</v>
      </c>
      <c r="N677" s="1009">
        <f t="shared" si="722"/>
        <v>633789</v>
      </c>
      <c r="O677" s="1009">
        <f t="shared" si="722"/>
        <v>442346.42</v>
      </c>
      <c r="P677" s="1009">
        <f t="shared" si="722"/>
        <v>553338.02</v>
      </c>
      <c r="Q677" s="1009">
        <f>ROUND(AVERAGE(Q638:Q676),4)</f>
        <v>0.92159999999999997</v>
      </c>
      <c r="R677" s="1010">
        <f t="shared" si="708"/>
        <v>0.37486474201125725</v>
      </c>
      <c r="S677" s="1009">
        <f t="shared" ref="S677:X677" si="723">SUM(S638:S676)</f>
        <v>123370137</v>
      </c>
      <c r="T677" s="1009">
        <f t="shared" si="723"/>
        <v>197463441</v>
      </c>
      <c r="U677" s="1009">
        <f t="shared" si="723"/>
        <v>12284895</v>
      </c>
      <c r="V677" s="1009">
        <f t="shared" si="723"/>
        <v>637200</v>
      </c>
      <c r="W677" s="1009">
        <f t="shared" si="723"/>
        <v>434665.22000000003</v>
      </c>
      <c r="X677" s="1009">
        <f t="shared" si="723"/>
        <v>539813.46</v>
      </c>
      <c r="Y677" s="1009">
        <f>ROUND(AVERAGE(Y638:Y676),4)</f>
        <v>0.87819999999999998</v>
      </c>
      <c r="Z677" s="1010">
        <f t="shared" si="714"/>
        <v>0.38127607086258752</v>
      </c>
      <c r="AA677" s="1009">
        <f t="shared" ref="AA677:AF677" si="724">SUM(AA638:AA676)</f>
        <v>119323762</v>
      </c>
      <c r="AB677" s="1009">
        <f t="shared" si="724"/>
        <v>187775375</v>
      </c>
      <c r="AC677" s="1009">
        <f t="shared" si="724"/>
        <v>9198848</v>
      </c>
      <c r="AD677" s="1009">
        <f t="shared" si="724"/>
        <v>637200</v>
      </c>
      <c r="AE677" s="1009">
        <f t="shared" si="724"/>
        <v>469274.34</v>
      </c>
      <c r="AF677" s="1009">
        <f t="shared" si="724"/>
        <v>550489.56000000006</v>
      </c>
      <c r="AG677" s="1009">
        <f>ROUND(AVERAGE(AG638:AG676),4)</f>
        <v>0.90620000000000001</v>
      </c>
      <c r="AH677" s="1010">
        <f t="shared" si="715"/>
        <v>0.3747479869607015</v>
      </c>
      <c r="AI677" s="1009">
        <f t="shared" ref="AI677:AN677" si="725">SUM(AI638:AI676)</f>
        <v>130839553</v>
      </c>
      <c r="AJ677" s="1009">
        <f t="shared" si="725"/>
        <v>209484065</v>
      </c>
      <c r="AK677" s="1009">
        <f t="shared" si="725"/>
        <v>10453563</v>
      </c>
      <c r="AL677" s="1009">
        <f t="shared" si="725"/>
        <v>637200</v>
      </c>
      <c r="AM677" s="1009">
        <f t="shared" si="725"/>
        <v>493539.52999999997</v>
      </c>
      <c r="AN677" s="1009">
        <f t="shared" si="725"/>
        <v>566381.1</v>
      </c>
      <c r="AO677" s="1009">
        <f>ROUND(AVERAGE(AO638:AO676),4)</f>
        <v>0.91790000000000005</v>
      </c>
      <c r="AP677" s="1010">
        <f t="shared" si="716"/>
        <v>0.40237091093557836</v>
      </c>
      <c r="AQ677" s="1009">
        <f t="shared" ref="AQ677:AV677" si="726">SUM(AQ638:AQ676)</f>
        <v>147747947</v>
      </c>
      <c r="AR677" s="1009">
        <f t="shared" si="726"/>
        <v>220316047</v>
      </c>
      <c r="AS677" s="1009">
        <f t="shared" si="726"/>
        <v>15262126</v>
      </c>
      <c r="AT677" s="1009">
        <f t="shared" si="726"/>
        <v>637200</v>
      </c>
      <c r="AU677" s="1009">
        <f t="shared" si="726"/>
        <v>498551.24</v>
      </c>
      <c r="AV677" s="1009">
        <f t="shared" si="726"/>
        <v>575547.76</v>
      </c>
      <c r="AW677" s="1009">
        <f>ROUND(AVERAGE(AW638:AW676),4)</f>
        <v>0.87929999999999997</v>
      </c>
      <c r="AX677" s="1010">
        <f t="shared" si="717"/>
        <v>0.38977236488938094</v>
      </c>
      <c r="AY677" s="1009">
        <f t="shared" ref="AY677:BD677" si="727">SUM(AY638:AY676)</f>
        <v>139911477</v>
      </c>
      <c r="AZ677" s="1009">
        <f t="shared" si="727"/>
        <v>215374136</v>
      </c>
      <c r="BA677" s="1009">
        <f t="shared" si="727"/>
        <v>14387519</v>
      </c>
      <c r="BB677" s="1009">
        <f t="shared" si="727"/>
        <v>642200</v>
      </c>
      <c r="BC677" s="1009">
        <f t="shared" si="727"/>
        <v>499698.3</v>
      </c>
      <c r="BD677" s="1009">
        <f t="shared" si="727"/>
        <v>566786.87999999989</v>
      </c>
      <c r="BE677" s="1009">
        <f>ROUND(AVERAGE(BE638:BE676),4)</f>
        <v>0.85170000000000001</v>
      </c>
      <c r="BF677" s="1010">
        <f>+(BG677/(24*31*BC677))</f>
        <v>0.40345547191347303</v>
      </c>
      <c r="BG677" s="1009">
        <f t="shared" ref="BG677:BL677" si="728">SUM(BG638:BG676)</f>
        <v>149994874</v>
      </c>
      <c r="BH677" s="1009">
        <f t="shared" si="728"/>
        <v>223065321</v>
      </c>
      <c r="BI677" s="1009">
        <f t="shared" si="728"/>
        <v>10835899</v>
      </c>
      <c r="BJ677" s="1009">
        <f t="shared" si="728"/>
        <v>617200</v>
      </c>
      <c r="BK677" s="1009">
        <f t="shared" si="728"/>
        <v>490368.82999999996</v>
      </c>
      <c r="BL677" s="1009">
        <f t="shared" si="728"/>
        <v>545126.16999999993</v>
      </c>
      <c r="BM677" s="1009">
        <f>ROUND(AVERAGE(BM638:BM676),4)</f>
        <v>0.879</v>
      </c>
      <c r="BN677" s="1010">
        <f>+(BO677/(24*30*BK677))</f>
        <v>0.41746643315173376</v>
      </c>
      <c r="BO677" s="1009">
        <f t="shared" ref="BO677:BT677" si="729">SUM(BO638:BO676)</f>
        <v>147393019</v>
      </c>
      <c r="BP677" s="1009">
        <f t="shared" si="729"/>
        <v>211839333</v>
      </c>
      <c r="BQ677" s="1009">
        <f t="shared" si="729"/>
        <v>15510566</v>
      </c>
      <c r="BR677" s="1009">
        <f t="shared" si="729"/>
        <v>622200</v>
      </c>
      <c r="BS677" s="1009">
        <f t="shared" si="729"/>
        <v>499149.34</v>
      </c>
      <c r="BT677" s="1009">
        <f t="shared" si="729"/>
        <v>545619.11</v>
      </c>
      <c r="BU677" s="1009">
        <f>ROUND(AVERAGE(BU638:BU676),4)</f>
        <v>0.94240000000000002</v>
      </c>
      <c r="BV677" s="1010">
        <f>+(BW677/(24*31*BS677))</f>
        <v>0.4202189887979787</v>
      </c>
      <c r="BW677" s="1009">
        <f t="shared" ref="BW677:CB677" si="730">SUM(BW638:BW676)</f>
        <v>156055511</v>
      </c>
      <c r="BX677" s="1009">
        <f t="shared" si="730"/>
        <v>222820263</v>
      </c>
      <c r="BY677" s="1009">
        <f t="shared" si="730"/>
        <v>17877402</v>
      </c>
      <c r="BZ677" s="1009">
        <f t="shared" si="730"/>
        <v>629800</v>
      </c>
      <c r="CA677" s="1009">
        <f t="shared" si="730"/>
        <v>491488.48</v>
      </c>
      <c r="CB677" s="1009">
        <f t="shared" si="730"/>
        <v>550576.69999999995</v>
      </c>
      <c r="CC677" s="1009">
        <f>ROUND(AVERAGE(CC638:CC676),4)</f>
        <v>0.9294</v>
      </c>
      <c r="CD677" s="1010">
        <f>+(CE677/(24*31*CA677))</f>
        <v>0.43837035577865358</v>
      </c>
      <c r="CE677" s="1009">
        <f t="shared" ref="CE677:CJ677" si="731">SUM(CE638:CE676)</f>
        <v>160297761</v>
      </c>
      <c r="CF677" s="1009">
        <f t="shared" si="731"/>
        <v>219400461</v>
      </c>
      <c r="CG677" s="1009">
        <f t="shared" si="731"/>
        <v>21149047</v>
      </c>
      <c r="CH677" s="1009">
        <f t="shared" si="731"/>
        <v>639300</v>
      </c>
      <c r="CI677" s="1009">
        <f t="shared" si="731"/>
        <v>507882.53</v>
      </c>
      <c r="CJ677" s="1009">
        <f t="shared" si="731"/>
        <v>558785.92000000004</v>
      </c>
      <c r="CK677" s="1009">
        <f>ROUND(AVERAGE(CK638:CK676),4)</f>
        <v>0.92120000000000002</v>
      </c>
      <c r="CL677" s="1010">
        <f>+(CM677/(24*28*CI677))</f>
        <v>0.43501623462680106</v>
      </c>
      <c r="CM677" s="1009">
        <f t="shared" ref="CM677:CR677" si="732">SUM(CM638:CM676)</f>
        <v>148469762</v>
      </c>
      <c r="CN677" s="1009">
        <f t="shared" si="732"/>
        <v>204778233</v>
      </c>
      <c r="CO677" s="1009">
        <f t="shared" si="732"/>
        <v>18859200</v>
      </c>
      <c r="CP677" s="1009">
        <f t="shared" si="732"/>
        <v>639300</v>
      </c>
      <c r="CQ677" s="1009">
        <f t="shared" si="732"/>
        <v>516146.41</v>
      </c>
      <c r="CR677" s="1009">
        <f t="shared" si="732"/>
        <v>563189.6100000001</v>
      </c>
      <c r="CS677" s="1009">
        <f>ROUND(AVERAGE(CS638:CS676),4)</f>
        <v>0.90510000000000002</v>
      </c>
      <c r="CT677" s="1010">
        <f>+(CU677/(24*31*CQ677))</f>
        <v>0.47317775329661599</v>
      </c>
      <c r="CU677" s="1009">
        <f>SUM(CU638:CU676)</f>
        <v>181706375</v>
      </c>
      <c r="CV677" s="1009">
        <f>SUM(CV638:CV676)</f>
        <v>230407756</v>
      </c>
      <c r="CW677" s="1009">
        <f>SUM(CW638:CW676)</f>
        <v>15033483</v>
      </c>
    </row>
    <row r="678" spans="1:101" s="811" customFormat="1" ht="15">
      <c r="A678" s="1007">
        <f>+A599+A636+A677</f>
        <v>666</v>
      </c>
      <c r="B678" s="1008" t="s">
        <v>133</v>
      </c>
      <c r="C678" s="1007"/>
      <c r="D678" s="1009"/>
      <c r="E678" s="1007"/>
      <c r="F678" s="1007">
        <f>+F599+F636+F677</f>
        <v>858207.36</v>
      </c>
      <c r="G678" s="1009">
        <f>+G599+G636+G677</f>
        <v>636492.36029999994</v>
      </c>
      <c r="H678" s="1007">
        <f>+H599+H636+H677</f>
        <v>764554.96199999994</v>
      </c>
      <c r="I678" s="1009">
        <f>ROUND(AVERAGE(I599,I636,I677),4)</f>
        <v>0.88070000000000004</v>
      </c>
      <c r="J678" s="1010">
        <f t="shared" si="707"/>
        <v>0.38044288133461202</v>
      </c>
      <c r="K678" s="1009">
        <f t="shared" ref="K678:P678" si="733">+K599+K636+K677</f>
        <v>174347271</v>
      </c>
      <c r="L678" s="1009">
        <f t="shared" si="733"/>
        <v>274964699</v>
      </c>
      <c r="M678" s="1009">
        <f t="shared" si="733"/>
        <v>13154221</v>
      </c>
      <c r="N678" s="1009">
        <f t="shared" si="733"/>
        <v>855351.58000000007</v>
      </c>
      <c r="O678" s="1009">
        <f t="shared" si="733"/>
        <v>579208.09</v>
      </c>
      <c r="P678" s="1009">
        <f t="shared" si="733"/>
        <v>755807.26199999999</v>
      </c>
      <c r="Q678" s="1009">
        <f>ROUND(AVERAGE(Q599,Q636,Q677),4)</f>
        <v>0.88819999999999999</v>
      </c>
      <c r="R678" s="1010">
        <f t="shared" si="708"/>
        <v>0.37054574649677546</v>
      </c>
      <c r="S678" s="1009">
        <f t="shared" ref="S678:X678" si="734">+S599+S636+S677</f>
        <v>159679582</v>
      </c>
      <c r="T678" s="1009">
        <f t="shared" si="734"/>
        <v>258558496</v>
      </c>
      <c r="U678" s="1009">
        <f t="shared" si="734"/>
        <v>13709949</v>
      </c>
      <c r="V678" s="1009">
        <f t="shared" si="734"/>
        <v>860713.36</v>
      </c>
      <c r="W678" s="1009">
        <f t="shared" si="734"/>
        <v>563827.31000000006</v>
      </c>
      <c r="X678" s="1009">
        <f t="shared" si="734"/>
        <v>739761.18199999991</v>
      </c>
      <c r="Y678" s="1009">
        <f>ROUND(AVERAGE(Y599,Y636,Y677),4)</f>
        <v>0.86529999999999996</v>
      </c>
      <c r="Z678" s="1010">
        <f t="shared" si="714"/>
        <v>0.38489252439131877</v>
      </c>
      <c r="AA678" s="1009">
        <f t="shared" ref="AA678:AF678" si="735">+AA599+AA636+AA677</f>
        <v>156249300</v>
      </c>
      <c r="AB678" s="1009">
        <f t="shared" si="735"/>
        <v>243573397</v>
      </c>
      <c r="AC678" s="1009">
        <f t="shared" si="735"/>
        <v>11511381</v>
      </c>
      <c r="AD678" s="1009">
        <f t="shared" si="735"/>
        <v>862544.36</v>
      </c>
      <c r="AE678" s="1009">
        <f t="shared" si="735"/>
        <v>617813.36</v>
      </c>
      <c r="AF678" s="1009">
        <f t="shared" si="735"/>
        <v>766324.62199999997</v>
      </c>
      <c r="AG678" s="1009">
        <f>ROUND(AVERAGE(AG599,AG636,AG677),4)</f>
        <v>0.88109999999999999</v>
      </c>
      <c r="AH678" s="1010">
        <f t="shared" si="715"/>
        <v>0.3773211297117896</v>
      </c>
      <c r="AI678" s="1009">
        <f t="shared" ref="AI678:AN678" si="736">+AI599+AI636+AI677</f>
        <v>173436842</v>
      </c>
      <c r="AJ678" s="1009">
        <f t="shared" si="736"/>
        <v>275791892</v>
      </c>
      <c r="AK678" s="1009">
        <f t="shared" si="736"/>
        <v>13010419</v>
      </c>
      <c r="AL678" s="1009">
        <f t="shared" si="736"/>
        <v>868092.36</v>
      </c>
      <c r="AM678" s="1009">
        <f t="shared" si="736"/>
        <v>638465.34000000008</v>
      </c>
      <c r="AN678" s="1009">
        <f t="shared" si="736"/>
        <v>783892.91200000001</v>
      </c>
      <c r="AO678" s="1009">
        <f>ROUND(AVERAGE(AO599,AO636,AO677),4)</f>
        <v>0.8639</v>
      </c>
      <c r="AP678" s="1010">
        <f t="shared" si="716"/>
        <v>0.40051453567322598</v>
      </c>
      <c r="AQ678" s="1009">
        <f t="shared" ref="AQ678:AV678" si="737">+AQ599+AQ636+AQ677</f>
        <v>190251699</v>
      </c>
      <c r="AR678" s="1009">
        <f t="shared" si="737"/>
        <v>285010928</v>
      </c>
      <c r="AS678" s="1009">
        <f t="shared" si="737"/>
        <v>18170131</v>
      </c>
      <c r="AT678" s="1009">
        <f t="shared" si="737"/>
        <v>865623.36</v>
      </c>
      <c r="AU678" s="1009">
        <f t="shared" si="737"/>
        <v>629069.66999999993</v>
      </c>
      <c r="AV678" s="1009">
        <f t="shared" si="737"/>
        <v>783945.23200000008</v>
      </c>
      <c r="AW678" s="1009">
        <f>ROUND(AVERAGE(AW599,AW636,AW677),4)</f>
        <v>0.85460000000000003</v>
      </c>
      <c r="AX678" s="1010">
        <f t="shared" si="717"/>
        <v>0.39684445621279296</v>
      </c>
      <c r="AY678" s="1009">
        <f t="shared" ref="AY678:BD678" si="738">+AY599+AY636+AY677</f>
        <v>179742824</v>
      </c>
      <c r="AZ678" s="1009">
        <f t="shared" si="738"/>
        <v>271758094</v>
      </c>
      <c r="BA678" s="1009">
        <f t="shared" si="738"/>
        <v>16808620</v>
      </c>
      <c r="BB678" s="1009">
        <f t="shared" si="738"/>
        <v>875198.85</v>
      </c>
      <c r="BC678" s="1009">
        <f t="shared" si="738"/>
        <v>642055.73</v>
      </c>
      <c r="BD678" s="1009">
        <f t="shared" si="738"/>
        <v>786551.9219999999</v>
      </c>
      <c r="BE678" s="1009">
        <f>ROUND(AVERAGE(BE599,BE636,BE677),4)</f>
        <v>0.8427</v>
      </c>
      <c r="BF678" s="1010">
        <f>+(BG678/(24*31*BC678))</f>
        <v>0.40448290556382244</v>
      </c>
      <c r="BG678" s="1009">
        <f t="shared" ref="BG678:BL678" si="739">+BG599+BG636+BG677</f>
        <v>193217222</v>
      </c>
      <c r="BH678" s="1009">
        <f t="shared" si="739"/>
        <v>286613683</v>
      </c>
      <c r="BI678" s="1009">
        <f t="shared" si="739"/>
        <v>14892958</v>
      </c>
      <c r="BJ678" s="1009">
        <f t="shared" si="739"/>
        <v>852818.85</v>
      </c>
      <c r="BK678" s="1009">
        <f t="shared" si="739"/>
        <v>626931.86999999988</v>
      </c>
      <c r="BL678" s="1009">
        <f t="shared" si="739"/>
        <v>767583.41200000001</v>
      </c>
      <c r="BM678" s="1009">
        <f>ROUND(AVERAGE(BM599,BM636,BM677),4)</f>
        <v>0.85289999999999999</v>
      </c>
      <c r="BN678" s="1010">
        <f>+(BO678/(24*30*BK678))</f>
        <v>0.42257857744219929</v>
      </c>
      <c r="BO678" s="1009">
        <f t="shared" ref="BO678:BT678" si="740">+BO599+BO636+BO677</f>
        <v>190748144</v>
      </c>
      <c r="BP678" s="1009">
        <f t="shared" si="740"/>
        <v>270834557</v>
      </c>
      <c r="BQ678" s="1009">
        <f t="shared" si="740"/>
        <v>20074645</v>
      </c>
      <c r="BR678" s="1009">
        <f t="shared" si="740"/>
        <v>864757.85</v>
      </c>
      <c r="BS678" s="1009">
        <f t="shared" si="740"/>
        <v>630445.84</v>
      </c>
      <c r="BT678" s="1009">
        <f t="shared" si="740"/>
        <v>770067.18200000003</v>
      </c>
      <c r="BU678" s="1009">
        <f>ROUND(AVERAGE(BU599,BU636,BU677),4)</f>
        <v>0.85950000000000004</v>
      </c>
      <c r="BV678" s="1010">
        <f>+(BW678/(24*31*BS678))</f>
        <v>0.4267163979652705</v>
      </c>
      <c r="BW678" s="1009">
        <f t="shared" ref="BW678:CB678" si="741">+BW599+BW636+BW677</f>
        <v>200152054</v>
      </c>
      <c r="BX678" s="1009">
        <f t="shared" si="741"/>
        <v>281431022</v>
      </c>
      <c r="BY678" s="1009">
        <f t="shared" si="741"/>
        <v>22953845</v>
      </c>
      <c r="BZ678" s="1009">
        <f t="shared" si="741"/>
        <v>874307.85</v>
      </c>
      <c r="CA678" s="1009">
        <f t="shared" si="741"/>
        <v>638785.72</v>
      </c>
      <c r="CB678" s="1009">
        <f t="shared" si="741"/>
        <v>787368.34199999995</v>
      </c>
      <c r="CC678" s="1009">
        <f>ROUND(AVERAGE(CC599,CC636,CC677),4)</f>
        <v>0.85829999999999995</v>
      </c>
      <c r="CD678" s="1010">
        <f>+(CE678/(24*31*CA678))</f>
        <v>0.43434614177540759</v>
      </c>
      <c r="CE678" s="1009">
        <f t="shared" ref="CE678:CJ678" si="742">+CE599+CE636+CE677</f>
        <v>206425860</v>
      </c>
      <c r="CF678" s="1009">
        <f t="shared" si="742"/>
        <v>285153950</v>
      </c>
      <c r="CG678" s="1009">
        <f t="shared" si="742"/>
        <v>25441701</v>
      </c>
      <c r="CH678" s="1009">
        <f t="shared" si="742"/>
        <v>885332.32000000007</v>
      </c>
      <c r="CI678" s="1009">
        <f t="shared" si="742"/>
        <v>657377</v>
      </c>
      <c r="CJ678" s="1009">
        <f t="shared" si="742"/>
        <v>793444.60200000007</v>
      </c>
      <c r="CK678" s="1009">
        <f>ROUND(AVERAGE(CK599,CK636,CK677),4)</f>
        <v>0.86509999999999998</v>
      </c>
      <c r="CL678" s="1010">
        <f>+(CM678/(24*28*CI678))</f>
        <v>0.43733697611148259</v>
      </c>
      <c r="CM678" s="1009">
        <f t="shared" ref="CM678:CR678" si="743">+CM599+CM636+CM677</f>
        <v>193196821</v>
      </c>
      <c r="CN678" s="1009">
        <f t="shared" si="743"/>
        <v>265054402</v>
      </c>
      <c r="CO678" s="1009">
        <f t="shared" si="743"/>
        <v>23712359</v>
      </c>
      <c r="CP678" s="1025">
        <f t="shared" si="743"/>
        <v>886171.32000000007</v>
      </c>
      <c r="CQ678" s="1009">
        <f t="shared" si="743"/>
        <v>676605.58</v>
      </c>
      <c r="CR678" s="1009">
        <f t="shared" si="743"/>
        <v>801726.83200000017</v>
      </c>
      <c r="CS678" s="1009">
        <f>ROUND(AVERAGE(CS599,CS636,CS677),4)</f>
        <v>0.89880000000000004</v>
      </c>
      <c r="CT678" s="1010">
        <f>+(CU678/(24*31*CQ678))</f>
        <v>0.46211553402313232</v>
      </c>
      <c r="CU678" s="1009">
        <f>+CU599+CU636+CU677</f>
        <v>232626442</v>
      </c>
      <c r="CV678" s="1009">
        <f>+CV599+CV636+CV677</f>
        <v>302036721</v>
      </c>
      <c r="CW678" s="1009">
        <f>+CW599+CW636+CW677</f>
        <v>19148090</v>
      </c>
    </row>
  </sheetData>
  <mergeCells count="13">
    <mergeCell ref="A6:B6"/>
    <mergeCell ref="BB4:BI4"/>
    <mergeCell ref="BJ4:BQ4"/>
    <mergeCell ref="BR4:BY4"/>
    <mergeCell ref="BZ4:CG4"/>
    <mergeCell ref="CH4:CO4"/>
    <mergeCell ref="CP4:CW4"/>
    <mergeCell ref="F4:M4"/>
    <mergeCell ref="N4:U4"/>
    <mergeCell ref="V4:AC4"/>
    <mergeCell ref="AD4:AK4"/>
    <mergeCell ref="AL4:AS4"/>
    <mergeCell ref="AT4:BA4"/>
  </mergeCells>
  <pageMargins left="0.27559055118110237" right="0.15748031496062992" top="0.31496062992125984" bottom="0.23622047244094491" header="0.23622047244094491" footer="0.15748031496062992"/>
  <pageSetup paperSize="9" orientation="landscape" blackAndWhite="1"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J708"/>
  <sheetViews>
    <sheetView view="pageBreakPreview" zoomScaleSheetLayoutView="100" workbookViewId="0">
      <pane xSplit="7" ySplit="5" topLeftCell="BA529" activePane="bottomRight" state="frozen"/>
      <selection activeCell="H6" sqref="H6"/>
      <selection pane="topRight" activeCell="H6" sqref="H6"/>
      <selection pane="bottomLeft" activeCell="H6" sqref="H6"/>
      <selection pane="bottomRight" activeCell="H6" sqref="H6"/>
    </sheetView>
  </sheetViews>
  <sheetFormatPr defaultRowHeight="12.75"/>
  <cols>
    <col min="1" max="1" width="13.140625" style="569" hidden="1" customWidth="1"/>
    <col min="2" max="2" width="6" style="569" customWidth="1"/>
    <col min="3" max="3" width="35.5703125" style="569" customWidth="1"/>
    <col min="4" max="4" width="15" style="569" customWidth="1"/>
    <col min="5" max="5" width="6" style="828" bestFit="1" customWidth="1"/>
    <col min="6" max="6" width="7.5703125" style="569" customWidth="1"/>
    <col min="7" max="7" width="8" style="828" customWidth="1"/>
    <col min="8" max="9" width="9.140625" style="569"/>
    <col min="10" max="10" width="8.140625" style="569" customWidth="1"/>
    <col min="11" max="11" width="9.140625" style="569"/>
    <col min="12" max="12" width="10.140625" style="569" customWidth="1"/>
    <col min="13" max="13" width="10" style="569" bestFit="1" customWidth="1"/>
    <col min="14" max="14" width="9.140625" style="569"/>
    <col min="15" max="15" width="8.140625" style="569" customWidth="1"/>
    <col min="16" max="17" width="9.140625" style="569"/>
    <col min="18" max="18" width="7.85546875" style="569" customWidth="1"/>
    <col min="19" max="19" width="8.5703125" style="569" customWidth="1"/>
    <col min="20" max="20" width="10" style="569" bestFit="1" customWidth="1"/>
    <col min="21" max="21" width="10.5703125" style="569" customWidth="1"/>
    <col min="22" max="22" width="9.140625" style="569"/>
    <col min="23" max="23" width="8.140625" style="569" customWidth="1"/>
    <col min="24" max="24" width="9.140625" style="569"/>
    <col min="25" max="25" width="8.140625" style="569" customWidth="1"/>
    <col min="26" max="26" width="8.28515625" style="569" customWidth="1"/>
    <col min="27" max="27" width="7.85546875" style="569" customWidth="1"/>
    <col min="28" max="28" width="10" style="569" customWidth="1"/>
    <col min="29" max="29" width="10" style="569" bestFit="1" customWidth="1"/>
    <col min="30" max="30" width="9.140625" style="569"/>
    <col min="31" max="31" width="7.85546875" style="569" customWidth="1"/>
    <col min="32" max="32" width="8.42578125" style="569" customWidth="1"/>
    <col min="33" max="33" width="8" style="569" customWidth="1"/>
    <col min="34" max="34" width="8.28515625" style="569" customWidth="1"/>
    <col min="35" max="35" width="8.7109375" style="569" customWidth="1"/>
    <col min="36" max="36" width="10" style="569" customWidth="1"/>
    <col min="37" max="37" width="11.5703125" style="569" customWidth="1"/>
    <col min="38" max="38" width="9.140625" style="569"/>
    <col min="39" max="39" width="7.7109375" style="569" customWidth="1"/>
    <col min="40" max="40" width="8.5703125" style="569" customWidth="1"/>
    <col min="41" max="41" width="9.140625" style="569"/>
    <col min="42" max="42" width="7.85546875" style="569" customWidth="1"/>
    <col min="43" max="43" width="8.5703125" style="569" customWidth="1"/>
    <col min="44" max="45" width="10" style="569" bestFit="1" customWidth="1"/>
    <col min="46" max="46" width="9.140625" style="569"/>
    <col min="47" max="48" width="8" style="569" customWidth="1"/>
    <col min="49" max="49" width="9.140625" style="569"/>
    <col min="50" max="51" width="8.5703125" style="569" customWidth="1"/>
    <col min="52" max="52" width="10.5703125" style="569" customWidth="1"/>
    <col min="53" max="53" width="9.85546875" style="569" customWidth="1"/>
    <col min="54" max="54" width="9.140625" style="569"/>
    <col min="55" max="56" width="8.5703125" style="569" customWidth="1"/>
    <col min="57" max="57" width="8.7109375" style="569" customWidth="1"/>
    <col min="58" max="58" width="7.85546875" style="569" customWidth="1"/>
    <col min="59" max="59" width="8.5703125" style="569" customWidth="1"/>
    <col min="60" max="60" width="10.5703125" style="569" customWidth="1"/>
    <col min="61" max="61" width="10.140625" style="569" customWidth="1"/>
    <col min="62" max="16384" width="9.140625" style="569"/>
  </cols>
  <sheetData>
    <row r="1" spans="1:62" ht="15">
      <c r="B1" s="811" t="s">
        <v>2007</v>
      </c>
    </row>
    <row r="2" spans="1:62" ht="15">
      <c r="B2" s="811" t="s">
        <v>3042</v>
      </c>
    </row>
    <row r="3" spans="1:62" ht="15">
      <c r="B3" s="811" t="s">
        <v>3043</v>
      </c>
      <c r="AZ3" s="814" t="s">
        <v>1386</v>
      </c>
    </row>
    <row r="4" spans="1:62" ht="15">
      <c r="B4" s="811"/>
      <c r="C4" s="811"/>
      <c r="D4" s="811"/>
      <c r="E4" s="825"/>
      <c r="F4" s="811"/>
      <c r="G4" s="1784">
        <v>44652</v>
      </c>
      <c r="H4" s="1785"/>
      <c r="I4" s="1785"/>
      <c r="J4" s="1785"/>
      <c r="K4" s="1785"/>
      <c r="L4" s="1785"/>
      <c r="M4" s="1785"/>
      <c r="N4" s="1785"/>
      <c r="O4" s="1784">
        <v>44682</v>
      </c>
      <c r="P4" s="1785"/>
      <c r="Q4" s="1785"/>
      <c r="R4" s="1785"/>
      <c r="S4" s="1785"/>
      <c r="T4" s="1785"/>
      <c r="U4" s="1785"/>
      <c r="V4" s="1785"/>
      <c r="W4" s="1784">
        <v>44713</v>
      </c>
      <c r="X4" s="1785"/>
      <c r="Y4" s="1785"/>
      <c r="Z4" s="1785"/>
      <c r="AA4" s="1785"/>
      <c r="AB4" s="1785"/>
      <c r="AC4" s="1785"/>
      <c r="AD4" s="1785"/>
      <c r="AE4" s="1784">
        <v>44743</v>
      </c>
      <c r="AF4" s="1785"/>
      <c r="AG4" s="1785"/>
      <c r="AH4" s="1785"/>
      <c r="AI4" s="1785"/>
      <c r="AJ4" s="1785"/>
      <c r="AK4" s="1785"/>
      <c r="AL4" s="1785"/>
      <c r="AM4" s="1784">
        <v>44774</v>
      </c>
      <c r="AN4" s="1785"/>
      <c r="AO4" s="1785"/>
      <c r="AP4" s="1785"/>
      <c r="AQ4" s="1785"/>
      <c r="AR4" s="1785"/>
      <c r="AS4" s="1785"/>
      <c r="AT4" s="1785"/>
      <c r="AU4" s="1784">
        <v>44805</v>
      </c>
      <c r="AV4" s="1785"/>
      <c r="AW4" s="1785"/>
      <c r="AX4" s="1785"/>
      <c r="AY4" s="1785"/>
      <c r="AZ4" s="1785"/>
      <c r="BA4" s="1785"/>
      <c r="BB4" s="1785"/>
      <c r="BC4" s="1784">
        <v>44835</v>
      </c>
      <c r="BD4" s="1785"/>
      <c r="BE4" s="1785"/>
      <c r="BF4" s="1785"/>
      <c r="BG4" s="1785"/>
      <c r="BH4" s="1785"/>
      <c r="BI4" s="1785"/>
      <c r="BJ4" s="1785"/>
    </row>
    <row r="5" spans="1:62" s="813" customFormat="1" ht="36">
      <c r="A5" s="813" t="s">
        <v>2305</v>
      </c>
      <c r="B5" s="1027" t="s">
        <v>1285</v>
      </c>
      <c r="C5" s="1027" t="s">
        <v>2261</v>
      </c>
      <c r="D5" s="1027" t="s">
        <v>1289</v>
      </c>
      <c r="E5" s="1027" t="s">
        <v>2306</v>
      </c>
      <c r="F5" s="1027" t="s">
        <v>1259</v>
      </c>
      <c r="G5" s="1027" t="s">
        <v>1378</v>
      </c>
      <c r="H5" s="1027" t="s">
        <v>3040</v>
      </c>
      <c r="I5" s="1027" t="s">
        <v>3041</v>
      </c>
      <c r="J5" s="1027" t="s">
        <v>1385</v>
      </c>
      <c r="K5" s="1028" t="s">
        <v>1784</v>
      </c>
      <c r="L5" s="1027" t="s">
        <v>1626</v>
      </c>
      <c r="M5" s="1029" t="s">
        <v>1384</v>
      </c>
      <c r="N5" s="1027" t="s">
        <v>1682</v>
      </c>
      <c r="O5" s="1027" t="s">
        <v>1378</v>
      </c>
      <c r="P5" s="1027" t="s">
        <v>3040</v>
      </c>
      <c r="Q5" s="1027" t="s">
        <v>3041</v>
      </c>
      <c r="R5" s="1027" t="s">
        <v>1385</v>
      </c>
      <c r="S5" s="1028" t="s">
        <v>1784</v>
      </c>
      <c r="T5" s="1027" t="s">
        <v>1626</v>
      </c>
      <c r="U5" s="1029" t="s">
        <v>1384</v>
      </c>
      <c r="V5" s="1027" t="s">
        <v>1682</v>
      </c>
      <c r="W5" s="1027" t="s">
        <v>1378</v>
      </c>
      <c r="X5" s="1027" t="s">
        <v>3040</v>
      </c>
      <c r="Y5" s="1027" t="s">
        <v>3041</v>
      </c>
      <c r="Z5" s="1027" t="s">
        <v>1385</v>
      </c>
      <c r="AA5" s="1028" t="s">
        <v>1784</v>
      </c>
      <c r="AB5" s="1027" t="s">
        <v>1626</v>
      </c>
      <c r="AC5" s="1029" t="s">
        <v>1384</v>
      </c>
      <c r="AD5" s="1027" t="s">
        <v>1682</v>
      </c>
      <c r="AE5" s="1027" t="s">
        <v>1378</v>
      </c>
      <c r="AF5" s="1027" t="s">
        <v>3040</v>
      </c>
      <c r="AG5" s="1027" t="s">
        <v>3041</v>
      </c>
      <c r="AH5" s="1027" t="s">
        <v>1385</v>
      </c>
      <c r="AI5" s="1028" t="s">
        <v>1784</v>
      </c>
      <c r="AJ5" s="1027" t="s">
        <v>1626</v>
      </c>
      <c r="AK5" s="1029" t="s">
        <v>1384</v>
      </c>
      <c r="AL5" s="1027" t="s">
        <v>1682</v>
      </c>
      <c r="AM5" s="1027" t="s">
        <v>1378</v>
      </c>
      <c r="AN5" s="1027" t="s">
        <v>3040</v>
      </c>
      <c r="AO5" s="1027" t="s">
        <v>3041</v>
      </c>
      <c r="AP5" s="1027" t="s">
        <v>1385</v>
      </c>
      <c r="AQ5" s="1028" t="s">
        <v>1784</v>
      </c>
      <c r="AR5" s="1027" t="s">
        <v>1626</v>
      </c>
      <c r="AS5" s="1029" t="s">
        <v>1384</v>
      </c>
      <c r="AT5" s="1027" t="s">
        <v>1682</v>
      </c>
      <c r="AU5" s="1027" t="s">
        <v>1378</v>
      </c>
      <c r="AV5" s="1027" t="s">
        <v>3040</v>
      </c>
      <c r="AW5" s="1027" t="s">
        <v>3041</v>
      </c>
      <c r="AX5" s="1027" t="s">
        <v>1385</v>
      </c>
      <c r="AY5" s="1028" t="s">
        <v>1784</v>
      </c>
      <c r="AZ5" s="1027" t="s">
        <v>1626</v>
      </c>
      <c r="BA5" s="1029" t="s">
        <v>1384</v>
      </c>
      <c r="BB5" s="1027" t="s">
        <v>1682</v>
      </c>
      <c r="BC5" s="1027" t="s">
        <v>1378</v>
      </c>
      <c r="BD5" s="1027" t="s">
        <v>3040</v>
      </c>
      <c r="BE5" s="1027" t="s">
        <v>3041</v>
      </c>
      <c r="BF5" s="1027" t="s">
        <v>1385</v>
      </c>
      <c r="BG5" s="1028" t="s">
        <v>1784</v>
      </c>
      <c r="BH5" s="1027" t="s">
        <v>1626</v>
      </c>
      <c r="BI5" s="1029" t="s">
        <v>1384</v>
      </c>
      <c r="BJ5" s="1027" t="s">
        <v>1682</v>
      </c>
    </row>
    <row r="6" spans="1:62" s="813" customFormat="1" ht="30" customHeight="1">
      <c r="B6" s="1000"/>
      <c r="C6" s="1786" t="s">
        <v>1383</v>
      </c>
      <c r="D6" s="1787"/>
      <c r="E6" s="1000"/>
      <c r="F6" s="1022"/>
      <c r="G6" s="1000"/>
      <c r="H6" s="1022"/>
      <c r="I6" s="1022"/>
      <c r="J6" s="1022"/>
      <c r="K6" s="1023"/>
      <c r="L6" s="1022"/>
      <c r="M6" s="1022"/>
      <c r="N6" s="1022"/>
      <c r="O6" s="1022"/>
      <c r="P6" s="1022"/>
      <c r="Q6" s="1022"/>
      <c r="R6" s="1022"/>
      <c r="S6" s="1023"/>
      <c r="T6" s="1022"/>
      <c r="U6" s="1022"/>
      <c r="V6" s="1022"/>
      <c r="W6" s="1022"/>
      <c r="X6" s="1022"/>
      <c r="Y6" s="1022"/>
      <c r="Z6" s="1022"/>
      <c r="AA6" s="1023"/>
      <c r="AB6" s="1022"/>
      <c r="AC6" s="1022"/>
      <c r="AD6" s="1022"/>
      <c r="AE6" s="1022"/>
      <c r="AF6" s="1022"/>
      <c r="AG6" s="1022"/>
      <c r="AH6" s="1022"/>
      <c r="AI6" s="1023"/>
      <c r="AJ6" s="1022"/>
      <c r="AK6" s="1022"/>
      <c r="AL6" s="1022"/>
      <c r="AM6" s="1022"/>
      <c r="AN6" s="1022"/>
      <c r="AO6" s="1022"/>
      <c r="AP6" s="1022"/>
      <c r="AQ6" s="1023"/>
      <c r="AR6" s="1022"/>
      <c r="AS6" s="1022"/>
      <c r="AT6" s="1022"/>
      <c r="AU6" s="1022"/>
      <c r="AV6" s="1022"/>
      <c r="AW6" s="1022"/>
      <c r="AX6" s="1022"/>
      <c r="AY6" s="1023"/>
      <c r="AZ6" s="1022"/>
      <c r="BA6" s="1022"/>
      <c r="BB6" s="1022"/>
      <c r="BC6" s="1022"/>
      <c r="BD6" s="1022"/>
      <c r="BE6" s="1022"/>
      <c r="BF6" s="1022"/>
      <c r="BG6" s="1023"/>
      <c r="BH6" s="1022"/>
      <c r="BI6" s="1022"/>
      <c r="BJ6" s="1022"/>
    </row>
    <row r="7" spans="1:62">
      <c r="A7" s="569" t="s">
        <v>2308</v>
      </c>
      <c r="B7" s="1004">
        <v>1</v>
      </c>
      <c r="C7" s="1005" t="s">
        <v>15</v>
      </c>
      <c r="D7" s="1005" t="s">
        <v>2011</v>
      </c>
      <c r="E7" s="1004" t="s">
        <v>1274</v>
      </c>
      <c r="F7" s="1005" t="s">
        <v>55</v>
      </c>
      <c r="G7" s="1004">
        <v>110</v>
      </c>
      <c r="H7" s="1005">
        <v>92.88</v>
      </c>
      <c r="I7" s="1005">
        <v>92.88</v>
      </c>
      <c r="J7" s="1005">
        <v>0.72599999999999998</v>
      </c>
      <c r="K7" s="1024">
        <f>+(L7/(24*30*H7))</f>
        <v>0.24987438989376978</v>
      </c>
      <c r="L7" s="1005">
        <v>16710</v>
      </c>
      <c r="M7" s="1005">
        <f t="shared" ref="M7:M70" si="0">+ROUND(24*30*H7*0.6,0)</f>
        <v>40124</v>
      </c>
      <c r="N7" s="1005">
        <f t="shared" ref="N7:N70" si="1">+MAX((L7-M7),0)</f>
        <v>0</v>
      </c>
      <c r="O7" s="1005">
        <v>110</v>
      </c>
      <c r="P7" s="1005">
        <v>78</v>
      </c>
      <c r="Q7" s="1005">
        <v>88</v>
      </c>
      <c r="R7" s="1005">
        <v>0.72440000000000004</v>
      </c>
      <c r="S7" s="1024">
        <f>+(T7/(24*31*P7))</f>
        <v>0.15927419354838709</v>
      </c>
      <c r="T7" s="1005">
        <v>9243</v>
      </c>
      <c r="U7" s="1005">
        <f t="shared" ref="U7:U70" si="2">+ROUND(24*31*P7*0.6,0)</f>
        <v>34819</v>
      </c>
      <c r="V7" s="1005">
        <f t="shared" ref="V7:V70" si="3">+MAX((T7-U7),0)</f>
        <v>0</v>
      </c>
      <c r="W7" s="1005">
        <v>110</v>
      </c>
      <c r="X7" s="1005">
        <v>32.4</v>
      </c>
      <c r="Y7" s="1005">
        <v>88</v>
      </c>
      <c r="Z7" s="1005">
        <v>0.68759999999999999</v>
      </c>
      <c r="AA7" s="1024">
        <f>+(AB7/(24*30*X7))</f>
        <v>0.29269547325102879</v>
      </c>
      <c r="AB7" s="1005">
        <v>6828</v>
      </c>
      <c r="AC7" s="1005">
        <f t="shared" ref="AC7:AC70" si="4">+ROUND(24*30*X7*0.6,0)</f>
        <v>13997</v>
      </c>
      <c r="AD7" s="1005">
        <f t="shared" ref="AD7:AD70" si="5">+MAX((AB7-AC7),0)</f>
        <v>0</v>
      </c>
      <c r="AE7" s="1005">
        <v>110</v>
      </c>
      <c r="AF7" s="1005">
        <v>24.72</v>
      </c>
      <c r="AG7" s="1005">
        <v>88</v>
      </c>
      <c r="AH7" s="1005">
        <v>0.66800000000000004</v>
      </c>
      <c r="AI7" s="1024">
        <f>+(AJ7/(24*31*AF7))</f>
        <v>0.28007229355882657</v>
      </c>
      <c r="AJ7" s="1005">
        <v>5151</v>
      </c>
      <c r="AK7" s="1005">
        <f t="shared" ref="AK7:AK70" si="6">+ROUND(24*31*AF7*0.6,0)</f>
        <v>11035</v>
      </c>
      <c r="AL7" s="1005">
        <f t="shared" ref="AL7:AL70" si="7">+MAX((AJ7-AK7),0)</f>
        <v>0</v>
      </c>
      <c r="AM7" s="1005">
        <v>110</v>
      </c>
      <c r="AN7" s="1005">
        <v>26.88</v>
      </c>
      <c r="AO7" s="1005">
        <v>88</v>
      </c>
      <c r="AP7" s="1005">
        <v>0.62209999999999999</v>
      </c>
      <c r="AQ7" s="1024">
        <f t="shared" ref="AQ7:AQ21" si="8">+(AR7/(24*31*AN7))</f>
        <v>0.23341493855606762</v>
      </c>
      <c r="AR7" s="1005">
        <v>4668</v>
      </c>
      <c r="AS7" s="1005">
        <f t="shared" ref="AS7:AS70" si="9">+ROUND(24*31*AN7*0.6,0)</f>
        <v>11999</v>
      </c>
      <c r="AT7" s="1005">
        <f t="shared" ref="AT7:AT70" si="10">+MAX((AR7-AS7),0)</f>
        <v>0</v>
      </c>
      <c r="AU7" s="1005">
        <v>110</v>
      </c>
      <c r="AV7" s="1005">
        <v>57.6</v>
      </c>
      <c r="AW7" s="1005">
        <v>88</v>
      </c>
      <c r="AX7" s="1005">
        <v>0.59809999999999997</v>
      </c>
      <c r="AY7" s="1024">
        <f t="shared" ref="AY7:AY26" si="11">+(AZ7/(24*30*AV7))</f>
        <v>0.10315393518518519</v>
      </c>
      <c r="AZ7" s="1005">
        <v>4278</v>
      </c>
      <c r="BA7" s="1005">
        <f t="shared" ref="BA7:BA70" si="12">+ROUND(24*30*AV7*0.6,0)</f>
        <v>24883</v>
      </c>
      <c r="BB7" s="1005">
        <f t="shared" ref="BB7:BB70" si="13">+MAX((AZ7-BA7),0)</f>
        <v>0</v>
      </c>
      <c r="BC7" s="1005">
        <v>110</v>
      </c>
      <c r="BD7" s="1005">
        <v>21.12</v>
      </c>
      <c r="BE7" s="1005">
        <v>88</v>
      </c>
      <c r="BF7" s="1005">
        <v>0.56259999999999999</v>
      </c>
      <c r="BG7" s="1024">
        <f t="shared" ref="BG7:BG26" si="14">+(BH7/(24*31*BD7))</f>
        <v>0.23922440127077224</v>
      </c>
      <c r="BH7" s="1005">
        <v>3759</v>
      </c>
      <c r="BI7" s="1005">
        <f t="shared" ref="BI7:BI70" si="15">+ROUND(24*31*BD7*0.6,0)</f>
        <v>9428</v>
      </c>
      <c r="BJ7" s="1005">
        <f t="shared" ref="BJ7:BJ70" si="16">+MAX((BH7-BI7),0)</f>
        <v>0</v>
      </c>
    </row>
    <row r="8" spans="1:62">
      <c r="A8" s="569" t="s">
        <v>2309</v>
      </c>
      <c r="B8" s="1004">
        <v>2</v>
      </c>
      <c r="C8" s="1005" t="s">
        <v>985</v>
      </c>
      <c r="D8" s="1005" t="s">
        <v>2011</v>
      </c>
      <c r="E8" s="1004" t="s">
        <v>1274</v>
      </c>
      <c r="F8" s="1005" t="s">
        <v>55</v>
      </c>
      <c r="G8" s="1004">
        <v>110</v>
      </c>
      <c r="H8" s="1005">
        <v>103.04</v>
      </c>
      <c r="I8" s="1005">
        <v>103.04</v>
      </c>
      <c r="J8" s="1005">
        <v>0.98109999999999997</v>
      </c>
      <c r="K8" s="1024">
        <f>+(L8/(24*30*H8))</f>
        <v>0.23766390614216701</v>
      </c>
      <c r="L8" s="1005">
        <v>17632</v>
      </c>
      <c r="M8" s="1005">
        <f t="shared" si="0"/>
        <v>44513</v>
      </c>
      <c r="N8" s="1005">
        <f t="shared" si="1"/>
        <v>0</v>
      </c>
      <c r="O8" s="1005">
        <v>110</v>
      </c>
      <c r="P8" s="1005">
        <v>113.44</v>
      </c>
      <c r="Q8" s="1005">
        <v>113.44</v>
      </c>
      <c r="R8" s="1005">
        <v>0.99619999999999997</v>
      </c>
      <c r="S8" s="1024">
        <f>+(T8/(24*31*P8))</f>
        <v>0.18732369534555712</v>
      </c>
      <c r="T8" s="1005">
        <v>15810</v>
      </c>
      <c r="U8" s="1005">
        <f t="shared" si="2"/>
        <v>50640</v>
      </c>
      <c r="V8" s="1005">
        <f t="shared" si="3"/>
        <v>0</v>
      </c>
      <c r="W8" s="1005">
        <v>110</v>
      </c>
      <c r="X8" s="1005">
        <v>102.24</v>
      </c>
      <c r="Y8" s="1005">
        <v>102.24</v>
      </c>
      <c r="Z8" s="1005">
        <v>0.99609999999999999</v>
      </c>
      <c r="AA8" s="1024">
        <f>+(AB8/(24*30*X8))</f>
        <v>0.20557566075465136</v>
      </c>
      <c r="AB8" s="1005">
        <v>15133</v>
      </c>
      <c r="AC8" s="1005">
        <f t="shared" si="4"/>
        <v>44168</v>
      </c>
      <c r="AD8" s="1005">
        <f t="shared" si="5"/>
        <v>0</v>
      </c>
      <c r="AE8" s="1005">
        <v>110</v>
      </c>
      <c r="AF8" s="1005">
        <v>106.48</v>
      </c>
      <c r="AG8" s="1005">
        <v>106.48</v>
      </c>
      <c r="AH8" s="1005">
        <v>0.98719999999999997</v>
      </c>
      <c r="AI8" s="1024">
        <f>+(AJ8/(24*31*AF8))</f>
        <v>0.27028146029745598</v>
      </c>
      <c r="AJ8" s="1005">
        <v>21412</v>
      </c>
      <c r="AK8" s="1005">
        <f t="shared" si="6"/>
        <v>47533</v>
      </c>
      <c r="AL8" s="1005">
        <f t="shared" si="7"/>
        <v>0</v>
      </c>
      <c r="AM8" s="1005">
        <v>110</v>
      </c>
      <c r="AN8" s="1005">
        <v>132.63999999999999</v>
      </c>
      <c r="AO8" s="1005">
        <v>132.63999999999999</v>
      </c>
      <c r="AP8" s="1005">
        <v>0.92400000000000004</v>
      </c>
      <c r="AQ8" s="1024">
        <f t="shared" si="8"/>
        <v>0.20583850538931478</v>
      </c>
      <c r="AR8" s="1005">
        <v>20313</v>
      </c>
      <c r="AS8" s="1005">
        <f t="shared" si="9"/>
        <v>59210</v>
      </c>
      <c r="AT8" s="1005">
        <f t="shared" si="10"/>
        <v>0</v>
      </c>
      <c r="AU8" s="1005">
        <v>110</v>
      </c>
      <c r="AV8" s="1005">
        <v>107.36</v>
      </c>
      <c r="AW8" s="1005">
        <v>107.36</v>
      </c>
      <c r="AX8" s="1005">
        <v>0.94799999999999995</v>
      </c>
      <c r="AY8" s="1024">
        <f t="shared" si="11"/>
        <v>0.28508703841695648</v>
      </c>
      <c r="AZ8" s="1005">
        <v>22037</v>
      </c>
      <c r="BA8" s="1005">
        <f t="shared" si="12"/>
        <v>46380</v>
      </c>
      <c r="BB8" s="1005">
        <f t="shared" si="13"/>
        <v>0</v>
      </c>
      <c r="BC8" s="1005">
        <v>110</v>
      </c>
      <c r="BD8" s="1005">
        <v>101.92</v>
      </c>
      <c r="BE8" s="1005">
        <v>101.92</v>
      </c>
      <c r="BF8" s="1005">
        <v>0.99509999999999998</v>
      </c>
      <c r="BG8" s="1024">
        <f t="shared" si="14"/>
        <v>0.22142076433551089</v>
      </c>
      <c r="BH8" s="1005">
        <v>16790</v>
      </c>
      <c r="BI8" s="1005">
        <f t="shared" si="15"/>
        <v>45497</v>
      </c>
      <c r="BJ8" s="1005">
        <f t="shared" si="16"/>
        <v>0</v>
      </c>
    </row>
    <row r="9" spans="1:62">
      <c r="A9" s="569" t="s">
        <v>2310</v>
      </c>
      <c r="B9" s="1004">
        <v>3</v>
      </c>
      <c r="C9" s="1005" t="s">
        <v>1764</v>
      </c>
      <c r="D9" s="1005" t="s">
        <v>2203</v>
      </c>
      <c r="E9" s="1004" t="s">
        <v>1274</v>
      </c>
      <c r="F9" s="1005" t="s">
        <v>55</v>
      </c>
      <c r="G9" s="1004">
        <v>110</v>
      </c>
      <c r="H9" s="1005">
        <v>88.44</v>
      </c>
      <c r="I9" s="1005">
        <v>88.44</v>
      </c>
      <c r="J9" s="1005">
        <v>0.99160000000000004</v>
      </c>
      <c r="K9" s="1024">
        <f>+(L9/(24*30*H9))</f>
        <v>0.11875596763656467</v>
      </c>
      <c r="L9" s="1005">
        <v>7562</v>
      </c>
      <c r="M9" s="1005">
        <f t="shared" si="0"/>
        <v>38206</v>
      </c>
      <c r="N9" s="1005">
        <f t="shared" si="1"/>
        <v>0</v>
      </c>
      <c r="O9" s="1005">
        <v>110</v>
      </c>
      <c r="P9" s="1005">
        <v>58.8</v>
      </c>
      <c r="Q9" s="1005">
        <v>88</v>
      </c>
      <c r="R9" s="1005">
        <v>0.99160000000000004</v>
      </c>
      <c r="S9" s="1024">
        <f>+(T9/(24*31*P9))</f>
        <v>0.18913210445468512</v>
      </c>
      <c r="T9" s="1005">
        <v>8274</v>
      </c>
      <c r="U9" s="1005">
        <f t="shared" si="2"/>
        <v>26248</v>
      </c>
      <c r="V9" s="1005">
        <f t="shared" si="3"/>
        <v>0</v>
      </c>
      <c r="W9" s="1005">
        <v>110</v>
      </c>
      <c r="X9" s="1005">
        <v>61.8</v>
      </c>
      <c r="Y9" s="1005">
        <v>88</v>
      </c>
      <c r="Z9" s="1005">
        <v>0.9889</v>
      </c>
      <c r="AA9" s="1024">
        <f>+(AB9/(24*30*X9))</f>
        <v>0.18284789644012944</v>
      </c>
      <c r="AB9" s="1005">
        <v>8136</v>
      </c>
      <c r="AC9" s="1005">
        <f t="shared" si="4"/>
        <v>26698</v>
      </c>
      <c r="AD9" s="1005">
        <f t="shared" si="5"/>
        <v>0</v>
      </c>
      <c r="AE9" s="1005">
        <v>110</v>
      </c>
      <c r="AF9" s="1005">
        <v>68.88</v>
      </c>
      <c r="AG9" s="1005">
        <v>88</v>
      </c>
      <c r="AH9" s="1005">
        <v>0.99080000000000001</v>
      </c>
      <c r="AI9" s="1024">
        <f>+(AJ9/(24*31*AF9))</f>
        <v>0.15561971575936959</v>
      </c>
      <c r="AJ9" s="1005">
        <v>7975</v>
      </c>
      <c r="AK9" s="1005">
        <f t="shared" si="6"/>
        <v>30748</v>
      </c>
      <c r="AL9" s="1005">
        <f t="shared" si="7"/>
        <v>0</v>
      </c>
      <c r="AM9" s="1005">
        <v>110</v>
      </c>
      <c r="AN9" s="1005">
        <v>62.04</v>
      </c>
      <c r="AO9" s="1005">
        <v>88</v>
      </c>
      <c r="AP9" s="1005">
        <v>0.9909</v>
      </c>
      <c r="AQ9" s="1024">
        <f t="shared" si="8"/>
        <v>0.17383859182074693</v>
      </c>
      <c r="AR9" s="1005">
        <v>8024</v>
      </c>
      <c r="AS9" s="1005">
        <f t="shared" si="9"/>
        <v>27695</v>
      </c>
      <c r="AT9" s="1005">
        <f t="shared" si="10"/>
        <v>0</v>
      </c>
      <c r="AU9" s="1005">
        <v>110</v>
      </c>
      <c r="AV9" s="1005">
        <v>55.92</v>
      </c>
      <c r="AW9" s="1005">
        <v>88</v>
      </c>
      <c r="AX9" s="1005">
        <v>0.99160000000000004</v>
      </c>
      <c r="AY9" s="1024">
        <f t="shared" si="11"/>
        <v>0.21340009537434429</v>
      </c>
      <c r="AZ9" s="1005">
        <v>8592</v>
      </c>
      <c r="BA9" s="1005">
        <f t="shared" si="12"/>
        <v>24157</v>
      </c>
      <c r="BB9" s="1005">
        <f t="shared" si="13"/>
        <v>0</v>
      </c>
      <c r="BC9" s="1005">
        <v>110</v>
      </c>
      <c r="BD9" s="1005">
        <v>92.64</v>
      </c>
      <c r="BE9" s="1005">
        <v>92.64</v>
      </c>
      <c r="BF9" s="1005">
        <v>0.99050000000000005</v>
      </c>
      <c r="BG9" s="1024">
        <f t="shared" si="14"/>
        <v>0.1539953479302468</v>
      </c>
      <c r="BH9" s="1005">
        <v>10614</v>
      </c>
      <c r="BI9" s="1005">
        <f t="shared" si="15"/>
        <v>41354</v>
      </c>
      <c r="BJ9" s="1005">
        <f t="shared" si="16"/>
        <v>0</v>
      </c>
    </row>
    <row r="10" spans="1:62">
      <c r="A10" s="569" t="s">
        <v>2311</v>
      </c>
      <c r="B10" s="1004">
        <v>4</v>
      </c>
      <c r="C10" s="1005" t="s">
        <v>270</v>
      </c>
      <c r="D10" s="1005" t="s">
        <v>2203</v>
      </c>
      <c r="E10" s="1004" t="s">
        <v>1274</v>
      </c>
      <c r="F10" s="1005" t="s">
        <v>55</v>
      </c>
      <c r="G10" s="1004">
        <v>110</v>
      </c>
      <c r="H10" s="1005">
        <v>24.25</v>
      </c>
      <c r="I10" s="1005">
        <v>88</v>
      </c>
      <c r="J10" s="1005">
        <v>0.97719999999999996</v>
      </c>
      <c r="K10" s="1024">
        <f>+(L10/(24*30*H10))</f>
        <v>0.30429553264604808</v>
      </c>
      <c r="L10" s="1005">
        <v>5313</v>
      </c>
      <c r="M10" s="1005">
        <f t="shared" si="0"/>
        <v>10476</v>
      </c>
      <c r="N10" s="1005">
        <f t="shared" si="1"/>
        <v>0</v>
      </c>
      <c r="O10" s="1005">
        <v>110</v>
      </c>
      <c r="P10" s="1005">
        <v>32.25</v>
      </c>
      <c r="Q10" s="1005">
        <v>88</v>
      </c>
      <c r="R10" s="1005">
        <v>0.97019999999999995</v>
      </c>
      <c r="S10" s="1024">
        <f>+(T10/(24*31*P10))</f>
        <v>0.20851046094857048</v>
      </c>
      <c r="T10" s="1005">
        <v>5003</v>
      </c>
      <c r="U10" s="1005">
        <f t="shared" si="2"/>
        <v>14396</v>
      </c>
      <c r="V10" s="1005">
        <f t="shared" si="3"/>
        <v>0</v>
      </c>
      <c r="W10" s="1005">
        <v>110</v>
      </c>
      <c r="X10" s="1005">
        <v>25.25</v>
      </c>
      <c r="Y10" s="1005">
        <v>88</v>
      </c>
      <c r="Z10" s="1005">
        <v>0.96540000000000004</v>
      </c>
      <c r="AA10" s="1024">
        <f>+(AB10/(24*30*X10))</f>
        <v>0.3117711771177118</v>
      </c>
      <c r="AB10" s="1005">
        <v>5668</v>
      </c>
      <c r="AC10" s="1005">
        <f t="shared" si="4"/>
        <v>10908</v>
      </c>
      <c r="AD10" s="1005">
        <f t="shared" si="5"/>
        <v>0</v>
      </c>
      <c r="AE10" s="1005">
        <v>110</v>
      </c>
      <c r="AF10" s="1005">
        <v>27.85</v>
      </c>
      <c r="AG10" s="1005">
        <v>88</v>
      </c>
      <c r="AH10" s="1005">
        <v>0.96609999999999996</v>
      </c>
      <c r="AI10" s="1024">
        <f>+(AJ10/(24*31*AF10))</f>
        <v>0.27050636088106406</v>
      </c>
      <c r="AJ10" s="1005">
        <v>5605</v>
      </c>
      <c r="AK10" s="1005">
        <f t="shared" si="6"/>
        <v>12432</v>
      </c>
      <c r="AL10" s="1005">
        <f t="shared" si="7"/>
        <v>0</v>
      </c>
      <c r="AM10" s="1005">
        <v>110</v>
      </c>
      <c r="AN10" s="1005">
        <v>25.8</v>
      </c>
      <c r="AO10" s="1005">
        <v>88</v>
      </c>
      <c r="AP10" s="1005">
        <v>0.96960000000000002</v>
      </c>
      <c r="AQ10" s="1024">
        <f t="shared" si="8"/>
        <v>0.29314620321747104</v>
      </c>
      <c r="AR10" s="1005">
        <v>5627</v>
      </c>
      <c r="AS10" s="1005">
        <f t="shared" si="9"/>
        <v>11517</v>
      </c>
      <c r="AT10" s="1005">
        <f t="shared" si="10"/>
        <v>0</v>
      </c>
      <c r="AU10" s="1005">
        <v>110</v>
      </c>
      <c r="AV10" s="1005">
        <v>28.56</v>
      </c>
      <c r="AW10" s="1005">
        <v>88</v>
      </c>
      <c r="AX10" s="1005">
        <v>0.9728</v>
      </c>
      <c r="AY10" s="1024">
        <f t="shared" si="11"/>
        <v>0.31138149704326173</v>
      </c>
      <c r="AZ10" s="1005">
        <v>6403</v>
      </c>
      <c r="BA10" s="1005">
        <f t="shared" si="12"/>
        <v>12338</v>
      </c>
      <c r="BB10" s="1005">
        <f t="shared" si="13"/>
        <v>0</v>
      </c>
      <c r="BC10" s="1005">
        <v>110</v>
      </c>
      <c r="BD10" s="1005">
        <v>26</v>
      </c>
      <c r="BE10" s="1005">
        <v>88</v>
      </c>
      <c r="BF10" s="1005">
        <v>0.96660000000000001</v>
      </c>
      <c r="BG10" s="1024">
        <f t="shared" si="14"/>
        <v>0.27440033085194376</v>
      </c>
      <c r="BH10" s="1005">
        <v>5308</v>
      </c>
      <c r="BI10" s="1005">
        <f t="shared" si="15"/>
        <v>11606</v>
      </c>
      <c r="BJ10" s="1005">
        <f t="shared" si="16"/>
        <v>0</v>
      </c>
    </row>
    <row r="11" spans="1:62">
      <c r="A11" s="569" t="s">
        <v>2312</v>
      </c>
      <c r="B11" s="1004">
        <v>5</v>
      </c>
      <c r="C11" s="1005" t="s">
        <v>2313</v>
      </c>
      <c r="D11" s="1005" t="s">
        <v>2011</v>
      </c>
      <c r="E11" s="1004" t="s">
        <v>1274</v>
      </c>
      <c r="F11" s="1005" t="s">
        <v>55</v>
      </c>
      <c r="G11" s="1004"/>
      <c r="H11" s="1005"/>
      <c r="I11" s="1005"/>
      <c r="J11" s="1005"/>
      <c r="K11" s="1024">
        <v>0</v>
      </c>
      <c r="L11" s="1005"/>
      <c r="M11" s="1005">
        <f t="shared" si="0"/>
        <v>0</v>
      </c>
      <c r="N11" s="1005">
        <f t="shared" si="1"/>
        <v>0</v>
      </c>
      <c r="O11" s="1005"/>
      <c r="P11" s="1005"/>
      <c r="Q11" s="1005"/>
      <c r="R11" s="1005"/>
      <c r="S11" s="1024">
        <v>0</v>
      </c>
      <c r="T11" s="1005"/>
      <c r="U11" s="1005">
        <f t="shared" si="2"/>
        <v>0</v>
      </c>
      <c r="V11" s="1005">
        <f t="shared" si="3"/>
        <v>0</v>
      </c>
      <c r="W11" s="1005"/>
      <c r="X11" s="1005"/>
      <c r="Y11" s="1005"/>
      <c r="Z11" s="1005"/>
      <c r="AA11" s="1024">
        <v>0</v>
      </c>
      <c r="AB11" s="1005"/>
      <c r="AC11" s="1005">
        <f t="shared" si="4"/>
        <v>0</v>
      </c>
      <c r="AD11" s="1005">
        <f t="shared" si="5"/>
        <v>0</v>
      </c>
      <c r="AE11" s="1005"/>
      <c r="AF11" s="1005"/>
      <c r="AG11" s="1005"/>
      <c r="AH11" s="1005"/>
      <c r="AI11" s="1024">
        <v>0</v>
      </c>
      <c r="AJ11" s="1005"/>
      <c r="AK11" s="1005">
        <f t="shared" si="6"/>
        <v>0</v>
      </c>
      <c r="AL11" s="1005">
        <f t="shared" si="7"/>
        <v>0</v>
      </c>
      <c r="AM11" s="1005">
        <v>110</v>
      </c>
      <c r="AN11" s="1005">
        <v>204</v>
      </c>
      <c r="AO11" s="1005">
        <v>204</v>
      </c>
      <c r="AP11" s="1005">
        <v>8.7499999999999994E-2</v>
      </c>
      <c r="AQ11" s="1024">
        <f t="shared" si="8"/>
        <v>0.26312460468058191</v>
      </c>
      <c r="AR11" s="1005">
        <v>39936</v>
      </c>
      <c r="AS11" s="1005">
        <f t="shared" si="9"/>
        <v>91066</v>
      </c>
      <c r="AT11" s="1005">
        <f t="shared" si="10"/>
        <v>0</v>
      </c>
      <c r="AU11" s="1005">
        <v>110</v>
      </c>
      <c r="AV11" s="1005">
        <v>132.24</v>
      </c>
      <c r="AW11" s="1005">
        <v>132.24</v>
      </c>
      <c r="AX11" s="1005">
        <v>0.1263</v>
      </c>
      <c r="AY11" s="1024">
        <f t="shared" si="11"/>
        <v>0.52288137729380924</v>
      </c>
      <c r="AZ11" s="1005">
        <v>49785</v>
      </c>
      <c r="BA11" s="1005">
        <f t="shared" si="12"/>
        <v>57128</v>
      </c>
      <c r="BB11" s="1005">
        <f t="shared" si="13"/>
        <v>0</v>
      </c>
      <c r="BC11" s="1005">
        <v>110</v>
      </c>
      <c r="BD11" s="1005">
        <v>110.16</v>
      </c>
      <c r="BE11" s="1005">
        <v>110.16</v>
      </c>
      <c r="BF11" s="1005">
        <v>0.33119999999999999</v>
      </c>
      <c r="BG11" s="1024">
        <f t="shared" si="14"/>
        <v>0.22771130554969898</v>
      </c>
      <c r="BH11" s="1005">
        <v>18663</v>
      </c>
      <c r="BI11" s="1005">
        <f t="shared" si="15"/>
        <v>49175</v>
      </c>
      <c r="BJ11" s="1005">
        <f t="shared" si="16"/>
        <v>0</v>
      </c>
    </row>
    <row r="12" spans="1:62">
      <c r="A12" s="569" t="s">
        <v>2314</v>
      </c>
      <c r="B12" s="1004">
        <v>6</v>
      </c>
      <c r="C12" s="1005" t="s">
        <v>299</v>
      </c>
      <c r="D12" s="1005" t="s">
        <v>2011</v>
      </c>
      <c r="E12" s="1004" t="s">
        <v>1274</v>
      </c>
      <c r="F12" s="1005" t="s">
        <v>55</v>
      </c>
      <c r="G12" s="1004">
        <v>110</v>
      </c>
      <c r="H12" s="1005">
        <v>15</v>
      </c>
      <c r="I12" s="1005">
        <v>88</v>
      </c>
      <c r="J12" s="1005">
        <v>0.96519999999999995</v>
      </c>
      <c r="K12" s="1024">
        <f>+(L12/(24*30*H12))</f>
        <v>0.17611111111111111</v>
      </c>
      <c r="L12" s="1005">
        <v>1902</v>
      </c>
      <c r="M12" s="1005">
        <f t="shared" si="0"/>
        <v>6480</v>
      </c>
      <c r="N12" s="1005">
        <f t="shared" si="1"/>
        <v>0</v>
      </c>
      <c r="O12" s="1005">
        <v>110</v>
      </c>
      <c r="P12" s="1005">
        <v>10.199999999999999</v>
      </c>
      <c r="Q12" s="1005">
        <v>88</v>
      </c>
      <c r="R12" s="1005">
        <v>0.99050000000000005</v>
      </c>
      <c r="S12" s="1024">
        <f>+(T12/(24*31*P12))</f>
        <v>0.2502371916508539</v>
      </c>
      <c r="T12" s="1005">
        <v>1899</v>
      </c>
      <c r="U12" s="1005">
        <f t="shared" si="2"/>
        <v>4553</v>
      </c>
      <c r="V12" s="1005">
        <f t="shared" si="3"/>
        <v>0</v>
      </c>
      <c r="W12" s="1005">
        <v>110</v>
      </c>
      <c r="X12" s="1005">
        <v>10.199999999999999</v>
      </c>
      <c r="Y12" s="1005">
        <v>88</v>
      </c>
      <c r="Z12" s="1005">
        <v>0.99609999999999999</v>
      </c>
      <c r="AA12" s="1024">
        <f t="shared" ref="AA12:AA21" si="17">+(AB12/(24*30*X12))</f>
        <v>0.2095588235294118</v>
      </c>
      <c r="AB12" s="1005">
        <v>1539</v>
      </c>
      <c r="AC12" s="1005">
        <f t="shared" si="4"/>
        <v>4406</v>
      </c>
      <c r="AD12" s="1005">
        <f t="shared" si="5"/>
        <v>0</v>
      </c>
      <c r="AE12" s="1005">
        <v>110</v>
      </c>
      <c r="AF12" s="1005">
        <v>10.199999999999999</v>
      </c>
      <c r="AG12" s="1005">
        <v>88</v>
      </c>
      <c r="AH12" s="1005">
        <v>0.98780000000000001</v>
      </c>
      <c r="AI12" s="1024">
        <f t="shared" ref="AI12:AI21" si="18">+(AJ12/(24*31*AF12))</f>
        <v>0.26051549652118916</v>
      </c>
      <c r="AJ12" s="1005">
        <v>1977</v>
      </c>
      <c r="AK12" s="1005">
        <f t="shared" si="6"/>
        <v>4553</v>
      </c>
      <c r="AL12" s="1005">
        <f t="shared" si="7"/>
        <v>0</v>
      </c>
      <c r="AM12" s="1005">
        <v>110</v>
      </c>
      <c r="AN12" s="1005">
        <v>66.599999999999994</v>
      </c>
      <c r="AO12" s="1005">
        <v>88</v>
      </c>
      <c r="AP12" s="1005">
        <v>0.98170000000000002</v>
      </c>
      <c r="AQ12" s="1024">
        <f t="shared" si="8"/>
        <v>3.9777680906713173E-2</v>
      </c>
      <c r="AR12" s="1005">
        <v>1971</v>
      </c>
      <c r="AS12" s="1005">
        <f t="shared" si="9"/>
        <v>29730</v>
      </c>
      <c r="AT12" s="1005">
        <f t="shared" si="10"/>
        <v>0</v>
      </c>
      <c r="AU12" s="1005">
        <v>110</v>
      </c>
      <c r="AV12" s="1005">
        <v>20.399999999999999</v>
      </c>
      <c r="AW12" s="1005">
        <v>88</v>
      </c>
      <c r="AX12" s="1005">
        <v>0.96460000000000001</v>
      </c>
      <c r="AY12" s="1024">
        <f t="shared" si="11"/>
        <v>0.13276143790849676</v>
      </c>
      <c r="AZ12" s="1005">
        <v>1950</v>
      </c>
      <c r="BA12" s="1005">
        <f t="shared" si="12"/>
        <v>8813</v>
      </c>
      <c r="BB12" s="1005">
        <f t="shared" si="13"/>
        <v>0</v>
      </c>
      <c r="BC12" s="1005">
        <v>110</v>
      </c>
      <c r="BD12" s="1005">
        <v>13.8</v>
      </c>
      <c r="BE12" s="1005">
        <v>88</v>
      </c>
      <c r="BF12" s="1005">
        <v>0.9536</v>
      </c>
      <c r="BG12" s="1024">
        <f t="shared" si="14"/>
        <v>0.18291257597007946</v>
      </c>
      <c r="BH12" s="1005">
        <v>1878</v>
      </c>
      <c r="BI12" s="1005">
        <f t="shared" si="15"/>
        <v>6160</v>
      </c>
      <c r="BJ12" s="1005">
        <f t="shared" si="16"/>
        <v>0</v>
      </c>
    </row>
    <row r="13" spans="1:62">
      <c r="A13" s="569" t="s">
        <v>2315</v>
      </c>
      <c r="B13" s="1004">
        <v>7</v>
      </c>
      <c r="C13" s="1005" t="s">
        <v>588</v>
      </c>
      <c r="D13" s="1005" t="s">
        <v>2051</v>
      </c>
      <c r="E13" s="1004" t="s">
        <v>1274</v>
      </c>
      <c r="F13" s="1005" t="s">
        <v>55</v>
      </c>
      <c r="G13" s="1004">
        <v>110</v>
      </c>
      <c r="H13" s="1005">
        <v>28.6</v>
      </c>
      <c r="I13" s="1005">
        <v>88</v>
      </c>
      <c r="J13" s="1005">
        <v>0.9536</v>
      </c>
      <c r="K13" s="1024">
        <f>+(L13/(24*30*H13))</f>
        <v>0.57842851592851596</v>
      </c>
      <c r="L13" s="1005">
        <v>11911</v>
      </c>
      <c r="M13" s="1005">
        <f t="shared" si="0"/>
        <v>12355</v>
      </c>
      <c r="N13" s="1005">
        <f t="shared" si="1"/>
        <v>0</v>
      </c>
      <c r="O13" s="1005">
        <v>110</v>
      </c>
      <c r="P13" s="1005">
        <v>29.4</v>
      </c>
      <c r="Q13" s="1005">
        <v>88</v>
      </c>
      <c r="R13" s="1005">
        <v>0.95469999999999999</v>
      </c>
      <c r="S13" s="1024">
        <f>+(T13/(24*31*P13))</f>
        <v>0.50147209421402972</v>
      </c>
      <c r="T13" s="1005">
        <v>10969</v>
      </c>
      <c r="U13" s="1005">
        <f t="shared" si="2"/>
        <v>13124</v>
      </c>
      <c r="V13" s="1005">
        <f t="shared" si="3"/>
        <v>0</v>
      </c>
      <c r="W13" s="1005">
        <v>110</v>
      </c>
      <c r="X13" s="1005">
        <v>34.799999999999997</v>
      </c>
      <c r="Y13" s="1005">
        <v>88</v>
      </c>
      <c r="Z13" s="1005">
        <v>0.91080000000000005</v>
      </c>
      <c r="AA13" s="1024">
        <f t="shared" si="17"/>
        <v>0.29809227330779059</v>
      </c>
      <c r="AB13" s="1005">
        <v>7469</v>
      </c>
      <c r="AC13" s="1005">
        <f t="shared" si="4"/>
        <v>15034</v>
      </c>
      <c r="AD13" s="1005">
        <f t="shared" si="5"/>
        <v>0</v>
      </c>
      <c r="AE13" s="1005">
        <v>110</v>
      </c>
      <c r="AF13" s="1005">
        <v>26.48</v>
      </c>
      <c r="AG13" s="1005">
        <v>88</v>
      </c>
      <c r="AH13" s="1005">
        <v>0.94710000000000005</v>
      </c>
      <c r="AI13" s="1024">
        <f t="shared" si="18"/>
        <v>0.40078939674495667</v>
      </c>
      <c r="AJ13" s="1005">
        <v>7896</v>
      </c>
      <c r="AK13" s="1005">
        <f t="shared" si="6"/>
        <v>11821</v>
      </c>
      <c r="AL13" s="1005">
        <f t="shared" si="7"/>
        <v>0</v>
      </c>
      <c r="AM13" s="1005">
        <v>110</v>
      </c>
      <c r="AN13" s="1005">
        <v>27.2</v>
      </c>
      <c r="AO13" s="1005">
        <v>88</v>
      </c>
      <c r="AP13" s="1005">
        <v>0.95409999999999995</v>
      </c>
      <c r="AQ13" s="1024">
        <f t="shared" si="8"/>
        <v>0.61995967741935487</v>
      </c>
      <c r="AR13" s="1005">
        <v>12546</v>
      </c>
      <c r="AS13" s="1005">
        <f t="shared" si="9"/>
        <v>12142</v>
      </c>
      <c r="AT13" s="1005">
        <f t="shared" si="10"/>
        <v>404</v>
      </c>
      <c r="AU13" s="1005">
        <v>110</v>
      </c>
      <c r="AV13" s="1005">
        <v>27.2</v>
      </c>
      <c r="AW13" s="1005">
        <v>88</v>
      </c>
      <c r="AX13" s="1005">
        <v>0.95860000000000001</v>
      </c>
      <c r="AY13" s="1024">
        <f t="shared" si="11"/>
        <v>0.58711192810457513</v>
      </c>
      <c r="AZ13" s="1005">
        <v>11498</v>
      </c>
      <c r="BA13" s="1005">
        <f t="shared" si="12"/>
        <v>11750</v>
      </c>
      <c r="BB13" s="1005">
        <f t="shared" si="13"/>
        <v>0</v>
      </c>
      <c r="BC13" s="1005">
        <v>110</v>
      </c>
      <c r="BD13" s="1005">
        <v>25.76</v>
      </c>
      <c r="BE13" s="1005">
        <v>88</v>
      </c>
      <c r="BF13" s="1005">
        <v>0.93130000000000002</v>
      </c>
      <c r="BG13" s="1024">
        <f t="shared" si="14"/>
        <v>0.48629199225272152</v>
      </c>
      <c r="BH13" s="1005">
        <v>9320</v>
      </c>
      <c r="BI13" s="1005">
        <f t="shared" si="15"/>
        <v>11499</v>
      </c>
      <c r="BJ13" s="1005">
        <f t="shared" si="16"/>
        <v>0</v>
      </c>
    </row>
    <row r="14" spans="1:62">
      <c r="A14" s="569" t="s">
        <v>2316</v>
      </c>
      <c r="B14" s="1004">
        <v>8</v>
      </c>
      <c r="C14" s="1005" t="s">
        <v>2264</v>
      </c>
      <c r="D14" s="1005" t="s">
        <v>2051</v>
      </c>
      <c r="E14" s="1004" t="s">
        <v>1274</v>
      </c>
      <c r="F14" s="1005" t="s">
        <v>120</v>
      </c>
      <c r="G14" s="1004">
        <v>110</v>
      </c>
      <c r="H14" s="1005">
        <v>0</v>
      </c>
      <c r="I14" s="1005">
        <v>110</v>
      </c>
      <c r="J14" s="1005">
        <v>0.99580000000000002</v>
      </c>
      <c r="K14" s="1024">
        <v>0</v>
      </c>
      <c r="L14" s="1005">
        <v>23687</v>
      </c>
      <c r="M14" s="1005">
        <f t="shared" si="0"/>
        <v>0</v>
      </c>
      <c r="N14" s="1005">
        <f t="shared" si="1"/>
        <v>23687</v>
      </c>
      <c r="O14" s="1005">
        <v>110</v>
      </c>
      <c r="P14" s="1005">
        <v>0</v>
      </c>
      <c r="Q14" s="1005">
        <v>122.22199999999999</v>
      </c>
      <c r="R14" s="1005">
        <v>0.99619999999999997</v>
      </c>
      <c r="S14" s="1024">
        <v>0</v>
      </c>
      <c r="T14" s="1005">
        <v>21634</v>
      </c>
      <c r="U14" s="1005">
        <f t="shared" si="2"/>
        <v>0</v>
      </c>
      <c r="V14" s="1005">
        <f t="shared" si="3"/>
        <v>21634</v>
      </c>
      <c r="W14" s="1005">
        <v>110</v>
      </c>
      <c r="X14" s="1005">
        <v>59</v>
      </c>
      <c r="Y14" s="1005">
        <v>110</v>
      </c>
      <c r="Z14" s="1005">
        <v>0.99470000000000003</v>
      </c>
      <c r="AA14" s="1024">
        <f t="shared" si="17"/>
        <v>0.35120056497175139</v>
      </c>
      <c r="AB14" s="1005">
        <v>14919</v>
      </c>
      <c r="AC14" s="1005">
        <f t="shared" si="4"/>
        <v>25488</v>
      </c>
      <c r="AD14" s="1005">
        <f t="shared" si="5"/>
        <v>0</v>
      </c>
      <c r="AE14" s="1005">
        <v>110</v>
      </c>
      <c r="AF14" s="1005">
        <v>72.989999999999995</v>
      </c>
      <c r="AG14" s="1005">
        <v>110</v>
      </c>
      <c r="AH14" s="1005">
        <v>0.99709999999999999</v>
      </c>
      <c r="AI14" s="1024">
        <f t="shared" si="18"/>
        <v>0.57341409266551469</v>
      </c>
      <c r="AJ14" s="1005">
        <v>31139</v>
      </c>
      <c r="AK14" s="1005">
        <f t="shared" si="6"/>
        <v>32583</v>
      </c>
      <c r="AL14" s="1005">
        <f t="shared" si="7"/>
        <v>0</v>
      </c>
      <c r="AM14" s="1005">
        <v>110</v>
      </c>
      <c r="AN14" s="1005">
        <v>64.16</v>
      </c>
      <c r="AO14" s="1005">
        <v>110</v>
      </c>
      <c r="AP14" s="1005">
        <v>0.99619999999999997</v>
      </c>
      <c r="AQ14" s="1024">
        <f t="shared" si="8"/>
        <v>0.4555772866221543</v>
      </c>
      <c r="AR14" s="1005">
        <v>21747</v>
      </c>
      <c r="AS14" s="1005">
        <f t="shared" si="9"/>
        <v>28641</v>
      </c>
      <c r="AT14" s="1005">
        <f t="shared" si="10"/>
        <v>0</v>
      </c>
      <c r="AU14" s="1005">
        <v>110</v>
      </c>
      <c r="AV14" s="1005">
        <v>70.239999999999995</v>
      </c>
      <c r="AW14" s="1005">
        <v>110</v>
      </c>
      <c r="AX14" s="1005">
        <v>0.99629999999999996</v>
      </c>
      <c r="AY14" s="1024">
        <f t="shared" si="11"/>
        <v>0.44284674765882059</v>
      </c>
      <c r="AZ14" s="1005">
        <v>22396</v>
      </c>
      <c r="BA14" s="1005">
        <f t="shared" si="12"/>
        <v>30344</v>
      </c>
      <c r="BB14" s="1005">
        <f t="shared" si="13"/>
        <v>0</v>
      </c>
      <c r="BC14" s="1005">
        <v>110</v>
      </c>
      <c r="BD14" s="1005">
        <v>54.74</v>
      </c>
      <c r="BE14" s="1005">
        <v>110</v>
      </c>
      <c r="BF14" s="1005">
        <v>0.99450000000000005</v>
      </c>
      <c r="BG14" s="1024">
        <f t="shared" si="14"/>
        <v>0.36811358484487761</v>
      </c>
      <c r="BH14" s="1005">
        <v>14992</v>
      </c>
      <c r="BI14" s="1005">
        <f t="shared" si="15"/>
        <v>24436</v>
      </c>
      <c r="BJ14" s="1005">
        <f t="shared" si="16"/>
        <v>0</v>
      </c>
    </row>
    <row r="15" spans="1:62">
      <c r="A15" s="569" t="s">
        <v>2317</v>
      </c>
      <c r="B15" s="1004">
        <v>9</v>
      </c>
      <c r="C15" s="1005" t="s">
        <v>692</v>
      </c>
      <c r="D15" s="1005" t="s">
        <v>2011</v>
      </c>
      <c r="E15" s="1004" t="s">
        <v>1274</v>
      </c>
      <c r="F15" s="1005" t="s">
        <v>55</v>
      </c>
      <c r="G15" s="1004">
        <v>110</v>
      </c>
      <c r="H15" s="1005">
        <v>7.08</v>
      </c>
      <c r="I15" s="1005">
        <v>88</v>
      </c>
      <c r="J15" s="1005">
        <v>1</v>
      </c>
      <c r="K15" s="1024">
        <f t="shared" ref="K15:K26" si="19">+(L15/(24*30*H15))</f>
        <v>0.34545668549905834</v>
      </c>
      <c r="L15" s="1005">
        <v>1761</v>
      </c>
      <c r="M15" s="1005">
        <f t="shared" si="0"/>
        <v>3059</v>
      </c>
      <c r="N15" s="1005">
        <f t="shared" si="1"/>
        <v>0</v>
      </c>
      <c r="O15" s="1005">
        <v>110</v>
      </c>
      <c r="P15" s="1005">
        <v>7.25</v>
      </c>
      <c r="Q15" s="1005">
        <v>88</v>
      </c>
      <c r="R15" s="1005">
        <v>0.99890000000000001</v>
      </c>
      <c r="S15" s="1024">
        <f t="shared" ref="S15:S21" si="20">+(T15/(24*31*P15))</f>
        <v>0.1753800519095291</v>
      </c>
      <c r="T15" s="1005">
        <v>946</v>
      </c>
      <c r="U15" s="1005">
        <f t="shared" si="2"/>
        <v>3236</v>
      </c>
      <c r="V15" s="1005">
        <f t="shared" si="3"/>
        <v>0</v>
      </c>
      <c r="W15" s="1005">
        <v>110</v>
      </c>
      <c r="X15" s="1005">
        <v>7.13</v>
      </c>
      <c r="Y15" s="1005">
        <v>88</v>
      </c>
      <c r="Z15" s="1005">
        <v>1</v>
      </c>
      <c r="AA15" s="1024">
        <f t="shared" si="17"/>
        <v>0.25420757363253854</v>
      </c>
      <c r="AB15" s="1005">
        <v>1305</v>
      </c>
      <c r="AC15" s="1005">
        <f t="shared" si="4"/>
        <v>3080</v>
      </c>
      <c r="AD15" s="1005">
        <f t="shared" si="5"/>
        <v>0</v>
      </c>
      <c r="AE15" s="1005">
        <v>110</v>
      </c>
      <c r="AF15" s="1005">
        <v>8.17</v>
      </c>
      <c r="AG15" s="1005">
        <v>88</v>
      </c>
      <c r="AH15" s="1005">
        <v>1</v>
      </c>
      <c r="AI15" s="1024">
        <f t="shared" si="18"/>
        <v>0.17290506837235625</v>
      </c>
      <c r="AJ15" s="1005">
        <v>1051</v>
      </c>
      <c r="AK15" s="1005">
        <f t="shared" si="6"/>
        <v>3647</v>
      </c>
      <c r="AL15" s="1005">
        <f t="shared" si="7"/>
        <v>0</v>
      </c>
      <c r="AM15" s="1005">
        <v>110</v>
      </c>
      <c r="AN15" s="1005">
        <v>6.29</v>
      </c>
      <c r="AO15" s="1005">
        <v>88</v>
      </c>
      <c r="AP15" s="1005">
        <v>1</v>
      </c>
      <c r="AQ15" s="1024">
        <f t="shared" si="8"/>
        <v>0.17500897481922148</v>
      </c>
      <c r="AR15" s="1005">
        <v>819</v>
      </c>
      <c r="AS15" s="1005">
        <f t="shared" si="9"/>
        <v>2808</v>
      </c>
      <c r="AT15" s="1005">
        <f t="shared" si="10"/>
        <v>0</v>
      </c>
      <c r="AU15" s="1005">
        <v>110</v>
      </c>
      <c r="AV15" s="1005">
        <v>6.01</v>
      </c>
      <c r="AW15" s="1005">
        <v>88</v>
      </c>
      <c r="AX15" s="1005">
        <v>1</v>
      </c>
      <c r="AY15" s="1024">
        <f t="shared" si="11"/>
        <v>0.18002403401737846</v>
      </c>
      <c r="AZ15" s="1005">
        <v>779</v>
      </c>
      <c r="BA15" s="1005">
        <f t="shared" si="12"/>
        <v>2596</v>
      </c>
      <c r="BB15" s="1005">
        <f t="shared" si="13"/>
        <v>0</v>
      </c>
      <c r="BC15" s="1005">
        <v>110</v>
      </c>
      <c r="BD15" s="1005">
        <v>4.33</v>
      </c>
      <c r="BE15" s="1005">
        <v>88</v>
      </c>
      <c r="BF15" s="1005">
        <v>1</v>
      </c>
      <c r="BG15" s="1024">
        <f t="shared" si="14"/>
        <v>0.20114728451165909</v>
      </c>
      <c r="BH15" s="1005">
        <v>648</v>
      </c>
      <c r="BI15" s="1005">
        <f t="shared" si="15"/>
        <v>1933</v>
      </c>
      <c r="BJ15" s="1005">
        <f t="shared" si="16"/>
        <v>0</v>
      </c>
    </row>
    <row r="16" spans="1:62">
      <c r="A16" s="569" t="s">
        <v>2318</v>
      </c>
      <c r="B16" s="1004">
        <v>10</v>
      </c>
      <c r="C16" s="1005" t="s">
        <v>542</v>
      </c>
      <c r="D16" s="1005" t="s">
        <v>2203</v>
      </c>
      <c r="E16" s="1004" t="s">
        <v>1274</v>
      </c>
      <c r="F16" s="1005" t="s">
        <v>55</v>
      </c>
      <c r="G16" s="1004">
        <v>110</v>
      </c>
      <c r="H16" s="1005">
        <v>119.92</v>
      </c>
      <c r="I16" s="1005">
        <v>119.92</v>
      </c>
      <c r="J16" s="1005">
        <v>0.99939999999999996</v>
      </c>
      <c r="K16" s="1024">
        <f t="shared" si="19"/>
        <v>0.53203292936031432</v>
      </c>
      <c r="L16" s="1005">
        <v>45937</v>
      </c>
      <c r="M16" s="1005">
        <f t="shared" si="0"/>
        <v>51805</v>
      </c>
      <c r="N16" s="1005">
        <f t="shared" si="1"/>
        <v>0</v>
      </c>
      <c r="O16" s="1005">
        <v>110</v>
      </c>
      <c r="P16" s="1005">
        <v>105.84</v>
      </c>
      <c r="Q16" s="1005">
        <v>105.84</v>
      </c>
      <c r="R16" s="1005">
        <v>0.99909999999999999</v>
      </c>
      <c r="S16" s="1024">
        <f t="shared" si="20"/>
        <v>0.57852591454741986</v>
      </c>
      <c r="T16" s="1005">
        <v>45556</v>
      </c>
      <c r="U16" s="1005">
        <f t="shared" si="2"/>
        <v>47247</v>
      </c>
      <c r="V16" s="1005">
        <f t="shared" si="3"/>
        <v>0</v>
      </c>
      <c r="W16" s="1005">
        <v>110</v>
      </c>
      <c r="X16" s="1005">
        <v>123.28</v>
      </c>
      <c r="Y16" s="1005">
        <v>123.28</v>
      </c>
      <c r="Z16" s="1005">
        <v>0.999</v>
      </c>
      <c r="AA16" s="1024">
        <f t="shared" si="17"/>
        <v>0.49744484101232961</v>
      </c>
      <c r="AB16" s="1005">
        <v>44154</v>
      </c>
      <c r="AC16" s="1005">
        <f t="shared" si="4"/>
        <v>53257</v>
      </c>
      <c r="AD16" s="1005">
        <f t="shared" si="5"/>
        <v>0</v>
      </c>
      <c r="AE16" s="1005">
        <v>110</v>
      </c>
      <c r="AF16" s="1005">
        <v>92.8</v>
      </c>
      <c r="AG16" s="1005">
        <v>92.8</v>
      </c>
      <c r="AH16" s="1005">
        <v>0.99880000000000002</v>
      </c>
      <c r="AI16" s="1024">
        <f t="shared" si="18"/>
        <v>0.51137548665183541</v>
      </c>
      <c r="AJ16" s="1005">
        <v>35307</v>
      </c>
      <c r="AK16" s="1005">
        <f t="shared" si="6"/>
        <v>41426</v>
      </c>
      <c r="AL16" s="1005">
        <f t="shared" si="7"/>
        <v>0</v>
      </c>
      <c r="AM16" s="1005">
        <v>110</v>
      </c>
      <c r="AN16" s="1005">
        <v>90.24</v>
      </c>
      <c r="AO16" s="1005">
        <v>90.24</v>
      </c>
      <c r="AP16" s="1005">
        <v>0.99909999999999999</v>
      </c>
      <c r="AQ16" s="1024">
        <f t="shared" si="8"/>
        <v>0.6869375810264623</v>
      </c>
      <c r="AR16" s="1005">
        <v>46120</v>
      </c>
      <c r="AS16" s="1005">
        <f t="shared" si="9"/>
        <v>40283</v>
      </c>
      <c r="AT16" s="1005">
        <f t="shared" si="10"/>
        <v>5837</v>
      </c>
      <c r="AU16" s="1005">
        <v>110</v>
      </c>
      <c r="AV16" s="1005">
        <v>98.16</v>
      </c>
      <c r="AW16" s="1005">
        <v>98.16</v>
      </c>
      <c r="AX16" s="1005">
        <v>0.99950000000000006</v>
      </c>
      <c r="AY16" s="1024">
        <f t="shared" si="11"/>
        <v>0.56042289232998277</v>
      </c>
      <c r="AZ16" s="1005">
        <v>39608</v>
      </c>
      <c r="BA16" s="1005">
        <f t="shared" si="12"/>
        <v>42405</v>
      </c>
      <c r="BB16" s="1005">
        <f t="shared" si="13"/>
        <v>0</v>
      </c>
      <c r="BC16" s="1005">
        <v>110</v>
      </c>
      <c r="BD16" s="1005">
        <v>92.32</v>
      </c>
      <c r="BE16" s="1005">
        <v>92.32</v>
      </c>
      <c r="BF16" s="1005">
        <v>0.99960000000000004</v>
      </c>
      <c r="BG16" s="1024">
        <f t="shared" si="14"/>
        <v>0.51745564749072881</v>
      </c>
      <c r="BH16" s="1005">
        <v>35542</v>
      </c>
      <c r="BI16" s="1005">
        <f t="shared" si="15"/>
        <v>41212</v>
      </c>
      <c r="BJ16" s="1005">
        <f t="shared" si="16"/>
        <v>0</v>
      </c>
    </row>
    <row r="17" spans="1:62">
      <c r="A17" s="569" t="s">
        <v>2319</v>
      </c>
      <c r="B17" s="1004">
        <v>11</v>
      </c>
      <c r="C17" s="1005" t="s">
        <v>1698</v>
      </c>
      <c r="D17" s="1005" t="s">
        <v>2203</v>
      </c>
      <c r="E17" s="1004" t="s">
        <v>1274</v>
      </c>
      <c r="F17" s="1005" t="s">
        <v>55</v>
      </c>
      <c r="G17" s="1004">
        <v>110.2</v>
      </c>
      <c r="H17" s="1005">
        <v>30.72</v>
      </c>
      <c r="I17" s="1005">
        <v>88.16</v>
      </c>
      <c r="J17" s="1005">
        <v>0.95009999999999994</v>
      </c>
      <c r="K17" s="1024">
        <f t="shared" si="19"/>
        <v>0</v>
      </c>
      <c r="L17" s="1005">
        <v>0</v>
      </c>
      <c r="M17" s="1005">
        <f t="shared" si="0"/>
        <v>13271</v>
      </c>
      <c r="N17" s="1005">
        <f t="shared" si="1"/>
        <v>0</v>
      </c>
      <c r="O17" s="1005">
        <v>110.2</v>
      </c>
      <c r="P17" s="1005">
        <v>42</v>
      </c>
      <c r="Q17" s="1005">
        <v>88.16</v>
      </c>
      <c r="R17" s="1005">
        <v>0.8891</v>
      </c>
      <c r="S17" s="1024">
        <f t="shared" si="20"/>
        <v>0</v>
      </c>
      <c r="T17" s="1005">
        <v>0</v>
      </c>
      <c r="U17" s="1005">
        <f t="shared" si="2"/>
        <v>18749</v>
      </c>
      <c r="V17" s="1005">
        <f t="shared" si="3"/>
        <v>0</v>
      </c>
      <c r="W17" s="1005">
        <v>110.2</v>
      </c>
      <c r="X17" s="1005">
        <v>41.76</v>
      </c>
      <c r="Y17" s="1005">
        <v>88.16</v>
      </c>
      <c r="Z17" s="1005">
        <v>0.90669999999999995</v>
      </c>
      <c r="AA17" s="1024">
        <f t="shared" si="17"/>
        <v>8.284775436355897E-2</v>
      </c>
      <c r="AB17" s="1005">
        <v>2491</v>
      </c>
      <c r="AC17" s="1005">
        <f t="shared" si="4"/>
        <v>18040</v>
      </c>
      <c r="AD17" s="1005">
        <f t="shared" si="5"/>
        <v>0</v>
      </c>
      <c r="AE17" s="1005">
        <v>110.2</v>
      </c>
      <c r="AF17" s="1005">
        <v>44.16</v>
      </c>
      <c r="AG17" s="1005">
        <v>88.16</v>
      </c>
      <c r="AH17" s="1005">
        <v>0.88390000000000002</v>
      </c>
      <c r="AI17" s="1024">
        <f t="shared" si="18"/>
        <v>9.2466787439613521E-2</v>
      </c>
      <c r="AJ17" s="1005">
        <v>3038</v>
      </c>
      <c r="AK17" s="1005">
        <f t="shared" si="6"/>
        <v>19713</v>
      </c>
      <c r="AL17" s="1005">
        <f t="shared" si="7"/>
        <v>0</v>
      </c>
      <c r="AM17" s="1005">
        <v>110.2</v>
      </c>
      <c r="AN17" s="1005">
        <v>46.24</v>
      </c>
      <c r="AO17" s="1005">
        <v>88.16</v>
      </c>
      <c r="AP17" s="1005">
        <v>0.84889999999999999</v>
      </c>
      <c r="AQ17" s="1024">
        <f t="shared" si="8"/>
        <v>0.14609377906760426</v>
      </c>
      <c r="AR17" s="1005">
        <v>5026</v>
      </c>
      <c r="AS17" s="1005">
        <f t="shared" si="9"/>
        <v>20642</v>
      </c>
      <c r="AT17" s="1005">
        <f t="shared" si="10"/>
        <v>0</v>
      </c>
      <c r="AU17" s="1005">
        <v>110.2</v>
      </c>
      <c r="AV17" s="1005">
        <v>42.2</v>
      </c>
      <c r="AW17" s="1005">
        <v>88.16</v>
      </c>
      <c r="AX17" s="1005">
        <v>0.8639</v>
      </c>
      <c r="AY17" s="1024">
        <f t="shared" si="11"/>
        <v>0.1386914165350184</v>
      </c>
      <c r="AZ17" s="1005">
        <v>4214</v>
      </c>
      <c r="BA17" s="1005">
        <f t="shared" si="12"/>
        <v>18230</v>
      </c>
      <c r="BB17" s="1005">
        <f t="shared" si="13"/>
        <v>0</v>
      </c>
      <c r="BC17" s="1005">
        <v>110.2</v>
      </c>
      <c r="BD17" s="1005">
        <v>45.36</v>
      </c>
      <c r="BE17" s="1005">
        <v>88.16</v>
      </c>
      <c r="BF17" s="1005">
        <v>0.80379999999999996</v>
      </c>
      <c r="BG17" s="1024">
        <f t="shared" si="14"/>
        <v>4.8654965769661114E-2</v>
      </c>
      <c r="BH17" s="1005">
        <v>1642</v>
      </c>
      <c r="BI17" s="1005">
        <f t="shared" si="15"/>
        <v>20249</v>
      </c>
      <c r="BJ17" s="1005">
        <f t="shared" si="16"/>
        <v>0</v>
      </c>
    </row>
    <row r="18" spans="1:62">
      <c r="A18" s="569" t="s">
        <v>2320</v>
      </c>
      <c r="B18" s="1004">
        <v>12</v>
      </c>
      <c r="C18" s="1005" t="s">
        <v>260</v>
      </c>
      <c r="D18" s="1005" t="s">
        <v>2011</v>
      </c>
      <c r="E18" s="1004" t="s">
        <v>1274</v>
      </c>
      <c r="F18" s="1005" t="s">
        <v>55</v>
      </c>
      <c r="G18" s="1004">
        <v>111</v>
      </c>
      <c r="H18" s="1005">
        <v>145.15</v>
      </c>
      <c r="I18" s="1005">
        <v>145.15</v>
      </c>
      <c r="J18" s="1005">
        <v>0.83950000000000002</v>
      </c>
      <c r="K18" s="1024">
        <f t="shared" si="19"/>
        <v>0.12496650974088108</v>
      </c>
      <c r="L18" s="1005">
        <v>13060</v>
      </c>
      <c r="M18" s="1005">
        <f t="shared" si="0"/>
        <v>62705</v>
      </c>
      <c r="N18" s="1005">
        <f t="shared" si="1"/>
        <v>0</v>
      </c>
      <c r="O18" s="1005">
        <v>111</v>
      </c>
      <c r="P18" s="1005">
        <v>147.80000000000001</v>
      </c>
      <c r="Q18" s="1005">
        <v>147.80000000000001</v>
      </c>
      <c r="R18" s="1005">
        <v>0.84289999999999998</v>
      </c>
      <c r="S18" s="1024">
        <f t="shared" si="20"/>
        <v>0.1137653324021127</v>
      </c>
      <c r="T18" s="1005">
        <v>12510</v>
      </c>
      <c r="U18" s="1005">
        <f t="shared" si="2"/>
        <v>65978</v>
      </c>
      <c r="V18" s="1005">
        <f t="shared" si="3"/>
        <v>0</v>
      </c>
      <c r="W18" s="1005">
        <v>111</v>
      </c>
      <c r="X18" s="1005">
        <v>145.94999999999999</v>
      </c>
      <c r="Y18" s="1005">
        <v>145.94999999999999</v>
      </c>
      <c r="Z18" s="1005">
        <v>0.83860000000000001</v>
      </c>
      <c r="AA18" s="1024">
        <f t="shared" si="17"/>
        <v>0.11619276007765218</v>
      </c>
      <c r="AB18" s="1005">
        <v>12210</v>
      </c>
      <c r="AC18" s="1005">
        <f t="shared" si="4"/>
        <v>63050</v>
      </c>
      <c r="AD18" s="1005">
        <f t="shared" si="5"/>
        <v>0</v>
      </c>
      <c r="AE18" s="1005">
        <v>111</v>
      </c>
      <c r="AF18" s="1005">
        <v>146.6</v>
      </c>
      <c r="AG18" s="1005">
        <v>146.6</v>
      </c>
      <c r="AH18" s="1005">
        <v>0.82830000000000004</v>
      </c>
      <c r="AI18" s="1024">
        <f t="shared" si="18"/>
        <v>0.11981252475465388</v>
      </c>
      <c r="AJ18" s="1005">
        <v>13068</v>
      </c>
      <c r="AK18" s="1005">
        <f t="shared" si="6"/>
        <v>65442</v>
      </c>
      <c r="AL18" s="1005">
        <f t="shared" si="7"/>
        <v>0</v>
      </c>
      <c r="AM18" s="1005">
        <v>111</v>
      </c>
      <c r="AN18" s="1005">
        <v>129.6</v>
      </c>
      <c r="AO18" s="1005">
        <v>129.6</v>
      </c>
      <c r="AP18" s="1005">
        <v>0.8226</v>
      </c>
      <c r="AQ18" s="1024">
        <f t="shared" si="8"/>
        <v>0.12803041616885705</v>
      </c>
      <c r="AR18" s="1005">
        <v>12345</v>
      </c>
      <c r="AS18" s="1005">
        <f t="shared" si="9"/>
        <v>57853</v>
      </c>
      <c r="AT18" s="1005">
        <f t="shared" si="10"/>
        <v>0</v>
      </c>
      <c r="AU18" s="1005">
        <v>111</v>
      </c>
      <c r="AV18" s="1005">
        <v>139.6</v>
      </c>
      <c r="AW18" s="1005">
        <v>139.6</v>
      </c>
      <c r="AX18" s="1005">
        <v>0.82950000000000002</v>
      </c>
      <c r="AY18" s="1024">
        <f t="shared" si="11"/>
        <v>0.11968720152817575</v>
      </c>
      <c r="AZ18" s="1005">
        <v>12030</v>
      </c>
      <c r="BA18" s="1005">
        <f t="shared" si="12"/>
        <v>60307</v>
      </c>
      <c r="BB18" s="1005">
        <f t="shared" si="13"/>
        <v>0</v>
      </c>
      <c r="BC18" s="1005">
        <v>111</v>
      </c>
      <c r="BD18" s="1005">
        <v>158.6</v>
      </c>
      <c r="BE18" s="1005">
        <v>158.6</v>
      </c>
      <c r="BF18" s="1005">
        <v>0.81230000000000002</v>
      </c>
      <c r="BG18" s="1024">
        <f t="shared" si="14"/>
        <v>0.11945077221386054</v>
      </c>
      <c r="BH18" s="1005">
        <v>14095</v>
      </c>
      <c r="BI18" s="1005">
        <f t="shared" si="15"/>
        <v>70799</v>
      </c>
      <c r="BJ18" s="1005">
        <f t="shared" si="16"/>
        <v>0</v>
      </c>
    </row>
    <row r="19" spans="1:62">
      <c r="A19" s="569" t="s">
        <v>2321</v>
      </c>
      <c r="B19" s="1004">
        <v>13</v>
      </c>
      <c r="C19" s="1005" t="s">
        <v>1811</v>
      </c>
      <c r="D19" s="1005" t="s">
        <v>2051</v>
      </c>
      <c r="E19" s="1004" t="s">
        <v>1274</v>
      </c>
      <c r="F19" s="1005" t="s">
        <v>55</v>
      </c>
      <c r="G19" s="1004">
        <v>111</v>
      </c>
      <c r="H19" s="1005">
        <v>13.2</v>
      </c>
      <c r="I19" s="1005">
        <v>88.8</v>
      </c>
      <c r="J19" s="1005">
        <v>0.99909999999999999</v>
      </c>
      <c r="K19" s="1024">
        <f t="shared" si="19"/>
        <v>0.60101010101010099</v>
      </c>
      <c r="L19" s="1005">
        <v>5712</v>
      </c>
      <c r="M19" s="1005">
        <f t="shared" si="0"/>
        <v>5702</v>
      </c>
      <c r="N19" s="1005">
        <f t="shared" si="1"/>
        <v>10</v>
      </c>
      <c r="O19" s="1005">
        <v>111</v>
      </c>
      <c r="P19" s="1005">
        <v>14</v>
      </c>
      <c r="Q19" s="1005">
        <v>88.8</v>
      </c>
      <c r="R19" s="1005">
        <v>0.99909999999999999</v>
      </c>
      <c r="S19" s="1024">
        <f t="shared" si="20"/>
        <v>0.45305299539170507</v>
      </c>
      <c r="T19" s="1005">
        <v>4719</v>
      </c>
      <c r="U19" s="1005">
        <f t="shared" si="2"/>
        <v>6250</v>
      </c>
      <c r="V19" s="1005">
        <f t="shared" si="3"/>
        <v>0</v>
      </c>
      <c r="W19" s="1005">
        <v>111</v>
      </c>
      <c r="X19" s="1005">
        <v>13.6</v>
      </c>
      <c r="Y19" s="1005">
        <v>88.8</v>
      </c>
      <c r="Z19" s="1005">
        <v>0.99060000000000004</v>
      </c>
      <c r="AA19" s="1024">
        <f t="shared" si="17"/>
        <v>0.21915849673202614</v>
      </c>
      <c r="AB19" s="1005">
        <v>2146</v>
      </c>
      <c r="AC19" s="1005">
        <f t="shared" si="4"/>
        <v>5875</v>
      </c>
      <c r="AD19" s="1005">
        <f t="shared" si="5"/>
        <v>0</v>
      </c>
      <c r="AE19" s="1005">
        <v>111</v>
      </c>
      <c r="AF19" s="1005">
        <v>14.8</v>
      </c>
      <c r="AG19" s="1005">
        <v>88.8</v>
      </c>
      <c r="AH19" s="1005">
        <v>0.99870000000000003</v>
      </c>
      <c r="AI19" s="1024">
        <f t="shared" si="18"/>
        <v>0.51738230165649512</v>
      </c>
      <c r="AJ19" s="1005">
        <v>5697</v>
      </c>
      <c r="AK19" s="1005">
        <f t="shared" si="6"/>
        <v>6607</v>
      </c>
      <c r="AL19" s="1005">
        <f t="shared" si="7"/>
        <v>0</v>
      </c>
      <c r="AM19" s="1005">
        <v>111</v>
      </c>
      <c r="AN19" s="1005">
        <v>14.08</v>
      </c>
      <c r="AO19" s="1005">
        <v>88.8</v>
      </c>
      <c r="AP19" s="1005">
        <v>0.99909999999999999</v>
      </c>
      <c r="AQ19" s="1024">
        <f t="shared" si="8"/>
        <v>0.34690402003910065</v>
      </c>
      <c r="AR19" s="1005">
        <v>3634</v>
      </c>
      <c r="AS19" s="1005">
        <f t="shared" si="9"/>
        <v>6285</v>
      </c>
      <c r="AT19" s="1005">
        <f t="shared" si="10"/>
        <v>0</v>
      </c>
      <c r="AU19" s="1005">
        <v>111</v>
      </c>
      <c r="AV19" s="1005">
        <v>24.72</v>
      </c>
      <c r="AW19" s="1005">
        <v>88.8</v>
      </c>
      <c r="AX19" s="1005">
        <v>0.99870000000000003</v>
      </c>
      <c r="AY19" s="1024">
        <f t="shared" si="11"/>
        <v>0.30615111470694001</v>
      </c>
      <c r="AZ19" s="1005">
        <v>5449</v>
      </c>
      <c r="BA19" s="1005">
        <f t="shared" si="12"/>
        <v>10679</v>
      </c>
      <c r="BB19" s="1005">
        <f t="shared" si="13"/>
        <v>0</v>
      </c>
      <c r="BC19" s="1005">
        <v>111</v>
      </c>
      <c r="BD19" s="1005">
        <v>13.4</v>
      </c>
      <c r="BE19" s="1005">
        <v>88.8</v>
      </c>
      <c r="BF19" s="1005">
        <v>0.9859</v>
      </c>
      <c r="BG19" s="1024">
        <f t="shared" si="14"/>
        <v>0.40001604878831648</v>
      </c>
      <c r="BH19" s="1005">
        <v>3988</v>
      </c>
      <c r="BI19" s="1005">
        <f t="shared" si="15"/>
        <v>5982</v>
      </c>
      <c r="BJ19" s="1005">
        <f t="shared" si="16"/>
        <v>0</v>
      </c>
    </row>
    <row r="20" spans="1:62">
      <c r="A20" s="569" t="s">
        <v>2322</v>
      </c>
      <c r="B20" s="1004">
        <v>14</v>
      </c>
      <c r="C20" s="1005" t="s">
        <v>1848</v>
      </c>
      <c r="D20" s="1005" t="s">
        <v>2203</v>
      </c>
      <c r="E20" s="1004" t="s">
        <v>1274</v>
      </c>
      <c r="F20" s="1005" t="s">
        <v>55</v>
      </c>
      <c r="G20" s="1004">
        <v>111</v>
      </c>
      <c r="H20" s="1005">
        <v>43.12</v>
      </c>
      <c r="I20" s="1005">
        <v>88.8</v>
      </c>
      <c r="J20" s="1005">
        <v>0.99629999999999996</v>
      </c>
      <c r="K20" s="1024">
        <f t="shared" si="19"/>
        <v>0.49068491032776751</v>
      </c>
      <c r="L20" s="1005">
        <v>15234</v>
      </c>
      <c r="M20" s="1005">
        <f t="shared" si="0"/>
        <v>18628</v>
      </c>
      <c r="N20" s="1005">
        <f t="shared" si="1"/>
        <v>0</v>
      </c>
      <c r="O20" s="1005">
        <v>111</v>
      </c>
      <c r="P20" s="1005">
        <v>42.32</v>
      </c>
      <c r="Q20" s="1005">
        <v>88.8</v>
      </c>
      <c r="R20" s="1005">
        <v>0.99890000000000001</v>
      </c>
      <c r="S20" s="1024">
        <f t="shared" si="20"/>
        <v>0.47484475679411342</v>
      </c>
      <c r="T20" s="1005">
        <v>14951</v>
      </c>
      <c r="U20" s="1005">
        <f t="shared" si="2"/>
        <v>18892</v>
      </c>
      <c r="V20" s="1005">
        <f t="shared" si="3"/>
        <v>0</v>
      </c>
      <c r="W20" s="1005">
        <v>111</v>
      </c>
      <c r="X20" s="1005">
        <v>32.799999999999997</v>
      </c>
      <c r="Y20" s="1005">
        <v>88.8</v>
      </c>
      <c r="Z20" s="1005">
        <v>0.99880000000000002</v>
      </c>
      <c r="AA20" s="1024">
        <f t="shared" si="17"/>
        <v>0.58473069105691067</v>
      </c>
      <c r="AB20" s="1005">
        <v>13809</v>
      </c>
      <c r="AC20" s="1005">
        <f t="shared" si="4"/>
        <v>14170</v>
      </c>
      <c r="AD20" s="1005">
        <f t="shared" si="5"/>
        <v>0</v>
      </c>
      <c r="AE20" s="1005">
        <v>111</v>
      </c>
      <c r="AF20" s="1005">
        <v>34.96</v>
      </c>
      <c r="AG20" s="1005">
        <v>88.8</v>
      </c>
      <c r="AH20" s="1005">
        <v>0.99809999999999999</v>
      </c>
      <c r="AI20" s="1024">
        <f t="shared" si="18"/>
        <v>0.53478937526143544</v>
      </c>
      <c r="AJ20" s="1005">
        <v>13910</v>
      </c>
      <c r="AK20" s="1005">
        <f t="shared" si="6"/>
        <v>15606</v>
      </c>
      <c r="AL20" s="1005">
        <f t="shared" si="7"/>
        <v>0</v>
      </c>
      <c r="AM20" s="1005">
        <v>111</v>
      </c>
      <c r="AN20" s="1005">
        <v>27.04</v>
      </c>
      <c r="AO20" s="1005">
        <v>88.8</v>
      </c>
      <c r="AP20" s="1005">
        <v>0.99929999999999997</v>
      </c>
      <c r="AQ20" s="1024">
        <f t="shared" si="8"/>
        <v>0.70072413628555075</v>
      </c>
      <c r="AR20" s="1005">
        <v>14097</v>
      </c>
      <c r="AS20" s="1005">
        <f t="shared" si="9"/>
        <v>12071</v>
      </c>
      <c r="AT20" s="1005">
        <f t="shared" si="10"/>
        <v>2026</v>
      </c>
      <c r="AU20" s="1005">
        <v>111</v>
      </c>
      <c r="AV20" s="1005">
        <v>31.2</v>
      </c>
      <c r="AW20" s="1005">
        <v>88.8</v>
      </c>
      <c r="AX20" s="1005">
        <v>0.99570000000000003</v>
      </c>
      <c r="AY20" s="1024">
        <f t="shared" si="11"/>
        <v>0.66230413105413111</v>
      </c>
      <c r="AZ20" s="1005">
        <v>14878</v>
      </c>
      <c r="BA20" s="1005">
        <f t="shared" si="12"/>
        <v>13478</v>
      </c>
      <c r="BB20" s="1005">
        <f t="shared" si="13"/>
        <v>1400</v>
      </c>
      <c r="BC20" s="1005">
        <v>111</v>
      </c>
      <c r="BD20" s="1005">
        <v>29.2</v>
      </c>
      <c r="BE20" s="1005">
        <v>88.8</v>
      </c>
      <c r="BF20" s="1005">
        <v>0.99480000000000002</v>
      </c>
      <c r="BG20" s="1024">
        <f t="shared" si="14"/>
        <v>0.68861393430549422</v>
      </c>
      <c r="BH20" s="1005">
        <v>14960</v>
      </c>
      <c r="BI20" s="1005">
        <f t="shared" si="15"/>
        <v>13035</v>
      </c>
      <c r="BJ20" s="1005">
        <f t="shared" si="16"/>
        <v>1925</v>
      </c>
    </row>
    <row r="21" spans="1:62">
      <c r="A21" s="569" t="s">
        <v>2323</v>
      </c>
      <c r="B21" s="1004">
        <v>15</v>
      </c>
      <c r="C21" s="1005" t="s">
        <v>2090</v>
      </c>
      <c r="D21" s="1005" t="s">
        <v>2051</v>
      </c>
      <c r="E21" s="1004" t="s">
        <v>1274</v>
      </c>
      <c r="F21" s="1005" t="s">
        <v>55</v>
      </c>
      <c r="G21" s="1004">
        <v>111</v>
      </c>
      <c r="H21" s="1005">
        <v>9.4</v>
      </c>
      <c r="I21" s="1005">
        <v>88.8</v>
      </c>
      <c r="J21" s="1005">
        <v>0.99460000000000004</v>
      </c>
      <c r="K21" s="1024">
        <f t="shared" si="19"/>
        <v>0.38401300236406621</v>
      </c>
      <c r="L21" s="1005">
        <v>2599</v>
      </c>
      <c r="M21" s="1005">
        <f t="shared" si="0"/>
        <v>4061</v>
      </c>
      <c r="N21" s="1005">
        <f t="shared" si="1"/>
        <v>0</v>
      </c>
      <c r="O21" s="1005">
        <v>111</v>
      </c>
      <c r="P21" s="1005">
        <v>10</v>
      </c>
      <c r="Q21" s="1005">
        <v>88.8</v>
      </c>
      <c r="R21" s="1005">
        <v>0.99360000000000004</v>
      </c>
      <c r="S21" s="1024">
        <f t="shared" si="20"/>
        <v>0.33803763440860213</v>
      </c>
      <c r="T21" s="1005">
        <v>2515</v>
      </c>
      <c r="U21" s="1005">
        <f t="shared" si="2"/>
        <v>4464</v>
      </c>
      <c r="V21" s="1005">
        <f t="shared" si="3"/>
        <v>0</v>
      </c>
      <c r="W21" s="1005">
        <v>111</v>
      </c>
      <c r="X21" s="1005">
        <v>9.44</v>
      </c>
      <c r="Y21" s="1005">
        <v>88.8</v>
      </c>
      <c r="Z21" s="1005">
        <v>0.98280000000000001</v>
      </c>
      <c r="AA21" s="1024">
        <f t="shared" si="17"/>
        <v>0.28263300376647837</v>
      </c>
      <c r="AB21" s="1005">
        <v>1921</v>
      </c>
      <c r="AC21" s="1005">
        <f t="shared" si="4"/>
        <v>4078</v>
      </c>
      <c r="AD21" s="1005">
        <f t="shared" si="5"/>
        <v>0</v>
      </c>
      <c r="AE21" s="1005">
        <v>111</v>
      </c>
      <c r="AF21" s="1005">
        <v>33.92</v>
      </c>
      <c r="AG21" s="1005">
        <v>88.8</v>
      </c>
      <c r="AH21" s="1005">
        <v>0.9869</v>
      </c>
      <c r="AI21" s="1024">
        <f t="shared" si="18"/>
        <v>8.8047144451207149E-2</v>
      </c>
      <c r="AJ21" s="1005">
        <v>2222</v>
      </c>
      <c r="AK21" s="1005">
        <f t="shared" si="6"/>
        <v>15142</v>
      </c>
      <c r="AL21" s="1005">
        <f t="shared" si="7"/>
        <v>0</v>
      </c>
      <c r="AM21" s="1005">
        <v>111</v>
      </c>
      <c r="AN21" s="1005">
        <v>10</v>
      </c>
      <c r="AO21" s="1005">
        <v>88.8</v>
      </c>
      <c r="AP21" s="1005">
        <v>0.99239999999999995</v>
      </c>
      <c r="AQ21" s="1024">
        <f t="shared" si="8"/>
        <v>0.42889784946236559</v>
      </c>
      <c r="AR21" s="1005">
        <v>3191</v>
      </c>
      <c r="AS21" s="1005">
        <f t="shared" si="9"/>
        <v>4464</v>
      </c>
      <c r="AT21" s="1005">
        <f t="shared" si="10"/>
        <v>0</v>
      </c>
      <c r="AU21" s="1005">
        <v>111</v>
      </c>
      <c r="AV21" s="1005">
        <v>11.2</v>
      </c>
      <c r="AW21" s="1005">
        <v>88.8</v>
      </c>
      <c r="AX21" s="1005">
        <v>0.995</v>
      </c>
      <c r="AY21" s="1024">
        <f t="shared" si="11"/>
        <v>0.32341269841269843</v>
      </c>
      <c r="AZ21" s="1005">
        <v>2608</v>
      </c>
      <c r="BA21" s="1005">
        <f t="shared" si="12"/>
        <v>4838</v>
      </c>
      <c r="BB21" s="1005">
        <f t="shared" si="13"/>
        <v>0</v>
      </c>
      <c r="BC21" s="1005">
        <v>111</v>
      </c>
      <c r="BD21" s="1005">
        <v>11.8</v>
      </c>
      <c r="BE21" s="1005">
        <v>88.8</v>
      </c>
      <c r="BF21" s="1005">
        <v>0.97099999999999997</v>
      </c>
      <c r="BG21" s="1024">
        <f t="shared" si="14"/>
        <v>0.32235283397120462</v>
      </c>
      <c r="BH21" s="1005">
        <v>2830</v>
      </c>
      <c r="BI21" s="1005">
        <f t="shared" si="15"/>
        <v>5268</v>
      </c>
      <c r="BJ21" s="1005">
        <f t="shared" si="16"/>
        <v>0</v>
      </c>
    </row>
    <row r="22" spans="1:62">
      <c r="A22" s="569" t="s">
        <v>2324</v>
      </c>
      <c r="B22" s="1004">
        <v>16</v>
      </c>
      <c r="C22" s="1005" t="s">
        <v>964</v>
      </c>
      <c r="D22" s="1005" t="s">
        <v>2011</v>
      </c>
      <c r="E22" s="1004" t="s">
        <v>1274</v>
      </c>
      <c r="F22" s="1005" t="s">
        <v>55</v>
      </c>
      <c r="G22" s="1004">
        <v>111</v>
      </c>
      <c r="H22" s="1005">
        <v>2</v>
      </c>
      <c r="I22" s="1005">
        <v>88.8</v>
      </c>
      <c r="J22" s="1005">
        <v>0.99360000000000004</v>
      </c>
      <c r="K22" s="1024">
        <f t="shared" si="19"/>
        <v>0.21805555555555556</v>
      </c>
      <c r="L22" s="1005">
        <v>314</v>
      </c>
      <c r="M22" s="1005">
        <f t="shared" si="0"/>
        <v>864</v>
      </c>
      <c r="N22" s="1005">
        <f t="shared" si="1"/>
        <v>0</v>
      </c>
      <c r="O22" s="1005">
        <v>111</v>
      </c>
      <c r="P22" s="1005">
        <v>0</v>
      </c>
      <c r="Q22" s="1005">
        <v>88.8</v>
      </c>
      <c r="R22" s="1005">
        <v>0</v>
      </c>
      <c r="S22" s="1024">
        <v>0</v>
      </c>
      <c r="T22" s="1005">
        <v>0</v>
      </c>
      <c r="U22" s="1005">
        <f t="shared" si="2"/>
        <v>0</v>
      </c>
      <c r="V22" s="1005">
        <f t="shared" si="3"/>
        <v>0</v>
      </c>
      <c r="W22" s="1005">
        <v>111</v>
      </c>
      <c r="X22" s="1005">
        <v>0</v>
      </c>
      <c r="Y22" s="1005">
        <v>88.8</v>
      </c>
      <c r="Z22" s="1005">
        <v>0</v>
      </c>
      <c r="AA22" s="1024">
        <v>0</v>
      </c>
      <c r="AB22" s="1005">
        <v>0</v>
      </c>
      <c r="AC22" s="1005">
        <f t="shared" si="4"/>
        <v>0</v>
      </c>
      <c r="AD22" s="1005">
        <f t="shared" si="5"/>
        <v>0</v>
      </c>
      <c r="AE22" s="1005">
        <v>111</v>
      </c>
      <c r="AF22" s="1005">
        <v>0</v>
      </c>
      <c r="AG22" s="1005">
        <v>88.8</v>
      </c>
      <c r="AH22" s="1005">
        <v>0</v>
      </c>
      <c r="AI22" s="1024">
        <v>0</v>
      </c>
      <c r="AJ22" s="1005">
        <v>0</v>
      </c>
      <c r="AK22" s="1005">
        <f t="shared" si="6"/>
        <v>0</v>
      </c>
      <c r="AL22" s="1005">
        <f t="shared" si="7"/>
        <v>0</v>
      </c>
      <c r="AM22" s="1005">
        <v>111</v>
      </c>
      <c r="AN22" s="1005">
        <v>0</v>
      </c>
      <c r="AO22" s="1005">
        <v>88.8</v>
      </c>
      <c r="AP22" s="1005">
        <v>0</v>
      </c>
      <c r="AQ22" s="1024">
        <v>0</v>
      </c>
      <c r="AR22" s="1005">
        <v>0</v>
      </c>
      <c r="AS22" s="1005">
        <f t="shared" si="9"/>
        <v>0</v>
      </c>
      <c r="AT22" s="1005">
        <f t="shared" si="10"/>
        <v>0</v>
      </c>
      <c r="AU22" s="1005">
        <v>111</v>
      </c>
      <c r="AV22" s="1005">
        <v>96.08</v>
      </c>
      <c r="AW22" s="1005">
        <v>96.08</v>
      </c>
      <c r="AX22" s="1005">
        <v>0.65569999999999995</v>
      </c>
      <c r="AY22" s="1024">
        <f t="shared" si="11"/>
        <v>2.3851651401609768E-2</v>
      </c>
      <c r="AZ22" s="1005">
        <v>1650</v>
      </c>
      <c r="BA22" s="1005">
        <f t="shared" si="12"/>
        <v>41507</v>
      </c>
      <c r="BB22" s="1005">
        <f t="shared" si="13"/>
        <v>0</v>
      </c>
      <c r="BC22" s="1005">
        <v>111</v>
      </c>
      <c r="BD22" s="1005">
        <v>6.16</v>
      </c>
      <c r="BE22" s="1005">
        <v>88.8</v>
      </c>
      <c r="BF22" s="1005">
        <v>0.99860000000000004</v>
      </c>
      <c r="BG22" s="1024">
        <f t="shared" si="14"/>
        <v>0.15928292137969557</v>
      </c>
      <c r="BH22" s="1005">
        <v>730</v>
      </c>
      <c r="BI22" s="1005">
        <f t="shared" si="15"/>
        <v>2750</v>
      </c>
      <c r="BJ22" s="1005">
        <f t="shared" si="16"/>
        <v>0</v>
      </c>
    </row>
    <row r="23" spans="1:62">
      <c r="A23" s="569" t="s">
        <v>2325</v>
      </c>
      <c r="B23" s="1004">
        <v>17</v>
      </c>
      <c r="C23" s="1005" t="s">
        <v>1654</v>
      </c>
      <c r="D23" s="1005" t="s">
        <v>2203</v>
      </c>
      <c r="E23" s="1004" t="s">
        <v>1274</v>
      </c>
      <c r="F23" s="1005" t="s">
        <v>55</v>
      </c>
      <c r="G23" s="1004">
        <v>111</v>
      </c>
      <c r="H23" s="1005">
        <v>4.8</v>
      </c>
      <c r="I23" s="1005">
        <v>88.8</v>
      </c>
      <c r="J23" s="1005">
        <v>1</v>
      </c>
      <c r="K23" s="1024">
        <f t="shared" si="19"/>
        <v>0.36805555555555558</v>
      </c>
      <c r="L23" s="1005">
        <v>1272</v>
      </c>
      <c r="M23" s="1005">
        <f t="shared" si="0"/>
        <v>2074</v>
      </c>
      <c r="N23" s="1005">
        <f t="shared" si="1"/>
        <v>0</v>
      </c>
      <c r="O23" s="1005">
        <v>111</v>
      </c>
      <c r="P23" s="1005">
        <v>25.28</v>
      </c>
      <c r="Q23" s="1005">
        <v>88.8</v>
      </c>
      <c r="R23" s="1005">
        <v>0.9889</v>
      </c>
      <c r="S23" s="1024">
        <f>+(T23/(24*31*P23))</f>
        <v>7.666819790390636E-2</v>
      </c>
      <c r="T23" s="1005">
        <v>1442</v>
      </c>
      <c r="U23" s="1005">
        <f t="shared" si="2"/>
        <v>11285</v>
      </c>
      <c r="V23" s="1005">
        <f t="shared" si="3"/>
        <v>0</v>
      </c>
      <c r="W23" s="1005">
        <v>111</v>
      </c>
      <c r="X23" s="1005">
        <v>9.92</v>
      </c>
      <c r="Y23" s="1005">
        <v>88.8</v>
      </c>
      <c r="Z23" s="1005">
        <v>0.99750000000000005</v>
      </c>
      <c r="AA23" s="1024">
        <f>+(AB23/(24*30*X23))</f>
        <v>0.29009856630824377</v>
      </c>
      <c r="AB23" s="1005">
        <v>2072</v>
      </c>
      <c r="AC23" s="1005">
        <f t="shared" si="4"/>
        <v>4285</v>
      </c>
      <c r="AD23" s="1005">
        <f t="shared" si="5"/>
        <v>0</v>
      </c>
      <c r="AE23" s="1005">
        <v>111</v>
      </c>
      <c r="AF23" s="1005">
        <v>9.84</v>
      </c>
      <c r="AG23" s="1005">
        <v>88.8</v>
      </c>
      <c r="AH23" s="1005">
        <v>0.99850000000000005</v>
      </c>
      <c r="AI23" s="1024">
        <f>+(AJ23/(24*31*AF23))</f>
        <v>0.18945602762479238</v>
      </c>
      <c r="AJ23" s="1005">
        <v>1387</v>
      </c>
      <c r="AK23" s="1005">
        <f t="shared" si="6"/>
        <v>4393</v>
      </c>
      <c r="AL23" s="1005">
        <f t="shared" si="7"/>
        <v>0</v>
      </c>
      <c r="AM23" s="1005">
        <v>111</v>
      </c>
      <c r="AN23" s="1005">
        <v>8.48</v>
      </c>
      <c r="AO23" s="1005">
        <v>88.8</v>
      </c>
      <c r="AP23" s="1005">
        <v>1</v>
      </c>
      <c r="AQ23" s="1024">
        <f>+(AR23/(24*31*AN23))</f>
        <v>0.28720328667072431</v>
      </c>
      <c r="AR23" s="1005">
        <v>1812</v>
      </c>
      <c r="AS23" s="1005">
        <f t="shared" si="9"/>
        <v>3785</v>
      </c>
      <c r="AT23" s="1005">
        <f t="shared" si="10"/>
        <v>0</v>
      </c>
      <c r="AU23" s="1005">
        <v>111</v>
      </c>
      <c r="AV23" s="1005">
        <v>12.88</v>
      </c>
      <c r="AW23" s="1005">
        <v>88.8</v>
      </c>
      <c r="AX23" s="1005">
        <v>0.99860000000000004</v>
      </c>
      <c r="AY23" s="1024">
        <f t="shared" si="11"/>
        <v>0.23960489993098688</v>
      </c>
      <c r="AZ23" s="1005">
        <v>2222</v>
      </c>
      <c r="BA23" s="1005">
        <f t="shared" si="12"/>
        <v>5564</v>
      </c>
      <c r="BB23" s="1005">
        <f t="shared" si="13"/>
        <v>0</v>
      </c>
      <c r="BC23" s="1005">
        <v>111</v>
      </c>
      <c r="BD23" s="1005">
        <v>8.64</v>
      </c>
      <c r="BE23" s="1005">
        <v>88.8</v>
      </c>
      <c r="BF23" s="1005">
        <v>1</v>
      </c>
      <c r="BG23" s="1024">
        <f t="shared" si="14"/>
        <v>0.30801971326164873</v>
      </c>
      <c r="BH23" s="1005">
        <v>1980</v>
      </c>
      <c r="BI23" s="1005">
        <f t="shared" si="15"/>
        <v>3857</v>
      </c>
      <c r="BJ23" s="1005">
        <f t="shared" si="16"/>
        <v>0</v>
      </c>
    </row>
    <row r="24" spans="1:62">
      <c r="A24" s="569" t="s">
        <v>2326</v>
      </c>
      <c r="B24" s="1004">
        <v>18</v>
      </c>
      <c r="C24" s="1005" t="s">
        <v>1699</v>
      </c>
      <c r="D24" s="1005" t="s">
        <v>2051</v>
      </c>
      <c r="E24" s="1004" t="s">
        <v>1274</v>
      </c>
      <c r="F24" s="1005" t="s">
        <v>55</v>
      </c>
      <c r="G24" s="1004">
        <v>111</v>
      </c>
      <c r="H24" s="1005">
        <v>47.6</v>
      </c>
      <c r="I24" s="1005">
        <v>88.8</v>
      </c>
      <c r="J24" s="1005">
        <v>1</v>
      </c>
      <c r="K24" s="1024">
        <f t="shared" si="19"/>
        <v>0.18233543417366946</v>
      </c>
      <c r="L24" s="1005">
        <v>6249</v>
      </c>
      <c r="M24" s="1005">
        <f t="shared" si="0"/>
        <v>20563</v>
      </c>
      <c r="N24" s="1005">
        <f t="shared" si="1"/>
        <v>0</v>
      </c>
      <c r="O24" s="1005">
        <v>111</v>
      </c>
      <c r="P24" s="1005">
        <v>63.8</v>
      </c>
      <c r="Q24" s="1005">
        <v>88.8</v>
      </c>
      <c r="R24" s="1005">
        <v>0.99950000000000006</v>
      </c>
      <c r="S24" s="1024">
        <f>+(T24/(24*31*P24))</f>
        <v>0.13864310513365019</v>
      </c>
      <c r="T24" s="1005">
        <v>6581</v>
      </c>
      <c r="U24" s="1005">
        <f t="shared" si="2"/>
        <v>28480</v>
      </c>
      <c r="V24" s="1005">
        <f t="shared" si="3"/>
        <v>0</v>
      </c>
      <c r="W24" s="1005">
        <v>111</v>
      </c>
      <c r="X24" s="1005">
        <v>61.28</v>
      </c>
      <c r="Y24" s="1005">
        <v>88.8</v>
      </c>
      <c r="Z24" s="1005">
        <v>0.99980000000000002</v>
      </c>
      <c r="AA24" s="1024">
        <f>+(AB24/(24*30*X24))</f>
        <v>0.15219303017116334</v>
      </c>
      <c r="AB24" s="1005">
        <v>6715</v>
      </c>
      <c r="AC24" s="1005">
        <f t="shared" si="4"/>
        <v>26473</v>
      </c>
      <c r="AD24" s="1005">
        <f t="shared" si="5"/>
        <v>0</v>
      </c>
      <c r="AE24" s="1005">
        <v>111</v>
      </c>
      <c r="AF24" s="1005">
        <v>53.92</v>
      </c>
      <c r="AG24" s="1005">
        <v>88.8</v>
      </c>
      <c r="AH24" s="1005">
        <v>0.99980000000000002</v>
      </c>
      <c r="AI24" s="1024">
        <f>+(AJ24/(24*31*AF24))</f>
        <v>0.19057005998532273</v>
      </c>
      <c r="AJ24" s="1005">
        <v>7645</v>
      </c>
      <c r="AK24" s="1005">
        <f t="shared" si="6"/>
        <v>24070</v>
      </c>
      <c r="AL24" s="1005">
        <f t="shared" si="7"/>
        <v>0</v>
      </c>
      <c r="AM24" s="1005">
        <v>111</v>
      </c>
      <c r="AN24" s="1005">
        <v>32.96</v>
      </c>
      <c r="AO24" s="1005">
        <v>88.8</v>
      </c>
      <c r="AP24" s="1005">
        <v>0.99970000000000003</v>
      </c>
      <c r="AQ24" s="1024">
        <f>+(AR24/(24*31*AN24))</f>
        <v>0.31816016807599956</v>
      </c>
      <c r="AR24" s="1005">
        <v>7802</v>
      </c>
      <c r="AS24" s="1005">
        <f t="shared" si="9"/>
        <v>14713</v>
      </c>
      <c r="AT24" s="1005">
        <f t="shared" si="10"/>
        <v>0</v>
      </c>
      <c r="AU24" s="1005">
        <v>111</v>
      </c>
      <c r="AV24" s="1005">
        <v>39.36</v>
      </c>
      <c r="AW24" s="1005">
        <v>88.8</v>
      </c>
      <c r="AX24" s="1005">
        <v>0.99950000000000006</v>
      </c>
      <c r="AY24" s="1024">
        <f t="shared" si="11"/>
        <v>0.2953153229448961</v>
      </c>
      <c r="AZ24" s="1005">
        <v>8369</v>
      </c>
      <c r="BA24" s="1005">
        <f t="shared" si="12"/>
        <v>17004</v>
      </c>
      <c r="BB24" s="1005">
        <f t="shared" si="13"/>
        <v>0</v>
      </c>
      <c r="BC24" s="1005">
        <v>111</v>
      </c>
      <c r="BD24" s="1005">
        <v>39.68</v>
      </c>
      <c r="BE24" s="1005">
        <v>88.8</v>
      </c>
      <c r="BF24" s="1005">
        <v>1</v>
      </c>
      <c r="BG24" s="1024">
        <f t="shared" si="14"/>
        <v>0.25188063648976761</v>
      </c>
      <c r="BH24" s="1005">
        <v>7436</v>
      </c>
      <c r="BI24" s="1005">
        <f t="shared" si="15"/>
        <v>17713</v>
      </c>
      <c r="BJ24" s="1005">
        <f t="shared" si="16"/>
        <v>0</v>
      </c>
    </row>
    <row r="25" spans="1:62">
      <c r="A25" s="569" t="s">
        <v>2327</v>
      </c>
      <c r="B25" s="1004">
        <v>19</v>
      </c>
      <c r="C25" s="1005" t="s">
        <v>1700</v>
      </c>
      <c r="D25" s="1005" t="s">
        <v>2051</v>
      </c>
      <c r="E25" s="1004" t="s">
        <v>1274</v>
      </c>
      <c r="F25" s="1005" t="s">
        <v>55</v>
      </c>
      <c r="G25" s="1004">
        <v>111</v>
      </c>
      <c r="H25" s="1005">
        <v>10.32</v>
      </c>
      <c r="I25" s="1005">
        <v>88.8</v>
      </c>
      <c r="J25" s="1005">
        <v>0.92259999999999998</v>
      </c>
      <c r="K25" s="1024">
        <f t="shared" si="19"/>
        <v>0.26970284237726094</v>
      </c>
      <c r="L25" s="1005">
        <v>2004</v>
      </c>
      <c r="M25" s="1005">
        <f t="shared" si="0"/>
        <v>4458</v>
      </c>
      <c r="N25" s="1005">
        <f t="shared" si="1"/>
        <v>0</v>
      </c>
      <c r="O25" s="1005">
        <v>111</v>
      </c>
      <c r="P25" s="1005">
        <v>13.84</v>
      </c>
      <c r="Q25" s="1005">
        <v>88.8</v>
      </c>
      <c r="R25" s="1005">
        <v>0.95440000000000003</v>
      </c>
      <c r="S25" s="1024">
        <f>+(T25/(24*31*P25))</f>
        <v>0.29222217042699983</v>
      </c>
      <c r="T25" s="1005">
        <v>3009</v>
      </c>
      <c r="U25" s="1005">
        <f t="shared" si="2"/>
        <v>6178</v>
      </c>
      <c r="V25" s="1005">
        <f t="shared" si="3"/>
        <v>0</v>
      </c>
      <c r="W25" s="1005">
        <v>111</v>
      </c>
      <c r="X25" s="1005">
        <v>9.52</v>
      </c>
      <c r="Y25" s="1005">
        <v>88.8</v>
      </c>
      <c r="Z25" s="1005">
        <v>0.88770000000000004</v>
      </c>
      <c r="AA25" s="1024">
        <f>+(AB25/(24*30*X25))</f>
        <v>0.2923669467787115</v>
      </c>
      <c r="AB25" s="1005">
        <v>2004</v>
      </c>
      <c r="AC25" s="1005">
        <f t="shared" si="4"/>
        <v>4113</v>
      </c>
      <c r="AD25" s="1005">
        <f t="shared" si="5"/>
        <v>0</v>
      </c>
      <c r="AE25" s="1005">
        <v>111</v>
      </c>
      <c r="AF25" s="1005">
        <v>5.12</v>
      </c>
      <c r="AG25" s="1005">
        <v>88.8</v>
      </c>
      <c r="AH25" s="1005">
        <v>0.84119999999999995</v>
      </c>
      <c r="AI25" s="1024">
        <f>+(AJ25/(24*31*AF25))</f>
        <v>0.49431913642473113</v>
      </c>
      <c r="AJ25" s="1005">
        <v>1883</v>
      </c>
      <c r="AK25" s="1005">
        <f t="shared" si="6"/>
        <v>2286</v>
      </c>
      <c r="AL25" s="1005">
        <f t="shared" si="7"/>
        <v>0</v>
      </c>
      <c r="AM25" s="1005">
        <v>111</v>
      </c>
      <c r="AN25" s="1005">
        <v>5.36</v>
      </c>
      <c r="AO25" s="1005">
        <v>88.8</v>
      </c>
      <c r="AP25" s="1005">
        <v>0.85740000000000005</v>
      </c>
      <c r="AQ25" s="1024">
        <f>+(AR25/(24*31*AN25))</f>
        <v>0.51556732466698763</v>
      </c>
      <c r="AR25" s="1005">
        <v>2056</v>
      </c>
      <c r="AS25" s="1005">
        <f t="shared" si="9"/>
        <v>2393</v>
      </c>
      <c r="AT25" s="1005">
        <f t="shared" si="10"/>
        <v>0</v>
      </c>
      <c r="AU25" s="1005">
        <v>111</v>
      </c>
      <c r="AV25" s="1005">
        <v>5.6</v>
      </c>
      <c r="AW25" s="1005">
        <v>88.8</v>
      </c>
      <c r="AX25" s="1005">
        <v>0.84389999999999998</v>
      </c>
      <c r="AY25" s="1024">
        <f t="shared" si="11"/>
        <v>0.50074404761904767</v>
      </c>
      <c r="AZ25" s="1005">
        <v>2019</v>
      </c>
      <c r="BA25" s="1005">
        <f t="shared" si="12"/>
        <v>2419</v>
      </c>
      <c r="BB25" s="1005">
        <f t="shared" si="13"/>
        <v>0</v>
      </c>
      <c r="BC25" s="1005">
        <v>111</v>
      </c>
      <c r="BD25" s="1005">
        <v>5.36</v>
      </c>
      <c r="BE25" s="1005">
        <v>88.8</v>
      </c>
      <c r="BF25" s="1005">
        <v>0.74860000000000004</v>
      </c>
      <c r="BG25" s="1024">
        <f t="shared" si="14"/>
        <v>0.46391028727331085</v>
      </c>
      <c r="BH25" s="1005">
        <v>1850</v>
      </c>
      <c r="BI25" s="1005">
        <f t="shared" si="15"/>
        <v>2393</v>
      </c>
      <c r="BJ25" s="1005">
        <f t="shared" si="16"/>
        <v>0</v>
      </c>
    </row>
    <row r="26" spans="1:62">
      <c r="A26" s="569" t="s">
        <v>2328</v>
      </c>
      <c r="B26" s="1004">
        <v>20</v>
      </c>
      <c r="C26" s="1005" t="s">
        <v>2089</v>
      </c>
      <c r="D26" s="1005" t="s">
        <v>2203</v>
      </c>
      <c r="E26" s="1004" t="s">
        <v>1274</v>
      </c>
      <c r="F26" s="1005" t="s">
        <v>55</v>
      </c>
      <c r="G26" s="1004">
        <v>111</v>
      </c>
      <c r="H26" s="1005">
        <v>27.12</v>
      </c>
      <c r="I26" s="1005">
        <v>88.8</v>
      </c>
      <c r="J26" s="1005">
        <v>0.995</v>
      </c>
      <c r="K26" s="1024">
        <f t="shared" si="19"/>
        <v>0.15614757456571615</v>
      </c>
      <c r="L26" s="1005">
        <v>3049</v>
      </c>
      <c r="M26" s="1005">
        <f t="shared" si="0"/>
        <v>11716</v>
      </c>
      <c r="N26" s="1005">
        <f t="shared" si="1"/>
        <v>0</v>
      </c>
      <c r="O26" s="1005">
        <v>111</v>
      </c>
      <c r="P26" s="1005">
        <v>26.08</v>
      </c>
      <c r="Q26" s="1005">
        <v>88.8</v>
      </c>
      <c r="R26" s="1005">
        <v>0.96809999999999996</v>
      </c>
      <c r="S26" s="1024">
        <f>+(T26/(24*31*P26))</f>
        <v>0.23469968335642191</v>
      </c>
      <c r="T26" s="1005">
        <v>4554</v>
      </c>
      <c r="U26" s="1005">
        <f t="shared" si="2"/>
        <v>11642</v>
      </c>
      <c r="V26" s="1005">
        <f t="shared" si="3"/>
        <v>0</v>
      </c>
      <c r="W26" s="1005">
        <v>111</v>
      </c>
      <c r="X26" s="1005">
        <v>28.4</v>
      </c>
      <c r="Y26" s="1005">
        <v>88.8</v>
      </c>
      <c r="Z26" s="1005">
        <v>0.96899999999999997</v>
      </c>
      <c r="AA26" s="1024">
        <f>+(AB26/(24*30*X26))</f>
        <v>0.23361697965571204</v>
      </c>
      <c r="AB26" s="1005">
        <v>4777</v>
      </c>
      <c r="AC26" s="1005">
        <f t="shared" si="4"/>
        <v>12269</v>
      </c>
      <c r="AD26" s="1005">
        <f t="shared" si="5"/>
        <v>0</v>
      </c>
      <c r="AE26" s="1005">
        <v>111</v>
      </c>
      <c r="AF26" s="1005">
        <v>23.68</v>
      </c>
      <c r="AG26" s="1005">
        <v>88.8</v>
      </c>
      <c r="AH26" s="1005">
        <v>0.93230000000000002</v>
      </c>
      <c r="AI26" s="1024">
        <f>+(AJ26/(24*31*AF26))</f>
        <v>0.23839363557105495</v>
      </c>
      <c r="AJ26" s="1005">
        <v>4200</v>
      </c>
      <c r="AK26" s="1005">
        <f t="shared" si="6"/>
        <v>10571</v>
      </c>
      <c r="AL26" s="1005">
        <f t="shared" si="7"/>
        <v>0</v>
      </c>
      <c r="AM26" s="1005">
        <v>111</v>
      </c>
      <c r="AN26" s="1005">
        <v>24.4</v>
      </c>
      <c r="AO26" s="1005">
        <v>88.8</v>
      </c>
      <c r="AP26" s="1005">
        <v>0.93540000000000001</v>
      </c>
      <c r="AQ26" s="1024">
        <f>+(AR26/(24*31*AN26))</f>
        <v>0.26788075092543628</v>
      </c>
      <c r="AR26" s="1005">
        <v>4863</v>
      </c>
      <c r="AS26" s="1005">
        <f t="shared" si="9"/>
        <v>10892</v>
      </c>
      <c r="AT26" s="1005">
        <f t="shared" si="10"/>
        <v>0</v>
      </c>
      <c r="AU26" s="1005">
        <v>111</v>
      </c>
      <c r="AV26" s="1005">
        <v>13.6</v>
      </c>
      <c r="AW26" s="1005">
        <v>88.8</v>
      </c>
      <c r="AX26" s="1005">
        <v>0.93600000000000005</v>
      </c>
      <c r="AY26" s="1024">
        <f t="shared" si="11"/>
        <v>0.38480392156862747</v>
      </c>
      <c r="AZ26" s="1005">
        <v>3768</v>
      </c>
      <c r="BA26" s="1005">
        <f t="shared" si="12"/>
        <v>5875</v>
      </c>
      <c r="BB26" s="1005">
        <f t="shared" si="13"/>
        <v>0</v>
      </c>
      <c r="BC26" s="1005">
        <v>111</v>
      </c>
      <c r="BD26" s="1005">
        <v>27.28</v>
      </c>
      <c r="BE26" s="1005">
        <v>88.8</v>
      </c>
      <c r="BF26" s="1005">
        <v>0.89229999999999998</v>
      </c>
      <c r="BG26" s="1024">
        <f t="shared" si="14"/>
        <v>0.25812561094819159</v>
      </c>
      <c r="BH26" s="1005">
        <v>5239</v>
      </c>
      <c r="BI26" s="1005">
        <f t="shared" si="15"/>
        <v>12178</v>
      </c>
      <c r="BJ26" s="1005">
        <f t="shared" si="16"/>
        <v>0</v>
      </c>
    </row>
    <row r="27" spans="1:62">
      <c r="A27" s="569" t="s">
        <v>2329</v>
      </c>
      <c r="B27" s="1004">
        <v>21</v>
      </c>
      <c r="C27" s="1005" t="s">
        <v>747</v>
      </c>
      <c r="D27" s="1005" t="s">
        <v>2011</v>
      </c>
      <c r="E27" s="1004" t="s">
        <v>332</v>
      </c>
      <c r="F27" s="1005" t="s">
        <v>55</v>
      </c>
      <c r="G27" s="1004">
        <v>112</v>
      </c>
      <c r="H27" s="1005">
        <v>0</v>
      </c>
      <c r="I27" s="1005">
        <v>89.6</v>
      </c>
      <c r="J27" s="1005">
        <v>0</v>
      </c>
      <c r="K27" s="1024">
        <v>0</v>
      </c>
      <c r="L27" s="1005">
        <v>0</v>
      </c>
      <c r="M27" s="1005">
        <f t="shared" si="0"/>
        <v>0</v>
      </c>
      <c r="N27" s="1005">
        <f t="shared" si="1"/>
        <v>0</v>
      </c>
      <c r="O27" s="1005">
        <v>112</v>
      </c>
      <c r="P27" s="1005">
        <v>0</v>
      </c>
      <c r="Q27" s="1005">
        <v>89.6</v>
      </c>
      <c r="R27" s="1005">
        <v>0</v>
      </c>
      <c r="S27" s="1024">
        <v>0</v>
      </c>
      <c r="T27" s="1005">
        <v>0</v>
      </c>
      <c r="U27" s="1005">
        <f t="shared" si="2"/>
        <v>0</v>
      </c>
      <c r="V27" s="1005">
        <f t="shared" si="3"/>
        <v>0</v>
      </c>
      <c r="W27" s="1005">
        <v>112</v>
      </c>
      <c r="X27" s="1005">
        <v>0</v>
      </c>
      <c r="Y27" s="1005">
        <v>89.6</v>
      </c>
      <c r="Z27" s="1005">
        <v>0</v>
      </c>
      <c r="AA27" s="1024">
        <v>0</v>
      </c>
      <c r="AB27" s="1005">
        <v>0</v>
      </c>
      <c r="AC27" s="1005">
        <f t="shared" si="4"/>
        <v>0</v>
      </c>
      <c r="AD27" s="1005">
        <f t="shared" si="5"/>
        <v>0</v>
      </c>
      <c r="AE27" s="1005">
        <v>112</v>
      </c>
      <c r="AF27" s="1005">
        <v>0</v>
      </c>
      <c r="AG27" s="1005">
        <v>89.6</v>
      </c>
      <c r="AH27" s="1005">
        <v>0</v>
      </c>
      <c r="AI27" s="1024">
        <v>0</v>
      </c>
      <c r="AJ27" s="1005">
        <v>0</v>
      </c>
      <c r="AK27" s="1005">
        <f t="shared" si="6"/>
        <v>0</v>
      </c>
      <c r="AL27" s="1005">
        <f t="shared" si="7"/>
        <v>0</v>
      </c>
      <c r="AM27" s="1005">
        <v>112</v>
      </c>
      <c r="AN27" s="1005">
        <v>0</v>
      </c>
      <c r="AO27" s="1005">
        <v>89.6</v>
      </c>
      <c r="AP27" s="1005">
        <v>0</v>
      </c>
      <c r="AQ27" s="1024">
        <v>0</v>
      </c>
      <c r="AR27" s="1005">
        <v>0</v>
      </c>
      <c r="AS27" s="1005">
        <f t="shared" si="9"/>
        <v>0</v>
      </c>
      <c r="AT27" s="1005">
        <f t="shared" si="10"/>
        <v>0</v>
      </c>
      <c r="AU27" s="1005">
        <v>112</v>
      </c>
      <c r="AV27" s="1005">
        <v>0</v>
      </c>
      <c r="AW27" s="1005">
        <v>89.6</v>
      </c>
      <c r="AX27" s="1005">
        <v>0</v>
      </c>
      <c r="AY27" s="1024">
        <v>0</v>
      </c>
      <c r="AZ27" s="1005">
        <v>0</v>
      </c>
      <c r="BA27" s="1005">
        <f t="shared" si="12"/>
        <v>0</v>
      </c>
      <c r="BB27" s="1005">
        <f t="shared" si="13"/>
        <v>0</v>
      </c>
      <c r="BC27" s="1005">
        <v>112</v>
      </c>
      <c r="BD27" s="1005">
        <v>0</v>
      </c>
      <c r="BE27" s="1005">
        <v>89.6</v>
      </c>
      <c r="BF27" s="1005">
        <v>0</v>
      </c>
      <c r="BG27" s="1024">
        <v>0</v>
      </c>
      <c r="BH27" s="1005">
        <v>0</v>
      </c>
      <c r="BI27" s="1005">
        <f t="shared" si="15"/>
        <v>0</v>
      </c>
      <c r="BJ27" s="1005">
        <f t="shared" si="16"/>
        <v>0</v>
      </c>
    </row>
    <row r="28" spans="1:62">
      <c r="A28" s="569" t="s">
        <v>2330</v>
      </c>
      <c r="B28" s="1004">
        <v>22</v>
      </c>
      <c r="C28" s="1005" t="s">
        <v>1810</v>
      </c>
      <c r="D28" s="1005" t="s">
        <v>2051</v>
      </c>
      <c r="E28" s="1004" t="s">
        <v>1274</v>
      </c>
      <c r="F28" s="1005" t="s">
        <v>55</v>
      </c>
      <c r="G28" s="1004">
        <v>112</v>
      </c>
      <c r="H28" s="1005">
        <v>20.72</v>
      </c>
      <c r="I28" s="1005">
        <v>89.6</v>
      </c>
      <c r="J28" s="1005">
        <v>0.94710000000000005</v>
      </c>
      <c r="K28" s="1024">
        <f>+(L28/(24*30*H28))</f>
        <v>0.55421492921492921</v>
      </c>
      <c r="L28" s="1005">
        <v>8268</v>
      </c>
      <c r="M28" s="1005">
        <f t="shared" si="0"/>
        <v>8951</v>
      </c>
      <c r="N28" s="1005">
        <f t="shared" si="1"/>
        <v>0</v>
      </c>
      <c r="O28" s="1005">
        <v>112</v>
      </c>
      <c r="P28" s="1005">
        <v>21.44</v>
      </c>
      <c r="Q28" s="1005">
        <v>89.6</v>
      </c>
      <c r="R28" s="1005">
        <v>0.93589999999999995</v>
      </c>
      <c r="S28" s="1024">
        <f>+(T28/(24*31*P28))</f>
        <v>0.48566391831166744</v>
      </c>
      <c r="T28" s="1005">
        <v>7747</v>
      </c>
      <c r="U28" s="1005">
        <f t="shared" si="2"/>
        <v>9571</v>
      </c>
      <c r="V28" s="1005">
        <f t="shared" si="3"/>
        <v>0</v>
      </c>
      <c r="W28" s="1005">
        <v>112</v>
      </c>
      <c r="X28" s="1005">
        <v>32.32</v>
      </c>
      <c r="Y28" s="1005">
        <v>89.6</v>
      </c>
      <c r="Z28" s="1005">
        <v>0.82650000000000001</v>
      </c>
      <c r="AA28" s="1024">
        <f t="shared" ref="AA28:AA43" si="21">+(AB28/(24*30*X28))</f>
        <v>0.18233463971397137</v>
      </c>
      <c r="AB28" s="1005">
        <v>4243</v>
      </c>
      <c r="AC28" s="1005">
        <f t="shared" si="4"/>
        <v>13962</v>
      </c>
      <c r="AD28" s="1005">
        <f t="shared" si="5"/>
        <v>0</v>
      </c>
      <c r="AE28" s="1005">
        <v>112</v>
      </c>
      <c r="AF28" s="1005">
        <v>23.52</v>
      </c>
      <c r="AG28" s="1005">
        <v>89.6</v>
      </c>
      <c r="AH28" s="1005">
        <v>0.93610000000000004</v>
      </c>
      <c r="AI28" s="1024">
        <f t="shared" ref="AI28:AI43" si="22">+(AJ28/(24*31*AF28))</f>
        <v>0.43482782898105476</v>
      </c>
      <c r="AJ28" s="1005">
        <v>7609</v>
      </c>
      <c r="AK28" s="1005">
        <f t="shared" si="6"/>
        <v>10499</v>
      </c>
      <c r="AL28" s="1005">
        <f t="shared" si="7"/>
        <v>0</v>
      </c>
      <c r="AM28" s="1005">
        <v>112</v>
      </c>
      <c r="AN28" s="1005">
        <v>24.96</v>
      </c>
      <c r="AO28" s="1005">
        <v>89.6</v>
      </c>
      <c r="AP28" s="1005">
        <v>0.94259999999999999</v>
      </c>
      <c r="AQ28" s="1024">
        <f t="shared" ref="AQ28:AQ43" si="23">+(AR28/(24*31*AN28))</f>
        <v>0.49229304521643225</v>
      </c>
      <c r="AR28" s="1005">
        <v>9142</v>
      </c>
      <c r="AS28" s="1005">
        <f t="shared" si="9"/>
        <v>11142</v>
      </c>
      <c r="AT28" s="1005">
        <f t="shared" si="10"/>
        <v>0</v>
      </c>
      <c r="AU28" s="1005">
        <v>112</v>
      </c>
      <c r="AV28" s="1005">
        <v>26.16</v>
      </c>
      <c r="AW28" s="1005">
        <v>89.6</v>
      </c>
      <c r="AX28" s="1005">
        <v>0.94779999999999998</v>
      </c>
      <c r="AY28" s="1024">
        <f t="shared" ref="AY28:AY43" si="24">+(AZ28/(24*30*AV28))</f>
        <v>0.48393433571185862</v>
      </c>
      <c r="AZ28" s="1005">
        <v>9115</v>
      </c>
      <c r="BA28" s="1005">
        <f t="shared" si="12"/>
        <v>11301</v>
      </c>
      <c r="BB28" s="1005">
        <f t="shared" si="13"/>
        <v>0</v>
      </c>
      <c r="BC28" s="1005">
        <v>112</v>
      </c>
      <c r="BD28" s="1005">
        <v>23.84</v>
      </c>
      <c r="BE28" s="1005">
        <v>89.6</v>
      </c>
      <c r="BF28" s="1005">
        <v>0.91080000000000005</v>
      </c>
      <c r="BG28" s="1024">
        <f t="shared" ref="BG28:BG43" si="25">+(BH28/(24*31*BD28))</f>
        <v>0.42735620985783362</v>
      </c>
      <c r="BH28" s="1005">
        <v>7580</v>
      </c>
      <c r="BI28" s="1005">
        <f t="shared" si="15"/>
        <v>10642</v>
      </c>
      <c r="BJ28" s="1005">
        <f t="shared" si="16"/>
        <v>0</v>
      </c>
    </row>
    <row r="29" spans="1:62">
      <c r="A29" s="569" t="s">
        <v>2331</v>
      </c>
      <c r="B29" s="1004">
        <v>23</v>
      </c>
      <c r="C29" s="1005" t="s">
        <v>1849</v>
      </c>
      <c r="D29" s="1005" t="s">
        <v>2203</v>
      </c>
      <c r="E29" s="1004" t="s">
        <v>1274</v>
      </c>
      <c r="F29" s="1005" t="s">
        <v>55</v>
      </c>
      <c r="G29" s="1004">
        <v>112</v>
      </c>
      <c r="H29" s="1005">
        <v>71</v>
      </c>
      <c r="I29" s="1005">
        <v>89.6</v>
      </c>
      <c r="J29" s="1005">
        <v>0.9</v>
      </c>
      <c r="K29" s="1024">
        <f>+(L29/(24*30*H29))</f>
        <v>1.1117175273865414</v>
      </c>
      <c r="L29" s="1005">
        <v>56831</v>
      </c>
      <c r="M29" s="1005">
        <f t="shared" si="0"/>
        <v>30672</v>
      </c>
      <c r="N29" s="1005">
        <f t="shared" si="1"/>
        <v>26159</v>
      </c>
      <c r="O29" s="1005">
        <v>112</v>
      </c>
      <c r="P29" s="1005">
        <v>83</v>
      </c>
      <c r="Q29" s="1005">
        <v>89.6</v>
      </c>
      <c r="R29" s="1005">
        <v>0.9</v>
      </c>
      <c r="S29" s="1024">
        <f>+(T29/(24*31*P29))</f>
        <v>1.1161257934965669</v>
      </c>
      <c r="T29" s="1005">
        <v>68923</v>
      </c>
      <c r="U29" s="1005">
        <f t="shared" si="2"/>
        <v>37051</v>
      </c>
      <c r="V29" s="1005">
        <f t="shared" si="3"/>
        <v>31872</v>
      </c>
      <c r="W29" s="1005">
        <v>112</v>
      </c>
      <c r="X29" s="1005">
        <v>84.45</v>
      </c>
      <c r="Y29" s="1005">
        <v>89.6</v>
      </c>
      <c r="Z29" s="1005">
        <v>0.9</v>
      </c>
      <c r="AA29" s="1024">
        <f t="shared" si="21"/>
        <v>1.1110617722518255</v>
      </c>
      <c r="AB29" s="1005">
        <v>67557</v>
      </c>
      <c r="AC29" s="1005">
        <f t="shared" si="4"/>
        <v>36482</v>
      </c>
      <c r="AD29" s="1005">
        <f t="shared" si="5"/>
        <v>31075</v>
      </c>
      <c r="AE29" s="1005">
        <v>112</v>
      </c>
      <c r="AF29" s="1005">
        <v>68</v>
      </c>
      <c r="AG29" s="1005">
        <v>89.6</v>
      </c>
      <c r="AH29" s="1005">
        <v>0.9</v>
      </c>
      <c r="AI29" s="1024">
        <f t="shared" si="22"/>
        <v>1.1137729285262492</v>
      </c>
      <c r="AJ29" s="1005">
        <v>56348</v>
      </c>
      <c r="AK29" s="1005">
        <f t="shared" si="6"/>
        <v>30355</v>
      </c>
      <c r="AL29" s="1005">
        <f t="shared" si="7"/>
        <v>25993</v>
      </c>
      <c r="AM29" s="1005">
        <v>112</v>
      </c>
      <c r="AN29" s="1005">
        <v>69</v>
      </c>
      <c r="AO29" s="1005">
        <v>89.6</v>
      </c>
      <c r="AP29" s="1005">
        <v>0.9</v>
      </c>
      <c r="AQ29" s="1024">
        <f t="shared" si="23"/>
        <v>1.1031245130123111</v>
      </c>
      <c r="AR29" s="1005">
        <v>56630</v>
      </c>
      <c r="AS29" s="1005">
        <f t="shared" si="9"/>
        <v>30802</v>
      </c>
      <c r="AT29" s="1005">
        <f t="shared" si="10"/>
        <v>25828</v>
      </c>
      <c r="AU29" s="1005">
        <v>112</v>
      </c>
      <c r="AV29" s="1005">
        <v>70</v>
      </c>
      <c r="AW29" s="1005">
        <v>89.6</v>
      </c>
      <c r="AX29" s="1005">
        <v>0.9</v>
      </c>
      <c r="AY29" s="1024">
        <f t="shared" si="24"/>
        <v>1.1071626984126983</v>
      </c>
      <c r="AZ29" s="1005">
        <v>55801</v>
      </c>
      <c r="BA29" s="1005">
        <f t="shared" si="12"/>
        <v>30240</v>
      </c>
      <c r="BB29" s="1005">
        <f t="shared" si="13"/>
        <v>25561</v>
      </c>
      <c r="BC29" s="1005">
        <v>112</v>
      </c>
      <c r="BD29" s="1005">
        <v>58</v>
      </c>
      <c r="BE29" s="1005">
        <v>89.6</v>
      </c>
      <c r="BF29" s="1005">
        <v>0.9</v>
      </c>
      <c r="BG29" s="1024">
        <f t="shared" si="25"/>
        <v>1.1075037078235077</v>
      </c>
      <c r="BH29" s="1005">
        <v>47791</v>
      </c>
      <c r="BI29" s="1005">
        <f t="shared" si="15"/>
        <v>25891</v>
      </c>
      <c r="BJ29" s="1005">
        <f t="shared" si="16"/>
        <v>21900</v>
      </c>
    </row>
    <row r="30" spans="1:62">
      <c r="A30" s="569" t="s">
        <v>2332</v>
      </c>
      <c r="B30" s="1004">
        <v>24</v>
      </c>
      <c r="C30" s="1005" t="s">
        <v>995</v>
      </c>
      <c r="D30" s="1005" t="s">
        <v>2011</v>
      </c>
      <c r="E30" s="1004" t="s">
        <v>1274</v>
      </c>
      <c r="F30" s="1005" t="s">
        <v>55</v>
      </c>
      <c r="G30" s="1004">
        <v>114.5</v>
      </c>
      <c r="H30" s="1005">
        <v>4.6399999999999997</v>
      </c>
      <c r="I30" s="1005">
        <v>91.6</v>
      </c>
      <c r="J30" s="1005">
        <v>0.99470000000000003</v>
      </c>
      <c r="K30" s="1024">
        <f>+(L30/(24*30*H30))</f>
        <v>0.34003831417624525</v>
      </c>
      <c r="L30" s="1005">
        <v>1136</v>
      </c>
      <c r="M30" s="1005">
        <f t="shared" si="0"/>
        <v>2004</v>
      </c>
      <c r="N30" s="1005">
        <f t="shared" si="1"/>
        <v>0</v>
      </c>
      <c r="O30" s="1005">
        <v>114.5</v>
      </c>
      <c r="P30" s="1005">
        <v>20.32</v>
      </c>
      <c r="Q30" s="1005">
        <v>91.6</v>
      </c>
      <c r="R30" s="1005">
        <v>0.92530000000000001</v>
      </c>
      <c r="S30" s="1024">
        <f>+(T30/(24*31*P30))</f>
        <v>0.13467318601303868</v>
      </c>
      <c r="T30" s="1005">
        <v>2036</v>
      </c>
      <c r="U30" s="1005">
        <f t="shared" si="2"/>
        <v>9071</v>
      </c>
      <c r="V30" s="1005">
        <f t="shared" si="3"/>
        <v>0</v>
      </c>
      <c r="W30" s="1005">
        <v>114.5</v>
      </c>
      <c r="X30" s="1005">
        <v>19.84</v>
      </c>
      <c r="Y30" s="1005">
        <v>91.6</v>
      </c>
      <c r="Z30" s="1005">
        <v>0.9345</v>
      </c>
      <c r="AA30" s="1024">
        <f t="shared" si="21"/>
        <v>0.17109094982078854</v>
      </c>
      <c r="AB30" s="1005">
        <v>2444</v>
      </c>
      <c r="AC30" s="1005">
        <f t="shared" si="4"/>
        <v>8571</v>
      </c>
      <c r="AD30" s="1005">
        <f t="shared" si="5"/>
        <v>0</v>
      </c>
      <c r="AE30" s="1005">
        <v>114.5</v>
      </c>
      <c r="AF30" s="1005">
        <v>4.4800000000000004</v>
      </c>
      <c r="AG30" s="1005">
        <v>91.6</v>
      </c>
      <c r="AH30" s="1005">
        <v>0.96699999999999997</v>
      </c>
      <c r="AI30" s="1024">
        <f t="shared" si="22"/>
        <v>0.23701516897081409</v>
      </c>
      <c r="AJ30" s="1005">
        <v>790</v>
      </c>
      <c r="AK30" s="1005">
        <f t="shared" si="6"/>
        <v>2000</v>
      </c>
      <c r="AL30" s="1005">
        <f t="shared" si="7"/>
        <v>0</v>
      </c>
      <c r="AM30" s="1005">
        <v>114.5</v>
      </c>
      <c r="AN30" s="1005">
        <v>4.96</v>
      </c>
      <c r="AO30" s="1005">
        <v>91.6</v>
      </c>
      <c r="AP30" s="1005">
        <v>0.93059999999999998</v>
      </c>
      <c r="AQ30" s="1024">
        <f t="shared" si="23"/>
        <v>0.24226066597294485</v>
      </c>
      <c r="AR30" s="1005">
        <v>894</v>
      </c>
      <c r="AS30" s="1005">
        <f t="shared" si="9"/>
        <v>2214</v>
      </c>
      <c r="AT30" s="1005">
        <f t="shared" si="10"/>
        <v>0</v>
      </c>
      <c r="AU30" s="1005">
        <v>114.5</v>
      </c>
      <c r="AV30" s="1005">
        <v>5.6</v>
      </c>
      <c r="AW30" s="1005">
        <v>91.6</v>
      </c>
      <c r="AX30" s="1005">
        <v>0.95830000000000004</v>
      </c>
      <c r="AY30" s="1024">
        <f t="shared" si="24"/>
        <v>0.23809523809523811</v>
      </c>
      <c r="AZ30" s="1005">
        <v>960</v>
      </c>
      <c r="BA30" s="1005">
        <f t="shared" si="12"/>
        <v>2419</v>
      </c>
      <c r="BB30" s="1005">
        <f t="shared" si="13"/>
        <v>0</v>
      </c>
      <c r="BC30" s="1005">
        <v>114.5</v>
      </c>
      <c r="BD30" s="1005">
        <v>35.36</v>
      </c>
      <c r="BE30" s="1005">
        <v>91.6</v>
      </c>
      <c r="BF30" s="1005">
        <v>0.91590000000000005</v>
      </c>
      <c r="BG30" s="1024">
        <f t="shared" si="25"/>
        <v>4.249683744465528E-2</v>
      </c>
      <c r="BH30" s="1005">
        <v>1118</v>
      </c>
      <c r="BI30" s="1005">
        <f t="shared" si="15"/>
        <v>15785</v>
      </c>
      <c r="BJ30" s="1005">
        <f t="shared" si="16"/>
        <v>0</v>
      </c>
    </row>
    <row r="31" spans="1:62">
      <c r="A31" s="569" t="s">
        <v>2333</v>
      </c>
      <c r="B31" s="1004">
        <v>25</v>
      </c>
      <c r="C31" s="1005" t="s">
        <v>2334</v>
      </c>
      <c r="D31" s="1005" t="s">
        <v>2203</v>
      </c>
      <c r="E31" s="1004" t="s">
        <v>1274</v>
      </c>
      <c r="F31" s="1005" t="s">
        <v>55</v>
      </c>
      <c r="G31" s="1004"/>
      <c r="H31" s="1005"/>
      <c r="I31" s="1005"/>
      <c r="J31" s="1005"/>
      <c r="K31" s="1024">
        <v>0</v>
      </c>
      <c r="L31" s="1005"/>
      <c r="M31" s="1005">
        <f t="shared" si="0"/>
        <v>0</v>
      </c>
      <c r="N31" s="1005">
        <f t="shared" si="1"/>
        <v>0</v>
      </c>
      <c r="O31" s="1005"/>
      <c r="P31" s="1005"/>
      <c r="Q31" s="1005"/>
      <c r="R31" s="1005"/>
      <c r="S31" s="1024">
        <v>0</v>
      </c>
      <c r="T31" s="1005"/>
      <c r="U31" s="1005">
        <f t="shared" si="2"/>
        <v>0</v>
      </c>
      <c r="V31" s="1005">
        <f t="shared" si="3"/>
        <v>0</v>
      </c>
      <c r="W31" s="1005">
        <v>115</v>
      </c>
      <c r="X31" s="1005">
        <v>52.8</v>
      </c>
      <c r="Y31" s="1005">
        <v>92</v>
      </c>
      <c r="Z31" s="1005">
        <v>0.98409999999999997</v>
      </c>
      <c r="AA31" s="1024">
        <f t="shared" si="21"/>
        <v>2.9908459595959596E-2</v>
      </c>
      <c r="AB31" s="1005">
        <v>1137</v>
      </c>
      <c r="AC31" s="1005">
        <f t="shared" si="4"/>
        <v>22810</v>
      </c>
      <c r="AD31" s="1005">
        <f t="shared" si="5"/>
        <v>0</v>
      </c>
      <c r="AE31" s="1005">
        <v>115</v>
      </c>
      <c r="AF31" s="1005">
        <v>11.76</v>
      </c>
      <c r="AG31" s="1005">
        <v>92</v>
      </c>
      <c r="AH31" s="1005">
        <v>0.996</v>
      </c>
      <c r="AI31" s="1024">
        <f t="shared" si="22"/>
        <v>0.25887371077463239</v>
      </c>
      <c r="AJ31" s="1005">
        <v>2265</v>
      </c>
      <c r="AK31" s="1005">
        <f t="shared" si="6"/>
        <v>5250</v>
      </c>
      <c r="AL31" s="1005">
        <f t="shared" si="7"/>
        <v>0</v>
      </c>
      <c r="AM31" s="1005">
        <v>115</v>
      </c>
      <c r="AN31" s="1005">
        <v>7.68</v>
      </c>
      <c r="AO31" s="1005">
        <v>92</v>
      </c>
      <c r="AP31" s="1005">
        <v>0.99409999999999998</v>
      </c>
      <c r="AQ31" s="1024">
        <f t="shared" si="23"/>
        <v>0.44575352822580644</v>
      </c>
      <c r="AR31" s="1005">
        <v>2547</v>
      </c>
      <c r="AS31" s="1005">
        <f t="shared" si="9"/>
        <v>3428</v>
      </c>
      <c r="AT31" s="1005">
        <f t="shared" si="10"/>
        <v>0</v>
      </c>
      <c r="AU31" s="1005">
        <v>115</v>
      </c>
      <c r="AV31" s="1005">
        <v>10.56</v>
      </c>
      <c r="AW31" s="1005">
        <v>92</v>
      </c>
      <c r="AX31" s="1005">
        <v>0.98850000000000005</v>
      </c>
      <c r="AY31" s="1024">
        <f t="shared" si="24"/>
        <v>0.3436710858585858</v>
      </c>
      <c r="AZ31" s="1005">
        <v>2613</v>
      </c>
      <c r="BA31" s="1005">
        <f t="shared" si="12"/>
        <v>4562</v>
      </c>
      <c r="BB31" s="1005">
        <f t="shared" si="13"/>
        <v>0</v>
      </c>
      <c r="BC31" s="1005">
        <v>115</v>
      </c>
      <c r="BD31" s="1005">
        <v>9.6</v>
      </c>
      <c r="BE31" s="1005">
        <v>92</v>
      </c>
      <c r="BF31" s="1005">
        <v>0.98919999999999997</v>
      </c>
      <c r="BG31" s="1024">
        <f t="shared" si="25"/>
        <v>0.31292002688172044</v>
      </c>
      <c r="BH31" s="1005">
        <v>2235</v>
      </c>
      <c r="BI31" s="1005">
        <f t="shared" si="15"/>
        <v>4285</v>
      </c>
      <c r="BJ31" s="1005">
        <f t="shared" si="16"/>
        <v>0</v>
      </c>
    </row>
    <row r="32" spans="1:62">
      <c r="A32" s="569" t="s">
        <v>2335</v>
      </c>
      <c r="B32" s="1004">
        <v>26</v>
      </c>
      <c r="C32" s="1005" t="s">
        <v>968</v>
      </c>
      <c r="D32" s="1005" t="s">
        <v>2011</v>
      </c>
      <c r="E32" s="1004" t="s">
        <v>1274</v>
      </c>
      <c r="F32" s="1005" t="s">
        <v>55</v>
      </c>
      <c r="G32" s="1004">
        <v>115</v>
      </c>
      <c r="H32" s="1005">
        <v>73.680000000000007</v>
      </c>
      <c r="I32" s="1005">
        <v>92</v>
      </c>
      <c r="J32" s="1005">
        <v>0.69510000000000005</v>
      </c>
      <c r="K32" s="1024">
        <f t="shared" ref="K32:K43" si="26">+(L32/(24*30*H32))</f>
        <v>0.12848353239232715</v>
      </c>
      <c r="L32" s="1005">
        <v>6816</v>
      </c>
      <c r="M32" s="1005">
        <f t="shared" si="0"/>
        <v>31830</v>
      </c>
      <c r="N32" s="1005">
        <f t="shared" si="1"/>
        <v>0</v>
      </c>
      <c r="O32" s="1005">
        <v>115</v>
      </c>
      <c r="P32" s="1005">
        <v>66.959999999999994</v>
      </c>
      <c r="Q32" s="1005">
        <v>92</v>
      </c>
      <c r="R32" s="1005">
        <v>0.70489999999999997</v>
      </c>
      <c r="S32" s="1024">
        <f t="shared" ref="S32:S43" si="27">+(T32/(24*31*P32))</f>
        <v>8.1295525494276794E-2</v>
      </c>
      <c r="T32" s="1005">
        <v>4050</v>
      </c>
      <c r="U32" s="1005">
        <f t="shared" si="2"/>
        <v>29891</v>
      </c>
      <c r="V32" s="1005">
        <f t="shared" si="3"/>
        <v>0</v>
      </c>
      <c r="W32" s="1005">
        <v>115</v>
      </c>
      <c r="X32" s="1005">
        <v>85.28</v>
      </c>
      <c r="Y32" s="1005">
        <v>92</v>
      </c>
      <c r="Z32" s="1005">
        <v>0.67749999999999999</v>
      </c>
      <c r="AA32" s="1024">
        <f t="shared" si="21"/>
        <v>0.10136543673129039</v>
      </c>
      <c r="AB32" s="1005">
        <v>6224</v>
      </c>
      <c r="AC32" s="1005">
        <f t="shared" si="4"/>
        <v>36841</v>
      </c>
      <c r="AD32" s="1005">
        <f t="shared" si="5"/>
        <v>0</v>
      </c>
      <c r="AE32" s="1005">
        <v>115</v>
      </c>
      <c r="AF32" s="1005">
        <v>83.92</v>
      </c>
      <c r="AG32" s="1005">
        <v>92</v>
      </c>
      <c r="AH32" s="1005">
        <v>0.78420000000000001</v>
      </c>
      <c r="AI32" s="1024">
        <f t="shared" si="22"/>
        <v>6.427332226288221E-2</v>
      </c>
      <c r="AJ32" s="1005">
        <v>4013</v>
      </c>
      <c r="AK32" s="1005">
        <f t="shared" si="6"/>
        <v>37462</v>
      </c>
      <c r="AL32" s="1005">
        <f t="shared" si="7"/>
        <v>0</v>
      </c>
      <c r="AM32" s="1005">
        <v>115</v>
      </c>
      <c r="AN32" s="1005">
        <v>1.6</v>
      </c>
      <c r="AO32" s="1005">
        <v>92</v>
      </c>
      <c r="AP32" s="1005">
        <v>0.9123</v>
      </c>
      <c r="AQ32" s="1024">
        <f t="shared" si="23"/>
        <v>1.8884408602150535</v>
      </c>
      <c r="AR32" s="1005">
        <v>2248</v>
      </c>
      <c r="AS32" s="1005">
        <f t="shared" si="9"/>
        <v>714</v>
      </c>
      <c r="AT32" s="1005">
        <f t="shared" si="10"/>
        <v>1534</v>
      </c>
      <c r="AU32" s="1005">
        <v>115</v>
      </c>
      <c r="AV32" s="1005">
        <v>82.16</v>
      </c>
      <c r="AW32" s="1005">
        <v>92</v>
      </c>
      <c r="AX32" s="1005">
        <v>0.6401</v>
      </c>
      <c r="AY32" s="1024">
        <f t="shared" si="24"/>
        <v>4.1484096072703668E-2</v>
      </c>
      <c r="AZ32" s="1005">
        <v>2454</v>
      </c>
      <c r="BA32" s="1005">
        <f t="shared" si="12"/>
        <v>35493</v>
      </c>
      <c r="BB32" s="1005">
        <f t="shared" si="13"/>
        <v>0</v>
      </c>
      <c r="BC32" s="1005">
        <v>115</v>
      </c>
      <c r="BD32" s="1005">
        <v>10</v>
      </c>
      <c r="BE32" s="1005">
        <v>92</v>
      </c>
      <c r="BF32" s="1005">
        <v>0.35110000000000002</v>
      </c>
      <c r="BG32" s="1024">
        <f t="shared" si="25"/>
        <v>0.29892473118279572</v>
      </c>
      <c r="BH32" s="1005">
        <v>2224</v>
      </c>
      <c r="BI32" s="1005">
        <f t="shared" si="15"/>
        <v>4464</v>
      </c>
      <c r="BJ32" s="1005">
        <f t="shared" si="16"/>
        <v>0</v>
      </c>
    </row>
    <row r="33" spans="1:62">
      <c r="A33" s="569" t="s">
        <v>2336</v>
      </c>
      <c r="B33" s="1004">
        <v>27</v>
      </c>
      <c r="C33" s="1005" t="s">
        <v>608</v>
      </c>
      <c r="D33" s="1005" t="s">
        <v>2011</v>
      </c>
      <c r="E33" s="1004" t="s">
        <v>1274</v>
      </c>
      <c r="F33" s="1005" t="s">
        <v>55</v>
      </c>
      <c r="G33" s="1004">
        <v>116</v>
      </c>
      <c r="H33" s="1005">
        <v>156</v>
      </c>
      <c r="I33" s="1005">
        <v>156</v>
      </c>
      <c r="J33" s="1005">
        <v>0.72230000000000005</v>
      </c>
      <c r="K33" s="1024">
        <f t="shared" si="26"/>
        <v>0.48999287749287751</v>
      </c>
      <c r="L33" s="1005">
        <v>55036</v>
      </c>
      <c r="M33" s="1005">
        <f t="shared" si="0"/>
        <v>67392</v>
      </c>
      <c r="N33" s="1005">
        <f t="shared" si="1"/>
        <v>0</v>
      </c>
      <c r="O33" s="1005">
        <v>116</v>
      </c>
      <c r="P33" s="1005">
        <v>158.47999999999999</v>
      </c>
      <c r="Q33" s="1005">
        <v>158.47999999999999</v>
      </c>
      <c r="R33" s="1005">
        <v>0.71960000000000002</v>
      </c>
      <c r="S33" s="1024">
        <f t="shared" si="27"/>
        <v>0.46553650811743824</v>
      </c>
      <c r="T33" s="1005">
        <v>54891</v>
      </c>
      <c r="U33" s="1005">
        <f t="shared" si="2"/>
        <v>70745</v>
      </c>
      <c r="V33" s="1005">
        <f t="shared" si="3"/>
        <v>0</v>
      </c>
      <c r="W33" s="1005">
        <v>116</v>
      </c>
      <c r="X33" s="1005">
        <v>153.36000000000001</v>
      </c>
      <c r="Y33" s="1005">
        <v>153.36000000000001</v>
      </c>
      <c r="Z33" s="1005">
        <v>0.7248</v>
      </c>
      <c r="AA33" s="1024">
        <f t="shared" si="21"/>
        <v>0.34411587839795976</v>
      </c>
      <c r="AB33" s="1005">
        <v>37997</v>
      </c>
      <c r="AC33" s="1005">
        <f t="shared" si="4"/>
        <v>66252</v>
      </c>
      <c r="AD33" s="1005">
        <f t="shared" si="5"/>
        <v>0</v>
      </c>
      <c r="AE33" s="1005">
        <v>116</v>
      </c>
      <c r="AF33" s="1005">
        <v>145.19999999999999</v>
      </c>
      <c r="AG33" s="1005">
        <v>145.19999999999999</v>
      </c>
      <c r="AH33" s="1005">
        <v>0.71179999999999999</v>
      </c>
      <c r="AI33" s="1024">
        <f t="shared" si="22"/>
        <v>0.31841508930951751</v>
      </c>
      <c r="AJ33" s="1005">
        <v>34398</v>
      </c>
      <c r="AK33" s="1005">
        <f t="shared" si="6"/>
        <v>64817</v>
      </c>
      <c r="AL33" s="1005">
        <f t="shared" si="7"/>
        <v>0</v>
      </c>
      <c r="AM33" s="1005">
        <v>116</v>
      </c>
      <c r="AN33" s="1005">
        <v>4.5599999999999996</v>
      </c>
      <c r="AO33" s="1005">
        <v>92.8</v>
      </c>
      <c r="AP33" s="1005">
        <v>0.72030000000000005</v>
      </c>
      <c r="AQ33" s="1024">
        <f t="shared" si="23"/>
        <v>8.0998868138087161</v>
      </c>
      <c r="AR33" s="1005">
        <v>27480</v>
      </c>
      <c r="AS33" s="1005">
        <f t="shared" si="9"/>
        <v>2036</v>
      </c>
      <c r="AT33" s="1005">
        <f t="shared" si="10"/>
        <v>25444</v>
      </c>
      <c r="AU33" s="1005">
        <v>116</v>
      </c>
      <c r="AV33" s="1005">
        <v>61.76</v>
      </c>
      <c r="AW33" s="1005">
        <v>92.8</v>
      </c>
      <c r="AX33" s="1005">
        <v>0.97589999999999999</v>
      </c>
      <c r="AY33" s="1024">
        <f t="shared" si="24"/>
        <v>5.9931814910765692E-2</v>
      </c>
      <c r="AZ33" s="1005">
        <v>2665</v>
      </c>
      <c r="BA33" s="1005">
        <f t="shared" si="12"/>
        <v>26680</v>
      </c>
      <c r="BB33" s="1005">
        <f t="shared" si="13"/>
        <v>0</v>
      </c>
      <c r="BC33" s="1005">
        <v>116</v>
      </c>
      <c r="BD33" s="1005">
        <v>9.0399999999999991</v>
      </c>
      <c r="BE33" s="1005">
        <v>92.8</v>
      </c>
      <c r="BF33" s="1005">
        <v>1</v>
      </c>
      <c r="BG33" s="1024">
        <f t="shared" si="25"/>
        <v>0.25603054524693125</v>
      </c>
      <c r="BH33" s="1005">
        <v>1722</v>
      </c>
      <c r="BI33" s="1005">
        <f t="shared" si="15"/>
        <v>4035</v>
      </c>
      <c r="BJ33" s="1005">
        <f t="shared" si="16"/>
        <v>0</v>
      </c>
    </row>
    <row r="34" spans="1:62">
      <c r="A34" s="569" t="s">
        <v>2337</v>
      </c>
      <c r="B34" s="1004">
        <v>28</v>
      </c>
      <c r="C34" s="1005" t="s">
        <v>991</v>
      </c>
      <c r="D34" s="1005" t="s">
        <v>2011</v>
      </c>
      <c r="E34" s="1004" t="s">
        <v>1274</v>
      </c>
      <c r="F34" s="1005" t="s">
        <v>55</v>
      </c>
      <c r="G34" s="1004">
        <v>116</v>
      </c>
      <c r="H34" s="1005">
        <v>135.04</v>
      </c>
      <c r="I34" s="1005">
        <v>135.04</v>
      </c>
      <c r="J34" s="1005">
        <v>0.72440000000000004</v>
      </c>
      <c r="K34" s="1024">
        <f t="shared" si="26"/>
        <v>7.2252254476040029E-2</v>
      </c>
      <c r="L34" s="1005">
        <v>7025</v>
      </c>
      <c r="M34" s="1005">
        <f t="shared" si="0"/>
        <v>58337</v>
      </c>
      <c r="N34" s="1005">
        <f t="shared" si="1"/>
        <v>0</v>
      </c>
      <c r="O34" s="1005">
        <v>116</v>
      </c>
      <c r="P34" s="1005">
        <v>129.04</v>
      </c>
      <c r="Q34" s="1005">
        <v>129.04</v>
      </c>
      <c r="R34" s="1005">
        <v>0.72009999999999996</v>
      </c>
      <c r="S34" s="1024">
        <f t="shared" si="27"/>
        <v>5.7100740622229335E-2</v>
      </c>
      <c r="T34" s="1005">
        <v>5482</v>
      </c>
      <c r="U34" s="1005">
        <f t="shared" si="2"/>
        <v>57603</v>
      </c>
      <c r="V34" s="1005">
        <f t="shared" si="3"/>
        <v>0</v>
      </c>
      <c r="W34" s="1005">
        <v>116</v>
      </c>
      <c r="X34" s="1005">
        <v>117.52</v>
      </c>
      <c r="Y34" s="1005">
        <v>117.52</v>
      </c>
      <c r="Z34" s="1005">
        <v>0.72050000000000003</v>
      </c>
      <c r="AA34" s="1024">
        <f t="shared" si="21"/>
        <v>9.3341086150820665E-2</v>
      </c>
      <c r="AB34" s="1005">
        <v>7898</v>
      </c>
      <c r="AC34" s="1005">
        <f t="shared" si="4"/>
        <v>50769</v>
      </c>
      <c r="AD34" s="1005">
        <f t="shared" si="5"/>
        <v>0</v>
      </c>
      <c r="AE34" s="1005">
        <v>116</v>
      </c>
      <c r="AF34" s="1005">
        <v>118.96</v>
      </c>
      <c r="AG34" s="1005">
        <v>118.96</v>
      </c>
      <c r="AH34" s="1005">
        <v>0.68820000000000003</v>
      </c>
      <c r="AI34" s="1024">
        <f t="shared" si="22"/>
        <v>0.10885108213838934</v>
      </c>
      <c r="AJ34" s="1005">
        <v>9634</v>
      </c>
      <c r="AK34" s="1005">
        <f t="shared" si="6"/>
        <v>53104</v>
      </c>
      <c r="AL34" s="1005">
        <f t="shared" si="7"/>
        <v>0</v>
      </c>
      <c r="AM34" s="1005">
        <v>116</v>
      </c>
      <c r="AN34" s="1005">
        <v>3.6</v>
      </c>
      <c r="AO34" s="1005">
        <v>92.8</v>
      </c>
      <c r="AP34" s="1005">
        <v>0.69779999999999998</v>
      </c>
      <c r="AQ34" s="1024">
        <f t="shared" si="23"/>
        <v>0.31884707287933095</v>
      </c>
      <c r="AR34" s="1005">
        <v>854</v>
      </c>
      <c r="AS34" s="1005">
        <f t="shared" si="9"/>
        <v>1607</v>
      </c>
      <c r="AT34" s="1005">
        <f t="shared" si="10"/>
        <v>0</v>
      </c>
      <c r="AU34" s="1005">
        <v>116</v>
      </c>
      <c r="AV34" s="1005">
        <v>2.88</v>
      </c>
      <c r="AW34" s="1005">
        <v>92.8</v>
      </c>
      <c r="AX34" s="1005">
        <v>0.7722</v>
      </c>
      <c r="AY34" s="1024">
        <f t="shared" si="24"/>
        <v>0.49768518518518523</v>
      </c>
      <c r="AZ34" s="1005">
        <v>1032</v>
      </c>
      <c r="BA34" s="1005">
        <f t="shared" si="12"/>
        <v>1244</v>
      </c>
      <c r="BB34" s="1005">
        <f t="shared" si="13"/>
        <v>0</v>
      </c>
      <c r="BC34" s="1005">
        <v>116</v>
      </c>
      <c r="BD34" s="1005">
        <v>26.4</v>
      </c>
      <c r="BE34" s="1005">
        <v>92.8</v>
      </c>
      <c r="BF34" s="1005">
        <v>0.71240000000000003</v>
      </c>
      <c r="BG34" s="1024">
        <f t="shared" si="25"/>
        <v>6.2673101987618121E-2</v>
      </c>
      <c r="BH34" s="1005">
        <v>1231</v>
      </c>
      <c r="BI34" s="1005">
        <f t="shared" si="15"/>
        <v>11785</v>
      </c>
      <c r="BJ34" s="1005">
        <f t="shared" si="16"/>
        <v>0</v>
      </c>
    </row>
    <row r="35" spans="1:62">
      <c r="A35" s="569" t="s">
        <v>2338</v>
      </c>
      <c r="B35" s="1004">
        <v>29</v>
      </c>
      <c r="C35" s="1005" t="s">
        <v>1376</v>
      </c>
      <c r="D35" s="1005" t="s">
        <v>2011</v>
      </c>
      <c r="E35" s="1004" t="s">
        <v>1274</v>
      </c>
      <c r="F35" s="1005" t="s">
        <v>55</v>
      </c>
      <c r="G35" s="1004">
        <v>116</v>
      </c>
      <c r="H35" s="1005">
        <v>30.4</v>
      </c>
      <c r="I35" s="1005">
        <v>92.8</v>
      </c>
      <c r="J35" s="1005">
        <v>0.95899999999999996</v>
      </c>
      <c r="K35" s="1024">
        <f t="shared" si="26"/>
        <v>0.43992141812865498</v>
      </c>
      <c r="L35" s="1005">
        <v>9629</v>
      </c>
      <c r="M35" s="1005">
        <f t="shared" si="0"/>
        <v>13133</v>
      </c>
      <c r="N35" s="1005">
        <f t="shared" si="1"/>
        <v>0</v>
      </c>
      <c r="O35" s="1005">
        <v>116</v>
      </c>
      <c r="P35" s="1005">
        <v>34.56</v>
      </c>
      <c r="Q35" s="1005">
        <v>92.8</v>
      </c>
      <c r="R35" s="1005">
        <v>0.94820000000000004</v>
      </c>
      <c r="S35" s="1024">
        <f t="shared" si="27"/>
        <v>0.34014399143767421</v>
      </c>
      <c r="T35" s="1005">
        <v>8746</v>
      </c>
      <c r="U35" s="1005">
        <f t="shared" si="2"/>
        <v>15428</v>
      </c>
      <c r="V35" s="1005">
        <f t="shared" si="3"/>
        <v>0</v>
      </c>
      <c r="W35" s="1005">
        <v>116</v>
      </c>
      <c r="X35" s="1005">
        <v>29.2</v>
      </c>
      <c r="Y35" s="1005">
        <v>92.8</v>
      </c>
      <c r="Z35" s="1005">
        <v>0.94130000000000003</v>
      </c>
      <c r="AA35" s="1024">
        <f t="shared" si="21"/>
        <v>0.38693873668188739</v>
      </c>
      <c r="AB35" s="1005">
        <v>8135</v>
      </c>
      <c r="AC35" s="1005">
        <f t="shared" si="4"/>
        <v>12614</v>
      </c>
      <c r="AD35" s="1005">
        <f t="shared" si="5"/>
        <v>0</v>
      </c>
      <c r="AE35" s="1005">
        <v>116</v>
      </c>
      <c r="AF35" s="1005">
        <v>30.24</v>
      </c>
      <c r="AG35" s="1005">
        <v>92.8</v>
      </c>
      <c r="AH35" s="1005">
        <v>0.92130000000000001</v>
      </c>
      <c r="AI35" s="1024">
        <f t="shared" si="22"/>
        <v>0.35833404448995848</v>
      </c>
      <c r="AJ35" s="1005">
        <v>8062</v>
      </c>
      <c r="AK35" s="1005">
        <f t="shared" si="6"/>
        <v>13499</v>
      </c>
      <c r="AL35" s="1005">
        <f t="shared" si="7"/>
        <v>0</v>
      </c>
      <c r="AM35" s="1005">
        <v>116</v>
      </c>
      <c r="AN35" s="1005">
        <v>33.28</v>
      </c>
      <c r="AO35" s="1005">
        <v>92.8</v>
      </c>
      <c r="AP35" s="1005">
        <v>0.91400000000000003</v>
      </c>
      <c r="AQ35" s="1024">
        <f t="shared" si="23"/>
        <v>0.3378793165839537</v>
      </c>
      <c r="AR35" s="1005">
        <v>8366</v>
      </c>
      <c r="AS35" s="1005">
        <f t="shared" si="9"/>
        <v>14856</v>
      </c>
      <c r="AT35" s="1005">
        <f t="shared" si="10"/>
        <v>0</v>
      </c>
      <c r="AU35" s="1005">
        <v>116</v>
      </c>
      <c r="AV35" s="1005">
        <v>28.32</v>
      </c>
      <c r="AW35" s="1005">
        <v>92.8</v>
      </c>
      <c r="AX35" s="1005">
        <v>0.92379999999999995</v>
      </c>
      <c r="AY35" s="1024">
        <f t="shared" si="24"/>
        <v>0.42951585059635905</v>
      </c>
      <c r="AZ35" s="1005">
        <v>8758</v>
      </c>
      <c r="BA35" s="1005">
        <f t="shared" si="12"/>
        <v>12234</v>
      </c>
      <c r="BB35" s="1005">
        <f t="shared" si="13"/>
        <v>0</v>
      </c>
      <c r="BC35" s="1005">
        <v>116</v>
      </c>
      <c r="BD35" s="1005">
        <v>21.6</v>
      </c>
      <c r="BE35" s="1005">
        <v>92.8</v>
      </c>
      <c r="BF35" s="1005">
        <v>0.89410000000000001</v>
      </c>
      <c r="BG35" s="1024">
        <f t="shared" si="25"/>
        <v>0.42394713261648742</v>
      </c>
      <c r="BH35" s="1005">
        <v>6813</v>
      </c>
      <c r="BI35" s="1005">
        <f t="shared" si="15"/>
        <v>9642</v>
      </c>
      <c r="BJ35" s="1005">
        <f t="shared" si="16"/>
        <v>0</v>
      </c>
    </row>
    <row r="36" spans="1:62">
      <c r="A36" s="569" t="s">
        <v>2339</v>
      </c>
      <c r="B36" s="1004">
        <v>30</v>
      </c>
      <c r="C36" s="1005" t="s">
        <v>727</v>
      </c>
      <c r="D36" s="1005" t="s">
        <v>2050</v>
      </c>
      <c r="E36" s="1004" t="s">
        <v>1274</v>
      </c>
      <c r="F36" s="1005" t="s">
        <v>55</v>
      </c>
      <c r="G36" s="1004">
        <v>116.67</v>
      </c>
      <c r="H36" s="1005">
        <v>139.19999999999999</v>
      </c>
      <c r="I36" s="1005">
        <v>139.19999999999999</v>
      </c>
      <c r="J36" s="1005">
        <v>0.99690000000000001</v>
      </c>
      <c r="K36" s="1024">
        <f t="shared" si="26"/>
        <v>0.39176245210727972</v>
      </c>
      <c r="L36" s="1005">
        <v>39264</v>
      </c>
      <c r="M36" s="1005">
        <f t="shared" si="0"/>
        <v>60134</v>
      </c>
      <c r="N36" s="1005">
        <f t="shared" si="1"/>
        <v>0</v>
      </c>
      <c r="O36" s="1005">
        <v>116.67</v>
      </c>
      <c r="P36" s="1005">
        <v>235.6</v>
      </c>
      <c r="Q36" s="1005">
        <v>235.6</v>
      </c>
      <c r="R36" s="1005">
        <v>0.95220000000000005</v>
      </c>
      <c r="S36" s="1024">
        <f t="shared" si="27"/>
        <v>0.48745367581284116</v>
      </c>
      <c r="T36" s="1005">
        <v>85444</v>
      </c>
      <c r="U36" s="1005">
        <f t="shared" si="2"/>
        <v>105172</v>
      </c>
      <c r="V36" s="1005">
        <f t="shared" si="3"/>
        <v>0</v>
      </c>
      <c r="W36" s="1005">
        <v>116.67</v>
      </c>
      <c r="X36" s="1005">
        <v>272.16000000000003</v>
      </c>
      <c r="Y36" s="1005">
        <v>272.16000000000003</v>
      </c>
      <c r="Z36" s="1005">
        <v>0.94359999999999999</v>
      </c>
      <c r="AA36" s="1024">
        <f t="shared" si="21"/>
        <v>0.38334782644196225</v>
      </c>
      <c r="AB36" s="1005">
        <v>75119</v>
      </c>
      <c r="AC36" s="1005">
        <f t="shared" si="4"/>
        <v>117573</v>
      </c>
      <c r="AD36" s="1005">
        <f t="shared" si="5"/>
        <v>0</v>
      </c>
      <c r="AE36" s="1005">
        <v>116.67</v>
      </c>
      <c r="AF36" s="1005">
        <v>218.24</v>
      </c>
      <c r="AG36" s="1005">
        <v>218.24</v>
      </c>
      <c r="AH36" s="1005">
        <v>0.93130000000000002</v>
      </c>
      <c r="AI36" s="1024">
        <f t="shared" si="22"/>
        <v>0.43443220248793868</v>
      </c>
      <c r="AJ36" s="1005">
        <v>70539</v>
      </c>
      <c r="AK36" s="1005">
        <f t="shared" si="6"/>
        <v>97422</v>
      </c>
      <c r="AL36" s="1005">
        <f t="shared" si="7"/>
        <v>0</v>
      </c>
      <c r="AM36" s="1005">
        <v>116.67</v>
      </c>
      <c r="AN36" s="1005">
        <v>226.8</v>
      </c>
      <c r="AO36" s="1005">
        <v>226.8</v>
      </c>
      <c r="AP36" s="1005">
        <v>0.93520000000000003</v>
      </c>
      <c r="AQ36" s="1024">
        <f t="shared" si="23"/>
        <v>0.39996633858641023</v>
      </c>
      <c r="AR36" s="1005">
        <v>67490</v>
      </c>
      <c r="AS36" s="1005">
        <f t="shared" si="9"/>
        <v>101244</v>
      </c>
      <c r="AT36" s="1005">
        <f t="shared" si="10"/>
        <v>0</v>
      </c>
      <c r="AU36" s="1005">
        <v>116.67</v>
      </c>
      <c r="AV36" s="1005">
        <v>224.96</v>
      </c>
      <c r="AW36" s="1005">
        <v>224.96</v>
      </c>
      <c r="AX36" s="1005">
        <v>0.93940000000000001</v>
      </c>
      <c r="AY36" s="1024">
        <f t="shared" si="24"/>
        <v>0.43730613837521731</v>
      </c>
      <c r="AZ36" s="1005">
        <v>70831</v>
      </c>
      <c r="BA36" s="1005">
        <f t="shared" si="12"/>
        <v>97183</v>
      </c>
      <c r="BB36" s="1005">
        <f t="shared" si="13"/>
        <v>0</v>
      </c>
      <c r="BC36" s="1005">
        <v>116.67</v>
      </c>
      <c r="BD36" s="1005">
        <v>172.56</v>
      </c>
      <c r="BE36" s="1005">
        <v>172.56</v>
      </c>
      <c r="BF36" s="1005">
        <v>0.9345</v>
      </c>
      <c r="BG36" s="1024">
        <f t="shared" si="25"/>
        <v>0.52433842553127852</v>
      </c>
      <c r="BH36" s="1005">
        <v>67317</v>
      </c>
      <c r="BI36" s="1005">
        <f t="shared" si="15"/>
        <v>77031</v>
      </c>
      <c r="BJ36" s="1005">
        <f t="shared" si="16"/>
        <v>0</v>
      </c>
    </row>
    <row r="37" spans="1:62">
      <c r="A37" s="569" t="s">
        <v>2340</v>
      </c>
      <c r="B37" s="1004">
        <v>31</v>
      </c>
      <c r="C37" s="1005" t="s">
        <v>1749</v>
      </c>
      <c r="D37" s="1005" t="s">
        <v>2011</v>
      </c>
      <c r="E37" s="1004" t="s">
        <v>1274</v>
      </c>
      <c r="F37" s="1005" t="s">
        <v>55</v>
      </c>
      <c r="G37" s="1004">
        <v>117</v>
      </c>
      <c r="H37" s="1005">
        <v>111.36</v>
      </c>
      <c r="I37" s="1005">
        <v>111.36</v>
      </c>
      <c r="J37" s="1005">
        <v>0.9647</v>
      </c>
      <c r="K37" s="1024">
        <f t="shared" si="26"/>
        <v>0.44471633540868455</v>
      </c>
      <c r="L37" s="1005">
        <v>35657</v>
      </c>
      <c r="M37" s="1005">
        <f t="shared" si="0"/>
        <v>48108</v>
      </c>
      <c r="N37" s="1005">
        <f t="shared" si="1"/>
        <v>0</v>
      </c>
      <c r="O37" s="1005">
        <v>117</v>
      </c>
      <c r="P37" s="1005">
        <v>109.68</v>
      </c>
      <c r="Q37" s="1005">
        <v>109.68</v>
      </c>
      <c r="R37" s="1005">
        <v>0.96220000000000006</v>
      </c>
      <c r="S37" s="1024">
        <f t="shared" si="27"/>
        <v>0.6106473965318463</v>
      </c>
      <c r="T37" s="1005">
        <v>49830</v>
      </c>
      <c r="U37" s="1005">
        <f t="shared" si="2"/>
        <v>48961</v>
      </c>
      <c r="V37" s="1005">
        <f t="shared" si="3"/>
        <v>869</v>
      </c>
      <c r="W37" s="1005">
        <v>117</v>
      </c>
      <c r="X37" s="1005">
        <v>110.56</v>
      </c>
      <c r="Y37" s="1005">
        <v>110.56</v>
      </c>
      <c r="Z37" s="1005">
        <v>0.95889999999999997</v>
      </c>
      <c r="AA37" s="1024">
        <f t="shared" si="21"/>
        <v>0.59809153400868309</v>
      </c>
      <c r="AB37" s="1005">
        <v>47610</v>
      </c>
      <c r="AC37" s="1005">
        <f t="shared" si="4"/>
        <v>47762</v>
      </c>
      <c r="AD37" s="1005">
        <f t="shared" si="5"/>
        <v>0</v>
      </c>
      <c r="AE37" s="1005">
        <v>117</v>
      </c>
      <c r="AF37" s="1005">
        <v>112.16</v>
      </c>
      <c r="AG37" s="1005">
        <v>112.16</v>
      </c>
      <c r="AH37" s="1005">
        <v>0.95489999999999997</v>
      </c>
      <c r="AI37" s="1024">
        <f t="shared" si="22"/>
        <v>0.82730316138235704</v>
      </c>
      <c r="AJ37" s="1005">
        <v>69036</v>
      </c>
      <c r="AK37" s="1005">
        <f t="shared" si="6"/>
        <v>50068</v>
      </c>
      <c r="AL37" s="1005">
        <f t="shared" si="7"/>
        <v>18968</v>
      </c>
      <c r="AM37" s="1005">
        <v>117</v>
      </c>
      <c r="AN37" s="1005">
        <v>127.28</v>
      </c>
      <c r="AO37" s="1005">
        <v>127.28</v>
      </c>
      <c r="AP37" s="1005">
        <v>0.91890000000000005</v>
      </c>
      <c r="AQ37" s="1024">
        <f t="shared" si="23"/>
        <v>0.483746358887019</v>
      </c>
      <c r="AR37" s="1005">
        <v>45809</v>
      </c>
      <c r="AS37" s="1005">
        <f t="shared" si="9"/>
        <v>56818</v>
      </c>
      <c r="AT37" s="1005">
        <f t="shared" si="10"/>
        <v>0</v>
      </c>
      <c r="AU37" s="1005">
        <v>117</v>
      </c>
      <c r="AV37" s="1005">
        <v>112.32</v>
      </c>
      <c r="AW37" s="1005">
        <v>112.32</v>
      </c>
      <c r="AX37" s="1005">
        <v>0.95409999999999995</v>
      </c>
      <c r="AY37" s="1024">
        <f t="shared" si="24"/>
        <v>0.62870963912630584</v>
      </c>
      <c r="AZ37" s="1005">
        <v>50844</v>
      </c>
      <c r="BA37" s="1005">
        <f t="shared" si="12"/>
        <v>48522</v>
      </c>
      <c r="BB37" s="1005">
        <f t="shared" si="13"/>
        <v>2322</v>
      </c>
      <c r="BC37" s="1005">
        <v>117</v>
      </c>
      <c r="BD37" s="1005">
        <v>127.76</v>
      </c>
      <c r="BE37" s="1005">
        <v>127.76</v>
      </c>
      <c r="BF37" s="1005">
        <v>0.89500000000000002</v>
      </c>
      <c r="BG37" s="1024">
        <f t="shared" si="25"/>
        <v>0.47181880003501186</v>
      </c>
      <c r="BH37" s="1005">
        <v>44848</v>
      </c>
      <c r="BI37" s="1005">
        <f t="shared" si="15"/>
        <v>57032</v>
      </c>
      <c r="BJ37" s="1005">
        <f t="shared" si="16"/>
        <v>0</v>
      </c>
    </row>
    <row r="38" spans="1:62">
      <c r="A38" s="569" t="s">
        <v>2341</v>
      </c>
      <c r="B38" s="1004">
        <v>32</v>
      </c>
      <c r="C38" s="1005" t="s">
        <v>946</v>
      </c>
      <c r="D38" s="1005" t="s">
        <v>2203</v>
      </c>
      <c r="E38" s="1004" t="s">
        <v>1274</v>
      </c>
      <c r="F38" s="1005" t="s">
        <v>55</v>
      </c>
      <c r="G38" s="1004">
        <v>117.2</v>
      </c>
      <c r="H38" s="1005">
        <v>167.36</v>
      </c>
      <c r="I38" s="1005">
        <v>167.36</v>
      </c>
      <c r="J38" s="1005">
        <v>0.9022</v>
      </c>
      <c r="K38" s="1024">
        <f t="shared" si="26"/>
        <v>0.38899843318461863</v>
      </c>
      <c r="L38" s="1005">
        <v>46874</v>
      </c>
      <c r="M38" s="1005">
        <f t="shared" si="0"/>
        <v>72300</v>
      </c>
      <c r="N38" s="1005">
        <f t="shared" si="1"/>
        <v>0</v>
      </c>
      <c r="O38" s="1005">
        <v>117.2</v>
      </c>
      <c r="P38" s="1005">
        <v>179.44</v>
      </c>
      <c r="Q38" s="1005">
        <v>179.44</v>
      </c>
      <c r="R38" s="1005">
        <v>0.90080000000000005</v>
      </c>
      <c r="S38" s="1024">
        <f t="shared" si="27"/>
        <v>0.38976547107128995</v>
      </c>
      <c r="T38" s="1005">
        <v>52035</v>
      </c>
      <c r="U38" s="1005">
        <f t="shared" si="2"/>
        <v>80102</v>
      </c>
      <c r="V38" s="1005">
        <f t="shared" si="3"/>
        <v>0</v>
      </c>
      <c r="W38" s="1005">
        <v>117.2</v>
      </c>
      <c r="X38" s="1005">
        <v>202.88</v>
      </c>
      <c r="Y38" s="1005">
        <v>202.88</v>
      </c>
      <c r="Z38" s="1005">
        <v>0.89190000000000003</v>
      </c>
      <c r="AA38" s="1024">
        <f t="shared" si="21"/>
        <v>0.35931201805117419</v>
      </c>
      <c r="AB38" s="1005">
        <v>52486</v>
      </c>
      <c r="AC38" s="1005">
        <f t="shared" si="4"/>
        <v>87644</v>
      </c>
      <c r="AD38" s="1005">
        <f t="shared" si="5"/>
        <v>0</v>
      </c>
      <c r="AE38" s="1005">
        <v>117.2</v>
      </c>
      <c r="AF38" s="1005">
        <v>154.4</v>
      </c>
      <c r="AG38" s="1005">
        <v>154.4</v>
      </c>
      <c r="AH38" s="1005">
        <v>0.90990000000000004</v>
      </c>
      <c r="AI38" s="1024">
        <f t="shared" si="22"/>
        <v>0.41682336063290432</v>
      </c>
      <c r="AJ38" s="1005">
        <v>47882</v>
      </c>
      <c r="AK38" s="1005">
        <f t="shared" si="6"/>
        <v>68924</v>
      </c>
      <c r="AL38" s="1005">
        <f t="shared" si="7"/>
        <v>0</v>
      </c>
      <c r="AM38" s="1005">
        <v>117.2</v>
      </c>
      <c r="AN38" s="1005">
        <v>153.19999999999999</v>
      </c>
      <c r="AO38" s="1005">
        <v>153.19999999999999</v>
      </c>
      <c r="AP38" s="1005">
        <v>0.9254</v>
      </c>
      <c r="AQ38" s="1024">
        <f t="shared" si="23"/>
        <v>0.3811870069345013</v>
      </c>
      <c r="AR38" s="1005">
        <v>43448</v>
      </c>
      <c r="AS38" s="1005">
        <f t="shared" si="9"/>
        <v>68388</v>
      </c>
      <c r="AT38" s="1005">
        <f t="shared" si="10"/>
        <v>0</v>
      </c>
      <c r="AU38" s="1005">
        <v>117.2</v>
      </c>
      <c r="AV38" s="1005">
        <v>171.92</v>
      </c>
      <c r="AW38" s="1005">
        <v>171.92</v>
      </c>
      <c r="AX38" s="1005">
        <v>0.91220000000000001</v>
      </c>
      <c r="AY38" s="1024">
        <f t="shared" si="24"/>
        <v>0.40637441187115458</v>
      </c>
      <c r="AZ38" s="1005">
        <v>50302</v>
      </c>
      <c r="BA38" s="1005">
        <f t="shared" si="12"/>
        <v>74269</v>
      </c>
      <c r="BB38" s="1005">
        <f t="shared" si="13"/>
        <v>0</v>
      </c>
      <c r="BC38" s="1005">
        <v>117.2</v>
      </c>
      <c r="BD38" s="1005">
        <v>175.2</v>
      </c>
      <c r="BE38" s="1005">
        <v>175.2</v>
      </c>
      <c r="BF38" s="1005">
        <v>0.89280000000000004</v>
      </c>
      <c r="BG38" s="1024">
        <f t="shared" si="25"/>
        <v>0.36413070162517802</v>
      </c>
      <c r="BH38" s="1005">
        <v>47464</v>
      </c>
      <c r="BI38" s="1005">
        <f t="shared" si="15"/>
        <v>78209</v>
      </c>
      <c r="BJ38" s="1005">
        <f t="shared" si="16"/>
        <v>0</v>
      </c>
    </row>
    <row r="39" spans="1:62">
      <c r="A39" s="569" t="s">
        <v>2342</v>
      </c>
      <c r="B39" s="1004">
        <v>33</v>
      </c>
      <c r="C39" s="1005" t="s">
        <v>493</v>
      </c>
      <c r="D39" s="1005" t="s">
        <v>2050</v>
      </c>
      <c r="E39" s="1004" t="s">
        <v>1274</v>
      </c>
      <c r="F39" s="1005" t="s">
        <v>55</v>
      </c>
      <c r="G39" s="1004">
        <v>117.78</v>
      </c>
      <c r="H39" s="1005">
        <v>56.85</v>
      </c>
      <c r="I39" s="1005">
        <v>117.78</v>
      </c>
      <c r="J39" s="1005">
        <v>0.97270000000000001</v>
      </c>
      <c r="K39" s="1024">
        <f t="shared" si="26"/>
        <v>0.45592690315645462</v>
      </c>
      <c r="L39" s="1005">
        <v>18662</v>
      </c>
      <c r="M39" s="1005">
        <f t="shared" si="0"/>
        <v>24559</v>
      </c>
      <c r="N39" s="1005">
        <f t="shared" si="1"/>
        <v>0</v>
      </c>
      <c r="O39" s="1005">
        <v>117.78</v>
      </c>
      <c r="P39" s="1005">
        <v>63.89</v>
      </c>
      <c r="Q39" s="1005">
        <v>117.78</v>
      </c>
      <c r="R39" s="1005">
        <v>0.9728</v>
      </c>
      <c r="S39" s="1024">
        <f t="shared" si="27"/>
        <v>0.31217549652712911</v>
      </c>
      <c r="T39" s="1005">
        <v>14839</v>
      </c>
      <c r="U39" s="1005">
        <f t="shared" si="2"/>
        <v>28520</v>
      </c>
      <c r="V39" s="1005">
        <f t="shared" si="3"/>
        <v>0</v>
      </c>
      <c r="W39" s="1005">
        <v>117.78</v>
      </c>
      <c r="X39" s="1005">
        <v>55.73</v>
      </c>
      <c r="Y39" s="1005">
        <v>117.78</v>
      </c>
      <c r="Z39" s="1005">
        <v>0.97919999999999996</v>
      </c>
      <c r="AA39" s="1024">
        <f t="shared" si="21"/>
        <v>0.40403134158741555</v>
      </c>
      <c r="AB39" s="1005">
        <v>16212</v>
      </c>
      <c r="AC39" s="1005">
        <f t="shared" si="4"/>
        <v>24075</v>
      </c>
      <c r="AD39" s="1005">
        <f t="shared" si="5"/>
        <v>0</v>
      </c>
      <c r="AE39" s="1005">
        <v>117.78</v>
      </c>
      <c r="AF39" s="1005">
        <v>57.17</v>
      </c>
      <c r="AG39" s="1005">
        <v>117.78</v>
      </c>
      <c r="AH39" s="1005">
        <v>0.97529999999999994</v>
      </c>
      <c r="AI39" s="1024">
        <f t="shared" si="22"/>
        <v>0.31694286611708899</v>
      </c>
      <c r="AJ39" s="1005">
        <v>13481</v>
      </c>
      <c r="AK39" s="1005">
        <f t="shared" si="6"/>
        <v>25521</v>
      </c>
      <c r="AL39" s="1005">
        <f t="shared" si="7"/>
        <v>0</v>
      </c>
      <c r="AM39" s="1005">
        <v>117.78</v>
      </c>
      <c r="AN39" s="1005">
        <v>49.09</v>
      </c>
      <c r="AO39" s="1005">
        <v>117.78</v>
      </c>
      <c r="AP39" s="1005">
        <v>0.98709999999999998</v>
      </c>
      <c r="AQ39" s="1024">
        <f t="shared" si="23"/>
        <v>0.34452300689757898</v>
      </c>
      <c r="AR39" s="1005">
        <v>12583</v>
      </c>
      <c r="AS39" s="1005">
        <f t="shared" si="9"/>
        <v>21914</v>
      </c>
      <c r="AT39" s="1005">
        <f t="shared" si="10"/>
        <v>0</v>
      </c>
      <c r="AU39" s="1005">
        <v>117.78</v>
      </c>
      <c r="AV39" s="1005">
        <v>50.93</v>
      </c>
      <c r="AW39" s="1005">
        <v>117.78</v>
      </c>
      <c r="AX39" s="1005">
        <v>0.99119999999999997</v>
      </c>
      <c r="AY39" s="1024">
        <f t="shared" si="24"/>
        <v>0.37570630713179309</v>
      </c>
      <c r="AZ39" s="1005">
        <v>13777</v>
      </c>
      <c r="BA39" s="1005">
        <f t="shared" si="12"/>
        <v>22002</v>
      </c>
      <c r="BB39" s="1005">
        <f t="shared" si="13"/>
        <v>0</v>
      </c>
      <c r="BC39" s="1005">
        <v>117.78</v>
      </c>
      <c r="BD39" s="1005">
        <v>54.13</v>
      </c>
      <c r="BE39" s="1005">
        <v>117.78</v>
      </c>
      <c r="BF39" s="1005">
        <v>0.98499999999999999</v>
      </c>
      <c r="BG39" s="1024">
        <f t="shared" si="25"/>
        <v>0.27462758909753299</v>
      </c>
      <c r="BH39" s="1005">
        <v>11060</v>
      </c>
      <c r="BI39" s="1005">
        <f t="shared" si="15"/>
        <v>24164</v>
      </c>
      <c r="BJ39" s="1005">
        <f t="shared" si="16"/>
        <v>0</v>
      </c>
    </row>
    <row r="40" spans="1:62">
      <c r="A40" s="569" t="s">
        <v>2343</v>
      </c>
      <c r="B40" s="1004">
        <v>34</v>
      </c>
      <c r="C40" s="1005" t="s">
        <v>957</v>
      </c>
      <c r="D40" s="1005" t="s">
        <v>2011</v>
      </c>
      <c r="E40" s="1004" t="s">
        <v>1274</v>
      </c>
      <c r="F40" s="1005" t="s">
        <v>55</v>
      </c>
      <c r="G40" s="1004">
        <v>118</v>
      </c>
      <c r="H40" s="1005">
        <v>71.38</v>
      </c>
      <c r="I40" s="1005">
        <v>94.4</v>
      </c>
      <c r="J40" s="1005">
        <v>0.99590000000000001</v>
      </c>
      <c r="K40" s="1024">
        <f t="shared" si="26"/>
        <v>0.12596899224806202</v>
      </c>
      <c r="L40" s="1005">
        <v>6474</v>
      </c>
      <c r="M40" s="1005">
        <f t="shared" si="0"/>
        <v>30836</v>
      </c>
      <c r="N40" s="1005">
        <f t="shared" si="1"/>
        <v>0</v>
      </c>
      <c r="O40" s="1005">
        <v>118</v>
      </c>
      <c r="P40" s="1005">
        <v>60.56</v>
      </c>
      <c r="Q40" s="1005">
        <v>94.4</v>
      </c>
      <c r="R40" s="1005">
        <v>0.99050000000000005</v>
      </c>
      <c r="S40" s="1024">
        <f t="shared" si="27"/>
        <v>0.14082275109728556</v>
      </c>
      <c r="T40" s="1005">
        <v>6345</v>
      </c>
      <c r="U40" s="1005">
        <f t="shared" si="2"/>
        <v>27034</v>
      </c>
      <c r="V40" s="1005">
        <f t="shared" si="3"/>
        <v>0</v>
      </c>
      <c r="W40" s="1005">
        <v>118</v>
      </c>
      <c r="X40" s="1005">
        <v>65.52</v>
      </c>
      <c r="Y40" s="1005">
        <v>94.4</v>
      </c>
      <c r="Z40" s="1005">
        <v>0.99339999999999995</v>
      </c>
      <c r="AA40" s="1024">
        <f t="shared" si="21"/>
        <v>0.14673212589879259</v>
      </c>
      <c r="AB40" s="1005">
        <v>6922</v>
      </c>
      <c r="AC40" s="1005">
        <f t="shared" si="4"/>
        <v>28305</v>
      </c>
      <c r="AD40" s="1005">
        <f t="shared" si="5"/>
        <v>0</v>
      </c>
      <c r="AE40" s="1005">
        <v>118</v>
      </c>
      <c r="AF40" s="1005">
        <v>75.040000000000006</v>
      </c>
      <c r="AG40" s="1005">
        <v>94.4</v>
      </c>
      <c r="AH40" s="1005">
        <v>0.99519999999999997</v>
      </c>
      <c r="AI40" s="1024">
        <f t="shared" si="22"/>
        <v>0.14710792236971823</v>
      </c>
      <c r="AJ40" s="1005">
        <v>8213</v>
      </c>
      <c r="AK40" s="1005">
        <f t="shared" si="6"/>
        <v>33498</v>
      </c>
      <c r="AL40" s="1005">
        <f t="shared" si="7"/>
        <v>0</v>
      </c>
      <c r="AM40" s="1005">
        <v>118</v>
      </c>
      <c r="AN40" s="1005">
        <v>78.400000000000006</v>
      </c>
      <c r="AO40" s="1005">
        <v>94.4</v>
      </c>
      <c r="AP40" s="1005">
        <v>0.99019999999999997</v>
      </c>
      <c r="AQ40" s="1024">
        <f t="shared" si="23"/>
        <v>0.16677638797454464</v>
      </c>
      <c r="AR40" s="1005">
        <v>9728</v>
      </c>
      <c r="AS40" s="1005">
        <f t="shared" si="9"/>
        <v>34998</v>
      </c>
      <c r="AT40" s="1005">
        <f t="shared" si="10"/>
        <v>0</v>
      </c>
      <c r="AU40" s="1005">
        <v>118</v>
      </c>
      <c r="AV40" s="1005">
        <v>82.24</v>
      </c>
      <c r="AW40" s="1005">
        <v>94.4</v>
      </c>
      <c r="AX40" s="1005">
        <v>0.99409999999999998</v>
      </c>
      <c r="AY40" s="1024">
        <f t="shared" si="24"/>
        <v>0.15966142455685259</v>
      </c>
      <c r="AZ40" s="1005">
        <v>9454</v>
      </c>
      <c r="BA40" s="1005">
        <f t="shared" si="12"/>
        <v>35528</v>
      </c>
      <c r="BB40" s="1005">
        <f t="shared" si="13"/>
        <v>0</v>
      </c>
      <c r="BC40" s="1005">
        <v>118</v>
      </c>
      <c r="BD40" s="1005">
        <v>83.36</v>
      </c>
      <c r="BE40" s="1005">
        <v>94.4</v>
      </c>
      <c r="BF40" s="1005">
        <v>0.98099999999999998</v>
      </c>
      <c r="BG40" s="1024">
        <f t="shared" si="25"/>
        <v>0.15906200338472334</v>
      </c>
      <c r="BH40" s="1005">
        <v>9865</v>
      </c>
      <c r="BI40" s="1005">
        <f t="shared" si="15"/>
        <v>37212</v>
      </c>
      <c r="BJ40" s="1005">
        <f t="shared" si="16"/>
        <v>0</v>
      </c>
    </row>
    <row r="41" spans="1:62">
      <c r="A41" s="569" t="s">
        <v>2344</v>
      </c>
      <c r="B41" s="1004">
        <v>35</v>
      </c>
      <c r="C41" s="1005" t="s">
        <v>815</v>
      </c>
      <c r="D41" s="1005" t="s">
        <v>2203</v>
      </c>
      <c r="E41" s="1004" t="s">
        <v>1274</v>
      </c>
      <c r="F41" s="1005" t="s">
        <v>55</v>
      </c>
      <c r="G41" s="1004">
        <v>118</v>
      </c>
      <c r="H41" s="1005">
        <v>10.19</v>
      </c>
      <c r="I41" s="1005">
        <v>94.4</v>
      </c>
      <c r="J41" s="1005">
        <v>0.99590000000000001</v>
      </c>
      <c r="K41" s="1024">
        <f t="shared" si="26"/>
        <v>0.40290044706138922</v>
      </c>
      <c r="L41" s="1005">
        <v>2956</v>
      </c>
      <c r="M41" s="1005">
        <f t="shared" si="0"/>
        <v>4402</v>
      </c>
      <c r="N41" s="1005">
        <f t="shared" si="1"/>
        <v>0</v>
      </c>
      <c r="O41" s="1005">
        <v>118</v>
      </c>
      <c r="P41" s="1005">
        <v>11.15</v>
      </c>
      <c r="Q41" s="1005">
        <v>94.4</v>
      </c>
      <c r="R41" s="1005">
        <v>0.99460000000000004</v>
      </c>
      <c r="S41" s="1024">
        <f t="shared" si="27"/>
        <v>0.36308404455373933</v>
      </c>
      <c r="T41" s="1005">
        <v>3012</v>
      </c>
      <c r="U41" s="1005">
        <f t="shared" si="2"/>
        <v>4977</v>
      </c>
      <c r="V41" s="1005">
        <f t="shared" si="3"/>
        <v>0</v>
      </c>
      <c r="W41" s="1005">
        <v>118</v>
      </c>
      <c r="X41" s="1005">
        <v>11.31</v>
      </c>
      <c r="Y41" s="1005">
        <v>94.4</v>
      </c>
      <c r="Z41" s="1005">
        <v>0.99860000000000004</v>
      </c>
      <c r="AA41" s="1024">
        <f t="shared" si="21"/>
        <v>0.35219569702328318</v>
      </c>
      <c r="AB41" s="1005">
        <v>2868</v>
      </c>
      <c r="AC41" s="1005">
        <f t="shared" si="4"/>
        <v>4886</v>
      </c>
      <c r="AD41" s="1005">
        <f t="shared" si="5"/>
        <v>0</v>
      </c>
      <c r="AE41" s="1005">
        <v>118</v>
      </c>
      <c r="AF41" s="1005">
        <v>9.5500000000000007</v>
      </c>
      <c r="AG41" s="1005">
        <v>94.4</v>
      </c>
      <c r="AH41" s="1005">
        <v>0.99719999999999998</v>
      </c>
      <c r="AI41" s="1024">
        <f t="shared" si="22"/>
        <v>0.41434442380228559</v>
      </c>
      <c r="AJ41" s="1005">
        <v>2944</v>
      </c>
      <c r="AK41" s="1005">
        <f t="shared" si="6"/>
        <v>4263</v>
      </c>
      <c r="AL41" s="1005">
        <f t="shared" si="7"/>
        <v>0</v>
      </c>
      <c r="AM41" s="1005">
        <v>118</v>
      </c>
      <c r="AN41" s="1005">
        <v>10.029999999999999</v>
      </c>
      <c r="AO41" s="1005">
        <v>94.4</v>
      </c>
      <c r="AP41" s="1005">
        <v>0.99860000000000004</v>
      </c>
      <c r="AQ41" s="1024">
        <f t="shared" si="23"/>
        <v>0.39665948391384986</v>
      </c>
      <c r="AR41" s="1005">
        <v>2960</v>
      </c>
      <c r="AS41" s="1005">
        <f t="shared" si="9"/>
        <v>4477</v>
      </c>
      <c r="AT41" s="1005">
        <f t="shared" si="10"/>
        <v>0</v>
      </c>
      <c r="AU41" s="1005">
        <v>118</v>
      </c>
      <c r="AV41" s="1005">
        <v>12.75</v>
      </c>
      <c r="AW41" s="1005">
        <v>94.4</v>
      </c>
      <c r="AX41" s="1005">
        <v>0.99729999999999996</v>
      </c>
      <c r="AY41" s="1024">
        <f t="shared" si="24"/>
        <v>0.32461873638344224</v>
      </c>
      <c r="AZ41" s="1005">
        <v>2980</v>
      </c>
      <c r="BA41" s="1005">
        <f t="shared" si="12"/>
        <v>5508</v>
      </c>
      <c r="BB41" s="1005">
        <f t="shared" si="13"/>
        <v>0</v>
      </c>
      <c r="BC41" s="1005">
        <v>118</v>
      </c>
      <c r="BD41" s="1005">
        <v>10.51</v>
      </c>
      <c r="BE41" s="1005">
        <v>94.4</v>
      </c>
      <c r="BF41" s="1005">
        <v>0.99709999999999999</v>
      </c>
      <c r="BG41" s="1024">
        <f t="shared" si="25"/>
        <v>0.35501263517592052</v>
      </c>
      <c r="BH41" s="1005">
        <v>2776</v>
      </c>
      <c r="BI41" s="1005">
        <f t="shared" si="15"/>
        <v>4692</v>
      </c>
      <c r="BJ41" s="1005">
        <f t="shared" si="16"/>
        <v>0</v>
      </c>
    </row>
    <row r="42" spans="1:62">
      <c r="A42" s="569" t="s">
        <v>2345</v>
      </c>
      <c r="B42" s="1004">
        <v>36</v>
      </c>
      <c r="C42" s="1005" t="s">
        <v>1847</v>
      </c>
      <c r="D42" s="1005" t="s">
        <v>2203</v>
      </c>
      <c r="E42" s="1004" t="s">
        <v>1274</v>
      </c>
      <c r="F42" s="1005" t="s">
        <v>55</v>
      </c>
      <c r="G42" s="1004">
        <v>118</v>
      </c>
      <c r="H42" s="1005">
        <v>62.88</v>
      </c>
      <c r="I42" s="1005">
        <v>94.4</v>
      </c>
      <c r="J42" s="1005">
        <v>0.95620000000000005</v>
      </c>
      <c r="K42" s="1024">
        <f t="shared" si="26"/>
        <v>0.73806810149844504</v>
      </c>
      <c r="L42" s="1005">
        <v>33415</v>
      </c>
      <c r="M42" s="1005">
        <f t="shared" si="0"/>
        <v>27164</v>
      </c>
      <c r="N42" s="1005">
        <f t="shared" si="1"/>
        <v>6251</v>
      </c>
      <c r="O42" s="1005">
        <v>118</v>
      </c>
      <c r="P42" s="1005">
        <v>62.32</v>
      </c>
      <c r="Q42" s="1005">
        <v>94.4</v>
      </c>
      <c r="R42" s="1005">
        <v>0.95620000000000005</v>
      </c>
      <c r="S42" s="1024">
        <f t="shared" si="27"/>
        <v>0.69641427526329591</v>
      </c>
      <c r="T42" s="1005">
        <v>32290</v>
      </c>
      <c r="U42" s="1005">
        <f t="shared" si="2"/>
        <v>27820</v>
      </c>
      <c r="V42" s="1005">
        <f t="shared" si="3"/>
        <v>4470</v>
      </c>
      <c r="W42" s="1005">
        <v>118</v>
      </c>
      <c r="X42" s="1005">
        <v>63.36</v>
      </c>
      <c r="Y42" s="1005">
        <v>94.4</v>
      </c>
      <c r="Z42" s="1005">
        <v>0.95840000000000003</v>
      </c>
      <c r="AA42" s="1024">
        <f t="shared" si="21"/>
        <v>0.64821390993265993</v>
      </c>
      <c r="AB42" s="1005">
        <v>29571</v>
      </c>
      <c r="AC42" s="1005">
        <f t="shared" si="4"/>
        <v>27372</v>
      </c>
      <c r="AD42" s="1005">
        <f t="shared" si="5"/>
        <v>2199</v>
      </c>
      <c r="AE42" s="1005">
        <v>118</v>
      </c>
      <c r="AF42" s="1005">
        <v>52.88</v>
      </c>
      <c r="AG42" s="1005">
        <v>94.4</v>
      </c>
      <c r="AH42" s="1005">
        <v>0.95940000000000003</v>
      </c>
      <c r="AI42" s="1024">
        <f t="shared" si="22"/>
        <v>0.7050605550404242</v>
      </c>
      <c r="AJ42" s="1005">
        <v>27739</v>
      </c>
      <c r="AK42" s="1005">
        <f t="shared" si="6"/>
        <v>23606</v>
      </c>
      <c r="AL42" s="1005">
        <f t="shared" si="7"/>
        <v>4133</v>
      </c>
      <c r="AM42" s="1005">
        <v>118</v>
      </c>
      <c r="AN42" s="1005">
        <v>54.08</v>
      </c>
      <c r="AO42" s="1005">
        <v>94.4</v>
      </c>
      <c r="AP42" s="1005">
        <v>0.95960000000000001</v>
      </c>
      <c r="AQ42" s="1024">
        <f t="shared" si="23"/>
        <v>0.697244623655914</v>
      </c>
      <c r="AR42" s="1005">
        <v>28054</v>
      </c>
      <c r="AS42" s="1005">
        <f t="shared" si="9"/>
        <v>24141</v>
      </c>
      <c r="AT42" s="1005">
        <f t="shared" si="10"/>
        <v>3913</v>
      </c>
      <c r="AU42" s="1005">
        <v>118</v>
      </c>
      <c r="AV42" s="1005">
        <v>52.96</v>
      </c>
      <c r="AW42" s="1005">
        <v>94.4</v>
      </c>
      <c r="AX42" s="1005">
        <v>0.9597</v>
      </c>
      <c r="AY42" s="1024">
        <f t="shared" si="24"/>
        <v>0.69630643672373282</v>
      </c>
      <c r="AZ42" s="1005">
        <v>26551</v>
      </c>
      <c r="BA42" s="1005">
        <f t="shared" si="12"/>
        <v>22879</v>
      </c>
      <c r="BB42" s="1005">
        <f t="shared" si="13"/>
        <v>3672</v>
      </c>
      <c r="BC42" s="1005">
        <v>118</v>
      </c>
      <c r="BD42" s="1005">
        <v>48.64</v>
      </c>
      <c r="BE42" s="1005">
        <v>94.4</v>
      </c>
      <c r="BF42" s="1005">
        <v>0.95850000000000002</v>
      </c>
      <c r="BG42" s="1024">
        <f t="shared" si="25"/>
        <v>0.73540627652801349</v>
      </c>
      <c r="BH42" s="1005">
        <v>26613</v>
      </c>
      <c r="BI42" s="1005">
        <f t="shared" si="15"/>
        <v>21713</v>
      </c>
      <c r="BJ42" s="1005">
        <f t="shared" si="16"/>
        <v>4900</v>
      </c>
    </row>
    <row r="43" spans="1:62">
      <c r="A43" s="569" t="s">
        <v>2346</v>
      </c>
      <c r="B43" s="1004">
        <v>37</v>
      </c>
      <c r="C43" s="1005" t="s">
        <v>1701</v>
      </c>
      <c r="D43" s="1005" t="s">
        <v>2011</v>
      </c>
      <c r="E43" s="1004" t="s">
        <v>1274</v>
      </c>
      <c r="F43" s="1005" t="s">
        <v>55</v>
      </c>
      <c r="G43" s="1004">
        <v>119</v>
      </c>
      <c r="H43" s="1005">
        <v>176.4</v>
      </c>
      <c r="I43" s="1005">
        <v>176.4</v>
      </c>
      <c r="J43" s="1005">
        <v>0.99309999999999998</v>
      </c>
      <c r="K43" s="1024">
        <f t="shared" si="26"/>
        <v>0.49111866969009826</v>
      </c>
      <c r="L43" s="1005">
        <v>62376</v>
      </c>
      <c r="M43" s="1005">
        <f t="shared" si="0"/>
        <v>76205</v>
      </c>
      <c r="N43" s="1005">
        <f t="shared" si="1"/>
        <v>0</v>
      </c>
      <c r="O43" s="1005">
        <v>119</v>
      </c>
      <c r="P43" s="1005">
        <v>161.19999999999999</v>
      </c>
      <c r="Q43" s="1005">
        <v>161.19999999999999</v>
      </c>
      <c r="R43" s="1005">
        <v>0.99309999999999998</v>
      </c>
      <c r="S43" s="1024">
        <f t="shared" si="27"/>
        <v>0.52735365137810508</v>
      </c>
      <c r="T43" s="1005">
        <v>63247</v>
      </c>
      <c r="U43" s="1005">
        <f t="shared" si="2"/>
        <v>71960</v>
      </c>
      <c r="V43" s="1005">
        <f t="shared" si="3"/>
        <v>0</v>
      </c>
      <c r="W43" s="1005">
        <v>119</v>
      </c>
      <c r="X43" s="1005">
        <v>179.6</v>
      </c>
      <c r="Y43" s="1005">
        <v>179.6</v>
      </c>
      <c r="Z43" s="1005">
        <v>0.98529999999999995</v>
      </c>
      <c r="AA43" s="1024">
        <f t="shared" si="21"/>
        <v>0.51670378619153678</v>
      </c>
      <c r="AB43" s="1005">
        <v>66816</v>
      </c>
      <c r="AC43" s="1005">
        <f t="shared" si="4"/>
        <v>77587</v>
      </c>
      <c r="AD43" s="1005">
        <f t="shared" si="5"/>
        <v>0</v>
      </c>
      <c r="AE43" s="1005">
        <v>119</v>
      </c>
      <c r="AF43" s="1005">
        <v>187.2</v>
      </c>
      <c r="AG43" s="1005">
        <v>187.2</v>
      </c>
      <c r="AH43" s="1005">
        <v>0.9738</v>
      </c>
      <c r="AI43" s="1024">
        <f t="shared" si="22"/>
        <v>0.56328117820053314</v>
      </c>
      <c r="AJ43" s="1005">
        <v>78452</v>
      </c>
      <c r="AK43" s="1005">
        <f t="shared" si="6"/>
        <v>83566</v>
      </c>
      <c r="AL43" s="1005">
        <f t="shared" si="7"/>
        <v>0</v>
      </c>
      <c r="AM43" s="1005">
        <v>119</v>
      </c>
      <c r="AN43" s="1005">
        <v>178.24</v>
      </c>
      <c r="AO43" s="1005">
        <v>178.24</v>
      </c>
      <c r="AP43" s="1005">
        <v>0.97740000000000005</v>
      </c>
      <c r="AQ43" s="1024">
        <f t="shared" si="23"/>
        <v>0.5773748334974228</v>
      </c>
      <c r="AR43" s="1005">
        <v>76566</v>
      </c>
      <c r="AS43" s="1005">
        <f t="shared" si="9"/>
        <v>79566</v>
      </c>
      <c r="AT43" s="1005">
        <f t="shared" si="10"/>
        <v>0</v>
      </c>
      <c r="AU43" s="1005">
        <v>119</v>
      </c>
      <c r="AV43" s="1005">
        <v>171.76</v>
      </c>
      <c r="AW43" s="1005">
        <v>171.76</v>
      </c>
      <c r="AX43" s="1005">
        <v>0.98729999999999996</v>
      </c>
      <c r="AY43" s="1024">
        <f t="shared" si="24"/>
        <v>0.52983329451948458</v>
      </c>
      <c r="AZ43" s="1005">
        <v>65523</v>
      </c>
      <c r="BA43" s="1005">
        <f t="shared" si="12"/>
        <v>74200</v>
      </c>
      <c r="BB43" s="1005">
        <f t="shared" si="13"/>
        <v>0</v>
      </c>
      <c r="BC43" s="1005">
        <v>119</v>
      </c>
      <c r="BD43" s="1005">
        <v>157.44</v>
      </c>
      <c r="BE43" s="1005">
        <v>157.44</v>
      </c>
      <c r="BF43" s="1005">
        <v>0.98980000000000001</v>
      </c>
      <c r="BG43" s="1024">
        <f t="shared" si="25"/>
        <v>0.22190566537721829</v>
      </c>
      <c r="BH43" s="1005">
        <v>25993</v>
      </c>
      <c r="BI43" s="1005">
        <f t="shared" si="15"/>
        <v>70281</v>
      </c>
      <c r="BJ43" s="1005">
        <f t="shared" si="16"/>
        <v>0</v>
      </c>
    </row>
    <row r="44" spans="1:62">
      <c r="A44" s="569" t="s">
        <v>2347</v>
      </c>
      <c r="B44" s="1004">
        <v>38</v>
      </c>
      <c r="C44" s="1005" t="s">
        <v>958</v>
      </c>
      <c r="D44" s="1005" t="s">
        <v>2011</v>
      </c>
      <c r="E44" s="1004" t="s">
        <v>332</v>
      </c>
      <c r="F44" s="1005" t="s">
        <v>55</v>
      </c>
      <c r="G44" s="1004">
        <v>119</v>
      </c>
      <c r="H44" s="1005">
        <v>0</v>
      </c>
      <c r="I44" s="1005">
        <v>95.2</v>
      </c>
      <c r="J44" s="1005">
        <v>0</v>
      </c>
      <c r="K44" s="1024">
        <v>0</v>
      </c>
      <c r="L44" s="1005">
        <v>0</v>
      </c>
      <c r="M44" s="1005">
        <f t="shared" si="0"/>
        <v>0</v>
      </c>
      <c r="N44" s="1005">
        <f t="shared" si="1"/>
        <v>0</v>
      </c>
      <c r="O44" s="1005">
        <v>119</v>
      </c>
      <c r="P44" s="1005">
        <v>0</v>
      </c>
      <c r="Q44" s="1005">
        <v>95.2</v>
      </c>
      <c r="R44" s="1005">
        <v>0</v>
      </c>
      <c r="S44" s="1024">
        <v>0</v>
      </c>
      <c r="T44" s="1005">
        <v>0</v>
      </c>
      <c r="U44" s="1005">
        <f t="shared" si="2"/>
        <v>0</v>
      </c>
      <c r="V44" s="1005">
        <f t="shared" si="3"/>
        <v>0</v>
      </c>
      <c r="W44" s="1005">
        <v>119</v>
      </c>
      <c r="X44" s="1005">
        <v>0</v>
      </c>
      <c r="Y44" s="1005">
        <v>95.2</v>
      </c>
      <c r="Z44" s="1005">
        <v>0</v>
      </c>
      <c r="AA44" s="1024">
        <v>0</v>
      </c>
      <c r="AB44" s="1005">
        <v>0</v>
      </c>
      <c r="AC44" s="1005">
        <f t="shared" si="4"/>
        <v>0</v>
      </c>
      <c r="AD44" s="1005">
        <f t="shared" si="5"/>
        <v>0</v>
      </c>
      <c r="AE44" s="1005">
        <v>119</v>
      </c>
      <c r="AF44" s="1005">
        <v>0</v>
      </c>
      <c r="AG44" s="1005">
        <v>95.2</v>
      </c>
      <c r="AH44" s="1005">
        <v>0</v>
      </c>
      <c r="AI44" s="1024">
        <v>0</v>
      </c>
      <c r="AJ44" s="1005">
        <v>0</v>
      </c>
      <c r="AK44" s="1005">
        <f t="shared" si="6"/>
        <v>0</v>
      </c>
      <c r="AL44" s="1005">
        <f t="shared" si="7"/>
        <v>0</v>
      </c>
      <c r="AM44" s="1005">
        <v>119</v>
      </c>
      <c r="AN44" s="1005">
        <v>0</v>
      </c>
      <c r="AO44" s="1005">
        <v>95.2</v>
      </c>
      <c r="AP44" s="1005">
        <v>0</v>
      </c>
      <c r="AQ44" s="1024">
        <v>0</v>
      </c>
      <c r="AR44" s="1005">
        <v>0</v>
      </c>
      <c r="AS44" s="1005">
        <f t="shared" si="9"/>
        <v>0</v>
      </c>
      <c r="AT44" s="1005">
        <f t="shared" si="10"/>
        <v>0</v>
      </c>
      <c r="AU44" s="1005">
        <v>119</v>
      </c>
      <c r="AV44" s="1005">
        <v>0</v>
      </c>
      <c r="AW44" s="1005">
        <v>95.2</v>
      </c>
      <c r="AX44" s="1005">
        <v>0</v>
      </c>
      <c r="AY44" s="1024">
        <v>0</v>
      </c>
      <c r="AZ44" s="1005">
        <v>0</v>
      </c>
      <c r="BA44" s="1005">
        <f t="shared" si="12"/>
        <v>0</v>
      </c>
      <c r="BB44" s="1005">
        <f t="shared" si="13"/>
        <v>0</v>
      </c>
      <c r="BC44" s="1005">
        <v>119</v>
      </c>
      <c r="BD44" s="1005">
        <v>0</v>
      </c>
      <c r="BE44" s="1005">
        <v>95.2</v>
      </c>
      <c r="BF44" s="1005">
        <v>0</v>
      </c>
      <c r="BG44" s="1024">
        <v>0</v>
      </c>
      <c r="BH44" s="1005">
        <v>0</v>
      </c>
      <c r="BI44" s="1005">
        <f t="shared" si="15"/>
        <v>0</v>
      </c>
      <c r="BJ44" s="1005">
        <f t="shared" si="16"/>
        <v>0</v>
      </c>
    </row>
    <row r="45" spans="1:62">
      <c r="A45" s="569" t="s">
        <v>2348</v>
      </c>
      <c r="B45" s="1004">
        <v>39</v>
      </c>
      <c r="C45" s="1005" t="s">
        <v>1667</v>
      </c>
      <c r="D45" s="1005" t="s">
        <v>2213</v>
      </c>
      <c r="E45" s="1004" t="s">
        <v>1274</v>
      </c>
      <c r="F45" s="1005" t="s">
        <v>55</v>
      </c>
      <c r="G45" s="1004">
        <v>119</v>
      </c>
      <c r="H45" s="1005">
        <v>109.12</v>
      </c>
      <c r="I45" s="1005">
        <v>109.12</v>
      </c>
      <c r="J45" s="1005">
        <v>0.81630000000000003</v>
      </c>
      <c r="K45" s="1024">
        <f t="shared" ref="K45:K61" si="28">+(L45/(24*30*H45))</f>
        <v>0.64727415281850753</v>
      </c>
      <c r="L45" s="1005">
        <v>50854</v>
      </c>
      <c r="M45" s="1005">
        <f t="shared" si="0"/>
        <v>47140</v>
      </c>
      <c r="N45" s="1005">
        <f t="shared" si="1"/>
        <v>3714</v>
      </c>
      <c r="O45" s="1005">
        <v>119</v>
      </c>
      <c r="P45" s="1005">
        <v>111.84</v>
      </c>
      <c r="Q45" s="1005">
        <v>111.84</v>
      </c>
      <c r="R45" s="1005">
        <v>0.83940000000000003</v>
      </c>
      <c r="S45" s="1024">
        <f t="shared" ref="S45:S77" si="29">+(T45/(24*31*P45))</f>
        <v>0.67362937837463654</v>
      </c>
      <c r="T45" s="1005">
        <v>56052</v>
      </c>
      <c r="U45" s="1005">
        <f t="shared" si="2"/>
        <v>49925</v>
      </c>
      <c r="V45" s="1005">
        <f t="shared" si="3"/>
        <v>6127</v>
      </c>
      <c r="W45" s="1005">
        <v>119</v>
      </c>
      <c r="X45" s="1005">
        <v>111.36</v>
      </c>
      <c r="Y45" s="1005">
        <v>111.36</v>
      </c>
      <c r="Z45" s="1005">
        <v>0.82079999999999997</v>
      </c>
      <c r="AA45" s="1024">
        <f t="shared" ref="AA45:AA77" si="30">+(AB45/(24*30*X45))</f>
        <v>0.59517929837164751</v>
      </c>
      <c r="AB45" s="1005">
        <v>47721</v>
      </c>
      <c r="AC45" s="1005">
        <f t="shared" si="4"/>
        <v>48108</v>
      </c>
      <c r="AD45" s="1005">
        <f t="shared" si="5"/>
        <v>0</v>
      </c>
      <c r="AE45" s="1005">
        <v>119</v>
      </c>
      <c r="AF45" s="1005">
        <v>67.36</v>
      </c>
      <c r="AG45" s="1005">
        <v>95.2</v>
      </c>
      <c r="AH45" s="1005">
        <v>0.78180000000000005</v>
      </c>
      <c r="AI45" s="1024">
        <f t="shared" ref="AI45:AI77" si="31">+(AJ45/(24*31*AF45))</f>
        <v>0.75670686154317679</v>
      </c>
      <c r="AJ45" s="1005">
        <v>37923</v>
      </c>
      <c r="AK45" s="1005">
        <f t="shared" si="6"/>
        <v>30070</v>
      </c>
      <c r="AL45" s="1005">
        <f t="shared" si="7"/>
        <v>7853</v>
      </c>
      <c r="AM45" s="1005">
        <v>119</v>
      </c>
      <c r="AN45" s="1005">
        <v>66.239999999999995</v>
      </c>
      <c r="AO45" s="1005">
        <v>95.2</v>
      </c>
      <c r="AP45" s="1005">
        <v>0.76419999999999999</v>
      </c>
      <c r="AQ45" s="1024">
        <f t="shared" ref="AQ45:AQ77" si="32">+(AR45/(24*31*AN45))</f>
        <v>0.73569635992935434</v>
      </c>
      <c r="AR45" s="1005">
        <v>36257</v>
      </c>
      <c r="AS45" s="1005">
        <f t="shared" si="9"/>
        <v>29570</v>
      </c>
      <c r="AT45" s="1005">
        <f t="shared" si="10"/>
        <v>6687</v>
      </c>
      <c r="AU45" s="1005">
        <v>119</v>
      </c>
      <c r="AV45" s="1005">
        <v>56.8</v>
      </c>
      <c r="AW45" s="1005">
        <v>95.2</v>
      </c>
      <c r="AX45" s="1005">
        <v>0.73560000000000003</v>
      </c>
      <c r="AY45" s="1024">
        <f t="shared" ref="AY45:AY52" si="33">+(AZ45/(24*30*AV45))</f>
        <v>0.81553208137715183</v>
      </c>
      <c r="AZ45" s="1005">
        <v>33352</v>
      </c>
      <c r="BA45" s="1005">
        <f t="shared" si="12"/>
        <v>24538</v>
      </c>
      <c r="BB45" s="1005">
        <f t="shared" si="13"/>
        <v>8814</v>
      </c>
      <c r="BC45" s="1005">
        <v>119</v>
      </c>
      <c r="BD45" s="1005">
        <v>116.16</v>
      </c>
      <c r="BE45" s="1005">
        <v>116.16</v>
      </c>
      <c r="BF45" s="1005">
        <v>0.72319999999999995</v>
      </c>
      <c r="BG45" s="1024">
        <f t="shared" ref="BG45:BG52" si="34">+(BH45/(24*31*BD45))</f>
        <v>0.40993697976835808</v>
      </c>
      <c r="BH45" s="1005">
        <v>35428</v>
      </c>
      <c r="BI45" s="1005">
        <f t="shared" si="15"/>
        <v>51854</v>
      </c>
      <c r="BJ45" s="1005">
        <f t="shared" si="16"/>
        <v>0</v>
      </c>
    </row>
    <row r="46" spans="1:62">
      <c r="A46" s="569" t="s">
        <v>2349</v>
      </c>
      <c r="B46" s="1004">
        <v>40</v>
      </c>
      <c r="C46" s="1005" t="s">
        <v>1667</v>
      </c>
      <c r="D46" s="1005" t="s">
        <v>2213</v>
      </c>
      <c r="E46" s="1004" t="s">
        <v>1274</v>
      </c>
      <c r="F46" s="1005" t="s">
        <v>55</v>
      </c>
      <c r="G46" s="1004">
        <v>119</v>
      </c>
      <c r="H46" s="1005">
        <v>81.92</v>
      </c>
      <c r="I46" s="1005">
        <v>95.2</v>
      </c>
      <c r="J46" s="1005">
        <v>0.80059999999999998</v>
      </c>
      <c r="K46" s="1024">
        <f t="shared" si="28"/>
        <v>0.58420817057291663</v>
      </c>
      <c r="L46" s="1005">
        <v>34458</v>
      </c>
      <c r="M46" s="1005">
        <f t="shared" si="0"/>
        <v>35389</v>
      </c>
      <c r="N46" s="1005">
        <f t="shared" si="1"/>
        <v>0</v>
      </c>
      <c r="O46" s="1005">
        <v>119</v>
      </c>
      <c r="P46" s="1005">
        <v>120.08</v>
      </c>
      <c r="Q46" s="1005">
        <v>120.08</v>
      </c>
      <c r="R46" s="1005">
        <v>0.84089999999999998</v>
      </c>
      <c r="S46" s="1024">
        <f t="shared" si="29"/>
        <v>0.41591895725430356</v>
      </c>
      <c r="T46" s="1005">
        <v>37158</v>
      </c>
      <c r="U46" s="1005">
        <f t="shared" si="2"/>
        <v>53604</v>
      </c>
      <c r="V46" s="1005">
        <f t="shared" si="3"/>
        <v>0</v>
      </c>
      <c r="W46" s="1005">
        <v>119</v>
      </c>
      <c r="X46" s="1005">
        <v>124.56</v>
      </c>
      <c r="Y46" s="1005">
        <v>124.56</v>
      </c>
      <c r="Z46" s="1005">
        <v>0.83530000000000004</v>
      </c>
      <c r="AA46" s="1024">
        <f t="shared" si="30"/>
        <v>0.36766083279811607</v>
      </c>
      <c r="AB46" s="1005">
        <v>32973</v>
      </c>
      <c r="AC46" s="1005">
        <f t="shared" si="4"/>
        <v>53810</v>
      </c>
      <c r="AD46" s="1005">
        <f t="shared" si="5"/>
        <v>0</v>
      </c>
      <c r="AE46" s="1005">
        <v>119</v>
      </c>
      <c r="AF46" s="1005">
        <v>127.12</v>
      </c>
      <c r="AG46" s="1005">
        <v>127.12</v>
      </c>
      <c r="AH46" s="1005">
        <v>0.81630000000000003</v>
      </c>
      <c r="AI46" s="1024">
        <f t="shared" si="31"/>
        <v>0.32445424524790734</v>
      </c>
      <c r="AJ46" s="1005">
        <v>30686</v>
      </c>
      <c r="AK46" s="1005">
        <f t="shared" si="6"/>
        <v>56746</v>
      </c>
      <c r="AL46" s="1005">
        <f t="shared" si="7"/>
        <v>0</v>
      </c>
      <c r="AM46" s="1005">
        <v>119</v>
      </c>
      <c r="AN46" s="1005">
        <v>108.8</v>
      </c>
      <c r="AO46" s="1005">
        <v>108.8</v>
      </c>
      <c r="AP46" s="1005">
        <v>0.80559999999999998</v>
      </c>
      <c r="AQ46" s="1024">
        <f t="shared" si="32"/>
        <v>0.37818479206198607</v>
      </c>
      <c r="AR46" s="1005">
        <v>30613</v>
      </c>
      <c r="AS46" s="1005">
        <f t="shared" si="9"/>
        <v>48568</v>
      </c>
      <c r="AT46" s="1005">
        <f t="shared" si="10"/>
        <v>0</v>
      </c>
      <c r="AU46" s="1005">
        <v>119</v>
      </c>
      <c r="AV46" s="1005">
        <v>133.28</v>
      </c>
      <c r="AW46" s="1005">
        <v>133.28</v>
      </c>
      <c r="AX46" s="1005">
        <v>0.78580000000000005</v>
      </c>
      <c r="AY46" s="1024">
        <f t="shared" si="33"/>
        <v>0.30544509470454845</v>
      </c>
      <c r="AZ46" s="1005">
        <v>29311</v>
      </c>
      <c r="BA46" s="1005">
        <f t="shared" si="12"/>
        <v>57577</v>
      </c>
      <c r="BB46" s="1005">
        <f t="shared" si="13"/>
        <v>0</v>
      </c>
      <c r="BC46" s="1005">
        <v>119</v>
      </c>
      <c r="BD46" s="1005">
        <v>119.52</v>
      </c>
      <c r="BE46" s="1005">
        <v>119.52</v>
      </c>
      <c r="BF46" s="1005">
        <v>0.76300000000000001</v>
      </c>
      <c r="BG46" s="1024">
        <f t="shared" si="34"/>
        <v>0.36214526565041533</v>
      </c>
      <c r="BH46" s="1005">
        <v>32203</v>
      </c>
      <c r="BI46" s="1005">
        <f t="shared" si="15"/>
        <v>53354</v>
      </c>
      <c r="BJ46" s="1005">
        <f t="shared" si="16"/>
        <v>0</v>
      </c>
    </row>
    <row r="47" spans="1:62">
      <c r="A47" s="569" t="s">
        <v>2350</v>
      </c>
      <c r="B47" s="1004">
        <v>41</v>
      </c>
      <c r="C47" s="1005" t="s">
        <v>1886</v>
      </c>
      <c r="D47" s="1005" t="s">
        <v>2011</v>
      </c>
      <c r="E47" s="1004" t="s">
        <v>1274</v>
      </c>
      <c r="F47" s="1005" t="s">
        <v>55</v>
      </c>
      <c r="G47" s="1004">
        <v>120</v>
      </c>
      <c r="H47" s="1005">
        <v>82.2</v>
      </c>
      <c r="I47" s="1005">
        <v>96</v>
      </c>
      <c r="J47" s="1005">
        <v>0.999</v>
      </c>
      <c r="K47" s="1024">
        <f t="shared" si="28"/>
        <v>0.27711881589618814</v>
      </c>
      <c r="L47" s="1005">
        <v>16401</v>
      </c>
      <c r="M47" s="1005">
        <f t="shared" si="0"/>
        <v>35510</v>
      </c>
      <c r="N47" s="1005">
        <f t="shared" si="1"/>
        <v>0</v>
      </c>
      <c r="O47" s="1005">
        <v>120</v>
      </c>
      <c r="P47" s="1005">
        <v>119.04</v>
      </c>
      <c r="Q47" s="1005">
        <v>119.04</v>
      </c>
      <c r="R47" s="1005">
        <v>0.99670000000000003</v>
      </c>
      <c r="S47" s="1024">
        <f t="shared" si="29"/>
        <v>0.28238904064053644</v>
      </c>
      <c r="T47" s="1005">
        <v>25010</v>
      </c>
      <c r="U47" s="1005">
        <f t="shared" si="2"/>
        <v>53139</v>
      </c>
      <c r="V47" s="1005">
        <f t="shared" si="3"/>
        <v>0</v>
      </c>
      <c r="W47" s="1005">
        <v>120</v>
      </c>
      <c r="X47" s="1005">
        <v>142.56</v>
      </c>
      <c r="Y47" s="1005">
        <v>142.56</v>
      </c>
      <c r="Z47" s="1005">
        <v>0.97499999999999998</v>
      </c>
      <c r="AA47" s="1024">
        <f t="shared" si="30"/>
        <v>0.49563926300037414</v>
      </c>
      <c r="AB47" s="1005">
        <v>50874</v>
      </c>
      <c r="AC47" s="1005">
        <f t="shared" si="4"/>
        <v>61586</v>
      </c>
      <c r="AD47" s="1005">
        <f t="shared" si="5"/>
        <v>0</v>
      </c>
      <c r="AE47" s="1005">
        <v>120</v>
      </c>
      <c r="AF47" s="1005">
        <v>164.4</v>
      </c>
      <c r="AG47" s="1005">
        <v>164.4</v>
      </c>
      <c r="AH47" s="1005">
        <v>0.96830000000000005</v>
      </c>
      <c r="AI47" s="1024">
        <f t="shared" si="31"/>
        <v>0.32432207048112394</v>
      </c>
      <c r="AJ47" s="1005">
        <v>39669</v>
      </c>
      <c r="AK47" s="1005">
        <f t="shared" si="6"/>
        <v>73388</v>
      </c>
      <c r="AL47" s="1005">
        <f t="shared" si="7"/>
        <v>0</v>
      </c>
      <c r="AM47" s="1005">
        <v>120</v>
      </c>
      <c r="AN47" s="1005">
        <v>105.48</v>
      </c>
      <c r="AO47" s="1005">
        <v>105.48</v>
      </c>
      <c r="AP47" s="1005">
        <v>0.95789999999999997</v>
      </c>
      <c r="AQ47" s="1024">
        <f t="shared" si="32"/>
        <v>0.31187433993500269</v>
      </c>
      <c r="AR47" s="1005">
        <v>24475</v>
      </c>
      <c r="AS47" s="1005">
        <f t="shared" si="9"/>
        <v>47086</v>
      </c>
      <c r="AT47" s="1005">
        <f t="shared" si="10"/>
        <v>0</v>
      </c>
      <c r="AU47" s="1005">
        <v>120</v>
      </c>
      <c r="AV47" s="1005">
        <v>108.12</v>
      </c>
      <c r="AW47" s="1005">
        <v>108.12</v>
      </c>
      <c r="AX47" s="1005">
        <v>0.98009999999999997</v>
      </c>
      <c r="AY47" s="1024">
        <f t="shared" si="33"/>
        <v>0.36563026678176508</v>
      </c>
      <c r="AZ47" s="1005">
        <v>28463</v>
      </c>
      <c r="BA47" s="1005">
        <f t="shared" si="12"/>
        <v>46708</v>
      </c>
      <c r="BB47" s="1005">
        <f t="shared" si="13"/>
        <v>0</v>
      </c>
      <c r="BC47" s="1005">
        <v>120</v>
      </c>
      <c r="BD47" s="1005">
        <v>94.2</v>
      </c>
      <c r="BE47" s="1005">
        <v>96</v>
      </c>
      <c r="BF47" s="1005">
        <v>0.96140000000000003</v>
      </c>
      <c r="BG47" s="1024">
        <f t="shared" si="34"/>
        <v>0.3326398876789261</v>
      </c>
      <c r="BH47" s="1005">
        <v>23313</v>
      </c>
      <c r="BI47" s="1005">
        <f t="shared" si="15"/>
        <v>42051</v>
      </c>
      <c r="BJ47" s="1005">
        <f t="shared" si="16"/>
        <v>0</v>
      </c>
    </row>
    <row r="48" spans="1:62">
      <c r="A48" s="569" t="s">
        <v>2351</v>
      </c>
      <c r="B48" s="1004">
        <v>42</v>
      </c>
      <c r="C48" s="1005" t="s">
        <v>984</v>
      </c>
      <c r="D48" s="1005" t="s">
        <v>2011</v>
      </c>
      <c r="E48" s="1004" t="s">
        <v>1274</v>
      </c>
      <c r="F48" s="1005" t="s">
        <v>55</v>
      </c>
      <c r="G48" s="1004">
        <v>120</v>
      </c>
      <c r="H48" s="1005">
        <v>13.84</v>
      </c>
      <c r="I48" s="1005">
        <v>96</v>
      </c>
      <c r="J48" s="1005">
        <v>0.98560000000000003</v>
      </c>
      <c r="K48" s="1024">
        <f t="shared" si="28"/>
        <v>0.30156149646756586</v>
      </c>
      <c r="L48" s="1005">
        <v>3005</v>
      </c>
      <c r="M48" s="1005">
        <f t="shared" si="0"/>
        <v>5979</v>
      </c>
      <c r="N48" s="1005">
        <f t="shared" si="1"/>
        <v>0</v>
      </c>
      <c r="O48" s="1005">
        <v>120</v>
      </c>
      <c r="P48" s="1005">
        <v>158</v>
      </c>
      <c r="Q48" s="1005">
        <v>158</v>
      </c>
      <c r="R48" s="1005">
        <v>0.93959999999999999</v>
      </c>
      <c r="S48" s="1024">
        <f t="shared" si="29"/>
        <v>0.12832618755954811</v>
      </c>
      <c r="T48" s="1005">
        <v>15085</v>
      </c>
      <c r="U48" s="1005">
        <f t="shared" si="2"/>
        <v>70531</v>
      </c>
      <c r="V48" s="1005">
        <f t="shared" si="3"/>
        <v>0</v>
      </c>
      <c r="W48" s="1005">
        <v>120</v>
      </c>
      <c r="X48" s="1005">
        <v>161.12</v>
      </c>
      <c r="Y48" s="1005">
        <v>161.12</v>
      </c>
      <c r="Z48" s="1005">
        <v>0.98599999999999999</v>
      </c>
      <c r="AA48" s="1024">
        <f t="shared" si="30"/>
        <v>0.41833036797969764</v>
      </c>
      <c r="AB48" s="1005">
        <v>48529</v>
      </c>
      <c r="AC48" s="1005">
        <f t="shared" si="4"/>
        <v>69604</v>
      </c>
      <c r="AD48" s="1005">
        <f t="shared" si="5"/>
        <v>0</v>
      </c>
      <c r="AE48" s="1005">
        <v>120</v>
      </c>
      <c r="AF48" s="1005">
        <v>143.52000000000001</v>
      </c>
      <c r="AG48" s="1005">
        <v>143.52000000000001</v>
      </c>
      <c r="AH48" s="1005">
        <v>0.97689999999999999</v>
      </c>
      <c r="AI48" s="1024">
        <f t="shared" si="31"/>
        <v>0.31753470349192647</v>
      </c>
      <c r="AJ48" s="1005">
        <v>33906</v>
      </c>
      <c r="AK48" s="1005">
        <f t="shared" si="6"/>
        <v>64067</v>
      </c>
      <c r="AL48" s="1005">
        <f t="shared" si="7"/>
        <v>0</v>
      </c>
      <c r="AM48" s="1005">
        <v>120</v>
      </c>
      <c r="AN48" s="1005">
        <v>143.36000000000001</v>
      </c>
      <c r="AO48" s="1005">
        <v>143.36000000000001</v>
      </c>
      <c r="AP48" s="1005">
        <v>0.98839999999999995</v>
      </c>
      <c r="AQ48" s="1024">
        <f t="shared" si="32"/>
        <v>0.22723641813076034</v>
      </c>
      <c r="AR48" s="1005">
        <v>24237</v>
      </c>
      <c r="AS48" s="1005">
        <f t="shared" si="9"/>
        <v>63996</v>
      </c>
      <c r="AT48" s="1005">
        <f t="shared" si="10"/>
        <v>0</v>
      </c>
      <c r="AU48" s="1005">
        <v>120</v>
      </c>
      <c r="AV48" s="1005">
        <v>123.12</v>
      </c>
      <c r="AW48" s="1005">
        <v>123.12</v>
      </c>
      <c r="AX48" s="1005">
        <v>0.99870000000000003</v>
      </c>
      <c r="AY48" s="1024">
        <f t="shared" si="33"/>
        <v>0.25856661973864703</v>
      </c>
      <c r="AZ48" s="1005">
        <v>22921</v>
      </c>
      <c r="BA48" s="1005">
        <f t="shared" si="12"/>
        <v>53188</v>
      </c>
      <c r="BB48" s="1005">
        <f t="shared" si="13"/>
        <v>0</v>
      </c>
      <c r="BC48" s="1005">
        <v>120</v>
      </c>
      <c r="BD48" s="1005">
        <v>111.52</v>
      </c>
      <c r="BE48" s="1005">
        <v>111.52</v>
      </c>
      <c r="BF48" s="1005">
        <v>0.96760000000000002</v>
      </c>
      <c r="BG48" s="1024">
        <f t="shared" si="34"/>
        <v>0.27243293068604313</v>
      </c>
      <c r="BH48" s="1005">
        <v>22604</v>
      </c>
      <c r="BI48" s="1005">
        <f t="shared" si="15"/>
        <v>49783</v>
      </c>
      <c r="BJ48" s="1005">
        <f t="shared" si="16"/>
        <v>0</v>
      </c>
    </row>
    <row r="49" spans="1:62">
      <c r="A49" s="569" t="s">
        <v>2352</v>
      </c>
      <c r="B49" s="1004">
        <v>43</v>
      </c>
      <c r="C49" s="1005" t="s">
        <v>1668</v>
      </c>
      <c r="D49" s="1005" t="s">
        <v>2203</v>
      </c>
      <c r="E49" s="1004" t="s">
        <v>1274</v>
      </c>
      <c r="F49" s="1005" t="s">
        <v>55</v>
      </c>
      <c r="G49" s="1004">
        <v>120</v>
      </c>
      <c r="H49" s="1005">
        <v>66.84</v>
      </c>
      <c r="I49" s="1005">
        <v>96</v>
      </c>
      <c r="J49" s="1005">
        <v>0.98699999999999999</v>
      </c>
      <c r="K49" s="1024">
        <f t="shared" si="28"/>
        <v>0.30624542855243031</v>
      </c>
      <c r="L49" s="1005">
        <v>14738</v>
      </c>
      <c r="M49" s="1005">
        <f t="shared" si="0"/>
        <v>28875</v>
      </c>
      <c r="N49" s="1005">
        <f t="shared" si="1"/>
        <v>0</v>
      </c>
      <c r="O49" s="1005">
        <v>120</v>
      </c>
      <c r="P49" s="1005">
        <v>62.4</v>
      </c>
      <c r="Q49" s="1005">
        <v>96</v>
      </c>
      <c r="R49" s="1005">
        <v>0.98460000000000003</v>
      </c>
      <c r="S49" s="1024">
        <f t="shared" si="29"/>
        <v>0.31945736834849742</v>
      </c>
      <c r="T49" s="1005">
        <v>14831</v>
      </c>
      <c r="U49" s="1005">
        <f t="shared" si="2"/>
        <v>27855</v>
      </c>
      <c r="V49" s="1005">
        <f t="shared" si="3"/>
        <v>0</v>
      </c>
      <c r="W49" s="1005">
        <v>120</v>
      </c>
      <c r="X49" s="1005">
        <v>44.52</v>
      </c>
      <c r="Y49" s="1005">
        <v>96</v>
      </c>
      <c r="Z49" s="1005">
        <v>0.95379999999999998</v>
      </c>
      <c r="AA49" s="1024">
        <f t="shared" si="30"/>
        <v>0.24155810122791255</v>
      </c>
      <c r="AB49" s="1005">
        <v>7743</v>
      </c>
      <c r="AC49" s="1005">
        <f t="shared" si="4"/>
        <v>19233</v>
      </c>
      <c r="AD49" s="1005">
        <f t="shared" si="5"/>
        <v>0</v>
      </c>
      <c r="AE49" s="1005">
        <v>120</v>
      </c>
      <c r="AF49" s="1005">
        <v>44.04</v>
      </c>
      <c r="AG49" s="1005">
        <v>96</v>
      </c>
      <c r="AH49" s="1005">
        <v>0.98109999999999997</v>
      </c>
      <c r="AI49" s="1024">
        <f t="shared" si="31"/>
        <v>0.38546336175324486</v>
      </c>
      <c r="AJ49" s="1005">
        <v>12630</v>
      </c>
      <c r="AK49" s="1005">
        <f t="shared" si="6"/>
        <v>19659</v>
      </c>
      <c r="AL49" s="1005">
        <f t="shared" si="7"/>
        <v>0</v>
      </c>
      <c r="AM49" s="1005">
        <v>120</v>
      </c>
      <c r="AN49" s="1005">
        <v>39.24</v>
      </c>
      <c r="AO49" s="1005">
        <v>96</v>
      </c>
      <c r="AP49" s="1005">
        <v>0.98219999999999996</v>
      </c>
      <c r="AQ49" s="1024">
        <f t="shared" si="32"/>
        <v>0.46227790382865847</v>
      </c>
      <c r="AR49" s="1005">
        <v>13496</v>
      </c>
      <c r="AS49" s="1005">
        <f t="shared" si="9"/>
        <v>17517</v>
      </c>
      <c r="AT49" s="1005">
        <f t="shared" si="10"/>
        <v>0</v>
      </c>
      <c r="AU49" s="1005">
        <v>120</v>
      </c>
      <c r="AV49" s="1005">
        <v>45.36</v>
      </c>
      <c r="AW49" s="1005">
        <v>96</v>
      </c>
      <c r="AX49" s="1005">
        <v>0.98460000000000003</v>
      </c>
      <c r="AY49" s="1024">
        <f t="shared" si="33"/>
        <v>0.42178008034489517</v>
      </c>
      <c r="AZ49" s="1005">
        <v>13775</v>
      </c>
      <c r="BA49" s="1005">
        <f t="shared" si="12"/>
        <v>19596</v>
      </c>
      <c r="BB49" s="1005">
        <f t="shared" si="13"/>
        <v>0</v>
      </c>
      <c r="BC49" s="1005">
        <v>120</v>
      </c>
      <c r="BD49" s="1005">
        <v>30</v>
      </c>
      <c r="BE49" s="1005">
        <v>96</v>
      </c>
      <c r="BF49" s="1005">
        <v>0.96089999999999998</v>
      </c>
      <c r="BG49" s="1024">
        <f t="shared" si="34"/>
        <v>0.38189964157706091</v>
      </c>
      <c r="BH49" s="1005">
        <v>8524</v>
      </c>
      <c r="BI49" s="1005">
        <f t="shared" si="15"/>
        <v>13392</v>
      </c>
      <c r="BJ49" s="1005">
        <f t="shared" si="16"/>
        <v>0</v>
      </c>
    </row>
    <row r="50" spans="1:62">
      <c r="A50" s="569" t="s">
        <v>2353</v>
      </c>
      <c r="B50" s="1004">
        <v>44</v>
      </c>
      <c r="C50" s="1005" t="s">
        <v>1702</v>
      </c>
      <c r="D50" s="1005" t="s">
        <v>2011</v>
      </c>
      <c r="E50" s="1004" t="s">
        <v>1274</v>
      </c>
      <c r="F50" s="1005" t="s">
        <v>55</v>
      </c>
      <c r="G50" s="1004">
        <v>120</v>
      </c>
      <c r="H50" s="1005">
        <v>99.92</v>
      </c>
      <c r="I50" s="1005">
        <v>99.92</v>
      </c>
      <c r="J50" s="1005">
        <v>0.94299999999999995</v>
      </c>
      <c r="K50" s="1024">
        <f t="shared" si="28"/>
        <v>9.199025887376569E-2</v>
      </c>
      <c r="L50" s="1005">
        <v>6618</v>
      </c>
      <c r="M50" s="1005">
        <f t="shared" si="0"/>
        <v>43165</v>
      </c>
      <c r="N50" s="1005">
        <f t="shared" si="1"/>
        <v>0</v>
      </c>
      <c r="O50" s="1005">
        <v>120</v>
      </c>
      <c r="P50" s="1005">
        <v>100.4</v>
      </c>
      <c r="Q50" s="1005">
        <v>100.4</v>
      </c>
      <c r="R50" s="1005">
        <v>0.95240000000000002</v>
      </c>
      <c r="S50" s="1024">
        <f t="shared" si="29"/>
        <v>0.12638960287880735</v>
      </c>
      <c r="T50" s="1005">
        <v>9441</v>
      </c>
      <c r="U50" s="1005">
        <f t="shared" si="2"/>
        <v>44819</v>
      </c>
      <c r="V50" s="1005">
        <f t="shared" si="3"/>
        <v>0</v>
      </c>
      <c r="W50" s="1005">
        <v>120</v>
      </c>
      <c r="X50" s="1005">
        <v>100.16</v>
      </c>
      <c r="Y50" s="1005">
        <v>100.16</v>
      </c>
      <c r="Z50" s="1005">
        <v>0.94879999999999998</v>
      </c>
      <c r="AA50" s="1024">
        <f t="shared" si="30"/>
        <v>0.13334220802271921</v>
      </c>
      <c r="AB50" s="1005">
        <v>9616</v>
      </c>
      <c r="AC50" s="1005">
        <f t="shared" si="4"/>
        <v>43269</v>
      </c>
      <c r="AD50" s="1005">
        <f t="shared" si="5"/>
        <v>0</v>
      </c>
      <c r="AE50" s="1005">
        <v>120</v>
      </c>
      <c r="AF50" s="1005">
        <v>73.599999999999994</v>
      </c>
      <c r="AG50" s="1005">
        <v>96</v>
      </c>
      <c r="AH50" s="1005">
        <v>0.88680000000000003</v>
      </c>
      <c r="AI50" s="1024">
        <f t="shared" si="31"/>
        <v>0.11123407550257131</v>
      </c>
      <c r="AJ50" s="1005">
        <v>6091</v>
      </c>
      <c r="AK50" s="1005">
        <f t="shared" si="6"/>
        <v>32855</v>
      </c>
      <c r="AL50" s="1005">
        <f t="shared" si="7"/>
        <v>0</v>
      </c>
      <c r="AM50" s="1005">
        <v>120</v>
      </c>
      <c r="AN50" s="1005">
        <v>87.68</v>
      </c>
      <c r="AO50" s="1005">
        <v>96</v>
      </c>
      <c r="AP50" s="1005">
        <v>0.82709999999999995</v>
      </c>
      <c r="AQ50" s="1024">
        <f t="shared" si="32"/>
        <v>3.4935812534337959E-2</v>
      </c>
      <c r="AR50" s="1005">
        <v>2279</v>
      </c>
      <c r="AS50" s="1005">
        <f t="shared" si="9"/>
        <v>39140</v>
      </c>
      <c r="AT50" s="1005">
        <f t="shared" si="10"/>
        <v>0</v>
      </c>
      <c r="AU50" s="1005">
        <v>120</v>
      </c>
      <c r="AV50" s="1005">
        <v>91.2</v>
      </c>
      <c r="AW50" s="1005">
        <v>96</v>
      </c>
      <c r="AX50" s="1005">
        <v>0.93179999999999996</v>
      </c>
      <c r="AY50" s="1024">
        <f t="shared" si="33"/>
        <v>0.13689388401559455</v>
      </c>
      <c r="AZ50" s="1005">
        <v>8989</v>
      </c>
      <c r="BA50" s="1005">
        <f t="shared" si="12"/>
        <v>39398</v>
      </c>
      <c r="BB50" s="1005">
        <f t="shared" si="13"/>
        <v>0</v>
      </c>
      <c r="BC50" s="1005">
        <v>120</v>
      </c>
      <c r="BD50" s="1005">
        <v>87.52</v>
      </c>
      <c r="BE50" s="1005">
        <v>96</v>
      </c>
      <c r="BF50" s="1005">
        <v>0.91320000000000001</v>
      </c>
      <c r="BG50" s="1024">
        <f t="shared" si="34"/>
        <v>0.1382940427748619</v>
      </c>
      <c r="BH50" s="1005">
        <v>9005</v>
      </c>
      <c r="BI50" s="1005">
        <f t="shared" si="15"/>
        <v>39069</v>
      </c>
      <c r="BJ50" s="1005">
        <f t="shared" si="16"/>
        <v>0</v>
      </c>
    </row>
    <row r="51" spans="1:62">
      <c r="A51" s="569" t="s">
        <v>2354</v>
      </c>
      <c r="B51" s="1004">
        <v>45</v>
      </c>
      <c r="C51" s="1005" t="s">
        <v>1703</v>
      </c>
      <c r="D51" s="1005" t="s">
        <v>2203</v>
      </c>
      <c r="E51" s="1004" t="s">
        <v>1274</v>
      </c>
      <c r="F51" s="1005" t="s">
        <v>55</v>
      </c>
      <c r="G51" s="1004">
        <v>120</v>
      </c>
      <c r="H51" s="1005">
        <v>25.2</v>
      </c>
      <c r="I51" s="1005">
        <v>96</v>
      </c>
      <c r="J51" s="1005">
        <v>0.99670000000000003</v>
      </c>
      <c r="K51" s="1024">
        <f t="shared" si="28"/>
        <v>0.35119047619047616</v>
      </c>
      <c r="L51" s="1005">
        <v>6372</v>
      </c>
      <c r="M51" s="1005">
        <f t="shared" si="0"/>
        <v>10886</v>
      </c>
      <c r="N51" s="1005">
        <f t="shared" si="1"/>
        <v>0</v>
      </c>
      <c r="O51" s="1005">
        <v>120</v>
      </c>
      <c r="P51" s="1005">
        <v>24.72</v>
      </c>
      <c r="Q51" s="1005">
        <v>96</v>
      </c>
      <c r="R51" s="1005">
        <v>0.99819999999999998</v>
      </c>
      <c r="S51" s="1024">
        <f t="shared" si="29"/>
        <v>0.30997712008908374</v>
      </c>
      <c r="T51" s="1005">
        <v>5701</v>
      </c>
      <c r="U51" s="1005">
        <f t="shared" si="2"/>
        <v>11035</v>
      </c>
      <c r="V51" s="1005">
        <f t="shared" si="3"/>
        <v>0</v>
      </c>
      <c r="W51" s="1005">
        <v>120</v>
      </c>
      <c r="X51" s="1005">
        <v>24.56</v>
      </c>
      <c r="Y51" s="1005">
        <v>96</v>
      </c>
      <c r="Z51" s="1005">
        <v>0.99629999999999996</v>
      </c>
      <c r="AA51" s="1024">
        <f t="shared" si="30"/>
        <v>0.2977967788635541</v>
      </c>
      <c r="AB51" s="1005">
        <v>5266</v>
      </c>
      <c r="AC51" s="1005">
        <f t="shared" si="4"/>
        <v>10610</v>
      </c>
      <c r="AD51" s="1005">
        <f t="shared" si="5"/>
        <v>0</v>
      </c>
      <c r="AE51" s="1005">
        <v>120</v>
      </c>
      <c r="AF51" s="1005">
        <v>40.72</v>
      </c>
      <c r="AG51" s="1005">
        <v>96</v>
      </c>
      <c r="AH51" s="1005">
        <v>0.99450000000000005</v>
      </c>
      <c r="AI51" s="1024">
        <f t="shared" si="31"/>
        <v>0.21359480955700613</v>
      </c>
      <c r="AJ51" s="1005">
        <v>6471</v>
      </c>
      <c r="AK51" s="1005">
        <f t="shared" si="6"/>
        <v>18177</v>
      </c>
      <c r="AL51" s="1005">
        <f t="shared" si="7"/>
        <v>0</v>
      </c>
      <c r="AM51" s="1005">
        <v>120</v>
      </c>
      <c r="AN51" s="1005">
        <v>22.32</v>
      </c>
      <c r="AO51" s="1005">
        <v>96</v>
      </c>
      <c r="AP51" s="1005">
        <v>0.99560000000000004</v>
      </c>
      <c r="AQ51" s="1024">
        <f t="shared" si="32"/>
        <v>0.29170038925501984</v>
      </c>
      <c r="AR51" s="1005">
        <v>4844</v>
      </c>
      <c r="AS51" s="1005">
        <f t="shared" si="9"/>
        <v>9964</v>
      </c>
      <c r="AT51" s="1005">
        <f t="shared" si="10"/>
        <v>0</v>
      </c>
      <c r="AU51" s="1005">
        <v>120</v>
      </c>
      <c r="AV51" s="1005">
        <v>19.52</v>
      </c>
      <c r="AW51" s="1005">
        <v>96</v>
      </c>
      <c r="AX51" s="1005">
        <v>0.99670000000000003</v>
      </c>
      <c r="AY51" s="1024">
        <f t="shared" si="33"/>
        <v>0.39894979508196721</v>
      </c>
      <c r="AZ51" s="1005">
        <v>5607</v>
      </c>
      <c r="BA51" s="1005">
        <f t="shared" si="12"/>
        <v>8433</v>
      </c>
      <c r="BB51" s="1005">
        <f t="shared" si="13"/>
        <v>0</v>
      </c>
      <c r="BC51" s="1005">
        <v>120</v>
      </c>
      <c r="BD51" s="1005">
        <v>15.52</v>
      </c>
      <c r="BE51" s="1005">
        <v>96</v>
      </c>
      <c r="BF51" s="1005">
        <v>0.99170000000000003</v>
      </c>
      <c r="BG51" s="1024">
        <f t="shared" si="34"/>
        <v>0.33697414366478218</v>
      </c>
      <c r="BH51" s="1005">
        <v>3891</v>
      </c>
      <c r="BI51" s="1005">
        <f t="shared" si="15"/>
        <v>6928</v>
      </c>
      <c r="BJ51" s="1005">
        <f t="shared" si="16"/>
        <v>0</v>
      </c>
    </row>
    <row r="52" spans="1:62">
      <c r="A52" s="569" t="s">
        <v>2355</v>
      </c>
      <c r="B52" s="1004">
        <v>46</v>
      </c>
      <c r="C52" s="1005" t="s">
        <v>693</v>
      </c>
      <c r="D52" s="1005" t="s">
        <v>2011</v>
      </c>
      <c r="E52" s="1004" t="s">
        <v>1274</v>
      </c>
      <c r="F52" s="1005" t="s">
        <v>55</v>
      </c>
      <c r="G52" s="1004">
        <v>120</v>
      </c>
      <c r="H52" s="1005">
        <v>103.44</v>
      </c>
      <c r="I52" s="1005">
        <v>103.44</v>
      </c>
      <c r="J52" s="1005">
        <v>0.74880000000000002</v>
      </c>
      <c r="K52" s="1024">
        <f t="shared" si="28"/>
        <v>0.14529356792987883</v>
      </c>
      <c r="L52" s="1005">
        <v>10821</v>
      </c>
      <c r="M52" s="1005">
        <f t="shared" si="0"/>
        <v>44686</v>
      </c>
      <c r="N52" s="1005">
        <f t="shared" si="1"/>
        <v>0</v>
      </c>
      <c r="O52" s="1005">
        <v>120</v>
      </c>
      <c r="P52" s="1005">
        <v>84.72</v>
      </c>
      <c r="Q52" s="1005">
        <v>96</v>
      </c>
      <c r="R52" s="1005">
        <v>0.90280000000000005</v>
      </c>
      <c r="S52" s="1024">
        <f t="shared" si="29"/>
        <v>9.262009199183649E-2</v>
      </c>
      <c r="T52" s="1005">
        <v>5838</v>
      </c>
      <c r="U52" s="1005">
        <f t="shared" si="2"/>
        <v>37819</v>
      </c>
      <c r="V52" s="1005">
        <f t="shared" si="3"/>
        <v>0</v>
      </c>
      <c r="W52" s="1005">
        <v>120</v>
      </c>
      <c r="X52" s="1005">
        <v>124.32</v>
      </c>
      <c r="Y52" s="1005">
        <v>124.32</v>
      </c>
      <c r="Z52" s="1005">
        <v>0.73340000000000005</v>
      </c>
      <c r="AA52" s="1024">
        <f t="shared" si="30"/>
        <v>0.2258285070785071</v>
      </c>
      <c r="AB52" s="1005">
        <v>20214</v>
      </c>
      <c r="AC52" s="1005">
        <f t="shared" si="4"/>
        <v>53706</v>
      </c>
      <c r="AD52" s="1005">
        <f t="shared" si="5"/>
        <v>0</v>
      </c>
      <c r="AE52" s="1005">
        <v>120</v>
      </c>
      <c r="AF52" s="1005">
        <v>129.36000000000001</v>
      </c>
      <c r="AG52" s="1005">
        <v>129.36000000000001</v>
      </c>
      <c r="AH52" s="1005">
        <v>0.74119999999999997</v>
      </c>
      <c r="AI52" s="1024">
        <f t="shared" si="31"/>
        <v>0.21479816266682625</v>
      </c>
      <c r="AJ52" s="1005">
        <v>20673</v>
      </c>
      <c r="AK52" s="1005">
        <f t="shared" si="6"/>
        <v>57746</v>
      </c>
      <c r="AL52" s="1005">
        <f t="shared" si="7"/>
        <v>0</v>
      </c>
      <c r="AM52" s="1005">
        <v>120</v>
      </c>
      <c r="AN52" s="1005">
        <v>106.32</v>
      </c>
      <c r="AO52" s="1005">
        <v>106.32</v>
      </c>
      <c r="AP52" s="1005">
        <v>0.63319999999999999</v>
      </c>
      <c r="AQ52" s="1024">
        <f t="shared" si="32"/>
        <v>0.17487530037136823</v>
      </c>
      <c r="AR52" s="1005">
        <v>13833</v>
      </c>
      <c r="AS52" s="1005">
        <f t="shared" si="9"/>
        <v>47461</v>
      </c>
      <c r="AT52" s="1005">
        <f t="shared" si="10"/>
        <v>0</v>
      </c>
      <c r="AU52" s="1005">
        <v>120</v>
      </c>
      <c r="AV52" s="1005">
        <v>52.32</v>
      </c>
      <c r="AW52" s="1005">
        <v>96</v>
      </c>
      <c r="AX52" s="1005">
        <v>0.50239999999999996</v>
      </c>
      <c r="AY52" s="1024">
        <f t="shared" si="33"/>
        <v>0.38640417940876653</v>
      </c>
      <c r="AZ52" s="1005">
        <v>14556</v>
      </c>
      <c r="BA52" s="1005">
        <f t="shared" si="12"/>
        <v>22602</v>
      </c>
      <c r="BB52" s="1005">
        <f t="shared" si="13"/>
        <v>0</v>
      </c>
      <c r="BC52" s="1005">
        <v>120</v>
      </c>
      <c r="BD52" s="1005">
        <v>103.68</v>
      </c>
      <c r="BE52" s="1005">
        <v>103.68</v>
      </c>
      <c r="BF52" s="1005">
        <v>0.67379999999999995</v>
      </c>
      <c r="BG52" s="1024">
        <f t="shared" si="34"/>
        <v>0.17563346276383912</v>
      </c>
      <c r="BH52" s="1005">
        <v>13548</v>
      </c>
      <c r="BI52" s="1005">
        <f t="shared" si="15"/>
        <v>46283</v>
      </c>
      <c r="BJ52" s="1005">
        <f t="shared" si="16"/>
        <v>0</v>
      </c>
    </row>
    <row r="53" spans="1:62">
      <c r="A53" s="569" t="s">
        <v>2356</v>
      </c>
      <c r="B53" s="1004">
        <v>47</v>
      </c>
      <c r="C53" s="1005" t="s">
        <v>769</v>
      </c>
      <c r="D53" s="1005" t="s">
        <v>2011</v>
      </c>
      <c r="E53" s="1004" t="s">
        <v>1274</v>
      </c>
      <c r="F53" s="1005" t="s">
        <v>55</v>
      </c>
      <c r="G53" s="1004">
        <v>120</v>
      </c>
      <c r="H53" s="1005">
        <v>118.94</v>
      </c>
      <c r="I53" s="1005">
        <v>118.94</v>
      </c>
      <c r="J53" s="1005">
        <v>0.99490000000000001</v>
      </c>
      <c r="K53" s="1024">
        <f t="shared" si="28"/>
        <v>0.39156063748295122</v>
      </c>
      <c r="L53" s="1005">
        <v>33532</v>
      </c>
      <c r="M53" s="1005">
        <f t="shared" si="0"/>
        <v>51382</v>
      </c>
      <c r="N53" s="1005">
        <f t="shared" si="1"/>
        <v>0</v>
      </c>
      <c r="O53" s="1005">
        <v>120</v>
      </c>
      <c r="P53" s="1005">
        <v>92</v>
      </c>
      <c r="Q53" s="1005">
        <v>96</v>
      </c>
      <c r="R53" s="1005">
        <v>0.99209999999999998</v>
      </c>
      <c r="S53" s="1024">
        <f t="shared" si="29"/>
        <v>0.36991584852734921</v>
      </c>
      <c r="T53" s="1005">
        <v>25320</v>
      </c>
      <c r="U53" s="1005">
        <f t="shared" si="2"/>
        <v>41069</v>
      </c>
      <c r="V53" s="1005">
        <f t="shared" si="3"/>
        <v>0</v>
      </c>
      <c r="W53" s="1005">
        <v>120</v>
      </c>
      <c r="X53" s="1005">
        <v>84.94</v>
      </c>
      <c r="Y53" s="1005">
        <v>96</v>
      </c>
      <c r="Z53" s="1005">
        <v>0.99539999999999995</v>
      </c>
      <c r="AA53" s="1024">
        <f t="shared" si="30"/>
        <v>0.43154645108965811</v>
      </c>
      <c r="AB53" s="1005">
        <v>26392</v>
      </c>
      <c r="AC53" s="1005">
        <f t="shared" si="4"/>
        <v>36694</v>
      </c>
      <c r="AD53" s="1005">
        <f t="shared" si="5"/>
        <v>0</v>
      </c>
      <c r="AE53" s="1005">
        <v>120</v>
      </c>
      <c r="AF53" s="1005">
        <v>80.739999999999995</v>
      </c>
      <c r="AG53" s="1005">
        <v>96</v>
      </c>
      <c r="AH53" s="1005">
        <v>0.99390000000000001</v>
      </c>
      <c r="AI53" s="1024">
        <f t="shared" si="31"/>
        <v>0.3545830103797934</v>
      </c>
      <c r="AJ53" s="1005">
        <v>21300</v>
      </c>
      <c r="AK53" s="1005">
        <f t="shared" si="6"/>
        <v>36042</v>
      </c>
      <c r="AL53" s="1005">
        <f t="shared" si="7"/>
        <v>0</v>
      </c>
      <c r="AM53" s="1005">
        <v>120</v>
      </c>
      <c r="AN53" s="1005">
        <v>89.32</v>
      </c>
      <c r="AO53" s="1005">
        <v>96</v>
      </c>
      <c r="AP53" s="1005">
        <v>0.99429999999999996</v>
      </c>
      <c r="AQ53" s="1024">
        <f t="shared" si="32"/>
        <v>0.24585397916877338</v>
      </c>
      <c r="AR53" s="1005">
        <v>16338</v>
      </c>
      <c r="AS53" s="1005">
        <f t="shared" si="9"/>
        <v>39872</v>
      </c>
      <c r="AT53" s="1005">
        <f t="shared" si="10"/>
        <v>0</v>
      </c>
      <c r="AU53" s="1005">
        <v>120</v>
      </c>
      <c r="AV53" s="1005">
        <v>0</v>
      </c>
      <c r="AW53" s="1005">
        <v>96</v>
      </c>
      <c r="AX53" s="1005">
        <v>0</v>
      </c>
      <c r="AY53" s="1024">
        <v>0</v>
      </c>
      <c r="AZ53" s="1005">
        <v>0</v>
      </c>
      <c r="BA53" s="1005">
        <f t="shared" si="12"/>
        <v>0</v>
      </c>
      <c r="BB53" s="1005">
        <f t="shared" si="13"/>
        <v>0</v>
      </c>
      <c r="BC53" s="1005">
        <v>120</v>
      </c>
      <c r="BD53" s="1005">
        <v>0</v>
      </c>
      <c r="BE53" s="1005">
        <v>96</v>
      </c>
      <c r="BF53" s="1005">
        <v>0</v>
      </c>
      <c r="BG53" s="1024">
        <v>0</v>
      </c>
      <c r="BH53" s="1005">
        <v>0</v>
      </c>
      <c r="BI53" s="1005">
        <f t="shared" si="15"/>
        <v>0</v>
      </c>
      <c r="BJ53" s="1005">
        <f t="shared" si="16"/>
        <v>0</v>
      </c>
    </row>
    <row r="54" spans="1:62">
      <c r="A54" s="569" t="s">
        <v>2357</v>
      </c>
      <c r="B54" s="1004">
        <v>48</v>
      </c>
      <c r="C54" s="1005" t="s">
        <v>1375</v>
      </c>
      <c r="D54" s="1005" t="s">
        <v>2011</v>
      </c>
      <c r="E54" s="1004" t="s">
        <v>1274</v>
      </c>
      <c r="F54" s="1005" t="s">
        <v>55</v>
      </c>
      <c r="G54" s="1004">
        <v>121.4</v>
      </c>
      <c r="H54" s="1005">
        <v>79.599999999999994</v>
      </c>
      <c r="I54" s="1005">
        <v>97.12</v>
      </c>
      <c r="J54" s="1005">
        <v>0.95620000000000005</v>
      </c>
      <c r="K54" s="1024">
        <f t="shared" si="28"/>
        <v>0.25694444444444448</v>
      </c>
      <c r="L54" s="1005">
        <v>14726</v>
      </c>
      <c r="M54" s="1005">
        <f t="shared" si="0"/>
        <v>34387</v>
      </c>
      <c r="N54" s="1005">
        <f t="shared" si="1"/>
        <v>0</v>
      </c>
      <c r="O54" s="1005">
        <v>121.4</v>
      </c>
      <c r="P54" s="1005">
        <v>75.2</v>
      </c>
      <c r="Q54" s="1005">
        <v>97.12</v>
      </c>
      <c r="R54" s="1005">
        <v>0.95269999999999999</v>
      </c>
      <c r="S54" s="1024">
        <f t="shared" si="29"/>
        <v>0.23317747654998855</v>
      </c>
      <c r="T54" s="1005">
        <v>13046</v>
      </c>
      <c r="U54" s="1005">
        <f t="shared" si="2"/>
        <v>33569</v>
      </c>
      <c r="V54" s="1005">
        <f t="shared" si="3"/>
        <v>0</v>
      </c>
      <c r="W54" s="1005">
        <v>121.4</v>
      </c>
      <c r="X54" s="1005">
        <v>80.400000000000006</v>
      </c>
      <c r="Y54" s="1005">
        <v>97.12</v>
      </c>
      <c r="Z54" s="1005">
        <v>0.93820000000000003</v>
      </c>
      <c r="AA54" s="1024">
        <f t="shared" si="30"/>
        <v>0.42495854063018235</v>
      </c>
      <c r="AB54" s="1005">
        <v>24600</v>
      </c>
      <c r="AC54" s="1005">
        <f t="shared" si="4"/>
        <v>34733</v>
      </c>
      <c r="AD54" s="1005">
        <f t="shared" si="5"/>
        <v>0</v>
      </c>
      <c r="AE54" s="1005">
        <v>121.4</v>
      </c>
      <c r="AF54" s="1005">
        <v>83.6</v>
      </c>
      <c r="AG54" s="1005">
        <v>97.12</v>
      </c>
      <c r="AH54" s="1005">
        <v>0.94450000000000001</v>
      </c>
      <c r="AI54" s="1024">
        <f t="shared" si="31"/>
        <v>0.37718012038894894</v>
      </c>
      <c r="AJ54" s="1005">
        <v>23460</v>
      </c>
      <c r="AK54" s="1005">
        <f t="shared" si="6"/>
        <v>37319</v>
      </c>
      <c r="AL54" s="1005">
        <f t="shared" si="7"/>
        <v>0</v>
      </c>
      <c r="AM54" s="1005">
        <v>121.4</v>
      </c>
      <c r="AN54" s="1005">
        <v>80.8</v>
      </c>
      <c r="AO54" s="1005">
        <v>97.12</v>
      </c>
      <c r="AP54" s="1005">
        <v>0.9405</v>
      </c>
      <c r="AQ54" s="1024">
        <f t="shared" si="32"/>
        <v>0.44677552432662621</v>
      </c>
      <c r="AR54" s="1005">
        <v>26858</v>
      </c>
      <c r="AS54" s="1005">
        <f t="shared" si="9"/>
        <v>36069</v>
      </c>
      <c r="AT54" s="1005">
        <f t="shared" si="10"/>
        <v>0</v>
      </c>
      <c r="AU54" s="1005">
        <v>121.4</v>
      </c>
      <c r="AV54" s="1005">
        <v>81.2</v>
      </c>
      <c r="AW54" s="1005">
        <v>97.12</v>
      </c>
      <c r="AX54" s="1005">
        <v>0.94210000000000005</v>
      </c>
      <c r="AY54" s="1024">
        <f t="shared" ref="AY54:AY77" si="35">+(AZ54/(24*30*AV54))</f>
        <v>0.307915982484948</v>
      </c>
      <c r="AZ54" s="1005">
        <v>18002</v>
      </c>
      <c r="BA54" s="1005">
        <f t="shared" si="12"/>
        <v>35078</v>
      </c>
      <c r="BB54" s="1005">
        <f t="shared" si="13"/>
        <v>0</v>
      </c>
      <c r="BC54" s="1005">
        <v>121.4</v>
      </c>
      <c r="BD54" s="1005">
        <v>52.4</v>
      </c>
      <c r="BE54" s="1005">
        <v>97.12</v>
      </c>
      <c r="BF54" s="1005">
        <v>0.97889999999999999</v>
      </c>
      <c r="BG54" s="1024">
        <f t="shared" ref="BG54:BG77" si="36">+(BH54/(24*31*BD54))</f>
        <v>9.762579003529509E-2</v>
      </c>
      <c r="BH54" s="1005">
        <v>3806</v>
      </c>
      <c r="BI54" s="1005">
        <f t="shared" si="15"/>
        <v>23391</v>
      </c>
      <c r="BJ54" s="1005">
        <f t="shared" si="16"/>
        <v>0</v>
      </c>
    </row>
    <row r="55" spans="1:62">
      <c r="A55" s="569" t="s">
        <v>2358</v>
      </c>
      <c r="B55" s="1004">
        <v>49</v>
      </c>
      <c r="C55" s="1005" t="s">
        <v>614</v>
      </c>
      <c r="D55" s="1005" t="s">
        <v>2203</v>
      </c>
      <c r="E55" s="1004" t="s">
        <v>1274</v>
      </c>
      <c r="F55" s="1005" t="s">
        <v>55</v>
      </c>
      <c r="G55" s="1004">
        <v>122</v>
      </c>
      <c r="H55" s="1005">
        <v>121.41</v>
      </c>
      <c r="I55" s="1005">
        <v>121.41</v>
      </c>
      <c r="J55" s="1005">
        <v>0.99629999999999996</v>
      </c>
      <c r="K55" s="1024">
        <f t="shared" si="28"/>
        <v>0.32716278175877883</v>
      </c>
      <c r="L55" s="1005">
        <v>28599</v>
      </c>
      <c r="M55" s="1005">
        <f t="shared" si="0"/>
        <v>52449</v>
      </c>
      <c r="N55" s="1005">
        <f t="shared" si="1"/>
        <v>0</v>
      </c>
      <c r="O55" s="1005">
        <v>122</v>
      </c>
      <c r="P55" s="1005">
        <v>112.32</v>
      </c>
      <c r="Q55" s="1005">
        <v>112.32</v>
      </c>
      <c r="R55" s="1005">
        <v>0.99570000000000003</v>
      </c>
      <c r="S55" s="1024">
        <f t="shared" si="29"/>
        <v>0.37073654765187025</v>
      </c>
      <c r="T55" s="1005">
        <v>30981</v>
      </c>
      <c r="U55" s="1005">
        <f t="shared" si="2"/>
        <v>50140</v>
      </c>
      <c r="V55" s="1005">
        <f t="shared" si="3"/>
        <v>0</v>
      </c>
      <c r="W55" s="1005">
        <v>122</v>
      </c>
      <c r="X55" s="1005">
        <v>115.02</v>
      </c>
      <c r="Y55" s="1005">
        <v>115.02</v>
      </c>
      <c r="Z55" s="1005">
        <v>0.99270000000000003</v>
      </c>
      <c r="AA55" s="1024">
        <f t="shared" si="30"/>
        <v>0.31650292702718369</v>
      </c>
      <c r="AB55" s="1005">
        <v>26211</v>
      </c>
      <c r="AC55" s="1005">
        <f t="shared" si="4"/>
        <v>49689</v>
      </c>
      <c r="AD55" s="1005">
        <f t="shared" si="5"/>
        <v>0</v>
      </c>
      <c r="AE55" s="1005">
        <v>122</v>
      </c>
      <c r="AF55" s="1005">
        <v>133.22999999999999</v>
      </c>
      <c r="AG55" s="1005">
        <v>133.22999999999999</v>
      </c>
      <c r="AH55" s="1005">
        <v>0.99029999999999996</v>
      </c>
      <c r="AI55" s="1024">
        <f t="shared" si="31"/>
        <v>0.30071692658584598</v>
      </c>
      <c r="AJ55" s="1005">
        <v>29808</v>
      </c>
      <c r="AK55" s="1005">
        <f t="shared" si="6"/>
        <v>59474</v>
      </c>
      <c r="AL55" s="1005">
        <f t="shared" si="7"/>
        <v>0</v>
      </c>
      <c r="AM55" s="1005">
        <v>122</v>
      </c>
      <c r="AN55" s="1005">
        <v>136.97999999999999</v>
      </c>
      <c r="AO55" s="1005">
        <v>136.97999999999999</v>
      </c>
      <c r="AP55" s="1005">
        <v>0.99490000000000001</v>
      </c>
      <c r="AQ55" s="1024">
        <f t="shared" si="32"/>
        <v>0.29342640084024513</v>
      </c>
      <c r="AR55" s="1005">
        <v>29904</v>
      </c>
      <c r="AS55" s="1005">
        <f t="shared" si="9"/>
        <v>61148</v>
      </c>
      <c r="AT55" s="1005">
        <f t="shared" si="10"/>
        <v>0</v>
      </c>
      <c r="AU55" s="1005">
        <v>122</v>
      </c>
      <c r="AV55" s="1005">
        <v>157.02000000000001</v>
      </c>
      <c r="AW55" s="1005">
        <v>157.02000000000001</v>
      </c>
      <c r="AX55" s="1005">
        <v>0.99660000000000004</v>
      </c>
      <c r="AY55" s="1024">
        <f t="shared" si="35"/>
        <v>0.34905319916783423</v>
      </c>
      <c r="AZ55" s="1005">
        <v>39462</v>
      </c>
      <c r="BA55" s="1005">
        <f t="shared" si="12"/>
        <v>67833</v>
      </c>
      <c r="BB55" s="1005">
        <f t="shared" si="13"/>
        <v>0</v>
      </c>
      <c r="BC55" s="1005">
        <v>122</v>
      </c>
      <c r="BD55" s="1005">
        <v>116.07</v>
      </c>
      <c r="BE55" s="1005">
        <v>116.07</v>
      </c>
      <c r="BF55" s="1005">
        <v>0.99439999999999995</v>
      </c>
      <c r="BG55" s="1024">
        <f t="shared" si="36"/>
        <v>0.19978905943854791</v>
      </c>
      <c r="BH55" s="1005">
        <v>17253</v>
      </c>
      <c r="BI55" s="1005">
        <f t="shared" si="15"/>
        <v>51814</v>
      </c>
      <c r="BJ55" s="1005">
        <f t="shared" si="16"/>
        <v>0</v>
      </c>
    </row>
    <row r="56" spans="1:62">
      <c r="A56" s="569" t="s">
        <v>2359</v>
      </c>
      <c r="B56" s="1004">
        <v>50</v>
      </c>
      <c r="C56" s="1005" t="s">
        <v>1846</v>
      </c>
      <c r="D56" s="1005" t="s">
        <v>2051</v>
      </c>
      <c r="E56" s="1004" t="s">
        <v>1274</v>
      </c>
      <c r="F56" s="1005" t="s">
        <v>55</v>
      </c>
      <c r="G56" s="1004">
        <v>122</v>
      </c>
      <c r="H56" s="1005">
        <v>76</v>
      </c>
      <c r="I56" s="1005">
        <v>97.6</v>
      </c>
      <c r="J56" s="1005">
        <v>0.99380000000000002</v>
      </c>
      <c r="K56" s="1024">
        <f t="shared" si="28"/>
        <v>0.2015716374269006</v>
      </c>
      <c r="L56" s="1005">
        <v>11030</v>
      </c>
      <c r="M56" s="1005">
        <f t="shared" si="0"/>
        <v>32832</v>
      </c>
      <c r="N56" s="1005">
        <f t="shared" si="1"/>
        <v>0</v>
      </c>
      <c r="O56" s="1005">
        <v>122</v>
      </c>
      <c r="P56" s="1005">
        <v>91.28</v>
      </c>
      <c r="Q56" s="1005">
        <v>97.6</v>
      </c>
      <c r="R56" s="1005">
        <v>0.99460000000000004</v>
      </c>
      <c r="S56" s="1024">
        <f t="shared" si="29"/>
        <v>0.20720835335915483</v>
      </c>
      <c r="T56" s="1005">
        <v>14072</v>
      </c>
      <c r="U56" s="1005">
        <f t="shared" si="2"/>
        <v>40747</v>
      </c>
      <c r="V56" s="1005">
        <f t="shared" si="3"/>
        <v>0</v>
      </c>
      <c r="W56" s="1005">
        <v>122</v>
      </c>
      <c r="X56" s="1005">
        <v>85.44</v>
      </c>
      <c r="Y56" s="1005">
        <v>97.6</v>
      </c>
      <c r="Z56" s="1005">
        <v>0.99009999999999998</v>
      </c>
      <c r="AA56" s="1024">
        <f t="shared" si="30"/>
        <v>0.16543448293799418</v>
      </c>
      <c r="AB56" s="1005">
        <v>10177</v>
      </c>
      <c r="AC56" s="1005">
        <f t="shared" si="4"/>
        <v>36910</v>
      </c>
      <c r="AD56" s="1005">
        <f t="shared" si="5"/>
        <v>0</v>
      </c>
      <c r="AE56" s="1005">
        <v>122</v>
      </c>
      <c r="AF56" s="1005">
        <v>77.52</v>
      </c>
      <c r="AG56" s="1005">
        <v>97.6</v>
      </c>
      <c r="AH56" s="1005">
        <v>0.99119999999999997</v>
      </c>
      <c r="AI56" s="1024">
        <f t="shared" si="31"/>
        <v>0.18521061508927283</v>
      </c>
      <c r="AJ56" s="1005">
        <v>10682</v>
      </c>
      <c r="AK56" s="1005">
        <f t="shared" si="6"/>
        <v>34605</v>
      </c>
      <c r="AL56" s="1005">
        <f t="shared" si="7"/>
        <v>0</v>
      </c>
      <c r="AM56" s="1005">
        <v>122</v>
      </c>
      <c r="AN56" s="1005">
        <v>72.72</v>
      </c>
      <c r="AO56" s="1005">
        <v>97.6</v>
      </c>
      <c r="AP56" s="1005">
        <v>0.98809999999999998</v>
      </c>
      <c r="AQ56" s="1024">
        <f t="shared" si="32"/>
        <v>0.20460715426381348</v>
      </c>
      <c r="AR56" s="1005">
        <v>11070</v>
      </c>
      <c r="AS56" s="1005">
        <f t="shared" si="9"/>
        <v>32462</v>
      </c>
      <c r="AT56" s="1005">
        <f t="shared" si="10"/>
        <v>0</v>
      </c>
      <c r="AU56" s="1005">
        <v>122</v>
      </c>
      <c r="AV56" s="1005">
        <v>81.680000000000007</v>
      </c>
      <c r="AW56" s="1005">
        <v>97.6</v>
      </c>
      <c r="AX56" s="1005">
        <v>0.99199999999999999</v>
      </c>
      <c r="AY56" s="1024">
        <f t="shared" si="35"/>
        <v>0.20833333333333331</v>
      </c>
      <c r="AZ56" s="1005">
        <v>12252</v>
      </c>
      <c r="BA56" s="1005">
        <f t="shared" si="12"/>
        <v>35286</v>
      </c>
      <c r="BB56" s="1005">
        <f t="shared" si="13"/>
        <v>0</v>
      </c>
      <c r="BC56" s="1005">
        <v>122</v>
      </c>
      <c r="BD56" s="1005">
        <v>75.599999999999994</v>
      </c>
      <c r="BE56" s="1005">
        <v>97.6</v>
      </c>
      <c r="BF56" s="1005">
        <v>0.98280000000000001</v>
      </c>
      <c r="BG56" s="1024">
        <f t="shared" si="36"/>
        <v>0.1647394322125505</v>
      </c>
      <c r="BH56" s="1005">
        <v>9266</v>
      </c>
      <c r="BI56" s="1005">
        <f t="shared" si="15"/>
        <v>33748</v>
      </c>
      <c r="BJ56" s="1005">
        <f t="shared" si="16"/>
        <v>0</v>
      </c>
    </row>
    <row r="57" spans="1:62">
      <c r="A57" s="569" t="s">
        <v>2360</v>
      </c>
      <c r="B57" s="1004">
        <v>51</v>
      </c>
      <c r="C57" s="1005" t="s">
        <v>2088</v>
      </c>
      <c r="D57" s="1005" t="s">
        <v>2203</v>
      </c>
      <c r="E57" s="1004" t="s">
        <v>1274</v>
      </c>
      <c r="F57" s="1005" t="s">
        <v>55</v>
      </c>
      <c r="G57" s="1004">
        <v>122</v>
      </c>
      <c r="H57" s="1005">
        <v>19.2</v>
      </c>
      <c r="I57" s="1005">
        <v>97.6</v>
      </c>
      <c r="J57" s="1005">
        <v>0.98599999999999999</v>
      </c>
      <c r="K57" s="1024">
        <f t="shared" si="28"/>
        <v>0.33174189814814814</v>
      </c>
      <c r="L57" s="1005">
        <v>4586</v>
      </c>
      <c r="M57" s="1005">
        <f t="shared" si="0"/>
        <v>8294</v>
      </c>
      <c r="N57" s="1005">
        <f t="shared" si="1"/>
        <v>0</v>
      </c>
      <c r="O57" s="1005">
        <v>122</v>
      </c>
      <c r="P57" s="1005">
        <v>24</v>
      </c>
      <c r="Q57" s="1005">
        <v>97.6</v>
      </c>
      <c r="R57" s="1005">
        <v>0.97940000000000005</v>
      </c>
      <c r="S57" s="1024">
        <f t="shared" si="29"/>
        <v>0.22619847670250895</v>
      </c>
      <c r="T57" s="1005">
        <v>4039</v>
      </c>
      <c r="U57" s="1005">
        <f t="shared" si="2"/>
        <v>10714</v>
      </c>
      <c r="V57" s="1005">
        <f t="shared" si="3"/>
        <v>0</v>
      </c>
      <c r="W57" s="1005">
        <v>122</v>
      </c>
      <c r="X57" s="1005">
        <v>23</v>
      </c>
      <c r="Y57" s="1005">
        <v>97.6</v>
      </c>
      <c r="Z57" s="1005">
        <v>0.97489999999999999</v>
      </c>
      <c r="AA57" s="1024">
        <f t="shared" si="30"/>
        <v>0.38381642512077296</v>
      </c>
      <c r="AB57" s="1005">
        <v>6356</v>
      </c>
      <c r="AC57" s="1005">
        <f t="shared" si="4"/>
        <v>9936</v>
      </c>
      <c r="AD57" s="1005">
        <f t="shared" si="5"/>
        <v>0</v>
      </c>
      <c r="AE57" s="1005">
        <v>122</v>
      </c>
      <c r="AF57" s="1005">
        <v>20.399999999999999</v>
      </c>
      <c r="AG57" s="1005">
        <v>97.6</v>
      </c>
      <c r="AH57" s="1005">
        <v>0.97289999999999999</v>
      </c>
      <c r="AI57" s="1024">
        <f t="shared" si="31"/>
        <v>0.34524562513177315</v>
      </c>
      <c r="AJ57" s="1005">
        <v>5240</v>
      </c>
      <c r="AK57" s="1005">
        <f t="shared" si="6"/>
        <v>9107</v>
      </c>
      <c r="AL57" s="1005">
        <f t="shared" si="7"/>
        <v>0</v>
      </c>
      <c r="AM57" s="1005">
        <v>122</v>
      </c>
      <c r="AN57" s="1005">
        <v>21.84</v>
      </c>
      <c r="AO57" s="1005">
        <v>97.6</v>
      </c>
      <c r="AP57" s="1005">
        <v>0.98019999999999996</v>
      </c>
      <c r="AQ57" s="1024">
        <f t="shared" si="32"/>
        <v>0.27121735791090629</v>
      </c>
      <c r="AR57" s="1005">
        <v>4407</v>
      </c>
      <c r="AS57" s="1005">
        <f t="shared" si="9"/>
        <v>9749</v>
      </c>
      <c r="AT57" s="1005">
        <f t="shared" si="10"/>
        <v>0</v>
      </c>
      <c r="AU57" s="1005">
        <v>122</v>
      </c>
      <c r="AV57" s="1005">
        <v>27.6</v>
      </c>
      <c r="AW57" s="1005">
        <v>97.6</v>
      </c>
      <c r="AX57" s="1005">
        <v>0.98350000000000004</v>
      </c>
      <c r="AY57" s="1024">
        <f t="shared" si="35"/>
        <v>0.37338969404186795</v>
      </c>
      <c r="AZ57" s="1005">
        <v>7420</v>
      </c>
      <c r="BA57" s="1005">
        <f t="shared" si="12"/>
        <v>11923</v>
      </c>
      <c r="BB57" s="1005">
        <f t="shared" si="13"/>
        <v>0</v>
      </c>
      <c r="BC57" s="1005">
        <v>122</v>
      </c>
      <c r="BD57" s="1005">
        <v>29.2</v>
      </c>
      <c r="BE57" s="1005">
        <v>97.6</v>
      </c>
      <c r="BF57" s="1005">
        <v>0.98560000000000003</v>
      </c>
      <c r="BG57" s="1024">
        <f t="shared" si="36"/>
        <v>0.45574642804536752</v>
      </c>
      <c r="BH57" s="1005">
        <v>9901</v>
      </c>
      <c r="BI57" s="1005">
        <f t="shared" si="15"/>
        <v>13035</v>
      </c>
      <c r="BJ57" s="1005">
        <f t="shared" si="16"/>
        <v>0</v>
      </c>
    </row>
    <row r="58" spans="1:62">
      <c r="A58" s="569" t="s">
        <v>2361</v>
      </c>
      <c r="B58" s="1004">
        <v>52</v>
      </c>
      <c r="C58" s="1005" t="s">
        <v>760</v>
      </c>
      <c r="D58" s="1005" t="s">
        <v>2011</v>
      </c>
      <c r="E58" s="1004" t="s">
        <v>1274</v>
      </c>
      <c r="F58" s="1005" t="s">
        <v>55</v>
      </c>
      <c r="G58" s="1004">
        <v>122</v>
      </c>
      <c r="H58" s="1005">
        <v>2</v>
      </c>
      <c r="I58" s="1005">
        <v>97.6</v>
      </c>
      <c r="J58" s="1005">
        <v>0.30159999999999998</v>
      </c>
      <c r="K58" s="1024">
        <f t="shared" si="28"/>
        <v>0.49722222222222223</v>
      </c>
      <c r="L58" s="1005">
        <v>716</v>
      </c>
      <c r="M58" s="1005">
        <f t="shared" si="0"/>
        <v>864</v>
      </c>
      <c r="N58" s="1005">
        <f t="shared" si="1"/>
        <v>0</v>
      </c>
      <c r="O58" s="1005">
        <v>122</v>
      </c>
      <c r="P58" s="1005">
        <v>37.82</v>
      </c>
      <c r="Q58" s="1005">
        <v>97.6</v>
      </c>
      <c r="R58" s="1005">
        <v>0.32650000000000001</v>
      </c>
      <c r="S58" s="1024">
        <f t="shared" si="29"/>
        <v>2.4593007056629305E-2</v>
      </c>
      <c r="T58" s="1005">
        <v>692</v>
      </c>
      <c r="U58" s="1005">
        <f t="shared" si="2"/>
        <v>16883</v>
      </c>
      <c r="V58" s="1005">
        <f t="shared" si="3"/>
        <v>0</v>
      </c>
      <c r="W58" s="1005">
        <v>122</v>
      </c>
      <c r="X58" s="1005">
        <v>3.06</v>
      </c>
      <c r="Y58" s="1005">
        <v>97.6</v>
      </c>
      <c r="Z58" s="1005">
        <v>0.29780000000000001</v>
      </c>
      <c r="AA58" s="1024">
        <f t="shared" si="30"/>
        <v>0.38398692810457519</v>
      </c>
      <c r="AB58" s="1005">
        <v>846</v>
      </c>
      <c r="AC58" s="1005">
        <f t="shared" si="4"/>
        <v>1322</v>
      </c>
      <c r="AD58" s="1005">
        <f t="shared" si="5"/>
        <v>0</v>
      </c>
      <c r="AE58" s="1005">
        <v>122</v>
      </c>
      <c r="AF58" s="1005">
        <v>2.62</v>
      </c>
      <c r="AG58" s="1005">
        <v>97.6</v>
      </c>
      <c r="AH58" s="1005">
        <v>0.27889999999999998</v>
      </c>
      <c r="AI58" s="1024">
        <f t="shared" si="31"/>
        <v>0.45247475991135189</v>
      </c>
      <c r="AJ58" s="1005">
        <v>882</v>
      </c>
      <c r="AK58" s="1005">
        <f t="shared" si="6"/>
        <v>1170</v>
      </c>
      <c r="AL58" s="1005">
        <f t="shared" si="7"/>
        <v>0</v>
      </c>
      <c r="AM58" s="1005">
        <v>122</v>
      </c>
      <c r="AN58" s="1005">
        <v>3.06</v>
      </c>
      <c r="AO58" s="1005">
        <v>97.6</v>
      </c>
      <c r="AP58" s="1005">
        <v>0.26369999999999999</v>
      </c>
      <c r="AQ58" s="1024">
        <f t="shared" si="32"/>
        <v>0.46296296296296297</v>
      </c>
      <c r="AR58" s="1005">
        <v>1054</v>
      </c>
      <c r="AS58" s="1005">
        <f t="shared" si="9"/>
        <v>1366</v>
      </c>
      <c r="AT58" s="1005">
        <f t="shared" si="10"/>
        <v>0</v>
      </c>
      <c r="AU58" s="1005">
        <v>122</v>
      </c>
      <c r="AV58" s="1005">
        <v>2.62</v>
      </c>
      <c r="AW58" s="1005">
        <v>97.6</v>
      </c>
      <c r="AX58" s="1005">
        <v>0.27300000000000002</v>
      </c>
      <c r="AY58" s="1024">
        <f t="shared" si="35"/>
        <v>0.55131467345207796</v>
      </c>
      <c r="AZ58" s="1005">
        <v>1040</v>
      </c>
      <c r="BA58" s="1005">
        <f t="shared" si="12"/>
        <v>1132</v>
      </c>
      <c r="BB58" s="1005">
        <f t="shared" si="13"/>
        <v>0</v>
      </c>
      <c r="BC58" s="1005">
        <v>122</v>
      </c>
      <c r="BD58" s="1005">
        <v>2.76</v>
      </c>
      <c r="BE58" s="1005">
        <v>97.6</v>
      </c>
      <c r="BF58" s="1005">
        <v>0.24560000000000001</v>
      </c>
      <c r="BG58" s="1024">
        <f t="shared" si="36"/>
        <v>0.61847436496805364</v>
      </c>
      <c r="BH58" s="1005">
        <v>1270</v>
      </c>
      <c r="BI58" s="1005">
        <f t="shared" si="15"/>
        <v>1232</v>
      </c>
      <c r="BJ58" s="1005">
        <f t="shared" si="16"/>
        <v>38</v>
      </c>
    </row>
    <row r="59" spans="1:62">
      <c r="A59" s="569" t="s">
        <v>2362</v>
      </c>
      <c r="B59" s="1004">
        <v>53</v>
      </c>
      <c r="C59" s="1005" t="s">
        <v>762</v>
      </c>
      <c r="D59" s="1005" t="s">
        <v>2011</v>
      </c>
      <c r="E59" s="1004" t="s">
        <v>1274</v>
      </c>
      <c r="F59" s="1005" t="s">
        <v>55</v>
      </c>
      <c r="G59" s="1004">
        <v>122</v>
      </c>
      <c r="H59" s="1005">
        <v>57.12</v>
      </c>
      <c r="I59" s="1005">
        <v>97.6</v>
      </c>
      <c r="J59" s="1005">
        <v>0.97340000000000004</v>
      </c>
      <c r="K59" s="1024">
        <f t="shared" si="28"/>
        <v>0.23709831154684094</v>
      </c>
      <c r="L59" s="1005">
        <v>9751</v>
      </c>
      <c r="M59" s="1005">
        <f t="shared" si="0"/>
        <v>24676</v>
      </c>
      <c r="N59" s="1005">
        <f t="shared" si="1"/>
        <v>0</v>
      </c>
      <c r="O59" s="1005">
        <v>122</v>
      </c>
      <c r="P59" s="1005">
        <v>57.52</v>
      </c>
      <c r="Q59" s="1005">
        <v>97.6</v>
      </c>
      <c r="R59" s="1005">
        <v>0.97560000000000002</v>
      </c>
      <c r="S59" s="1024">
        <f t="shared" si="29"/>
        <v>0.21502572270327663</v>
      </c>
      <c r="T59" s="1005">
        <v>9202</v>
      </c>
      <c r="U59" s="1005">
        <f t="shared" si="2"/>
        <v>25677</v>
      </c>
      <c r="V59" s="1005">
        <f t="shared" si="3"/>
        <v>0</v>
      </c>
      <c r="W59" s="1005">
        <v>122</v>
      </c>
      <c r="X59" s="1005">
        <v>64.88</v>
      </c>
      <c r="Y59" s="1005">
        <v>97.6</v>
      </c>
      <c r="Z59" s="1005">
        <v>0.97240000000000004</v>
      </c>
      <c r="AA59" s="1024">
        <f t="shared" si="30"/>
        <v>0.20173996437868202</v>
      </c>
      <c r="AB59" s="1005">
        <v>9424</v>
      </c>
      <c r="AC59" s="1005">
        <f t="shared" si="4"/>
        <v>28028</v>
      </c>
      <c r="AD59" s="1005">
        <f t="shared" si="5"/>
        <v>0</v>
      </c>
      <c r="AE59" s="1005">
        <v>122</v>
      </c>
      <c r="AF59" s="1005">
        <v>57.2</v>
      </c>
      <c r="AG59" s="1005">
        <v>97.6</v>
      </c>
      <c r="AH59" s="1005">
        <v>0.96850000000000003</v>
      </c>
      <c r="AI59" s="1024">
        <f t="shared" si="31"/>
        <v>0.21620516580193999</v>
      </c>
      <c r="AJ59" s="1005">
        <v>9201</v>
      </c>
      <c r="AK59" s="1005">
        <f t="shared" si="6"/>
        <v>25534</v>
      </c>
      <c r="AL59" s="1005">
        <f t="shared" si="7"/>
        <v>0</v>
      </c>
      <c r="AM59" s="1005">
        <v>122</v>
      </c>
      <c r="AN59" s="1005">
        <v>70.64</v>
      </c>
      <c r="AO59" s="1005">
        <v>97.6</v>
      </c>
      <c r="AP59" s="1005">
        <v>0.95709999999999995</v>
      </c>
      <c r="AQ59" s="1024">
        <f t="shared" si="32"/>
        <v>0.20414352951204956</v>
      </c>
      <c r="AR59" s="1005">
        <v>10729</v>
      </c>
      <c r="AS59" s="1005">
        <f t="shared" si="9"/>
        <v>31534</v>
      </c>
      <c r="AT59" s="1005">
        <f t="shared" si="10"/>
        <v>0</v>
      </c>
      <c r="AU59" s="1005">
        <v>122</v>
      </c>
      <c r="AV59" s="1005">
        <v>70.400000000000006</v>
      </c>
      <c r="AW59" s="1005">
        <v>97.6</v>
      </c>
      <c r="AX59" s="1005">
        <v>0.95630000000000004</v>
      </c>
      <c r="AY59" s="1024">
        <f t="shared" si="35"/>
        <v>0.23502604166666663</v>
      </c>
      <c r="AZ59" s="1005">
        <v>11913</v>
      </c>
      <c r="BA59" s="1005">
        <f t="shared" si="12"/>
        <v>30413</v>
      </c>
      <c r="BB59" s="1005">
        <f t="shared" si="13"/>
        <v>0</v>
      </c>
      <c r="BC59" s="1005">
        <v>122</v>
      </c>
      <c r="BD59" s="1005">
        <v>65.44</v>
      </c>
      <c r="BE59" s="1005">
        <v>97.6</v>
      </c>
      <c r="BF59" s="1005">
        <v>0.95040000000000002</v>
      </c>
      <c r="BG59" s="1024">
        <f t="shared" si="36"/>
        <v>0.20455001051607644</v>
      </c>
      <c r="BH59" s="1005">
        <v>9959</v>
      </c>
      <c r="BI59" s="1005">
        <f t="shared" si="15"/>
        <v>29212</v>
      </c>
      <c r="BJ59" s="1005">
        <f t="shared" si="16"/>
        <v>0</v>
      </c>
    </row>
    <row r="60" spans="1:62">
      <c r="A60" s="569" t="s">
        <v>2363</v>
      </c>
      <c r="B60" s="1004">
        <v>54</v>
      </c>
      <c r="C60" s="1005" t="s">
        <v>2048</v>
      </c>
      <c r="D60" s="1005" t="s">
        <v>2011</v>
      </c>
      <c r="E60" s="1004" t="s">
        <v>1274</v>
      </c>
      <c r="F60" s="1005" t="s">
        <v>55</v>
      </c>
      <c r="G60" s="1004">
        <v>122</v>
      </c>
      <c r="H60" s="1005">
        <v>48.36</v>
      </c>
      <c r="I60" s="1005">
        <v>97.6</v>
      </c>
      <c r="J60" s="1005">
        <v>0.95250000000000001</v>
      </c>
      <c r="K60" s="1024">
        <f t="shared" si="28"/>
        <v>0.24960366694237665</v>
      </c>
      <c r="L60" s="1005">
        <v>8691</v>
      </c>
      <c r="M60" s="1005">
        <f t="shared" si="0"/>
        <v>20892</v>
      </c>
      <c r="N60" s="1005">
        <f t="shared" si="1"/>
        <v>0</v>
      </c>
      <c r="O60" s="1005">
        <v>122</v>
      </c>
      <c r="P60" s="1005">
        <v>51</v>
      </c>
      <c r="Q60" s="1005">
        <v>97.6</v>
      </c>
      <c r="R60" s="1005">
        <v>0.92679999999999996</v>
      </c>
      <c r="S60" s="1024">
        <f t="shared" si="29"/>
        <v>0.18050284629981025</v>
      </c>
      <c r="T60" s="1005">
        <v>6849</v>
      </c>
      <c r="U60" s="1005">
        <f t="shared" si="2"/>
        <v>22766</v>
      </c>
      <c r="V60" s="1005">
        <f t="shared" si="3"/>
        <v>0</v>
      </c>
      <c r="W60" s="1005">
        <v>122</v>
      </c>
      <c r="X60" s="1005">
        <v>44.52</v>
      </c>
      <c r="Y60" s="1005">
        <v>97.6</v>
      </c>
      <c r="Z60" s="1005">
        <v>0.94989999999999997</v>
      </c>
      <c r="AA60" s="1024">
        <f t="shared" si="30"/>
        <v>0.28601377657981431</v>
      </c>
      <c r="AB60" s="1005">
        <v>9168</v>
      </c>
      <c r="AC60" s="1005">
        <f t="shared" si="4"/>
        <v>19233</v>
      </c>
      <c r="AD60" s="1005">
        <f t="shared" si="5"/>
        <v>0</v>
      </c>
      <c r="AE60" s="1005">
        <v>122</v>
      </c>
      <c r="AF60" s="1005">
        <v>50.4</v>
      </c>
      <c r="AG60" s="1005">
        <v>97.6</v>
      </c>
      <c r="AH60" s="1005">
        <v>0.94330000000000003</v>
      </c>
      <c r="AI60" s="1024">
        <f t="shared" si="31"/>
        <v>0.21716056494282301</v>
      </c>
      <c r="AJ60" s="1005">
        <v>8143</v>
      </c>
      <c r="AK60" s="1005">
        <f t="shared" si="6"/>
        <v>22499</v>
      </c>
      <c r="AL60" s="1005">
        <f t="shared" si="7"/>
        <v>0</v>
      </c>
      <c r="AM60" s="1005">
        <v>122</v>
      </c>
      <c r="AN60" s="1005">
        <v>36.479999999999997</v>
      </c>
      <c r="AO60" s="1005">
        <v>97.6</v>
      </c>
      <c r="AP60" s="1005">
        <v>0.62519999999999998</v>
      </c>
      <c r="AQ60" s="1024">
        <f t="shared" si="32"/>
        <v>6.3998832767402383E-2</v>
      </c>
      <c r="AR60" s="1005">
        <v>1737</v>
      </c>
      <c r="AS60" s="1005">
        <f t="shared" si="9"/>
        <v>16285</v>
      </c>
      <c r="AT60" s="1005">
        <f t="shared" si="10"/>
        <v>0</v>
      </c>
      <c r="AU60" s="1005">
        <v>122</v>
      </c>
      <c r="AV60" s="1005">
        <v>50.28</v>
      </c>
      <c r="AW60" s="1005">
        <v>97.6</v>
      </c>
      <c r="AX60" s="1005">
        <v>0.96299999999999997</v>
      </c>
      <c r="AY60" s="1024">
        <f t="shared" si="35"/>
        <v>0.2504861663572881</v>
      </c>
      <c r="AZ60" s="1005">
        <v>9068</v>
      </c>
      <c r="BA60" s="1005">
        <f t="shared" si="12"/>
        <v>21721</v>
      </c>
      <c r="BB60" s="1005">
        <f t="shared" si="13"/>
        <v>0</v>
      </c>
      <c r="BC60" s="1005">
        <v>122</v>
      </c>
      <c r="BD60" s="1005">
        <v>5.52</v>
      </c>
      <c r="BE60" s="1005">
        <v>97.6</v>
      </c>
      <c r="BF60" s="1005">
        <v>0.54190000000000005</v>
      </c>
      <c r="BG60" s="1024">
        <f t="shared" si="36"/>
        <v>0.4119915848527349</v>
      </c>
      <c r="BH60" s="1005">
        <v>1692</v>
      </c>
      <c r="BI60" s="1005">
        <f t="shared" si="15"/>
        <v>2464</v>
      </c>
      <c r="BJ60" s="1005">
        <f t="shared" si="16"/>
        <v>0</v>
      </c>
    </row>
    <row r="61" spans="1:62">
      <c r="A61" s="569" t="s">
        <v>2364</v>
      </c>
      <c r="B61" s="1004">
        <v>55</v>
      </c>
      <c r="C61" s="1005" t="s">
        <v>623</v>
      </c>
      <c r="D61" s="1005" t="s">
        <v>2051</v>
      </c>
      <c r="E61" s="1004" t="s">
        <v>1274</v>
      </c>
      <c r="F61" s="1005" t="s">
        <v>55</v>
      </c>
      <c r="G61" s="1004">
        <v>122</v>
      </c>
      <c r="H61" s="1005">
        <v>29.16</v>
      </c>
      <c r="I61" s="1005">
        <v>97.6</v>
      </c>
      <c r="J61" s="1005">
        <v>0.95720000000000005</v>
      </c>
      <c r="K61" s="1024">
        <f t="shared" si="28"/>
        <v>0.24405578417924095</v>
      </c>
      <c r="L61" s="1005">
        <v>5124</v>
      </c>
      <c r="M61" s="1005">
        <f t="shared" si="0"/>
        <v>12597</v>
      </c>
      <c r="N61" s="1005">
        <f t="shared" si="1"/>
        <v>0</v>
      </c>
      <c r="O61" s="1005">
        <v>122</v>
      </c>
      <c r="P61" s="1005">
        <v>18</v>
      </c>
      <c r="Q61" s="1005">
        <v>97.6</v>
      </c>
      <c r="R61" s="1005">
        <v>0.87450000000000006</v>
      </c>
      <c r="S61" s="1024">
        <f t="shared" si="29"/>
        <v>0.24551971326164876</v>
      </c>
      <c r="T61" s="1005">
        <v>3288</v>
      </c>
      <c r="U61" s="1005">
        <f t="shared" si="2"/>
        <v>8035</v>
      </c>
      <c r="V61" s="1005">
        <f t="shared" si="3"/>
        <v>0</v>
      </c>
      <c r="W61" s="1005">
        <v>122</v>
      </c>
      <c r="X61" s="1005">
        <v>29.16</v>
      </c>
      <c r="Y61" s="1005">
        <v>97.6</v>
      </c>
      <c r="Z61" s="1005">
        <v>0.87929999999999997</v>
      </c>
      <c r="AA61" s="1024">
        <f t="shared" si="30"/>
        <v>0.16741921963115378</v>
      </c>
      <c r="AB61" s="1005">
        <v>3515</v>
      </c>
      <c r="AC61" s="1005">
        <f t="shared" si="4"/>
        <v>12597</v>
      </c>
      <c r="AD61" s="1005">
        <f t="shared" si="5"/>
        <v>0</v>
      </c>
      <c r="AE61" s="1005">
        <v>122</v>
      </c>
      <c r="AF61" s="1005">
        <v>30.96</v>
      </c>
      <c r="AG61" s="1005">
        <v>97.6</v>
      </c>
      <c r="AH61" s="1005">
        <v>0.94169999999999998</v>
      </c>
      <c r="AI61" s="1024">
        <f t="shared" si="31"/>
        <v>0.24355047095107107</v>
      </c>
      <c r="AJ61" s="1005">
        <v>5610</v>
      </c>
      <c r="AK61" s="1005">
        <f t="shared" si="6"/>
        <v>13821</v>
      </c>
      <c r="AL61" s="1005">
        <f t="shared" si="7"/>
        <v>0</v>
      </c>
      <c r="AM61" s="1005">
        <v>122</v>
      </c>
      <c r="AN61" s="1005">
        <v>29.64</v>
      </c>
      <c r="AO61" s="1005">
        <v>97.6</v>
      </c>
      <c r="AP61" s="1005">
        <v>0.93149999999999999</v>
      </c>
      <c r="AQ61" s="1024">
        <f t="shared" si="32"/>
        <v>0.227324670236385</v>
      </c>
      <c r="AR61" s="1005">
        <v>5013</v>
      </c>
      <c r="AS61" s="1005">
        <f t="shared" si="9"/>
        <v>13231</v>
      </c>
      <c r="AT61" s="1005">
        <f t="shared" si="10"/>
        <v>0</v>
      </c>
      <c r="AU61" s="1005">
        <v>122</v>
      </c>
      <c r="AV61" s="1005">
        <v>29.28</v>
      </c>
      <c r="AW61" s="1005">
        <v>97.6</v>
      </c>
      <c r="AX61" s="1005">
        <v>0.95179999999999998</v>
      </c>
      <c r="AY61" s="1024">
        <f t="shared" si="35"/>
        <v>0.24941180935033391</v>
      </c>
      <c r="AZ61" s="1005">
        <v>5258</v>
      </c>
      <c r="BA61" s="1005">
        <f t="shared" si="12"/>
        <v>12649</v>
      </c>
      <c r="BB61" s="1005">
        <f t="shared" si="13"/>
        <v>0</v>
      </c>
      <c r="BC61" s="1005">
        <v>122</v>
      </c>
      <c r="BD61" s="1005">
        <v>24</v>
      </c>
      <c r="BE61" s="1005">
        <v>97.6</v>
      </c>
      <c r="BF61" s="1005">
        <v>0.85409999999999997</v>
      </c>
      <c r="BG61" s="1024">
        <f t="shared" si="36"/>
        <v>0.19388440860215053</v>
      </c>
      <c r="BH61" s="1005">
        <v>3462</v>
      </c>
      <c r="BI61" s="1005">
        <f t="shared" si="15"/>
        <v>10714</v>
      </c>
      <c r="BJ61" s="1005">
        <f t="shared" si="16"/>
        <v>0</v>
      </c>
    </row>
    <row r="62" spans="1:62">
      <c r="A62" s="569" t="s">
        <v>2365</v>
      </c>
      <c r="B62" s="1004">
        <v>56</v>
      </c>
      <c r="C62" s="1005" t="s">
        <v>2366</v>
      </c>
      <c r="D62" s="1005" t="s">
        <v>2203</v>
      </c>
      <c r="E62" s="1004" t="s">
        <v>1274</v>
      </c>
      <c r="F62" s="1005" t="s">
        <v>55</v>
      </c>
      <c r="G62" s="1004"/>
      <c r="H62" s="1005"/>
      <c r="I62" s="1005"/>
      <c r="J62" s="1005"/>
      <c r="K62" s="1024">
        <v>0</v>
      </c>
      <c r="L62" s="1005"/>
      <c r="M62" s="1005">
        <f t="shared" si="0"/>
        <v>0</v>
      </c>
      <c r="N62" s="1005">
        <f t="shared" si="1"/>
        <v>0</v>
      </c>
      <c r="O62" s="1005">
        <v>122</v>
      </c>
      <c r="P62" s="1005">
        <v>95.84</v>
      </c>
      <c r="Q62" s="1005">
        <v>97.6</v>
      </c>
      <c r="R62" s="1005">
        <v>0.92300000000000004</v>
      </c>
      <c r="S62" s="1024">
        <f t="shared" si="29"/>
        <v>0.14473046475308307</v>
      </c>
      <c r="T62" s="1005">
        <v>10320</v>
      </c>
      <c r="U62" s="1005">
        <f t="shared" si="2"/>
        <v>42783</v>
      </c>
      <c r="V62" s="1005">
        <f t="shared" si="3"/>
        <v>0</v>
      </c>
      <c r="W62" s="1005">
        <v>122</v>
      </c>
      <c r="X62" s="1005">
        <v>110.56</v>
      </c>
      <c r="Y62" s="1005">
        <v>110.56</v>
      </c>
      <c r="Z62" s="1005">
        <v>0.8952</v>
      </c>
      <c r="AA62" s="1024">
        <f t="shared" si="30"/>
        <v>0.23118417350056281</v>
      </c>
      <c r="AB62" s="1005">
        <v>18403</v>
      </c>
      <c r="AC62" s="1005">
        <f t="shared" si="4"/>
        <v>47762</v>
      </c>
      <c r="AD62" s="1005">
        <f t="shared" si="5"/>
        <v>0</v>
      </c>
      <c r="AE62" s="1005">
        <v>122</v>
      </c>
      <c r="AF62" s="1005">
        <v>83.36</v>
      </c>
      <c r="AG62" s="1005">
        <v>97.6</v>
      </c>
      <c r="AH62" s="1005">
        <v>0.91549999999999998</v>
      </c>
      <c r="AI62" s="1024">
        <f t="shared" si="31"/>
        <v>0.20420884671743753</v>
      </c>
      <c r="AJ62" s="1005">
        <v>12665</v>
      </c>
      <c r="AK62" s="1005">
        <f t="shared" si="6"/>
        <v>37212</v>
      </c>
      <c r="AL62" s="1005">
        <f t="shared" si="7"/>
        <v>0</v>
      </c>
      <c r="AM62" s="1005">
        <v>122</v>
      </c>
      <c r="AN62" s="1005">
        <v>100.88</v>
      </c>
      <c r="AO62" s="1005">
        <v>100.88</v>
      </c>
      <c r="AP62" s="1005">
        <v>0.90259999999999996</v>
      </c>
      <c r="AQ62" s="1024">
        <f t="shared" si="32"/>
        <v>0.17893611487725222</v>
      </c>
      <c r="AR62" s="1005">
        <v>13430</v>
      </c>
      <c r="AS62" s="1005">
        <f t="shared" si="9"/>
        <v>45033</v>
      </c>
      <c r="AT62" s="1005">
        <f t="shared" si="10"/>
        <v>0</v>
      </c>
      <c r="AU62" s="1005">
        <v>122</v>
      </c>
      <c r="AV62" s="1005">
        <v>126.56</v>
      </c>
      <c r="AW62" s="1005">
        <v>126.56</v>
      </c>
      <c r="AX62" s="1005">
        <v>0.92369999999999997</v>
      </c>
      <c r="AY62" s="1024">
        <f t="shared" si="35"/>
        <v>0.18490351524090462</v>
      </c>
      <c r="AZ62" s="1005">
        <v>16849</v>
      </c>
      <c r="BA62" s="1005">
        <f t="shared" si="12"/>
        <v>54674</v>
      </c>
      <c r="BB62" s="1005">
        <f t="shared" si="13"/>
        <v>0</v>
      </c>
      <c r="BC62" s="1005">
        <v>122</v>
      </c>
      <c r="BD62" s="1005">
        <v>115.68</v>
      </c>
      <c r="BE62" s="1005">
        <v>115.68</v>
      </c>
      <c r="BF62" s="1005">
        <v>0.90429999999999999</v>
      </c>
      <c r="BG62" s="1024">
        <f t="shared" si="36"/>
        <v>0.1899241883430747</v>
      </c>
      <c r="BH62" s="1005">
        <v>16346</v>
      </c>
      <c r="BI62" s="1005">
        <f t="shared" si="15"/>
        <v>51640</v>
      </c>
      <c r="BJ62" s="1005">
        <f t="shared" si="16"/>
        <v>0</v>
      </c>
    </row>
    <row r="63" spans="1:62">
      <c r="A63" s="569" t="s">
        <v>2367</v>
      </c>
      <c r="B63" s="1004">
        <v>57</v>
      </c>
      <c r="C63" s="1005" t="s">
        <v>1809</v>
      </c>
      <c r="D63" s="1005" t="s">
        <v>2054</v>
      </c>
      <c r="E63" s="1004" t="s">
        <v>1274</v>
      </c>
      <c r="F63" s="1005" t="s">
        <v>55</v>
      </c>
      <c r="G63" s="1004">
        <v>122.5</v>
      </c>
      <c r="H63" s="1005">
        <v>136.32</v>
      </c>
      <c r="I63" s="1005">
        <v>136.32</v>
      </c>
      <c r="J63" s="1005">
        <v>0.8831</v>
      </c>
      <c r="K63" s="1024">
        <f>+(L63/(24*30*H63))</f>
        <v>0.63496429968701096</v>
      </c>
      <c r="L63" s="1005">
        <v>62322</v>
      </c>
      <c r="M63" s="1005">
        <f t="shared" si="0"/>
        <v>58890</v>
      </c>
      <c r="N63" s="1005">
        <f t="shared" si="1"/>
        <v>3432</v>
      </c>
      <c r="O63" s="1005">
        <v>122.5</v>
      </c>
      <c r="P63" s="1005">
        <v>141.12</v>
      </c>
      <c r="Q63" s="1005">
        <v>141.12</v>
      </c>
      <c r="R63" s="1005">
        <v>0.88780000000000003</v>
      </c>
      <c r="S63" s="1024">
        <f t="shared" si="29"/>
        <v>0.54440627057274527</v>
      </c>
      <c r="T63" s="1005">
        <v>57159</v>
      </c>
      <c r="U63" s="1005">
        <f t="shared" si="2"/>
        <v>62996</v>
      </c>
      <c r="V63" s="1005">
        <f t="shared" si="3"/>
        <v>0</v>
      </c>
      <c r="W63" s="1005">
        <v>122.5</v>
      </c>
      <c r="X63" s="1005">
        <v>127.68</v>
      </c>
      <c r="Y63" s="1005">
        <v>127.68</v>
      </c>
      <c r="Z63" s="1005">
        <v>0.89780000000000004</v>
      </c>
      <c r="AA63" s="1024">
        <f t="shared" si="30"/>
        <v>0.54948569340016706</v>
      </c>
      <c r="AB63" s="1005">
        <v>50514</v>
      </c>
      <c r="AC63" s="1005">
        <f t="shared" si="4"/>
        <v>55158</v>
      </c>
      <c r="AD63" s="1005">
        <f t="shared" si="5"/>
        <v>0</v>
      </c>
      <c r="AE63" s="1005">
        <v>122.5</v>
      </c>
      <c r="AF63" s="1005">
        <v>112.56</v>
      </c>
      <c r="AG63" s="1005">
        <v>122.5</v>
      </c>
      <c r="AH63" s="1005">
        <v>0.92220000000000002</v>
      </c>
      <c r="AI63" s="1024">
        <f t="shared" si="31"/>
        <v>0.53981962308274301</v>
      </c>
      <c r="AJ63" s="1005">
        <v>45207</v>
      </c>
      <c r="AK63" s="1005">
        <f t="shared" si="6"/>
        <v>50247</v>
      </c>
      <c r="AL63" s="1005">
        <f t="shared" si="7"/>
        <v>0</v>
      </c>
      <c r="AM63" s="1005">
        <v>122.5</v>
      </c>
      <c r="AN63" s="1005">
        <v>109.92</v>
      </c>
      <c r="AO63" s="1005">
        <v>122.5</v>
      </c>
      <c r="AP63" s="1005">
        <v>0.97850000000000004</v>
      </c>
      <c r="AQ63" s="1024">
        <f t="shared" si="32"/>
        <v>0.38998303751702118</v>
      </c>
      <c r="AR63" s="1005">
        <v>31893</v>
      </c>
      <c r="AS63" s="1005">
        <f t="shared" si="9"/>
        <v>49068</v>
      </c>
      <c r="AT63" s="1005">
        <f t="shared" si="10"/>
        <v>0</v>
      </c>
      <c r="AU63" s="1005">
        <v>122.5</v>
      </c>
      <c r="AV63" s="1005">
        <v>116.88</v>
      </c>
      <c r="AW63" s="1005">
        <v>122.5</v>
      </c>
      <c r="AX63" s="1005">
        <v>0.9839</v>
      </c>
      <c r="AY63" s="1024">
        <f t="shared" si="35"/>
        <v>0.38140970796258272</v>
      </c>
      <c r="AZ63" s="1005">
        <v>32097</v>
      </c>
      <c r="BA63" s="1005">
        <f t="shared" si="12"/>
        <v>50492</v>
      </c>
      <c r="BB63" s="1005">
        <f t="shared" si="13"/>
        <v>0</v>
      </c>
      <c r="BC63" s="1005">
        <v>122.5</v>
      </c>
      <c r="BD63" s="1005">
        <v>110.88</v>
      </c>
      <c r="BE63" s="1005">
        <v>122.5</v>
      </c>
      <c r="BF63" s="1005">
        <v>0.97819999999999996</v>
      </c>
      <c r="BG63" s="1024">
        <f t="shared" si="36"/>
        <v>0.24692489410231344</v>
      </c>
      <c r="BH63" s="1005">
        <v>20370</v>
      </c>
      <c r="BI63" s="1005">
        <f t="shared" si="15"/>
        <v>49497</v>
      </c>
      <c r="BJ63" s="1005">
        <f t="shared" si="16"/>
        <v>0</v>
      </c>
    </row>
    <row r="64" spans="1:62">
      <c r="A64" s="569" t="s">
        <v>2368</v>
      </c>
      <c r="B64" s="1004">
        <v>58</v>
      </c>
      <c r="C64" s="1005" t="s">
        <v>1750</v>
      </c>
      <c r="D64" s="1005" t="s">
        <v>2011</v>
      </c>
      <c r="E64" s="1004" t="s">
        <v>1274</v>
      </c>
      <c r="F64" s="1005" t="s">
        <v>55</v>
      </c>
      <c r="G64" s="1004">
        <v>123</v>
      </c>
      <c r="H64" s="1005">
        <v>11.12</v>
      </c>
      <c r="I64" s="1005">
        <v>98.4</v>
      </c>
      <c r="J64" s="1005">
        <v>0.46600000000000003</v>
      </c>
      <c r="K64" s="1024">
        <f>+(L64/(24*30*H64))</f>
        <v>0.32399080735411673</v>
      </c>
      <c r="L64" s="1005">
        <v>2594</v>
      </c>
      <c r="M64" s="1005">
        <f t="shared" si="0"/>
        <v>4804</v>
      </c>
      <c r="N64" s="1005">
        <f t="shared" si="1"/>
        <v>0</v>
      </c>
      <c r="O64" s="1005">
        <v>123</v>
      </c>
      <c r="P64" s="1005">
        <v>9.44</v>
      </c>
      <c r="Q64" s="1005">
        <v>98.4</v>
      </c>
      <c r="R64" s="1005">
        <v>0.4118</v>
      </c>
      <c r="S64" s="1024">
        <f t="shared" si="29"/>
        <v>0.35367687260798253</v>
      </c>
      <c r="T64" s="1005">
        <v>2484</v>
      </c>
      <c r="U64" s="1005">
        <f t="shared" si="2"/>
        <v>4214</v>
      </c>
      <c r="V64" s="1005">
        <f t="shared" si="3"/>
        <v>0</v>
      </c>
      <c r="W64" s="1005">
        <v>123</v>
      </c>
      <c r="X64" s="1005">
        <v>235.76</v>
      </c>
      <c r="Y64" s="1005">
        <v>235.76</v>
      </c>
      <c r="Z64" s="1005">
        <v>0.79090000000000005</v>
      </c>
      <c r="AA64" s="1024">
        <f t="shared" si="30"/>
        <v>3.4940193417034277E-2</v>
      </c>
      <c r="AB64" s="1005">
        <v>5931</v>
      </c>
      <c r="AC64" s="1005">
        <f t="shared" si="4"/>
        <v>101848</v>
      </c>
      <c r="AD64" s="1005">
        <f t="shared" si="5"/>
        <v>0</v>
      </c>
      <c r="AE64" s="1005">
        <v>123</v>
      </c>
      <c r="AF64" s="1005">
        <v>27.76</v>
      </c>
      <c r="AG64" s="1005">
        <v>98.4</v>
      </c>
      <c r="AH64" s="1005">
        <v>0.38250000000000001</v>
      </c>
      <c r="AI64" s="1024">
        <f t="shared" si="31"/>
        <v>0.11237837377211737</v>
      </c>
      <c r="AJ64" s="1005">
        <v>2321</v>
      </c>
      <c r="AK64" s="1005">
        <f t="shared" si="6"/>
        <v>12392</v>
      </c>
      <c r="AL64" s="1005">
        <f t="shared" si="7"/>
        <v>0</v>
      </c>
      <c r="AM64" s="1005">
        <v>123</v>
      </c>
      <c r="AN64" s="1005">
        <v>7.6</v>
      </c>
      <c r="AO64" s="1005">
        <v>98.4</v>
      </c>
      <c r="AP64" s="1005">
        <v>0.3674</v>
      </c>
      <c r="AQ64" s="1024">
        <f t="shared" si="32"/>
        <v>0.44956140350877194</v>
      </c>
      <c r="AR64" s="1005">
        <v>2542</v>
      </c>
      <c r="AS64" s="1005">
        <f t="shared" si="9"/>
        <v>3393</v>
      </c>
      <c r="AT64" s="1005">
        <f t="shared" si="10"/>
        <v>0</v>
      </c>
      <c r="AU64" s="1005">
        <v>123</v>
      </c>
      <c r="AV64" s="1005">
        <v>5.36</v>
      </c>
      <c r="AW64" s="1005">
        <v>98.4</v>
      </c>
      <c r="AX64" s="1005">
        <v>0.84830000000000005</v>
      </c>
      <c r="AY64" s="1024">
        <f t="shared" si="35"/>
        <v>0.27000414593698174</v>
      </c>
      <c r="AZ64" s="1005">
        <v>1042</v>
      </c>
      <c r="BA64" s="1005">
        <f t="shared" si="12"/>
        <v>2316</v>
      </c>
      <c r="BB64" s="1005">
        <f t="shared" si="13"/>
        <v>0</v>
      </c>
      <c r="BC64" s="1005">
        <v>123</v>
      </c>
      <c r="BD64" s="1005">
        <v>5.36</v>
      </c>
      <c r="BE64" s="1005">
        <v>98.4</v>
      </c>
      <c r="BF64" s="1005">
        <v>0.92649999999999999</v>
      </c>
      <c r="BG64" s="1024">
        <f t="shared" si="36"/>
        <v>0.24223639865190177</v>
      </c>
      <c r="BH64" s="1005">
        <v>966</v>
      </c>
      <c r="BI64" s="1005">
        <f t="shared" si="15"/>
        <v>2393</v>
      </c>
      <c r="BJ64" s="1005">
        <f t="shared" si="16"/>
        <v>0</v>
      </c>
    </row>
    <row r="65" spans="1:62">
      <c r="A65" s="569" t="s">
        <v>2369</v>
      </c>
      <c r="B65" s="1004">
        <v>59</v>
      </c>
      <c r="C65" s="1005" t="s">
        <v>2370</v>
      </c>
      <c r="D65" s="1005" t="s">
        <v>2203</v>
      </c>
      <c r="E65" s="1004" t="s">
        <v>1274</v>
      </c>
      <c r="F65" s="1005" t="s">
        <v>55</v>
      </c>
      <c r="G65" s="1004">
        <v>123</v>
      </c>
      <c r="H65" s="1005">
        <v>82.72</v>
      </c>
      <c r="I65" s="1005">
        <v>98.4</v>
      </c>
      <c r="J65" s="1005">
        <v>0.8548</v>
      </c>
      <c r="K65" s="1024">
        <f>+(L65/(24*30*H65))</f>
        <v>6.9410863958736302E-2</v>
      </c>
      <c r="L65" s="1005">
        <v>4134</v>
      </c>
      <c r="M65" s="1005">
        <f t="shared" si="0"/>
        <v>35735</v>
      </c>
      <c r="N65" s="1005">
        <f t="shared" si="1"/>
        <v>0</v>
      </c>
      <c r="O65" s="1005">
        <v>123</v>
      </c>
      <c r="P65" s="1005">
        <v>58.8</v>
      </c>
      <c r="Q65" s="1005">
        <v>98.4</v>
      </c>
      <c r="R65" s="1005">
        <v>0.83440000000000003</v>
      </c>
      <c r="S65" s="1024">
        <f t="shared" si="29"/>
        <v>0.26031380294053108</v>
      </c>
      <c r="T65" s="1005">
        <v>11388</v>
      </c>
      <c r="U65" s="1005">
        <f t="shared" si="2"/>
        <v>26248</v>
      </c>
      <c r="V65" s="1005">
        <f t="shared" si="3"/>
        <v>0</v>
      </c>
      <c r="W65" s="1005">
        <v>123</v>
      </c>
      <c r="X65" s="1005">
        <v>31.76</v>
      </c>
      <c r="Y65" s="1005">
        <v>98.4</v>
      </c>
      <c r="Z65" s="1005">
        <v>0.87</v>
      </c>
      <c r="AA65" s="1024">
        <f t="shared" si="30"/>
        <v>0.14431150293870695</v>
      </c>
      <c r="AB65" s="1005">
        <v>3300</v>
      </c>
      <c r="AC65" s="1005">
        <f t="shared" si="4"/>
        <v>13720</v>
      </c>
      <c r="AD65" s="1005">
        <f t="shared" si="5"/>
        <v>0</v>
      </c>
      <c r="AE65" s="1005">
        <v>123</v>
      </c>
      <c r="AF65" s="1005">
        <v>72</v>
      </c>
      <c r="AG65" s="1005">
        <v>98.4</v>
      </c>
      <c r="AH65" s="1005">
        <v>0.84230000000000005</v>
      </c>
      <c r="AI65" s="1024">
        <f t="shared" si="31"/>
        <v>6.5225507765830346E-2</v>
      </c>
      <c r="AJ65" s="1005">
        <v>3494</v>
      </c>
      <c r="AK65" s="1005">
        <f t="shared" si="6"/>
        <v>32141</v>
      </c>
      <c r="AL65" s="1005">
        <f t="shared" si="7"/>
        <v>0</v>
      </c>
      <c r="AM65" s="1005">
        <v>123</v>
      </c>
      <c r="AN65" s="1005">
        <v>95.36</v>
      </c>
      <c r="AO65" s="1005">
        <v>98.4</v>
      </c>
      <c r="AP65" s="1005">
        <v>0.80979999999999996</v>
      </c>
      <c r="AQ65" s="1024">
        <f t="shared" si="32"/>
        <v>0.30226431135887999</v>
      </c>
      <c r="AR65" s="1005">
        <v>21445</v>
      </c>
      <c r="AS65" s="1005">
        <f t="shared" si="9"/>
        <v>42569</v>
      </c>
      <c r="AT65" s="1005">
        <f t="shared" si="10"/>
        <v>0</v>
      </c>
      <c r="AU65" s="1005">
        <v>123</v>
      </c>
      <c r="AV65" s="1005">
        <v>106.56</v>
      </c>
      <c r="AW65" s="1005">
        <v>106.56</v>
      </c>
      <c r="AX65" s="1005">
        <v>0.80610000000000004</v>
      </c>
      <c r="AY65" s="1024">
        <f t="shared" si="35"/>
        <v>0.37146521521521525</v>
      </c>
      <c r="AZ65" s="1005">
        <v>28500</v>
      </c>
      <c r="BA65" s="1005">
        <f t="shared" si="12"/>
        <v>46034</v>
      </c>
      <c r="BB65" s="1005">
        <f t="shared" si="13"/>
        <v>0</v>
      </c>
      <c r="BC65" s="1005">
        <v>123</v>
      </c>
      <c r="BD65" s="1005">
        <v>38</v>
      </c>
      <c r="BE65" s="1005">
        <v>98.4</v>
      </c>
      <c r="BF65" s="1005">
        <v>0.6956</v>
      </c>
      <c r="BG65" s="1024">
        <f t="shared" si="36"/>
        <v>0.14501980758347482</v>
      </c>
      <c r="BH65" s="1005">
        <v>4100</v>
      </c>
      <c r="BI65" s="1005">
        <f t="shared" si="15"/>
        <v>16963</v>
      </c>
      <c r="BJ65" s="1005">
        <f t="shared" si="16"/>
        <v>0</v>
      </c>
    </row>
    <row r="66" spans="1:62">
      <c r="A66" s="569" t="s">
        <v>2371</v>
      </c>
      <c r="B66" s="1004">
        <v>60</v>
      </c>
      <c r="C66" s="1005" t="s">
        <v>1751</v>
      </c>
      <c r="D66" s="1005" t="s">
        <v>2011</v>
      </c>
      <c r="E66" s="1004" t="s">
        <v>1274</v>
      </c>
      <c r="F66" s="1005" t="s">
        <v>55</v>
      </c>
      <c r="G66" s="1004">
        <v>123</v>
      </c>
      <c r="H66" s="1005">
        <v>113.92</v>
      </c>
      <c r="I66" s="1005">
        <v>113.92</v>
      </c>
      <c r="J66" s="1005">
        <v>0.9597</v>
      </c>
      <c r="K66" s="1024">
        <f>+(L66/(24*30*H66))</f>
        <v>0.3278616573033708</v>
      </c>
      <c r="L66" s="1005">
        <v>26892</v>
      </c>
      <c r="M66" s="1005">
        <f t="shared" si="0"/>
        <v>49213</v>
      </c>
      <c r="N66" s="1005">
        <f t="shared" si="1"/>
        <v>0</v>
      </c>
      <c r="O66" s="1005">
        <v>123</v>
      </c>
      <c r="P66" s="1005">
        <v>120.16</v>
      </c>
      <c r="Q66" s="1005">
        <v>120.16</v>
      </c>
      <c r="R66" s="1005">
        <v>0.9909</v>
      </c>
      <c r="S66" s="1024">
        <f t="shared" si="29"/>
        <v>0.38858359105422163</v>
      </c>
      <c r="T66" s="1005">
        <v>34739</v>
      </c>
      <c r="U66" s="1005">
        <f t="shared" si="2"/>
        <v>53639</v>
      </c>
      <c r="V66" s="1005">
        <f t="shared" si="3"/>
        <v>0</v>
      </c>
      <c r="W66" s="1005">
        <v>123</v>
      </c>
      <c r="X66" s="1005">
        <v>106.32</v>
      </c>
      <c r="Y66" s="1005">
        <v>106.32</v>
      </c>
      <c r="Z66" s="1005">
        <v>1.0052000000000001</v>
      </c>
      <c r="AA66" s="1024">
        <f t="shared" si="30"/>
        <v>0.34639923501379488</v>
      </c>
      <c r="AB66" s="1005">
        <v>26517</v>
      </c>
      <c r="AC66" s="1005">
        <f t="shared" si="4"/>
        <v>45930</v>
      </c>
      <c r="AD66" s="1005">
        <f t="shared" si="5"/>
        <v>0</v>
      </c>
      <c r="AE66" s="1005">
        <v>123</v>
      </c>
      <c r="AF66" s="1005">
        <v>123.92</v>
      </c>
      <c r="AG66" s="1005">
        <v>123.92</v>
      </c>
      <c r="AH66" s="1005">
        <v>0.98240000000000005</v>
      </c>
      <c r="AI66" s="1024">
        <f t="shared" si="31"/>
        <v>0.40027558535857338</v>
      </c>
      <c r="AJ66" s="1005">
        <v>36904</v>
      </c>
      <c r="AK66" s="1005">
        <f t="shared" si="6"/>
        <v>55318</v>
      </c>
      <c r="AL66" s="1005">
        <f t="shared" si="7"/>
        <v>0</v>
      </c>
      <c r="AM66" s="1005">
        <v>123</v>
      </c>
      <c r="AN66" s="1005">
        <v>135.84</v>
      </c>
      <c r="AO66" s="1005">
        <v>135.84</v>
      </c>
      <c r="AP66" s="1005">
        <v>0.97950000000000004</v>
      </c>
      <c r="AQ66" s="1024">
        <f t="shared" si="32"/>
        <v>0.35633517294223438</v>
      </c>
      <c r="AR66" s="1005">
        <v>36013</v>
      </c>
      <c r="AS66" s="1005">
        <f t="shared" si="9"/>
        <v>60639</v>
      </c>
      <c r="AT66" s="1005">
        <f t="shared" si="10"/>
        <v>0</v>
      </c>
      <c r="AU66" s="1005">
        <v>123</v>
      </c>
      <c r="AV66" s="1005">
        <v>155.04</v>
      </c>
      <c r="AW66" s="1005">
        <v>155.04</v>
      </c>
      <c r="AX66" s="1005">
        <v>0.97599999999999998</v>
      </c>
      <c r="AY66" s="1024">
        <f t="shared" si="35"/>
        <v>0.3178032909070061</v>
      </c>
      <c r="AZ66" s="1005">
        <v>35476</v>
      </c>
      <c r="BA66" s="1005">
        <f t="shared" si="12"/>
        <v>66977</v>
      </c>
      <c r="BB66" s="1005">
        <f t="shared" si="13"/>
        <v>0</v>
      </c>
      <c r="BC66" s="1005">
        <v>123</v>
      </c>
      <c r="BD66" s="1005">
        <v>140.80000000000001</v>
      </c>
      <c r="BE66" s="1005">
        <v>140.80000000000001</v>
      </c>
      <c r="BF66" s="1005">
        <v>0.9677</v>
      </c>
      <c r="BG66" s="1024">
        <f t="shared" si="36"/>
        <v>0.33479960899315736</v>
      </c>
      <c r="BH66" s="1005">
        <v>35072</v>
      </c>
      <c r="BI66" s="1005">
        <f t="shared" si="15"/>
        <v>62853</v>
      </c>
      <c r="BJ66" s="1005">
        <f t="shared" si="16"/>
        <v>0</v>
      </c>
    </row>
    <row r="67" spans="1:62">
      <c r="A67" s="569" t="s">
        <v>2372</v>
      </c>
      <c r="B67" s="1004">
        <v>61</v>
      </c>
      <c r="C67" s="1005" t="s">
        <v>2373</v>
      </c>
      <c r="D67" s="1005" t="s">
        <v>2011</v>
      </c>
      <c r="E67" s="1004" t="s">
        <v>1274</v>
      </c>
      <c r="F67" s="1005" t="s">
        <v>55</v>
      </c>
      <c r="G67" s="1004"/>
      <c r="H67" s="1005"/>
      <c r="I67" s="1005"/>
      <c r="J67" s="1005"/>
      <c r="K67" s="1024">
        <v>0</v>
      </c>
      <c r="L67" s="1005"/>
      <c r="M67" s="1005">
        <f t="shared" si="0"/>
        <v>0</v>
      </c>
      <c r="N67" s="1005">
        <f t="shared" si="1"/>
        <v>0</v>
      </c>
      <c r="O67" s="1005">
        <v>123</v>
      </c>
      <c r="P67" s="1005">
        <v>88.88</v>
      </c>
      <c r="Q67" s="1005">
        <v>98.4</v>
      </c>
      <c r="R67" s="1005">
        <v>0.70709999999999995</v>
      </c>
      <c r="S67" s="1024">
        <f t="shared" si="29"/>
        <v>0.1288737744742216</v>
      </c>
      <c r="T67" s="1005">
        <v>8522</v>
      </c>
      <c r="U67" s="1005">
        <f t="shared" si="2"/>
        <v>39676</v>
      </c>
      <c r="V67" s="1005">
        <f t="shared" si="3"/>
        <v>0</v>
      </c>
      <c r="W67" s="1005">
        <v>123</v>
      </c>
      <c r="X67" s="1005">
        <v>90.8</v>
      </c>
      <c r="Y67" s="1005">
        <v>98.4</v>
      </c>
      <c r="Z67" s="1005">
        <v>0.65249999999999997</v>
      </c>
      <c r="AA67" s="1024">
        <f t="shared" si="30"/>
        <v>0.11502692119432208</v>
      </c>
      <c r="AB67" s="1005">
        <v>7520</v>
      </c>
      <c r="AC67" s="1005">
        <f t="shared" si="4"/>
        <v>39226</v>
      </c>
      <c r="AD67" s="1005">
        <f t="shared" si="5"/>
        <v>0</v>
      </c>
      <c r="AE67" s="1005">
        <v>123</v>
      </c>
      <c r="AF67" s="1005">
        <v>94</v>
      </c>
      <c r="AG67" s="1005">
        <v>98.4</v>
      </c>
      <c r="AH67" s="1005">
        <v>0.67620000000000002</v>
      </c>
      <c r="AI67" s="1024">
        <f t="shared" si="31"/>
        <v>0.22451956074124915</v>
      </c>
      <c r="AJ67" s="1005">
        <v>15702</v>
      </c>
      <c r="AK67" s="1005">
        <f t="shared" si="6"/>
        <v>41962</v>
      </c>
      <c r="AL67" s="1005">
        <f t="shared" si="7"/>
        <v>0</v>
      </c>
      <c r="AM67" s="1005">
        <v>123</v>
      </c>
      <c r="AN67" s="1005">
        <v>117.68</v>
      </c>
      <c r="AO67" s="1005">
        <v>117.68</v>
      </c>
      <c r="AP67" s="1005">
        <v>0.59750000000000003</v>
      </c>
      <c r="AQ67" s="1024">
        <f t="shared" si="32"/>
        <v>0.15533285088777293</v>
      </c>
      <c r="AR67" s="1005">
        <v>13600</v>
      </c>
      <c r="AS67" s="1005">
        <f t="shared" si="9"/>
        <v>52532</v>
      </c>
      <c r="AT67" s="1005">
        <f t="shared" si="10"/>
        <v>0</v>
      </c>
      <c r="AU67" s="1005">
        <v>123</v>
      </c>
      <c r="AV67" s="1005">
        <v>124.32</v>
      </c>
      <c r="AW67" s="1005">
        <v>124.32</v>
      </c>
      <c r="AX67" s="1005">
        <v>0.63449999999999995</v>
      </c>
      <c r="AY67" s="1024">
        <f t="shared" si="35"/>
        <v>0.16294195981695983</v>
      </c>
      <c r="AZ67" s="1005">
        <v>14585</v>
      </c>
      <c r="BA67" s="1005">
        <f t="shared" si="12"/>
        <v>53706</v>
      </c>
      <c r="BB67" s="1005">
        <f t="shared" si="13"/>
        <v>0</v>
      </c>
      <c r="BC67" s="1005">
        <v>123</v>
      </c>
      <c r="BD67" s="1005">
        <v>101.52</v>
      </c>
      <c r="BE67" s="1005">
        <v>101.52</v>
      </c>
      <c r="BF67" s="1005">
        <v>0.59709999999999996</v>
      </c>
      <c r="BG67" s="1024">
        <f t="shared" si="36"/>
        <v>0.1513420735995662</v>
      </c>
      <c r="BH67" s="1005">
        <v>11431</v>
      </c>
      <c r="BI67" s="1005">
        <f t="shared" si="15"/>
        <v>45319</v>
      </c>
      <c r="BJ67" s="1005">
        <f t="shared" si="16"/>
        <v>0</v>
      </c>
    </row>
    <row r="68" spans="1:62">
      <c r="A68" s="569" t="s">
        <v>2374</v>
      </c>
      <c r="B68" s="1004">
        <v>62</v>
      </c>
      <c r="C68" s="1005" t="s">
        <v>1752</v>
      </c>
      <c r="D68" s="1005" t="s">
        <v>2203</v>
      </c>
      <c r="E68" s="1004" t="s">
        <v>1274</v>
      </c>
      <c r="F68" s="1005" t="s">
        <v>55</v>
      </c>
      <c r="G68" s="1004">
        <v>123</v>
      </c>
      <c r="H68" s="1005">
        <v>33.36</v>
      </c>
      <c r="I68" s="1005">
        <v>98.4</v>
      </c>
      <c r="J68" s="1005">
        <v>1</v>
      </c>
      <c r="K68" s="1024">
        <f>+(L68/(24*30*H68))</f>
        <v>0.52595423661071139</v>
      </c>
      <c r="L68" s="1005">
        <v>12633</v>
      </c>
      <c r="M68" s="1005">
        <f t="shared" si="0"/>
        <v>14412</v>
      </c>
      <c r="N68" s="1005">
        <f t="shared" si="1"/>
        <v>0</v>
      </c>
      <c r="O68" s="1005">
        <v>123</v>
      </c>
      <c r="P68" s="1005">
        <v>32.64</v>
      </c>
      <c r="Q68" s="1005">
        <v>98.4</v>
      </c>
      <c r="R68" s="1005">
        <v>1</v>
      </c>
      <c r="S68" s="1024">
        <f t="shared" si="29"/>
        <v>0.55591793168880455</v>
      </c>
      <c r="T68" s="1005">
        <v>13500</v>
      </c>
      <c r="U68" s="1005">
        <f t="shared" si="2"/>
        <v>14570</v>
      </c>
      <c r="V68" s="1005">
        <f t="shared" si="3"/>
        <v>0</v>
      </c>
      <c r="W68" s="1005">
        <v>123</v>
      </c>
      <c r="X68" s="1005">
        <v>33.6</v>
      </c>
      <c r="Y68" s="1005">
        <v>98.4</v>
      </c>
      <c r="Z68" s="1005">
        <v>1</v>
      </c>
      <c r="AA68" s="1024">
        <f t="shared" si="30"/>
        <v>0.4905753968253968</v>
      </c>
      <c r="AB68" s="1005">
        <v>11868</v>
      </c>
      <c r="AC68" s="1005">
        <f t="shared" si="4"/>
        <v>14515</v>
      </c>
      <c r="AD68" s="1005">
        <f t="shared" si="5"/>
        <v>0</v>
      </c>
      <c r="AE68" s="1005">
        <v>123</v>
      </c>
      <c r="AF68" s="1005">
        <v>23.76</v>
      </c>
      <c r="AG68" s="1005">
        <v>98.4</v>
      </c>
      <c r="AH68" s="1005">
        <v>1.0002</v>
      </c>
      <c r="AI68" s="1024">
        <f t="shared" si="31"/>
        <v>0.61060877593135654</v>
      </c>
      <c r="AJ68" s="1005">
        <v>10794</v>
      </c>
      <c r="AK68" s="1005">
        <f t="shared" si="6"/>
        <v>10606</v>
      </c>
      <c r="AL68" s="1005">
        <f t="shared" si="7"/>
        <v>188</v>
      </c>
      <c r="AM68" s="1005">
        <v>123</v>
      </c>
      <c r="AN68" s="1005">
        <v>21.36</v>
      </c>
      <c r="AO68" s="1005">
        <v>98.4</v>
      </c>
      <c r="AP68" s="1005">
        <v>1</v>
      </c>
      <c r="AQ68" s="1024">
        <f t="shared" si="32"/>
        <v>0.49119548145463332</v>
      </c>
      <c r="AR68" s="1005">
        <v>7806</v>
      </c>
      <c r="AS68" s="1005">
        <f t="shared" si="9"/>
        <v>9535</v>
      </c>
      <c r="AT68" s="1005">
        <f t="shared" si="10"/>
        <v>0</v>
      </c>
      <c r="AU68" s="1005">
        <v>123</v>
      </c>
      <c r="AV68" s="1005">
        <v>20.88</v>
      </c>
      <c r="AW68" s="1005">
        <v>98.4</v>
      </c>
      <c r="AX68" s="1005">
        <v>1</v>
      </c>
      <c r="AY68" s="1024">
        <f t="shared" si="35"/>
        <v>0.50067848020434236</v>
      </c>
      <c r="AZ68" s="1005">
        <v>7527</v>
      </c>
      <c r="BA68" s="1005">
        <f t="shared" si="12"/>
        <v>9020</v>
      </c>
      <c r="BB68" s="1005">
        <f t="shared" si="13"/>
        <v>0</v>
      </c>
      <c r="BC68" s="1005">
        <v>123</v>
      </c>
      <c r="BD68" s="1005">
        <v>18.239999999999998</v>
      </c>
      <c r="BE68" s="1005">
        <v>98.4</v>
      </c>
      <c r="BF68" s="1005">
        <v>0.99950000000000006</v>
      </c>
      <c r="BG68" s="1024">
        <f t="shared" si="36"/>
        <v>0.51265386247877764</v>
      </c>
      <c r="BH68" s="1005">
        <v>6957</v>
      </c>
      <c r="BI68" s="1005">
        <f t="shared" si="15"/>
        <v>8142</v>
      </c>
      <c r="BJ68" s="1005">
        <f t="shared" si="16"/>
        <v>0</v>
      </c>
    </row>
    <row r="69" spans="1:62">
      <c r="A69" s="569" t="s">
        <v>2375</v>
      </c>
      <c r="B69" s="1004">
        <v>63</v>
      </c>
      <c r="C69" s="1005" t="s">
        <v>945</v>
      </c>
      <c r="D69" s="1005" t="s">
        <v>2050</v>
      </c>
      <c r="E69" s="1004" t="s">
        <v>1274</v>
      </c>
      <c r="F69" s="1005" t="s">
        <v>55</v>
      </c>
      <c r="G69" s="1004">
        <v>123</v>
      </c>
      <c r="H69" s="1005">
        <v>45.06</v>
      </c>
      <c r="I69" s="1005">
        <v>123</v>
      </c>
      <c r="J69" s="1005">
        <v>0.97470000000000001</v>
      </c>
      <c r="K69" s="1024">
        <f>+(L69/(24*30*H69))</f>
        <v>0.34848596932485082</v>
      </c>
      <c r="L69" s="1005">
        <v>11306</v>
      </c>
      <c r="M69" s="1005">
        <f t="shared" si="0"/>
        <v>19466</v>
      </c>
      <c r="N69" s="1005">
        <f t="shared" si="1"/>
        <v>0</v>
      </c>
      <c r="O69" s="1005">
        <v>123</v>
      </c>
      <c r="P69" s="1005">
        <v>57.76</v>
      </c>
      <c r="Q69" s="1005">
        <v>123</v>
      </c>
      <c r="R69" s="1005">
        <v>0.9738</v>
      </c>
      <c r="S69" s="1024">
        <f t="shared" si="29"/>
        <v>0.43906189497512887</v>
      </c>
      <c r="T69" s="1005">
        <v>18868</v>
      </c>
      <c r="U69" s="1005">
        <f t="shared" si="2"/>
        <v>25784</v>
      </c>
      <c r="V69" s="1005">
        <f t="shared" si="3"/>
        <v>0</v>
      </c>
      <c r="W69" s="1005">
        <v>123</v>
      </c>
      <c r="X69" s="1005">
        <v>58.4</v>
      </c>
      <c r="Y69" s="1005">
        <v>123</v>
      </c>
      <c r="Z69" s="1005">
        <v>0.97240000000000004</v>
      </c>
      <c r="AA69" s="1024">
        <f t="shared" si="30"/>
        <v>0.35157439117199391</v>
      </c>
      <c r="AB69" s="1005">
        <v>14783</v>
      </c>
      <c r="AC69" s="1005">
        <f t="shared" si="4"/>
        <v>25229</v>
      </c>
      <c r="AD69" s="1005">
        <f t="shared" si="5"/>
        <v>0</v>
      </c>
      <c r="AE69" s="1005">
        <v>123</v>
      </c>
      <c r="AF69" s="1005">
        <v>42.08</v>
      </c>
      <c r="AG69" s="1005">
        <v>123</v>
      </c>
      <c r="AH69" s="1005">
        <v>0.96850000000000003</v>
      </c>
      <c r="AI69" s="1024">
        <f t="shared" si="31"/>
        <v>0.34301662987039533</v>
      </c>
      <c r="AJ69" s="1005">
        <v>10739</v>
      </c>
      <c r="AK69" s="1005">
        <f t="shared" si="6"/>
        <v>18785</v>
      </c>
      <c r="AL69" s="1005">
        <f t="shared" si="7"/>
        <v>0</v>
      </c>
      <c r="AM69" s="1005">
        <v>123</v>
      </c>
      <c r="AN69" s="1005">
        <v>50.96</v>
      </c>
      <c r="AO69" s="1005">
        <v>123</v>
      </c>
      <c r="AP69" s="1005">
        <v>0.96220000000000006</v>
      </c>
      <c r="AQ69" s="1024">
        <f t="shared" si="32"/>
        <v>0.28453689167974883</v>
      </c>
      <c r="AR69" s="1005">
        <v>10788</v>
      </c>
      <c r="AS69" s="1005">
        <f t="shared" si="9"/>
        <v>22749</v>
      </c>
      <c r="AT69" s="1005">
        <f t="shared" si="10"/>
        <v>0</v>
      </c>
      <c r="AU69" s="1005">
        <v>123</v>
      </c>
      <c r="AV69" s="1005">
        <v>33.92</v>
      </c>
      <c r="AW69" s="1005">
        <v>123</v>
      </c>
      <c r="AX69" s="1005">
        <v>0.96919999999999995</v>
      </c>
      <c r="AY69" s="1024">
        <f t="shared" si="35"/>
        <v>0.42694411687631023</v>
      </c>
      <c r="AZ69" s="1005">
        <v>10427</v>
      </c>
      <c r="BA69" s="1005">
        <f t="shared" si="12"/>
        <v>14653</v>
      </c>
      <c r="BB69" s="1005">
        <f t="shared" si="13"/>
        <v>0</v>
      </c>
      <c r="BC69" s="1005">
        <v>123</v>
      </c>
      <c r="BD69" s="1005">
        <v>51.6</v>
      </c>
      <c r="BE69" s="1005">
        <v>123</v>
      </c>
      <c r="BF69" s="1005">
        <v>0.9788</v>
      </c>
      <c r="BG69" s="1024">
        <f t="shared" si="36"/>
        <v>0.26879115612236393</v>
      </c>
      <c r="BH69" s="1005">
        <v>10319</v>
      </c>
      <c r="BI69" s="1005">
        <f t="shared" si="15"/>
        <v>23034</v>
      </c>
      <c r="BJ69" s="1005">
        <f t="shared" si="16"/>
        <v>0</v>
      </c>
    </row>
    <row r="70" spans="1:62">
      <c r="A70" s="569" t="s">
        <v>2376</v>
      </c>
      <c r="B70" s="1004">
        <v>64</v>
      </c>
      <c r="C70" s="1005" t="s">
        <v>955</v>
      </c>
      <c r="D70" s="1005" t="s">
        <v>2011</v>
      </c>
      <c r="E70" s="1004" t="s">
        <v>1274</v>
      </c>
      <c r="F70" s="1005" t="s">
        <v>55</v>
      </c>
      <c r="G70" s="1004">
        <v>123.6</v>
      </c>
      <c r="H70" s="1005">
        <v>111.2</v>
      </c>
      <c r="I70" s="1005">
        <v>111.2</v>
      </c>
      <c r="J70" s="1005">
        <v>0.56000000000000005</v>
      </c>
      <c r="K70" s="1024">
        <f>+(L70/(24*30*H70))</f>
        <v>9.4424460431654672E-2</v>
      </c>
      <c r="L70" s="1005">
        <v>7560</v>
      </c>
      <c r="M70" s="1005">
        <f t="shared" si="0"/>
        <v>48038</v>
      </c>
      <c r="N70" s="1005">
        <f t="shared" si="1"/>
        <v>0</v>
      </c>
      <c r="O70" s="1005">
        <v>123.6</v>
      </c>
      <c r="P70" s="1005">
        <v>126</v>
      </c>
      <c r="Q70" s="1005">
        <v>126</v>
      </c>
      <c r="R70" s="1005">
        <v>0.56620000000000004</v>
      </c>
      <c r="S70" s="1024">
        <f t="shared" si="29"/>
        <v>6.1827956989247312E-2</v>
      </c>
      <c r="T70" s="1005">
        <v>5796</v>
      </c>
      <c r="U70" s="1005">
        <f t="shared" si="2"/>
        <v>56246</v>
      </c>
      <c r="V70" s="1005">
        <f t="shared" si="3"/>
        <v>0</v>
      </c>
      <c r="W70" s="1005">
        <v>123.6</v>
      </c>
      <c r="X70" s="1005">
        <v>96.96</v>
      </c>
      <c r="Y70" s="1005">
        <v>98.88</v>
      </c>
      <c r="Z70" s="1005">
        <v>0.56399999999999995</v>
      </c>
      <c r="AA70" s="1024">
        <f t="shared" si="30"/>
        <v>7.0704987165383204E-2</v>
      </c>
      <c r="AB70" s="1005">
        <v>4936</v>
      </c>
      <c r="AC70" s="1005">
        <f t="shared" si="4"/>
        <v>41887</v>
      </c>
      <c r="AD70" s="1005">
        <f t="shared" si="5"/>
        <v>0</v>
      </c>
      <c r="AE70" s="1005">
        <v>123.6</v>
      </c>
      <c r="AF70" s="1005">
        <v>110.72</v>
      </c>
      <c r="AG70" s="1005">
        <v>110.72</v>
      </c>
      <c r="AH70" s="1005">
        <v>0.51929999999999998</v>
      </c>
      <c r="AI70" s="1024">
        <f t="shared" si="31"/>
        <v>6.7252859096276971E-2</v>
      </c>
      <c r="AJ70" s="1005">
        <v>5540</v>
      </c>
      <c r="AK70" s="1005">
        <f t="shared" si="6"/>
        <v>49425</v>
      </c>
      <c r="AL70" s="1005">
        <f t="shared" si="7"/>
        <v>0</v>
      </c>
      <c r="AM70" s="1005">
        <v>123.6</v>
      </c>
      <c r="AN70" s="1005">
        <v>2.96</v>
      </c>
      <c r="AO70" s="1005">
        <v>98.88</v>
      </c>
      <c r="AP70" s="1005">
        <v>0.49680000000000002</v>
      </c>
      <c r="AQ70" s="1024">
        <f t="shared" si="32"/>
        <v>2.0619914269107817</v>
      </c>
      <c r="AR70" s="1005">
        <v>4541</v>
      </c>
      <c r="AS70" s="1005">
        <f t="shared" si="9"/>
        <v>1321</v>
      </c>
      <c r="AT70" s="1005">
        <f t="shared" si="10"/>
        <v>3220</v>
      </c>
      <c r="AU70" s="1005">
        <v>123.6</v>
      </c>
      <c r="AV70" s="1005">
        <v>114.56</v>
      </c>
      <c r="AW70" s="1005">
        <v>114.56</v>
      </c>
      <c r="AX70" s="1005">
        <v>0.53900000000000003</v>
      </c>
      <c r="AY70" s="1024">
        <f t="shared" si="35"/>
        <v>8.0816457169459968E-2</v>
      </c>
      <c r="AZ70" s="1005">
        <v>6666</v>
      </c>
      <c r="BA70" s="1005">
        <f t="shared" si="12"/>
        <v>49490</v>
      </c>
      <c r="BB70" s="1005">
        <f t="shared" si="13"/>
        <v>0</v>
      </c>
      <c r="BC70" s="1005">
        <v>123.6</v>
      </c>
      <c r="BD70" s="1005">
        <v>124.64</v>
      </c>
      <c r="BE70" s="1005">
        <v>124.64</v>
      </c>
      <c r="BF70" s="1005">
        <v>0.53320000000000001</v>
      </c>
      <c r="BG70" s="1024">
        <f t="shared" si="36"/>
        <v>8.0834955208635276E-2</v>
      </c>
      <c r="BH70" s="1005">
        <v>7496</v>
      </c>
      <c r="BI70" s="1005">
        <f t="shared" si="15"/>
        <v>55639</v>
      </c>
      <c r="BJ70" s="1005">
        <f t="shared" si="16"/>
        <v>0</v>
      </c>
    </row>
    <row r="71" spans="1:62">
      <c r="A71" s="569" t="s">
        <v>2377</v>
      </c>
      <c r="B71" s="1004">
        <v>65</v>
      </c>
      <c r="C71" s="1005" t="s">
        <v>2265</v>
      </c>
      <c r="D71" s="1005" t="s">
        <v>2054</v>
      </c>
      <c r="E71" s="1004" t="s">
        <v>1274</v>
      </c>
      <c r="F71" s="1005" t="s">
        <v>55</v>
      </c>
      <c r="G71" s="1004">
        <v>125</v>
      </c>
      <c r="H71" s="1005">
        <v>102.88</v>
      </c>
      <c r="I71" s="1005">
        <v>125</v>
      </c>
      <c r="J71" s="1005">
        <v>0.86539999999999995</v>
      </c>
      <c r="K71" s="1024">
        <f>+(L71/(24*30*H71))</f>
        <v>0.36524483756696047</v>
      </c>
      <c r="L71" s="1005">
        <v>27055</v>
      </c>
      <c r="M71" s="1005">
        <f t="shared" ref="M71:M134" si="37">+ROUND(24*30*H71*0.6,0)</f>
        <v>44444</v>
      </c>
      <c r="N71" s="1005">
        <f t="shared" ref="N71:N134" si="38">+MAX((L71-M71),0)</f>
        <v>0</v>
      </c>
      <c r="O71" s="1005">
        <v>125</v>
      </c>
      <c r="P71" s="1005">
        <v>146.08000000000001</v>
      </c>
      <c r="Q71" s="1005">
        <v>146.08000000000001</v>
      </c>
      <c r="R71" s="1005">
        <v>0.86129999999999995</v>
      </c>
      <c r="S71" s="1024">
        <f t="shared" si="29"/>
        <v>0.33647235569845363</v>
      </c>
      <c r="T71" s="1005">
        <v>36569</v>
      </c>
      <c r="U71" s="1005">
        <f t="shared" ref="U71:U134" si="39">+ROUND(24*31*P71*0.6,0)</f>
        <v>65210</v>
      </c>
      <c r="V71" s="1005">
        <f t="shared" ref="V71:V134" si="40">+MAX((T71-U71),0)</f>
        <v>0</v>
      </c>
      <c r="W71" s="1005">
        <v>125</v>
      </c>
      <c r="X71" s="1005">
        <v>148.63999999999999</v>
      </c>
      <c r="Y71" s="1005">
        <v>148.63999999999999</v>
      </c>
      <c r="Z71" s="1005">
        <v>0.86870000000000003</v>
      </c>
      <c r="AA71" s="1024">
        <f t="shared" si="30"/>
        <v>0.19555077143882313</v>
      </c>
      <c r="AB71" s="1005">
        <v>20928</v>
      </c>
      <c r="AC71" s="1005">
        <f t="shared" ref="AC71:AC134" si="41">+ROUND(24*30*X71*0.6,0)</f>
        <v>64212</v>
      </c>
      <c r="AD71" s="1005">
        <f t="shared" ref="AD71:AD134" si="42">+MAX((AB71-AC71),0)</f>
        <v>0</v>
      </c>
      <c r="AE71" s="1005">
        <v>125</v>
      </c>
      <c r="AF71" s="1005">
        <v>77.040000000000006</v>
      </c>
      <c r="AG71" s="1005">
        <v>125</v>
      </c>
      <c r="AH71" s="1005">
        <v>0.86109999999999998</v>
      </c>
      <c r="AI71" s="1024">
        <f t="shared" si="31"/>
        <v>0.24795107136077893</v>
      </c>
      <c r="AJ71" s="1005">
        <v>14212</v>
      </c>
      <c r="AK71" s="1005">
        <f t="shared" ref="AK71:AK134" si="43">+ROUND(24*31*AF71*0.6,0)</f>
        <v>34391</v>
      </c>
      <c r="AL71" s="1005">
        <f t="shared" ref="AL71:AL134" si="44">+MAX((AJ71-AK71),0)</f>
        <v>0</v>
      </c>
      <c r="AM71" s="1005">
        <v>125</v>
      </c>
      <c r="AN71" s="1005">
        <v>129.84</v>
      </c>
      <c r="AO71" s="1005">
        <v>129.84</v>
      </c>
      <c r="AP71" s="1005">
        <v>0.83040000000000003</v>
      </c>
      <c r="AQ71" s="1024">
        <f t="shared" si="32"/>
        <v>0.33225342688105791</v>
      </c>
      <c r="AR71" s="1005">
        <v>32096</v>
      </c>
      <c r="AS71" s="1005">
        <f t="shared" ref="AS71:AS134" si="45">+ROUND(24*31*AN71*0.6,0)</f>
        <v>57961</v>
      </c>
      <c r="AT71" s="1005">
        <f t="shared" ref="AT71:AT134" si="46">+MAX((AR71-AS71),0)</f>
        <v>0</v>
      </c>
      <c r="AU71" s="1005">
        <v>125</v>
      </c>
      <c r="AV71" s="1005">
        <v>151.68</v>
      </c>
      <c r="AW71" s="1005">
        <v>151.68</v>
      </c>
      <c r="AX71" s="1005">
        <v>0.84340000000000004</v>
      </c>
      <c r="AY71" s="1024">
        <f t="shared" si="35"/>
        <v>0.35792640939990622</v>
      </c>
      <c r="AZ71" s="1005">
        <v>39089</v>
      </c>
      <c r="BA71" s="1005">
        <f t="shared" ref="BA71:BA134" si="47">+ROUND(24*30*AV71*0.6,0)</f>
        <v>65526</v>
      </c>
      <c r="BB71" s="1005">
        <f t="shared" ref="BB71:BB134" si="48">+MAX((AZ71-BA71),0)</f>
        <v>0</v>
      </c>
      <c r="BC71" s="1005">
        <v>125</v>
      </c>
      <c r="BD71" s="1005">
        <v>127.68</v>
      </c>
      <c r="BE71" s="1005">
        <v>127.68</v>
      </c>
      <c r="BF71" s="1005">
        <v>0.84230000000000005</v>
      </c>
      <c r="BG71" s="1024">
        <f t="shared" si="36"/>
        <v>0.20331827552752851</v>
      </c>
      <c r="BH71" s="1005">
        <v>19314</v>
      </c>
      <c r="BI71" s="1005">
        <f t="shared" ref="BI71:BI134" si="49">+ROUND(24*31*BD71*0.6,0)</f>
        <v>56996</v>
      </c>
      <c r="BJ71" s="1005">
        <f t="shared" ref="BJ71:BJ134" si="50">+MAX((BH71-BI71),0)</f>
        <v>0</v>
      </c>
    </row>
    <row r="72" spans="1:62">
      <c r="A72" s="569" t="s">
        <v>2378</v>
      </c>
      <c r="B72" s="1004">
        <v>66</v>
      </c>
      <c r="C72" s="1005" t="s">
        <v>2087</v>
      </c>
      <c r="D72" s="1005" t="s">
        <v>2011</v>
      </c>
      <c r="E72" s="1004" t="s">
        <v>1274</v>
      </c>
      <c r="F72" s="1005" t="s">
        <v>55</v>
      </c>
      <c r="G72" s="1004">
        <v>125</v>
      </c>
      <c r="H72" s="1005">
        <v>126.8</v>
      </c>
      <c r="I72" s="1005">
        <v>126.8</v>
      </c>
      <c r="J72" s="1005">
        <v>0.68640000000000001</v>
      </c>
      <c r="K72" s="1024">
        <f>+(L72/(24*30*H72))</f>
        <v>0.14328119523308797</v>
      </c>
      <c r="L72" s="1005">
        <v>13081</v>
      </c>
      <c r="M72" s="1005">
        <f t="shared" si="37"/>
        <v>54778</v>
      </c>
      <c r="N72" s="1005">
        <f t="shared" si="38"/>
        <v>0</v>
      </c>
      <c r="O72" s="1005">
        <v>125</v>
      </c>
      <c r="P72" s="1005">
        <v>122.8</v>
      </c>
      <c r="Q72" s="1005">
        <v>122.8</v>
      </c>
      <c r="R72" s="1005">
        <v>0.64629999999999999</v>
      </c>
      <c r="S72" s="1024">
        <f t="shared" si="29"/>
        <v>0.12889215789289343</v>
      </c>
      <c r="T72" s="1005">
        <v>11776</v>
      </c>
      <c r="U72" s="1005">
        <f t="shared" si="39"/>
        <v>54818</v>
      </c>
      <c r="V72" s="1005">
        <f t="shared" si="40"/>
        <v>0</v>
      </c>
      <c r="W72" s="1005">
        <v>125</v>
      </c>
      <c r="X72" s="1005">
        <v>126.8</v>
      </c>
      <c r="Y72" s="1005">
        <v>126.8</v>
      </c>
      <c r="Z72" s="1005">
        <v>0.64939999999999998</v>
      </c>
      <c r="AA72" s="1024">
        <f t="shared" si="30"/>
        <v>0.12509858044164038</v>
      </c>
      <c r="AB72" s="1005">
        <v>11421</v>
      </c>
      <c r="AC72" s="1005">
        <f t="shared" si="41"/>
        <v>54778</v>
      </c>
      <c r="AD72" s="1005">
        <f t="shared" si="42"/>
        <v>0</v>
      </c>
      <c r="AE72" s="1005">
        <v>125</v>
      </c>
      <c r="AF72" s="1005">
        <v>102.8</v>
      </c>
      <c r="AG72" s="1005">
        <v>102.8</v>
      </c>
      <c r="AH72" s="1005">
        <v>0.60960000000000003</v>
      </c>
      <c r="AI72" s="1024">
        <f t="shared" si="31"/>
        <v>8.4672189448140242E-2</v>
      </c>
      <c r="AJ72" s="1005">
        <v>6476</v>
      </c>
      <c r="AK72" s="1005">
        <f t="shared" si="43"/>
        <v>45890</v>
      </c>
      <c r="AL72" s="1005">
        <f t="shared" si="44"/>
        <v>0</v>
      </c>
      <c r="AM72" s="1005">
        <v>125</v>
      </c>
      <c r="AN72" s="1005">
        <v>120</v>
      </c>
      <c r="AO72" s="1005">
        <v>120</v>
      </c>
      <c r="AP72" s="1005">
        <v>0.62480000000000002</v>
      </c>
      <c r="AQ72" s="1024">
        <f t="shared" si="32"/>
        <v>6.7450716845878139E-2</v>
      </c>
      <c r="AR72" s="1005">
        <v>6022</v>
      </c>
      <c r="AS72" s="1005">
        <f t="shared" si="45"/>
        <v>53568</v>
      </c>
      <c r="AT72" s="1005">
        <f t="shared" si="46"/>
        <v>0</v>
      </c>
      <c r="AU72" s="1005">
        <v>125</v>
      </c>
      <c r="AV72" s="1005">
        <v>117.2</v>
      </c>
      <c r="AW72" s="1005">
        <v>117.2</v>
      </c>
      <c r="AX72" s="1005">
        <v>0.6452</v>
      </c>
      <c r="AY72" s="1024">
        <f t="shared" si="35"/>
        <v>0.1090372582480091</v>
      </c>
      <c r="AZ72" s="1005">
        <v>9201</v>
      </c>
      <c r="BA72" s="1005">
        <f t="shared" si="47"/>
        <v>50630</v>
      </c>
      <c r="BB72" s="1005">
        <f t="shared" si="48"/>
        <v>0</v>
      </c>
      <c r="BC72" s="1005">
        <v>125</v>
      </c>
      <c r="BD72" s="1005">
        <v>116.4</v>
      </c>
      <c r="BE72" s="1005">
        <v>116.4</v>
      </c>
      <c r="BF72" s="1005">
        <v>0.60189999999999999</v>
      </c>
      <c r="BG72" s="1024">
        <f t="shared" si="36"/>
        <v>0.10439760928204558</v>
      </c>
      <c r="BH72" s="1005">
        <v>9041</v>
      </c>
      <c r="BI72" s="1005">
        <f t="shared" si="49"/>
        <v>51961</v>
      </c>
      <c r="BJ72" s="1005">
        <f t="shared" si="50"/>
        <v>0</v>
      </c>
    </row>
    <row r="73" spans="1:62">
      <c r="A73" s="569" t="s">
        <v>2379</v>
      </c>
      <c r="B73" s="1004">
        <v>67</v>
      </c>
      <c r="C73" s="1005" t="s">
        <v>2380</v>
      </c>
      <c r="D73" s="1005" t="s">
        <v>2054</v>
      </c>
      <c r="E73" s="1004" t="s">
        <v>1274</v>
      </c>
      <c r="F73" s="1005" t="s">
        <v>55</v>
      </c>
      <c r="G73" s="1004"/>
      <c r="H73" s="1005"/>
      <c r="I73" s="1005"/>
      <c r="J73" s="1005"/>
      <c r="K73" s="1024">
        <v>0</v>
      </c>
      <c r="L73" s="1005"/>
      <c r="M73" s="1005">
        <f t="shared" si="37"/>
        <v>0</v>
      </c>
      <c r="N73" s="1005">
        <f t="shared" si="38"/>
        <v>0</v>
      </c>
      <c r="O73" s="1005">
        <v>125</v>
      </c>
      <c r="P73" s="1005">
        <v>64</v>
      </c>
      <c r="Q73" s="1005">
        <v>125</v>
      </c>
      <c r="R73" s="1005">
        <v>0.83879999999999999</v>
      </c>
      <c r="S73" s="1024">
        <f t="shared" si="29"/>
        <v>0.25252016129032256</v>
      </c>
      <c r="T73" s="1005">
        <v>12024</v>
      </c>
      <c r="U73" s="1005">
        <f t="shared" si="39"/>
        <v>28570</v>
      </c>
      <c r="V73" s="1005">
        <f t="shared" si="40"/>
        <v>0</v>
      </c>
      <c r="W73" s="1005">
        <v>125</v>
      </c>
      <c r="X73" s="1005">
        <v>74.319999999999993</v>
      </c>
      <c r="Y73" s="1005">
        <v>125</v>
      </c>
      <c r="Z73" s="1005">
        <v>0.63729999999999998</v>
      </c>
      <c r="AA73" s="1024">
        <f t="shared" si="30"/>
        <v>0.25660432364549696</v>
      </c>
      <c r="AB73" s="1005">
        <v>13731</v>
      </c>
      <c r="AC73" s="1005">
        <f t="shared" si="41"/>
        <v>32106</v>
      </c>
      <c r="AD73" s="1005">
        <f t="shared" si="42"/>
        <v>0</v>
      </c>
      <c r="AE73" s="1005">
        <v>125</v>
      </c>
      <c r="AF73" s="1005">
        <v>94.96</v>
      </c>
      <c r="AG73" s="1005">
        <v>125</v>
      </c>
      <c r="AH73" s="1005">
        <v>0.5423</v>
      </c>
      <c r="AI73" s="1024">
        <f t="shared" si="31"/>
        <v>0.24939759581849974</v>
      </c>
      <c r="AJ73" s="1005">
        <v>17620</v>
      </c>
      <c r="AK73" s="1005">
        <f t="shared" si="43"/>
        <v>42390</v>
      </c>
      <c r="AL73" s="1005">
        <f t="shared" si="44"/>
        <v>0</v>
      </c>
      <c r="AM73" s="1005">
        <v>125</v>
      </c>
      <c r="AN73" s="1005">
        <v>41.92</v>
      </c>
      <c r="AO73" s="1005">
        <v>125</v>
      </c>
      <c r="AP73" s="1005">
        <v>0.54869999999999997</v>
      </c>
      <c r="AQ73" s="1024">
        <f t="shared" si="32"/>
        <v>0.3867774255109579</v>
      </c>
      <c r="AR73" s="1005">
        <v>12063</v>
      </c>
      <c r="AS73" s="1005">
        <f t="shared" si="45"/>
        <v>18713</v>
      </c>
      <c r="AT73" s="1005">
        <f t="shared" si="46"/>
        <v>0</v>
      </c>
      <c r="AU73" s="1005">
        <v>125</v>
      </c>
      <c r="AV73" s="1005">
        <v>57.52</v>
      </c>
      <c r="AW73" s="1005">
        <v>125</v>
      </c>
      <c r="AX73" s="1005">
        <v>0.59430000000000005</v>
      </c>
      <c r="AY73" s="1024">
        <f t="shared" si="35"/>
        <v>0.28458700355431926</v>
      </c>
      <c r="AZ73" s="1005">
        <v>11786</v>
      </c>
      <c r="BA73" s="1005">
        <f t="shared" si="47"/>
        <v>24849</v>
      </c>
      <c r="BB73" s="1005">
        <f t="shared" si="48"/>
        <v>0</v>
      </c>
      <c r="BC73" s="1005">
        <v>125</v>
      </c>
      <c r="BD73" s="1005">
        <v>51.92</v>
      </c>
      <c r="BE73" s="1005">
        <v>125</v>
      </c>
      <c r="BF73" s="1005">
        <v>0.63800000000000001</v>
      </c>
      <c r="BG73" s="1024">
        <f t="shared" si="36"/>
        <v>0.37430931789187666</v>
      </c>
      <c r="BH73" s="1005">
        <v>14459</v>
      </c>
      <c r="BI73" s="1005">
        <f t="shared" si="49"/>
        <v>23177</v>
      </c>
      <c r="BJ73" s="1005">
        <f t="shared" si="50"/>
        <v>0</v>
      </c>
    </row>
    <row r="74" spans="1:62">
      <c r="A74" s="569" t="s">
        <v>2381</v>
      </c>
      <c r="B74" s="1004">
        <v>68</v>
      </c>
      <c r="C74" s="1005" t="s">
        <v>1887</v>
      </c>
      <c r="D74" s="1005" t="s">
        <v>2011</v>
      </c>
      <c r="E74" s="1004" t="s">
        <v>1274</v>
      </c>
      <c r="F74" s="1005" t="s">
        <v>55</v>
      </c>
      <c r="G74" s="1004">
        <v>126</v>
      </c>
      <c r="H74" s="1005">
        <v>124</v>
      </c>
      <c r="I74" s="1005">
        <v>124</v>
      </c>
      <c r="J74" s="1005">
        <v>0.97230000000000005</v>
      </c>
      <c r="K74" s="1024">
        <f t="shared" ref="K74:K83" si="51">+(L74/(24*30*H74))</f>
        <v>0.15331541218637992</v>
      </c>
      <c r="L74" s="1005">
        <v>13688</v>
      </c>
      <c r="M74" s="1005">
        <f t="shared" si="37"/>
        <v>53568</v>
      </c>
      <c r="N74" s="1005">
        <f t="shared" si="38"/>
        <v>0</v>
      </c>
      <c r="O74" s="1005">
        <v>126</v>
      </c>
      <c r="P74" s="1005">
        <v>108.32</v>
      </c>
      <c r="Q74" s="1005">
        <v>108.32</v>
      </c>
      <c r="R74" s="1005">
        <v>0.95469999999999999</v>
      </c>
      <c r="S74" s="1024">
        <f t="shared" si="29"/>
        <v>0.12253369149155827</v>
      </c>
      <c r="T74" s="1005">
        <v>9875</v>
      </c>
      <c r="U74" s="1005">
        <f t="shared" si="39"/>
        <v>48354</v>
      </c>
      <c r="V74" s="1005">
        <f t="shared" si="40"/>
        <v>0</v>
      </c>
      <c r="W74" s="1005">
        <v>126</v>
      </c>
      <c r="X74" s="1005">
        <v>114.64</v>
      </c>
      <c r="Y74" s="1005">
        <v>114.64</v>
      </c>
      <c r="Z74" s="1005">
        <v>0.94879999999999998</v>
      </c>
      <c r="AA74" s="1024">
        <f t="shared" si="30"/>
        <v>0.12422947197022563</v>
      </c>
      <c r="AB74" s="1005">
        <v>10254</v>
      </c>
      <c r="AC74" s="1005">
        <f t="shared" si="41"/>
        <v>49524</v>
      </c>
      <c r="AD74" s="1005">
        <f t="shared" si="42"/>
        <v>0</v>
      </c>
      <c r="AE74" s="1005">
        <v>126</v>
      </c>
      <c r="AF74" s="1005">
        <v>139.28</v>
      </c>
      <c r="AG74" s="1005">
        <v>139.28</v>
      </c>
      <c r="AH74" s="1005">
        <v>0.72440000000000004</v>
      </c>
      <c r="AI74" s="1024">
        <f t="shared" si="31"/>
        <v>0.10427088930475008</v>
      </c>
      <c r="AJ74" s="1005">
        <v>10805</v>
      </c>
      <c r="AK74" s="1005">
        <f t="shared" si="43"/>
        <v>62175</v>
      </c>
      <c r="AL74" s="1005">
        <f t="shared" si="44"/>
        <v>0</v>
      </c>
      <c r="AM74" s="1005">
        <v>126</v>
      </c>
      <c r="AN74" s="1005">
        <v>99.12</v>
      </c>
      <c r="AO74" s="1005">
        <v>100.8</v>
      </c>
      <c r="AP74" s="1005">
        <v>0.52259999999999995</v>
      </c>
      <c r="AQ74" s="1024">
        <f t="shared" si="32"/>
        <v>2.3093003375944873E-2</v>
      </c>
      <c r="AR74" s="1005">
        <v>1703</v>
      </c>
      <c r="AS74" s="1005">
        <f t="shared" si="45"/>
        <v>44247</v>
      </c>
      <c r="AT74" s="1005">
        <f t="shared" si="46"/>
        <v>0</v>
      </c>
      <c r="AU74" s="1005">
        <v>126</v>
      </c>
      <c r="AV74" s="1005">
        <v>3.28</v>
      </c>
      <c r="AW74" s="1005">
        <v>100.8</v>
      </c>
      <c r="AX74" s="1005">
        <v>0.39739999999999998</v>
      </c>
      <c r="AY74" s="1024">
        <f t="shared" si="35"/>
        <v>0.55724932249322501</v>
      </c>
      <c r="AZ74" s="1005">
        <v>1316</v>
      </c>
      <c r="BA74" s="1005">
        <f t="shared" si="47"/>
        <v>1417</v>
      </c>
      <c r="BB74" s="1005">
        <f t="shared" si="48"/>
        <v>0</v>
      </c>
      <c r="BC74" s="1005">
        <v>126</v>
      </c>
      <c r="BD74" s="1005">
        <v>125.28</v>
      </c>
      <c r="BE74" s="1005">
        <v>125.28</v>
      </c>
      <c r="BF74" s="1005">
        <v>0.7167</v>
      </c>
      <c r="BG74" s="1024">
        <f t="shared" si="36"/>
        <v>3.6777832708496404E-2</v>
      </c>
      <c r="BH74" s="1005">
        <v>3428</v>
      </c>
      <c r="BI74" s="1005">
        <f t="shared" si="49"/>
        <v>55925</v>
      </c>
      <c r="BJ74" s="1005">
        <f t="shared" si="50"/>
        <v>0</v>
      </c>
    </row>
    <row r="75" spans="1:62">
      <c r="A75" s="569" t="s">
        <v>2382</v>
      </c>
      <c r="B75" s="1004">
        <v>69</v>
      </c>
      <c r="C75" s="1005" t="s">
        <v>125</v>
      </c>
      <c r="D75" s="1005" t="s">
        <v>2011</v>
      </c>
      <c r="E75" s="1004" t="s">
        <v>1274</v>
      </c>
      <c r="F75" s="1005" t="s">
        <v>55</v>
      </c>
      <c r="G75" s="1004">
        <v>127</v>
      </c>
      <c r="H75" s="1005">
        <v>151.68</v>
      </c>
      <c r="I75" s="1005">
        <v>151.68</v>
      </c>
      <c r="J75" s="1005">
        <v>0.99439999999999995</v>
      </c>
      <c r="K75" s="1024">
        <f t="shared" si="51"/>
        <v>0.3711395335208626</v>
      </c>
      <c r="L75" s="1005">
        <v>40532</v>
      </c>
      <c r="M75" s="1005">
        <f t="shared" si="37"/>
        <v>65526</v>
      </c>
      <c r="N75" s="1005">
        <f t="shared" si="38"/>
        <v>0</v>
      </c>
      <c r="O75" s="1005">
        <v>127</v>
      </c>
      <c r="P75" s="1005">
        <v>147.68</v>
      </c>
      <c r="Q75" s="1005">
        <v>147.68</v>
      </c>
      <c r="R75" s="1005">
        <v>0.99299999999999999</v>
      </c>
      <c r="S75" s="1024">
        <f t="shared" si="29"/>
        <v>0.31157530376635328</v>
      </c>
      <c r="T75" s="1005">
        <v>34234</v>
      </c>
      <c r="U75" s="1005">
        <f t="shared" si="39"/>
        <v>65924</v>
      </c>
      <c r="V75" s="1005">
        <f t="shared" si="40"/>
        <v>0</v>
      </c>
      <c r="W75" s="1005">
        <v>127</v>
      </c>
      <c r="X75" s="1005">
        <v>159.6</v>
      </c>
      <c r="Y75" s="1005">
        <v>159.6</v>
      </c>
      <c r="Z75" s="1005">
        <v>0.97689999999999999</v>
      </c>
      <c r="AA75" s="1024">
        <f t="shared" si="30"/>
        <v>0.25892857142857145</v>
      </c>
      <c r="AB75" s="1005">
        <v>29754</v>
      </c>
      <c r="AC75" s="1005">
        <f t="shared" si="41"/>
        <v>68947</v>
      </c>
      <c r="AD75" s="1005">
        <f t="shared" si="42"/>
        <v>0</v>
      </c>
      <c r="AE75" s="1005">
        <v>127</v>
      </c>
      <c r="AF75" s="1005">
        <v>170.88</v>
      </c>
      <c r="AG75" s="1005">
        <v>170.88</v>
      </c>
      <c r="AH75" s="1005">
        <v>0.78839999999999999</v>
      </c>
      <c r="AI75" s="1024">
        <f t="shared" si="31"/>
        <v>4.5164688292859731E-2</v>
      </c>
      <c r="AJ75" s="1005">
        <v>5742</v>
      </c>
      <c r="AK75" s="1005">
        <f t="shared" si="43"/>
        <v>76281</v>
      </c>
      <c r="AL75" s="1005">
        <f t="shared" si="44"/>
        <v>0</v>
      </c>
      <c r="AM75" s="1005">
        <v>127</v>
      </c>
      <c r="AN75" s="1005">
        <v>27.6</v>
      </c>
      <c r="AO75" s="1005">
        <v>101.6</v>
      </c>
      <c r="AP75" s="1005">
        <v>0.97989999999999999</v>
      </c>
      <c r="AQ75" s="1024">
        <f t="shared" si="32"/>
        <v>2.9121863799283151E-2</v>
      </c>
      <c r="AR75" s="1005">
        <v>598</v>
      </c>
      <c r="AS75" s="1005">
        <f t="shared" si="45"/>
        <v>12321</v>
      </c>
      <c r="AT75" s="1005">
        <f t="shared" si="46"/>
        <v>0</v>
      </c>
      <c r="AU75" s="1005">
        <v>127</v>
      </c>
      <c r="AV75" s="1005">
        <v>21.12</v>
      </c>
      <c r="AW75" s="1005">
        <v>101.6</v>
      </c>
      <c r="AX75" s="1005">
        <v>0.99380000000000002</v>
      </c>
      <c r="AY75" s="1024">
        <f t="shared" si="35"/>
        <v>0.11784511784511784</v>
      </c>
      <c r="AZ75" s="1005">
        <v>1792</v>
      </c>
      <c r="BA75" s="1005">
        <f t="shared" si="47"/>
        <v>9124</v>
      </c>
      <c r="BB75" s="1005">
        <f t="shared" si="48"/>
        <v>0</v>
      </c>
      <c r="BC75" s="1005">
        <v>127</v>
      </c>
      <c r="BD75" s="1005">
        <v>21.76</v>
      </c>
      <c r="BE75" s="1005">
        <v>101.6</v>
      </c>
      <c r="BF75" s="1005">
        <v>1</v>
      </c>
      <c r="BG75" s="1024">
        <f t="shared" si="36"/>
        <v>0.1142720192915876</v>
      </c>
      <c r="BH75" s="1005">
        <v>1850</v>
      </c>
      <c r="BI75" s="1005">
        <f t="shared" si="49"/>
        <v>9714</v>
      </c>
      <c r="BJ75" s="1005">
        <f t="shared" si="50"/>
        <v>0</v>
      </c>
    </row>
    <row r="76" spans="1:62">
      <c r="A76" s="569" t="s">
        <v>2383</v>
      </c>
      <c r="B76" s="1004">
        <v>70</v>
      </c>
      <c r="C76" s="1005" t="s">
        <v>764</v>
      </c>
      <c r="D76" s="1005" t="s">
        <v>2011</v>
      </c>
      <c r="E76" s="1004" t="s">
        <v>1274</v>
      </c>
      <c r="F76" s="1005" t="s">
        <v>55</v>
      </c>
      <c r="G76" s="1004">
        <v>127.8</v>
      </c>
      <c r="H76" s="1005">
        <v>73</v>
      </c>
      <c r="I76" s="1005">
        <v>102.24</v>
      </c>
      <c r="J76" s="1005">
        <v>0.46129999999999999</v>
      </c>
      <c r="K76" s="1024">
        <f t="shared" si="51"/>
        <v>1.9691780821917807E-2</v>
      </c>
      <c r="L76" s="1005">
        <v>1035</v>
      </c>
      <c r="M76" s="1005">
        <f t="shared" si="37"/>
        <v>31536</v>
      </c>
      <c r="N76" s="1005">
        <f t="shared" si="38"/>
        <v>0</v>
      </c>
      <c r="O76" s="1005">
        <v>127.8</v>
      </c>
      <c r="P76" s="1005">
        <v>23.16</v>
      </c>
      <c r="Q76" s="1005">
        <v>102.24</v>
      </c>
      <c r="R76" s="1005">
        <v>0.38229999999999997</v>
      </c>
      <c r="S76" s="1024">
        <f t="shared" si="29"/>
        <v>6.8306962319163556E-2</v>
      </c>
      <c r="T76" s="1005">
        <v>1177</v>
      </c>
      <c r="U76" s="1005">
        <f t="shared" si="39"/>
        <v>10339</v>
      </c>
      <c r="V76" s="1005">
        <f t="shared" si="40"/>
        <v>0</v>
      </c>
      <c r="W76" s="1005">
        <v>127.8</v>
      </c>
      <c r="X76" s="1005">
        <v>67.28</v>
      </c>
      <c r="Y76" s="1005">
        <v>102.24</v>
      </c>
      <c r="Z76" s="1005">
        <v>0.58160000000000001</v>
      </c>
      <c r="AA76" s="1024">
        <f t="shared" si="30"/>
        <v>3.1336702338485928E-2</v>
      </c>
      <c r="AB76" s="1005">
        <v>1518</v>
      </c>
      <c r="AC76" s="1005">
        <f t="shared" si="41"/>
        <v>29065</v>
      </c>
      <c r="AD76" s="1005">
        <f t="shared" si="42"/>
        <v>0</v>
      </c>
      <c r="AE76" s="1005">
        <v>127.8</v>
      </c>
      <c r="AF76" s="1005">
        <v>68.2</v>
      </c>
      <c r="AG76" s="1005">
        <v>102.24</v>
      </c>
      <c r="AH76" s="1005">
        <v>0.56789999999999996</v>
      </c>
      <c r="AI76" s="1024">
        <f t="shared" si="31"/>
        <v>3.4213098729227759E-2</v>
      </c>
      <c r="AJ76" s="1005">
        <v>1736</v>
      </c>
      <c r="AK76" s="1005">
        <f t="shared" si="43"/>
        <v>30444</v>
      </c>
      <c r="AL76" s="1005">
        <f t="shared" si="44"/>
        <v>0</v>
      </c>
      <c r="AM76" s="1005">
        <v>127.8</v>
      </c>
      <c r="AN76" s="1005">
        <v>65.599999999999994</v>
      </c>
      <c r="AO76" s="1005">
        <v>102.24</v>
      </c>
      <c r="AP76" s="1005">
        <v>0.6643</v>
      </c>
      <c r="AQ76" s="1024">
        <f t="shared" si="32"/>
        <v>5.237018095987412E-2</v>
      </c>
      <c r="AR76" s="1005">
        <v>2556</v>
      </c>
      <c r="AS76" s="1005">
        <f t="shared" si="45"/>
        <v>29284</v>
      </c>
      <c r="AT76" s="1005">
        <f t="shared" si="46"/>
        <v>0</v>
      </c>
      <c r="AU76" s="1005">
        <v>127.8</v>
      </c>
      <c r="AV76" s="1005">
        <v>56.76</v>
      </c>
      <c r="AW76" s="1005">
        <v>102.24</v>
      </c>
      <c r="AX76" s="1005">
        <v>0.65290000000000004</v>
      </c>
      <c r="AY76" s="1024">
        <f t="shared" si="35"/>
        <v>4.8082569884895468E-2</v>
      </c>
      <c r="AZ76" s="1005">
        <v>1965</v>
      </c>
      <c r="BA76" s="1005">
        <f t="shared" si="47"/>
        <v>24520</v>
      </c>
      <c r="BB76" s="1005">
        <f t="shared" si="48"/>
        <v>0</v>
      </c>
      <c r="BC76" s="1005">
        <v>127.8</v>
      </c>
      <c r="BD76" s="1005">
        <v>151.6</v>
      </c>
      <c r="BE76" s="1005">
        <v>151.6</v>
      </c>
      <c r="BF76" s="1005">
        <v>0.40839999999999999</v>
      </c>
      <c r="BG76" s="1024">
        <f t="shared" si="36"/>
        <v>7.6194427894572592E-2</v>
      </c>
      <c r="BH76" s="1005">
        <v>8594</v>
      </c>
      <c r="BI76" s="1005">
        <f t="shared" si="49"/>
        <v>67674</v>
      </c>
      <c r="BJ76" s="1005">
        <f t="shared" si="50"/>
        <v>0</v>
      </c>
    </row>
    <row r="77" spans="1:62">
      <c r="A77" s="569" t="s">
        <v>2384</v>
      </c>
      <c r="B77" s="1004">
        <v>71</v>
      </c>
      <c r="C77" s="1005" t="s">
        <v>965</v>
      </c>
      <c r="D77" s="1005" t="s">
        <v>2011</v>
      </c>
      <c r="E77" s="1004" t="s">
        <v>1274</v>
      </c>
      <c r="F77" s="1005" t="s">
        <v>55</v>
      </c>
      <c r="G77" s="1004">
        <v>128.80000000000001</v>
      </c>
      <c r="H77" s="1005">
        <v>143.76</v>
      </c>
      <c r="I77" s="1005">
        <v>143.76</v>
      </c>
      <c r="J77" s="1005">
        <v>0.93069999999999997</v>
      </c>
      <c r="K77" s="1024">
        <f t="shared" si="51"/>
        <v>0.45044209484944042</v>
      </c>
      <c r="L77" s="1005">
        <v>46624</v>
      </c>
      <c r="M77" s="1005">
        <f t="shared" si="37"/>
        <v>62104</v>
      </c>
      <c r="N77" s="1005">
        <f t="shared" si="38"/>
        <v>0</v>
      </c>
      <c r="O77" s="1005">
        <v>128.80000000000001</v>
      </c>
      <c r="P77" s="1005">
        <v>145.6</v>
      </c>
      <c r="Q77" s="1005">
        <v>145.6</v>
      </c>
      <c r="R77" s="1005">
        <v>0.94779999999999998</v>
      </c>
      <c r="S77" s="1024">
        <f t="shared" si="29"/>
        <v>0.5096818504076569</v>
      </c>
      <c r="T77" s="1005">
        <v>55212</v>
      </c>
      <c r="U77" s="1005">
        <f t="shared" si="39"/>
        <v>64996</v>
      </c>
      <c r="V77" s="1005">
        <f t="shared" si="40"/>
        <v>0</v>
      </c>
      <c r="W77" s="1005">
        <v>128.80000000000001</v>
      </c>
      <c r="X77" s="1005">
        <v>143.84</v>
      </c>
      <c r="Y77" s="1005">
        <v>143.84</v>
      </c>
      <c r="Z77" s="1005">
        <v>0.94379999999999997</v>
      </c>
      <c r="AA77" s="1024">
        <f t="shared" si="30"/>
        <v>0.42078003337041153</v>
      </c>
      <c r="AB77" s="1005">
        <v>43578</v>
      </c>
      <c r="AC77" s="1005">
        <f t="shared" si="41"/>
        <v>62139</v>
      </c>
      <c r="AD77" s="1005">
        <f t="shared" si="42"/>
        <v>0</v>
      </c>
      <c r="AE77" s="1005">
        <v>128.80000000000001</v>
      </c>
      <c r="AF77" s="1005">
        <v>130.08000000000001</v>
      </c>
      <c r="AG77" s="1005">
        <v>130.08000000000001</v>
      </c>
      <c r="AH77" s="1005">
        <v>0.96609999999999996</v>
      </c>
      <c r="AI77" s="1024">
        <f t="shared" si="31"/>
        <v>0.49885554299091378</v>
      </c>
      <c r="AJ77" s="1005">
        <v>48279</v>
      </c>
      <c r="AK77" s="1005">
        <f t="shared" si="43"/>
        <v>58068</v>
      </c>
      <c r="AL77" s="1005">
        <f t="shared" si="44"/>
        <v>0</v>
      </c>
      <c r="AM77" s="1005">
        <v>128.80000000000001</v>
      </c>
      <c r="AN77" s="1005">
        <v>148.47999999999999</v>
      </c>
      <c r="AO77" s="1005">
        <v>148.47999999999999</v>
      </c>
      <c r="AP77" s="1005">
        <v>0.98099999999999998</v>
      </c>
      <c r="AQ77" s="1024">
        <f t="shared" si="32"/>
        <v>0.16920565674823879</v>
      </c>
      <c r="AR77" s="1005">
        <v>18692</v>
      </c>
      <c r="AS77" s="1005">
        <f t="shared" si="45"/>
        <v>66281</v>
      </c>
      <c r="AT77" s="1005">
        <f t="shared" si="46"/>
        <v>0</v>
      </c>
      <c r="AU77" s="1005">
        <v>128.80000000000001</v>
      </c>
      <c r="AV77" s="1005">
        <v>122.56</v>
      </c>
      <c r="AW77" s="1005">
        <v>122.56</v>
      </c>
      <c r="AX77" s="1005">
        <v>0.98329999999999995</v>
      </c>
      <c r="AY77" s="1024">
        <f t="shared" si="35"/>
        <v>6.2089770089933279E-2</v>
      </c>
      <c r="AZ77" s="1005">
        <v>5479</v>
      </c>
      <c r="BA77" s="1005">
        <f t="shared" si="47"/>
        <v>52946</v>
      </c>
      <c r="BB77" s="1005">
        <f t="shared" si="48"/>
        <v>0</v>
      </c>
      <c r="BC77" s="1005">
        <v>128.80000000000001</v>
      </c>
      <c r="BD77" s="1005">
        <v>12.64</v>
      </c>
      <c r="BE77" s="1005">
        <v>103.04</v>
      </c>
      <c r="BF77" s="1005">
        <v>1</v>
      </c>
      <c r="BG77" s="1024">
        <f t="shared" si="36"/>
        <v>0.17035014291547571</v>
      </c>
      <c r="BH77" s="1005">
        <v>1602</v>
      </c>
      <c r="BI77" s="1005">
        <f t="shared" si="49"/>
        <v>5642</v>
      </c>
      <c r="BJ77" s="1005">
        <f t="shared" si="50"/>
        <v>0</v>
      </c>
    </row>
    <row r="78" spans="1:62">
      <c r="A78" s="815">
        <v>615000000016</v>
      </c>
      <c r="B78" s="1004">
        <v>72</v>
      </c>
      <c r="C78" s="1005" t="s">
        <v>766</v>
      </c>
      <c r="D78" s="1005" t="s">
        <v>2011</v>
      </c>
      <c r="E78" s="1004" t="s">
        <v>1276</v>
      </c>
      <c r="F78" s="1005" t="s">
        <v>55</v>
      </c>
      <c r="G78" s="1004">
        <v>129</v>
      </c>
      <c r="H78" s="1005">
        <v>53.8</v>
      </c>
      <c r="I78" s="1005">
        <v>103.2</v>
      </c>
      <c r="J78" s="1005">
        <v>0.89670000000000005</v>
      </c>
      <c r="K78" s="1024">
        <f t="shared" si="51"/>
        <v>9.5002065262288313E-2</v>
      </c>
      <c r="L78" s="1005">
        <v>3680</v>
      </c>
      <c r="M78" s="1005">
        <f t="shared" si="37"/>
        <v>23242</v>
      </c>
      <c r="N78" s="1005">
        <f t="shared" si="38"/>
        <v>0</v>
      </c>
      <c r="O78" s="1005">
        <v>129</v>
      </c>
      <c r="P78" s="1005">
        <v>0</v>
      </c>
      <c r="Q78" s="1005">
        <v>103.2</v>
      </c>
      <c r="R78" s="1005">
        <v>0.84770000000000001</v>
      </c>
      <c r="S78" s="1024">
        <v>0</v>
      </c>
      <c r="T78" s="1005">
        <v>4860</v>
      </c>
      <c r="U78" s="1005">
        <f t="shared" si="39"/>
        <v>0</v>
      </c>
      <c r="V78" s="1005">
        <f t="shared" si="40"/>
        <v>4860</v>
      </c>
      <c r="W78" s="1005"/>
      <c r="X78" s="1005"/>
      <c r="Y78" s="1005"/>
      <c r="Z78" s="1005"/>
      <c r="AA78" s="1024">
        <v>0</v>
      </c>
      <c r="AB78" s="1005"/>
      <c r="AC78" s="1005">
        <f t="shared" si="41"/>
        <v>0</v>
      </c>
      <c r="AD78" s="1005">
        <f t="shared" si="42"/>
        <v>0</v>
      </c>
      <c r="AE78" s="1005"/>
      <c r="AF78" s="1005"/>
      <c r="AG78" s="1005"/>
      <c r="AH78" s="1005"/>
      <c r="AI78" s="1024">
        <v>0</v>
      </c>
      <c r="AJ78" s="1005"/>
      <c r="AK78" s="1005">
        <f t="shared" si="43"/>
        <v>0</v>
      </c>
      <c r="AL78" s="1005">
        <f t="shared" si="44"/>
        <v>0</v>
      </c>
      <c r="AM78" s="1005"/>
      <c r="AN78" s="1005"/>
      <c r="AO78" s="1005"/>
      <c r="AP78" s="1005"/>
      <c r="AQ78" s="1024">
        <v>0</v>
      </c>
      <c r="AR78" s="1005"/>
      <c r="AS78" s="1005">
        <f t="shared" si="45"/>
        <v>0</v>
      </c>
      <c r="AT78" s="1005">
        <f t="shared" si="46"/>
        <v>0</v>
      </c>
      <c r="AU78" s="1005"/>
      <c r="AV78" s="1005"/>
      <c r="AW78" s="1005"/>
      <c r="AX78" s="1005"/>
      <c r="AY78" s="1024">
        <v>0</v>
      </c>
      <c r="AZ78" s="1005"/>
      <c r="BA78" s="1005">
        <f t="shared" si="47"/>
        <v>0</v>
      </c>
      <c r="BB78" s="1005">
        <f t="shared" si="48"/>
        <v>0</v>
      </c>
      <c r="BC78" s="1005"/>
      <c r="BD78" s="1005"/>
      <c r="BE78" s="1005"/>
      <c r="BF78" s="1005"/>
      <c r="BG78" s="1024">
        <v>0</v>
      </c>
      <c r="BH78" s="1005"/>
      <c r="BI78" s="1005">
        <f t="shared" si="49"/>
        <v>0</v>
      </c>
      <c r="BJ78" s="1005">
        <f t="shared" si="50"/>
        <v>0</v>
      </c>
    </row>
    <row r="79" spans="1:62">
      <c r="A79" s="569" t="s">
        <v>2385</v>
      </c>
      <c r="B79" s="1004">
        <v>73</v>
      </c>
      <c r="C79" s="1005" t="s">
        <v>1374</v>
      </c>
      <c r="D79" s="1005" t="s">
        <v>2011</v>
      </c>
      <c r="E79" s="1004" t="s">
        <v>1274</v>
      </c>
      <c r="F79" s="1005" t="s">
        <v>55</v>
      </c>
      <c r="G79" s="1004">
        <v>130</v>
      </c>
      <c r="H79" s="1005">
        <v>148.6</v>
      </c>
      <c r="I79" s="1005">
        <v>148.6</v>
      </c>
      <c r="J79" s="1005">
        <v>0.95930000000000004</v>
      </c>
      <c r="K79" s="1024">
        <f t="shared" si="51"/>
        <v>0.37717773291461043</v>
      </c>
      <c r="L79" s="1005">
        <v>40355</v>
      </c>
      <c r="M79" s="1005">
        <f t="shared" si="37"/>
        <v>64195</v>
      </c>
      <c r="N79" s="1005">
        <f t="shared" si="38"/>
        <v>0</v>
      </c>
      <c r="O79" s="1005">
        <v>130</v>
      </c>
      <c r="P79" s="1005">
        <v>136.80000000000001</v>
      </c>
      <c r="Q79" s="1005">
        <v>136.80000000000001</v>
      </c>
      <c r="R79" s="1005">
        <v>0.98699999999999999</v>
      </c>
      <c r="S79" s="1024">
        <f>+(T79/(24*31*P79))</f>
        <v>0.35034663271080924</v>
      </c>
      <c r="T79" s="1005">
        <v>35658</v>
      </c>
      <c r="U79" s="1005">
        <f t="shared" si="39"/>
        <v>61068</v>
      </c>
      <c r="V79" s="1005">
        <f t="shared" si="40"/>
        <v>0</v>
      </c>
      <c r="W79" s="1005">
        <v>130</v>
      </c>
      <c r="X79" s="1005">
        <v>137.6</v>
      </c>
      <c r="Y79" s="1005">
        <v>137.6</v>
      </c>
      <c r="Z79" s="1005">
        <v>0.9788</v>
      </c>
      <c r="AA79" s="1024">
        <f>+(AB79/(24*30*X79))</f>
        <v>0.27357881136950907</v>
      </c>
      <c r="AB79" s="1005">
        <v>27104</v>
      </c>
      <c r="AC79" s="1005">
        <f t="shared" si="41"/>
        <v>59443</v>
      </c>
      <c r="AD79" s="1005">
        <f t="shared" si="42"/>
        <v>0</v>
      </c>
      <c r="AE79" s="1005">
        <v>130</v>
      </c>
      <c r="AF79" s="1005">
        <v>52.6</v>
      </c>
      <c r="AG79" s="1005">
        <v>104</v>
      </c>
      <c r="AH79" s="1005">
        <v>0.67179999999999995</v>
      </c>
      <c r="AI79" s="1024">
        <f>+(AJ79/(24*31*AF79))</f>
        <v>4.8116235332597408E-2</v>
      </c>
      <c r="AJ79" s="1005">
        <v>1883</v>
      </c>
      <c r="AK79" s="1005">
        <f t="shared" si="43"/>
        <v>23481</v>
      </c>
      <c r="AL79" s="1005">
        <f t="shared" si="44"/>
        <v>0</v>
      </c>
      <c r="AM79" s="1005">
        <v>130</v>
      </c>
      <c r="AN79" s="1005">
        <v>6.56</v>
      </c>
      <c r="AO79" s="1005">
        <v>104</v>
      </c>
      <c r="AP79" s="1005">
        <v>0.5071</v>
      </c>
      <c r="AQ79" s="1024">
        <f>+(AR79/(24*31*AN79))</f>
        <v>0.30221446367689486</v>
      </c>
      <c r="AR79" s="1005">
        <v>1475</v>
      </c>
      <c r="AS79" s="1005">
        <f t="shared" si="45"/>
        <v>2928</v>
      </c>
      <c r="AT79" s="1005">
        <f t="shared" si="46"/>
        <v>0</v>
      </c>
      <c r="AU79" s="1005">
        <v>130</v>
      </c>
      <c r="AV79" s="1005">
        <v>9.1999999999999993</v>
      </c>
      <c r="AW79" s="1005">
        <v>104</v>
      </c>
      <c r="AX79" s="1005">
        <v>0.57279999999999998</v>
      </c>
      <c r="AY79" s="1024">
        <f>+(AZ79/(24*30*AV79))</f>
        <v>0.20923913043478265</v>
      </c>
      <c r="AZ79" s="1005">
        <v>1386</v>
      </c>
      <c r="BA79" s="1005">
        <f t="shared" si="47"/>
        <v>3974</v>
      </c>
      <c r="BB79" s="1005">
        <f t="shared" si="48"/>
        <v>0</v>
      </c>
      <c r="BC79" s="1005">
        <v>130</v>
      </c>
      <c r="BD79" s="1005">
        <v>5.6</v>
      </c>
      <c r="BE79" s="1005">
        <v>104</v>
      </c>
      <c r="BF79" s="1005">
        <v>0.4945</v>
      </c>
      <c r="BG79" s="1024">
        <f>+(BH79/(24*31*BD79))</f>
        <v>0.54699500768049159</v>
      </c>
      <c r="BH79" s="1005">
        <v>2279</v>
      </c>
      <c r="BI79" s="1005">
        <f t="shared" si="49"/>
        <v>2500</v>
      </c>
      <c r="BJ79" s="1005">
        <f t="shared" si="50"/>
        <v>0</v>
      </c>
    </row>
    <row r="80" spans="1:62">
      <c r="A80" s="569" t="s">
        <v>2386</v>
      </c>
      <c r="B80" s="1004">
        <v>74</v>
      </c>
      <c r="C80" s="1005" t="s">
        <v>1655</v>
      </c>
      <c r="D80" s="1005" t="s">
        <v>2203</v>
      </c>
      <c r="E80" s="1004" t="s">
        <v>1274</v>
      </c>
      <c r="F80" s="1005" t="s">
        <v>55</v>
      </c>
      <c r="G80" s="1004">
        <v>130</v>
      </c>
      <c r="H80" s="1005">
        <v>42.32</v>
      </c>
      <c r="I80" s="1005">
        <v>104</v>
      </c>
      <c r="J80" s="1005">
        <v>0.93710000000000004</v>
      </c>
      <c r="K80" s="1024">
        <f t="shared" si="51"/>
        <v>0.50567107750472584</v>
      </c>
      <c r="L80" s="1005">
        <v>15408</v>
      </c>
      <c r="M80" s="1005">
        <f t="shared" si="37"/>
        <v>18282</v>
      </c>
      <c r="N80" s="1005">
        <f t="shared" si="38"/>
        <v>0</v>
      </c>
      <c r="O80" s="1005">
        <v>130</v>
      </c>
      <c r="P80" s="1005">
        <v>38.4</v>
      </c>
      <c r="Q80" s="1005">
        <v>104</v>
      </c>
      <c r="R80" s="1005">
        <v>0.92220000000000002</v>
      </c>
      <c r="S80" s="1024">
        <f>+(T80/(24*31*P80))</f>
        <v>0.49111643145161293</v>
      </c>
      <c r="T80" s="1005">
        <v>14031</v>
      </c>
      <c r="U80" s="1005">
        <f t="shared" si="39"/>
        <v>17142</v>
      </c>
      <c r="V80" s="1005">
        <f t="shared" si="40"/>
        <v>0</v>
      </c>
      <c r="W80" s="1005">
        <v>130</v>
      </c>
      <c r="X80" s="1005">
        <v>41.04</v>
      </c>
      <c r="Y80" s="1005">
        <v>104</v>
      </c>
      <c r="Z80" s="1005">
        <v>0.90129999999999999</v>
      </c>
      <c r="AA80" s="1024">
        <f>+(AB80/(24*30*X80))</f>
        <v>0.45873267273121077</v>
      </c>
      <c r="AB80" s="1005">
        <v>13555</v>
      </c>
      <c r="AC80" s="1005">
        <f t="shared" si="41"/>
        <v>17729</v>
      </c>
      <c r="AD80" s="1005">
        <f t="shared" si="42"/>
        <v>0</v>
      </c>
      <c r="AE80" s="1005">
        <v>130</v>
      </c>
      <c r="AF80" s="1005">
        <v>33.92</v>
      </c>
      <c r="AG80" s="1005">
        <v>104</v>
      </c>
      <c r="AH80" s="1005">
        <v>0.89770000000000005</v>
      </c>
      <c r="AI80" s="1024">
        <f>+(AJ80/(24*31*AF80))</f>
        <v>0.46016718654899574</v>
      </c>
      <c r="AJ80" s="1005">
        <v>11613</v>
      </c>
      <c r="AK80" s="1005">
        <f t="shared" si="43"/>
        <v>15142</v>
      </c>
      <c r="AL80" s="1005">
        <f t="shared" si="44"/>
        <v>0</v>
      </c>
      <c r="AM80" s="1005">
        <v>130</v>
      </c>
      <c r="AN80" s="1005">
        <v>33.44</v>
      </c>
      <c r="AO80" s="1005">
        <v>104</v>
      </c>
      <c r="AP80" s="1005">
        <v>0.9073</v>
      </c>
      <c r="AQ80" s="1024">
        <f>+(AR80/(24*31*AN80))</f>
        <v>0.45953754437413186</v>
      </c>
      <c r="AR80" s="1005">
        <v>11433</v>
      </c>
      <c r="AS80" s="1005">
        <f t="shared" si="45"/>
        <v>14928</v>
      </c>
      <c r="AT80" s="1005">
        <f t="shared" si="46"/>
        <v>0</v>
      </c>
      <c r="AU80" s="1005">
        <v>130</v>
      </c>
      <c r="AV80" s="1005">
        <v>40.08</v>
      </c>
      <c r="AW80" s="1005">
        <v>104</v>
      </c>
      <c r="AX80" s="1005">
        <v>0.91949999999999998</v>
      </c>
      <c r="AY80" s="1024">
        <f>+(AZ80/(24*30*AV80))</f>
        <v>0.38443945442448441</v>
      </c>
      <c r="AZ80" s="1005">
        <v>11094</v>
      </c>
      <c r="BA80" s="1005">
        <f t="shared" si="47"/>
        <v>17315</v>
      </c>
      <c r="BB80" s="1005">
        <f t="shared" si="48"/>
        <v>0</v>
      </c>
      <c r="BC80" s="1005">
        <v>130</v>
      </c>
      <c r="BD80" s="1005">
        <v>30.72</v>
      </c>
      <c r="BE80" s="1005">
        <v>104</v>
      </c>
      <c r="BF80" s="1005">
        <v>0.91259999999999997</v>
      </c>
      <c r="BG80" s="1024">
        <f>+(BH80/(24*31*BD80))</f>
        <v>0.46268586189516131</v>
      </c>
      <c r="BH80" s="1005">
        <v>10575</v>
      </c>
      <c r="BI80" s="1005">
        <f t="shared" si="49"/>
        <v>13713</v>
      </c>
      <c r="BJ80" s="1005">
        <f t="shared" si="50"/>
        <v>0</v>
      </c>
    </row>
    <row r="81" spans="1:62">
      <c r="A81" s="569" t="s">
        <v>2387</v>
      </c>
      <c r="B81" s="1004">
        <v>75</v>
      </c>
      <c r="C81" s="1005" t="s">
        <v>1373</v>
      </c>
      <c r="D81" s="1005" t="s">
        <v>2011</v>
      </c>
      <c r="E81" s="1004" t="s">
        <v>1274</v>
      </c>
      <c r="F81" s="1005" t="s">
        <v>55</v>
      </c>
      <c r="G81" s="1004">
        <v>131</v>
      </c>
      <c r="H81" s="1005">
        <v>107.1</v>
      </c>
      <c r="I81" s="1005">
        <v>107.1</v>
      </c>
      <c r="J81" s="1005">
        <v>0.82469999999999999</v>
      </c>
      <c r="K81" s="1024">
        <f t="shared" si="51"/>
        <v>0.46681450357920945</v>
      </c>
      <c r="L81" s="1005">
        <v>35997</v>
      </c>
      <c r="M81" s="1005">
        <f t="shared" si="37"/>
        <v>46267</v>
      </c>
      <c r="N81" s="1005">
        <f t="shared" si="38"/>
        <v>0</v>
      </c>
      <c r="O81" s="1005">
        <v>131</v>
      </c>
      <c r="P81" s="1005">
        <v>92.88</v>
      </c>
      <c r="Q81" s="1005">
        <v>104.8</v>
      </c>
      <c r="R81" s="1005">
        <v>0.81899999999999995</v>
      </c>
      <c r="S81" s="1024">
        <f>+(T81/(24*31*P81))</f>
        <v>0.37771306252489045</v>
      </c>
      <c r="T81" s="1005">
        <v>26101</v>
      </c>
      <c r="U81" s="1005">
        <f t="shared" si="39"/>
        <v>41462</v>
      </c>
      <c r="V81" s="1005">
        <f t="shared" si="40"/>
        <v>0</v>
      </c>
      <c r="W81" s="1005">
        <v>131</v>
      </c>
      <c r="X81" s="1005">
        <v>85.2</v>
      </c>
      <c r="Y81" s="1005">
        <v>104.8</v>
      </c>
      <c r="Z81" s="1005">
        <v>0.77739999999999998</v>
      </c>
      <c r="AA81" s="1024">
        <f>+(AB81/(24*30*X81))</f>
        <v>0.45504042775169534</v>
      </c>
      <c r="AB81" s="1005">
        <v>27914</v>
      </c>
      <c r="AC81" s="1005">
        <f t="shared" si="41"/>
        <v>36806</v>
      </c>
      <c r="AD81" s="1005">
        <f t="shared" si="42"/>
        <v>0</v>
      </c>
      <c r="AE81" s="1005">
        <v>131</v>
      </c>
      <c r="AF81" s="1005">
        <v>83.76</v>
      </c>
      <c r="AG81" s="1005">
        <v>104.8</v>
      </c>
      <c r="AH81" s="1005">
        <v>0.74280000000000002</v>
      </c>
      <c r="AI81" s="1024">
        <f>+(AJ81/(24*31*AF81))</f>
        <v>0.3741970145115075</v>
      </c>
      <c r="AJ81" s="1005">
        <v>23319</v>
      </c>
      <c r="AK81" s="1005">
        <f t="shared" si="43"/>
        <v>37390</v>
      </c>
      <c r="AL81" s="1005">
        <f t="shared" si="44"/>
        <v>0</v>
      </c>
      <c r="AM81" s="1005">
        <v>131</v>
      </c>
      <c r="AN81" s="1005">
        <v>84.96</v>
      </c>
      <c r="AO81" s="1005">
        <v>104.8</v>
      </c>
      <c r="AP81" s="1005">
        <v>0.79720000000000002</v>
      </c>
      <c r="AQ81" s="1024">
        <f>+(AR81/(24*31*AN81))</f>
        <v>0.29696137840957415</v>
      </c>
      <c r="AR81" s="1005">
        <v>18771</v>
      </c>
      <c r="AS81" s="1005">
        <f t="shared" si="45"/>
        <v>37926</v>
      </c>
      <c r="AT81" s="1005">
        <f t="shared" si="46"/>
        <v>0</v>
      </c>
      <c r="AU81" s="1005">
        <v>131</v>
      </c>
      <c r="AV81" s="1005">
        <v>86.4</v>
      </c>
      <c r="AW81" s="1005">
        <v>104.8</v>
      </c>
      <c r="AX81" s="1005">
        <v>0.81420000000000003</v>
      </c>
      <c r="AY81" s="1024">
        <f>+(AZ81/(24*30*AV81))</f>
        <v>0.37191358024691351</v>
      </c>
      <c r="AZ81" s="1005">
        <v>23136</v>
      </c>
      <c r="BA81" s="1005">
        <f t="shared" si="47"/>
        <v>37325</v>
      </c>
      <c r="BB81" s="1005">
        <f t="shared" si="48"/>
        <v>0</v>
      </c>
      <c r="BC81" s="1005">
        <v>131</v>
      </c>
      <c r="BD81" s="1005">
        <v>106.68</v>
      </c>
      <c r="BE81" s="1005">
        <v>106.68</v>
      </c>
      <c r="BF81" s="1005">
        <v>0.76570000000000005</v>
      </c>
      <c r="BG81" s="1024">
        <f>+(BH81/(24*31*BD81))</f>
        <v>0.30280993101668746</v>
      </c>
      <c r="BH81" s="1005">
        <v>24034</v>
      </c>
      <c r="BI81" s="1005">
        <f t="shared" si="49"/>
        <v>47622</v>
      </c>
      <c r="BJ81" s="1005">
        <f t="shared" si="50"/>
        <v>0</v>
      </c>
    </row>
    <row r="82" spans="1:62">
      <c r="A82" s="569" t="s">
        <v>2388</v>
      </c>
      <c r="B82" s="1004">
        <v>76</v>
      </c>
      <c r="C82" s="1005" t="s">
        <v>748</v>
      </c>
      <c r="D82" s="1005" t="s">
        <v>2011</v>
      </c>
      <c r="E82" s="1004" t="s">
        <v>1274</v>
      </c>
      <c r="F82" s="1005" t="s">
        <v>120</v>
      </c>
      <c r="G82" s="1004">
        <v>132</v>
      </c>
      <c r="H82" s="1005">
        <v>95.36</v>
      </c>
      <c r="I82" s="1005">
        <v>105.6</v>
      </c>
      <c r="J82" s="1005">
        <v>0.79479999999999995</v>
      </c>
      <c r="K82" s="1024">
        <f t="shared" si="51"/>
        <v>0.26997110365398957</v>
      </c>
      <c r="L82" s="1005">
        <v>18536</v>
      </c>
      <c r="M82" s="1005">
        <f t="shared" si="37"/>
        <v>41196</v>
      </c>
      <c r="N82" s="1005">
        <f t="shared" si="38"/>
        <v>0</v>
      </c>
      <c r="O82" s="1005">
        <v>132</v>
      </c>
      <c r="P82" s="1005">
        <v>152.80000000000001</v>
      </c>
      <c r="Q82" s="1005">
        <v>152.80000000000001</v>
      </c>
      <c r="R82" s="1005">
        <v>0.79459999999999997</v>
      </c>
      <c r="S82" s="1024">
        <f>+(T82/(24*31*P82))</f>
        <v>0.1934498677025277</v>
      </c>
      <c r="T82" s="1005">
        <v>21992</v>
      </c>
      <c r="U82" s="1005">
        <f t="shared" si="39"/>
        <v>68210</v>
      </c>
      <c r="V82" s="1005">
        <f t="shared" si="40"/>
        <v>0</v>
      </c>
      <c r="W82" s="1005">
        <v>132</v>
      </c>
      <c r="X82" s="1005">
        <v>118.56</v>
      </c>
      <c r="Y82" s="1005">
        <v>118.56</v>
      </c>
      <c r="Z82" s="1005">
        <v>0.80020000000000002</v>
      </c>
      <c r="AA82" s="1024">
        <f>+(AB82/(24*30*X82))</f>
        <v>0.21273804168541011</v>
      </c>
      <c r="AB82" s="1005">
        <v>18160</v>
      </c>
      <c r="AC82" s="1005">
        <f t="shared" si="41"/>
        <v>51218</v>
      </c>
      <c r="AD82" s="1005">
        <f t="shared" si="42"/>
        <v>0</v>
      </c>
      <c r="AE82" s="1005">
        <v>132</v>
      </c>
      <c r="AF82" s="1005">
        <v>111.68</v>
      </c>
      <c r="AG82" s="1005">
        <v>111.68</v>
      </c>
      <c r="AH82" s="1005">
        <v>0.79239999999999999</v>
      </c>
      <c r="AI82" s="1024">
        <f>+(AJ82/(24*31*AF82))</f>
        <v>0.17898681332224173</v>
      </c>
      <c r="AJ82" s="1005">
        <v>14872</v>
      </c>
      <c r="AK82" s="1005">
        <f t="shared" si="43"/>
        <v>49854</v>
      </c>
      <c r="AL82" s="1005">
        <f t="shared" si="44"/>
        <v>0</v>
      </c>
      <c r="AM82" s="1005">
        <v>132</v>
      </c>
      <c r="AN82" s="1005">
        <v>20.48</v>
      </c>
      <c r="AO82" s="1005">
        <v>105.6</v>
      </c>
      <c r="AP82" s="1005">
        <v>0.99419999999999997</v>
      </c>
      <c r="AQ82" s="1024">
        <f>+(AR82/(24*31*AN82))</f>
        <v>9.0305779569892469E-2</v>
      </c>
      <c r="AR82" s="1005">
        <v>1376</v>
      </c>
      <c r="AS82" s="1005">
        <f t="shared" si="45"/>
        <v>9142</v>
      </c>
      <c r="AT82" s="1005">
        <f t="shared" si="46"/>
        <v>0</v>
      </c>
      <c r="AU82" s="1005">
        <v>132</v>
      </c>
      <c r="AV82" s="1005">
        <v>6.88</v>
      </c>
      <c r="AW82" s="1005">
        <v>105.6</v>
      </c>
      <c r="AX82" s="1005">
        <v>0.99380000000000002</v>
      </c>
      <c r="AY82" s="1024">
        <f>+(AZ82/(24*30*AV82))</f>
        <v>0.25920542635658911</v>
      </c>
      <c r="AZ82" s="1005">
        <v>1284</v>
      </c>
      <c r="BA82" s="1005">
        <f t="shared" si="47"/>
        <v>2972</v>
      </c>
      <c r="BB82" s="1005">
        <f t="shared" si="48"/>
        <v>0</v>
      </c>
      <c r="BC82" s="1005">
        <v>132</v>
      </c>
      <c r="BD82" s="1005">
        <v>7.84</v>
      </c>
      <c r="BE82" s="1005">
        <v>105.6</v>
      </c>
      <c r="BF82" s="1005">
        <v>0.97840000000000005</v>
      </c>
      <c r="BG82" s="1024">
        <f>+(BH82/(24*31*BD82))</f>
        <v>0.18721198156682028</v>
      </c>
      <c r="BH82" s="1005">
        <v>1092</v>
      </c>
      <c r="BI82" s="1005">
        <f t="shared" si="49"/>
        <v>3500</v>
      </c>
      <c r="BJ82" s="1005">
        <f t="shared" si="50"/>
        <v>0</v>
      </c>
    </row>
    <row r="83" spans="1:62">
      <c r="A83" s="569" t="s">
        <v>2389</v>
      </c>
      <c r="B83" s="1004">
        <v>77</v>
      </c>
      <c r="C83" s="1005" t="s">
        <v>752</v>
      </c>
      <c r="D83" s="1005" t="s">
        <v>2011</v>
      </c>
      <c r="E83" s="1004" t="s">
        <v>1274</v>
      </c>
      <c r="F83" s="1005" t="s">
        <v>55</v>
      </c>
      <c r="G83" s="1004">
        <v>132</v>
      </c>
      <c r="H83" s="1005">
        <v>8.16</v>
      </c>
      <c r="I83" s="1005">
        <v>105.6</v>
      </c>
      <c r="J83" s="1005">
        <v>0.99560000000000004</v>
      </c>
      <c r="K83" s="1024">
        <f t="shared" si="51"/>
        <v>7.8125E-2</v>
      </c>
      <c r="L83" s="1005">
        <v>459</v>
      </c>
      <c r="M83" s="1005">
        <f t="shared" si="37"/>
        <v>3525</v>
      </c>
      <c r="N83" s="1005">
        <f t="shared" si="38"/>
        <v>0</v>
      </c>
      <c r="O83" s="1005">
        <v>132</v>
      </c>
      <c r="P83" s="1005">
        <v>81</v>
      </c>
      <c r="Q83" s="1005">
        <v>105.6</v>
      </c>
      <c r="R83" s="1005">
        <v>0.99029999999999996</v>
      </c>
      <c r="S83" s="1024">
        <f>+(T83/(24*31*P83))</f>
        <v>0.2451048718969866</v>
      </c>
      <c r="T83" s="1005">
        <v>14771</v>
      </c>
      <c r="U83" s="1005">
        <f t="shared" si="39"/>
        <v>36158</v>
      </c>
      <c r="V83" s="1005">
        <f t="shared" si="40"/>
        <v>0</v>
      </c>
      <c r="W83" s="1005">
        <v>132</v>
      </c>
      <c r="X83" s="1005">
        <v>74.28</v>
      </c>
      <c r="Y83" s="1005">
        <v>105.6</v>
      </c>
      <c r="Z83" s="1005">
        <v>0.98970000000000002</v>
      </c>
      <c r="AA83" s="1024">
        <f>+(AB83/(24*30*X83))</f>
        <v>0.81183061090169328</v>
      </c>
      <c r="AB83" s="1005">
        <v>43418</v>
      </c>
      <c r="AC83" s="1005">
        <f t="shared" si="41"/>
        <v>32089</v>
      </c>
      <c r="AD83" s="1005">
        <f t="shared" si="42"/>
        <v>11329</v>
      </c>
      <c r="AE83" s="1005">
        <v>132</v>
      </c>
      <c r="AF83" s="1005">
        <v>141.24</v>
      </c>
      <c r="AG83" s="1005">
        <v>141.24</v>
      </c>
      <c r="AH83" s="1005">
        <v>0.99319999999999997</v>
      </c>
      <c r="AI83" s="1024">
        <f>+(AJ83/(24*31*AF83))</f>
        <v>0.32421174360426691</v>
      </c>
      <c r="AJ83" s="1005">
        <v>34069</v>
      </c>
      <c r="AK83" s="1005">
        <f t="shared" si="43"/>
        <v>63050</v>
      </c>
      <c r="AL83" s="1005">
        <f t="shared" si="44"/>
        <v>0</v>
      </c>
      <c r="AM83" s="1005">
        <v>132</v>
      </c>
      <c r="AN83" s="1005">
        <v>95.64</v>
      </c>
      <c r="AO83" s="1005">
        <v>105.6</v>
      </c>
      <c r="AP83" s="1005">
        <v>0.9788</v>
      </c>
      <c r="AQ83" s="1024">
        <f>+(AR83/(24*31*AN83))</f>
        <v>0.27290680104154019</v>
      </c>
      <c r="AR83" s="1005">
        <v>19419</v>
      </c>
      <c r="AS83" s="1005">
        <f t="shared" si="45"/>
        <v>42694</v>
      </c>
      <c r="AT83" s="1005">
        <f t="shared" si="46"/>
        <v>0</v>
      </c>
      <c r="AU83" s="1005">
        <v>132</v>
      </c>
      <c r="AV83" s="1005">
        <v>80.16</v>
      </c>
      <c r="AW83" s="1005">
        <v>105.6</v>
      </c>
      <c r="AX83" s="1005">
        <v>0.99060000000000004</v>
      </c>
      <c r="AY83" s="1024">
        <f>+(AZ83/(24*30*AV83))</f>
        <v>0.4382727600354846</v>
      </c>
      <c r="AZ83" s="1005">
        <v>25295</v>
      </c>
      <c r="BA83" s="1005">
        <f t="shared" si="47"/>
        <v>34629</v>
      </c>
      <c r="BB83" s="1005">
        <f t="shared" si="48"/>
        <v>0</v>
      </c>
      <c r="BC83" s="1005">
        <v>132</v>
      </c>
      <c r="BD83" s="1005">
        <v>89.76</v>
      </c>
      <c r="BE83" s="1005">
        <v>105.6</v>
      </c>
      <c r="BF83" s="1005">
        <v>0.97840000000000005</v>
      </c>
      <c r="BG83" s="1024">
        <f>+(BH83/(24*31*BD83))</f>
        <v>0.32962751327314893</v>
      </c>
      <c r="BH83" s="1005">
        <v>22013</v>
      </c>
      <c r="BI83" s="1005">
        <f t="shared" si="49"/>
        <v>40069</v>
      </c>
      <c r="BJ83" s="1005">
        <f t="shared" si="50"/>
        <v>0</v>
      </c>
    </row>
    <row r="84" spans="1:62">
      <c r="A84" s="569" t="s">
        <v>2390</v>
      </c>
      <c r="B84" s="1004">
        <v>78</v>
      </c>
      <c r="C84" s="1005" t="s">
        <v>994</v>
      </c>
      <c r="D84" s="1005" t="s">
        <v>2011</v>
      </c>
      <c r="E84" s="1004" t="s">
        <v>332</v>
      </c>
      <c r="F84" s="1005" t="s">
        <v>55</v>
      </c>
      <c r="G84" s="1004">
        <v>132</v>
      </c>
      <c r="H84" s="1005">
        <v>0</v>
      </c>
      <c r="I84" s="1005">
        <v>105.6</v>
      </c>
      <c r="J84" s="1005">
        <v>0</v>
      </c>
      <c r="K84" s="1024">
        <v>0</v>
      </c>
      <c r="L84" s="1005">
        <v>0</v>
      </c>
      <c r="M84" s="1005">
        <f t="shared" si="37"/>
        <v>0</v>
      </c>
      <c r="N84" s="1005">
        <f t="shared" si="38"/>
        <v>0</v>
      </c>
      <c r="O84" s="1005">
        <v>132</v>
      </c>
      <c r="P84" s="1005">
        <v>0</v>
      </c>
      <c r="Q84" s="1005">
        <v>105.6</v>
      </c>
      <c r="R84" s="1005">
        <v>0</v>
      </c>
      <c r="S84" s="1024">
        <v>0</v>
      </c>
      <c r="T84" s="1005">
        <v>0</v>
      </c>
      <c r="U84" s="1005">
        <f t="shared" si="39"/>
        <v>0</v>
      </c>
      <c r="V84" s="1005">
        <f t="shared" si="40"/>
        <v>0</v>
      </c>
      <c r="W84" s="1005">
        <v>132</v>
      </c>
      <c r="X84" s="1005">
        <v>0</v>
      </c>
      <c r="Y84" s="1005">
        <v>105.6</v>
      </c>
      <c r="Z84" s="1005">
        <v>0</v>
      </c>
      <c r="AA84" s="1024">
        <v>0</v>
      </c>
      <c r="AB84" s="1005">
        <v>0</v>
      </c>
      <c r="AC84" s="1005">
        <f t="shared" si="41"/>
        <v>0</v>
      </c>
      <c r="AD84" s="1005">
        <f t="shared" si="42"/>
        <v>0</v>
      </c>
      <c r="AE84" s="1005">
        <v>132</v>
      </c>
      <c r="AF84" s="1005">
        <v>0</v>
      </c>
      <c r="AG84" s="1005">
        <v>105.6</v>
      </c>
      <c r="AH84" s="1005">
        <v>0</v>
      </c>
      <c r="AI84" s="1024">
        <v>0</v>
      </c>
      <c r="AJ84" s="1005">
        <v>0</v>
      </c>
      <c r="AK84" s="1005">
        <f t="shared" si="43"/>
        <v>0</v>
      </c>
      <c r="AL84" s="1005">
        <f t="shared" si="44"/>
        <v>0</v>
      </c>
      <c r="AM84" s="1005">
        <v>132</v>
      </c>
      <c r="AN84" s="1005">
        <v>0</v>
      </c>
      <c r="AO84" s="1005">
        <v>105.6</v>
      </c>
      <c r="AP84" s="1005">
        <v>0</v>
      </c>
      <c r="AQ84" s="1024">
        <v>0</v>
      </c>
      <c r="AR84" s="1005">
        <v>0</v>
      </c>
      <c r="AS84" s="1005">
        <f t="shared" si="45"/>
        <v>0</v>
      </c>
      <c r="AT84" s="1005">
        <f t="shared" si="46"/>
        <v>0</v>
      </c>
      <c r="AU84" s="1005">
        <v>132</v>
      </c>
      <c r="AV84" s="1005">
        <v>0</v>
      </c>
      <c r="AW84" s="1005">
        <v>105.6</v>
      </c>
      <c r="AX84" s="1005">
        <v>0</v>
      </c>
      <c r="AY84" s="1024">
        <v>0</v>
      </c>
      <c r="AZ84" s="1005">
        <v>0</v>
      </c>
      <c r="BA84" s="1005">
        <f t="shared" si="47"/>
        <v>0</v>
      </c>
      <c r="BB84" s="1005">
        <f t="shared" si="48"/>
        <v>0</v>
      </c>
      <c r="BC84" s="1005">
        <v>132</v>
      </c>
      <c r="BD84" s="1005">
        <v>0</v>
      </c>
      <c r="BE84" s="1005">
        <v>105.6</v>
      </c>
      <c r="BF84" s="1005">
        <v>0</v>
      </c>
      <c r="BG84" s="1024">
        <v>0</v>
      </c>
      <c r="BH84" s="1005">
        <v>0</v>
      </c>
      <c r="BI84" s="1005">
        <f t="shared" si="49"/>
        <v>0</v>
      </c>
      <c r="BJ84" s="1005">
        <f t="shared" si="50"/>
        <v>0</v>
      </c>
    </row>
    <row r="85" spans="1:62">
      <c r="A85" s="569" t="s">
        <v>2391</v>
      </c>
      <c r="B85" s="1004">
        <v>79</v>
      </c>
      <c r="C85" s="1005" t="s">
        <v>743</v>
      </c>
      <c r="D85" s="1005" t="s">
        <v>2203</v>
      </c>
      <c r="E85" s="1004" t="s">
        <v>1274</v>
      </c>
      <c r="F85" s="1005" t="s">
        <v>55</v>
      </c>
      <c r="G85" s="1004">
        <v>133</v>
      </c>
      <c r="H85" s="1005">
        <v>89.92</v>
      </c>
      <c r="I85" s="1005">
        <v>106.4</v>
      </c>
      <c r="J85" s="1005">
        <v>0.99450000000000005</v>
      </c>
      <c r="K85" s="1024">
        <f t="shared" ref="K85:K115" si="52">+(L85/(24*30*H85))</f>
        <v>0.32550538750494268</v>
      </c>
      <c r="L85" s="1005">
        <v>21074</v>
      </c>
      <c r="M85" s="1005">
        <f t="shared" si="37"/>
        <v>38845</v>
      </c>
      <c r="N85" s="1005">
        <f t="shared" si="38"/>
        <v>0</v>
      </c>
      <c r="O85" s="1005">
        <v>133</v>
      </c>
      <c r="P85" s="1005">
        <v>83.2</v>
      </c>
      <c r="Q85" s="1005">
        <v>106.4</v>
      </c>
      <c r="R85" s="1005">
        <v>0.99360000000000004</v>
      </c>
      <c r="S85" s="1024">
        <f t="shared" ref="S85:S136" si="53">+(T85/(24*31*P85))</f>
        <v>0.35829908498759305</v>
      </c>
      <c r="T85" s="1005">
        <v>22179</v>
      </c>
      <c r="U85" s="1005">
        <f t="shared" si="39"/>
        <v>37140</v>
      </c>
      <c r="V85" s="1005">
        <f t="shared" si="40"/>
        <v>0</v>
      </c>
      <c r="W85" s="1005">
        <v>133</v>
      </c>
      <c r="X85" s="1005">
        <v>83.44</v>
      </c>
      <c r="Y85" s="1005">
        <v>106.4</v>
      </c>
      <c r="Z85" s="1005">
        <v>0.99439999999999995</v>
      </c>
      <c r="AA85" s="1024">
        <f t="shared" ref="AA85:AA136" si="54">+(AB85/(24*30*X85))</f>
        <v>0.35060123042505598</v>
      </c>
      <c r="AB85" s="1005">
        <v>21063</v>
      </c>
      <c r="AC85" s="1005">
        <f t="shared" si="41"/>
        <v>36046</v>
      </c>
      <c r="AD85" s="1005">
        <f t="shared" si="42"/>
        <v>0</v>
      </c>
      <c r="AE85" s="1005">
        <v>133</v>
      </c>
      <c r="AF85" s="1005">
        <v>74.88</v>
      </c>
      <c r="AG85" s="1005">
        <v>106.4</v>
      </c>
      <c r="AH85" s="1005">
        <v>0.98970000000000002</v>
      </c>
      <c r="AI85" s="1024">
        <f t="shared" ref="AI85:AI136" si="55">+(AJ85/(24*31*AF85))</f>
        <v>0.34964545423214782</v>
      </c>
      <c r="AJ85" s="1005">
        <v>19479</v>
      </c>
      <c r="AK85" s="1005">
        <f t="shared" si="43"/>
        <v>33426</v>
      </c>
      <c r="AL85" s="1005">
        <f t="shared" si="44"/>
        <v>0</v>
      </c>
      <c r="AM85" s="1005">
        <v>133</v>
      </c>
      <c r="AN85" s="1005">
        <v>76.48</v>
      </c>
      <c r="AO85" s="1005">
        <v>106.4</v>
      </c>
      <c r="AP85" s="1005">
        <v>0.97489999999999999</v>
      </c>
      <c r="AQ85" s="1024">
        <f t="shared" ref="AQ85:AQ108" si="56">+(AR85/(24*31*AN85))</f>
        <v>0.3286227054933189</v>
      </c>
      <c r="AR85" s="1005">
        <v>18699</v>
      </c>
      <c r="AS85" s="1005">
        <f t="shared" si="45"/>
        <v>34141</v>
      </c>
      <c r="AT85" s="1005">
        <f t="shared" si="46"/>
        <v>0</v>
      </c>
      <c r="AU85" s="1005">
        <v>133</v>
      </c>
      <c r="AV85" s="1005">
        <v>87.2</v>
      </c>
      <c r="AW85" s="1005">
        <v>106.4</v>
      </c>
      <c r="AX85" s="1005">
        <v>0.97150000000000003</v>
      </c>
      <c r="AY85" s="1024">
        <f t="shared" ref="AY85:AY108" si="57">+(AZ85/(24*30*AV85))</f>
        <v>0.33632772680937817</v>
      </c>
      <c r="AZ85" s="1005">
        <v>21116</v>
      </c>
      <c r="BA85" s="1005">
        <f t="shared" si="47"/>
        <v>37670</v>
      </c>
      <c r="BB85" s="1005">
        <f t="shared" si="48"/>
        <v>0</v>
      </c>
      <c r="BC85" s="1005">
        <v>133</v>
      </c>
      <c r="BD85" s="1005">
        <v>74.08</v>
      </c>
      <c r="BE85" s="1005">
        <v>106.4</v>
      </c>
      <c r="BF85" s="1005">
        <v>0.96640000000000004</v>
      </c>
      <c r="BG85" s="1024">
        <f t="shared" ref="BG85:BG108" si="58">+(BH85/(24*31*BD85))</f>
        <v>0.33344509858566157</v>
      </c>
      <c r="BH85" s="1005">
        <v>18378</v>
      </c>
      <c r="BI85" s="1005">
        <f t="shared" si="49"/>
        <v>33069</v>
      </c>
      <c r="BJ85" s="1005">
        <f t="shared" si="50"/>
        <v>0</v>
      </c>
    </row>
    <row r="86" spans="1:62">
      <c r="A86" s="569" t="s">
        <v>2392</v>
      </c>
      <c r="B86" s="1004">
        <v>80</v>
      </c>
      <c r="C86" s="1005" t="s">
        <v>2086</v>
      </c>
      <c r="D86" s="1005" t="s">
        <v>2011</v>
      </c>
      <c r="E86" s="1004" t="s">
        <v>1274</v>
      </c>
      <c r="F86" s="1005" t="s">
        <v>55</v>
      </c>
      <c r="G86" s="1004">
        <v>133</v>
      </c>
      <c r="H86" s="1005">
        <v>69.2</v>
      </c>
      <c r="I86" s="1005">
        <v>106.4</v>
      </c>
      <c r="J86" s="1005">
        <v>0.94340000000000002</v>
      </c>
      <c r="K86" s="1024">
        <f t="shared" si="52"/>
        <v>0.11424213230571612</v>
      </c>
      <c r="L86" s="1005">
        <v>5692</v>
      </c>
      <c r="M86" s="1005">
        <f t="shared" si="37"/>
        <v>29894</v>
      </c>
      <c r="N86" s="1005">
        <f t="shared" si="38"/>
        <v>0</v>
      </c>
      <c r="O86" s="1005">
        <v>133</v>
      </c>
      <c r="P86" s="1005">
        <v>128</v>
      </c>
      <c r="Q86" s="1005">
        <v>128</v>
      </c>
      <c r="R86" s="1005">
        <v>0.99129999999999996</v>
      </c>
      <c r="S86" s="1024">
        <f t="shared" si="53"/>
        <v>0.21381468413978494</v>
      </c>
      <c r="T86" s="1005">
        <v>20362</v>
      </c>
      <c r="U86" s="1005">
        <f t="shared" si="39"/>
        <v>57139</v>
      </c>
      <c r="V86" s="1005">
        <f t="shared" si="40"/>
        <v>0</v>
      </c>
      <c r="W86" s="1005">
        <v>133</v>
      </c>
      <c r="X86" s="1005">
        <v>132.16</v>
      </c>
      <c r="Y86" s="1005">
        <v>132.16</v>
      </c>
      <c r="Z86" s="1005">
        <v>0.98750000000000004</v>
      </c>
      <c r="AA86" s="1024">
        <f t="shared" si="54"/>
        <v>0.59361968657519504</v>
      </c>
      <c r="AB86" s="1005">
        <v>56486</v>
      </c>
      <c r="AC86" s="1005">
        <f t="shared" si="41"/>
        <v>57093</v>
      </c>
      <c r="AD86" s="1005">
        <f t="shared" si="42"/>
        <v>0</v>
      </c>
      <c r="AE86" s="1005">
        <v>133</v>
      </c>
      <c r="AF86" s="1005">
        <v>132.08000000000001</v>
      </c>
      <c r="AG86" s="1005">
        <v>132.08000000000001</v>
      </c>
      <c r="AH86" s="1005">
        <v>0.99539999999999995</v>
      </c>
      <c r="AI86" s="1024">
        <f t="shared" si="55"/>
        <v>0.46444644171339622</v>
      </c>
      <c r="AJ86" s="1005">
        <v>45640</v>
      </c>
      <c r="AK86" s="1005">
        <f t="shared" si="43"/>
        <v>58961</v>
      </c>
      <c r="AL86" s="1005">
        <f t="shared" si="44"/>
        <v>0</v>
      </c>
      <c r="AM86" s="1005">
        <v>133</v>
      </c>
      <c r="AN86" s="1005">
        <v>76.319999999999993</v>
      </c>
      <c r="AO86" s="1005">
        <v>106.4</v>
      </c>
      <c r="AP86" s="1005">
        <v>0.99339999999999995</v>
      </c>
      <c r="AQ86" s="1024">
        <f t="shared" si="56"/>
        <v>0.38748140258335029</v>
      </c>
      <c r="AR86" s="1005">
        <v>22002</v>
      </c>
      <c r="AS86" s="1005">
        <f t="shared" si="45"/>
        <v>34069</v>
      </c>
      <c r="AT86" s="1005">
        <f t="shared" si="46"/>
        <v>0</v>
      </c>
      <c r="AU86" s="1005">
        <v>133</v>
      </c>
      <c r="AV86" s="1005">
        <v>75.760000000000005</v>
      </c>
      <c r="AW86" s="1005">
        <v>106.4</v>
      </c>
      <c r="AX86" s="1005">
        <v>0.99299999999999999</v>
      </c>
      <c r="AY86" s="1024">
        <f t="shared" si="57"/>
        <v>0.35891851460753255</v>
      </c>
      <c r="AZ86" s="1005">
        <v>19578</v>
      </c>
      <c r="BA86" s="1005">
        <f t="shared" si="47"/>
        <v>32728</v>
      </c>
      <c r="BB86" s="1005">
        <f t="shared" si="48"/>
        <v>0</v>
      </c>
      <c r="BC86" s="1005">
        <v>133</v>
      </c>
      <c r="BD86" s="1005">
        <v>76.48</v>
      </c>
      <c r="BE86" s="1005">
        <v>106.4</v>
      </c>
      <c r="BF86" s="1005">
        <v>0.98780000000000001</v>
      </c>
      <c r="BG86" s="1024">
        <f t="shared" si="58"/>
        <v>0.34463293516893867</v>
      </c>
      <c r="BH86" s="1005">
        <v>19610</v>
      </c>
      <c r="BI86" s="1005">
        <f t="shared" si="49"/>
        <v>34141</v>
      </c>
      <c r="BJ86" s="1005">
        <f t="shared" si="50"/>
        <v>0</v>
      </c>
    </row>
    <row r="87" spans="1:62">
      <c r="A87" s="569" t="s">
        <v>2393</v>
      </c>
      <c r="B87" s="1004">
        <v>81</v>
      </c>
      <c r="C87" s="1005" t="s">
        <v>2085</v>
      </c>
      <c r="D87" s="1005" t="s">
        <v>2054</v>
      </c>
      <c r="E87" s="1004" t="s">
        <v>1274</v>
      </c>
      <c r="F87" s="1005" t="s">
        <v>55</v>
      </c>
      <c r="G87" s="1004">
        <v>133</v>
      </c>
      <c r="H87" s="1005">
        <v>124.8</v>
      </c>
      <c r="I87" s="1005">
        <v>133</v>
      </c>
      <c r="J87" s="1005">
        <v>0.78720000000000001</v>
      </c>
      <c r="K87" s="1024">
        <f t="shared" si="52"/>
        <v>0.2829861111111111</v>
      </c>
      <c r="L87" s="1005">
        <v>25428</v>
      </c>
      <c r="M87" s="1005">
        <f t="shared" si="37"/>
        <v>53914</v>
      </c>
      <c r="N87" s="1005">
        <f t="shared" si="38"/>
        <v>0</v>
      </c>
      <c r="O87" s="1005">
        <v>133</v>
      </c>
      <c r="P87" s="1005">
        <v>172.64</v>
      </c>
      <c r="Q87" s="1005">
        <v>172.64</v>
      </c>
      <c r="R87" s="1005">
        <v>0.85319999999999996</v>
      </c>
      <c r="S87" s="1024">
        <f t="shared" si="53"/>
        <v>0.32609501280556474</v>
      </c>
      <c r="T87" s="1005">
        <v>41885</v>
      </c>
      <c r="U87" s="1005">
        <f t="shared" si="39"/>
        <v>77066</v>
      </c>
      <c r="V87" s="1005">
        <f t="shared" si="40"/>
        <v>0</v>
      </c>
      <c r="W87" s="1005">
        <v>133</v>
      </c>
      <c r="X87" s="1005">
        <v>178.4</v>
      </c>
      <c r="Y87" s="1005">
        <v>178.4</v>
      </c>
      <c r="Z87" s="1005">
        <v>0.83940000000000003</v>
      </c>
      <c r="AA87" s="1024">
        <f t="shared" si="54"/>
        <v>0.43554590184354758</v>
      </c>
      <c r="AB87" s="1005">
        <v>55945</v>
      </c>
      <c r="AC87" s="1005">
        <f t="shared" si="41"/>
        <v>77069</v>
      </c>
      <c r="AD87" s="1005">
        <f t="shared" si="42"/>
        <v>0</v>
      </c>
      <c r="AE87" s="1005">
        <v>133</v>
      </c>
      <c r="AF87" s="1005">
        <v>157.12</v>
      </c>
      <c r="AG87" s="1005">
        <v>157.12</v>
      </c>
      <c r="AH87" s="1005">
        <v>0.80449999999999999</v>
      </c>
      <c r="AI87" s="1024">
        <f t="shared" si="55"/>
        <v>0.24196456923548607</v>
      </c>
      <c r="AJ87" s="1005">
        <v>28285</v>
      </c>
      <c r="AK87" s="1005">
        <f t="shared" si="43"/>
        <v>70138</v>
      </c>
      <c r="AL87" s="1005">
        <f t="shared" si="44"/>
        <v>0</v>
      </c>
      <c r="AM87" s="1005">
        <v>133</v>
      </c>
      <c r="AN87" s="1005">
        <v>29.12</v>
      </c>
      <c r="AO87" s="1005">
        <v>133</v>
      </c>
      <c r="AP87" s="1005">
        <v>0.54190000000000005</v>
      </c>
      <c r="AQ87" s="1024">
        <f t="shared" si="56"/>
        <v>0.39316362401039817</v>
      </c>
      <c r="AR87" s="1005">
        <v>8518</v>
      </c>
      <c r="AS87" s="1005">
        <f t="shared" si="45"/>
        <v>12999</v>
      </c>
      <c r="AT87" s="1005">
        <f t="shared" si="46"/>
        <v>0</v>
      </c>
      <c r="AU87" s="1005">
        <v>133</v>
      </c>
      <c r="AV87" s="1005">
        <v>114.08</v>
      </c>
      <c r="AW87" s="1005">
        <v>133</v>
      </c>
      <c r="AX87" s="1005">
        <v>0.76139999999999997</v>
      </c>
      <c r="AY87" s="1024">
        <f t="shared" si="57"/>
        <v>0.21769567165342057</v>
      </c>
      <c r="AZ87" s="1005">
        <v>17881</v>
      </c>
      <c r="BA87" s="1005">
        <f t="shared" si="47"/>
        <v>49283</v>
      </c>
      <c r="BB87" s="1005">
        <f t="shared" si="48"/>
        <v>0</v>
      </c>
      <c r="BC87" s="1005">
        <v>133</v>
      </c>
      <c r="BD87" s="1005">
        <v>141.52000000000001</v>
      </c>
      <c r="BE87" s="1005">
        <v>141.52000000000001</v>
      </c>
      <c r="BF87" s="1005">
        <v>0.76539999999999997</v>
      </c>
      <c r="BG87" s="1024">
        <f t="shared" si="58"/>
        <v>0.21822402851984901</v>
      </c>
      <c r="BH87" s="1005">
        <v>22977</v>
      </c>
      <c r="BI87" s="1005">
        <f t="shared" si="49"/>
        <v>63175</v>
      </c>
      <c r="BJ87" s="1005">
        <f t="shared" si="50"/>
        <v>0</v>
      </c>
    </row>
    <row r="88" spans="1:62">
      <c r="A88" s="569" t="s">
        <v>2394</v>
      </c>
      <c r="B88" s="1004">
        <v>82</v>
      </c>
      <c r="C88" s="1005" t="s">
        <v>587</v>
      </c>
      <c r="D88" s="1005" t="s">
        <v>2051</v>
      </c>
      <c r="E88" s="1004" t="s">
        <v>1274</v>
      </c>
      <c r="F88" s="1005" t="s">
        <v>55</v>
      </c>
      <c r="G88" s="1004">
        <v>133</v>
      </c>
      <c r="H88" s="1005">
        <v>160.24</v>
      </c>
      <c r="I88" s="1005">
        <v>160.24</v>
      </c>
      <c r="J88" s="1005">
        <v>0.99719999999999998</v>
      </c>
      <c r="K88" s="1024">
        <f t="shared" si="52"/>
        <v>0.40169780052144005</v>
      </c>
      <c r="L88" s="1005">
        <v>46345</v>
      </c>
      <c r="M88" s="1005">
        <f t="shared" si="37"/>
        <v>69224</v>
      </c>
      <c r="N88" s="1005">
        <f t="shared" si="38"/>
        <v>0</v>
      </c>
      <c r="O88" s="1005">
        <v>133</v>
      </c>
      <c r="P88" s="1005">
        <v>144.4</v>
      </c>
      <c r="Q88" s="1005">
        <v>144.4</v>
      </c>
      <c r="R88" s="1005">
        <v>0.997</v>
      </c>
      <c r="S88" s="1024">
        <f t="shared" si="53"/>
        <v>0.41665735859172548</v>
      </c>
      <c r="T88" s="1005">
        <v>44763</v>
      </c>
      <c r="U88" s="1005">
        <f t="shared" si="39"/>
        <v>64460</v>
      </c>
      <c r="V88" s="1005">
        <f t="shared" si="40"/>
        <v>0</v>
      </c>
      <c r="W88" s="1005">
        <v>133</v>
      </c>
      <c r="X88" s="1005">
        <v>155.19999999999999</v>
      </c>
      <c r="Y88" s="1005">
        <v>155.19999999999999</v>
      </c>
      <c r="Z88" s="1005">
        <v>0.99660000000000004</v>
      </c>
      <c r="AA88" s="1024">
        <f t="shared" si="54"/>
        <v>0.38643685567010316</v>
      </c>
      <c r="AB88" s="1005">
        <v>43182</v>
      </c>
      <c r="AC88" s="1005">
        <f t="shared" si="41"/>
        <v>67046</v>
      </c>
      <c r="AD88" s="1005">
        <f t="shared" si="42"/>
        <v>0</v>
      </c>
      <c r="AE88" s="1005">
        <v>133</v>
      </c>
      <c r="AF88" s="1005">
        <v>145.12</v>
      </c>
      <c r="AG88" s="1005">
        <v>145.12</v>
      </c>
      <c r="AH88" s="1005">
        <v>0.99650000000000005</v>
      </c>
      <c r="AI88" s="1024">
        <f t="shared" si="55"/>
        <v>0.38766582494576235</v>
      </c>
      <c r="AJ88" s="1005">
        <v>41856</v>
      </c>
      <c r="AK88" s="1005">
        <f t="shared" si="43"/>
        <v>64782</v>
      </c>
      <c r="AL88" s="1005">
        <f t="shared" si="44"/>
        <v>0</v>
      </c>
      <c r="AM88" s="1005">
        <v>133</v>
      </c>
      <c r="AN88" s="1005">
        <v>135.19999999999999</v>
      </c>
      <c r="AO88" s="1005">
        <v>135.19999999999999</v>
      </c>
      <c r="AP88" s="1005">
        <v>0.99609999999999999</v>
      </c>
      <c r="AQ88" s="1024">
        <f t="shared" si="56"/>
        <v>0.41031407075141574</v>
      </c>
      <c r="AR88" s="1005">
        <v>41273</v>
      </c>
      <c r="AS88" s="1005">
        <f t="shared" si="45"/>
        <v>60353</v>
      </c>
      <c r="AT88" s="1005">
        <f t="shared" si="46"/>
        <v>0</v>
      </c>
      <c r="AU88" s="1005">
        <v>133</v>
      </c>
      <c r="AV88" s="1005">
        <v>154.96</v>
      </c>
      <c r="AW88" s="1005">
        <v>154.96</v>
      </c>
      <c r="AX88" s="1005">
        <v>0.99719999999999998</v>
      </c>
      <c r="AY88" s="1024">
        <f t="shared" si="57"/>
        <v>0.29947692594504671</v>
      </c>
      <c r="AZ88" s="1005">
        <v>33413</v>
      </c>
      <c r="BA88" s="1005">
        <f t="shared" si="47"/>
        <v>66943</v>
      </c>
      <c r="BB88" s="1005">
        <f t="shared" si="48"/>
        <v>0</v>
      </c>
      <c r="BC88" s="1005">
        <v>133</v>
      </c>
      <c r="BD88" s="1005">
        <v>130</v>
      </c>
      <c r="BE88" s="1005">
        <v>130</v>
      </c>
      <c r="BF88" s="1005">
        <v>0.99609999999999999</v>
      </c>
      <c r="BG88" s="1024">
        <f t="shared" si="58"/>
        <v>0.40020678246484698</v>
      </c>
      <c r="BH88" s="1005">
        <v>38708</v>
      </c>
      <c r="BI88" s="1005">
        <f t="shared" si="49"/>
        <v>58032</v>
      </c>
      <c r="BJ88" s="1005">
        <f t="shared" si="50"/>
        <v>0</v>
      </c>
    </row>
    <row r="89" spans="1:62">
      <c r="A89" s="569" t="s">
        <v>2395</v>
      </c>
      <c r="B89" s="1004">
        <v>83</v>
      </c>
      <c r="C89" s="1005" t="s">
        <v>2084</v>
      </c>
      <c r="D89" s="1005" t="s">
        <v>2213</v>
      </c>
      <c r="E89" s="1004" t="s">
        <v>1274</v>
      </c>
      <c r="F89" s="1005" t="s">
        <v>55</v>
      </c>
      <c r="G89" s="1004">
        <v>133</v>
      </c>
      <c r="H89" s="1005">
        <v>111.96</v>
      </c>
      <c r="I89" s="1005">
        <v>111.96</v>
      </c>
      <c r="J89" s="1005">
        <v>0.92149999999999999</v>
      </c>
      <c r="K89" s="1024">
        <f t="shared" si="52"/>
        <v>0.464898177920686</v>
      </c>
      <c r="L89" s="1005">
        <v>37476</v>
      </c>
      <c r="M89" s="1005">
        <f t="shared" si="37"/>
        <v>48367</v>
      </c>
      <c r="N89" s="1005">
        <f t="shared" si="38"/>
        <v>0</v>
      </c>
      <c r="O89" s="1005">
        <v>133</v>
      </c>
      <c r="P89" s="1005">
        <v>114.48</v>
      </c>
      <c r="Q89" s="1005">
        <v>114.48</v>
      </c>
      <c r="R89" s="1005">
        <v>0.92179999999999995</v>
      </c>
      <c r="S89" s="1024">
        <f t="shared" si="53"/>
        <v>0.53735262956200258</v>
      </c>
      <c r="T89" s="1005">
        <v>45768</v>
      </c>
      <c r="U89" s="1005">
        <f t="shared" si="39"/>
        <v>51104</v>
      </c>
      <c r="V89" s="1005">
        <f t="shared" si="40"/>
        <v>0</v>
      </c>
      <c r="W89" s="1005">
        <v>133</v>
      </c>
      <c r="X89" s="1005">
        <v>114.84</v>
      </c>
      <c r="Y89" s="1005">
        <v>114.84</v>
      </c>
      <c r="Z89" s="1005">
        <v>0.92020000000000002</v>
      </c>
      <c r="AA89" s="1024">
        <f t="shared" si="54"/>
        <v>0.31612823638685705</v>
      </c>
      <c r="AB89" s="1005">
        <v>26139</v>
      </c>
      <c r="AC89" s="1005">
        <f t="shared" si="41"/>
        <v>49611</v>
      </c>
      <c r="AD89" s="1005">
        <f t="shared" si="42"/>
        <v>0</v>
      </c>
      <c r="AE89" s="1005">
        <v>133</v>
      </c>
      <c r="AF89" s="1005">
        <v>113.4</v>
      </c>
      <c r="AG89" s="1005">
        <v>113.4</v>
      </c>
      <c r="AH89" s="1005">
        <v>0.91620000000000001</v>
      </c>
      <c r="AI89" s="1024">
        <f t="shared" si="55"/>
        <v>0.30661517892700685</v>
      </c>
      <c r="AJ89" s="1005">
        <v>25869</v>
      </c>
      <c r="AK89" s="1005">
        <f t="shared" si="43"/>
        <v>50622</v>
      </c>
      <c r="AL89" s="1005">
        <f t="shared" si="44"/>
        <v>0</v>
      </c>
      <c r="AM89" s="1005">
        <v>133</v>
      </c>
      <c r="AN89" s="1005">
        <v>121.68</v>
      </c>
      <c r="AO89" s="1005">
        <v>121.68</v>
      </c>
      <c r="AP89" s="1005">
        <v>0.91790000000000005</v>
      </c>
      <c r="AQ89" s="1024">
        <f t="shared" si="56"/>
        <v>0.40258513428488618</v>
      </c>
      <c r="AR89" s="1005">
        <v>36446</v>
      </c>
      <c r="AS89" s="1005">
        <f t="shared" si="45"/>
        <v>54318</v>
      </c>
      <c r="AT89" s="1005">
        <f t="shared" si="46"/>
        <v>0</v>
      </c>
      <c r="AU89" s="1005">
        <v>133</v>
      </c>
      <c r="AV89" s="1005">
        <v>112.56</v>
      </c>
      <c r="AW89" s="1005">
        <v>112.56</v>
      </c>
      <c r="AX89" s="1005">
        <v>0.92010000000000003</v>
      </c>
      <c r="AY89" s="1024">
        <f t="shared" si="57"/>
        <v>0.44755142936113085</v>
      </c>
      <c r="AZ89" s="1005">
        <v>36271</v>
      </c>
      <c r="BA89" s="1005">
        <f t="shared" si="47"/>
        <v>48626</v>
      </c>
      <c r="BB89" s="1005">
        <f t="shared" si="48"/>
        <v>0</v>
      </c>
      <c r="BC89" s="1005">
        <v>133</v>
      </c>
      <c r="BD89" s="1005">
        <v>115.08</v>
      </c>
      <c r="BE89" s="1005">
        <v>115.08</v>
      </c>
      <c r="BF89" s="1005">
        <v>0.91610000000000003</v>
      </c>
      <c r="BG89" s="1024">
        <f t="shared" si="58"/>
        <v>0.46654080751679056</v>
      </c>
      <c r="BH89" s="1005">
        <v>39945</v>
      </c>
      <c r="BI89" s="1005">
        <f t="shared" si="49"/>
        <v>51372</v>
      </c>
      <c r="BJ89" s="1005">
        <f t="shared" si="50"/>
        <v>0</v>
      </c>
    </row>
    <row r="90" spans="1:62">
      <c r="A90" s="569" t="s">
        <v>2396</v>
      </c>
      <c r="B90" s="1004">
        <v>84</v>
      </c>
      <c r="C90" s="1005" t="s">
        <v>691</v>
      </c>
      <c r="D90" s="1005" t="s">
        <v>2011</v>
      </c>
      <c r="E90" s="1004" t="s">
        <v>1274</v>
      </c>
      <c r="F90" s="1005" t="s">
        <v>55</v>
      </c>
      <c r="G90" s="1004">
        <v>133</v>
      </c>
      <c r="H90" s="1005">
        <v>117.12</v>
      </c>
      <c r="I90" s="1005">
        <v>117.12</v>
      </c>
      <c r="J90" s="1005">
        <v>0.81630000000000003</v>
      </c>
      <c r="K90" s="1024">
        <f t="shared" si="52"/>
        <v>0.25646772540983603</v>
      </c>
      <c r="L90" s="1005">
        <v>21627</v>
      </c>
      <c r="M90" s="1005">
        <f t="shared" si="37"/>
        <v>50596</v>
      </c>
      <c r="N90" s="1005">
        <f t="shared" si="38"/>
        <v>0</v>
      </c>
      <c r="O90" s="1005">
        <v>133</v>
      </c>
      <c r="P90" s="1005">
        <v>138</v>
      </c>
      <c r="Q90" s="1005">
        <v>138</v>
      </c>
      <c r="R90" s="1005">
        <v>0.84730000000000005</v>
      </c>
      <c r="S90" s="1024">
        <f t="shared" si="53"/>
        <v>0.12342215988779803</v>
      </c>
      <c r="T90" s="1005">
        <v>12672</v>
      </c>
      <c r="U90" s="1005">
        <f t="shared" si="39"/>
        <v>61603</v>
      </c>
      <c r="V90" s="1005">
        <f t="shared" si="40"/>
        <v>0</v>
      </c>
      <c r="W90" s="1005">
        <v>133</v>
      </c>
      <c r="X90" s="1005">
        <v>108</v>
      </c>
      <c r="Y90" s="1005">
        <v>108</v>
      </c>
      <c r="Z90" s="1005">
        <v>0.82340000000000002</v>
      </c>
      <c r="AA90" s="1024">
        <f t="shared" si="54"/>
        <v>0.21238425925925927</v>
      </c>
      <c r="AB90" s="1005">
        <v>16515</v>
      </c>
      <c r="AC90" s="1005">
        <f t="shared" si="41"/>
        <v>46656</v>
      </c>
      <c r="AD90" s="1005">
        <f t="shared" si="42"/>
        <v>0</v>
      </c>
      <c r="AE90" s="1005">
        <v>133</v>
      </c>
      <c r="AF90" s="1005">
        <v>126.72</v>
      </c>
      <c r="AG90" s="1005">
        <v>126.72</v>
      </c>
      <c r="AH90" s="1005">
        <v>0.7681</v>
      </c>
      <c r="AI90" s="1024">
        <f t="shared" si="55"/>
        <v>0.23101478494623659</v>
      </c>
      <c r="AJ90" s="1005">
        <v>21780</v>
      </c>
      <c r="AK90" s="1005">
        <f t="shared" si="43"/>
        <v>56568</v>
      </c>
      <c r="AL90" s="1005">
        <f t="shared" si="44"/>
        <v>0</v>
      </c>
      <c r="AM90" s="1005">
        <v>133</v>
      </c>
      <c r="AN90" s="1005">
        <v>112.56</v>
      </c>
      <c r="AO90" s="1005">
        <v>112.56</v>
      </c>
      <c r="AP90" s="1005">
        <v>0.78369999999999995</v>
      </c>
      <c r="AQ90" s="1024">
        <f t="shared" si="56"/>
        <v>0.2563865579934429</v>
      </c>
      <c r="AR90" s="1005">
        <v>21471</v>
      </c>
      <c r="AS90" s="1005">
        <f t="shared" si="45"/>
        <v>50247</v>
      </c>
      <c r="AT90" s="1005">
        <f t="shared" si="46"/>
        <v>0</v>
      </c>
      <c r="AU90" s="1005">
        <v>133</v>
      </c>
      <c r="AV90" s="1005">
        <v>120.72</v>
      </c>
      <c r="AW90" s="1005">
        <v>120.72</v>
      </c>
      <c r="AX90" s="1005">
        <v>0.746</v>
      </c>
      <c r="AY90" s="1024">
        <f t="shared" si="57"/>
        <v>0.278122929092114</v>
      </c>
      <c r="AZ90" s="1005">
        <v>24174</v>
      </c>
      <c r="BA90" s="1005">
        <f t="shared" si="47"/>
        <v>52151</v>
      </c>
      <c r="BB90" s="1005">
        <f t="shared" si="48"/>
        <v>0</v>
      </c>
      <c r="BC90" s="1005">
        <v>133</v>
      </c>
      <c r="BD90" s="1005">
        <v>122.64</v>
      </c>
      <c r="BE90" s="1005">
        <v>122.64</v>
      </c>
      <c r="BF90" s="1005">
        <v>0.65</v>
      </c>
      <c r="BG90" s="1024">
        <f t="shared" si="58"/>
        <v>0.36794683626875407</v>
      </c>
      <c r="BH90" s="1005">
        <v>33573</v>
      </c>
      <c r="BI90" s="1005">
        <f t="shared" si="49"/>
        <v>54746</v>
      </c>
      <c r="BJ90" s="1005">
        <f t="shared" si="50"/>
        <v>0</v>
      </c>
    </row>
    <row r="91" spans="1:62">
      <c r="A91" s="569" t="s">
        <v>2397</v>
      </c>
      <c r="B91" s="1004">
        <v>85</v>
      </c>
      <c r="C91" s="1005" t="s">
        <v>543</v>
      </c>
      <c r="D91" s="1005" t="s">
        <v>2203</v>
      </c>
      <c r="E91" s="1004" t="s">
        <v>1274</v>
      </c>
      <c r="F91" s="1005" t="s">
        <v>55</v>
      </c>
      <c r="G91" s="1004">
        <v>133</v>
      </c>
      <c r="H91" s="1005">
        <v>107</v>
      </c>
      <c r="I91" s="1005">
        <v>107</v>
      </c>
      <c r="J91" s="1005">
        <v>0.99070000000000003</v>
      </c>
      <c r="K91" s="1024">
        <f t="shared" si="52"/>
        <v>0.63441069574247144</v>
      </c>
      <c r="L91" s="1005">
        <v>48875</v>
      </c>
      <c r="M91" s="1005">
        <f t="shared" si="37"/>
        <v>46224</v>
      </c>
      <c r="N91" s="1005">
        <f t="shared" si="38"/>
        <v>2651</v>
      </c>
      <c r="O91" s="1005">
        <v>133</v>
      </c>
      <c r="P91" s="1005">
        <v>104</v>
      </c>
      <c r="Q91" s="1005">
        <v>106.4</v>
      </c>
      <c r="R91" s="1005">
        <v>0.9899</v>
      </c>
      <c r="S91" s="1024">
        <f t="shared" si="53"/>
        <v>0.55882961124896613</v>
      </c>
      <c r="T91" s="1005">
        <v>43240</v>
      </c>
      <c r="U91" s="1005">
        <f t="shared" si="39"/>
        <v>46426</v>
      </c>
      <c r="V91" s="1005">
        <f t="shared" si="40"/>
        <v>0</v>
      </c>
      <c r="W91" s="1005">
        <v>133</v>
      </c>
      <c r="X91" s="1005">
        <v>106</v>
      </c>
      <c r="Y91" s="1005">
        <v>106.4</v>
      </c>
      <c r="Z91" s="1005">
        <v>0.98939999999999995</v>
      </c>
      <c r="AA91" s="1024">
        <f t="shared" si="54"/>
        <v>0.54500786163522008</v>
      </c>
      <c r="AB91" s="1005">
        <v>41595</v>
      </c>
      <c r="AC91" s="1005">
        <f t="shared" si="41"/>
        <v>45792</v>
      </c>
      <c r="AD91" s="1005">
        <f t="shared" si="42"/>
        <v>0</v>
      </c>
      <c r="AE91" s="1005">
        <v>133</v>
      </c>
      <c r="AF91" s="1005">
        <v>115</v>
      </c>
      <c r="AG91" s="1005">
        <v>115</v>
      </c>
      <c r="AH91" s="1005">
        <v>0.99039999999999995</v>
      </c>
      <c r="AI91" s="1024">
        <f t="shared" si="55"/>
        <v>0.52723235156615245</v>
      </c>
      <c r="AJ91" s="1005">
        <v>45110</v>
      </c>
      <c r="AK91" s="1005">
        <f t="shared" si="43"/>
        <v>51336</v>
      </c>
      <c r="AL91" s="1005">
        <f t="shared" si="44"/>
        <v>0</v>
      </c>
      <c r="AM91" s="1005">
        <v>133</v>
      </c>
      <c r="AN91" s="1005">
        <v>115</v>
      </c>
      <c r="AO91" s="1005">
        <v>115</v>
      </c>
      <c r="AP91" s="1005">
        <v>0.98960000000000004</v>
      </c>
      <c r="AQ91" s="1024">
        <f t="shared" si="56"/>
        <v>0.39714820009350166</v>
      </c>
      <c r="AR91" s="1005">
        <v>33980</v>
      </c>
      <c r="AS91" s="1005">
        <f t="shared" si="45"/>
        <v>51336</v>
      </c>
      <c r="AT91" s="1005">
        <f t="shared" si="46"/>
        <v>0</v>
      </c>
      <c r="AU91" s="1005">
        <v>133</v>
      </c>
      <c r="AV91" s="1005">
        <v>111</v>
      </c>
      <c r="AW91" s="1005">
        <v>111</v>
      </c>
      <c r="AX91" s="1005">
        <v>0.99080000000000001</v>
      </c>
      <c r="AY91" s="1024">
        <f t="shared" si="57"/>
        <v>0.58170670670670666</v>
      </c>
      <c r="AZ91" s="1005">
        <v>46490</v>
      </c>
      <c r="BA91" s="1005">
        <f t="shared" si="47"/>
        <v>47952</v>
      </c>
      <c r="BB91" s="1005">
        <f t="shared" si="48"/>
        <v>0</v>
      </c>
      <c r="BC91" s="1005">
        <v>133</v>
      </c>
      <c r="BD91" s="1005">
        <v>119</v>
      </c>
      <c r="BE91" s="1005">
        <v>119</v>
      </c>
      <c r="BF91" s="1005">
        <v>0.99150000000000005</v>
      </c>
      <c r="BG91" s="1024">
        <f t="shared" si="58"/>
        <v>0.59139784946236562</v>
      </c>
      <c r="BH91" s="1005">
        <v>52360</v>
      </c>
      <c r="BI91" s="1005">
        <f t="shared" si="49"/>
        <v>53122</v>
      </c>
      <c r="BJ91" s="1005">
        <f t="shared" si="50"/>
        <v>0</v>
      </c>
    </row>
    <row r="92" spans="1:62">
      <c r="A92" s="569" t="s">
        <v>2398</v>
      </c>
      <c r="B92" s="1004">
        <v>86</v>
      </c>
      <c r="C92" s="1005" t="s">
        <v>944</v>
      </c>
      <c r="D92" s="1005" t="s">
        <v>2050</v>
      </c>
      <c r="E92" s="1004" t="s">
        <v>1274</v>
      </c>
      <c r="F92" s="1005" t="s">
        <v>55</v>
      </c>
      <c r="G92" s="1004">
        <v>133.33000000000001</v>
      </c>
      <c r="H92" s="1005">
        <v>88</v>
      </c>
      <c r="I92" s="1005">
        <v>133.33000000000001</v>
      </c>
      <c r="J92" s="1005">
        <v>0.94420000000000004</v>
      </c>
      <c r="K92" s="1024">
        <f t="shared" si="52"/>
        <v>0.12111742424242425</v>
      </c>
      <c r="L92" s="1005">
        <v>7674</v>
      </c>
      <c r="M92" s="1005">
        <f t="shared" si="37"/>
        <v>38016</v>
      </c>
      <c r="N92" s="1005">
        <f t="shared" si="38"/>
        <v>0</v>
      </c>
      <c r="O92" s="1005">
        <v>133.33000000000001</v>
      </c>
      <c r="P92" s="1005">
        <v>46</v>
      </c>
      <c r="Q92" s="1005">
        <v>133.33000000000001</v>
      </c>
      <c r="R92" s="1005">
        <v>0.94989999999999997</v>
      </c>
      <c r="S92" s="1024">
        <f t="shared" si="53"/>
        <v>0.2136512388966807</v>
      </c>
      <c r="T92" s="1005">
        <v>7312</v>
      </c>
      <c r="U92" s="1005">
        <f t="shared" si="39"/>
        <v>20534</v>
      </c>
      <c r="V92" s="1005">
        <f t="shared" si="40"/>
        <v>0</v>
      </c>
      <c r="W92" s="1005">
        <v>133.33000000000001</v>
      </c>
      <c r="X92" s="1005">
        <v>48</v>
      </c>
      <c r="Y92" s="1005">
        <v>133.33000000000001</v>
      </c>
      <c r="Z92" s="1005">
        <v>0.94230000000000003</v>
      </c>
      <c r="AA92" s="1024">
        <f t="shared" si="54"/>
        <v>0.19872685185185185</v>
      </c>
      <c r="AB92" s="1005">
        <v>6868</v>
      </c>
      <c r="AC92" s="1005">
        <f t="shared" si="41"/>
        <v>20736</v>
      </c>
      <c r="AD92" s="1005">
        <f t="shared" si="42"/>
        <v>0</v>
      </c>
      <c r="AE92" s="1005">
        <v>133.33000000000001</v>
      </c>
      <c r="AF92" s="1005">
        <v>66</v>
      </c>
      <c r="AG92" s="1005">
        <v>133.33000000000001</v>
      </c>
      <c r="AH92" s="1005">
        <v>0.94</v>
      </c>
      <c r="AI92" s="1024">
        <f t="shared" si="55"/>
        <v>0.12296350602802215</v>
      </c>
      <c r="AJ92" s="1005">
        <v>6038</v>
      </c>
      <c r="AK92" s="1005">
        <f t="shared" si="43"/>
        <v>29462</v>
      </c>
      <c r="AL92" s="1005">
        <f t="shared" si="44"/>
        <v>0</v>
      </c>
      <c r="AM92" s="1005">
        <v>133.33000000000001</v>
      </c>
      <c r="AN92" s="1005">
        <v>44.24</v>
      </c>
      <c r="AO92" s="1005">
        <v>133.33000000000001</v>
      </c>
      <c r="AP92" s="1005">
        <v>0.93049999999999999</v>
      </c>
      <c r="AQ92" s="1024">
        <f t="shared" si="56"/>
        <v>0.19763290167026382</v>
      </c>
      <c r="AR92" s="1005">
        <v>6505</v>
      </c>
      <c r="AS92" s="1005">
        <f t="shared" si="45"/>
        <v>19749</v>
      </c>
      <c r="AT92" s="1005">
        <f t="shared" si="46"/>
        <v>0</v>
      </c>
      <c r="AU92" s="1005">
        <v>133.33000000000001</v>
      </c>
      <c r="AV92" s="1005">
        <v>39.6</v>
      </c>
      <c r="AW92" s="1005">
        <v>133.33000000000001</v>
      </c>
      <c r="AX92" s="1005">
        <v>0.93169999999999997</v>
      </c>
      <c r="AY92" s="1024">
        <f t="shared" si="57"/>
        <v>0.17462822671156006</v>
      </c>
      <c r="AZ92" s="1005">
        <v>4979</v>
      </c>
      <c r="BA92" s="1005">
        <f t="shared" si="47"/>
        <v>17107</v>
      </c>
      <c r="BB92" s="1005">
        <f t="shared" si="48"/>
        <v>0</v>
      </c>
      <c r="BC92" s="1005">
        <v>133.33000000000001</v>
      </c>
      <c r="BD92" s="1005">
        <v>42.4</v>
      </c>
      <c r="BE92" s="1005">
        <v>133.33000000000001</v>
      </c>
      <c r="BF92" s="1005">
        <v>0.91859999999999997</v>
      </c>
      <c r="BG92" s="1024">
        <f t="shared" si="58"/>
        <v>0.21245435179549604</v>
      </c>
      <c r="BH92" s="1005">
        <v>6702</v>
      </c>
      <c r="BI92" s="1005">
        <f t="shared" si="49"/>
        <v>18927</v>
      </c>
      <c r="BJ92" s="1005">
        <f t="shared" si="50"/>
        <v>0</v>
      </c>
    </row>
    <row r="93" spans="1:62">
      <c r="A93" s="569" t="s">
        <v>2399</v>
      </c>
      <c r="B93" s="1004">
        <v>87</v>
      </c>
      <c r="C93" s="1005" t="s">
        <v>18</v>
      </c>
      <c r="D93" s="1005" t="s">
        <v>2050</v>
      </c>
      <c r="E93" s="1004" t="s">
        <v>1274</v>
      </c>
      <c r="F93" s="1005" t="s">
        <v>55</v>
      </c>
      <c r="G93" s="1004">
        <v>133.33000000000001</v>
      </c>
      <c r="H93" s="1005">
        <v>86</v>
      </c>
      <c r="I93" s="1005">
        <v>133.33000000000001</v>
      </c>
      <c r="J93" s="1005">
        <v>0.98</v>
      </c>
      <c r="K93" s="1024">
        <f t="shared" si="52"/>
        <v>0.51682816537467702</v>
      </c>
      <c r="L93" s="1005">
        <v>32002</v>
      </c>
      <c r="M93" s="1005">
        <f t="shared" si="37"/>
        <v>37152</v>
      </c>
      <c r="N93" s="1005">
        <f t="shared" si="38"/>
        <v>0</v>
      </c>
      <c r="O93" s="1005">
        <v>133.33000000000001</v>
      </c>
      <c r="P93" s="1005">
        <v>88.4</v>
      </c>
      <c r="Q93" s="1005">
        <v>133.33000000000001</v>
      </c>
      <c r="R93" s="1005">
        <v>0.97919999999999996</v>
      </c>
      <c r="S93" s="1024">
        <f t="shared" si="53"/>
        <v>0.52385904734102073</v>
      </c>
      <c r="T93" s="1005">
        <v>34454</v>
      </c>
      <c r="U93" s="1005">
        <f t="shared" si="39"/>
        <v>39462</v>
      </c>
      <c r="V93" s="1005">
        <f t="shared" si="40"/>
        <v>0</v>
      </c>
      <c r="W93" s="1005">
        <v>133.33000000000001</v>
      </c>
      <c r="X93" s="1005">
        <v>83.2</v>
      </c>
      <c r="Y93" s="1005">
        <v>133.33000000000001</v>
      </c>
      <c r="Z93" s="1005">
        <v>0.98080000000000001</v>
      </c>
      <c r="AA93" s="1024">
        <f t="shared" si="54"/>
        <v>0.70309161324786329</v>
      </c>
      <c r="AB93" s="1005">
        <v>42118</v>
      </c>
      <c r="AC93" s="1005">
        <f t="shared" si="41"/>
        <v>35942</v>
      </c>
      <c r="AD93" s="1005">
        <f t="shared" si="42"/>
        <v>6176</v>
      </c>
      <c r="AE93" s="1005">
        <v>133.33000000000001</v>
      </c>
      <c r="AF93" s="1005">
        <v>85.6</v>
      </c>
      <c r="AG93" s="1005">
        <v>133.33000000000001</v>
      </c>
      <c r="AH93" s="1005">
        <v>0.98209999999999997</v>
      </c>
      <c r="AI93" s="1024">
        <f t="shared" si="55"/>
        <v>0.5338345392422873</v>
      </c>
      <c r="AJ93" s="1005">
        <v>33998</v>
      </c>
      <c r="AK93" s="1005">
        <f t="shared" si="43"/>
        <v>38212</v>
      </c>
      <c r="AL93" s="1005">
        <f t="shared" si="44"/>
        <v>0</v>
      </c>
      <c r="AM93" s="1005">
        <v>133.33000000000001</v>
      </c>
      <c r="AN93" s="1005">
        <v>92</v>
      </c>
      <c r="AO93" s="1005">
        <v>133.33000000000001</v>
      </c>
      <c r="AP93" s="1005">
        <v>0.98740000000000006</v>
      </c>
      <c r="AQ93" s="1024">
        <f t="shared" si="56"/>
        <v>0.54233870967741937</v>
      </c>
      <c r="AR93" s="1005">
        <v>37122</v>
      </c>
      <c r="AS93" s="1005">
        <f t="shared" si="45"/>
        <v>41069</v>
      </c>
      <c r="AT93" s="1005">
        <f t="shared" si="46"/>
        <v>0</v>
      </c>
      <c r="AU93" s="1005">
        <v>133.33000000000001</v>
      </c>
      <c r="AV93" s="1005">
        <v>97.6</v>
      </c>
      <c r="AW93" s="1005">
        <v>133.33000000000001</v>
      </c>
      <c r="AX93" s="1005">
        <v>0.99</v>
      </c>
      <c r="AY93" s="1024">
        <f t="shared" si="57"/>
        <v>0.54949339708561018</v>
      </c>
      <c r="AZ93" s="1005">
        <v>38614</v>
      </c>
      <c r="BA93" s="1005">
        <f t="shared" si="47"/>
        <v>42163</v>
      </c>
      <c r="BB93" s="1005">
        <f t="shared" si="48"/>
        <v>0</v>
      </c>
      <c r="BC93" s="1005">
        <v>133.33000000000001</v>
      </c>
      <c r="BD93" s="1005">
        <v>90.4</v>
      </c>
      <c r="BE93" s="1005">
        <v>133.33000000000001</v>
      </c>
      <c r="BF93" s="1005">
        <v>0.9839</v>
      </c>
      <c r="BG93" s="1024">
        <f t="shared" si="58"/>
        <v>0.50171281758492714</v>
      </c>
      <c r="BH93" s="1005">
        <v>33744</v>
      </c>
      <c r="BI93" s="1005">
        <f t="shared" si="49"/>
        <v>40355</v>
      </c>
      <c r="BJ93" s="1005">
        <f t="shared" si="50"/>
        <v>0</v>
      </c>
    </row>
    <row r="94" spans="1:62">
      <c r="A94" s="569" t="s">
        <v>2400</v>
      </c>
      <c r="B94" s="1004">
        <v>88</v>
      </c>
      <c r="C94" s="1005" t="s">
        <v>2083</v>
      </c>
      <c r="D94" s="1005" t="s">
        <v>2203</v>
      </c>
      <c r="E94" s="1004" t="s">
        <v>1274</v>
      </c>
      <c r="F94" s="1005" t="s">
        <v>55</v>
      </c>
      <c r="G94" s="1004">
        <v>134</v>
      </c>
      <c r="H94" s="1005">
        <v>78.680000000000007</v>
      </c>
      <c r="I94" s="1005">
        <v>107.2</v>
      </c>
      <c r="J94" s="1005">
        <v>0.99209999999999998</v>
      </c>
      <c r="K94" s="1024">
        <f t="shared" si="52"/>
        <v>0.31497133254250687</v>
      </c>
      <c r="L94" s="1005">
        <v>17843</v>
      </c>
      <c r="M94" s="1005">
        <f t="shared" si="37"/>
        <v>33990</v>
      </c>
      <c r="N94" s="1005">
        <f t="shared" si="38"/>
        <v>0</v>
      </c>
      <c r="O94" s="1005">
        <v>134</v>
      </c>
      <c r="P94" s="1005">
        <v>64.92</v>
      </c>
      <c r="Q94" s="1005">
        <v>107.2</v>
      </c>
      <c r="R94" s="1005">
        <v>0.99099999999999999</v>
      </c>
      <c r="S94" s="1024">
        <f t="shared" si="53"/>
        <v>0.38898164159031129</v>
      </c>
      <c r="T94" s="1005">
        <v>18788</v>
      </c>
      <c r="U94" s="1005">
        <f t="shared" si="39"/>
        <v>28980</v>
      </c>
      <c r="V94" s="1005">
        <f t="shared" si="40"/>
        <v>0</v>
      </c>
      <c r="W94" s="1005">
        <v>134</v>
      </c>
      <c r="X94" s="1005">
        <v>71.959999999999994</v>
      </c>
      <c r="Y94" s="1005">
        <v>107.2</v>
      </c>
      <c r="Z94" s="1005">
        <v>0.99239999999999995</v>
      </c>
      <c r="AA94" s="1024">
        <f t="shared" si="54"/>
        <v>0.35635152245074425</v>
      </c>
      <c r="AB94" s="1005">
        <v>18463</v>
      </c>
      <c r="AC94" s="1005">
        <f t="shared" si="41"/>
        <v>31087</v>
      </c>
      <c r="AD94" s="1005">
        <f t="shared" si="42"/>
        <v>0</v>
      </c>
      <c r="AE94" s="1005">
        <v>134</v>
      </c>
      <c r="AF94" s="1005">
        <v>55.72</v>
      </c>
      <c r="AG94" s="1005">
        <v>107.2</v>
      </c>
      <c r="AH94" s="1005">
        <v>0.98960000000000004</v>
      </c>
      <c r="AI94" s="1024">
        <f t="shared" si="55"/>
        <v>0.41781970528525886</v>
      </c>
      <c r="AJ94" s="1005">
        <v>17321</v>
      </c>
      <c r="AK94" s="1005">
        <f t="shared" si="43"/>
        <v>24873</v>
      </c>
      <c r="AL94" s="1005">
        <f t="shared" si="44"/>
        <v>0</v>
      </c>
      <c r="AM94" s="1005">
        <v>134</v>
      </c>
      <c r="AN94" s="1005">
        <v>57.4</v>
      </c>
      <c r="AO94" s="1005">
        <v>107.2</v>
      </c>
      <c r="AP94" s="1005">
        <v>0.9869</v>
      </c>
      <c r="AQ94" s="1024">
        <f t="shared" si="56"/>
        <v>0.39568581169682665</v>
      </c>
      <c r="AR94" s="1005">
        <v>16898</v>
      </c>
      <c r="AS94" s="1005">
        <f t="shared" si="45"/>
        <v>25623</v>
      </c>
      <c r="AT94" s="1005">
        <f t="shared" si="46"/>
        <v>0</v>
      </c>
      <c r="AU94" s="1005">
        <v>134</v>
      </c>
      <c r="AV94" s="1005">
        <v>60.6</v>
      </c>
      <c r="AW94" s="1005">
        <v>107.2</v>
      </c>
      <c r="AX94" s="1005">
        <v>0.98719999999999997</v>
      </c>
      <c r="AY94" s="1024">
        <f t="shared" si="57"/>
        <v>0.39429776310964432</v>
      </c>
      <c r="AZ94" s="1005">
        <v>17204</v>
      </c>
      <c r="BA94" s="1005">
        <f t="shared" si="47"/>
        <v>26179</v>
      </c>
      <c r="BB94" s="1005">
        <f t="shared" si="48"/>
        <v>0</v>
      </c>
      <c r="BC94" s="1005">
        <v>134</v>
      </c>
      <c r="BD94" s="1005">
        <v>60.08</v>
      </c>
      <c r="BE94" s="1005">
        <v>107.2</v>
      </c>
      <c r="BF94" s="1005">
        <v>0.98409999999999997</v>
      </c>
      <c r="BG94" s="1024">
        <f t="shared" si="58"/>
        <v>0.39429953610240115</v>
      </c>
      <c r="BH94" s="1005">
        <v>17625</v>
      </c>
      <c r="BI94" s="1005">
        <f t="shared" si="49"/>
        <v>26820</v>
      </c>
      <c r="BJ94" s="1005">
        <f t="shared" si="50"/>
        <v>0</v>
      </c>
    </row>
    <row r="95" spans="1:62">
      <c r="A95" s="569" t="s">
        <v>2401</v>
      </c>
      <c r="B95" s="1004">
        <v>89</v>
      </c>
      <c r="C95" s="1005" t="s">
        <v>1844</v>
      </c>
      <c r="D95" s="1005" t="s">
        <v>2011</v>
      </c>
      <c r="E95" s="1004" t="s">
        <v>1274</v>
      </c>
      <c r="F95" s="1005" t="s">
        <v>55</v>
      </c>
      <c r="G95" s="1004">
        <v>134</v>
      </c>
      <c r="H95" s="1005">
        <v>152.47999999999999</v>
      </c>
      <c r="I95" s="1005">
        <v>152.47999999999999</v>
      </c>
      <c r="J95" s="1005">
        <v>0.85509999999999997</v>
      </c>
      <c r="K95" s="1024">
        <f t="shared" si="52"/>
        <v>0.44810977031596133</v>
      </c>
      <c r="L95" s="1005">
        <v>49196</v>
      </c>
      <c r="M95" s="1005">
        <f t="shared" si="37"/>
        <v>65871</v>
      </c>
      <c r="N95" s="1005">
        <f t="shared" si="38"/>
        <v>0</v>
      </c>
      <c r="O95" s="1005">
        <v>134</v>
      </c>
      <c r="P95" s="1005">
        <v>146.24</v>
      </c>
      <c r="Q95" s="1005">
        <v>146.24</v>
      </c>
      <c r="R95" s="1005">
        <v>0.81130000000000002</v>
      </c>
      <c r="S95" s="1024">
        <f t="shared" si="53"/>
        <v>0.5315132291004917</v>
      </c>
      <c r="T95" s="1005">
        <v>57830</v>
      </c>
      <c r="U95" s="1005">
        <f t="shared" si="39"/>
        <v>65282</v>
      </c>
      <c r="V95" s="1005">
        <f t="shared" si="40"/>
        <v>0</v>
      </c>
      <c r="W95" s="1005">
        <v>134</v>
      </c>
      <c r="X95" s="1005">
        <v>153.19999999999999</v>
      </c>
      <c r="Y95" s="1005">
        <v>153.19999999999999</v>
      </c>
      <c r="Z95" s="1005">
        <v>0.89219999999999999</v>
      </c>
      <c r="AA95" s="1024">
        <f t="shared" si="54"/>
        <v>0.40552473165071079</v>
      </c>
      <c r="AB95" s="1005">
        <v>44731</v>
      </c>
      <c r="AC95" s="1005">
        <f t="shared" si="41"/>
        <v>66182</v>
      </c>
      <c r="AD95" s="1005">
        <f t="shared" si="42"/>
        <v>0</v>
      </c>
      <c r="AE95" s="1005">
        <v>134</v>
      </c>
      <c r="AF95" s="1005">
        <v>141.04</v>
      </c>
      <c r="AG95" s="1005">
        <v>141.04</v>
      </c>
      <c r="AH95" s="1005">
        <v>0.84619999999999995</v>
      </c>
      <c r="AI95" s="1024">
        <f t="shared" si="55"/>
        <v>0.2372449057386298</v>
      </c>
      <c r="AJ95" s="1005">
        <v>24895</v>
      </c>
      <c r="AK95" s="1005">
        <f t="shared" si="43"/>
        <v>62960</v>
      </c>
      <c r="AL95" s="1005">
        <f t="shared" si="44"/>
        <v>0</v>
      </c>
      <c r="AM95" s="1005">
        <v>134</v>
      </c>
      <c r="AN95" s="1005">
        <v>21.44</v>
      </c>
      <c r="AO95" s="1005">
        <v>107.2</v>
      </c>
      <c r="AP95" s="1005">
        <v>0.40189999999999998</v>
      </c>
      <c r="AQ95" s="1024">
        <f t="shared" si="56"/>
        <v>0.29383074546621729</v>
      </c>
      <c r="AR95" s="1005">
        <v>4687</v>
      </c>
      <c r="AS95" s="1005">
        <f t="shared" si="45"/>
        <v>9571</v>
      </c>
      <c r="AT95" s="1005">
        <f t="shared" si="46"/>
        <v>0</v>
      </c>
      <c r="AU95" s="1005">
        <v>134</v>
      </c>
      <c r="AV95" s="1005">
        <v>22.8</v>
      </c>
      <c r="AW95" s="1005">
        <v>107.2</v>
      </c>
      <c r="AX95" s="1005">
        <v>0.49980000000000002</v>
      </c>
      <c r="AY95" s="1024">
        <f t="shared" si="57"/>
        <v>0.22642543859649122</v>
      </c>
      <c r="AZ95" s="1005">
        <v>3717</v>
      </c>
      <c r="BA95" s="1005">
        <f t="shared" si="47"/>
        <v>9850</v>
      </c>
      <c r="BB95" s="1005">
        <f t="shared" si="48"/>
        <v>0</v>
      </c>
      <c r="BC95" s="1005">
        <v>134</v>
      </c>
      <c r="BD95" s="1005">
        <v>17.920000000000002</v>
      </c>
      <c r="BE95" s="1005">
        <v>107.2</v>
      </c>
      <c r="BF95" s="1005">
        <v>0.83260000000000001</v>
      </c>
      <c r="BG95" s="1024">
        <f t="shared" si="58"/>
        <v>0.17881144393241166</v>
      </c>
      <c r="BH95" s="1005">
        <v>2384</v>
      </c>
      <c r="BI95" s="1005">
        <f t="shared" si="49"/>
        <v>7999</v>
      </c>
      <c r="BJ95" s="1005">
        <f t="shared" si="50"/>
        <v>0</v>
      </c>
    </row>
    <row r="96" spans="1:62">
      <c r="A96" s="569" t="s">
        <v>2402</v>
      </c>
      <c r="B96" s="1004">
        <v>90</v>
      </c>
      <c r="C96" s="1005" t="s">
        <v>2046</v>
      </c>
      <c r="D96" s="1005" t="s">
        <v>2054</v>
      </c>
      <c r="E96" s="1004" t="s">
        <v>1274</v>
      </c>
      <c r="F96" s="1005" t="s">
        <v>55</v>
      </c>
      <c r="G96" s="1004">
        <v>134</v>
      </c>
      <c r="H96" s="1005">
        <v>74.400000000000006</v>
      </c>
      <c r="I96" s="1005">
        <v>134</v>
      </c>
      <c r="J96" s="1005">
        <v>0.8659</v>
      </c>
      <c r="K96" s="1024">
        <f t="shared" si="52"/>
        <v>0.2126456093189964</v>
      </c>
      <c r="L96" s="1005">
        <v>11391</v>
      </c>
      <c r="M96" s="1005">
        <f t="shared" si="37"/>
        <v>32141</v>
      </c>
      <c r="N96" s="1005">
        <f t="shared" si="38"/>
        <v>0</v>
      </c>
      <c r="O96" s="1005">
        <v>134</v>
      </c>
      <c r="P96" s="1005">
        <v>84.24</v>
      </c>
      <c r="Q96" s="1005">
        <v>134</v>
      </c>
      <c r="R96" s="1005">
        <v>0.84009999999999996</v>
      </c>
      <c r="S96" s="1024">
        <f t="shared" si="53"/>
        <v>0.19251830407744386</v>
      </c>
      <c r="T96" s="1005">
        <v>12066</v>
      </c>
      <c r="U96" s="1005">
        <f t="shared" si="39"/>
        <v>37605</v>
      </c>
      <c r="V96" s="1005">
        <f t="shared" si="40"/>
        <v>0</v>
      </c>
      <c r="W96" s="1005">
        <v>134</v>
      </c>
      <c r="X96" s="1005">
        <v>109.44</v>
      </c>
      <c r="Y96" s="1005">
        <v>134</v>
      </c>
      <c r="Z96" s="1005">
        <v>0.83530000000000004</v>
      </c>
      <c r="AA96" s="1024">
        <f t="shared" si="54"/>
        <v>0.26768853557504874</v>
      </c>
      <c r="AB96" s="1005">
        <v>21093</v>
      </c>
      <c r="AC96" s="1005">
        <f t="shared" si="41"/>
        <v>47278</v>
      </c>
      <c r="AD96" s="1005">
        <f t="shared" si="42"/>
        <v>0</v>
      </c>
      <c r="AE96" s="1005">
        <v>134</v>
      </c>
      <c r="AF96" s="1005">
        <v>110.16</v>
      </c>
      <c r="AG96" s="1005">
        <v>134</v>
      </c>
      <c r="AH96" s="1005">
        <v>0.80740000000000001</v>
      </c>
      <c r="AI96" s="1024">
        <f t="shared" si="55"/>
        <v>0.27829754960526626</v>
      </c>
      <c r="AJ96" s="1005">
        <v>22809</v>
      </c>
      <c r="AK96" s="1005">
        <f t="shared" si="43"/>
        <v>49175</v>
      </c>
      <c r="AL96" s="1005">
        <f t="shared" si="44"/>
        <v>0</v>
      </c>
      <c r="AM96" s="1005">
        <v>134</v>
      </c>
      <c r="AN96" s="1005">
        <v>59.28</v>
      </c>
      <c r="AO96" s="1005">
        <v>134</v>
      </c>
      <c r="AP96" s="1005">
        <v>0.75490000000000002</v>
      </c>
      <c r="AQ96" s="1024">
        <f t="shared" si="56"/>
        <v>0.16127671847111574</v>
      </c>
      <c r="AR96" s="1005">
        <v>7113</v>
      </c>
      <c r="AS96" s="1005">
        <f t="shared" si="45"/>
        <v>26463</v>
      </c>
      <c r="AT96" s="1005">
        <f t="shared" si="46"/>
        <v>0</v>
      </c>
      <c r="AU96" s="1005">
        <v>134</v>
      </c>
      <c r="AV96" s="1005">
        <v>31.44</v>
      </c>
      <c r="AW96" s="1005">
        <v>134</v>
      </c>
      <c r="AX96" s="1005">
        <v>0.91790000000000005</v>
      </c>
      <c r="AY96" s="1024">
        <f t="shared" si="57"/>
        <v>1.7758693808312128E-2</v>
      </c>
      <c r="AZ96" s="1005">
        <v>402</v>
      </c>
      <c r="BA96" s="1005">
        <f t="shared" si="47"/>
        <v>13582</v>
      </c>
      <c r="BB96" s="1005">
        <f t="shared" si="48"/>
        <v>0</v>
      </c>
      <c r="BC96" s="1005">
        <v>134</v>
      </c>
      <c r="BD96" s="1005">
        <v>42</v>
      </c>
      <c r="BE96" s="1005">
        <v>134</v>
      </c>
      <c r="BF96" s="1005">
        <v>0.90990000000000004</v>
      </c>
      <c r="BG96" s="1024">
        <f t="shared" si="58"/>
        <v>1.065668202764977E-2</v>
      </c>
      <c r="BH96" s="1005">
        <v>333</v>
      </c>
      <c r="BI96" s="1005">
        <f t="shared" si="49"/>
        <v>18749</v>
      </c>
      <c r="BJ96" s="1005">
        <f t="shared" si="50"/>
        <v>0</v>
      </c>
    </row>
    <row r="97" spans="1:62">
      <c r="A97" s="569" t="s">
        <v>2403</v>
      </c>
      <c r="B97" s="1004">
        <v>91</v>
      </c>
      <c r="C97" s="1005" t="s">
        <v>11</v>
      </c>
      <c r="D97" s="1005" t="s">
        <v>2011</v>
      </c>
      <c r="E97" s="1004" t="s">
        <v>1274</v>
      </c>
      <c r="F97" s="1005" t="s">
        <v>55</v>
      </c>
      <c r="G97" s="1004">
        <v>134</v>
      </c>
      <c r="H97" s="1005">
        <v>115</v>
      </c>
      <c r="I97" s="1005">
        <v>115</v>
      </c>
      <c r="J97" s="1005">
        <v>0.91500000000000004</v>
      </c>
      <c r="K97" s="1024">
        <f t="shared" si="52"/>
        <v>0.18927536231884057</v>
      </c>
      <c r="L97" s="1005">
        <v>15672</v>
      </c>
      <c r="M97" s="1005">
        <f t="shared" si="37"/>
        <v>49680</v>
      </c>
      <c r="N97" s="1005">
        <f t="shared" si="38"/>
        <v>0</v>
      </c>
      <c r="O97" s="1005">
        <v>134</v>
      </c>
      <c r="P97" s="1005">
        <v>114.5</v>
      </c>
      <c r="Q97" s="1005">
        <v>114.5</v>
      </c>
      <c r="R97" s="1005">
        <v>0.92249999999999999</v>
      </c>
      <c r="S97" s="1024">
        <f t="shared" si="53"/>
        <v>0.2074587970136639</v>
      </c>
      <c r="T97" s="1005">
        <v>17673</v>
      </c>
      <c r="U97" s="1005">
        <f t="shared" si="39"/>
        <v>51113</v>
      </c>
      <c r="V97" s="1005">
        <f t="shared" si="40"/>
        <v>0</v>
      </c>
      <c r="W97" s="1005">
        <v>134</v>
      </c>
      <c r="X97" s="1005">
        <v>126.4</v>
      </c>
      <c r="Y97" s="1005">
        <v>126.4</v>
      </c>
      <c r="Z97" s="1005">
        <v>0.92149999999999999</v>
      </c>
      <c r="AA97" s="1024">
        <f t="shared" si="54"/>
        <v>0.26882252109704641</v>
      </c>
      <c r="AB97" s="1005">
        <v>24465</v>
      </c>
      <c r="AC97" s="1005">
        <f t="shared" si="41"/>
        <v>54605</v>
      </c>
      <c r="AD97" s="1005">
        <f t="shared" si="42"/>
        <v>0</v>
      </c>
      <c r="AE97" s="1005">
        <v>134</v>
      </c>
      <c r="AF97" s="1005">
        <v>124.2</v>
      </c>
      <c r="AG97" s="1005">
        <v>124.2</v>
      </c>
      <c r="AH97" s="1005">
        <v>0.91169999999999995</v>
      </c>
      <c r="AI97" s="1024">
        <f t="shared" si="55"/>
        <v>0.21576801205132201</v>
      </c>
      <c r="AJ97" s="1005">
        <v>19938</v>
      </c>
      <c r="AK97" s="1005">
        <f t="shared" si="43"/>
        <v>55443</v>
      </c>
      <c r="AL97" s="1005">
        <f t="shared" si="44"/>
        <v>0</v>
      </c>
      <c r="AM97" s="1005">
        <v>134</v>
      </c>
      <c r="AN97" s="1005">
        <v>24</v>
      </c>
      <c r="AO97" s="1005">
        <v>107.2</v>
      </c>
      <c r="AP97" s="1005">
        <v>0.85019999999999996</v>
      </c>
      <c r="AQ97" s="1024">
        <f t="shared" si="56"/>
        <v>1.5697804659498207</v>
      </c>
      <c r="AR97" s="1005">
        <v>28030</v>
      </c>
      <c r="AS97" s="1005">
        <f t="shared" si="45"/>
        <v>10714</v>
      </c>
      <c r="AT97" s="1005">
        <f t="shared" si="46"/>
        <v>17316</v>
      </c>
      <c r="AU97" s="1005">
        <v>134</v>
      </c>
      <c r="AV97" s="1005">
        <v>129.19999999999999</v>
      </c>
      <c r="AW97" s="1005">
        <v>129.19999999999999</v>
      </c>
      <c r="AX97" s="1005">
        <v>0.89319999999999999</v>
      </c>
      <c r="AY97" s="1024">
        <f t="shared" si="57"/>
        <v>0.22714568283453737</v>
      </c>
      <c r="AZ97" s="1005">
        <v>21130</v>
      </c>
      <c r="BA97" s="1005">
        <f t="shared" si="47"/>
        <v>55814</v>
      </c>
      <c r="BB97" s="1005">
        <f t="shared" si="48"/>
        <v>0</v>
      </c>
      <c r="BC97" s="1005">
        <v>134</v>
      </c>
      <c r="BD97" s="1005">
        <v>127.4</v>
      </c>
      <c r="BE97" s="1005">
        <v>127.4</v>
      </c>
      <c r="BF97" s="1005">
        <v>0.90010000000000001</v>
      </c>
      <c r="BG97" s="1024">
        <f t="shared" si="58"/>
        <v>0.15239656656707348</v>
      </c>
      <c r="BH97" s="1005">
        <v>14445</v>
      </c>
      <c r="BI97" s="1005">
        <f t="shared" si="49"/>
        <v>56871</v>
      </c>
      <c r="BJ97" s="1005">
        <f t="shared" si="50"/>
        <v>0</v>
      </c>
    </row>
    <row r="98" spans="1:62">
      <c r="A98" s="569" t="s">
        <v>2404</v>
      </c>
      <c r="B98" s="1004">
        <v>92</v>
      </c>
      <c r="C98" s="1005" t="s">
        <v>22</v>
      </c>
      <c r="D98" s="1005" t="s">
        <v>2011</v>
      </c>
      <c r="E98" s="1004" t="s">
        <v>1274</v>
      </c>
      <c r="F98" s="1005" t="s">
        <v>55</v>
      </c>
      <c r="G98" s="1004">
        <v>134</v>
      </c>
      <c r="H98" s="1005">
        <v>106.08</v>
      </c>
      <c r="I98" s="1005">
        <v>107.2</v>
      </c>
      <c r="J98" s="1005">
        <v>0.99419999999999997</v>
      </c>
      <c r="K98" s="1024">
        <f t="shared" si="52"/>
        <v>0.16549354784648901</v>
      </c>
      <c r="L98" s="1005">
        <v>12640</v>
      </c>
      <c r="M98" s="1005">
        <f t="shared" si="37"/>
        <v>45827</v>
      </c>
      <c r="N98" s="1005">
        <f t="shared" si="38"/>
        <v>0</v>
      </c>
      <c r="O98" s="1005">
        <v>134</v>
      </c>
      <c r="P98" s="1005">
        <v>130.72</v>
      </c>
      <c r="Q98" s="1005">
        <v>130.72</v>
      </c>
      <c r="R98" s="1005">
        <v>0.99119999999999997</v>
      </c>
      <c r="S98" s="1024">
        <f t="shared" si="53"/>
        <v>0.32976994248562141</v>
      </c>
      <c r="T98" s="1005">
        <v>32072</v>
      </c>
      <c r="U98" s="1005">
        <f t="shared" si="39"/>
        <v>58353</v>
      </c>
      <c r="V98" s="1005">
        <f t="shared" si="40"/>
        <v>0</v>
      </c>
      <c r="W98" s="1005">
        <v>134</v>
      </c>
      <c r="X98" s="1005">
        <v>144</v>
      </c>
      <c r="Y98" s="1005">
        <v>144</v>
      </c>
      <c r="Z98" s="1005">
        <v>0.99719999999999998</v>
      </c>
      <c r="AA98" s="1024">
        <f t="shared" si="54"/>
        <v>0.48401813271604938</v>
      </c>
      <c r="AB98" s="1005">
        <v>50183</v>
      </c>
      <c r="AC98" s="1005">
        <f t="shared" si="41"/>
        <v>62208</v>
      </c>
      <c r="AD98" s="1005">
        <f t="shared" si="42"/>
        <v>0</v>
      </c>
      <c r="AE98" s="1005">
        <v>134</v>
      </c>
      <c r="AF98" s="1005">
        <v>117.92</v>
      </c>
      <c r="AG98" s="1005">
        <v>117.92</v>
      </c>
      <c r="AH98" s="1005">
        <v>0.99690000000000001</v>
      </c>
      <c r="AI98" s="1024">
        <f t="shared" si="55"/>
        <v>0.57867964065303978</v>
      </c>
      <c r="AJ98" s="1005">
        <v>50769</v>
      </c>
      <c r="AK98" s="1005">
        <f t="shared" si="43"/>
        <v>52639</v>
      </c>
      <c r="AL98" s="1005">
        <f t="shared" si="44"/>
        <v>0</v>
      </c>
      <c r="AM98" s="1005">
        <v>134</v>
      </c>
      <c r="AN98" s="1005">
        <v>118.64</v>
      </c>
      <c r="AO98" s="1005">
        <v>118.64</v>
      </c>
      <c r="AP98" s="1005">
        <v>0.98299999999999998</v>
      </c>
      <c r="AQ98" s="1024">
        <f t="shared" si="56"/>
        <v>0.49466308122883718</v>
      </c>
      <c r="AR98" s="1005">
        <v>43663</v>
      </c>
      <c r="AS98" s="1005">
        <f t="shared" si="45"/>
        <v>52961</v>
      </c>
      <c r="AT98" s="1005">
        <f t="shared" si="46"/>
        <v>0</v>
      </c>
      <c r="AU98" s="1005">
        <v>134</v>
      </c>
      <c r="AV98" s="1005">
        <v>132.47999999999999</v>
      </c>
      <c r="AW98" s="1005">
        <v>132.47999999999999</v>
      </c>
      <c r="AX98" s="1005">
        <v>0.98299999999999998</v>
      </c>
      <c r="AY98" s="1024">
        <f t="shared" si="57"/>
        <v>0.48970704173376278</v>
      </c>
      <c r="AZ98" s="1005">
        <v>46711</v>
      </c>
      <c r="BA98" s="1005">
        <f t="shared" si="47"/>
        <v>57231</v>
      </c>
      <c r="BB98" s="1005">
        <f t="shared" si="48"/>
        <v>0</v>
      </c>
      <c r="BC98" s="1005">
        <v>134</v>
      </c>
      <c r="BD98" s="1005">
        <v>108.88</v>
      </c>
      <c r="BE98" s="1005">
        <v>108.88</v>
      </c>
      <c r="BF98" s="1005">
        <v>0.98829999999999996</v>
      </c>
      <c r="BG98" s="1024">
        <f t="shared" si="58"/>
        <v>0.42711271361190772</v>
      </c>
      <c r="BH98" s="1005">
        <v>34599</v>
      </c>
      <c r="BI98" s="1005">
        <f t="shared" si="49"/>
        <v>48604</v>
      </c>
      <c r="BJ98" s="1005">
        <f t="shared" si="50"/>
        <v>0</v>
      </c>
    </row>
    <row r="99" spans="1:62">
      <c r="A99" s="569" t="s">
        <v>2405</v>
      </c>
      <c r="B99" s="1004">
        <v>93</v>
      </c>
      <c r="C99" s="1005" t="s">
        <v>267</v>
      </c>
      <c r="D99" s="1005" t="s">
        <v>2203</v>
      </c>
      <c r="E99" s="1004" t="s">
        <v>1274</v>
      </c>
      <c r="F99" s="1005" t="s">
        <v>55</v>
      </c>
      <c r="G99" s="1004">
        <v>134</v>
      </c>
      <c r="H99" s="1005">
        <v>36</v>
      </c>
      <c r="I99" s="1005">
        <v>107.2</v>
      </c>
      <c r="J99" s="1005">
        <v>0.99950000000000006</v>
      </c>
      <c r="K99" s="1024">
        <f t="shared" si="52"/>
        <v>0.3347222222222222</v>
      </c>
      <c r="L99" s="1005">
        <v>8676</v>
      </c>
      <c r="M99" s="1005">
        <f t="shared" si="37"/>
        <v>15552</v>
      </c>
      <c r="N99" s="1005">
        <f t="shared" si="38"/>
        <v>0</v>
      </c>
      <c r="O99" s="1005">
        <v>134</v>
      </c>
      <c r="P99" s="1005">
        <v>33.92</v>
      </c>
      <c r="Q99" s="1005">
        <v>107.2</v>
      </c>
      <c r="R99" s="1005">
        <v>0.997</v>
      </c>
      <c r="S99" s="1024">
        <f t="shared" si="53"/>
        <v>0.42458377713532158</v>
      </c>
      <c r="T99" s="1005">
        <v>10715</v>
      </c>
      <c r="U99" s="1005">
        <f t="shared" si="39"/>
        <v>15142</v>
      </c>
      <c r="V99" s="1005">
        <f t="shared" si="40"/>
        <v>0</v>
      </c>
      <c r="W99" s="1005">
        <v>134</v>
      </c>
      <c r="X99" s="1005">
        <v>39.28</v>
      </c>
      <c r="Y99" s="1005">
        <v>107.2</v>
      </c>
      <c r="Z99" s="1005">
        <v>0.95030000000000003</v>
      </c>
      <c r="AA99" s="1024">
        <f t="shared" si="54"/>
        <v>0.35998670513690878</v>
      </c>
      <c r="AB99" s="1005">
        <v>10181</v>
      </c>
      <c r="AC99" s="1005">
        <f t="shared" si="41"/>
        <v>16969</v>
      </c>
      <c r="AD99" s="1005">
        <f t="shared" si="42"/>
        <v>0</v>
      </c>
      <c r="AE99" s="1005">
        <v>134</v>
      </c>
      <c r="AF99" s="1005">
        <v>32.96</v>
      </c>
      <c r="AG99" s="1005">
        <v>107.2</v>
      </c>
      <c r="AH99" s="1005">
        <v>0.93130000000000002</v>
      </c>
      <c r="AI99" s="1024">
        <f t="shared" si="55"/>
        <v>0.38768888975884747</v>
      </c>
      <c r="AJ99" s="1005">
        <v>9507</v>
      </c>
      <c r="AK99" s="1005">
        <f t="shared" si="43"/>
        <v>14713</v>
      </c>
      <c r="AL99" s="1005">
        <f t="shared" si="44"/>
        <v>0</v>
      </c>
      <c r="AM99" s="1005">
        <v>134</v>
      </c>
      <c r="AN99" s="1005">
        <v>34.4</v>
      </c>
      <c r="AO99" s="1005">
        <v>107.2</v>
      </c>
      <c r="AP99" s="1005">
        <v>0.92020000000000002</v>
      </c>
      <c r="AQ99" s="1024">
        <f t="shared" si="56"/>
        <v>0.29890285071267819</v>
      </c>
      <c r="AR99" s="1005">
        <v>7650</v>
      </c>
      <c r="AS99" s="1005">
        <f t="shared" si="45"/>
        <v>15356</v>
      </c>
      <c r="AT99" s="1005">
        <f t="shared" si="46"/>
        <v>0</v>
      </c>
      <c r="AU99" s="1005">
        <v>134</v>
      </c>
      <c r="AV99" s="1005">
        <v>34.56</v>
      </c>
      <c r="AW99" s="1005">
        <v>107.2</v>
      </c>
      <c r="AX99" s="1005">
        <v>0.93359999999999999</v>
      </c>
      <c r="AY99" s="1024">
        <f t="shared" si="57"/>
        <v>0.4562917952674897</v>
      </c>
      <c r="AZ99" s="1005">
        <v>11354</v>
      </c>
      <c r="BA99" s="1005">
        <f t="shared" si="47"/>
        <v>14930</v>
      </c>
      <c r="BB99" s="1005">
        <f t="shared" si="48"/>
        <v>0</v>
      </c>
      <c r="BC99" s="1005">
        <v>134</v>
      </c>
      <c r="BD99" s="1005">
        <v>33.04</v>
      </c>
      <c r="BE99" s="1005">
        <v>107.2</v>
      </c>
      <c r="BF99" s="1005">
        <v>0.92600000000000005</v>
      </c>
      <c r="BG99" s="1024">
        <f t="shared" si="58"/>
        <v>0.31088091332760553</v>
      </c>
      <c r="BH99" s="1005">
        <v>7642</v>
      </c>
      <c r="BI99" s="1005">
        <f t="shared" si="49"/>
        <v>14749</v>
      </c>
      <c r="BJ99" s="1005">
        <f t="shared" si="50"/>
        <v>0</v>
      </c>
    </row>
    <row r="100" spans="1:62">
      <c r="A100" s="569" t="s">
        <v>2406</v>
      </c>
      <c r="B100" s="1004">
        <v>94</v>
      </c>
      <c r="C100" s="1005" t="s">
        <v>1372</v>
      </c>
      <c r="D100" s="1005" t="s">
        <v>2051</v>
      </c>
      <c r="E100" s="1004" t="s">
        <v>1274</v>
      </c>
      <c r="F100" s="1005" t="s">
        <v>55</v>
      </c>
      <c r="G100" s="1004">
        <v>134</v>
      </c>
      <c r="H100" s="1005">
        <v>54</v>
      </c>
      <c r="I100" s="1005">
        <v>107.2</v>
      </c>
      <c r="J100" s="1005">
        <v>0.99260000000000004</v>
      </c>
      <c r="K100" s="1024">
        <f t="shared" si="52"/>
        <v>0.2675925925925926</v>
      </c>
      <c r="L100" s="1005">
        <v>10404</v>
      </c>
      <c r="M100" s="1005">
        <f t="shared" si="37"/>
        <v>23328</v>
      </c>
      <c r="N100" s="1005">
        <f t="shared" si="38"/>
        <v>0</v>
      </c>
      <c r="O100" s="1005">
        <v>134</v>
      </c>
      <c r="P100" s="1005">
        <v>56.8</v>
      </c>
      <c r="Q100" s="1005">
        <v>107.2</v>
      </c>
      <c r="R100" s="1005">
        <v>0.99339999999999995</v>
      </c>
      <c r="S100" s="1024">
        <f t="shared" si="53"/>
        <v>0.31290227926699987</v>
      </c>
      <c r="T100" s="1005">
        <v>13223</v>
      </c>
      <c r="U100" s="1005">
        <f t="shared" si="39"/>
        <v>25356</v>
      </c>
      <c r="V100" s="1005">
        <f t="shared" si="40"/>
        <v>0</v>
      </c>
      <c r="W100" s="1005">
        <v>134</v>
      </c>
      <c r="X100" s="1005">
        <v>52.96</v>
      </c>
      <c r="Y100" s="1005">
        <v>107.2</v>
      </c>
      <c r="Z100" s="1005">
        <v>0.9929</v>
      </c>
      <c r="AA100" s="1024">
        <f t="shared" si="54"/>
        <v>0.2554338704263176</v>
      </c>
      <c r="AB100" s="1005">
        <v>9740</v>
      </c>
      <c r="AC100" s="1005">
        <f t="shared" si="41"/>
        <v>22879</v>
      </c>
      <c r="AD100" s="1005">
        <f t="shared" si="42"/>
        <v>0</v>
      </c>
      <c r="AE100" s="1005">
        <v>134</v>
      </c>
      <c r="AF100" s="1005">
        <v>44.8</v>
      </c>
      <c r="AG100" s="1005">
        <v>107.2</v>
      </c>
      <c r="AH100" s="1005">
        <v>0.99509999999999998</v>
      </c>
      <c r="AI100" s="1024">
        <f t="shared" si="55"/>
        <v>0.32486079109062982</v>
      </c>
      <c r="AJ100" s="1005">
        <v>10828</v>
      </c>
      <c r="AK100" s="1005">
        <f t="shared" si="43"/>
        <v>19999</v>
      </c>
      <c r="AL100" s="1005">
        <f t="shared" si="44"/>
        <v>0</v>
      </c>
      <c r="AM100" s="1005">
        <v>134</v>
      </c>
      <c r="AN100" s="1005">
        <v>42.08</v>
      </c>
      <c r="AO100" s="1005">
        <v>107.2</v>
      </c>
      <c r="AP100" s="1005">
        <v>0.9919</v>
      </c>
      <c r="AQ100" s="1024">
        <f t="shared" si="56"/>
        <v>0.24910947912833722</v>
      </c>
      <c r="AR100" s="1005">
        <v>7799</v>
      </c>
      <c r="AS100" s="1005">
        <f t="shared" si="45"/>
        <v>18785</v>
      </c>
      <c r="AT100" s="1005">
        <f t="shared" si="46"/>
        <v>0</v>
      </c>
      <c r="AU100" s="1005">
        <v>134</v>
      </c>
      <c r="AV100" s="1005">
        <v>79.36</v>
      </c>
      <c r="AW100" s="1005">
        <v>107.2</v>
      </c>
      <c r="AX100" s="1005">
        <v>0.98839999999999995</v>
      </c>
      <c r="AY100" s="1024">
        <f t="shared" si="57"/>
        <v>0.1827291946684588</v>
      </c>
      <c r="AZ100" s="1005">
        <v>10441</v>
      </c>
      <c r="BA100" s="1005">
        <f t="shared" si="47"/>
        <v>34284</v>
      </c>
      <c r="BB100" s="1005">
        <f t="shared" si="48"/>
        <v>0</v>
      </c>
      <c r="BC100" s="1005">
        <v>134</v>
      </c>
      <c r="BD100" s="1005">
        <v>49.12</v>
      </c>
      <c r="BE100" s="1005">
        <v>107.2</v>
      </c>
      <c r="BF100" s="1005">
        <v>0.98140000000000005</v>
      </c>
      <c r="BG100" s="1024">
        <f t="shared" si="58"/>
        <v>0.25694152569086898</v>
      </c>
      <c r="BH100" s="1005">
        <v>9390</v>
      </c>
      <c r="BI100" s="1005">
        <f t="shared" si="49"/>
        <v>21927</v>
      </c>
      <c r="BJ100" s="1005">
        <f t="shared" si="50"/>
        <v>0</v>
      </c>
    </row>
    <row r="101" spans="1:62">
      <c r="A101" s="569" t="s">
        <v>2407</v>
      </c>
      <c r="B101" s="1004">
        <v>95</v>
      </c>
      <c r="C101" s="1005" t="s">
        <v>1371</v>
      </c>
      <c r="D101" s="1005" t="s">
        <v>2011</v>
      </c>
      <c r="E101" s="1004" t="s">
        <v>1274</v>
      </c>
      <c r="F101" s="1005" t="s">
        <v>55</v>
      </c>
      <c r="G101" s="1004">
        <v>134</v>
      </c>
      <c r="H101" s="1005">
        <v>8</v>
      </c>
      <c r="I101" s="1005">
        <v>107.2</v>
      </c>
      <c r="J101" s="1005">
        <v>0.96</v>
      </c>
      <c r="K101" s="1024">
        <f t="shared" si="52"/>
        <v>7.8125E-2</v>
      </c>
      <c r="L101" s="1005">
        <v>450</v>
      </c>
      <c r="M101" s="1005">
        <f t="shared" si="37"/>
        <v>3456</v>
      </c>
      <c r="N101" s="1005">
        <f t="shared" si="38"/>
        <v>0</v>
      </c>
      <c r="O101" s="1005">
        <v>134</v>
      </c>
      <c r="P101" s="1005">
        <v>15.6</v>
      </c>
      <c r="Q101" s="1005">
        <v>107.2</v>
      </c>
      <c r="R101" s="1005">
        <v>1</v>
      </c>
      <c r="S101" s="1024">
        <f t="shared" si="53"/>
        <v>3.5842293906810034E-2</v>
      </c>
      <c r="T101" s="1005">
        <v>416</v>
      </c>
      <c r="U101" s="1005">
        <f t="shared" si="39"/>
        <v>6964</v>
      </c>
      <c r="V101" s="1005">
        <f t="shared" si="40"/>
        <v>0</v>
      </c>
      <c r="W101" s="1005">
        <v>134</v>
      </c>
      <c r="X101" s="1005">
        <v>35.200000000000003</v>
      </c>
      <c r="Y101" s="1005">
        <v>107.2</v>
      </c>
      <c r="Z101" s="1005">
        <v>0.996</v>
      </c>
      <c r="AA101" s="1024">
        <f t="shared" si="54"/>
        <v>1.9807449494949492E-2</v>
      </c>
      <c r="AB101" s="1005">
        <v>502</v>
      </c>
      <c r="AC101" s="1005">
        <f t="shared" si="41"/>
        <v>15206</v>
      </c>
      <c r="AD101" s="1005">
        <f t="shared" si="42"/>
        <v>0</v>
      </c>
      <c r="AE101" s="1005">
        <v>134</v>
      </c>
      <c r="AF101" s="1005">
        <v>49.2</v>
      </c>
      <c r="AG101" s="1005">
        <v>107.2</v>
      </c>
      <c r="AH101" s="1005">
        <v>0.97699999999999998</v>
      </c>
      <c r="AI101" s="1024">
        <f t="shared" si="55"/>
        <v>1.4315062505463763E-2</v>
      </c>
      <c r="AJ101" s="1005">
        <v>524</v>
      </c>
      <c r="AK101" s="1005">
        <f t="shared" si="43"/>
        <v>21963</v>
      </c>
      <c r="AL101" s="1005">
        <f t="shared" si="44"/>
        <v>0</v>
      </c>
      <c r="AM101" s="1005">
        <v>134</v>
      </c>
      <c r="AN101" s="1005">
        <v>36.4</v>
      </c>
      <c r="AO101" s="1005">
        <v>107.2</v>
      </c>
      <c r="AP101" s="1005">
        <v>0.97409999999999997</v>
      </c>
      <c r="AQ101" s="1024">
        <f t="shared" si="56"/>
        <v>1.7133404230178426E-2</v>
      </c>
      <c r="AR101" s="1005">
        <v>464</v>
      </c>
      <c r="AS101" s="1005">
        <f t="shared" si="45"/>
        <v>16249</v>
      </c>
      <c r="AT101" s="1005">
        <f t="shared" si="46"/>
        <v>0</v>
      </c>
      <c r="AU101" s="1005">
        <v>134</v>
      </c>
      <c r="AV101" s="1005">
        <v>63.6</v>
      </c>
      <c r="AW101" s="1005">
        <v>107.2</v>
      </c>
      <c r="AX101" s="1005">
        <v>0.90820000000000001</v>
      </c>
      <c r="AY101" s="1024">
        <f t="shared" si="57"/>
        <v>2.4764150943396228E-2</v>
      </c>
      <c r="AZ101" s="1005">
        <v>1134</v>
      </c>
      <c r="BA101" s="1005">
        <f t="shared" si="47"/>
        <v>27475</v>
      </c>
      <c r="BB101" s="1005">
        <f t="shared" si="48"/>
        <v>0</v>
      </c>
      <c r="BC101" s="1005">
        <v>134</v>
      </c>
      <c r="BD101" s="1005">
        <v>68.8</v>
      </c>
      <c r="BE101" s="1005">
        <v>107.2</v>
      </c>
      <c r="BF101" s="1005">
        <v>0.89029999999999998</v>
      </c>
      <c r="BG101" s="1024">
        <f t="shared" si="58"/>
        <v>2.4576456614153541E-2</v>
      </c>
      <c r="BH101" s="1005">
        <v>1258</v>
      </c>
      <c r="BI101" s="1005">
        <f t="shared" si="49"/>
        <v>30712</v>
      </c>
      <c r="BJ101" s="1005">
        <f t="shared" si="50"/>
        <v>0</v>
      </c>
    </row>
    <row r="102" spans="1:62">
      <c r="A102" s="569" t="s">
        <v>2408</v>
      </c>
      <c r="B102" s="1004">
        <v>96</v>
      </c>
      <c r="C102" s="1005" t="s">
        <v>1914</v>
      </c>
      <c r="D102" s="1005" t="s">
        <v>2011</v>
      </c>
      <c r="E102" s="1004" t="s">
        <v>1274</v>
      </c>
      <c r="F102" s="1005" t="s">
        <v>55</v>
      </c>
      <c r="G102" s="1004">
        <v>134</v>
      </c>
      <c r="H102" s="1005">
        <v>124.96</v>
      </c>
      <c r="I102" s="1005">
        <v>124.96</v>
      </c>
      <c r="J102" s="1005">
        <v>0.72060000000000002</v>
      </c>
      <c r="K102" s="1024">
        <f t="shared" si="52"/>
        <v>0.40911980722720159</v>
      </c>
      <c r="L102" s="1005">
        <v>36809</v>
      </c>
      <c r="M102" s="1005">
        <f t="shared" si="37"/>
        <v>53983</v>
      </c>
      <c r="N102" s="1005">
        <f t="shared" si="38"/>
        <v>0</v>
      </c>
      <c r="O102" s="1005">
        <v>134</v>
      </c>
      <c r="P102" s="1005">
        <v>96.4</v>
      </c>
      <c r="Q102" s="1005">
        <v>107.2</v>
      </c>
      <c r="R102" s="1005">
        <v>0.72519999999999996</v>
      </c>
      <c r="S102" s="1024">
        <f t="shared" si="53"/>
        <v>0.40969526614018648</v>
      </c>
      <c r="T102" s="1005">
        <v>29384</v>
      </c>
      <c r="U102" s="1005">
        <f t="shared" si="39"/>
        <v>43033</v>
      </c>
      <c r="V102" s="1005">
        <f t="shared" si="40"/>
        <v>0</v>
      </c>
      <c r="W102" s="1005">
        <v>134</v>
      </c>
      <c r="X102" s="1005">
        <v>101.6</v>
      </c>
      <c r="Y102" s="1005">
        <v>107.2</v>
      </c>
      <c r="Z102" s="1005">
        <v>0.73760000000000003</v>
      </c>
      <c r="AA102" s="1024">
        <f t="shared" si="54"/>
        <v>0.47468285214348205</v>
      </c>
      <c r="AB102" s="1005">
        <v>34724</v>
      </c>
      <c r="AC102" s="1005">
        <f t="shared" si="41"/>
        <v>43891</v>
      </c>
      <c r="AD102" s="1005">
        <f t="shared" si="42"/>
        <v>0</v>
      </c>
      <c r="AE102" s="1005">
        <v>134</v>
      </c>
      <c r="AF102" s="1005">
        <v>86</v>
      </c>
      <c r="AG102" s="1005">
        <v>107.2</v>
      </c>
      <c r="AH102" s="1005">
        <v>0.7278</v>
      </c>
      <c r="AI102" s="1024">
        <f t="shared" si="55"/>
        <v>0.33445861465366339</v>
      </c>
      <c r="AJ102" s="1005">
        <v>21400</v>
      </c>
      <c r="AK102" s="1005">
        <f t="shared" si="43"/>
        <v>38390</v>
      </c>
      <c r="AL102" s="1005">
        <f t="shared" si="44"/>
        <v>0</v>
      </c>
      <c r="AM102" s="1005">
        <v>134</v>
      </c>
      <c r="AN102" s="1005">
        <v>102.24</v>
      </c>
      <c r="AO102" s="1005">
        <v>107.2</v>
      </c>
      <c r="AP102" s="1005">
        <v>0.73640000000000005</v>
      </c>
      <c r="AQ102" s="1024">
        <f t="shared" si="56"/>
        <v>0.30937379053292274</v>
      </c>
      <c r="AR102" s="1005">
        <v>23533</v>
      </c>
      <c r="AS102" s="1005">
        <f t="shared" si="45"/>
        <v>45640</v>
      </c>
      <c r="AT102" s="1005">
        <f t="shared" si="46"/>
        <v>0</v>
      </c>
      <c r="AU102" s="1005">
        <v>134</v>
      </c>
      <c r="AV102" s="1005">
        <v>115.8</v>
      </c>
      <c r="AW102" s="1005">
        <v>115.8</v>
      </c>
      <c r="AX102" s="1005">
        <v>0.74750000000000005</v>
      </c>
      <c r="AY102" s="1024">
        <f t="shared" si="57"/>
        <v>0.41797399731337553</v>
      </c>
      <c r="AZ102" s="1005">
        <v>34849</v>
      </c>
      <c r="BA102" s="1005">
        <f t="shared" si="47"/>
        <v>50026</v>
      </c>
      <c r="BB102" s="1005">
        <f t="shared" si="48"/>
        <v>0</v>
      </c>
      <c r="BC102" s="1005">
        <v>134</v>
      </c>
      <c r="BD102" s="1005">
        <v>112</v>
      </c>
      <c r="BE102" s="1005">
        <v>112</v>
      </c>
      <c r="BF102" s="1005">
        <v>0.70199999999999996</v>
      </c>
      <c r="BG102" s="1024">
        <f t="shared" si="58"/>
        <v>0.27479358678955451</v>
      </c>
      <c r="BH102" s="1005">
        <v>22898</v>
      </c>
      <c r="BI102" s="1005">
        <f t="shared" si="49"/>
        <v>49997</v>
      </c>
      <c r="BJ102" s="1005">
        <f t="shared" si="50"/>
        <v>0</v>
      </c>
    </row>
    <row r="103" spans="1:62">
      <c r="A103" s="569" t="s">
        <v>2409</v>
      </c>
      <c r="B103" s="1004">
        <v>97</v>
      </c>
      <c r="C103" s="1005" t="s">
        <v>2266</v>
      </c>
      <c r="D103" s="1005" t="s">
        <v>2011</v>
      </c>
      <c r="E103" s="1004" t="s">
        <v>1274</v>
      </c>
      <c r="F103" s="1005" t="s">
        <v>55</v>
      </c>
      <c r="G103" s="1004">
        <v>134</v>
      </c>
      <c r="H103" s="1005">
        <v>109.6</v>
      </c>
      <c r="I103" s="1005">
        <v>109.6</v>
      </c>
      <c r="J103" s="1005">
        <v>0.80200000000000005</v>
      </c>
      <c r="K103" s="1024">
        <f t="shared" si="52"/>
        <v>0.3834271086780211</v>
      </c>
      <c r="L103" s="1005">
        <v>30257</v>
      </c>
      <c r="M103" s="1005">
        <f t="shared" si="37"/>
        <v>47347</v>
      </c>
      <c r="N103" s="1005">
        <f t="shared" si="38"/>
        <v>0</v>
      </c>
      <c r="O103" s="1005">
        <v>134</v>
      </c>
      <c r="P103" s="1005">
        <v>198.2</v>
      </c>
      <c r="Q103" s="1005">
        <v>198.2</v>
      </c>
      <c r="R103" s="1005">
        <v>0.79990000000000006</v>
      </c>
      <c r="S103" s="1024">
        <f t="shared" si="53"/>
        <v>0.2078111606610028</v>
      </c>
      <c r="T103" s="1005">
        <v>30644</v>
      </c>
      <c r="U103" s="1005">
        <f t="shared" si="39"/>
        <v>88476</v>
      </c>
      <c r="V103" s="1005">
        <f t="shared" si="40"/>
        <v>0</v>
      </c>
      <c r="W103" s="1005">
        <v>134</v>
      </c>
      <c r="X103" s="1005">
        <v>194.16</v>
      </c>
      <c r="Y103" s="1005">
        <v>194.16</v>
      </c>
      <c r="Z103" s="1005">
        <v>0.83279999999999998</v>
      </c>
      <c r="AA103" s="1024">
        <f t="shared" si="54"/>
        <v>0.32672080300325046</v>
      </c>
      <c r="AB103" s="1005">
        <v>45674</v>
      </c>
      <c r="AC103" s="1005">
        <f t="shared" si="41"/>
        <v>83877</v>
      </c>
      <c r="AD103" s="1005">
        <f t="shared" si="42"/>
        <v>0</v>
      </c>
      <c r="AE103" s="1005">
        <v>134</v>
      </c>
      <c r="AF103" s="1005">
        <v>186.16</v>
      </c>
      <c r="AG103" s="1005">
        <v>186.16</v>
      </c>
      <c r="AH103" s="1005">
        <v>0.83409999999999995</v>
      </c>
      <c r="AI103" s="1024">
        <f t="shared" si="55"/>
        <v>0.27512753510681065</v>
      </c>
      <c r="AJ103" s="1005">
        <v>38106</v>
      </c>
      <c r="AK103" s="1005">
        <f t="shared" si="43"/>
        <v>83102</v>
      </c>
      <c r="AL103" s="1005">
        <f t="shared" si="44"/>
        <v>0</v>
      </c>
      <c r="AM103" s="1005">
        <v>134</v>
      </c>
      <c r="AN103" s="1005">
        <v>186</v>
      </c>
      <c r="AO103" s="1005">
        <v>186</v>
      </c>
      <c r="AP103" s="1005">
        <v>0.82230000000000003</v>
      </c>
      <c r="AQ103" s="1024">
        <f t="shared" si="56"/>
        <v>0.22704214360041625</v>
      </c>
      <c r="AR103" s="1005">
        <v>31419</v>
      </c>
      <c r="AS103" s="1005">
        <f t="shared" si="45"/>
        <v>83030</v>
      </c>
      <c r="AT103" s="1005">
        <f t="shared" si="46"/>
        <v>0</v>
      </c>
      <c r="AU103" s="1005">
        <v>134</v>
      </c>
      <c r="AV103" s="1005">
        <v>192.64</v>
      </c>
      <c r="AW103" s="1005">
        <v>192.64</v>
      </c>
      <c r="AX103" s="1005">
        <v>0.82830000000000004</v>
      </c>
      <c r="AY103" s="1024">
        <f t="shared" si="57"/>
        <v>0.320358642488003</v>
      </c>
      <c r="AZ103" s="1005">
        <v>44434</v>
      </c>
      <c r="BA103" s="1005">
        <f t="shared" si="47"/>
        <v>83220</v>
      </c>
      <c r="BB103" s="1005">
        <f t="shared" si="48"/>
        <v>0</v>
      </c>
      <c r="BC103" s="1005">
        <v>134</v>
      </c>
      <c r="BD103" s="1005">
        <v>195.04</v>
      </c>
      <c r="BE103" s="1005">
        <v>195.04</v>
      </c>
      <c r="BF103" s="1005">
        <v>0.83830000000000005</v>
      </c>
      <c r="BG103" s="1024">
        <f t="shared" si="58"/>
        <v>0.28959457999241406</v>
      </c>
      <c r="BH103" s="1005">
        <v>42023</v>
      </c>
      <c r="BI103" s="1005">
        <f t="shared" si="49"/>
        <v>87066</v>
      </c>
      <c r="BJ103" s="1005">
        <f t="shared" si="50"/>
        <v>0</v>
      </c>
    </row>
    <row r="104" spans="1:62">
      <c r="A104" s="569" t="s">
        <v>2410</v>
      </c>
      <c r="B104" s="1004">
        <v>98</v>
      </c>
      <c r="C104" s="1005" t="s">
        <v>1656</v>
      </c>
      <c r="D104" s="1005" t="s">
        <v>2203</v>
      </c>
      <c r="E104" s="1004" t="s">
        <v>1274</v>
      </c>
      <c r="F104" s="1005" t="s">
        <v>55</v>
      </c>
      <c r="G104" s="1004">
        <v>134</v>
      </c>
      <c r="H104" s="1005">
        <v>56.64</v>
      </c>
      <c r="I104" s="1005">
        <v>107.2</v>
      </c>
      <c r="J104" s="1005">
        <v>0.86619999999999997</v>
      </c>
      <c r="K104" s="1024">
        <f t="shared" si="52"/>
        <v>0.5027120605775266</v>
      </c>
      <c r="L104" s="1005">
        <v>20501</v>
      </c>
      <c r="M104" s="1005">
        <f t="shared" si="37"/>
        <v>24468</v>
      </c>
      <c r="N104" s="1005">
        <f t="shared" si="38"/>
        <v>0</v>
      </c>
      <c r="O104" s="1005">
        <v>134</v>
      </c>
      <c r="P104" s="1005">
        <v>64.48</v>
      </c>
      <c r="Q104" s="1005">
        <v>107.2</v>
      </c>
      <c r="R104" s="1005">
        <v>0.87790000000000001</v>
      </c>
      <c r="S104" s="1024">
        <f t="shared" si="53"/>
        <v>0.49383904986792604</v>
      </c>
      <c r="T104" s="1005">
        <v>23691</v>
      </c>
      <c r="U104" s="1005">
        <f t="shared" si="39"/>
        <v>28784</v>
      </c>
      <c r="V104" s="1005">
        <f t="shared" si="40"/>
        <v>0</v>
      </c>
      <c r="W104" s="1005">
        <v>134</v>
      </c>
      <c r="X104" s="1005">
        <v>60.96</v>
      </c>
      <c r="Y104" s="1005">
        <v>107.2</v>
      </c>
      <c r="Z104" s="1005">
        <v>0.86919999999999997</v>
      </c>
      <c r="AA104" s="1024">
        <f t="shared" si="54"/>
        <v>0.5196258019830855</v>
      </c>
      <c r="AB104" s="1005">
        <v>22807</v>
      </c>
      <c r="AC104" s="1005">
        <f t="shared" si="41"/>
        <v>26335</v>
      </c>
      <c r="AD104" s="1005">
        <f t="shared" si="42"/>
        <v>0</v>
      </c>
      <c r="AE104" s="1005">
        <v>134</v>
      </c>
      <c r="AF104" s="1005">
        <v>60.88</v>
      </c>
      <c r="AG104" s="1005">
        <v>107.2</v>
      </c>
      <c r="AH104" s="1005">
        <v>0.84</v>
      </c>
      <c r="AI104" s="1024">
        <f t="shared" si="55"/>
        <v>0.51345940542297197</v>
      </c>
      <c r="AJ104" s="1005">
        <v>23257</v>
      </c>
      <c r="AK104" s="1005">
        <f t="shared" si="43"/>
        <v>27177</v>
      </c>
      <c r="AL104" s="1005">
        <f t="shared" si="44"/>
        <v>0</v>
      </c>
      <c r="AM104" s="1005">
        <v>134</v>
      </c>
      <c r="AN104" s="1005">
        <v>58.08</v>
      </c>
      <c r="AO104" s="1005">
        <v>107.2</v>
      </c>
      <c r="AP104" s="1005">
        <v>0.81510000000000005</v>
      </c>
      <c r="AQ104" s="1024">
        <f t="shared" si="56"/>
        <v>0.47165663230545934</v>
      </c>
      <c r="AR104" s="1005">
        <v>20381</v>
      </c>
      <c r="AS104" s="1005">
        <f t="shared" si="45"/>
        <v>25927</v>
      </c>
      <c r="AT104" s="1005">
        <f t="shared" si="46"/>
        <v>0</v>
      </c>
      <c r="AU104" s="1005">
        <v>134</v>
      </c>
      <c r="AV104" s="1005">
        <v>57.6</v>
      </c>
      <c r="AW104" s="1005">
        <v>107.2</v>
      </c>
      <c r="AX104" s="1005">
        <v>0.83330000000000004</v>
      </c>
      <c r="AY104" s="1024">
        <f t="shared" si="57"/>
        <v>0.53373360339506171</v>
      </c>
      <c r="AZ104" s="1005">
        <v>22135</v>
      </c>
      <c r="BA104" s="1005">
        <f t="shared" si="47"/>
        <v>24883</v>
      </c>
      <c r="BB104" s="1005">
        <f t="shared" si="48"/>
        <v>0</v>
      </c>
      <c r="BC104" s="1005">
        <v>134</v>
      </c>
      <c r="BD104" s="1005">
        <v>49.04</v>
      </c>
      <c r="BE104" s="1005">
        <v>107.2</v>
      </c>
      <c r="BF104" s="1005">
        <v>0.77669999999999995</v>
      </c>
      <c r="BG104" s="1024">
        <f t="shared" si="58"/>
        <v>0.52280670595870826</v>
      </c>
      <c r="BH104" s="1005">
        <v>19075</v>
      </c>
      <c r="BI104" s="1005">
        <f t="shared" si="49"/>
        <v>21891</v>
      </c>
      <c r="BJ104" s="1005">
        <f t="shared" si="50"/>
        <v>0</v>
      </c>
    </row>
    <row r="105" spans="1:62">
      <c r="A105" s="569" t="s">
        <v>2411</v>
      </c>
      <c r="B105" s="1004">
        <v>99</v>
      </c>
      <c r="C105" s="1005" t="s">
        <v>1604</v>
      </c>
      <c r="D105" s="1005" t="s">
        <v>2203</v>
      </c>
      <c r="E105" s="1004" t="s">
        <v>1274</v>
      </c>
      <c r="F105" s="1005" t="s">
        <v>55</v>
      </c>
      <c r="G105" s="1004">
        <v>134</v>
      </c>
      <c r="H105" s="1005">
        <v>102.24</v>
      </c>
      <c r="I105" s="1005">
        <v>107.2</v>
      </c>
      <c r="J105" s="1005">
        <v>0.88339999999999996</v>
      </c>
      <c r="K105" s="1024">
        <f t="shared" si="52"/>
        <v>0.31048948009041905</v>
      </c>
      <c r="L105" s="1005">
        <v>22856</v>
      </c>
      <c r="M105" s="1005">
        <f t="shared" si="37"/>
        <v>44168</v>
      </c>
      <c r="N105" s="1005">
        <f t="shared" si="38"/>
        <v>0</v>
      </c>
      <c r="O105" s="1005">
        <v>134</v>
      </c>
      <c r="P105" s="1005">
        <v>108</v>
      </c>
      <c r="Q105" s="1005">
        <v>108</v>
      </c>
      <c r="R105" s="1005">
        <v>0.87270000000000003</v>
      </c>
      <c r="S105" s="1024">
        <f t="shared" si="53"/>
        <v>0.28762196336121065</v>
      </c>
      <c r="T105" s="1005">
        <v>23111</v>
      </c>
      <c r="U105" s="1005">
        <f t="shared" si="39"/>
        <v>48211</v>
      </c>
      <c r="V105" s="1005">
        <f t="shared" si="40"/>
        <v>0</v>
      </c>
      <c r="W105" s="1005">
        <v>134</v>
      </c>
      <c r="X105" s="1005">
        <v>111.6</v>
      </c>
      <c r="Y105" s="1005">
        <v>111.6</v>
      </c>
      <c r="Z105" s="1005">
        <v>0.85799999999999998</v>
      </c>
      <c r="AA105" s="1024">
        <f t="shared" si="54"/>
        <v>0.30787037037037035</v>
      </c>
      <c r="AB105" s="1005">
        <v>24738</v>
      </c>
      <c r="AC105" s="1005">
        <f t="shared" si="41"/>
        <v>48211</v>
      </c>
      <c r="AD105" s="1005">
        <f t="shared" si="42"/>
        <v>0</v>
      </c>
      <c r="AE105" s="1005">
        <v>134</v>
      </c>
      <c r="AF105" s="1005">
        <v>97.52</v>
      </c>
      <c r="AG105" s="1005">
        <v>107.2</v>
      </c>
      <c r="AH105" s="1005">
        <v>0.84550000000000003</v>
      </c>
      <c r="AI105" s="1024">
        <f t="shared" si="55"/>
        <v>0.278189420201646</v>
      </c>
      <c r="AJ105" s="1005">
        <v>20184</v>
      </c>
      <c r="AK105" s="1005">
        <f t="shared" si="43"/>
        <v>43533</v>
      </c>
      <c r="AL105" s="1005">
        <f t="shared" si="44"/>
        <v>0</v>
      </c>
      <c r="AM105" s="1005">
        <v>134</v>
      </c>
      <c r="AN105" s="1005">
        <v>98.64</v>
      </c>
      <c r="AO105" s="1005">
        <v>107.2</v>
      </c>
      <c r="AP105" s="1005">
        <v>0.85040000000000004</v>
      </c>
      <c r="AQ105" s="1024">
        <f t="shared" si="56"/>
        <v>0.28270227786062491</v>
      </c>
      <c r="AR105" s="1005">
        <v>20747</v>
      </c>
      <c r="AS105" s="1005">
        <f t="shared" si="45"/>
        <v>44033</v>
      </c>
      <c r="AT105" s="1005">
        <f t="shared" si="46"/>
        <v>0</v>
      </c>
      <c r="AU105" s="1005">
        <v>134</v>
      </c>
      <c r="AV105" s="1005">
        <v>99.04</v>
      </c>
      <c r="AW105" s="1005">
        <v>107.2</v>
      </c>
      <c r="AX105" s="1005">
        <v>0.84909999999999997</v>
      </c>
      <c r="AY105" s="1024">
        <f t="shared" si="57"/>
        <v>0.28701927391850657</v>
      </c>
      <c r="AZ105" s="1005">
        <v>20467</v>
      </c>
      <c r="BA105" s="1005">
        <f t="shared" si="47"/>
        <v>42785</v>
      </c>
      <c r="BB105" s="1005">
        <f t="shared" si="48"/>
        <v>0</v>
      </c>
      <c r="BC105" s="1005">
        <v>134</v>
      </c>
      <c r="BD105" s="1005">
        <v>98.32</v>
      </c>
      <c r="BE105" s="1005">
        <v>107.2</v>
      </c>
      <c r="BF105" s="1005">
        <v>0.83679999999999999</v>
      </c>
      <c r="BG105" s="1024">
        <f t="shared" si="58"/>
        <v>0.23852332082206881</v>
      </c>
      <c r="BH105" s="1005">
        <v>17448</v>
      </c>
      <c r="BI105" s="1005">
        <f t="shared" si="49"/>
        <v>43890</v>
      </c>
      <c r="BJ105" s="1005">
        <f t="shared" si="50"/>
        <v>0</v>
      </c>
    </row>
    <row r="106" spans="1:62">
      <c r="A106" s="569" t="s">
        <v>2412</v>
      </c>
      <c r="B106" s="1004">
        <v>100</v>
      </c>
      <c r="C106" s="1005" t="s">
        <v>306</v>
      </c>
      <c r="D106" s="1005" t="s">
        <v>2011</v>
      </c>
      <c r="E106" s="1004" t="s">
        <v>1274</v>
      </c>
      <c r="F106" s="1005" t="s">
        <v>55</v>
      </c>
      <c r="G106" s="1004">
        <v>134</v>
      </c>
      <c r="H106" s="1005">
        <v>158.08000000000001</v>
      </c>
      <c r="I106" s="1005">
        <v>158.08000000000001</v>
      </c>
      <c r="J106" s="1005">
        <v>0.97250000000000003</v>
      </c>
      <c r="K106" s="1024">
        <f t="shared" si="52"/>
        <v>0.11882169365721997</v>
      </c>
      <c r="L106" s="1005">
        <v>13524</v>
      </c>
      <c r="M106" s="1005">
        <f t="shared" si="37"/>
        <v>68291</v>
      </c>
      <c r="N106" s="1005">
        <f t="shared" si="38"/>
        <v>0</v>
      </c>
      <c r="O106" s="1005">
        <v>134</v>
      </c>
      <c r="P106" s="1005">
        <v>162.32</v>
      </c>
      <c r="Q106" s="1005">
        <v>162.32</v>
      </c>
      <c r="R106" s="1005">
        <v>0.96599999999999997</v>
      </c>
      <c r="S106" s="1024">
        <f t="shared" si="53"/>
        <v>7.3157959586002963E-2</v>
      </c>
      <c r="T106" s="1005">
        <v>8835</v>
      </c>
      <c r="U106" s="1005">
        <f t="shared" si="39"/>
        <v>72460</v>
      </c>
      <c r="V106" s="1005">
        <f t="shared" si="40"/>
        <v>0</v>
      </c>
      <c r="W106" s="1005">
        <v>134</v>
      </c>
      <c r="X106" s="1005">
        <v>146.88</v>
      </c>
      <c r="Y106" s="1005">
        <v>146.88</v>
      </c>
      <c r="Z106" s="1005">
        <v>0.90590000000000004</v>
      </c>
      <c r="AA106" s="1024">
        <f t="shared" si="54"/>
        <v>8.8157755386105069E-2</v>
      </c>
      <c r="AB106" s="1005">
        <v>9323</v>
      </c>
      <c r="AC106" s="1005">
        <f t="shared" si="41"/>
        <v>63452</v>
      </c>
      <c r="AD106" s="1005">
        <f t="shared" si="42"/>
        <v>0</v>
      </c>
      <c r="AE106" s="1005">
        <v>134</v>
      </c>
      <c r="AF106" s="1005">
        <v>122.16</v>
      </c>
      <c r="AG106" s="1005">
        <v>122.16</v>
      </c>
      <c r="AH106" s="1005">
        <v>0.97070000000000001</v>
      </c>
      <c r="AI106" s="1024">
        <f t="shared" si="55"/>
        <v>0.18170907535331771</v>
      </c>
      <c r="AJ106" s="1005">
        <v>16515</v>
      </c>
      <c r="AK106" s="1005">
        <f t="shared" si="43"/>
        <v>54532</v>
      </c>
      <c r="AL106" s="1005">
        <f t="shared" si="44"/>
        <v>0</v>
      </c>
      <c r="AM106" s="1005">
        <v>134</v>
      </c>
      <c r="AN106" s="1005">
        <v>117.52</v>
      </c>
      <c r="AO106" s="1005">
        <v>117.52</v>
      </c>
      <c r="AP106" s="1005">
        <v>0.88939999999999997</v>
      </c>
      <c r="AQ106" s="1024">
        <f t="shared" si="56"/>
        <v>4.6160067927124744E-2</v>
      </c>
      <c r="AR106" s="1005">
        <v>4036</v>
      </c>
      <c r="AS106" s="1005">
        <f t="shared" si="45"/>
        <v>52461</v>
      </c>
      <c r="AT106" s="1005">
        <f t="shared" si="46"/>
        <v>0</v>
      </c>
      <c r="AU106" s="1005">
        <v>134</v>
      </c>
      <c r="AV106" s="1005">
        <v>84.32</v>
      </c>
      <c r="AW106" s="1005">
        <v>107.2</v>
      </c>
      <c r="AX106" s="1005">
        <v>0.70779999999999998</v>
      </c>
      <c r="AY106" s="1024">
        <f t="shared" si="57"/>
        <v>2.452627556398904E-2</v>
      </c>
      <c r="AZ106" s="1005">
        <v>1489</v>
      </c>
      <c r="BA106" s="1005">
        <f t="shared" si="47"/>
        <v>36426</v>
      </c>
      <c r="BB106" s="1005">
        <f t="shared" si="48"/>
        <v>0</v>
      </c>
      <c r="BC106" s="1005">
        <v>134</v>
      </c>
      <c r="BD106" s="1005">
        <v>20.96</v>
      </c>
      <c r="BE106" s="1005">
        <v>107.2</v>
      </c>
      <c r="BF106" s="1005">
        <v>0.51649999999999996</v>
      </c>
      <c r="BG106" s="1024">
        <f t="shared" si="58"/>
        <v>9.3239555117787087E-2</v>
      </c>
      <c r="BH106" s="1005">
        <v>1454</v>
      </c>
      <c r="BI106" s="1005">
        <f t="shared" si="49"/>
        <v>9357</v>
      </c>
      <c r="BJ106" s="1005">
        <f t="shared" si="50"/>
        <v>0</v>
      </c>
    </row>
    <row r="107" spans="1:62">
      <c r="A107" s="569" t="s">
        <v>2413</v>
      </c>
      <c r="B107" s="1004">
        <v>101</v>
      </c>
      <c r="C107" s="1005" t="s">
        <v>1669</v>
      </c>
      <c r="D107" s="1005" t="s">
        <v>2203</v>
      </c>
      <c r="E107" s="1004" t="s">
        <v>1274</v>
      </c>
      <c r="F107" s="1005" t="s">
        <v>55</v>
      </c>
      <c r="G107" s="1004">
        <v>134</v>
      </c>
      <c r="H107" s="1005">
        <v>38.64</v>
      </c>
      <c r="I107" s="1005">
        <v>107.2</v>
      </c>
      <c r="J107" s="1005">
        <v>0.99260000000000004</v>
      </c>
      <c r="K107" s="1024">
        <f t="shared" si="52"/>
        <v>0.41019668737060044</v>
      </c>
      <c r="L107" s="1005">
        <v>11412</v>
      </c>
      <c r="M107" s="1005">
        <f t="shared" si="37"/>
        <v>16692</v>
      </c>
      <c r="N107" s="1005">
        <f t="shared" si="38"/>
        <v>0</v>
      </c>
      <c r="O107" s="1005">
        <v>134</v>
      </c>
      <c r="P107" s="1005">
        <v>36.56</v>
      </c>
      <c r="Q107" s="1005">
        <v>107.2</v>
      </c>
      <c r="R107" s="1005">
        <v>0.98880000000000001</v>
      </c>
      <c r="S107" s="1024">
        <f t="shared" si="53"/>
        <v>0.33826409966824306</v>
      </c>
      <c r="T107" s="1005">
        <v>9201</v>
      </c>
      <c r="U107" s="1005">
        <f t="shared" si="39"/>
        <v>16320</v>
      </c>
      <c r="V107" s="1005">
        <f t="shared" si="40"/>
        <v>0</v>
      </c>
      <c r="W107" s="1005">
        <v>134</v>
      </c>
      <c r="X107" s="1005">
        <v>36.72</v>
      </c>
      <c r="Y107" s="1005">
        <v>107.2</v>
      </c>
      <c r="Z107" s="1005">
        <v>0.98599999999999999</v>
      </c>
      <c r="AA107" s="1024">
        <f t="shared" si="54"/>
        <v>0.3277429799080126</v>
      </c>
      <c r="AB107" s="1005">
        <v>8665</v>
      </c>
      <c r="AC107" s="1005">
        <f t="shared" si="41"/>
        <v>15863</v>
      </c>
      <c r="AD107" s="1005">
        <f t="shared" si="42"/>
        <v>0</v>
      </c>
      <c r="AE107" s="1005">
        <v>134</v>
      </c>
      <c r="AF107" s="1005">
        <v>32.72</v>
      </c>
      <c r="AG107" s="1005">
        <v>107.2</v>
      </c>
      <c r="AH107" s="1005">
        <v>0.98740000000000006</v>
      </c>
      <c r="AI107" s="1024">
        <f t="shared" si="55"/>
        <v>0.37295100822882982</v>
      </c>
      <c r="AJ107" s="1005">
        <v>9079</v>
      </c>
      <c r="AK107" s="1005">
        <f t="shared" si="43"/>
        <v>14606</v>
      </c>
      <c r="AL107" s="1005">
        <f t="shared" si="44"/>
        <v>0</v>
      </c>
      <c r="AM107" s="1005">
        <v>134</v>
      </c>
      <c r="AN107" s="1005">
        <v>35.76</v>
      </c>
      <c r="AO107" s="1005">
        <v>107.2</v>
      </c>
      <c r="AP107" s="1005">
        <v>0.98719999999999997</v>
      </c>
      <c r="AQ107" s="1024">
        <f t="shared" si="56"/>
        <v>0.32177629838108296</v>
      </c>
      <c r="AR107" s="1005">
        <v>8561</v>
      </c>
      <c r="AS107" s="1005">
        <f t="shared" si="45"/>
        <v>15963</v>
      </c>
      <c r="AT107" s="1005">
        <f t="shared" si="46"/>
        <v>0</v>
      </c>
      <c r="AU107" s="1005">
        <v>134</v>
      </c>
      <c r="AV107" s="1005">
        <v>34.4</v>
      </c>
      <c r="AW107" s="1005">
        <v>107.2</v>
      </c>
      <c r="AX107" s="1005">
        <v>0.98650000000000004</v>
      </c>
      <c r="AY107" s="1024">
        <f t="shared" si="57"/>
        <v>0.24337855297157623</v>
      </c>
      <c r="AZ107" s="1005">
        <v>6028</v>
      </c>
      <c r="BA107" s="1005">
        <f t="shared" si="47"/>
        <v>14861</v>
      </c>
      <c r="BB107" s="1005">
        <f t="shared" si="48"/>
        <v>0</v>
      </c>
      <c r="BC107" s="1005">
        <v>134</v>
      </c>
      <c r="BD107" s="1005">
        <v>27.6</v>
      </c>
      <c r="BE107" s="1005">
        <v>107.2</v>
      </c>
      <c r="BF107" s="1005">
        <v>0.98219999999999996</v>
      </c>
      <c r="BG107" s="1024">
        <f t="shared" si="58"/>
        <v>0.29155952937509738</v>
      </c>
      <c r="BH107" s="1005">
        <v>5987</v>
      </c>
      <c r="BI107" s="1005">
        <f t="shared" si="49"/>
        <v>12321</v>
      </c>
      <c r="BJ107" s="1005">
        <f t="shared" si="50"/>
        <v>0</v>
      </c>
    </row>
    <row r="108" spans="1:62">
      <c r="A108" s="569" t="s">
        <v>2414</v>
      </c>
      <c r="B108" s="1004">
        <v>102</v>
      </c>
      <c r="C108" s="1005" t="s">
        <v>1843</v>
      </c>
      <c r="D108" s="1005" t="s">
        <v>2050</v>
      </c>
      <c r="E108" s="1004" t="s">
        <v>1274</v>
      </c>
      <c r="F108" s="1005" t="s">
        <v>55</v>
      </c>
      <c r="G108" s="1004">
        <v>134</v>
      </c>
      <c r="H108" s="1005">
        <v>108.08</v>
      </c>
      <c r="I108" s="1005">
        <v>134</v>
      </c>
      <c r="J108" s="1005">
        <v>0.95230000000000004</v>
      </c>
      <c r="K108" s="1024">
        <f t="shared" si="52"/>
        <v>0.45260969240891519</v>
      </c>
      <c r="L108" s="1005">
        <v>35221</v>
      </c>
      <c r="M108" s="1005">
        <f t="shared" si="37"/>
        <v>46691</v>
      </c>
      <c r="N108" s="1005">
        <f t="shared" si="38"/>
        <v>0</v>
      </c>
      <c r="O108" s="1005">
        <v>134</v>
      </c>
      <c r="P108" s="1005">
        <v>112.88</v>
      </c>
      <c r="Q108" s="1005">
        <v>134</v>
      </c>
      <c r="R108" s="1005">
        <v>0.94869999999999999</v>
      </c>
      <c r="S108" s="1024">
        <f t="shared" si="53"/>
        <v>0.3266267155910168</v>
      </c>
      <c r="T108" s="1005">
        <v>27431</v>
      </c>
      <c r="U108" s="1005">
        <f t="shared" si="39"/>
        <v>50390</v>
      </c>
      <c r="V108" s="1005">
        <f t="shared" si="40"/>
        <v>0</v>
      </c>
      <c r="W108" s="1005">
        <v>134</v>
      </c>
      <c r="X108" s="1005">
        <v>118.32</v>
      </c>
      <c r="Y108" s="1005">
        <v>134</v>
      </c>
      <c r="Z108" s="1005">
        <v>0.94710000000000005</v>
      </c>
      <c r="AA108" s="1024">
        <f t="shared" si="54"/>
        <v>0.45947665464653298</v>
      </c>
      <c r="AB108" s="1005">
        <v>39143</v>
      </c>
      <c r="AC108" s="1005">
        <f t="shared" si="41"/>
        <v>51114</v>
      </c>
      <c r="AD108" s="1005">
        <f t="shared" si="42"/>
        <v>0</v>
      </c>
      <c r="AE108" s="1005">
        <v>134</v>
      </c>
      <c r="AF108" s="1005">
        <v>92.72</v>
      </c>
      <c r="AG108" s="1005">
        <v>134</v>
      </c>
      <c r="AH108" s="1005">
        <v>0.94320000000000004</v>
      </c>
      <c r="AI108" s="1024">
        <f t="shared" si="55"/>
        <v>0.37565406774471877</v>
      </c>
      <c r="AJ108" s="1005">
        <v>25914</v>
      </c>
      <c r="AK108" s="1005">
        <f t="shared" si="43"/>
        <v>41390</v>
      </c>
      <c r="AL108" s="1005">
        <f t="shared" si="44"/>
        <v>0</v>
      </c>
      <c r="AM108" s="1005">
        <v>134</v>
      </c>
      <c r="AN108" s="1005">
        <v>102</v>
      </c>
      <c r="AO108" s="1005">
        <v>134</v>
      </c>
      <c r="AP108" s="1005">
        <v>0.94430000000000003</v>
      </c>
      <c r="AQ108" s="1024">
        <f t="shared" si="56"/>
        <v>0.35284893527303396</v>
      </c>
      <c r="AR108" s="1005">
        <v>26777</v>
      </c>
      <c r="AS108" s="1005">
        <f t="shared" si="45"/>
        <v>45533</v>
      </c>
      <c r="AT108" s="1005">
        <f t="shared" si="46"/>
        <v>0</v>
      </c>
      <c r="AU108" s="1005">
        <v>134</v>
      </c>
      <c r="AV108" s="1005">
        <v>95.52</v>
      </c>
      <c r="AW108" s="1005">
        <v>134</v>
      </c>
      <c r="AX108" s="1005">
        <v>0.95130000000000003</v>
      </c>
      <c r="AY108" s="1024">
        <f t="shared" si="57"/>
        <v>0.43042178485017685</v>
      </c>
      <c r="AZ108" s="1005">
        <v>29602</v>
      </c>
      <c r="BA108" s="1005">
        <f t="shared" si="47"/>
        <v>41265</v>
      </c>
      <c r="BB108" s="1005">
        <f t="shared" si="48"/>
        <v>0</v>
      </c>
      <c r="BC108" s="1005">
        <v>134</v>
      </c>
      <c r="BD108" s="1005">
        <v>85.2</v>
      </c>
      <c r="BE108" s="1005">
        <v>134</v>
      </c>
      <c r="BF108" s="1005">
        <v>0.95050000000000001</v>
      </c>
      <c r="BG108" s="1024">
        <f t="shared" si="58"/>
        <v>0.4455203442879499</v>
      </c>
      <c r="BH108" s="1005">
        <v>28241</v>
      </c>
      <c r="BI108" s="1005">
        <f t="shared" si="49"/>
        <v>38033</v>
      </c>
      <c r="BJ108" s="1005">
        <f t="shared" si="50"/>
        <v>0</v>
      </c>
    </row>
    <row r="109" spans="1:62">
      <c r="A109" s="815">
        <v>611000000111</v>
      </c>
      <c r="B109" s="1004">
        <v>103</v>
      </c>
      <c r="C109" s="1005" t="s">
        <v>2082</v>
      </c>
      <c r="D109" s="1005" t="s">
        <v>2051</v>
      </c>
      <c r="E109" s="1004" t="s">
        <v>1276</v>
      </c>
      <c r="F109" s="1005" t="s">
        <v>55</v>
      </c>
      <c r="G109" s="1004">
        <v>134</v>
      </c>
      <c r="H109" s="1005">
        <v>14</v>
      </c>
      <c r="I109" s="1005">
        <v>107.2</v>
      </c>
      <c r="J109" s="1005">
        <v>0.99439999999999995</v>
      </c>
      <c r="K109" s="1024">
        <f t="shared" si="52"/>
        <v>0.28601190476190474</v>
      </c>
      <c r="L109" s="1005">
        <v>2883</v>
      </c>
      <c r="M109" s="1005">
        <f t="shared" si="37"/>
        <v>6048</v>
      </c>
      <c r="N109" s="1005">
        <f t="shared" si="38"/>
        <v>0</v>
      </c>
      <c r="O109" s="1005">
        <v>134</v>
      </c>
      <c r="P109" s="1005">
        <v>8.44</v>
      </c>
      <c r="Q109" s="1005">
        <v>107.2</v>
      </c>
      <c r="R109" s="1005">
        <v>0.99950000000000006</v>
      </c>
      <c r="S109" s="1024">
        <f t="shared" si="53"/>
        <v>0.37790475462467515</v>
      </c>
      <c r="T109" s="1005">
        <v>2373</v>
      </c>
      <c r="U109" s="1005">
        <f t="shared" si="39"/>
        <v>3768</v>
      </c>
      <c r="V109" s="1005">
        <f t="shared" si="40"/>
        <v>0</v>
      </c>
      <c r="W109" s="1005">
        <v>134</v>
      </c>
      <c r="X109" s="1005">
        <v>22.24</v>
      </c>
      <c r="Y109" s="1005">
        <v>107.2</v>
      </c>
      <c r="Z109" s="1005">
        <v>1</v>
      </c>
      <c r="AA109" s="1024">
        <f t="shared" si="54"/>
        <v>0.1721123101518785</v>
      </c>
      <c r="AB109" s="1005">
        <v>2756</v>
      </c>
      <c r="AC109" s="1005">
        <f t="shared" si="41"/>
        <v>9608</v>
      </c>
      <c r="AD109" s="1005">
        <f t="shared" si="42"/>
        <v>0</v>
      </c>
      <c r="AE109" s="1005">
        <v>134</v>
      </c>
      <c r="AF109" s="1005">
        <v>17.440000000000001</v>
      </c>
      <c r="AG109" s="1005">
        <v>107.2</v>
      </c>
      <c r="AH109" s="1005">
        <v>1</v>
      </c>
      <c r="AI109" s="1024">
        <f t="shared" si="55"/>
        <v>0.19051494525007398</v>
      </c>
      <c r="AJ109" s="1005">
        <v>2472</v>
      </c>
      <c r="AK109" s="1005">
        <f t="shared" si="43"/>
        <v>7785</v>
      </c>
      <c r="AL109" s="1005">
        <f t="shared" si="44"/>
        <v>0</v>
      </c>
      <c r="AM109" s="1005"/>
      <c r="AN109" s="1005"/>
      <c r="AO109" s="1005"/>
      <c r="AP109" s="1005"/>
      <c r="AQ109" s="1024">
        <v>0</v>
      </c>
      <c r="AR109" s="1005"/>
      <c r="AS109" s="1005">
        <f t="shared" si="45"/>
        <v>0</v>
      </c>
      <c r="AT109" s="1005">
        <f t="shared" si="46"/>
        <v>0</v>
      </c>
      <c r="AU109" s="1005"/>
      <c r="AV109" s="1005"/>
      <c r="AW109" s="1005"/>
      <c r="AX109" s="1005"/>
      <c r="AY109" s="1024">
        <v>0</v>
      </c>
      <c r="AZ109" s="1005"/>
      <c r="BA109" s="1005">
        <f t="shared" si="47"/>
        <v>0</v>
      </c>
      <c r="BB109" s="1005">
        <f t="shared" si="48"/>
        <v>0</v>
      </c>
      <c r="BC109" s="1005"/>
      <c r="BD109" s="1005"/>
      <c r="BE109" s="1005"/>
      <c r="BF109" s="1005"/>
      <c r="BG109" s="1024">
        <v>0</v>
      </c>
      <c r="BH109" s="1005"/>
      <c r="BI109" s="1005">
        <f t="shared" si="49"/>
        <v>0</v>
      </c>
      <c r="BJ109" s="1005">
        <f t="shared" si="50"/>
        <v>0</v>
      </c>
    </row>
    <row r="110" spans="1:62">
      <c r="A110" s="569" t="s">
        <v>2415</v>
      </c>
      <c r="B110" s="1004">
        <v>104</v>
      </c>
      <c r="C110" s="1005" t="s">
        <v>544</v>
      </c>
      <c r="D110" s="1005" t="s">
        <v>2203</v>
      </c>
      <c r="E110" s="1004" t="s">
        <v>1274</v>
      </c>
      <c r="F110" s="1005" t="s">
        <v>55</v>
      </c>
      <c r="G110" s="1004">
        <v>136</v>
      </c>
      <c r="H110" s="1005">
        <v>85.6</v>
      </c>
      <c r="I110" s="1005">
        <v>108.8</v>
      </c>
      <c r="J110" s="1005">
        <v>0.98319999999999996</v>
      </c>
      <c r="K110" s="1024">
        <f t="shared" si="52"/>
        <v>0.60772001557632405</v>
      </c>
      <c r="L110" s="1005">
        <v>37455</v>
      </c>
      <c r="M110" s="1005">
        <f t="shared" si="37"/>
        <v>36979</v>
      </c>
      <c r="N110" s="1005">
        <f t="shared" si="38"/>
        <v>476</v>
      </c>
      <c r="O110" s="1005">
        <v>136</v>
      </c>
      <c r="P110" s="1005">
        <v>87.2</v>
      </c>
      <c r="Q110" s="1005">
        <v>108.8</v>
      </c>
      <c r="R110" s="1005">
        <v>0.98380000000000001</v>
      </c>
      <c r="S110" s="1024">
        <f t="shared" si="53"/>
        <v>0.56974141757916541</v>
      </c>
      <c r="T110" s="1005">
        <v>36963</v>
      </c>
      <c r="U110" s="1005">
        <f t="shared" si="39"/>
        <v>38926</v>
      </c>
      <c r="V110" s="1005">
        <f t="shared" si="40"/>
        <v>0</v>
      </c>
      <c r="W110" s="1005">
        <v>136</v>
      </c>
      <c r="X110" s="1005">
        <v>97.4</v>
      </c>
      <c r="Y110" s="1005">
        <v>108.8</v>
      </c>
      <c r="Z110" s="1005">
        <v>0.98329999999999995</v>
      </c>
      <c r="AA110" s="1024">
        <f t="shared" si="54"/>
        <v>0.47669974903034451</v>
      </c>
      <c r="AB110" s="1005">
        <v>33430</v>
      </c>
      <c r="AC110" s="1005">
        <f t="shared" si="41"/>
        <v>42077</v>
      </c>
      <c r="AD110" s="1005">
        <f t="shared" si="42"/>
        <v>0</v>
      </c>
      <c r="AE110" s="1005">
        <v>136</v>
      </c>
      <c r="AF110" s="1005">
        <v>93.6</v>
      </c>
      <c r="AG110" s="1005">
        <v>108.8</v>
      </c>
      <c r="AH110" s="1005">
        <v>0.98419999999999996</v>
      </c>
      <c r="AI110" s="1024">
        <f t="shared" si="55"/>
        <v>0.4335251815090525</v>
      </c>
      <c r="AJ110" s="1005">
        <v>30190</v>
      </c>
      <c r="AK110" s="1005">
        <f t="shared" si="43"/>
        <v>41783</v>
      </c>
      <c r="AL110" s="1005">
        <f t="shared" si="44"/>
        <v>0</v>
      </c>
      <c r="AM110" s="1005">
        <v>136</v>
      </c>
      <c r="AN110" s="1005">
        <v>103.2</v>
      </c>
      <c r="AO110" s="1005">
        <v>108.8</v>
      </c>
      <c r="AP110" s="1005">
        <v>0.98360000000000003</v>
      </c>
      <c r="AQ110" s="1024">
        <f t="shared" ref="AQ110:AQ136" si="59">+(AR110/(24*31*AN110))</f>
        <v>0.42386898808035339</v>
      </c>
      <c r="AR110" s="1005">
        <v>32545</v>
      </c>
      <c r="AS110" s="1005">
        <f t="shared" si="45"/>
        <v>46068</v>
      </c>
      <c r="AT110" s="1005">
        <f t="shared" si="46"/>
        <v>0</v>
      </c>
      <c r="AU110" s="1005">
        <v>136</v>
      </c>
      <c r="AV110" s="1005">
        <v>96.8</v>
      </c>
      <c r="AW110" s="1005">
        <v>108.8</v>
      </c>
      <c r="AX110" s="1005">
        <v>0.98560000000000003</v>
      </c>
      <c r="AY110" s="1024">
        <f t="shared" ref="AY110:AY136" si="60">+(AZ110/(24*30*AV110))</f>
        <v>0.51911157024793386</v>
      </c>
      <c r="AZ110" s="1005">
        <v>36180</v>
      </c>
      <c r="BA110" s="1005">
        <f t="shared" si="47"/>
        <v>41818</v>
      </c>
      <c r="BB110" s="1005">
        <f t="shared" si="48"/>
        <v>0</v>
      </c>
      <c r="BC110" s="1005">
        <v>136</v>
      </c>
      <c r="BD110" s="1005">
        <v>94.6</v>
      </c>
      <c r="BE110" s="1005">
        <v>108.8</v>
      </c>
      <c r="BF110" s="1005">
        <v>0.98470000000000002</v>
      </c>
      <c r="BG110" s="1024">
        <f t="shared" ref="BG110:BG136" si="61">+(BH110/(24*31*BD110))</f>
        <v>0.50776898770147083</v>
      </c>
      <c r="BH110" s="1005">
        <v>35738</v>
      </c>
      <c r="BI110" s="1005">
        <f t="shared" si="49"/>
        <v>42229</v>
      </c>
      <c r="BJ110" s="1005">
        <f t="shared" si="50"/>
        <v>0</v>
      </c>
    </row>
    <row r="111" spans="1:62">
      <c r="A111" s="569" t="s">
        <v>2416</v>
      </c>
      <c r="B111" s="1004">
        <v>105</v>
      </c>
      <c r="C111" s="1005" t="s">
        <v>298</v>
      </c>
      <c r="D111" s="1005" t="s">
        <v>2011</v>
      </c>
      <c r="E111" s="1004" t="s">
        <v>1274</v>
      </c>
      <c r="F111" s="1005" t="s">
        <v>55</v>
      </c>
      <c r="G111" s="1004">
        <v>137</v>
      </c>
      <c r="H111" s="1005">
        <v>2.16</v>
      </c>
      <c r="I111" s="1005">
        <v>109.6</v>
      </c>
      <c r="J111" s="1005">
        <v>0.50990000000000002</v>
      </c>
      <c r="K111" s="1024">
        <f t="shared" si="52"/>
        <v>0.48418209876543211</v>
      </c>
      <c r="L111" s="1005">
        <v>753</v>
      </c>
      <c r="M111" s="1005">
        <f t="shared" si="37"/>
        <v>933</v>
      </c>
      <c r="N111" s="1005">
        <f t="shared" si="38"/>
        <v>0</v>
      </c>
      <c r="O111" s="1005">
        <v>137</v>
      </c>
      <c r="P111" s="1005">
        <v>2.52</v>
      </c>
      <c r="Q111" s="1005">
        <v>109.6</v>
      </c>
      <c r="R111" s="1005">
        <v>0.74399999999999999</v>
      </c>
      <c r="S111" s="1024">
        <f t="shared" si="53"/>
        <v>0.20001280081925243</v>
      </c>
      <c r="T111" s="1005">
        <v>375</v>
      </c>
      <c r="U111" s="1005">
        <f t="shared" si="39"/>
        <v>1125</v>
      </c>
      <c r="V111" s="1005">
        <f t="shared" si="40"/>
        <v>0</v>
      </c>
      <c r="W111" s="1005">
        <v>137</v>
      </c>
      <c r="X111" s="1005">
        <v>2.76</v>
      </c>
      <c r="Y111" s="1005">
        <v>109.6</v>
      </c>
      <c r="Z111" s="1005">
        <v>0.43969999999999998</v>
      </c>
      <c r="AA111" s="1024">
        <f t="shared" si="54"/>
        <v>0.3718800322061192</v>
      </c>
      <c r="AB111" s="1005">
        <v>739</v>
      </c>
      <c r="AC111" s="1005">
        <f t="shared" si="41"/>
        <v>1192</v>
      </c>
      <c r="AD111" s="1005">
        <f t="shared" si="42"/>
        <v>0</v>
      </c>
      <c r="AE111" s="1005">
        <v>137</v>
      </c>
      <c r="AF111" s="1005">
        <v>2.88</v>
      </c>
      <c r="AG111" s="1005">
        <v>109.6</v>
      </c>
      <c r="AH111" s="1005">
        <v>0.4153</v>
      </c>
      <c r="AI111" s="1024">
        <f t="shared" si="55"/>
        <v>0.46856332138590207</v>
      </c>
      <c r="AJ111" s="1005">
        <v>1004</v>
      </c>
      <c r="AK111" s="1005">
        <f t="shared" si="43"/>
        <v>1286</v>
      </c>
      <c r="AL111" s="1005">
        <f t="shared" si="44"/>
        <v>0</v>
      </c>
      <c r="AM111" s="1005">
        <v>137</v>
      </c>
      <c r="AN111" s="1005">
        <v>1.92</v>
      </c>
      <c r="AO111" s="1005">
        <v>109.6</v>
      </c>
      <c r="AP111" s="1005">
        <v>0.3886</v>
      </c>
      <c r="AQ111" s="1024">
        <f t="shared" si="59"/>
        <v>0.81065188172043012</v>
      </c>
      <c r="AR111" s="1005">
        <v>1158</v>
      </c>
      <c r="AS111" s="1005">
        <f t="shared" si="45"/>
        <v>857</v>
      </c>
      <c r="AT111" s="1005">
        <f t="shared" si="46"/>
        <v>301</v>
      </c>
      <c r="AU111" s="1005">
        <v>137</v>
      </c>
      <c r="AV111" s="1005">
        <v>3</v>
      </c>
      <c r="AW111" s="1005">
        <v>109.6</v>
      </c>
      <c r="AX111" s="1005">
        <v>0.41299999999999998</v>
      </c>
      <c r="AY111" s="1024">
        <f t="shared" si="60"/>
        <v>0.46064814814814814</v>
      </c>
      <c r="AZ111" s="1005">
        <v>995</v>
      </c>
      <c r="BA111" s="1005">
        <f t="shared" si="47"/>
        <v>1296</v>
      </c>
      <c r="BB111" s="1005">
        <f t="shared" si="48"/>
        <v>0</v>
      </c>
      <c r="BC111" s="1005">
        <v>137</v>
      </c>
      <c r="BD111" s="1005">
        <v>3</v>
      </c>
      <c r="BE111" s="1005">
        <v>109.6</v>
      </c>
      <c r="BF111" s="1005">
        <v>0.34649999999999997</v>
      </c>
      <c r="BG111" s="1024">
        <f t="shared" si="61"/>
        <v>0.64247311827956988</v>
      </c>
      <c r="BH111" s="1005">
        <v>1434</v>
      </c>
      <c r="BI111" s="1005">
        <f t="shared" si="49"/>
        <v>1339</v>
      </c>
      <c r="BJ111" s="1005">
        <f t="shared" si="50"/>
        <v>95</v>
      </c>
    </row>
    <row r="112" spans="1:62">
      <c r="A112" s="569" t="s">
        <v>2417</v>
      </c>
      <c r="B112" s="1004">
        <v>106</v>
      </c>
      <c r="C112" s="1005" t="s">
        <v>2081</v>
      </c>
      <c r="D112" s="1005" t="s">
        <v>2011</v>
      </c>
      <c r="E112" s="1004" t="s">
        <v>1274</v>
      </c>
      <c r="F112" s="1005" t="s">
        <v>55</v>
      </c>
      <c r="G112" s="1004">
        <v>137</v>
      </c>
      <c r="H112" s="1005">
        <v>111.56</v>
      </c>
      <c r="I112" s="1005">
        <v>111.56</v>
      </c>
      <c r="J112" s="1005">
        <v>0.70930000000000004</v>
      </c>
      <c r="K112" s="1024">
        <f t="shared" si="52"/>
        <v>0.22062119039082109</v>
      </c>
      <c r="L112" s="1005">
        <v>17721</v>
      </c>
      <c r="M112" s="1005">
        <f t="shared" si="37"/>
        <v>48194</v>
      </c>
      <c r="N112" s="1005">
        <f t="shared" si="38"/>
        <v>0</v>
      </c>
      <c r="O112" s="1005">
        <v>137</v>
      </c>
      <c r="P112" s="1005">
        <v>106.64</v>
      </c>
      <c r="Q112" s="1005">
        <v>109.6</v>
      </c>
      <c r="R112" s="1005">
        <v>0.69879999999999998</v>
      </c>
      <c r="S112" s="1024">
        <f t="shared" si="53"/>
        <v>8.2127386685381012E-2</v>
      </c>
      <c r="T112" s="1005">
        <v>6516</v>
      </c>
      <c r="U112" s="1005">
        <f t="shared" si="39"/>
        <v>47604</v>
      </c>
      <c r="V112" s="1005">
        <f t="shared" si="40"/>
        <v>0</v>
      </c>
      <c r="W112" s="1005">
        <v>137</v>
      </c>
      <c r="X112" s="1005">
        <v>115.88</v>
      </c>
      <c r="Y112" s="1005">
        <v>115.88</v>
      </c>
      <c r="Z112" s="1005">
        <v>0.70430000000000004</v>
      </c>
      <c r="AA112" s="1024">
        <f t="shared" si="54"/>
        <v>0.15630393510528134</v>
      </c>
      <c r="AB112" s="1005">
        <v>13041</v>
      </c>
      <c r="AC112" s="1005">
        <f t="shared" si="41"/>
        <v>50060</v>
      </c>
      <c r="AD112" s="1005">
        <f t="shared" si="42"/>
        <v>0</v>
      </c>
      <c r="AE112" s="1005">
        <v>137</v>
      </c>
      <c r="AF112" s="1005">
        <v>114.64</v>
      </c>
      <c r="AG112" s="1005">
        <v>114.64</v>
      </c>
      <c r="AH112" s="1005">
        <v>0.67549999999999999</v>
      </c>
      <c r="AI112" s="1024">
        <f t="shared" si="55"/>
        <v>0.14627370206124454</v>
      </c>
      <c r="AJ112" s="1005">
        <v>12476</v>
      </c>
      <c r="AK112" s="1005">
        <f t="shared" si="43"/>
        <v>51175</v>
      </c>
      <c r="AL112" s="1005">
        <f t="shared" si="44"/>
        <v>0</v>
      </c>
      <c r="AM112" s="1005">
        <v>137</v>
      </c>
      <c r="AN112" s="1005">
        <v>12.2</v>
      </c>
      <c r="AO112" s="1005">
        <v>109.6</v>
      </c>
      <c r="AP112" s="1005">
        <v>0.98829999999999996</v>
      </c>
      <c r="AQ112" s="1024">
        <f t="shared" si="59"/>
        <v>6.5992420236206592E-2</v>
      </c>
      <c r="AR112" s="1005">
        <v>599</v>
      </c>
      <c r="AS112" s="1005">
        <f t="shared" si="45"/>
        <v>5446</v>
      </c>
      <c r="AT112" s="1005">
        <f t="shared" si="46"/>
        <v>0</v>
      </c>
      <c r="AU112" s="1005">
        <v>137</v>
      </c>
      <c r="AV112" s="1005">
        <v>1.2</v>
      </c>
      <c r="AW112" s="1005">
        <v>109.6</v>
      </c>
      <c r="AX112" s="1005">
        <v>0.9637</v>
      </c>
      <c r="AY112" s="1024">
        <f t="shared" si="60"/>
        <v>0.22337962962962962</v>
      </c>
      <c r="AZ112" s="1005">
        <v>193</v>
      </c>
      <c r="BA112" s="1005">
        <f t="shared" si="47"/>
        <v>518</v>
      </c>
      <c r="BB112" s="1005">
        <f t="shared" si="48"/>
        <v>0</v>
      </c>
      <c r="BC112" s="1005">
        <v>137</v>
      </c>
      <c r="BD112" s="1005">
        <v>64.239999999999995</v>
      </c>
      <c r="BE112" s="1005">
        <v>109.6</v>
      </c>
      <c r="BF112" s="1005">
        <v>0.99629999999999996</v>
      </c>
      <c r="BG112" s="1024">
        <f t="shared" si="61"/>
        <v>8.6306893504197971E-2</v>
      </c>
      <c r="BH112" s="1005">
        <v>4125</v>
      </c>
      <c r="BI112" s="1005">
        <f t="shared" si="49"/>
        <v>28677</v>
      </c>
      <c r="BJ112" s="1005">
        <f t="shared" si="50"/>
        <v>0</v>
      </c>
    </row>
    <row r="113" spans="1:62">
      <c r="A113" s="569" t="s">
        <v>2418</v>
      </c>
      <c r="B113" s="1004">
        <v>107</v>
      </c>
      <c r="C113" s="1005" t="s">
        <v>1888</v>
      </c>
      <c r="D113" s="1005" t="s">
        <v>2203</v>
      </c>
      <c r="E113" s="1004" t="s">
        <v>1274</v>
      </c>
      <c r="F113" s="1005" t="s">
        <v>55</v>
      </c>
      <c r="G113" s="1004">
        <v>138</v>
      </c>
      <c r="H113" s="1005">
        <v>164.24</v>
      </c>
      <c r="I113" s="1005">
        <v>164.24</v>
      </c>
      <c r="J113" s="1005">
        <v>0.96419999999999995</v>
      </c>
      <c r="K113" s="1024">
        <f t="shared" si="52"/>
        <v>0.24259890674893109</v>
      </c>
      <c r="L113" s="1005">
        <v>28688</v>
      </c>
      <c r="M113" s="1005">
        <f t="shared" si="37"/>
        <v>70952</v>
      </c>
      <c r="N113" s="1005">
        <f t="shared" si="38"/>
        <v>0</v>
      </c>
      <c r="O113" s="1005">
        <v>138</v>
      </c>
      <c r="P113" s="1005">
        <v>163.92</v>
      </c>
      <c r="Q113" s="1005">
        <v>163.92</v>
      </c>
      <c r="R113" s="1005">
        <v>0.95609999999999995</v>
      </c>
      <c r="S113" s="1024">
        <f t="shared" si="53"/>
        <v>0.32412381859496109</v>
      </c>
      <c r="T113" s="1005">
        <v>39529</v>
      </c>
      <c r="U113" s="1005">
        <f t="shared" si="39"/>
        <v>73174</v>
      </c>
      <c r="V113" s="1005">
        <f t="shared" si="40"/>
        <v>0</v>
      </c>
      <c r="W113" s="1005">
        <v>138</v>
      </c>
      <c r="X113" s="1005">
        <v>168.08</v>
      </c>
      <c r="Y113" s="1005">
        <v>168.08</v>
      </c>
      <c r="Z113" s="1005">
        <v>0.95</v>
      </c>
      <c r="AA113" s="1024">
        <f t="shared" si="54"/>
        <v>0.47037786239356916</v>
      </c>
      <c r="AB113" s="1005">
        <v>56924</v>
      </c>
      <c r="AC113" s="1005">
        <f t="shared" si="41"/>
        <v>72611</v>
      </c>
      <c r="AD113" s="1005">
        <f t="shared" si="42"/>
        <v>0</v>
      </c>
      <c r="AE113" s="1005">
        <v>138</v>
      </c>
      <c r="AF113" s="1005">
        <v>163.52000000000001</v>
      </c>
      <c r="AG113" s="1005">
        <v>163.52000000000001</v>
      </c>
      <c r="AH113" s="1005">
        <v>0.95679999999999998</v>
      </c>
      <c r="AI113" s="1024">
        <f t="shared" si="55"/>
        <v>0.45639085285019881</v>
      </c>
      <c r="AJ113" s="1005">
        <v>55524</v>
      </c>
      <c r="AK113" s="1005">
        <f t="shared" si="43"/>
        <v>72995</v>
      </c>
      <c r="AL113" s="1005">
        <f t="shared" si="44"/>
        <v>0</v>
      </c>
      <c r="AM113" s="1005">
        <v>138</v>
      </c>
      <c r="AN113" s="1005">
        <v>165.04</v>
      </c>
      <c r="AO113" s="1005">
        <v>165.04</v>
      </c>
      <c r="AP113" s="1005">
        <v>0.95940000000000003</v>
      </c>
      <c r="AQ113" s="1024">
        <f t="shared" si="59"/>
        <v>0.34680416347421805</v>
      </c>
      <c r="AR113" s="1005">
        <v>42584</v>
      </c>
      <c r="AS113" s="1005">
        <f t="shared" si="45"/>
        <v>73674</v>
      </c>
      <c r="AT113" s="1005">
        <f t="shared" si="46"/>
        <v>0</v>
      </c>
      <c r="AU113" s="1005">
        <v>138</v>
      </c>
      <c r="AV113" s="1005">
        <v>159.28</v>
      </c>
      <c r="AW113" s="1005">
        <v>159.28</v>
      </c>
      <c r="AX113" s="1005">
        <v>0.95720000000000005</v>
      </c>
      <c r="AY113" s="1024">
        <f t="shared" si="60"/>
        <v>0.3359736871477203</v>
      </c>
      <c r="AZ113" s="1005">
        <v>38530</v>
      </c>
      <c r="BA113" s="1005">
        <f t="shared" si="47"/>
        <v>68809</v>
      </c>
      <c r="BB113" s="1005">
        <f t="shared" si="48"/>
        <v>0</v>
      </c>
      <c r="BC113" s="1005">
        <v>138</v>
      </c>
      <c r="BD113" s="1005">
        <v>155.19999999999999</v>
      </c>
      <c r="BE113" s="1005">
        <v>155.19999999999999</v>
      </c>
      <c r="BF113" s="1005">
        <v>0.95130000000000003</v>
      </c>
      <c r="BG113" s="1024">
        <f t="shared" si="61"/>
        <v>0.42424447123378789</v>
      </c>
      <c r="BH113" s="1005">
        <v>48987</v>
      </c>
      <c r="BI113" s="1005">
        <f t="shared" si="49"/>
        <v>69281</v>
      </c>
      <c r="BJ113" s="1005">
        <f t="shared" si="50"/>
        <v>0</v>
      </c>
    </row>
    <row r="114" spans="1:62">
      <c r="A114" s="569" t="s">
        <v>2419</v>
      </c>
      <c r="B114" s="1004">
        <v>108</v>
      </c>
      <c r="C114" s="1005" t="s">
        <v>606</v>
      </c>
      <c r="D114" s="1005" t="s">
        <v>2011</v>
      </c>
      <c r="E114" s="1004" t="s">
        <v>1274</v>
      </c>
      <c r="F114" s="1005" t="s">
        <v>55</v>
      </c>
      <c r="G114" s="1004">
        <v>138</v>
      </c>
      <c r="H114" s="1005">
        <v>10.8</v>
      </c>
      <c r="I114" s="1005">
        <v>110.4</v>
      </c>
      <c r="J114" s="1005">
        <v>0.99680000000000002</v>
      </c>
      <c r="K114" s="1024">
        <f t="shared" si="52"/>
        <v>8.1532921810699585E-2</v>
      </c>
      <c r="L114" s="1005">
        <v>634</v>
      </c>
      <c r="M114" s="1005">
        <f t="shared" si="37"/>
        <v>4666</v>
      </c>
      <c r="N114" s="1005">
        <f t="shared" si="38"/>
        <v>0</v>
      </c>
      <c r="O114" s="1005">
        <v>138</v>
      </c>
      <c r="P114" s="1005">
        <v>88.96</v>
      </c>
      <c r="Q114" s="1005">
        <v>110.4</v>
      </c>
      <c r="R114" s="1005">
        <v>0.90620000000000001</v>
      </c>
      <c r="S114" s="1024">
        <f t="shared" si="53"/>
        <v>4.9965068267966282E-2</v>
      </c>
      <c r="T114" s="1005">
        <v>3307</v>
      </c>
      <c r="U114" s="1005">
        <f t="shared" si="39"/>
        <v>39712</v>
      </c>
      <c r="V114" s="1005">
        <f t="shared" si="40"/>
        <v>0</v>
      </c>
      <c r="W114" s="1005">
        <v>138</v>
      </c>
      <c r="X114" s="1005">
        <v>81.36</v>
      </c>
      <c r="Y114" s="1005">
        <v>110.4</v>
      </c>
      <c r="Z114" s="1005">
        <v>0.91310000000000002</v>
      </c>
      <c r="AA114" s="1024">
        <f t="shared" si="54"/>
        <v>2.8491341636621873E-2</v>
      </c>
      <c r="AB114" s="1005">
        <v>1669</v>
      </c>
      <c r="AC114" s="1005">
        <f t="shared" si="41"/>
        <v>35148</v>
      </c>
      <c r="AD114" s="1005">
        <f t="shared" si="42"/>
        <v>0</v>
      </c>
      <c r="AE114" s="1005">
        <v>138</v>
      </c>
      <c r="AF114" s="1005">
        <v>6.88</v>
      </c>
      <c r="AG114" s="1005">
        <v>110.4</v>
      </c>
      <c r="AH114" s="1005">
        <v>1</v>
      </c>
      <c r="AI114" s="1024">
        <f t="shared" si="55"/>
        <v>5.157539384846211E-2</v>
      </c>
      <c r="AJ114" s="1005">
        <v>264</v>
      </c>
      <c r="AK114" s="1005">
        <f t="shared" si="43"/>
        <v>3071</v>
      </c>
      <c r="AL114" s="1005">
        <f t="shared" si="44"/>
        <v>0</v>
      </c>
      <c r="AM114" s="1005">
        <v>138</v>
      </c>
      <c r="AN114" s="1005">
        <v>74.8</v>
      </c>
      <c r="AO114" s="1005">
        <v>110.4</v>
      </c>
      <c r="AP114" s="1005">
        <v>0.95220000000000005</v>
      </c>
      <c r="AQ114" s="1024">
        <f t="shared" si="59"/>
        <v>1.3926024955436721E-2</v>
      </c>
      <c r="AR114" s="1005">
        <v>775</v>
      </c>
      <c r="AS114" s="1005">
        <f t="shared" si="45"/>
        <v>33391</v>
      </c>
      <c r="AT114" s="1005">
        <f t="shared" si="46"/>
        <v>0</v>
      </c>
      <c r="AU114" s="1005">
        <v>138</v>
      </c>
      <c r="AV114" s="1005">
        <v>11.28</v>
      </c>
      <c r="AW114" s="1005">
        <v>110.4</v>
      </c>
      <c r="AX114" s="1005">
        <v>1</v>
      </c>
      <c r="AY114" s="1024">
        <f t="shared" si="60"/>
        <v>4.9005122143420017E-2</v>
      </c>
      <c r="AZ114" s="1005">
        <v>398</v>
      </c>
      <c r="BA114" s="1005">
        <f t="shared" si="47"/>
        <v>4873</v>
      </c>
      <c r="BB114" s="1005">
        <f t="shared" si="48"/>
        <v>0</v>
      </c>
      <c r="BC114" s="1005">
        <v>138</v>
      </c>
      <c r="BD114" s="1005">
        <v>4.8</v>
      </c>
      <c r="BE114" s="1005">
        <v>110.4</v>
      </c>
      <c r="BF114" s="1005">
        <v>0.99709999999999999</v>
      </c>
      <c r="BG114" s="1024">
        <f t="shared" si="61"/>
        <v>9.9686379928315416E-2</v>
      </c>
      <c r="BH114" s="1005">
        <v>356</v>
      </c>
      <c r="BI114" s="1005">
        <f t="shared" si="49"/>
        <v>2143</v>
      </c>
      <c r="BJ114" s="1005">
        <f t="shared" si="50"/>
        <v>0</v>
      </c>
    </row>
    <row r="115" spans="1:62">
      <c r="A115" s="569" t="s">
        <v>2420</v>
      </c>
      <c r="B115" s="1004">
        <v>109</v>
      </c>
      <c r="C115" s="1005" t="s">
        <v>2421</v>
      </c>
      <c r="D115" s="1005" t="s">
        <v>2203</v>
      </c>
      <c r="E115" s="1004" t="s">
        <v>1274</v>
      </c>
      <c r="F115" s="1005" t="s">
        <v>55</v>
      </c>
      <c r="G115" s="1004">
        <v>138</v>
      </c>
      <c r="H115" s="1005">
        <v>44.88</v>
      </c>
      <c r="I115" s="1005">
        <v>110.4</v>
      </c>
      <c r="J115" s="1005">
        <v>0.99009999999999998</v>
      </c>
      <c r="K115" s="1024">
        <f t="shared" si="52"/>
        <v>0.377859477124183</v>
      </c>
      <c r="L115" s="1005">
        <v>12210</v>
      </c>
      <c r="M115" s="1005">
        <f t="shared" si="37"/>
        <v>19388</v>
      </c>
      <c r="N115" s="1005">
        <f t="shared" si="38"/>
        <v>0</v>
      </c>
      <c r="O115" s="1005">
        <v>138</v>
      </c>
      <c r="P115" s="1005">
        <v>45.04</v>
      </c>
      <c r="Q115" s="1005">
        <v>110.4</v>
      </c>
      <c r="R115" s="1005">
        <v>0.98919999999999997</v>
      </c>
      <c r="S115" s="1024">
        <f t="shared" si="53"/>
        <v>0.46413343455757367</v>
      </c>
      <c r="T115" s="1005">
        <v>15553</v>
      </c>
      <c r="U115" s="1005">
        <f t="shared" si="39"/>
        <v>20106</v>
      </c>
      <c r="V115" s="1005">
        <f t="shared" si="40"/>
        <v>0</v>
      </c>
      <c r="W115" s="1005">
        <v>138</v>
      </c>
      <c r="X115" s="1005">
        <v>42.16</v>
      </c>
      <c r="Y115" s="1005">
        <v>110.4</v>
      </c>
      <c r="Z115" s="1005">
        <v>0.98880000000000001</v>
      </c>
      <c r="AA115" s="1024">
        <f t="shared" si="54"/>
        <v>0.5277514231499052</v>
      </c>
      <c r="AB115" s="1005">
        <v>16020</v>
      </c>
      <c r="AC115" s="1005">
        <f t="shared" si="41"/>
        <v>18213</v>
      </c>
      <c r="AD115" s="1005">
        <f t="shared" si="42"/>
        <v>0</v>
      </c>
      <c r="AE115" s="1005">
        <v>138</v>
      </c>
      <c r="AF115" s="1005">
        <v>37.36</v>
      </c>
      <c r="AG115" s="1005">
        <v>110.4</v>
      </c>
      <c r="AH115" s="1005">
        <v>0.97219999999999995</v>
      </c>
      <c r="AI115" s="1024">
        <f t="shared" si="55"/>
        <v>0.41905551334300384</v>
      </c>
      <c r="AJ115" s="1005">
        <v>11648</v>
      </c>
      <c r="AK115" s="1005">
        <f t="shared" si="43"/>
        <v>16678</v>
      </c>
      <c r="AL115" s="1005">
        <f t="shared" si="44"/>
        <v>0</v>
      </c>
      <c r="AM115" s="1005">
        <v>138</v>
      </c>
      <c r="AN115" s="1005">
        <v>36.159999999999997</v>
      </c>
      <c r="AO115" s="1005">
        <v>110.4</v>
      </c>
      <c r="AP115" s="1005">
        <v>0.95609999999999995</v>
      </c>
      <c r="AQ115" s="1024">
        <f t="shared" si="59"/>
        <v>0.53176146636216581</v>
      </c>
      <c r="AR115" s="1005">
        <v>14306</v>
      </c>
      <c r="AS115" s="1005">
        <f t="shared" si="45"/>
        <v>16142</v>
      </c>
      <c r="AT115" s="1005">
        <f t="shared" si="46"/>
        <v>0</v>
      </c>
      <c r="AU115" s="1005">
        <v>138</v>
      </c>
      <c r="AV115" s="1005">
        <v>35.76</v>
      </c>
      <c r="AW115" s="1005">
        <v>110.4</v>
      </c>
      <c r="AX115" s="1005">
        <v>0.9859</v>
      </c>
      <c r="AY115" s="1024">
        <f t="shared" si="60"/>
        <v>0.45632146408153124</v>
      </c>
      <c r="AZ115" s="1005">
        <v>11749</v>
      </c>
      <c r="BA115" s="1005">
        <f t="shared" si="47"/>
        <v>15448</v>
      </c>
      <c r="BB115" s="1005">
        <f t="shared" si="48"/>
        <v>0</v>
      </c>
      <c r="BC115" s="1005">
        <v>138</v>
      </c>
      <c r="BD115" s="1005">
        <v>32.72</v>
      </c>
      <c r="BE115" s="1005">
        <v>110.4</v>
      </c>
      <c r="BF115" s="1005">
        <v>0.98170000000000002</v>
      </c>
      <c r="BG115" s="1024">
        <f t="shared" si="61"/>
        <v>0.56224038436259427</v>
      </c>
      <c r="BH115" s="1005">
        <v>13687</v>
      </c>
      <c r="BI115" s="1005">
        <f t="shared" si="49"/>
        <v>14606</v>
      </c>
      <c r="BJ115" s="1005">
        <f t="shared" si="50"/>
        <v>0</v>
      </c>
    </row>
    <row r="116" spans="1:62">
      <c r="A116" s="569" t="s">
        <v>2422</v>
      </c>
      <c r="B116" s="1004">
        <v>110</v>
      </c>
      <c r="C116" s="1005" t="s">
        <v>2423</v>
      </c>
      <c r="D116" s="1005" t="s">
        <v>2011</v>
      </c>
      <c r="E116" s="1004" t="s">
        <v>1274</v>
      </c>
      <c r="F116" s="1005" t="s">
        <v>55</v>
      </c>
      <c r="G116" s="1004"/>
      <c r="H116" s="1005"/>
      <c r="I116" s="1005"/>
      <c r="J116" s="1005"/>
      <c r="K116" s="1024">
        <v>0</v>
      </c>
      <c r="L116" s="1005"/>
      <c r="M116" s="1005">
        <f t="shared" si="37"/>
        <v>0</v>
      </c>
      <c r="N116" s="1005">
        <f t="shared" si="38"/>
        <v>0</v>
      </c>
      <c r="O116" s="1005">
        <v>139</v>
      </c>
      <c r="P116" s="1005">
        <v>102.16</v>
      </c>
      <c r="Q116" s="1005">
        <v>111.2</v>
      </c>
      <c r="R116" s="1005">
        <v>0.91169999999999995</v>
      </c>
      <c r="S116" s="1024">
        <f t="shared" si="53"/>
        <v>0.1920874697922719</v>
      </c>
      <c r="T116" s="1005">
        <v>14600</v>
      </c>
      <c r="U116" s="1005">
        <f t="shared" si="39"/>
        <v>45604</v>
      </c>
      <c r="V116" s="1005">
        <f t="shared" si="40"/>
        <v>0</v>
      </c>
      <c r="W116" s="1005">
        <v>139</v>
      </c>
      <c r="X116" s="1005">
        <v>105.44</v>
      </c>
      <c r="Y116" s="1005">
        <v>111.2</v>
      </c>
      <c r="Z116" s="1005">
        <v>0.91359999999999997</v>
      </c>
      <c r="AA116" s="1024">
        <f t="shared" si="54"/>
        <v>0.10205909627381554</v>
      </c>
      <c r="AB116" s="1005">
        <v>7748</v>
      </c>
      <c r="AC116" s="1005">
        <f t="shared" si="41"/>
        <v>45550</v>
      </c>
      <c r="AD116" s="1005">
        <f t="shared" si="42"/>
        <v>0</v>
      </c>
      <c r="AE116" s="1005">
        <v>139</v>
      </c>
      <c r="AF116" s="1005">
        <v>103.28</v>
      </c>
      <c r="AG116" s="1005">
        <v>111.2</v>
      </c>
      <c r="AH116" s="1005">
        <v>0.91610000000000003</v>
      </c>
      <c r="AI116" s="1024">
        <f t="shared" si="55"/>
        <v>9.4507675137219624E-2</v>
      </c>
      <c r="AJ116" s="1005">
        <v>7262</v>
      </c>
      <c r="AK116" s="1005">
        <f t="shared" si="43"/>
        <v>46104</v>
      </c>
      <c r="AL116" s="1005">
        <f t="shared" si="44"/>
        <v>0</v>
      </c>
      <c r="AM116" s="1005">
        <v>139</v>
      </c>
      <c r="AN116" s="1005">
        <v>105.04</v>
      </c>
      <c r="AO116" s="1005">
        <v>111.2</v>
      </c>
      <c r="AP116" s="1005">
        <v>0.89949999999999997</v>
      </c>
      <c r="AQ116" s="1024">
        <f t="shared" si="59"/>
        <v>0.26421066424260287</v>
      </c>
      <c r="AR116" s="1005">
        <v>20648</v>
      </c>
      <c r="AS116" s="1005">
        <f t="shared" si="45"/>
        <v>46890</v>
      </c>
      <c r="AT116" s="1005">
        <f t="shared" si="46"/>
        <v>0</v>
      </c>
      <c r="AU116" s="1005">
        <v>139</v>
      </c>
      <c r="AV116" s="1005">
        <v>105.04</v>
      </c>
      <c r="AW116" s="1005">
        <v>111.2</v>
      </c>
      <c r="AX116" s="1005">
        <v>0.89910000000000001</v>
      </c>
      <c r="AY116" s="1024">
        <f t="shared" si="60"/>
        <v>0.11638423457730387</v>
      </c>
      <c r="AZ116" s="1005">
        <v>8802</v>
      </c>
      <c r="BA116" s="1005">
        <f t="shared" si="47"/>
        <v>45377</v>
      </c>
      <c r="BB116" s="1005">
        <f t="shared" si="48"/>
        <v>0</v>
      </c>
      <c r="BC116" s="1005">
        <v>139</v>
      </c>
      <c r="BD116" s="1005">
        <v>119.68</v>
      </c>
      <c r="BE116" s="1005">
        <v>119.68</v>
      </c>
      <c r="BF116" s="1005">
        <v>0.90369999999999995</v>
      </c>
      <c r="BG116" s="1024">
        <f t="shared" si="61"/>
        <v>8.4016607009372662E-2</v>
      </c>
      <c r="BH116" s="1005">
        <v>7481</v>
      </c>
      <c r="BI116" s="1005">
        <f t="shared" si="49"/>
        <v>53425</v>
      </c>
      <c r="BJ116" s="1005">
        <f t="shared" si="50"/>
        <v>0</v>
      </c>
    </row>
    <row r="117" spans="1:62">
      <c r="A117" s="569" t="s">
        <v>2424</v>
      </c>
      <c r="B117" s="1004">
        <v>111</v>
      </c>
      <c r="C117" s="1005" t="s">
        <v>816</v>
      </c>
      <c r="D117" s="1005" t="s">
        <v>2203</v>
      </c>
      <c r="E117" s="1004" t="s">
        <v>1274</v>
      </c>
      <c r="F117" s="1005" t="s">
        <v>55</v>
      </c>
      <c r="G117" s="1004">
        <v>139</v>
      </c>
      <c r="H117" s="1005">
        <v>34</v>
      </c>
      <c r="I117" s="1005">
        <v>111.2</v>
      </c>
      <c r="J117" s="1005">
        <v>0.99529999999999996</v>
      </c>
      <c r="K117" s="1024">
        <f>+(L117/(24*30*H117))</f>
        <v>0.50718954248366011</v>
      </c>
      <c r="L117" s="1005">
        <v>12416</v>
      </c>
      <c r="M117" s="1005">
        <f t="shared" si="37"/>
        <v>14688</v>
      </c>
      <c r="N117" s="1005">
        <f t="shared" si="38"/>
        <v>0</v>
      </c>
      <c r="O117" s="1005">
        <v>139</v>
      </c>
      <c r="P117" s="1005">
        <v>36.799999999999997</v>
      </c>
      <c r="Q117" s="1005">
        <v>111.2</v>
      </c>
      <c r="R117" s="1005">
        <v>0.99650000000000005</v>
      </c>
      <c r="S117" s="1024">
        <f t="shared" si="53"/>
        <v>0.36283017765310899</v>
      </c>
      <c r="T117" s="1005">
        <v>9934</v>
      </c>
      <c r="U117" s="1005">
        <f t="shared" si="39"/>
        <v>16428</v>
      </c>
      <c r="V117" s="1005">
        <f t="shared" si="40"/>
        <v>0</v>
      </c>
      <c r="W117" s="1005">
        <v>139</v>
      </c>
      <c r="X117" s="1005">
        <v>32</v>
      </c>
      <c r="Y117" s="1005">
        <v>111.2</v>
      </c>
      <c r="Z117" s="1005">
        <v>0.99650000000000005</v>
      </c>
      <c r="AA117" s="1024">
        <f t="shared" si="54"/>
        <v>0.62369791666666663</v>
      </c>
      <c r="AB117" s="1005">
        <v>14370</v>
      </c>
      <c r="AC117" s="1005">
        <f t="shared" si="41"/>
        <v>13824</v>
      </c>
      <c r="AD117" s="1005">
        <f t="shared" si="42"/>
        <v>546</v>
      </c>
      <c r="AE117" s="1005">
        <v>139</v>
      </c>
      <c r="AF117" s="1005">
        <v>28.8</v>
      </c>
      <c r="AG117" s="1005">
        <v>111.2</v>
      </c>
      <c r="AH117" s="1005">
        <v>0.99209999999999998</v>
      </c>
      <c r="AI117" s="1024">
        <f t="shared" si="55"/>
        <v>0.50860588410991636</v>
      </c>
      <c r="AJ117" s="1005">
        <v>10898</v>
      </c>
      <c r="AK117" s="1005">
        <f t="shared" si="43"/>
        <v>12856</v>
      </c>
      <c r="AL117" s="1005">
        <f t="shared" si="44"/>
        <v>0</v>
      </c>
      <c r="AM117" s="1005">
        <v>139</v>
      </c>
      <c r="AN117" s="1005">
        <v>31.6</v>
      </c>
      <c r="AO117" s="1005">
        <v>111.2</v>
      </c>
      <c r="AP117" s="1005">
        <v>0.98909999999999998</v>
      </c>
      <c r="AQ117" s="1024">
        <f t="shared" si="59"/>
        <v>0.50096978358513677</v>
      </c>
      <c r="AR117" s="1005">
        <v>11778</v>
      </c>
      <c r="AS117" s="1005">
        <f t="shared" si="45"/>
        <v>14106</v>
      </c>
      <c r="AT117" s="1005">
        <f t="shared" si="46"/>
        <v>0</v>
      </c>
      <c r="AU117" s="1005">
        <v>139</v>
      </c>
      <c r="AV117" s="1005">
        <v>32.4</v>
      </c>
      <c r="AW117" s="1005">
        <v>111.2</v>
      </c>
      <c r="AX117" s="1005">
        <v>0.99329999999999996</v>
      </c>
      <c r="AY117" s="1024">
        <f t="shared" si="60"/>
        <v>0.5143175582990398</v>
      </c>
      <c r="AZ117" s="1005">
        <v>11998</v>
      </c>
      <c r="BA117" s="1005">
        <f t="shared" si="47"/>
        <v>13997</v>
      </c>
      <c r="BB117" s="1005">
        <f t="shared" si="48"/>
        <v>0</v>
      </c>
      <c r="BC117" s="1005">
        <v>139</v>
      </c>
      <c r="BD117" s="1005">
        <v>29.6</v>
      </c>
      <c r="BE117" s="1005">
        <v>111.2</v>
      </c>
      <c r="BF117" s="1005">
        <v>0.98709999999999998</v>
      </c>
      <c r="BG117" s="1024">
        <f t="shared" si="61"/>
        <v>0.53100479511769827</v>
      </c>
      <c r="BH117" s="1005">
        <v>11694</v>
      </c>
      <c r="BI117" s="1005">
        <f t="shared" si="49"/>
        <v>13213</v>
      </c>
      <c r="BJ117" s="1005">
        <f t="shared" si="50"/>
        <v>0</v>
      </c>
    </row>
    <row r="118" spans="1:62">
      <c r="A118" s="569" t="s">
        <v>2425</v>
      </c>
      <c r="B118" s="1004">
        <v>112</v>
      </c>
      <c r="C118" s="1005" t="s">
        <v>2426</v>
      </c>
      <c r="D118" s="1005" t="s">
        <v>2203</v>
      </c>
      <c r="E118" s="1004" t="s">
        <v>1274</v>
      </c>
      <c r="F118" s="1005" t="s">
        <v>55</v>
      </c>
      <c r="G118" s="1004"/>
      <c r="H118" s="1005"/>
      <c r="I118" s="1005"/>
      <c r="J118" s="1005"/>
      <c r="K118" s="1024">
        <v>0</v>
      </c>
      <c r="L118" s="1005"/>
      <c r="M118" s="1005">
        <f t="shared" si="37"/>
        <v>0</v>
      </c>
      <c r="N118" s="1005">
        <f t="shared" si="38"/>
        <v>0</v>
      </c>
      <c r="O118" s="1005">
        <v>139</v>
      </c>
      <c r="P118" s="1005">
        <v>89.3</v>
      </c>
      <c r="Q118" s="1005">
        <v>111.2</v>
      </c>
      <c r="R118" s="1005">
        <v>0.93159999999999998</v>
      </c>
      <c r="S118" s="1024">
        <f t="shared" si="53"/>
        <v>3.6349022866018856E-2</v>
      </c>
      <c r="T118" s="1005">
        <v>2415</v>
      </c>
      <c r="U118" s="1005">
        <f t="shared" si="39"/>
        <v>39864</v>
      </c>
      <c r="V118" s="1005">
        <f t="shared" si="40"/>
        <v>0</v>
      </c>
      <c r="W118" s="1005">
        <v>139</v>
      </c>
      <c r="X118" s="1005">
        <v>71.7</v>
      </c>
      <c r="Y118" s="1005">
        <v>111.2</v>
      </c>
      <c r="Z118" s="1005">
        <v>0.92579999999999996</v>
      </c>
      <c r="AA118" s="1024">
        <f t="shared" si="54"/>
        <v>9.3057492639082598E-2</v>
      </c>
      <c r="AB118" s="1005">
        <v>4804</v>
      </c>
      <c r="AC118" s="1005">
        <f t="shared" si="41"/>
        <v>30974</v>
      </c>
      <c r="AD118" s="1005">
        <f t="shared" si="42"/>
        <v>0</v>
      </c>
      <c r="AE118" s="1005">
        <v>139</v>
      </c>
      <c r="AF118" s="1005">
        <v>60.9</v>
      </c>
      <c r="AG118" s="1005">
        <v>111.2</v>
      </c>
      <c r="AH118" s="1005">
        <v>0.91820000000000002</v>
      </c>
      <c r="AI118" s="1024">
        <f t="shared" si="55"/>
        <v>5.1313628899835796E-2</v>
      </c>
      <c r="AJ118" s="1005">
        <v>2325</v>
      </c>
      <c r="AK118" s="1005">
        <f t="shared" si="43"/>
        <v>27186</v>
      </c>
      <c r="AL118" s="1005">
        <f t="shared" si="44"/>
        <v>0</v>
      </c>
      <c r="AM118" s="1005">
        <v>139</v>
      </c>
      <c r="AN118" s="1005">
        <v>84.1</v>
      </c>
      <c r="AO118" s="1005">
        <v>111.2</v>
      </c>
      <c r="AP118" s="1005">
        <v>0.90080000000000005</v>
      </c>
      <c r="AQ118" s="1024">
        <f t="shared" si="59"/>
        <v>4.4509864089090051E-2</v>
      </c>
      <c r="AR118" s="1005">
        <v>2785</v>
      </c>
      <c r="AS118" s="1005">
        <f t="shared" si="45"/>
        <v>37542</v>
      </c>
      <c r="AT118" s="1005">
        <f t="shared" si="46"/>
        <v>0</v>
      </c>
      <c r="AU118" s="1005">
        <v>139</v>
      </c>
      <c r="AV118" s="1005">
        <v>62.9</v>
      </c>
      <c r="AW118" s="1005">
        <v>111.2</v>
      </c>
      <c r="AX118" s="1005">
        <v>0.89739999999999998</v>
      </c>
      <c r="AY118" s="1024">
        <f t="shared" si="60"/>
        <v>5.7476594241300125E-2</v>
      </c>
      <c r="AZ118" s="1005">
        <v>2603</v>
      </c>
      <c r="BA118" s="1005">
        <f t="shared" si="47"/>
        <v>27173</v>
      </c>
      <c r="BB118" s="1005">
        <f t="shared" si="48"/>
        <v>0</v>
      </c>
      <c r="BC118" s="1005">
        <v>139</v>
      </c>
      <c r="BD118" s="1005">
        <v>65.3</v>
      </c>
      <c r="BE118" s="1005">
        <v>111.2</v>
      </c>
      <c r="BF118" s="1005">
        <v>0.90759999999999996</v>
      </c>
      <c r="BG118" s="1024">
        <f t="shared" si="61"/>
        <v>5.145811720924106E-2</v>
      </c>
      <c r="BH118" s="1005">
        <v>2500</v>
      </c>
      <c r="BI118" s="1005">
        <f t="shared" si="49"/>
        <v>29150</v>
      </c>
      <c r="BJ118" s="1005">
        <f t="shared" si="50"/>
        <v>0</v>
      </c>
    </row>
    <row r="119" spans="1:62">
      <c r="A119" s="569" t="s">
        <v>2427</v>
      </c>
      <c r="B119" s="1004">
        <v>113</v>
      </c>
      <c r="C119" s="1005" t="s">
        <v>1753</v>
      </c>
      <c r="D119" s="1005" t="s">
        <v>2203</v>
      </c>
      <c r="E119" s="1004" t="s">
        <v>1274</v>
      </c>
      <c r="F119" s="1005" t="s">
        <v>55</v>
      </c>
      <c r="G119" s="1004">
        <v>139</v>
      </c>
      <c r="H119" s="1005">
        <v>42.88</v>
      </c>
      <c r="I119" s="1005">
        <v>111.2</v>
      </c>
      <c r="J119" s="1005">
        <v>0.98829999999999996</v>
      </c>
      <c r="K119" s="1024">
        <f t="shared" ref="K119:K136" si="62">+(L119/(24*30*H119))</f>
        <v>0.27317837893864011</v>
      </c>
      <c r="L119" s="1005">
        <v>8434</v>
      </c>
      <c r="M119" s="1005">
        <f t="shared" si="37"/>
        <v>18524</v>
      </c>
      <c r="N119" s="1005">
        <f t="shared" si="38"/>
        <v>0</v>
      </c>
      <c r="O119" s="1005">
        <v>139</v>
      </c>
      <c r="P119" s="1005">
        <v>46.56</v>
      </c>
      <c r="Q119" s="1005">
        <v>111.2</v>
      </c>
      <c r="R119" s="1005">
        <v>0.99209999999999998</v>
      </c>
      <c r="S119" s="1024">
        <f t="shared" si="53"/>
        <v>0.35957765214499504</v>
      </c>
      <c r="T119" s="1005">
        <v>12456</v>
      </c>
      <c r="U119" s="1005">
        <f t="shared" si="39"/>
        <v>20784</v>
      </c>
      <c r="V119" s="1005">
        <f t="shared" si="40"/>
        <v>0</v>
      </c>
      <c r="W119" s="1005">
        <v>139</v>
      </c>
      <c r="X119" s="1005">
        <v>49.44</v>
      </c>
      <c r="Y119" s="1005">
        <v>111.2</v>
      </c>
      <c r="Z119" s="1005">
        <v>0.98119999999999996</v>
      </c>
      <c r="AA119" s="1024">
        <f t="shared" si="54"/>
        <v>0.44947860481841068</v>
      </c>
      <c r="AB119" s="1005">
        <v>16000</v>
      </c>
      <c r="AC119" s="1005">
        <f t="shared" si="41"/>
        <v>21358</v>
      </c>
      <c r="AD119" s="1005">
        <f t="shared" si="42"/>
        <v>0</v>
      </c>
      <c r="AE119" s="1005">
        <v>139</v>
      </c>
      <c r="AF119" s="1005">
        <v>52.64</v>
      </c>
      <c r="AG119" s="1005">
        <v>111.2</v>
      </c>
      <c r="AH119" s="1005">
        <v>0.97640000000000005</v>
      </c>
      <c r="AI119" s="1024">
        <f t="shared" si="55"/>
        <v>0.35067776252573779</v>
      </c>
      <c r="AJ119" s="1005">
        <v>13734</v>
      </c>
      <c r="AK119" s="1005">
        <f t="shared" si="43"/>
        <v>23498</v>
      </c>
      <c r="AL119" s="1005">
        <f t="shared" si="44"/>
        <v>0</v>
      </c>
      <c r="AM119" s="1005">
        <v>139</v>
      </c>
      <c r="AN119" s="1005">
        <v>36.96</v>
      </c>
      <c r="AO119" s="1005">
        <v>111.2</v>
      </c>
      <c r="AP119" s="1005">
        <v>0.98</v>
      </c>
      <c r="AQ119" s="1024">
        <f t="shared" si="59"/>
        <v>0.50061385746869613</v>
      </c>
      <c r="AR119" s="1005">
        <v>13766</v>
      </c>
      <c r="AS119" s="1005">
        <f t="shared" si="45"/>
        <v>16499</v>
      </c>
      <c r="AT119" s="1005">
        <f t="shared" si="46"/>
        <v>0</v>
      </c>
      <c r="AU119" s="1005">
        <v>139</v>
      </c>
      <c r="AV119" s="1005">
        <v>37.119999999999997</v>
      </c>
      <c r="AW119" s="1005">
        <v>111.2</v>
      </c>
      <c r="AX119" s="1005">
        <v>0.98740000000000006</v>
      </c>
      <c r="AY119" s="1024">
        <f t="shared" si="60"/>
        <v>0.3811212883141763</v>
      </c>
      <c r="AZ119" s="1005">
        <v>10186</v>
      </c>
      <c r="BA119" s="1005">
        <f t="shared" si="47"/>
        <v>16036</v>
      </c>
      <c r="BB119" s="1005">
        <f t="shared" si="48"/>
        <v>0</v>
      </c>
      <c r="BC119" s="1005">
        <v>139</v>
      </c>
      <c r="BD119" s="1005">
        <v>35.840000000000003</v>
      </c>
      <c r="BE119" s="1005">
        <v>111.2</v>
      </c>
      <c r="BF119" s="1005">
        <v>0.9768</v>
      </c>
      <c r="BG119" s="1024">
        <f t="shared" si="61"/>
        <v>0.59066280241935476</v>
      </c>
      <c r="BH119" s="1005">
        <v>15750</v>
      </c>
      <c r="BI119" s="1005">
        <f t="shared" si="49"/>
        <v>15999</v>
      </c>
      <c r="BJ119" s="1005">
        <f t="shared" si="50"/>
        <v>0</v>
      </c>
    </row>
    <row r="120" spans="1:62">
      <c r="A120" s="569" t="s">
        <v>2428</v>
      </c>
      <c r="B120" s="1004">
        <v>114</v>
      </c>
      <c r="C120" s="1005" t="s">
        <v>1753</v>
      </c>
      <c r="D120" s="1005" t="s">
        <v>2203</v>
      </c>
      <c r="E120" s="1004" t="s">
        <v>1274</v>
      </c>
      <c r="F120" s="1005" t="s">
        <v>55</v>
      </c>
      <c r="G120" s="1004">
        <v>139</v>
      </c>
      <c r="H120" s="1005">
        <v>45.28</v>
      </c>
      <c r="I120" s="1005">
        <v>111.2</v>
      </c>
      <c r="J120" s="1005">
        <v>0.96850000000000003</v>
      </c>
      <c r="K120" s="1024">
        <f t="shared" si="62"/>
        <v>0.42157440125638002</v>
      </c>
      <c r="L120" s="1005">
        <v>13744</v>
      </c>
      <c r="M120" s="1005">
        <f t="shared" si="37"/>
        <v>19561</v>
      </c>
      <c r="N120" s="1005">
        <f t="shared" si="38"/>
        <v>0</v>
      </c>
      <c r="O120" s="1005">
        <v>139</v>
      </c>
      <c r="P120" s="1005">
        <v>40.799999999999997</v>
      </c>
      <c r="Q120" s="1005">
        <v>111.2</v>
      </c>
      <c r="R120" s="1005">
        <v>0.92820000000000003</v>
      </c>
      <c r="S120" s="1024">
        <f t="shared" si="53"/>
        <v>0.40487297069365386</v>
      </c>
      <c r="T120" s="1005">
        <v>12290</v>
      </c>
      <c r="U120" s="1005">
        <f t="shared" si="39"/>
        <v>18213</v>
      </c>
      <c r="V120" s="1005">
        <f t="shared" si="40"/>
        <v>0</v>
      </c>
      <c r="W120" s="1005">
        <v>139</v>
      </c>
      <c r="X120" s="1005">
        <v>58.88</v>
      </c>
      <c r="Y120" s="1005">
        <v>111.2</v>
      </c>
      <c r="Z120" s="1005">
        <v>0.94499999999999995</v>
      </c>
      <c r="AA120" s="1024">
        <f t="shared" si="54"/>
        <v>0.36911231884057971</v>
      </c>
      <c r="AB120" s="1005">
        <v>15648</v>
      </c>
      <c r="AC120" s="1005">
        <f t="shared" si="41"/>
        <v>25436</v>
      </c>
      <c r="AD120" s="1005">
        <f t="shared" si="42"/>
        <v>0</v>
      </c>
      <c r="AE120" s="1005">
        <v>139</v>
      </c>
      <c r="AF120" s="1005">
        <v>53.12</v>
      </c>
      <c r="AG120" s="1005">
        <v>111.2</v>
      </c>
      <c r="AH120" s="1005">
        <v>0.88600000000000001</v>
      </c>
      <c r="AI120" s="1024">
        <f t="shared" si="55"/>
        <v>0.31001020209871744</v>
      </c>
      <c r="AJ120" s="1005">
        <v>12252</v>
      </c>
      <c r="AK120" s="1005">
        <f t="shared" si="43"/>
        <v>23713</v>
      </c>
      <c r="AL120" s="1005">
        <f t="shared" si="44"/>
        <v>0</v>
      </c>
      <c r="AM120" s="1005">
        <v>139</v>
      </c>
      <c r="AN120" s="1005">
        <v>39.68</v>
      </c>
      <c r="AO120" s="1005">
        <v>111.2</v>
      </c>
      <c r="AP120" s="1005">
        <v>0.86660000000000004</v>
      </c>
      <c r="AQ120" s="1024">
        <f t="shared" si="59"/>
        <v>0.40092243322927507</v>
      </c>
      <c r="AR120" s="1005">
        <v>11836</v>
      </c>
      <c r="AS120" s="1005">
        <f t="shared" si="45"/>
        <v>17713</v>
      </c>
      <c r="AT120" s="1005">
        <f t="shared" si="46"/>
        <v>0</v>
      </c>
      <c r="AU120" s="1005">
        <v>139</v>
      </c>
      <c r="AV120" s="1005">
        <v>48.16</v>
      </c>
      <c r="AW120" s="1005">
        <v>111.2</v>
      </c>
      <c r="AX120" s="1005">
        <v>0.88939999999999997</v>
      </c>
      <c r="AY120" s="1024">
        <f t="shared" si="60"/>
        <v>0.31976744186046513</v>
      </c>
      <c r="AZ120" s="1005">
        <v>11088</v>
      </c>
      <c r="BA120" s="1005">
        <f t="shared" si="47"/>
        <v>20805</v>
      </c>
      <c r="BB120" s="1005">
        <f t="shared" si="48"/>
        <v>0</v>
      </c>
      <c r="BC120" s="1005">
        <v>139</v>
      </c>
      <c r="BD120" s="1005">
        <v>107.36</v>
      </c>
      <c r="BE120" s="1005">
        <v>111.2</v>
      </c>
      <c r="BF120" s="1005">
        <v>0.86980000000000002</v>
      </c>
      <c r="BG120" s="1024">
        <f t="shared" si="61"/>
        <v>0.17331899107414708</v>
      </c>
      <c r="BH120" s="1005">
        <v>13844</v>
      </c>
      <c r="BI120" s="1005">
        <f t="shared" si="49"/>
        <v>47926</v>
      </c>
      <c r="BJ120" s="1005">
        <f t="shared" si="50"/>
        <v>0</v>
      </c>
    </row>
    <row r="121" spans="1:62">
      <c r="A121" s="569" t="s">
        <v>2429</v>
      </c>
      <c r="B121" s="1004">
        <v>115</v>
      </c>
      <c r="C121" s="1005" t="s">
        <v>746</v>
      </c>
      <c r="D121" s="1005" t="s">
        <v>2011</v>
      </c>
      <c r="E121" s="1004" t="s">
        <v>1274</v>
      </c>
      <c r="F121" s="1005" t="s">
        <v>55</v>
      </c>
      <c r="G121" s="1004">
        <v>140</v>
      </c>
      <c r="H121" s="1005">
        <v>213.12</v>
      </c>
      <c r="I121" s="1005">
        <v>213.12</v>
      </c>
      <c r="J121" s="1005">
        <v>0.73619999999999997</v>
      </c>
      <c r="K121" s="1024">
        <f t="shared" si="62"/>
        <v>0.35704975809142475</v>
      </c>
      <c r="L121" s="1005">
        <v>54788</v>
      </c>
      <c r="M121" s="1005">
        <f t="shared" si="37"/>
        <v>92068</v>
      </c>
      <c r="N121" s="1005">
        <f t="shared" si="38"/>
        <v>0</v>
      </c>
      <c r="O121" s="1005">
        <v>140</v>
      </c>
      <c r="P121" s="1005">
        <v>241.32</v>
      </c>
      <c r="Q121" s="1005">
        <v>241.32</v>
      </c>
      <c r="R121" s="1005">
        <v>0.7389</v>
      </c>
      <c r="S121" s="1024">
        <f t="shared" si="53"/>
        <v>0.36440482364914123</v>
      </c>
      <c r="T121" s="1005">
        <v>65426</v>
      </c>
      <c r="U121" s="1005">
        <f t="shared" si="39"/>
        <v>107725</v>
      </c>
      <c r="V121" s="1005">
        <f t="shared" si="40"/>
        <v>0</v>
      </c>
      <c r="W121" s="1005">
        <v>140</v>
      </c>
      <c r="X121" s="1005">
        <v>210.24</v>
      </c>
      <c r="Y121" s="1005">
        <v>210.24</v>
      </c>
      <c r="Z121" s="1005">
        <v>0.76849999999999996</v>
      </c>
      <c r="AA121" s="1024">
        <f t="shared" si="54"/>
        <v>0.32773391256553353</v>
      </c>
      <c r="AB121" s="1005">
        <v>49610</v>
      </c>
      <c r="AC121" s="1005">
        <f t="shared" si="41"/>
        <v>90824</v>
      </c>
      <c r="AD121" s="1005">
        <f t="shared" si="42"/>
        <v>0</v>
      </c>
      <c r="AE121" s="1005">
        <v>140</v>
      </c>
      <c r="AF121" s="1005">
        <v>213.96</v>
      </c>
      <c r="AG121" s="1005">
        <v>213.96</v>
      </c>
      <c r="AH121" s="1005">
        <v>0.76160000000000005</v>
      </c>
      <c r="AI121" s="1024">
        <f t="shared" si="55"/>
        <v>0.18930656318033517</v>
      </c>
      <c r="AJ121" s="1005">
        <v>30135</v>
      </c>
      <c r="AK121" s="1005">
        <f t="shared" si="43"/>
        <v>95512</v>
      </c>
      <c r="AL121" s="1005">
        <f t="shared" si="44"/>
        <v>0</v>
      </c>
      <c r="AM121" s="1005">
        <v>140</v>
      </c>
      <c r="AN121" s="1005">
        <v>157.08000000000001</v>
      </c>
      <c r="AO121" s="1005">
        <v>157.08000000000001</v>
      </c>
      <c r="AP121" s="1005">
        <v>0.80710000000000004</v>
      </c>
      <c r="AQ121" s="1024">
        <f t="shared" si="59"/>
        <v>8.2041614299678808E-2</v>
      </c>
      <c r="AR121" s="1005">
        <v>9588</v>
      </c>
      <c r="AS121" s="1005">
        <f t="shared" si="45"/>
        <v>70121</v>
      </c>
      <c r="AT121" s="1005">
        <f t="shared" si="46"/>
        <v>0</v>
      </c>
      <c r="AU121" s="1005">
        <v>140</v>
      </c>
      <c r="AV121" s="1005">
        <v>72.12</v>
      </c>
      <c r="AW121" s="1005">
        <v>112</v>
      </c>
      <c r="AX121" s="1005">
        <v>0.92379999999999995</v>
      </c>
      <c r="AY121" s="1024">
        <f t="shared" si="60"/>
        <v>0.12165295495162383</v>
      </c>
      <c r="AZ121" s="1005">
        <v>6317</v>
      </c>
      <c r="BA121" s="1005">
        <f t="shared" si="47"/>
        <v>31156</v>
      </c>
      <c r="BB121" s="1005">
        <f t="shared" si="48"/>
        <v>0</v>
      </c>
      <c r="BC121" s="1005">
        <v>140</v>
      </c>
      <c r="BD121" s="1005">
        <v>22.44</v>
      </c>
      <c r="BE121" s="1005">
        <v>112</v>
      </c>
      <c r="BF121" s="1005">
        <v>0.96579999999999999</v>
      </c>
      <c r="BG121" s="1024">
        <f t="shared" si="61"/>
        <v>0.38244158856113314</v>
      </c>
      <c r="BH121" s="1005">
        <v>6385</v>
      </c>
      <c r="BI121" s="1005">
        <f t="shared" si="49"/>
        <v>10017</v>
      </c>
      <c r="BJ121" s="1005">
        <f t="shared" si="50"/>
        <v>0</v>
      </c>
    </row>
    <row r="122" spans="1:62">
      <c r="A122" s="569" t="s">
        <v>2430</v>
      </c>
      <c r="B122" s="1004">
        <v>116</v>
      </c>
      <c r="C122" s="1005" t="s">
        <v>940</v>
      </c>
      <c r="D122" s="1005" t="s">
        <v>2054</v>
      </c>
      <c r="E122" s="1004" t="s">
        <v>1274</v>
      </c>
      <c r="F122" s="1005" t="s">
        <v>55</v>
      </c>
      <c r="G122" s="1004">
        <v>140</v>
      </c>
      <c r="H122" s="1005">
        <v>51.6</v>
      </c>
      <c r="I122" s="1005">
        <v>140</v>
      </c>
      <c r="J122" s="1005">
        <v>0.79490000000000005</v>
      </c>
      <c r="K122" s="1024">
        <f t="shared" si="62"/>
        <v>0.23123923341946598</v>
      </c>
      <c r="L122" s="1005">
        <v>8591</v>
      </c>
      <c r="M122" s="1005">
        <f t="shared" si="37"/>
        <v>22291</v>
      </c>
      <c r="N122" s="1005">
        <f t="shared" si="38"/>
        <v>0</v>
      </c>
      <c r="O122" s="1005">
        <v>140</v>
      </c>
      <c r="P122" s="1005">
        <v>91.56</v>
      </c>
      <c r="Q122" s="1005">
        <v>140</v>
      </c>
      <c r="R122" s="1005">
        <v>0.83630000000000004</v>
      </c>
      <c r="S122" s="1024">
        <f t="shared" si="53"/>
        <v>0.32567221916881578</v>
      </c>
      <c r="T122" s="1005">
        <v>22185</v>
      </c>
      <c r="U122" s="1005">
        <f t="shared" si="39"/>
        <v>40872</v>
      </c>
      <c r="V122" s="1005">
        <f t="shared" si="40"/>
        <v>0</v>
      </c>
      <c r="W122" s="1005">
        <v>140</v>
      </c>
      <c r="X122" s="1005">
        <v>79.92</v>
      </c>
      <c r="Y122" s="1005">
        <v>140</v>
      </c>
      <c r="Z122" s="1005">
        <v>0.82440000000000002</v>
      </c>
      <c r="AA122" s="1024">
        <f t="shared" si="54"/>
        <v>0.3298611111111111</v>
      </c>
      <c r="AB122" s="1005">
        <v>18981</v>
      </c>
      <c r="AC122" s="1005">
        <f t="shared" si="41"/>
        <v>34525</v>
      </c>
      <c r="AD122" s="1005">
        <f t="shared" si="42"/>
        <v>0</v>
      </c>
      <c r="AE122" s="1005">
        <v>140</v>
      </c>
      <c r="AF122" s="1005">
        <v>83.4</v>
      </c>
      <c r="AG122" s="1005">
        <v>140</v>
      </c>
      <c r="AH122" s="1005">
        <v>0.7762</v>
      </c>
      <c r="AI122" s="1024">
        <f t="shared" si="55"/>
        <v>0.36095317294551454</v>
      </c>
      <c r="AJ122" s="1005">
        <v>22397</v>
      </c>
      <c r="AK122" s="1005">
        <f t="shared" si="43"/>
        <v>37230</v>
      </c>
      <c r="AL122" s="1005">
        <f t="shared" si="44"/>
        <v>0</v>
      </c>
      <c r="AM122" s="1005">
        <v>140</v>
      </c>
      <c r="AN122" s="1005">
        <v>58.8</v>
      </c>
      <c r="AO122" s="1005">
        <v>140</v>
      </c>
      <c r="AP122" s="1005">
        <v>0.75539999999999996</v>
      </c>
      <c r="AQ122" s="1024">
        <f t="shared" si="59"/>
        <v>0.43888523151195963</v>
      </c>
      <c r="AR122" s="1005">
        <v>19200</v>
      </c>
      <c r="AS122" s="1005">
        <f t="shared" si="45"/>
        <v>26248</v>
      </c>
      <c r="AT122" s="1005">
        <f t="shared" si="46"/>
        <v>0</v>
      </c>
      <c r="AU122" s="1005">
        <v>140</v>
      </c>
      <c r="AV122" s="1005">
        <v>57.72</v>
      </c>
      <c r="AW122" s="1005">
        <v>140</v>
      </c>
      <c r="AX122" s="1005">
        <v>0.75560000000000005</v>
      </c>
      <c r="AY122" s="1024">
        <f t="shared" si="60"/>
        <v>0.23152960652960652</v>
      </c>
      <c r="AZ122" s="1005">
        <v>9622</v>
      </c>
      <c r="BA122" s="1005">
        <f t="shared" si="47"/>
        <v>24935</v>
      </c>
      <c r="BB122" s="1005">
        <f t="shared" si="48"/>
        <v>0</v>
      </c>
      <c r="BC122" s="1005">
        <v>140</v>
      </c>
      <c r="BD122" s="1005">
        <v>17.399999999999999</v>
      </c>
      <c r="BE122" s="1005">
        <v>140</v>
      </c>
      <c r="BF122" s="1005">
        <v>0.51600000000000001</v>
      </c>
      <c r="BG122" s="1024">
        <f t="shared" si="61"/>
        <v>0.17334074898034854</v>
      </c>
      <c r="BH122" s="1005">
        <v>2244</v>
      </c>
      <c r="BI122" s="1005">
        <f t="shared" si="49"/>
        <v>7767</v>
      </c>
      <c r="BJ122" s="1005">
        <f t="shared" si="50"/>
        <v>0</v>
      </c>
    </row>
    <row r="123" spans="1:62">
      <c r="A123" s="569" t="s">
        <v>2431</v>
      </c>
      <c r="B123" s="1004">
        <v>117</v>
      </c>
      <c r="C123" s="1005" t="s">
        <v>1889</v>
      </c>
      <c r="D123" s="1005" t="s">
        <v>2011</v>
      </c>
      <c r="E123" s="1004" t="s">
        <v>1274</v>
      </c>
      <c r="F123" s="1005" t="s">
        <v>55</v>
      </c>
      <c r="G123" s="1004">
        <v>140</v>
      </c>
      <c r="H123" s="1005">
        <v>75.12</v>
      </c>
      <c r="I123" s="1005">
        <v>112</v>
      </c>
      <c r="J123" s="1005">
        <v>0.87450000000000006</v>
      </c>
      <c r="K123" s="1024">
        <f t="shared" si="62"/>
        <v>0.17189164004259849</v>
      </c>
      <c r="L123" s="1005">
        <v>9297</v>
      </c>
      <c r="M123" s="1005">
        <f t="shared" si="37"/>
        <v>32452</v>
      </c>
      <c r="N123" s="1005">
        <f t="shared" si="38"/>
        <v>0</v>
      </c>
      <c r="O123" s="1005">
        <v>140</v>
      </c>
      <c r="P123" s="1005">
        <v>142.24</v>
      </c>
      <c r="Q123" s="1005">
        <v>142.24</v>
      </c>
      <c r="R123" s="1005">
        <v>0.85960000000000003</v>
      </c>
      <c r="S123" s="1024">
        <f t="shared" si="53"/>
        <v>0.3225466272361116</v>
      </c>
      <c r="T123" s="1005">
        <v>34134</v>
      </c>
      <c r="U123" s="1005">
        <f t="shared" si="39"/>
        <v>63496</v>
      </c>
      <c r="V123" s="1005">
        <f t="shared" si="40"/>
        <v>0</v>
      </c>
      <c r="W123" s="1005">
        <v>140</v>
      </c>
      <c r="X123" s="1005">
        <v>138.63999999999999</v>
      </c>
      <c r="Y123" s="1005">
        <v>138.63999999999999</v>
      </c>
      <c r="Z123" s="1005">
        <v>0.97189999999999999</v>
      </c>
      <c r="AA123" s="1024">
        <f t="shared" si="54"/>
        <v>0.64954398281720849</v>
      </c>
      <c r="AB123" s="1005">
        <v>64838</v>
      </c>
      <c r="AC123" s="1005">
        <f t="shared" si="41"/>
        <v>59892</v>
      </c>
      <c r="AD123" s="1005">
        <f t="shared" si="42"/>
        <v>4946</v>
      </c>
      <c r="AE123" s="1005">
        <v>140</v>
      </c>
      <c r="AF123" s="1005">
        <v>114.08</v>
      </c>
      <c r="AG123" s="1005">
        <v>114.08</v>
      </c>
      <c r="AH123" s="1005">
        <v>0.99880000000000002</v>
      </c>
      <c r="AI123" s="1024">
        <f t="shared" si="55"/>
        <v>0.38215966158440029</v>
      </c>
      <c r="AJ123" s="1005">
        <v>32436</v>
      </c>
      <c r="AK123" s="1005">
        <f t="shared" si="43"/>
        <v>50925</v>
      </c>
      <c r="AL123" s="1005">
        <f t="shared" si="44"/>
        <v>0</v>
      </c>
      <c r="AM123" s="1005">
        <v>140</v>
      </c>
      <c r="AN123" s="1005">
        <v>112.48</v>
      </c>
      <c r="AO123" s="1005">
        <v>112.48</v>
      </c>
      <c r="AP123" s="1005">
        <v>0.99680000000000002</v>
      </c>
      <c r="AQ123" s="1024">
        <f t="shared" si="59"/>
        <v>0.18397535906024867</v>
      </c>
      <c r="AR123" s="1005">
        <v>15396</v>
      </c>
      <c r="AS123" s="1005">
        <f t="shared" si="45"/>
        <v>50211</v>
      </c>
      <c r="AT123" s="1005">
        <f t="shared" si="46"/>
        <v>0</v>
      </c>
      <c r="AU123" s="1005">
        <v>140</v>
      </c>
      <c r="AV123" s="1005">
        <v>68.319999999999993</v>
      </c>
      <c r="AW123" s="1005">
        <v>112</v>
      </c>
      <c r="AX123" s="1005">
        <v>0.99919999999999998</v>
      </c>
      <c r="AY123" s="1024">
        <f t="shared" si="60"/>
        <v>0.1367949843871975</v>
      </c>
      <c r="AZ123" s="1005">
        <v>6729</v>
      </c>
      <c r="BA123" s="1005">
        <f t="shared" si="47"/>
        <v>29514</v>
      </c>
      <c r="BB123" s="1005">
        <f t="shared" si="48"/>
        <v>0</v>
      </c>
      <c r="BC123" s="1005">
        <v>140</v>
      </c>
      <c r="BD123" s="1005">
        <v>64.88</v>
      </c>
      <c r="BE123" s="1005">
        <v>112</v>
      </c>
      <c r="BF123" s="1005">
        <v>0.99970000000000003</v>
      </c>
      <c r="BG123" s="1024">
        <f t="shared" si="61"/>
        <v>0.22485680760510723</v>
      </c>
      <c r="BH123" s="1005">
        <v>10854</v>
      </c>
      <c r="BI123" s="1005">
        <f t="shared" si="49"/>
        <v>28962</v>
      </c>
      <c r="BJ123" s="1005">
        <f t="shared" si="50"/>
        <v>0</v>
      </c>
    </row>
    <row r="124" spans="1:62">
      <c r="A124" s="569" t="s">
        <v>2432</v>
      </c>
      <c r="B124" s="1004">
        <v>118</v>
      </c>
      <c r="C124" s="1005" t="s">
        <v>1842</v>
      </c>
      <c r="D124" s="1005" t="s">
        <v>2203</v>
      </c>
      <c r="E124" s="1004" t="s">
        <v>1274</v>
      </c>
      <c r="F124" s="1005" t="s">
        <v>55</v>
      </c>
      <c r="G124" s="1004">
        <v>140</v>
      </c>
      <c r="H124" s="1005">
        <v>134.19999999999999</v>
      </c>
      <c r="I124" s="1005">
        <v>134.19999999999999</v>
      </c>
      <c r="J124" s="1005">
        <v>0.99370000000000003</v>
      </c>
      <c r="K124" s="1024">
        <f t="shared" si="62"/>
        <v>0.55510018214936252</v>
      </c>
      <c r="L124" s="1005">
        <v>53636</v>
      </c>
      <c r="M124" s="1005">
        <f t="shared" si="37"/>
        <v>57974</v>
      </c>
      <c r="N124" s="1005">
        <f t="shared" si="38"/>
        <v>0</v>
      </c>
      <c r="O124" s="1005">
        <v>140</v>
      </c>
      <c r="P124" s="1005">
        <v>111</v>
      </c>
      <c r="Q124" s="1005">
        <v>112</v>
      </c>
      <c r="R124" s="1005">
        <v>0.99580000000000002</v>
      </c>
      <c r="S124" s="1024">
        <f t="shared" si="53"/>
        <v>0.54103700474668215</v>
      </c>
      <c r="T124" s="1005">
        <v>44681</v>
      </c>
      <c r="U124" s="1005">
        <f t="shared" si="39"/>
        <v>49550</v>
      </c>
      <c r="V124" s="1005">
        <f t="shared" si="40"/>
        <v>0</v>
      </c>
      <c r="W124" s="1005">
        <v>140</v>
      </c>
      <c r="X124" s="1005">
        <v>113.2</v>
      </c>
      <c r="Y124" s="1005">
        <v>113.2</v>
      </c>
      <c r="Z124" s="1005">
        <v>0.99490000000000001</v>
      </c>
      <c r="AA124" s="1024">
        <f t="shared" si="54"/>
        <v>0.51736111111111116</v>
      </c>
      <c r="AB124" s="1005">
        <v>42167</v>
      </c>
      <c r="AC124" s="1005">
        <f t="shared" si="41"/>
        <v>48902</v>
      </c>
      <c r="AD124" s="1005">
        <f t="shared" si="42"/>
        <v>0</v>
      </c>
      <c r="AE124" s="1005">
        <v>140</v>
      </c>
      <c r="AF124" s="1005">
        <v>86.96</v>
      </c>
      <c r="AG124" s="1005">
        <v>112</v>
      </c>
      <c r="AH124" s="1005">
        <v>0.99639999999999995</v>
      </c>
      <c r="AI124" s="1024">
        <f t="shared" si="55"/>
        <v>0.61833212155384754</v>
      </c>
      <c r="AJ124" s="1005">
        <v>40005</v>
      </c>
      <c r="AK124" s="1005">
        <f t="shared" si="43"/>
        <v>38819</v>
      </c>
      <c r="AL124" s="1005">
        <f t="shared" si="44"/>
        <v>1186</v>
      </c>
      <c r="AM124" s="1005">
        <v>140</v>
      </c>
      <c r="AN124" s="1005">
        <v>109.44</v>
      </c>
      <c r="AO124" s="1005">
        <v>112</v>
      </c>
      <c r="AP124" s="1005">
        <v>0.99690000000000001</v>
      </c>
      <c r="AQ124" s="1024">
        <f t="shared" si="59"/>
        <v>0.53300428771301012</v>
      </c>
      <c r="AR124" s="1005">
        <v>43399</v>
      </c>
      <c r="AS124" s="1005">
        <f t="shared" si="45"/>
        <v>48854</v>
      </c>
      <c r="AT124" s="1005">
        <f t="shared" si="46"/>
        <v>0</v>
      </c>
      <c r="AU124" s="1005">
        <v>140</v>
      </c>
      <c r="AV124" s="1005">
        <v>113.2</v>
      </c>
      <c r="AW124" s="1005">
        <v>113.2</v>
      </c>
      <c r="AX124" s="1005">
        <v>0.99539999999999995</v>
      </c>
      <c r="AY124" s="1024">
        <f t="shared" si="60"/>
        <v>0.48703131134668237</v>
      </c>
      <c r="AZ124" s="1005">
        <v>39695</v>
      </c>
      <c r="BA124" s="1005">
        <f t="shared" si="47"/>
        <v>48902</v>
      </c>
      <c r="BB124" s="1005">
        <f t="shared" si="48"/>
        <v>0</v>
      </c>
      <c r="BC124" s="1005">
        <v>140</v>
      </c>
      <c r="BD124" s="1005">
        <v>92.72</v>
      </c>
      <c r="BE124" s="1005">
        <v>112</v>
      </c>
      <c r="BF124" s="1005">
        <v>0.99480000000000002</v>
      </c>
      <c r="BG124" s="1024">
        <f t="shared" si="61"/>
        <v>0.53966387412211125</v>
      </c>
      <c r="BH124" s="1005">
        <v>37228</v>
      </c>
      <c r="BI124" s="1005">
        <f t="shared" si="49"/>
        <v>41390</v>
      </c>
      <c r="BJ124" s="1005">
        <f t="shared" si="50"/>
        <v>0</v>
      </c>
    </row>
    <row r="125" spans="1:62">
      <c r="A125" s="569" t="s">
        <v>2433</v>
      </c>
      <c r="B125" s="1004">
        <v>119</v>
      </c>
      <c r="C125" s="1005" t="s">
        <v>960</v>
      </c>
      <c r="D125" s="1005" t="s">
        <v>2011</v>
      </c>
      <c r="E125" s="1004" t="s">
        <v>1274</v>
      </c>
      <c r="F125" s="1005" t="s">
        <v>55</v>
      </c>
      <c r="G125" s="1004">
        <v>140</v>
      </c>
      <c r="H125" s="1005">
        <v>98.4</v>
      </c>
      <c r="I125" s="1005">
        <v>112</v>
      </c>
      <c r="J125" s="1005">
        <v>0.626</v>
      </c>
      <c r="K125" s="1024">
        <f t="shared" si="62"/>
        <v>9.2578477868112019E-2</v>
      </c>
      <c r="L125" s="1005">
        <v>6559</v>
      </c>
      <c r="M125" s="1005">
        <f t="shared" si="37"/>
        <v>42509</v>
      </c>
      <c r="N125" s="1005">
        <f t="shared" si="38"/>
        <v>0</v>
      </c>
      <c r="O125" s="1005">
        <v>140</v>
      </c>
      <c r="P125" s="1005">
        <v>106.64</v>
      </c>
      <c r="Q125" s="1005">
        <v>112</v>
      </c>
      <c r="R125" s="1005">
        <v>0.6119</v>
      </c>
      <c r="S125" s="1024">
        <f t="shared" si="53"/>
        <v>0.1122256370544249</v>
      </c>
      <c r="T125" s="1005">
        <v>8904</v>
      </c>
      <c r="U125" s="1005">
        <f t="shared" si="39"/>
        <v>47604</v>
      </c>
      <c r="V125" s="1005">
        <f t="shared" si="40"/>
        <v>0</v>
      </c>
      <c r="W125" s="1005">
        <v>140</v>
      </c>
      <c r="X125" s="1005">
        <v>101.12</v>
      </c>
      <c r="Y125" s="1005">
        <v>112</v>
      </c>
      <c r="Z125" s="1005">
        <v>0.61209999999999998</v>
      </c>
      <c r="AA125" s="1024">
        <f t="shared" si="54"/>
        <v>9.5747077180028117E-2</v>
      </c>
      <c r="AB125" s="1005">
        <v>6971</v>
      </c>
      <c r="AC125" s="1005">
        <f t="shared" si="41"/>
        <v>43684</v>
      </c>
      <c r="AD125" s="1005">
        <f t="shared" si="42"/>
        <v>0</v>
      </c>
      <c r="AE125" s="1005">
        <v>140</v>
      </c>
      <c r="AF125" s="1005">
        <v>71.760000000000005</v>
      </c>
      <c r="AG125" s="1005">
        <v>112</v>
      </c>
      <c r="AH125" s="1005">
        <v>0.68410000000000004</v>
      </c>
      <c r="AI125" s="1024">
        <f t="shared" si="55"/>
        <v>0.14748234856930509</v>
      </c>
      <c r="AJ125" s="1005">
        <v>7874</v>
      </c>
      <c r="AK125" s="1005">
        <f t="shared" si="43"/>
        <v>32034</v>
      </c>
      <c r="AL125" s="1005">
        <f t="shared" si="44"/>
        <v>0</v>
      </c>
      <c r="AM125" s="1005">
        <v>140</v>
      </c>
      <c r="AN125" s="1005">
        <v>68.64</v>
      </c>
      <c r="AO125" s="1005">
        <v>112</v>
      </c>
      <c r="AP125" s="1005">
        <v>0.72629999999999995</v>
      </c>
      <c r="AQ125" s="1024">
        <f t="shared" si="59"/>
        <v>0.11915447903351128</v>
      </c>
      <c r="AR125" s="1005">
        <v>6085</v>
      </c>
      <c r="AS125" s="1005">
        <f t="shared" si="45"/>
        <v>30641</v>
      </c>
      <c r="AT125" s="1005">
        <f t="shared" si="46"/>
        <v>0</v>
      </c>
      <c r="AU125" s="1005">
        <v>140</v>
      </c>
      <c r="AV125" s="1005">
        <v>59.04</v>
      </c>
      <c r="AW125" s="1005">
        <v>112</v>
      </c>
      <c r="AX125" s="1005">
        <v>0.69450000000000001</v>
      </c>
      <c r="AY125" s="1024">
        <f t="shared" si="60"/>
        <v>0.14161773562180066</v>
      </c>
      <c r="AZ125" s="1005">
        <v>6020</v>
      </c>
      <c r="BA125" s="1005">
        <f t="shared" si="47"/>
        <v>25505</v>
      </c>
      <c r="BB125" s="1005">
        <f t="shared" si="48"/>
        <v>0</v>
      </c>
      <c r="BC125" s="1005">
        <v>140</v>
      </c>
      <c r="BD125" s="1005">
        <v>62.48</v>
      </c>
      <c r="BE125" s="1005">
        <v>112</v>
      </c>
      <c r="BF125" s="1005">
        <v>0.63370000000000004</v>
      </c>
      <c r="BG125" s="1024">
        <f t="shared" si="61"/>
        <v>9.615980339515097E-2</v>
      </c>
      <c r="BH125" s="1005">
        <v>4470</v>
      </c>
      <c r="BI125" s="1005">
        <f t="shared" si="49"/>
        <v>27891</v>
      </c>
      <c r="BJ125" s="1005">
        <f t="shared" si="50"/>
        <v>0</v>
      </c>
    </row>
    <row r="126" spans="1:62">
      <c r="A126" s="569" t="s">
        <v>2434</v>
      </c>
      <c r="B126" s="1004">
        <v>120</v>
      </c>
      <c r="C126" s="1005" t="s">
        <v>298</v>
      </c>
      <c r="D126" s="1005" t="s">
        <v>2011</v>
      </c>
      <c r="E126" s="1004" t="s">
        <v>1274</v>
      </c>
      <c r="F126" s="1005" t="s">
        <v>55</v>
      </c>
      <c r="G126" s="1004">
        <v>141</v>
      </c>
      <c r="H126" s="1005">
        <v>264.83999999999997</v>
      </c>
      <c r="I126" s="1005">
        <v>264.83999999999997</v>
      </c>
      <c r="J126" s="1005">
        <v>0.94610000000000005</v>
      </c>
      <c r="K126" s="1024">
        <f t="shared" si="62"/>
        <v>0.18756607763177768</v>
      </c>
      <c r="L126" s="1005">
        <v>35766</v>
      </c>
      <c r="M126" s="1005">
        <f t="shared" si="37"/>
        <v>114411</v>
      </c>
      <c r="N126" s="1005">
        <f t="shared" si="38"/>
        <v>0</v>
      </c>
      <c r="O126" s="1005">
        <v>141</v>
      </c>
      <c r="P126" s="1005">
        <v>298.08</v>
      </c>
      <c r="Q126" s="1005">
        <v>298.08</v>
      </c>
      <c r="R126" s="1005">
        <v>0.92200000000000004</v>
      </c>
      <c r="S126" s="1024">
        <f t="shared" si="53"/>
        <v>0.179603765172372</v>
      </c>
      <c r="T126" s="1005">
        <v>39831</v>
      </c>
      <c r="U126" s="1005">
        <f t="shared" si="39"/>
        <v>133063</v>
      </c>
      <c r="V126" s="1005">
        <f t="shared" si="40"/>
        <v>0</v>
      </c>
      <c r="W126" s="1005">
        <v>141</v>
      </c>
      <c r="X126" s="1005">
        <v>254.16</v>
      </c>
      <c r="Y126" s="1005">
        <v>254.16</v>
      </c>
      <c r="Z126" s="1005">
        <v>0.91830000000000001</v>
      </c>
      <c r="AA126" s="1024">
        <f t="shared" si="54"/>
        <v>0.1568620379113769</v>
      </c>
      <c r="AB126" s="1005">
        <v>28705</v>
      </c>
      <c r="AC126" s="1005">
        <f t="shared" si="41"/>
        <v>109797</v>
      </c>
      <c r="AD126" s="1005">
        <f t="shared" si="42"/>
        <v>0</v>
      </c>
      <c r="AE126" s="1005">
        <v>141</v>
      </c>
      <c r="AF126" s="1005">
        <v>208.68</v>
      </c>
      <c r="AG126" s="1005">
        <v>208.68</v>
      </c>
      <c r="AH126" s="1005">
        <v>0.9083</v>
      </c>
      <c r="AI126" s="1024">
        <f t="shared" si="55"/>
        <v>0.12647341919819613</v>
      </c>
      <c r="AJ126" s="1005">
        <v>19636</v>
      </c>
      <c r="AK126" s="1005">
        <f t="shared" si="43"/>
        <v>93155</v>
      </c>
      <c r="AL126" s="1005">
        <f t="shared" si="44"/>
        <v>0</v>
      </c>
      <c r="AM126" s="1005">
        <v>141</v>
      </c>
      <c r="AN126" s="1005">
        <v>4.8</v>
      </c>
      <c r="AO126" s="1005">
        <v>112.8</v>
      </c>
      <c r="AP126" s="1005">
        <v>0.66990000000000005</v>
      </c>
      <c r="AQ126" s="1024">
        <f t="shared" si="59"/>
        <v>1.370127688172043</v>
      </c>
      <c r="AR126" s="1005">
        <v>4893</v>
      </c>
      <c r="AS126" s="1005">
        <f t="shared" si="45"/>
        <v>2143</v>
      </c>
      <c r="AT126" s="1005">
        <f t="shared" si="46"/>
        <v>2750</v>
      </c>
      <c r="AU126" s="1005">
        <v>141</v>
      </c>
      <c r="AV126" s="1005">
        <v>166.68</v>
      </c>
      <c r="AW126" s="1005">
        <v>166.68</v>
      </c>
      <c r="AX126" s="1005">
        <v>0.70299999999999996</v>
      </c>
      <c r="AY126" s="1024">
        <f t="shared" si="60"/>
        <v>5.3570714342852571E-2</v>
      </c>
      <c r="AZ126" s="1005">
        <v>6429</v>
      </c>
      <c r="BA126" s="1005">
        <f t="shared" si="47"/>
        <v>72006</v>
      </c>
      <c r="BB126" s="1005">
        <f t="shared" si="48"/>
        <v>0</v>
      </c>
      <c r="BC126" s="1005">
        <v>141</v>
      </c>
      <c r="BD126" s="1005">
        <v>197.16</v>
      </c>
      <c r="BE126" s="1005">
        <v>197.16</v>
      </c>
      <c r="BF126" s="1005">
        <v>0.74739999999999995</v>
      </c>
      <c r="BG126" s="1024">
        <f t="shared" si="61"/>
        <v>7.0578832322201052E-2</v>
      </c>
      <c r="BH126" s="1005">
        <v>10353</v>
      </c>
      <c r="BI126" s="1005">
        <f t="shared" si="49"/>
        <v>88012</v>
      </c>
      <c r="BJ126" s="1005">
        <f t="shared" si="50"/>
        <v>0</v>
      </c>
    </row>
    <row r="127" spans="1:62">
      <c r="A127" s="569" t="s">
        <v>2435</v>
      </c>
      <c r="B127" s="1004">
        <v>121</v>
      </c>
      <c r="C127" s="1005" t="s">
        <v>1890</v>
      </c>
      <c r="D127" s="1005" t="s">
        <v>2011</v>
      </c>
      <c r="E127" s="1004" t="s">
        <v>1274</v>
      </c>
      <c r="F127" s="1005" t="s">
        <v>55</v>
      </c>
      <c r="G127" s="1004">
        <v>141</v>
      </c>
      <c r="H127" s="1005">
        <v>81.16</v>
      </c>
      <c r="I127" s="1005">
        <v>112.8</v>
      </c>
      <c r="J127" s="1005">
        <v>0.98370000000000002</v>
      </c>
      <c r="K127" s="1024">
        <f t="shared" si="62"/>
        <v>0.24420212474672801</v>
      </c>
      <c r="L127" s="1005">
        <v>14270</v>
      </c>
      <c r="M127" s="1005">
        <f t="shared" si="37"/>
        <v>35061</v>
      </c>
      <c r="N127" s="1005">
        <f t="shared" si="38"/>
        <v>0</v>
      </c>
      <c r="O127" s="1005">
        <v>141</v>
      </c>
      <c r="P127" s="1005">
        <v>70.92</v>
      </c>
      <c r="Q127" s="1005">
        <v>112.8</v>
      </c>
      <c r="R127" s="1005">
        <v>0.9869</v>
      </c>
      <c r="S127" s="1024">
        <f t="shared" si="53"/>
        <v>0.24090069683241452</v>
      </c>
      <c r="T127" s="1005">
        <v>12711</v>
      </c>
      <c r="U127" s="1005">
        <f t="shared" si="39"/>
        <v>31659</v>
      </c>
      <c r="V127" s="1005">
        <f t="shared" si="40"/>
        <v>0</v>
      </c>
      <c r="W127" s="1005">
        <v>141</v>
      </c>
      <c r="X127" s="1005">
        <v>71.12</v>
      </c>
      <c r="Y127" s="1005">
        <v>112.8</v>
      </c>
      <c r="Z127" s="1005">
        <v>0.99160000000000004</v>
      </c>
      <c r="AA127" s="1024">
        <f t="shared" si="54"/>
        <v>0.20692725909261342</v>
      </c>
      <c r="AB127" s="1005">
        <v>10596</v>
      </c>
      <c r="AC127" s="1005">
        <f t="shared" si="41"/>
        <v>30724</v>
      </c>
      <c r="AD127" s="1005">
        <f t="shared" si="42"/>
        <v>0</v>
      </c>
      <c r="AE127" s="1005">
        <v>141</v>
      </c>
      <c r="AF127" s="1005">
        <v>57.52</v>
      </c>
      <c r="AG127" s="1005">
        <v>112.8</v>
      </c>
      <c r="AH127" s="1005">
        <v>0.98970000000000002</v>
      </c>
      <c r="AI127" s="1024">
        <f t="shared" si="55"/>
        <v>5.0309756681173066E-2</v>
      </c>
      <c r="AJ127" s="1005">
        <v>2153</v>
      </c>
      <c r="AK127" s="1005">
        <f t="shared" si="43"/>
        <v>25677</v>
      </c>
      <c r="AL127" s="1005">
        <f t="shared" si="44"/>
        <v>0</v>
      </c>
      <c r="AM127" s="1005">
        <v>141</v>
      </c>
      <c r="AN127" s="1005">
        <v>3.64</v>
      </c>
      <c r="AO127" s="1005">
        <v>112.8</v>
      </c>
      <c r="AP127" s="1005">
        <v>0.99019999999999997</v>
      </c>
      <c r="AQ127" s="1024">
        <f t="shared" si="59"/>
        <v>0.26512466028595055</v>
      </c>
      <c r="AR127" s="1005">
        <v>718</v>
      </c>
      <c r="AS127" s="1005">
        <f t="shared" si="45"/>
        <v>1625</v>
      </c>
      <c r="AT127" s="1005">
        <f t="shared" si="46"/>
        <v>0</v>
      </c>
      <c r="AU127" s="1005">
        <v>141</v>
      </c>
      <c r="AV127" s="1005">
        <v>6.56</v>
      </c>
      <c r="AW127" s="1005">
        <v>112.8</v>
      </c>
      <c r="AX127" s="1005">
        <v>0.98929999999999996</v>
      </c>
      <c r="AY127" s="1024">
        <f t="shared" si="60"/>
        <v>0.13973577235772358</v>
      </c>
      <c r="AZ127" s="1005">
        <v>660</v>
      </c>
      <c r="BA127" s="1005">
        <f t="shared" si="47"/>
        <v>2834</v>
      </c>
      <c r="BB127" s="1005">
        <f t="shared" si="48"/>
        <v>0</v>
      </c>
      <c r="BC127" s="1005">
        <v>141</v>
      </c>
      <c r="BD127" s="1005">
        <v>2.2799999999999998</v>
      </c>
      <c r="BE127" s="1005">
        <v>112.8</v>
      </c>
      <c r="BF127" s="1005">
        <v>0.98950000000000005</v>
      </c>
      <c r="BG127" s="1024">
        <f t="shared" si="61"/>
        <v>0.39497264667043958</v>
      </c>
      <c r="BH127" s="1005">
        <v>670</v>
      </c>
      <c r="BI127" s="1005">
        <f t="shared" si="49"/>
        <v>1018</v>
      </c>
      <c r="BJ127" s="1005">
        <f t="shared" si="50"/>
        <v>0</v>
      </c>
    </row>
    <row r="128" spans="1:62">
      <c r="A128" s="569" t="s">
        <v>2436</v>
      </c>
      <c r="B128" s="1004">
        <v>122</v>
      </c>
      <c r="C128" s="1005" t="s">
        <v>745</v>
      </c>
      <c r="D128" s="1005" t="s">
        <v>2203</v>
      </c>
      <c r="E128" s="1004" t="s">
        <v>1274</v>
      </c>
      <c r="F128" s="1005" t="s">
        <v>55</v>
      </c>
      <c r="G128" s="1004">
        <v>141</v>
      </c>
      <c r="H128" s="1005">
        <v>83.12</v>
      </c>
      <c r="I128" s="1005">
        <v>112.8</v>
      </c>
      <c r="J128" s="1005">
        <v>0.99960000000000004</v>
      </c>
      <c r="K128" s="1024">
        <f t="shared" si="62"/>
        <v>0.67838666987487972</v>
      </c>
      <c r="L128" s="1005">
        <v>40599</v>
      </c>
      <c r="M128" s="1005">
        <f t="shared" si="37"/>
        <v>35908</v>
      </c>
      <c r="N128" s="1005">
        <f t="shared" si="38"/>
        <v>4691</v>
      </c>
      <c r="O128" s="1005">
        <v>141</v>
      </c>
      <c r="P128" s="1005">
        <v>87.28</v>
      </c>
      <c r="Q128" s="1005">
        <v>112.8</v>
      </c>
      <c r="R128" s="1005">
        <v>0.95030000000000003</v>
      </c>
      <c r="S128" s="1024">
        <f t="shared" si="53"/>
        <v>0.64509353163222061</v>
      </c>
      <c r="T128" s="1005">
        <v>41890</v>
      </c>
      <c r="U128" s="1005">
        <f t="shared" si="39"/>
        <v>38962</v>
      </c>
      <c r="V128" s="1005">
        <f t="shared" si="40"/>
        <v>2928</v>
      </c>
      <c r="W128" s="1005">
        <v>141</v>
      </c>
      <c r="X128" s="1005">
        <v>90</v>
      </c>
      <c r="Y128" s="1005">
        <v>112.8</v>
      </c>
      <c r="Z128" s="1005">
        <v>0.99839999999999995</v>
      </c>
      <c r="AA128" s="1024">
        <f t="shared" si="54"/>
        <v>0.5587037037037037</v>
      </c>
      <c r="AB128" s="1005">
        <v>36204</v>
      </c>
      <c r="AC128" s="1005">
        <f t="shared" si="41"/>
        <v>38880</v>
      </c>
      <c r="AD128" s="1005">
        <f t="shared" si="42"/>
        <v>0</v>
      </c>
      <c r="AE128" s="1005">
        <v>141</v>
      </c>
      <c r="AF128" s="1005">
        <v>82</v>
      </c>
      <c r="AG128" s="1005">
        <v>112.8</v>
      </c>
      <c r="AH128" s="1005">
        <v>0.99829999999999997</v>
      </c>
      <c r="AI128" s="1024">
        <f t="shared" si="55"/>
        <v>0.70385851035929714</v>
      </c>
      <c r="AJ128" s="1005">
        <v>42941</v>
      </c>
      <c r="AK128" s="1005">
        <f t="shared" si="43"/>
        <v>36605</v>
      </c>
      <c r="AL128" s="1005">
        <f t="shared" si="44"/>
        <v>6336</v>
      </c>
      <c r="AM128" s="1005">
        <v>141</v>
      </c>
      <c r="AN128" s="1005">
        <v>76</v>
      </c>
      <c r="AO128" s="1005">
        <v>112.8</v>
      </c>
      <c r="AP128" s="1005">
        <v>0.99839999999999995</v>
      </c>
      <c r="AQ128" s="1024">
        <f t="shared" si="59"/>
        <v>0.69280560271646863</v>
      </c>
      <c r="AR128" s="1005">
        <v>39174</v>
      </c>
      <c r="AS128" s="1005">
        <f t="shared" si="45"/>
        <v>33926</v>
      </c>
      <c r="AT128" s="1005">
        <f t="shared" si="46"/>
        <v>5248</v>
      </c>
      <c r="AU128" s="1005">
        <v>141</v>
      </c>
      <c r="AV128" s="1005">
        <v>77.599999999999994</v>
      </c>
      <c r="AW128" s="1005">
        <v>112.8</v>
      </c>
      <c r="AX128" s="1005">
        <v>0.998</v>
      </c>
      <c r="AY128" s="1024">
        <f t="shared" si="60"/>
        <v>0.67126646620847663</v>
      </c>
      <c r="AZ128" s="1005">
        <v>37505</v>
      </c>
      <c r="BA128" s="1005">
        <f t="shared" si="47"/>
        <v>33523</v>
      </c>
      <c r="BB128" s="1005">
        <f t="shared" si="48"/>
        <v>3982</v>
      </c>
      <c r="BC128" s="1005">
        <v>141</v>
      </c>
      <c r="BD128" s="1005">
        <v>72.400000000000006</v>
      </c>
      <c r="BE128" s="1005">
        <v>112.8</v>
      </c>
      <c r="BF128" s="1005">
        <v>0.99860000000000004</v>
      </c>
      <c r="BG128" s="1024">
        <f t="shared" si="61"/>
        <v>0.72179647121725177</v>
      </c>
      <c r="BH128" s="1005">
        <v>38880</v>
      </c>
      <c r="BI128" s="1005">
        <f t="shared" si="49"/>
        <v>32319</v>
      </c>
      <c r="BJ128" s="1005">
        <f t="shared" si="50"/>
        <v>6561</v>
      </c>
    </row>
    <row r="129" spans="1:62">
      <c r="A129" s="569" t="s">
        <v>2437</v>
      </c>
      <c r="B129" s="1004">
        <v>123</v>
      </c>
      <c r="C129" s="1005" t="s">
        <v>2080</v>
      </c>
      <c r="D129" s="1005" t="s">
        <v>2051</v>
      </c>
      <c r="E129" s="1004" t="s">
        <v>1274</v>
      </c>
      <c r="F129" s="1005" t="s">
        <v>55</v>
      </c>
      <c r="G129" s="1004">
        <v>141</v>
      </c>
      <c r="H129" s="1005">
        <v>24.4</v>
      </c>
      <c r="I129" s="1005">
        <v>112.8</v>
      </c>
      <c r="J129" s="1005">
        <v>0.73909999999999998</v>
      </c>
      <c r="K129" s="1024">
        <f t="shared" si="62"/>
        <v>0.43078324225865211</v>
      </c>
      <c r="L129" s="1005">
        <v>7568</v>
      </c>
      <c r="M129" s="1005">
        <f t="shared" si="37"/>
        <v>10541</v>
      </c>
      <c r="N129" s="1005">
        <f t="shared" si="38"/>
        <v>0</v>
      </c>
      <c r="O129" s="1005">
        <v>141</v>
      </c>
      <c r="P129" s="1005">
        <v>28.8</v>
      </c>
      <c r="Q129" s="1005">
        <v>112.8</v>
      </c>
      <c r="R129" s="1005">
        <v>0.75090000000000001</v>
      </c>
      <c r="S129" s="1024">
        <f t="shared" si="53"/>
        <v>0.32416741338112304</v>
      </c>
      <c r="T129" s="1005">
        <v>6946</v>
      </c>
      <c r="U129" s="1005">
        <f t="shared" si="39"/>
        <v>12856</v>
      </c>
      <c r="V129" s="1005">
        <f t="shared" si="40"/>
        <v>0</v>
      </c>
      <c r="W129" s="1005">
        <v>141</v>
      </c>
      <c r="X129" s="1005">
        <v>29.76</v>
      </c>
      <c r="Y129" s="1005">
        <v>112.8</v>
      </c>
      <c r="Z129" s="1005">
        <v>0.70989999999999998</v>
      </c>
      <c r="AA129" s="1024">
        <f t="shared" si="54"/>
        <v>0.38521132019115889</v>
      </c>
      <c r="AB129" s="1005">
        <v>8254</v>
      </c>
      <c r="AC129" s="1005">
        <f t="shared" si="41"/>
        <v>12856</v>
      </c>
      <c r="AD129" s="1005">
        <f t="shared" si="42"/>
        <v>0</v>
      </c>
      <c r="AE129" s="1005">
        <v>141</v>
      </c>
      <c r="AF129" s="1005">
        <v>19.68</v>
      </c>
      <c r="AG129" s="1005">
        <v>112.8</v>
      </c>
      <c r="AH129" s="1005">
        <v>0.53100000000000003</v>
      </c>
      <c r="AI129" s="1024">
        <f t="shared" si="55"/>
        <v>0.55607461316548645</v>
      </c>
      <c r="AJ129" s="1005">
        <v>8142</v>
      </c>
      <c r="AK129" s="1005">
        <f t="shared" si="43"/>
        <v>8785</v>
      </c>
      <c r="AL129" s="1005">
        <f t="shared" si="44"/>
        <v>0</v>
      </c>
      <c r="AM129" s="1005">
        <v>141</v>
      </c>
      <c r="AN129" s="1005">
        <v>23.04</v>
      </c>
      <c r="AO129" s="1005">
        <v>112.8</v>
      </c>
      <c r="AP129" s="1005">
        <v>0.59609999999999996</v>
      </c>
      <c r="AQ129" s="1024">
        <f t="shared" si="59"/>
        <v>0.45561249253285546</v>
      </c>
      <c r="AR129" s="1005">
        <v>7810</v>
      </c>
      <c r="AS129" s="1005">
        <f t="shared" si="45"/>
        <v>10285</v>
      </c>
      <c r="AT129" s="1005">
        <f t="shared" si="46"/>
        <v>0</v>
      </c>
      <c r="AU129" s="1005">
        <v>141</v>
      </c>
      <c r="AV129" s="1005">
        <v>16.48</v>
      </c>
      <c r="AW129" s="1005">
        <v>112.8</v>
      </c>
      <c r="AX129" s="1005">
        <v>0.81259999999999999</v>
      </c>
      <c r="AY129" s="1024">
        <f t="shared" si="60"/>
        <v>0.4057106256742179</v>
      </c>
      <c r="AZ129" s="1005">
        <v>4814</v>
      </c>
      <c r="BA129" s="1005">
        <f t="shared" si="47"/>
        <v>7119</v>
      </c>
      <c r="BB129" s="1005">
        <f t="shared" si="48"/>
        <v>0</v>
      </c>
      <c r="BC129" s="1005">
        <v>141</v>
      </c>
      <c r="BD129" s="1005">
        <v>15.36</v>
      </c>
      <c r="BE129" s="1005">
        <v>112.8</v>
      </c>
      <c r="BF129" s="1005">
        <v>0.73209999999999997</v>
      </c>
      <c r="BG129" s="1024">
        <f t="shared" si="61"/>
        <v>0.4888062836021505</v>
      </c>
      <c r="BH129" s="1005">
        <v>5586</v>
      </c>
      <c r="BI129" s="1005">
        <f t="shared" si="49"/>
        <v>6857</v>
      </c>
      <c r="BJ129" s="1005">
        <f t="shared" si="50"/>
        <v>0</v>
      </c>
    </row>
    <row r="130" spans="1:62">
      <c r="A130" s="569" t="s">
        <v>2438</v>
      </c>
      <c r="B130" s="1004">
        <v>124</v>
      </c>
      <c r="C130" s="1005" t="s">
        <v>659</v>
      </c>
      <c r="D130" s="1005" t="s">
        <v>2011</v>
      </c>
      <c r="E130" s="1004" t="s">
        <v>1274</v>
      </c>
      <c r="F130" s="1005" t="s">
        <v>55</v>
      </c>
      <c r="G130" s="1004">
        <v>142</v>
      </c>
      <c r="H130" s="1005">
        <v>127.36</v>
      </c>
      <c r="I130" s="1005">
        <v>127.36</v>
      </c>
      <c r="J130" s="1005">
        <v>0.72899999999999998</v>
      </c>
      <c r="K130" s="1024">
        <f t="shared" si="62"/>
        <v>0.19172468243997767</v>
      </c>
      <c r="L130" s="1005">
        <v>17581</v>
      </c>
      <c r="M130" s="1005">
        <f t="shared" si="37"/>
        <v>55020</v>
      </c>
      <c r="N130" s="1005">
        <f t="shared" si="38"/>
        <v>0</v>
      </c>
      <c r="O130" s="1005">
        <v>142</v>
      </c>
      <c r="P130" s="1005">
        <v>118.08</v>
      </c>
      <c r="Q130" s="1005">
        <v>118.08</v>
      </c>
      <c r="R130" s="1005">
        <v>0.72570000000000001</v>
      </c>
      <c r="S130" s="1024">
        <f t="shared" si="53"/>
        <v>0.14221723198414779</v>
      </c>
      <c r="T130" s="1005">
        <v>12494</v>
      </c>
      <c r="U130" s="1005">
        <f t="shared" si="39"/>
        <v>52711</v>
      </c>
      <c r="V130" s="1005">
        <f t="shared" si="40"/>
        <v>0</v>
      </c>
      <c r="W130" s="1005">
        <v>142</v>
      </c>
      <c r="X130" s="1005">
        <v>10.96</v>
      </c>
      <c r="Y130" s="1005">
        <v>113.6</v>
      </c>
      <c r="Z130" s="1005">
        <v>0.85980000000000001</v>
      </c>
      <c r="AA130" s="1024">
        <f t="shared" si="54"/>
        <v>0.3292274939172749</v>
      </c>
      <c r="AB130" s="1005">
        <v>2598</v>
      </c>
      <c r="AC130" s="1005">
        <f t="shared" si="41"/>
        <v>4735</v>
      </c>
      <c r="AD130" s="1005">
        <f t="shared" si="42"/>
        <v>0</v>
      </c>
      <c r="AE130" s="1005">
        <v>142</v>
      </c>
      <c r="AF130" s="1005">
        <v>7.6</v>
      </c>
      <c r="AG130" s="1005">
        <v>113.6</v>
      </c>
      <c r="AH130" s="1005">
        <v>0.84150000000000003</v>
      </c>
      <c r="AI130" s="1024">
        <f t="shared" si="55"/>
        <v>0.42869269949066219</v>
      </c>
      <c r="AJ130" s="1005">
        <v>2424</v>
      </c>
      <c r="AK130" s="1005">
        <f t="shared" si="43"/>
        <v>3393</v>
      </c>
      <c r="AL130" s="1005">
        <f t="shared" si="44"/>
        <v>0</v>
      </c>
      <c r="AM130" s="1005">
        <v>142</v>
      </c>
      <c r="AN130" s="1005">
        <v>10.88</v>
      </c>
      <c r="AO130" s="1005">
        <v>113.6</v>
      </c>
      <c r="AP130" s="1005">
        <v>0.69630000000000003</v>
      </c>
      <c r="AQ130" s="1024">
        <f t="shared" si="59"/>
        <v>0.33280953510436434</v>
      </c>
      <c r="AR130" s="1005">
        <v>2694</v>
      </c>
      <c r="AS130" s="1005">
        <f t="shared" si="45"/>
        <v>4857</v>
      </c>
      <c r="AT130" s="1005">
        <f t="shared" si="46"/>
        <v>0</v>
      </c>
      <c r="AU130" s="1005">
        <v>142</v>
      </c>
      <c r="AV130" s="1005">
        <v>20.96</v>
      </c>
      <c r="AW130" s="1005">
        <v>113.6</v>
      </c>
      <c r="AX130" s="1005">
        <v>0.70550000000000002</v>
      </c>
      <c r="AY130" s="1024">
        <f t="shared" si="60"/>
        <v>0.18540606446140798</v>
      </c>
      <c r="AZ130" s="1005">
        <v>2798</v>
      </c>
      <c r="BA130" s="1005">
        <f t="shared" si="47"/>
        <v>9055</v>
      </c>
      <c r="BB130" s="1005">
        <f t="shared" si="48"/>
        <v>0</v>
      </c>
      <c r="BC130" s="1005">
        <v>142</v>
      </c>
      <c r="BD130" s="1005">
        <v>10.08</v>
      </c>
      <c r="BE130" s="1005">
        <v>113.6</v>
      </c>
      <c r="BF130" s="1005">
        <v>0.59179999999999999</v>
      </c>
      <c r="BG130" s="1024">
        <f t="shared" si="61"/>
        <v>0.40215907151391023</v>
      </c>
      <c r="BH130" s="1005">
        <v>3016</v>
      </c>
      <c r="BI130" s="1005">
        <f t="shared" si="49"/>
        <v>4500</v>
      </c>
      <c r="BJ130" s="1005">
        <f t="shared" si="50"/>
        <v>0</v>
      </c>
    </row>
    <row r="131" spans="1:62">
      <c r="A131" s="569" t="s">
        <v>2439</v>
      </c>
      <c r="B131" s="1004">
        <v>125</v>
      </c>
      <c r="C131" s="1005" t="s">
        <v>1369</v>
      </c>
      <c r="D131" s="1005" t="s">
        <v>2054</v>
      </c>
      <c r="E131" s="1004" t="s">
        <v>1274</v>
      </c>
      <c r="F131" s="1005" t="s">
        <v>55</v>
      </c>
      <c r="G131" s="1004">
        <v>142</v>
      </c>
      <c r="H131" s="1005">
        <v>97.68</v>
      </c>
      <c r="I131" s="1005">
        <v>142</v>
      </c>
      <c r="J131" s="1005">
        <v>0.87009999999999998</v>
      </c>
      <c r="K131" s="1024">
        <f t="shared" si="62"/>
        <v>0.19478285103285101</v>
      </c>
      <c r="L131" s="1005">
        <v>13699</v>
      </c>
      <c r="M131" s="1005">
        <f t="shared" si="37"/>
        <v>42198</v>
      </c>
      <c r="N131" s="1005">
        <f t="shared" si="38"/>
        <v>0</v>
      </c>
      <c r="O131" s="1005">
        <v>142</v>
      </c>
      <c r="P131" s="1005">
        <v>139.76</v>
      </c>
      <c r="Q131" s="1005">
        <v>142</v>
      </c>
      <c r="R131" s="1005">
        <v>0.85970000000000002</v>
      </c>
      <c r="S131" s="1024">
        <f t="shared" si="53"/>
        <v>0.17907041872087945</v>
      </c>
      <c r="T131" s="1005">
        <v>18620</v>
      </c>
      <c r="U131" s="1005">
        <f t="shared" si="39"/>
        <v>62389</v>
      </c>
      <c r="V131" s="1005">
        <f t="shared" si="40"/>
        <v>0</v>
      </c>
      <c r="W131" s="1005">
        <v>142</v>
      </c>
      <c r="X131" s="1005">
        <v>87.52</v>
      </c>
      <c r="Y131" s="1005">
        <v>142</v>
      </c>
      <c r="Z131" s="1005">
        <v>0.85119999999999996</v>
      </c>
      <c r="AA131" s="1024">
        <f t="shared" si="54"/>
        <v>0.39881360450944547</v>
      </c>
      <c r="AB131" s="1005">
        <v>25131</v>
      </c>
      <c r="AC131" s="1005">
        <f t="shared" si="41"/>
        <v>37809</v>
      </c>
      <c r="AD131" s="1005">
        <f t="shared" si="42"/>
        <v>0</v>
      </c>
      <c r="AE131" s="1005">
        <v>142</v>
      </c>
      <c r="AF131" s="1005">
        <v>115.84</v>
      </c>
      <c r="AG131" s="1005">
        <v>142</v>
      </c>
      <c r="AH131" s="1005">
        <v>0.8498</v>
      </c>
      <c r="AI131" s="1024">
        <f t="shared" si="55"/>
        <v>0.38743418805322877</v>
      </c>
      <c r="AJ131" s="1005">
        <v>33391</v>
      </c>
      <c r="AK131" s="1005">
        <f t="shared" si="43"/>
        <v>51711</v>
      </c>
      <c r="AL131" s="1005">
        <f t="shared" si="44"/>
        <v>0</v>
      </c>
      <c r="AM131" s="1005">
        <v>142</v>
      </c>
      <c r="AN131" s="1005">
        <v>116.56</v>
      </c>
      <c r="AO131" s="1005">
        <v>142</v>
      </c>
      <c r="AP131" s="1005">
        <v>0.84109999999999996</v>
      </c>
      <c r="AQ131" s="1024">
        <f t="shared" si="59"/>
        <v>0.31325875823794658</v>
      </c>
      <c r="AR131" s="1005">
        <v>27166</v>
      </c>
      <c r="AS131" s="1005">
        <f t="shared" si="45"/>
        <v>52032</v>
      </c>
      <c r="AT131" s="1005">
        <f t="shared" si="46"/>
        <v>0</v>
      </c>
      <c r="AU131" s="1005">
        <v>142</v>
      </c>
      <c r="AV131" s="1005">
        <v>82.4</v>
      </c>
      <c r="AW131" s="1005">
        <v>142</v>
      </c>
      <c r="AX131" s="1005">
        <v>0.82809999999999995</v>
      </c>
      <c r="AY131" s="1024">
        <f t="shared" si="60"/>
        <v>0.32992853290183383</v>
      </c>
      <c r="AZ131" s="1005">
        <v>19574</v>
      </c>
      <c r="BA131" s="1005">
        <f t="shared" si="47"/>
        <v>35597</v>
      </c>
      <c r="BB131" s="1005">
        <f t="shared" si="48"/>
        <v>0</v>
      </c>
      <c r="BC131" s="1005">
        <v>142</v>
      </c>
      <c r="BD131" s="1005">
        <v>130.08000000000001</v>
      </c>
      <c r="BE131" s="1005">
        <v>142</v>
      </c>
      <c r="BF131" s="1005">
        <v>0.81889999999999996</v>
      </c>
      <c r="BG131" s="1024">
        <f t="shared" si="61"/>
        <v>0.39369899747384568</v>
      </c>
      <c r="BH131" s="1005">
        <v>38102</v>
      </c>
      <c r="BI131" s="1005">
        <f t="shared" si="49"/>
        <v>58068</v>
      </c>
      <c r="BJ131" s="1005">
        <f t="shared" si="50"/>
        <v>0</v>
      </c>
    </row>
    <row r="132" spans="1:62">
      <c r="A132" s="569" t="s">
        <v>2440</v>
      </c>
      <c r="B132" s="1004">
        <v>126</v>
      </c>
      <c r="C132" s="1005" t="s">
        <v>988</v>
      </c>
      <c r="D132" s="1005" t="s">
        <v>2011</v>
      </c>
      <c r="E132" s="1004" t="s">
        <v>1274</v>
      </c>
      <c r="F132" s="1005" t="s">
        <v>55</v>
      </c>
      <c r="G132" s="1004">
        <v>142</v>
      </c>
      <c r="H132" s="1005">
        <v>142</v>
      </c>
      <c r="I132" s="1005">
        <v>142</v>
      </c>
      <c r="J132" s="1005">
        <v>0.53800000000000003</v>
      </c>
      <c r="K132" s="1024">
        <f t="shared" si="62"/>
        <v>6.9405320813771515E-2</v>
      </c>
      <c r="L132" s="1005">
        <v>7096</v>
      </c>
      <c r="M132" s="1005">
        <f t="shared" si="37"/>
        <v>61344</v>
      </c>
      <c r="N132" s="1005">
        <f t="shared" si="38"/>
        <v>0</v>
      </c>
      <c r="O132" s="1005">
        <v>142</v>
      </c>
      <c r="P132" s="1005">
        <v>148.96</v>
      </c>
      <c r="Q132" s="1005">
        <v>148.96</v>
      </c>
      <c r="R132" s="1005">
        <v>0.55000000000000004</v>
      </c>
      <c r="S132" s="1024">
        <f t="shared" si="53"/>
        <v>8.2606790593996504E-2</v>
      </c>
      <c r="T132" s="1005">
        <v>9155</v>
      </c>
      <c r="U132" s="1005">
        <f t="shared" si="39"/>
        <v>66496</v>
      </c>
      <c r="V132" s="1005">
        <f t="shared" si="40"/>
        <v>0</v>
      </c>
      <c r="W132" s="1005">
        <v>142</v>
      </c>
      <c r="X132" s="1005">
        <v>156.88</v>
      </c>
      <c r="Y132" s="1005">
        <v>156.88</v>
      </c>
      <c r="Z132" s="1005">
        <v>0.4471</v>
      </c>
      <c r="AA132" s="1024">
        <f t="shared" si="54"/>
        <v>8.3414782707235541E-2</v>
      </c>
      <c r="AB132" s="1005">
        <v>9422</v>
      </c>
      <c r="AC132" s="1005">
        <f t="shared" si="41"/>
        <v>67772</v>
      </c>
      <c r="AD132" s="1005">
        <f t="shared" si="42"/>
        <v>0</v>
      </c>
      <c r="AE132" s="1005">
        <v>142</v>
      </c>
      <c r="AF132" s="1005">
        <v>142.80000000000001</v>
      </c>
      <c r="AG132" s="1005">
        <v>142.80000000000001</v>
      </c>
      <c r="AH132" s="1005">
        <v>0.3589</v>
      </c>
      <c r="AI132" s="1024">
        <f t="shared" si="55"/>
        <v>6.0681530676786839E-2</v>
      </c>
      <c r="AJ132" s="1005">
        <v>6447</v>
      </c>
      <c r="AK132" s="1005">
        <f t="shared" si="43"/>
        <v>63746</v>
      </c>
      <c r="AL132" s="1005">
        <f t="shared" si="44"/>
        <v>0</v>
      </c>
      <c r="AM132" s="1005">
        <v>142</v>
      </c>
      <c r="AN132" s="1005">
        <v>133.04</v>
      </c>
      <c r="AO132" s="1005">
        <v>133.04</v>
      </c>
      <c r="AP132" s="1005">
        <v>0.29260000000000003</v>
      </c>
      <c r="AQ132" s="1024">
        <f t="shared" si="59"/>
        <v>5.7313589897775109E-2</v>
      </c>
      <c r="AR132" s="1005">
        <v>5673</v>
      </c>
      <c r="AS132" s="1005">
        <f t="shared" si="45"/>
        <v>59389</v>
      </c>
      <c r="AT132" s="1005">
        <f t="shared" si="46"/>
        <v>0</v>
      </c>
      <c r="AU132" s="1005">
        <v>142</v>
      </c>
      <c r="AV132" s="1005">
        <v>130</v>
      </c>
      <c r="AW132" s="1005">
        <v>130</v>
      </c>
      <c r="AX132" s="1005">
        <v>0.36020000000000002</v>
      </c>
      <c r="AY132" s="1024">
        <f t="shared" si="60"/>
        <v>5.8183760683760681E-2</v>
      </c>
      <c r="AZ132" s="1005">
        <v>5446</v>
      </c>
      <c r="BA132" s="1005">
        <f t="shared" si="47"/>
        <v>56160</v>
      </c>
      <c r="BB132" s="1005">
        <f t="shared" si="48"/>
        <v>0</v>
      </c>
      <c r="BC132" s="1005">
        <v>142</v>
      </c>
      <c r="BD132" s="1005">
        <v>122.56</v>
      </c>
      <c r="BE132" s="1005">
        <v>122.56</v>
      </c>
      <c r="BF132" s="1005">
        <v>0.46029999999999999</v>
      </c>
      <c r="BG132" s="1024">
        <f t="shared" si="61"/>
        <v>0.1182435989219237</v>
      </c>
      <c r="BH132" s="1005">
        <v>10782</v>
      </c>
      <c r="BI132" s="1005">
        <f t="shared" si="49"/>
        <v>54711</v>
      </c>
      <c r="BJ132" s="1005">
        <f t="shared" si="50"/>
        <v>0</v>
      </c>
    </row>
    <row r="133" spans="1:62">
      <c r="A133" s="569" t="s">
        <v>2441</v>
      </c>
      <c r="B133" s="1004">
        <v>127</v>
      </c>
      <c r="C133" s="1005" t="s">
        <v>1841</v>
      </c>
      <c r="D133" s="1005" t="s">
        <v>2213</v>
      </c>
      <c r="E133" s="1004" t="s">
        <v>1274</v>
      </c>
      <c r="F133" s="1005" t="s">
        <v>55</v>
      </c>
      <c r="G133" s="1004">
        <v>142</v>
      </c>
      <c r="H133" s="1005">
        <v>60.96</v>
      </c>
      <c r="I133" s="1005">
        <v>113.6</v>
      </c>
      <c r="J133" s="1005">
        <v>0.8377</v>
      </c>
      <c r="K133" s="1024">
        <f t="shared" si="62"/>
        <v>0.5478546952464276</v>
      </c>
      <c r="L133" s="1005">
        <v>24046</v>
      </c>
      <c r="M133" s="1005">
        <f t="shared" si="37"/>
        <v>26335</v>
      </c>
      <c r="N133" s="1005">
        <f t="shared" si="38"/>
        <v>0</v>
      </c>
      <c r="O133" s="1005">
        <v>142</v>
      </c>
      <c r="P133" s="1005">
        <v>70.64</v>
      </c>
      <c r="Q133" s="1005">
        <v>113.6</v>
      </c>
      <c r="R133" s="1005">
        <v>0.83560000000000001</v>
      </c>
      <c r="S133" s="1024">
        <f t="shared" si="53"/>
        <v>0.45789113968752659</v>
      </c>
      <c r="T133" s="1005">
        <v>24065</v>
      </c>
      <c r="U133" s="1005">
        <f t="shared" si="39"/>
        <v>31534</v>
      </c>
      <c r="V133" s="1005">
        <f t="shared" si="40"/>
        <v>0</v>
      </c>
      <c r="W133" s="1005">
        <v>142</v>
      </c>
      <c r="X133" s="1005">
        <v>76</v>
      </c>
      <c r="Y133" s="1005">
        <v>113.6</v>
      </c>
      <c r="Z133" s="1005">
        <v>0.91659999999999997</v>
      </c>
      <c r="AA133" s="1024">
        <f t="shared" si="54"/>
        <v>0.40787646198830407</v>
      </c>
      <c r="AB133" s="1005">
        <v>22319</v>
      </c>
      <c r="AC133" s="1005">
        <f t="shared" si="41"/>
        <v>32832</v>
      </c>
      <c r="AD133" s="1005">
        <f t="shared" si="42"/>
        <v>0</v>
      </c>
      <c r="AE133" s="1005">
        <v>142</v>
      </c>
      <c r="AF133" s="1005">
        <v>90.72</v>
      </c>
      <c r="AG133" s="1005">
        <v>113.6</v>
      </c>
      <c r="AH133" s="1005">
        <v>0.99</v>
      </c>
      <c r="AI133" s="1024">
        <f t="shared" si="55"/>
        <v>0.33467327094119215</v>
      </c>
      <c r="AJ133" s="1005">
        <v>22589</v>
      </c>
      <c r="AK133" s="1005">
        <f t="shared" si="43"/>
        <v>40497</v>
      </c>
      <c r="AL133" s="1005">
        <f t="shared" si="44"/>
        <v>0</v>
      </c>
      <c r="AM133" s="1005">
        <v>142</v>
      </c>
      <c r="AN133" s="1005">
        <v>71.760000000000005</v>
      </c>
      <c r="AO133" s="1005">
        <v>113.6</v>
      </c>
      <c r="AP133" s="1005">
        <v>0.98309999999999997</v>
      </c>
      <c r="AQ133" s="1024">
        <f t="shared" si="59"/>
        <v>0.4174608312055717</v>
      </c>
      <c r="AR133" s="1005">
        <v>22288</v>
      </c>
      <c r="AS133" s="1005">
        <f t="shared" si="45"/>
        <v>32034</v>
      </c>
      <c r="AT133" s="1005">
        <f t="shared" si="46"/>
        <v>0</v>
      </c>
      <c r="AU133" s="1005">
        <v>142</v>
      </c>
      <c r="AV133" s="1005">
        <v>70.08</v>
      </c>
      <c r="AW133" s="1005">
        <v>113.6</v>
      </c>
      <c r="AX133" s="1005">
        <v>0.98709999999999998</v>
      </c>
      <c r="AY133" s="1024">
        <f t="shared" si="60"/>
        <v>0.44373890157280571</v>
      </c>
      <c r="AZ133" s="1005">
        <v>22390</v>
      </c>
      <c r="BA133" s="1005">
        <f t="shared" si="47"/>
        <v>30275</v>
      </c>
      <c r="BB133" s="1005">
        <f t="shared" si="48"/>
        <v>0</v>
      </c>
      <c r="BC133" s="1005">
        <v>142</v>
      </c>
      <c r="BD133" s="1005">
        <v>72.16</v>
      </c>
      <c r="BE133" s="1005">
        <v>113.6</v>
      </c>
      <c r="BF133" s="1005">
        <v>0.9849</v>
      </c>
      <c r="BG133" s="1024">
        <f t="shared" si="61"/>
        <v>0.48795761509667884</v>
      </c>
      <c r="BH133" s="1005">
        <v>26197</v>
      </c>
      <c r="BI133" s="1005">
        <f t="shared" si="49"/>
        <v>32212</v>
      </c>
      <c r="BJ133" s="1005">
        <f t="shared" si="50"/>
        <v>0</v>
      </c>
    </row>
    <row r="134" spans="1:62">
      <c r="A134" s="569" t="s">
        <v>2442</v>
      </c>
      <c r="B134" s="1004">
        <v>128</v>
      </c>
      <c r="C134" s="1005" t="s">
        <v>611</v>
      </c>
      <c r="D134" s="1005" t="s">
        <v>2054</v>
      </c>
      <c r="E134" s="1004" t="s">
        <v>1274</v>
      </c>
      <c r="F134" s="1005" t="s">
        <v>55</v>
      </c>
      <c r="G134" s="1004">
        <v>144</v>
      </c>
      <c r="H134" s="1005">
        <v>185.25</v>
      </c>
      <c r="I134" s="1005">
        <v>185.25</v>
      </c>
      <c r="J134" s="1005">
        <v>0.82540000000000002</v>
      </c>
      <c r="K134" s="1024">
        <f t="shared" si="62"/>
        <v>0.31508472034787827</v>
      </c>
      <c r="L134" s="1005">
        <v>42026</v>
      </c>
      <c r="M134" s="1005">
        <f t="shared" si="37"/>
        <v>80028</v>
      </c>
      <c r="N134" s="1005">
        <f t="shared" si="38"/>
        <v>0</v>
      </c>
      <c r="O134" s="1005">
        <v>144</v>
      </c>
      <c r="P134" s="1005">
        <v>221.25</v>
      </c>
      <c r="Q134" s="1005">
        <v>221.25</v>
      </c>
      <c r="R134" s="1005">
        <v>0.8407</v>
      </c>
      <c r="S134" s="1024">
        <f t="shared" si="53"/>
        <v>0.44199623352165723</v>
      </c>
      <c r="T134" s="1005">
        <v>72757</v>
      </c>
      <c r="U134" s="1005">
        <f t="shared" si="39"/>
        <v>98766</v>
      </c>
      <c r="V134" s="1005">
        <f t="shared" si="40"/>
        <v>0</v>
      </c>
      <c r="W134" s="1005">
        <v>144</v>
      </c>
      <c r="X134" s="1005">
        <v>167.25</v>
      </c>
      <c r="Y134" s="1005">
        <v>167.25</v>
      </c>
      <c r="Z134" s="1005">
        <v>0.77410000000000001</v>
      </c>
      <c r="AA134" s="1024">
        <f t="shared" si="54"/>
        <v>0.19741737252948016</v>
      </c>
      <c r="AB134" s="1005">
        <v>23773</v>
      </c>
      <c r="AC134" s="1005">
        <f t="shared" si="41"/>
        <v>72252</v>
      </c>
      <c r="AD134" s="1005">
        <f t="shared" si="42"/>
        <v>0</v>
      </c>
      <c r="AE134" s="1005">
        <v>144</v>
      </c>
      <c r="AF134" s="1005">
        <v>185.25</v>
      </c>
      <c r="AG134" s="1005">
        <v>185.25</v>
      </c>
      <c r="AH134" s="1005">
        <v>0.77090000000000003</v>
      </c>
      <c r="AI134" s="1024">
        <f t="shared" si="55"/>
        <v>0.32894374065851145</v>
      </c>
      <c r="AJ134" s="1005">
        <v>45337</v>
      </c>
      <c r="AK134" s="1005">
        <f t="shared" si="43"/>
        <v>82696</v>
      </c>
      <c r="AL134" s="1005">
        <f t="shared" si="44"/>
        <v>0</v>
      </c>
      <c r="AM134" s="1005">
        <v>144</v>
      </c>
      <c r="AN134" s="1005">
        <v>192.77</v>
      </c>
      <c r="AO134" s="1005">
        <v>192.77</v>
      </c>
      <c r="AP134" s="1005">
        <v>0.74829999999999997</v>
      </c>
      <c r="AQ134" s="1024">
        <f t="shared" si="59"/>
        <v>0.46086037123743767</v>
      </c>
      <c r="AR134" s="1005">
        <v>66097</v>
      </c>
      <c r="AS134" s="1005">
        <f t="shared" si="45"/>
        <v>86053</v>
      </c>
      <c r="AT134" s="1005">
        <f t="shared" si="46"/>
        <v>0</v>
      </c>
      <c r="AU134" s="1005">
        <v>144</v>
      </c>
      <c r="AV134" s="1005">
        <v>218.45</v>
      </c>
      <c r="AW134" s="1005">
        <v>218.45</v>
      </c>
      <c r="AX134" s="1005">
        <v>0.73870000000000002</v>
      </c>
      <c r="AY134" s="1024">
        <f t="shared" si="60"/>
        <v>0.37931385264871187</v>
      </c>
      <c r="AZ134" s="1005">
        <v>59660</v>
      </c>
      <c r="BA134" s="1005">
        <f t="shared" si="47"/>
        <v>94370</v>
      </c>
      <c r="BB134" s="1005">
        <f t="shared" si="48"/>
        <v>0</v>
      </c>
      <c r="BC134" s="1005">
        <v>144</v>
      </c>
      <c r="BD134" s="1005">
        <v>127.25</v>
      </c>
      <c r="BE134" s="1005">
        <v>144</v>
      </c>
      <c r="BF134" s="1005">
        <v>0.6724</v>
      </c>
      <c r="BG134" s="1024">
        <f t="shared" si="61"/>
        <v>0.22448613135602172</v>
      </c>
      <c r="BH134" s="1005">
        <v>21253</v>
      </c>
      <c r="BI134" s="1005">
        <f t="shared" si="49"/>
        <v>56804</v>
      </c>
      <c r="BJ134" s="1005">
        <f t="shared" si="50"/>
        <v>0</v>
      </c>
    </row>
    <row r="135" spans="1:62">
      <c r="A135" s="569" t="s">
        <v>2443</v>
      </c>
      <c r="B135" s="1004">
        <v>129</v>
      </c>
      <c r="C135" s="1005" t="s">
        <v>256</v>
      </c>
      <c r="D135" s="1005" t="s">
        <v>2203</v>
      </c>
      <c r="E135" s="1004" t="s">
        <v>1274</v>
      </c>
      <c r="F135" s="1005" t="s">
        <v>55</v>
      </c>
      <c r="G135" s="1004">
        <v>144</v>
      </c>
      <c r="H135" s="1005">
        <v>72.44</v>
      </c>
      <c r="I135" s="1005">
        <v>115.2</v>
      </c>
      <c r="J135" s="1005">
        <v>0.85929999999999995</v>
      </c>
      <c r="K135" s="1024">
        <f t="shared" si="62"/>
        <v>0.26508528130560161</v>
      </c>
      <c r="L135" s="1005">
        <v>13826</v>
      </c>
      <c r="M135" s="1005">
        <f t="shared" ref="M135:M198" si="63">+ROUND(24*30*H135*0.6,0)</f>
        <v>31294</v>
      </c>
      <c r="N135" s="1005">
        <f t="shared" ref="N135:N198" si="64">+MAX((L135-M135),0)</f>
        <v>0</v>
      </c>
      <c r="O135" s="1005">
        <v>144</v>
      </c>
      <c r="P135" s="1005">
        <v>93.12</v>
      </c>
      <c r="Q135" s="1005">
        <v>115.2</v>
      </c>
      <c r="R135" s="1005">
        <v>0.84499999999999997</v>
      </c>
      <c r="S135" s="1024">
        <f t="shared" si="53"/>
        <v>0.22050689594649522</v>
      </c>
      <c r="T135" s="1005">
        <v>15277</v>
      </c>
      <c r="U135" s="1005">
        <f t="shared" ref="U135:U198" si="65">+ROUND(24*31*P135*0.6,0)</f>
        <v>41569</v>
      </c>
      <c r="V135" s="1005">
        <f t="shared" ref="V135:V198" si="66">+MAX((T135-U135),0)</f>
        <v>0</v>
      </c>
      <c r="W135" s="1005">
        <v>144</v>
      </c>
      <c r="X135" s="1005">
        <v>75.680000000000007</v>
      </c>
      <c r="Y135" s="1005">
        <v>115.2</v>
      </c>
      <c r="Z135" s="1005">
        <v>0.83879999999999999</v>
      </c>
      <c r="AA135" s="1024">
        <f t="shared" si="54"/>
        <v>0.28910103946441151</v>
      </c>
      <c r="AB135" s="1005">
        <v>15753</v>
      </c>
      <c r="AC135" s="1005">
        <f t="shared" ref="AC135:AC198" si="67">+ROUND(24*30*X135*0.6,0)</f>
        <v>32694</v>
      </c>
      <c r="AD135" s="1005">
        <f t="shared" ref="AD135:AD198" si="68">+MAX((AB135-AC135),0)</f>
        <v>0</v>
      </c>
      <c r="AE135" s="1005">
        <v>144</v>
      </c>
      <c r="AF135" s="1005">
        <v>60.64</v>
      </c>
      <c r="AG135" s="1005">
        <v>115.2</v>
      </c>
      <c r="AH135" s="1005">
        <v>0.81759999999999999</v>
      </c>
      <c r="AI135" s="1024">
        <f t="shared" si="55"/>
        <v>0.29933841887252816</v>
      </c>
      <c r="AJ135" s="1005">
        <v>13505</v>
      </c>
      <c r="AK135" s="1005">
        <f t="shared" ref="AK135:AK198" si="69">+ROUND(24*31*AF135*0.6,0)</f>
        <v>27070</v>
      </c>
      <c r="AL135" s="1005">
        <f t="shared" ref="AL135:AL198" si="70">+MAX((AJ135-AK135),0)</f>
        <v>0</v>
      </c>
      <c r="AM135" s="1005">
        <v>144</v>
      </c>
      <c r="AN135" s="1005">
        <v>72.64</v>
      </c>
      <c r="AO135" s="1005">
        <v>115.2</v>
      </c>
      <c r="AP135" s="1005">
        <v>0.81730000000000003</v>
      </c>
      <c r="AQ135" s="1024">
        <f t="shared" si="59"/>
        <v>0.22352091326796455</v>
      </c>
      <c r="AR135" s="1005">
        <v>12080</v>
      </c>
      <c r="AS135" s="1005">
        <f t="shared" ref="AS135:AS198" si="71">+ROUND(24*31*AN135*0.6,0)</f>
        <v>32426</v>
      </c>
      <c r="AT135" s="1005">
        <f t="shared" ref="AT135:AT198" si="72">+MAX((AR135-AS135),0)</f>
        <v>0</v>
      </c>
      <c r="AU135" s="1005">
        <v>144</v>
      </c>
      <c r="AV135" s="1005">
        <v>60.4</v>
      </c>
      <c r="AW135" s="1005">
        <v>115.2</v>
      </c>
      <c r="AX135" s="1005">
        <v>0.8175</v>
      </c>
      <c r="AY135" s="1024">
        <f t="shared" si="60"/>
        <v>0.24721762325239147</v>
      </c>
      <c r="AZ135" s="1005">
        <v>10751</v>
      </c>
      <c r="BA135" s="1005">
        <f t="shared" ref="BA135:BA198" si="73">+ROUND(24*30*AV135*0.6,0)</f>
        <v>26093</v>
      </c>
      <c r="BB135" s="1005">
        <f t="shared" ref="BB135:BB198" si="74">+MAX((AZ135-BA135),0)</f>
        <v>0</v>
      </c>
      <c r="BC135" s="1005">
        <v>144</v>
      </c>
      <c r="BD135" s="1005">
        <v>66.959999999999994</v>
      </c>
      <c r="BE135" s="1005">
        <v>115.2</v>
      </c>
      <c r="BF135" s="1005">
        <v>0.79579999999999995</v>
      </c>
      <c r="BG135" s="1024">
        <f t="shared" si="61"/>
        <v>0.23393038373093872</v>
      </c>
      <c r="BH135" s="1005">
        <v>11654</v>
      </c>
      <c r="BI135" s="1005">
        <f t="shared" ref="BI135:BI198" si="75">+ROUND(24*31*BD135*0.6,0)</f>
        <v>29891</v>
      </c>
      <c r="BJ135" s="1005">
        <f t="shared" ref="BJ135:BJ198" si="76">+MAX((BH135-BI135),0)</f>
        <v>0</v>
      </c>
    </row>
    <row r="136" spans="1:62">
      <c r="A136" s="569" t="s">
        <v>2444</v>
      </c>
      <c r="B136" s="1004">
        <v>130</v>
      </c>
      <c r="C136" s="1005" t="s">
        <v>674</v>
      </c>
      <c r="D136" s="1005" t="s">
        <v>2054</v>
      </c>
      <c r="E136" s="1004" t="s">
        <v>1274</v>
      </c>
      <c r="F136" s="1005" t="s">
        <v>55</v>
      </c>
      <c r="G136" s="1004">
        <v>144.9</v>
      </c>
      <c r="H136" s="1005">
        <v>73.599999999999994</v>
      </c>
      <c r="I136" s="1005">
        <v>144.9</v>
      </c>
      <c r="J136" s="1005">
        <v>0.95579999999999998</v>
      </c>
      <c r="K136" s="1024">
        <f t="shared" si="62"/>
        <v>0.26832352053140102</v>
      </c>
      <c r="L136" s="1005">
        <v>14219</v>
      </c>
      <c r="M136" s="1005">
        <f t="shared" si="63"/>
        <v>31795</v>
      </c>
      <c r="N136" s="1005">
        <f t="shared" si="64"/>
        <v>0</v>
      </c>
      <c r="O136" s="1005">
        <v>144.9</v>
      </c>
      <c r="P136" s="1005">
        <v>72.56</v>
      </c>
      <c r="Q136" s="1005">
        <v>144.9</v>
      </c>
      <c r="R136" s="1005">
        <v>0.7863</v>
      </c>
      <c r="S136" s="1024">
        <f t="shared" si="53"/>
        <v>0.19874171616222688</v>
      </c>
      <c r="T136" s="1005">
        <v>10729</v>
      </c>
      <c r="U136" s="1005">
        <f t="shared" si="65"/>
        <v>32391</v>
      </c>
      <c r="V136" s="1005">
        <f t="shared" si="66"/>
        <v>0</v>
      </c>
      <c r="W136" s="1005">
        <v>144.9</v>
      </c>
      <c r="X136" s="1005">
        <v>23.52</v>
      </c>
      <c r="Y136" s="1005">
        <v>144.9</v>
      </c>
      <c r="Z136" s="1005">
        <v>0.60440000000000005</v>
      </c>
      <c r="AA136" s="1024">
        <f t="shared" si="54"/>
        <v>0.10853647014361299</v>
      </c>
      <c r="AB136" s="1005">
        <v>1838</v>
      </c>
      <c r="AC136" s="1005">
        <f t="shared" si="67"/>
        <v>10161</v>
      </c>
      <c r="AD136" s="1005">
        <f t="shared" si="68"/>
        <v>0</v>
      </c>
      <c r="AE136" s="1005">
        <v>144.9</v>
      </c>
      <c r="AF136" s="1005">
        <v>8.56</v>
      </c>
      <c r="AG136" s="1005">
        <v>144.9</v>
      </c>
      <c r="AH136" s="1005">
        <v>0.2228</v>
      </c>
      <c r="AI136" s="1024">
        <f t="shared" si="55"/>
        <v>0.44452190734599534</v>
      </c>
      <c r="AJ136" s="1005">
        <v>2831</v>
      </c>
      <c r="AK136" s="1005">
        <f t="shared" si="69"/>
        <v>3821</v>
      </c>
      <c r="AL136" s="1005">
        <f t="shared" si="70"/>
        <v>0</v>
      </c>
      <c r="AM136" s="1005">
        <v>144.9</v>
      </c>
      <c r="AN136" s="1005">
        <v>19.68</v>
      </c>
      <c r="AO136" s="1005">
        <v>144.9</v>
      </c>
      <c r="AP136" s="1005">
        <v>0.248</v>
      </c>
      <c r="AQ136" s="1024">
        <f t="shared" si="59"/>
        <v>0.1996322886615963</v>
      </c>
      <c r="AR136" s="1005">
        <v>2923</v>
      </c>
      <c r="AS136" s="1005">
        <f t="shared" si="71"/>
        <v>8785</v>
      </c>
      <c r="AT136" s="1005">
        <f t="shared" si="72"/>
        <v>0</v>
      </c>
      <c r="AU136" s="1005">
        <v>144.9</v>
      </c>
      <c r="AV136" s="1005">
        <v>8.32</v>
      </c>
      <c r="AW136" s="1005">
        <v>144.9</v>
      </c>
      <c r="AX136" s="1005">
        <v>0.2208</v>
      </c>
      <c r="AY136" s="1024">
        <f t="shared" si="60"/>
        <v>0.44220753205128199</v>
      </c>
      <c r="AZ136" s="1005">
        <v>2649</v>
      </c>
      <c r="BA136" s="1005">
        <f t="shared" si="73"/>
        <v>3594</v>
      </c>
      <c r="BB136" s="1005">
        <f t="shared" si="74"/>
        <v>0</v>
      </c>
      <c r="BC136" s="1005">
        <v>144.9</v>
      </c>
      <c r="BD136" s="1005">
        <v>27.92</v>
      </c>
      <c r="BE136" s="1005">
        <v>144.9</v>
      </c>
      <c r="BF136" s="1005">
        <v>0.58879999999999999</v>
      </c>
      <c r="BG136" s="1024">
        <f t="shared" si="61"/>
        <v>0.25350848815355703</v>
      </c>
      <c r="BH136" s="1005">
        <v>5266</v>
      </c>
      <c r="BI136" s="1005">
        <f t="shared" si="75"/>
        <v>12463</v>
      </c>
      <c r="BJ136" s="1005">
        <f t="shared" si="76"/>
        <v>0</v>
      </c>
    </row>
    <row r="137" spans="1:62">
      <c r="A137" s="569" t="s">
        <v>2446</v>
      </c>
      <c r="B137" s="1004">
        <v>131</v>
      </c>
      <c r="C137" s="1005" t="s">
        <v>1704</v>
      </c>
      <c r="D137" s="1005" t="s">
        <v>2054</v>
      </c>
      <c r="E137" s="1004" t="s">
        <v>1276</v>
      </c>
      <c r="F137" s="1005" t="s">
        <v>55</v>
      </c>
      <c r="G137" s="1004">
        <v>145</v>
      </c>
      <c r="H137" s="1005">
        <v>0</v>
      </c>
      <c r="I137" s="1005">
        <v>145</v>
      </c>
      <c r="J137" s="1005">
        <v>0</v>
      </c>
      <c r="K137" s="1024">
        <v>0</v>
      </c>
      <c r="L137" s="1005">
        <v>0</v>
      </c>
      <c r="M137" s="1005">
        <f t="shared" si="63"/>
        <v>0</v>
      </c>
      <c r="N137" s="1005">
        <f t="shared" si="64"/>
        <v>0</v>
      </c>
      <c r="O137" s="1005">
        <v>145</v>
      </c>
      <c r="P137" s="1005">
        <v>0</v>
      </c>
      <c r="Q137" s="1005">
        <v>145</v>
      </c>
      <c r="R137" s="1005">
        <v>0</v>
      </c>
      <c r="S137" s="1024">
        <v>0</v>
      </c>
      <c r="T137" s="1005">
        <v>0</v>
      </c>
      <c r="U137" s="1005">
        <f t="shared" si="65"/>
        <v>0</v>
      </c>
      <c r="V137" s="1005">
        <f t="shared" si="66"/>
        <v>0</v>
      </c>
      <c r="W137" s="1005"/>
      <c r="X137" s="1005"/>
      <c r="Y137" s="1005"/>
      <c r="Z137" s="1005"/>
      <c r="AA137" s="1024">
        <v>0</v>
      </c>
      <c r="AB137" s="1005"/>
      <c r="AC137" s="1005">
        <f t="shared" si="67"/>
        <v>0</v>
      </c>
      <c r="AD137" s="1005">
        <f t="shared" si="68"/>
        <v>0</v>
      </c>
      <c r="AE137" s="1005"/>
      <c r="AF137" s="1005"/>
      <c r="AG137" s="1005"/>
      <c r="AH137" s="1005"/>
      <c r="AI137" s="1024">
        <v>0</v>
      </c>
      <c r="AJ137" s="1005"/>
      <c r="AK137" s="1005">
        <f t="shared" si="69"/>
        <v>0</v>
      </c>
      <c r="AL137" s="1005">
        <f t="shared" si="70"/>
        <v>0</v>
      </c>
      <c r="AM137" s="1005"/>
      <c r="AN137" s="1005"/>
      <c r="AO137" s="1005"/>
      <c r="AP137" s="1005"/>
      <c r="AQ137" s="1024">
        <v>0</v>
      </c>
      <c r="AR137" s="1005"/>
      <c r="AS137" s="1005">
        <f t="shared" si="71"/>
        <v>0</v>
      </c>
      <c r="AT137" s="1005">
        <f t="shared" si="72"/>
        <v>0</v>
      </c>
      <c r="AU137" s="1005"/>
      <c r="AV137" s="1005"/>
      <c r="AW137" s="1005"/>
      <c r="AX137" s="1005"/>
      <c r="AY137" s="1024">
        <v>0</v>
      </c>
      <c r="AZ137" s="1005"/>
      <c r="BA137" s="1005">
        <f t="shared" si="73"/>
        <v>0</v>
      </c>
      <c r="BB137" s="1005">
        <f t="shared" si="74"/>
        <v>0</v>
      </c>
      <c r="BC137" s="1005"/>
      <c r="BD137" s="1005"/>
      <c r="BE137" s="1005"/>
      <c r="BF137" s="1005"/>
      <c r="BG137" s="1024">
        <v>0</v>
      </c>
      <c r="BH137" s="1005"/>
      <c r="BI137" s="1005">
        <f t="shared" si="75"/>
        <v>0</v>
      </c>
      <c r="BJ137" s="1005">
        <f t="shared" si="76"/>
        <v>0</v>
      </c>
    </row>
    <row r="138" spans="1:62">
      <c r="A138" s="569" t="s">
        <v>2445</v>
      </c>
      <c r="B138" s="1004">
        <v>132</v>
      </c>
      <c r="C138" s="1005" t="s">
        <v>281</v>
      </c>
      <c r="D138" s="1005" t="s">
        <v>2213</v>
      </c>
      <c r="E138" s="1004" t="s">
        <v>1274</v>
      </c>
      <c r="F138" s="1005" t="s">
        <v>55</v>
      </c>
      <c r="G138" s="1004">
        <v>145</v>
      </c>
      <c r="H138" s="1005">
        <v>256.24</v>
      </c>
      <c r="I138" s="1005">
        <v>256.24</v>
      </c>
      <c r="J138" s="1005">
        <v>0.90980000000000005</v>
      </c>
      <c r="K138" s="1024">
        <f t="shared" ref="K138:K143" si="77">+(L138/(24*30*H138))</f>
        <v>0.93482238873278511</v>
      </c>
      <c r="L138" s="1005">
        <v>172468</v>
      </c>
      <c r="M138" s="1005">
        <f t="shared" si="63"/>
        <v>110696</v>
      </c>
      <c r="N138" s="1005">
        <f t="shared" si="64"/>
        <v>61772</v>
      </c>
      <c r="O138" s="1005">
        <v>145</v>
      </c>
      <c r="P138" s="1005">
        <v>255.2</v>
      </c>
      <c r="Q138" s="1005">
        <v>255.2</v>
      </c>
      <c r="R138" s="1005">
        <v>0.87309999999999999</v>
      </c>
      <c r="S138" s="1024">
        <f t="shared" ref="S138:S143" si="78">+(T138/(24*31*P138))</f>
        <v>0.73144192200087643</v>
      </c>
      <c r="T138" s="1005">
        <v>138878</v>
      </c>
      <c r="U138" s="1005">
        <f t="shared" si="65"/>
        <v>113921</v>
      </c>
      <c r="V138" s="1005">
        <f t="shared" si="66"/>
        <v>24957</v>
      </c>
      <c r="W138" s="1005">
        <v>145</v>
      </c>
      <c r="X138" s="1005">
        <v>278.24</v>
      </c>
      <c r="Y138" s="1005">
        <v>278.24</v>
      </c>
      <c r="Z138" s="1005">
        <v>0.87039999999999995</v>
      </c>
      <c r="AA138" s="1024">
        <f t="shared" ref="AA138:AA143" si="79">+(AB138/(24*30*X138))</f>
        <v>0.67092358315762568</v>
      </c>
      <c r="AB138" s="1005">
        <v>134408</v>
      </c>
      <c r="AC138" s="1005">
        <f t="shared" si="67"/>
        <v>120200</v>
      </c>
      <c r="AD138" s="1005">
        <f t="shared" si="68"/>
        <v>14208</v>
      </c>
      <c r="AE138" s="1005">
        <v>145</v>
      </c>
      <c r="AF138" s="1005">
        <v>285.12</v>
      </c>
      <c r="AG138" s="1005">
        <v>285.12</v>
      </c>
      <c r="AH138" s="1005">
        <v>0.85850000000000004</v>
      </c>
      <c r="AI138" s="1024">
        <f t="shared" ref="AI138:AI143" si="80">+(AJ138/(24*31*AF138))</f>
        <v>0.6386199962588851</v>
      </c>
      <c r="AJ138" s="1005">
        <v>135470</v>
      </c>
      <c r="AK138" s="1005">
        <f t="shared" si="69"/>
        <v>127278</v>
      </c>
      <c r="AL138" s="1005">
        <f t="shared" si="70"/>
        <v>8192</v>
      </c>
      <c r="AM138" s="1005">
        <v>145</v>
      </c>
      <c r="AN138" s="1005">
        <v>299.36</v>
      </c>
      <c r="AO138" s="1005">
        <v>299.36</v>
      </c>
      <c r="AP138" s="1005">
        <v>0.84199999999999997</v>
      </c>
      <c r="AQ138" s="1024">
        <f t="shared" ref="AQ138:AQ143" si="81">+(AR138/(24*31*AN138))</f>
        <v>0.60691302736159725</v>
      </c>
      <c r="AR138" s="1005">
        <v>135174</v>
      </c>
      <c r="AS138" s="1005">
        <f t="shared" si="71"/>
        <v>133634</v>
      </c>
      <c r="AT138" s="1005">
        <f t="shared" si="72"/>
        <v>1540</v>
      </c>
      <c r="AU138" s="1005">
        <v>145</v>
      </c>
      <c r="AV138" s="1005">
        <v>288</v>
      </c>
      <c r="AW138" s="1005">
        <v>288</v>
      </c>
      <c r="AX138" s="1005">
        <v>0.84799999999999998</v>
      </c>
      <c r="AY138" s="1024">
        <f t="shared" ref="AY138:AY143" si="82">+(AZ138/(24*30*AV138))</f>
        <v>0.6821373456790123</v>
      </c>
      <c r="AZ138" s="1005">
        <v>141448</v>
      </c>
      <c r="BA138" s="1005">
        <f t="shared" si="73"/>
        <v>124416</v>
      </c>
      <c r="BB138" s="1005">
        <f t="shared" si="74"/>
        <v>17032</v>
      </c>
      <c r="BC138" s="1005">
        <v>145</v>
      </c>
      <c r="BD138" s="1005">
        <v>289.44</v>
      </c>
      <c r="BE138" s="1005">
        <v>289.44</v>
      </c>
      <c r="BF138" s="1005">
        <v>0.88400000000000001</v>
      </c>
      <c r="BG138" s="1024">
        <f t="shared" ref="BG138:BG149" si="83">+(BH138/(24*31*BD138))</f>
        <v>0.71001028311251391</v>
      </c>
      <c r="BH138" s="1005">
        <v>152896</v>
      </c>
      <c r="BI138" s="1005">
        <f t="shared" si="75"/>
        <v>129206</v>
      </c>
      <c r="BJ138" s="1005">
        <f t="shared" si="76"/>
        <v>23690</v>
      </c>
    </row>
    <row r="139" spans="1:62">
      <c r="A139" s="569" t="s">
        <v>2447</v>
      </c>
      <c r="B139" s="1004">
        <v>133</v>
      </c>
      <c r="C139" s="1005" t="s">
        <v>605</v>
      </c>
      <c r="D139" s="1005" t="s">
        <v>2203</v>
      </c>
      <c r="E139" s="1004" t="s">
        <v>1274</v>
      </c>
      <c r="F139" s="1005" t="s">
        <v>55</v>
      </c>
      <c r="G139" s="1004">
        <v>148</v>
      </c>
      <c r="H139" s="1005">
        <v>51</v>
      </c>
      <c r="I139" s="1005">
        <v>118.4</v>
      </c>
      <c r="J139" s="1005">
        <v>0.94630000000000003</v>
      </c>
      <c r="K139" s="1024">
        <f t="shared" si="77"/>
        <v>0.24618736383442266</v>
      </c>
      <c r="L139" s="1005">
        <v>9040</v>
      </c>
      <c r="M139" s="1005">
        <f t="shared" si="63"/>
        <v>22032</v>
      </c>
      <c r="N139" s="1005">
        <f t="shared" si="64"/>
        <v>0</v>
      </c>
      <c r="O139" s="1005">
        <v>148</v>
      </c>
      <c r="P139" s="1005">
        <v>44</v>
      </c>
      <c r="Q139" s="1005">
        <v>118.4</v>
      </c>
      <c r="R139" s="1005">
        <v>0.96640000000000004</v>
      </c>
      <c r="S139" s="1024">
        <f t="shared" si="78"/>
        <v>0.23704789833822093</v>
      </c>
      <c r="T139" s="1005">
        <v>7760</v>
      </c>
      <c r="U139" s="1005">
        <f t="shared" si="65"/>
        <v>19642</v>
      </c>
      <c r="V139" s="1005">
        <f t="shared" si="66"/>
        <v>0</v>
      </c>
      <c r="W139" s="1005">
        <v>148</v>
      </c>
      <c r="X139" s="1005">
        <v>63</v>
      </c>
      <c r="Y139" s="1005">
        <v>118.4</v>
      </c>
      <c r="Z139" s="1005">
        <v>0.99580000000000002</v>
      </c>
      <c r="AA139" s="1024">
        <f t="shared" si="79"/>
        <v>0.2105379188712522</v>
      </c>
      <c r="AB139" s="1005">
        <v>9550</v>
      </c>
      <c r="AC139" s="1005">
        <f t="shared" si="67"/>
        <v>27216</v>
      </c>
      <c r="AD139" s="1005">
        <f t="shared" si="68"/>
        <v>0</v>
      </c>
      <c r="AE139" s="1005">
        <v>148</v>
      </c>
      <c r="AF139" s="1005">
        <v>135</v>
      </c>
      <c r="AG139" s="1005">
        <v>135</v>
      </c>
      <c r="AH139" s="1005">
        <v>0.995</v>
      </c>
      <c r="AI139" s="1024">
        <f t="shared" si="80"/>
        <v>0.10040820390282756</v>
      </c>
      <c r="AJ139" s="1005">
        <v>10085</v>
      </c>
      <c r="AK139" s="1005">
        <f t="shared" si="69"/>
        <v>60264</v>
      </c>
      <c r="AL139" s="1005">
        <f t="shared" si="70"/>
        <v>0</v>
      </c>
      <c r="AM139" s="1005">
        <v>148</v>
      </c>
      <c r="AN139" s="1005">
        <v>31</v>
      </c>
      <c r="AO139" s="1005">
        <v>118.4</v>
      </c>
      <c r="AP139" s="1005">
        <v>0.99650000000000005</v>
      </c>
      <c r="AQ139" s="1024">
        <f t="shared" si="81"/>
        <v>0.37374262920568851</v>
      </c>
      <c r="AR139" s="1005">
        <v>8620</v>
      </c>
      <c r="AS139" s="1005">
        <f t="shared" si="71"/>
        <v>13838</v>
      </c>
      <c r="AT139" s="1005">
        <f t="shared" si="72"/>
        <v>0</v>
      </c>
      <c r="AU139" s="1005">
        <v>148</v>
      </c>
      <c r="AV139" s="1005">
        <v>45</v>
      </c>
      <c r="AW139" s="1005">
        <v>118.4</v>
      </c>
      <c r="AX139" s="1005">
        <v>0.99509999999999998</v>
      </c>
      <c r="AY139" s="1024">
        <f t="shared" si="82"/>
        <v>0.25447530864197532</v>
      </c>
      <c r="AZ139" s="1005">
        <v>8245</v>
      </c>
      <c r="BA139" s="1005">
        <f t="shared" si="73"/>
        <v>19440</v>
      </c>
      <c r="BB139" s="1005">
        <f t="shared" si="74"/>
        <v>0</v>
      </c>
      <c r="BC139" s="1005">
        <v>148</v>
      </c>
      <c r="BD139" s="1005">
        <v>81</v>
      </c>
      <c r="BE139" s="1005">
        <v>118.4</v>
      </c>
      <c r="BF139" s="1005">
        <v>0.95169999999999999</v>
      </c>
      <c r="BG139" s="1024">
        <f t="shared" si="83"/>
        <v>0.14436479490242932</v>
      </c>
      <c r="BH139" s="1005">
        <v>8700</v>
      </c>
      <c r="BI139" s="1005">
        <f t="shared" si="75"/>
        <v>36158</v>
      </c>
      <c r="BJ139" s="1005">
        <f t="shared" si="76"/>
        <v>0</v>
      </c>
    </row>
    <row r="140" spans="1:62">
      <c r="A140" s="569" t="s">
        <v>2448</v>
      </c>
      <c r="B140" s="1004">
        <v>134</v>
      </c>
      <c r="C140" s="1005" t="s">
        <v>996</v>
      </c>
      <c r="D140" s="1005" t="s">
        <v>2051</v>
      </c>
      <c r="E140" s="1004" t="s">
        <v>1274</v>
      </c>
      <c r="F140" s="1005" t="s">
        <v>55</v>
      </c>
      <c r="G140" s="1004">
        <v>149</v>
      </c>
      <c r="H140" s="1005">
        <v>29.2</v>
      </c>
      <c r="I140" s="1005">
        <v>119.2</v>
      </c>
      <c r="J140" s="1005">
        <v>0.99590000000000001</v>
      </c>
      <c r="K140" s="1024">
        <f t="shared" si="77"/>
        <v>0.23725266362252664</v>
      </c>
      <c r="L140" s="1005">
        <v>4988</v>
      </c>
      <c r="M140" s="1005">
        <f t="shared" si="63"/>
        <v>12614</v>
      </c>
      <c r="N140" s="1005">
        <f t="shared" si="64"/>
        <v>0</v>
      </c>
      <c r="O140" s="1005">
        <v>149</v>
      </c>
      <c r="P140" s="1005">
        <v>26.88</v>
      </c>
      <c r="Q140" s="1005">
        <v>119.2</v>
      </c>
      <c r="R140" s="1005">
        <v>0.98960000000000004</v>
      </c>
      <c r="S140" s="1024">
        <f t="shared" si="78"/>
        <v>0.23206485215053765</v>
      </c>
      <c r="T140" s="1005">
        <v>4641</v>
      </c>
      <c r="U140" s="1005">
        <f t="shared" si="65"/>
        <v>11999</v>
      </c>
      <c r="V140" s="1005">
        <f t="shared" si="66"/>
        <v>0</v>
      </c>
      <c r="W140" s="1005">
        <v>149</v>
      </c>
      <c r="X140" s="1005">
        <v>91.44</v>
      </c>
      <c r="Y140" s="1005">
        <v>119.2</v>
      </c>
      <c r="Z140" s="1005">
        <v>0.99339999999999995</v>
      </c>
      <c r="AA140" s="1024">
        <f t="shared" si="79"/>
        <v>7.6978224944104209E-2</v>
      </c>
      <c r="AB140" s="1005">
        <v>5068</v>
      </c>
      <c r="AC140" s="1005">
        <f t="shared" si="67"/>
        <v>39502</v>
      </c>
      <c r="AD140" s="1005">
        <f t="shared" si="68"/>
        <v>0</v>
      </c>
      <c r="AE140" s="1005">
        <v>149</v>
      </c>
      <c r="AF140" s="1005">
        <v>42.96</v>
      </c>
      <c r="AG140" s="1005">
        <v>119.2</v>
      </c>
      <c r="AH140" s="1005">
        <v>0.99150000000000005</v>
      </c>
      <c r="AI140" s="1024">
        <f t="shared" si="80"/>
        <v>0.22122980116537513</v>
      </c>
      <c r="AJ140" s="1005">
        <v>7071</v>
      </c>
      <c r="AK140" s="1005">
        <f t="shared" si="69"/>
        <v>19177</v>
      </c>
      <c r="AL140" s="1005">
        <f t="shared" si="70"/>
        <v>0</v>
      </c>
      <c r="AM140" s="1005">
        <v>149</v>
      </c>
      <c r="AN140" s="1005">
        <v>43.2</v>
      </c>
      <c r="AO140" s="1005">
        <v>119.2</v>
      </c>
      <c r="AP140" s="1005">
        <v>0.98860000000000003</v>
      </c>
      <c r="AQ140" s="1024">
        <f t="shared" si="81"/>
        <v>0.22186753285543606</v>
      </c>
      <c r="AR140" s="1005">
        <v>7131</v>
      </c>
      <c r="AS140" s="1005">
        <f t="shared" si="71"/>
        <v>19284</v>
      </c>
      <c r="AT140" s="1005">
        <f t="shared" si="72"/>
        <v>0</v>
      </c>
      <c r="AU140" s="1005">
        <v>149</v>
      </c>
      <c r="AV140" s="1005">
        <v>40.56</v>
      </c>
      <c r="AW140" s="1005">
        <v>119.2</v>
      </c>
      <c r="AX140" s="1005">
        <v>0.99619999999999997</v>
      </c>
      <c r="AY140" s="1024">
        <f t="shared" si="82"/>
        <v>0.27305226824457596</v>
      </c>
      <c r="AZ140" s="1005">
        <v>7974</v>
      </c>
      <c r="BA140" s="1005">
        <f t="shared" si="73"/>
        <v>17522</v>
      </c>
      <c r="BB140" s="1005">
        <f t="shared" si="74"/>
        <v>0</v>
      </c>
      <c r="BC140" s="1005">
        <v>149</v>
      </c>
      <c r="BD140" s="1005">
        <v>38.880000000000003</v>
      </c>
      <c r="BE140" s="1005">
        <v>119.2</v>
      </c>
      <c r="BF140" s="1005">
        <v>0.97960000000000003</v>
      </c>
      <c r="BG140" s="1024">
        <f t="shared" si="83"/>
        <v>0.21862139917695472</v>
      </c>
      <c r="BH140" s="1005">
        <v>6324</v>
      </c>
      <c r="BI140" s="1005">
        <f t="shared" si="75"/>
        <v>17356</v>
      </c>
      <c r="BJ140" s="1005">
        <f t="shared" si="76"/>
        <v>0</v>
      </c>
    </row>
    <row r="141" spans="1:62">
      <c r="A141" s="569" t="s">
        <v>2449</v>
      </c>
      <c r="B141" s="1004">
        <v>135</v>
      </c>
      <c r="C141" s="1005" t="s">
        <v>1886</v>
      </c>
      <c r="D141" s="1005" t="s">
        <v>2011</v>
      </c>
      <c r="E141" s="1004" t="s">
        <v>1274</v>
      </c>
      <c r="F141" s="1005" t="s">
        <v>55</v>
      </c>
      <c r="G141" s="1004">
        <v>150</v>
      </c>
      <c r="H141" s="1005">
        <v>2.6</v>
      </c>
      <c r="I141" s="1005">
        <v>120</v>
      </c>
      <c r="J141" s="1005">
        <v>1.0832999999999999</v>
      </c>
      <c r="K141" s="1024">
        <f t="shared" si="77"/>
        <v>6.41025641025641E-3</v>
      </c>
      <c r="L141" s="1005">
        <v>12</v>
      </c>
      <c r="M141" s="1005">
        <f t="shared" si="63"/>
        <v>1123</v>
      </c>
      <c r="N141" s="1005">
        <f t="shared" si="64"/>
        <v>0</v>
      </c>
      <c r="O141" s="1005">
        <v>150</v>
      </c>
      <c r="P141" s="1005">
        <v>117.2</v>
      </c>
      <c r="Q141" s="1005">
        <v>120</v>
      </c>
      <c r="R141" s="1005">
        <v>0.98309999999999997</v>
      </c>
      <c r="S141" s="1024">
        <f t="shared" si="78"/>
        <v>0.20725531212154574</v>
      </c>
      <c r="T141" s="1005">
        <v>18072</v>
      </c>
      <c r="U141" s="1005">
        <f t="shared" si="65"/>
        <v>52318</v>
      </c>
      <c r="V141" s="1005">
        <f t="shared" si="66"/>
        <v>0</v>
      </c>
      <c r="W141" s="1005">
        <v>150</v>
      </c>
      <c r="X141" s="1005">
        <v>79</v>
      </c>
      <c r="Y141" s="1005">
        <v>120</v>
      </c>
      <c r="Z141" s="1005">
        <v>0.98129999999999995</v>
      </c>
      <c r="AA141" s="1024">
        <f t="shared" si="79"/>
        <v>0.78990857946554149</v>
      </c>
      <c r="AB141" s="1005">
        <v>44930</v>
      </c>
      <c r="AC141" s="1005">
        <f t="shared" si="67"/>
        <v>34128</v>
      </c>
      <c r="AD141" s="1005">
        <f t="shared" si="68"/>
        <v>10802</v>
      </c>
      <c r="AE141" s="1005">
        <v>150</v>
      </c>
      <c r="AF141" s="1005">
        <v>79.8</v>
      </c>
      <c r="AG141" s="1005">
        <v>120</v>
      </c>
      <c r="AH141" s="1005">
        <v>0.9728</v>
      </c>
      <c r="AI141" s="1024">
        <f t="shared" si="80"/>
        <v>0.53805548818282267</v>
      </c>
      <c r="AJ141" s="1005">
        <v>31945</v>
      </c>
      <c r="AK141" s="1005">
        <f t="shared" si="69"/>
        <v>35623</v>
      </c>
      <c r="AL141" s="1005">
        <f t="shared" si="70"/>
        <v>0</v>
      </c>
      <c r="AM141" s="1005">
        <v>150</v>
      </c>
      <c r="AN141" s="1005">
        <v>114.2</v>
      </c>
      <c r="AO141" s="1005">
        <v>120</v>
      </c>
      <c r="AP141" s="1005">
        <v>0.94979999999999998</v>
      </c>
      <c r="AQ141" s="1024">
        <f t="shared" si="81"/>
        <v>0.26719300227859066</v>
      </c>
      <c r="AR141" s="1005">
        <v>22702</v>
      </c>
      <c r="AS141" s="1005">
        <f t="shared" si="71"/>
        <v>50979</v>
      </c>
      <c r="AT141" s="1005">
        <f t="shared" si="72"/>
        <v>0</v>
      </c>
      <c r="AU141" s="1005">
        <v>150</v>
      </c>
      <c r="AV141" s="1005">
        <v>72.400000000000006</v>
      </c>
      <c r="AW141" s="1005">
        <v>120</v>
      </c>
      <c r="AX141" s="1005">
        <v>0.98760000000000003</v>
      </c>
      <c r="AY141" s="1024">
        <f t="shared" si="82"/>
        <v>0.47034223449969298</v>
      </c>
      <c r="AZ141" s="1005">
        <v>24518</v>
      </c>
      <c r="BA141" s="1005">
        <f t="shared" si="73"/>
        <v>31277</v>
      </c>
      <c r="BB141" s="1005">
        <f t="shared" si="74"/>
        <v>0</v>
      </c>
      <c r="BC141" s="1005">
        <v>150</v>
      </c>
      <c r="BD141" s="1005">
        <v>72.400000000000006</v>
      </c>
      <c r="BE141" s="1005">
        <v>120</v>
      </c>
      <c r="BF141" s="1005">
        <v>0.97360000000000002</v>
      </c>
      <c r="BG141" s="1024">
        <f t="shared" si="83"/>
        <v>0.58872452919859797</v>
      </c>
      <c r="BH141" s="1005">
        <v>31712</v>
      </c>
      <c r="BI141" s="1005">
        <f t="shared" si="75"/>
        <v>32319</v>
      </c>
      <c r="BJ141" s="1005">
        <f t="shared" si="76"/>
        <v>0</v>
      </c>
    </row>
    <row r="142" spans="1:62">
      <c r="A142" s="569" t="s">
        <v>2450</v>
      </c>
      <c r="B142" s="1004">
        <v>136</v>
      </c>
      <c r="C142" s="1005" t="s">
        <v>1891</v>
      </c>
      <c r="D142" s="1005" t="s">
        <v>2011</v>
      </c>
      <c r="E142" s="1004" t="s">
        <v>1274</v>
      </c>
      <c r="F142" s="1005" t="s">
        <v>55</v>
      </c>
      <c r="G142" s="1004">
        <v>150</v>
      </c>
      <c r="H142" s="1005">
        <v>111.12</v>
      </c>
      <c r="I142" s="1005">
        <v>120</v>
      </c>
      <c r="J142" s="1005">
        <v>0.98839999999999995</v>
      </c>
      <c r="K142" s="1024">
        <f t="shared" si="77"/>
        <v>2.5997920166386686E-2</v>
      </c>
      <c r="L142" s="1005">
        <v>2080</v>
      </c>
      <c r="M142" s="1005">
        <f t="shared" si="63"/>
        <v>48004</v>
      </c>
      <c r="N142" s="1005">
        <f t="shared" si="64"/>
        <v>0</v>
      </c>
      <c r="O142" s="1005">
        <v>150</v>
      </c>
      <c r="P142" s="1005">
        <v>109.44</v>
      </c>
      <c r="Q142" s="1005">
        <v>120</v>
      </c>
      <c r="R142" s="1005">
        <v>0.99550000000000005</v>
      </c>
      <c r="S142" s="1024">
        <f t="shared" si="78"/>
        <v>0.23409743837640695</v>
      </c>
      <c r="T142" s="1005">
        <v>19061</v>
      </c>
      <c r="U142" s="1005">
        <f t="shared" si="65"/>
        <v>48854</v>
      </c>
      <c r="V142" s="1005">
        <f t="shared" si="66"/>
        <v>0</v>
      </c>
      <c r="W142" s="1005">
        <v>150</v>
      </c>
      <c r="X142" s="1005">
        <v>114.64</v>
      </c>
      <c r="Y142" s="1005">
        <v>120</v>
      </c>
      <c r="Z142" s="1005">
        <v>0.99019999999999997</v>
      </c>
      <c r="AA142" s="1024">
        <f t="shared" si="79"/>
        <v>0.54736566643405438</v>
      </c>
      <c r="AB142" s="1005">
        <v>45180</v>
      </c>
      <c r="AC142" s="1005">
        <f t="shared" si="67"/>
        <v>49524</v>
      </c>
      <c r="AD142" s="1005">
        <f t="shared" si="68"/>
        <v>0</v>
      </c>
      <c r="AE142" s="1005">
        <v>150</v>
      </c>
      <c r="AF142" s="1005">
        <v>121.04</v>
      </c>
      <c r="AG142" s="1005">
        <v>121.04</v>
      </c>
      <c r="AH142" s="1005">
        <v>0.99139999999999995</v>
      </c>
      <c r="AI142" s="1024">
        <f t="shared" si="80"/>
        <v>0.42656741928377001</v>
      </c>
      <c r="AJ142" s="1005">
        <v>38414</v>
      </c>
      <c r="AK142" s="1005">
        <f t="shared" si="69"/>
        <v>54032</v>
      </c>
      <c r="AL142" s="1005">
        <f t="shared" si="70"/>
        <v>0</v>
      </c>
      <c r="AM142" s="1005">
        <v>150</v>
      </c>
      <c r="AN142" s="1005">
        <v>123.76</v>
      </c>
      <c r="AO142" s="1005">
        <v>123.76</v>
      </c>
      <c r="AP142" s="1005">
        <v>0.99199999999999999</v>
      </c>
      <c r="AQ142" s="1024">
        <f t="shared" si="81"/>
        <v>0.24096021783403188</v>
      </c>
      <c r="AR142" s="1005">
        <v>22187</v>
      </c>
      <c r="AS142" s="1005">
        <f t="shared" si="71"/>
        <v>55246</v>
      </c>
      <c r="AT142" s="1005">
        <f t="shared" si="72"/>
        <v>0</v>
      </c>
      <c r="AU142" s="1005">
        <v>150</v>
      </c>
      <c r="AV142" s="1005">
        <v>116.56</v>
      </c>
      <c r="AW142" s="1005">
        <v>120</v>
      </c>
      <c r="AX142" s="1005">
        <v>0.99270000000000003</v>
      </c>
      <c r="AY142" s="1024">
        <f t="shared" si="82"/>
        <v>0.25640109052085719</v>
      </c>
      <c r="AZ142" s="1005">
        <v>21518</v>
      </c>
      <c r="BA142" s="1005">
        <f t="shared" si="73"/>
        <v>50354</v>
      </c>
      <c r="BB142" s="1005">
        <f t="shared" si="74"/>
        <v>0</v>
      </c>
      <c r="BC142" s="1005">
        <v>150</v>
      </c>
      <c r="BD142" s="1005">
        <v>111.52</v>
      </c>
      <c r="BE142" s="1005">
        <v>120</v>
      </c>
      <c r="BF142" s="1005">
        <v>0.99429999999999996</v>
      </c>
      <c r="BG142" s="1024">
        <f t="shared" si="83"/>
        <v>0.38319468227889114</v>
      </c>
      <c r="BH142" s="1005">
        <v>31794</v>
      </c>
      <c r="BI142" s="1005">
        <f t="shared" si="75"/>
        <v>49783</v>
      </c>
      <c r="BJ142" s="1005">
        <f t="shared" si="76"/>
        <v>0</v>
      </c>
    </row>
    <row r="143" spans="1:62">
      <c r="A143" s="569" t="s">
        <v>2451</v>
      </c>
      <c r="B143" s="1004">
        <v>137</v>
      </c>
      <c r="C143" s="1005" t="s">
        <v>1368</v>
      </c>
      <c r="D143" s="1005" t="s">
        <v>2051</v>
      </c>
      <c r="E143" s="1004" t="s">
        <v>1274</v>
      </c>
      <c r="F143" s="1005" t="s">
        <v>55</v>
      </c>
      <c r="G143" s="1004">
        <v>150</v>
      </c>
      <c r="H143" s="1005">
        <v>56</v>
      </c>
      <c r="I143" s="1005">
        <v>120</v>
      </c>
      <c r="J143" s="1005">
        <v>0.97050000000000003</v>
      </c>
      <c r="K143" s="1024">
        <f t="shared" si="77"/>
        <v>0.31867559523809524</v>
      </c>
      <c r="L143" s="1005">
        <v>12849</v>
      </c>
      <c r="M143" s="1005">
        <f t="shared" si="63"/>
        <v>24192</v>
      </c>
      <c r="N143" s="1005">
        <f t="shared" si="64"/>
        <v>0</v>
      </c>
      <c r="O143" s="1005">
        <v>150</v>
      </c>
      <c r="P143" s="1005">
        <v>56</v>
      </c>
      <c r="Q143" s="1005">
        <v>120</v>
      </c>
      <c r="R143" s="1005">
        <v>0.95109999999999995</v>
      </c>
      <c r="S143" s="1024">
        <f t="shared" si="78"/>
        <v>0.23223886328725038</v>
      </c>
      <c r="T143" s="1005">
        <v>9676</v>
      </c>
      <c r="U143" s="1005">
        <f t="shared" si="65"/>
        <v>24998</v>
      </c>
      <c r="V143" s="1005">
        <f t="shared" si="66"/>
        <v>0</v>
      </c>
      <c r="W143" s="1005">
        <v>150</v>
      </c>
      <c r="X143" s="1005">
        <v>64.959999999999994</v>
      </c>
      <c r="Y143" s="1005">
        <v>120</v>
      </c>
      <c r="Z143" s="1005">
        <v>0.95889999999999997</v>
      </c>
      <c r="AA143" s="1024">
        <f t="shared" si="79"/>
        <v>0.22659243295019157</v>
      </c>
      <c r="AB143" s="1005">
        <v>10598</v>
      </c>
      <c r="AC143" s="1005">
        <f t="shared" si="67"/>
        <v>28063</v>
      </c>
      <c r="AD143" s="1005">
        <f t="shared" si="68"/>
        <v>0</v>
      </c>
      <c r="AE143" s="1005">
        <v>150</v>
      </c>
      <c r="AF143" s="1005">
        <v>64.959999999999994</v>
      </c>
      <c r="AG143" s="1005">
        <v>120</v>
      </c>
      <c r="AH143" s="1005">
        <v>0.9607</v>
      </c>
      <c r="AI143" s="1024">
        <f t="shared" si="80"/>
        <v>0.31181305948408283</v>
      </c>
      <c r="AJ143" s="1005">
        <v>15070</v>
      </c>
      <c r="AK143" s="1005">
        <f t="shared" si="69"/>
        <v>28998</v>
      </c>
      <c r="AL143" s="1005">
        <f t="shared" si="70"/>
        <v>0</v>
      </c>
      <c r="AM143" s="1005">
        <v>150</v>
      </c>
      <c r="AN143" s="1005">
        <v>7.84</v>
      </c>
      <c r="AO143" s="1005">
        <v>120</v>
      </c>
      <c r="AP143" s="1005">
        <v>0.96189999999999998</v>
      </c>
      <c r="AQ143" s="1024">
        <f t="shared" si="81"/>
        <v>1.8179449199034452</v>
      </c>
      <c r="AR143" s="1005">
        <v>10604</v>
      </c>
      <c r="AS143" s="1005">
        <f t="shared" si="71"/>
        <v>3500</v>
      </c>
      <c r="AT143" s="1005">
        <f t="shared" si="72"/>
        <v>7104</v>
      </c>
      <c r="AU143" s="1005">
        <v>150</v>
      </c>
      <c r="AV143" s="1005">
        <v>62.72</v>
      </c>
      <c r="AW143" s="1005">
        <v>120</v>
      </c>
      <c r="AX143" s="1005">
        <v>0.96289999999999998</v>
      </c>
      <c r="AY143" s="1024">
        <f t="shared" si="82"/>
        <v>0.24775014172335599</v>
      </c>
      <c r="AZ143" s="1005">
        <v>11188</v>
      </c>
      <c r="BA143" s="1005">
        <f t="shared" si="73"/>
        <v>27095</v>
      </c>
      <c r="BB143" s="1005">
        <f t="shared" si="74"/>
        <v>0</v>
      </c>
      <c r="BC143" s="1005">
        <v>150</v>
      </c>
      <c r="BD143" s="1005">
        <v>56.8</v>
      </c>
      <c r="BE143" s="1005">
        <v>120</v>
      </c>
      <c r="BF143" s="1005">
        <v>0.95220000000000005</v>
      </c>
      <c r="BG143" s="1024">
        <f t="shared" si="83"/>
        <v>0.24964978040284722</v>
      </c>
      <c r="BH143" s="1005">
        <v>10550</v>
      </c>
      <c r="BI143" s="1005">
        <f t="shared" si="75"/>
        <v>25356</v>
      </c>
      <c r="BJ143" s="1005">
        <f t="shared" si="76"/>
        <v>0</v>
      </c>
    </row>
    <row r="144" spans="1:62">
      <c r="A144" s="569" t="s">
        <v>2452</v>
      </c>
      <c r="B144" s="1004">
        <v>138</v>
      </c>
      <c r="C144" s="1005" t="s">
        <v>2453</v>
      </c>
      <c r="D144" s="1005" t="s">
        <v>2203</v>
      </c>
      <c r="E144" s="1004" t="s">
        <v>1349</v>
      </c>
      <c r="F144" s="1005" t="s">
        <v>55</v>
      </c>
      <c r="G144" s="1004"/>
      <c r="H144" s="1005"/>
      <c r="I144" s="1005"/>
      <c r="J144" s="1005"/>
      <c r="K144" s="1024">
        <v>0</v>
      </c>
      <c r="L144" s="1005"/>
      <c r="M144" s="1005">
        <f t="shared" si="63"/>
        <v>0</v>
      </c>
      <c r="N144" s="1005">
        <f t="shared" si="64"/>
        <v>0</v>
      </c>
      <c r="O144" s="1005"/>
      <c r="P144" s="1005"/>
      <c r="Q144" s="1005"/>
      <c r="R144" s="1005"/>
      <c r="S144" s="1024">
        <v>0</v>
      </c>
      <c r="T144" s="1005"/>
      <c r="U144" s="1005">
        <f t="shared" si="65"/>
        <v>0</v>
      </c>
      <c r="V144" s="1005">
        <f t="shared" si="66"/>
        <v>0</v>
      </c>
      <c r="W144" s="1005"/>
      <c r="X144" s="1005"/>
      <c r="Y144" s="1005"/>
      <c r="Z144" s="1005"/>
      <c r="AA144" s="1024">
        <v>0</v>
      </c>
      <c r="AB144" s="1005"/>
      <c r="AC144" s="1005">
        <f t="shared" si="67"/>
        <v>0</v>
      </c>
      <c r="AD144" s="1005">
        <f t="shared" si="68"/>
        <v>0</v>
      </c>
      <c r="AE144" s="1005"/>
      <c r="AF144" s="1005"/>
      <c r="AG144" s="1005"/>
      <c r="AH144" s="1005"/>
      <c r="AI144" s="1024">
        <v>0</v>
      </c>
      <c r="AJ144" s="1005"/>
      <c r="AK144" s="1005">
        <f t="shared" si="69"/>
        <v>0</v>
      </c>
      <c r="AL144" s="1005">
        <f t="shared" si="70"/>
        <v>0</v>
      </c>
      <c r="AM144" s="1005"/>
      <c r="AN144" s="1005"/>
      <c r="AO144" s="1005"/>
      <c r="AP144" s="1005"/>
      <c r="AQ144" s="1024">
        <v>0</v>
      </c>
      <c r="AR144" s="1005"/>
      <c r="AS144" s="1005">
        <f t="shared" si="71"/>
        <v>0</v>
      </c>
      <c r="AT144" s="1005">
        <f t="shared" si="72"/>
        <v>0</v>
      </c>
      <c r="AU144" s="1005"/>
      <c r="AV144" s="1005"/>
      <c r="AW144" s="1005"/>
      <c r="AX144" s="1005"/>
      <c r="AY144" s="1024">
        <v>0</v>
      </c>
      <c r="AZ144" s="1005"/>
      <c r="BA144" s="1005">
        <f t="shared" si="73"/>
        <v>0</v>
      </c>
      <c r="BB144" s="1005">
        <f t="shared" si="74"/>
        <v>0</v>
      </c>
      <c r="BC144" s="1005">
        <v>150</v>
      </c>
      <c r="BD144" s="1005">
        <v>4.16</v>
      </c>
      <c r="BE144" s="1005">
        <v>120</v>
      </c>
      <c r="BF144" s="1005">
        <v>0.22739999999999999</v>
      </c>
      <c r="BG144" s="1024">
        <f t="shared" si="83"/>
        <v>0.48303091397849462</v>
      </c>
      <c r="BH144" s="1005">
        <v>1495</v>
      </c>
      <c r="BI144" s="1005">
        <f t="shared" si="75"/>
        <v>1857</v>
      </c>
      <c r="BJ144" s="1005">
        <f t="shared" si="76"/>
        <v>0</v>
      </c>
    </row>
    <row r="145" spans="1:62">
      <c r="A145" s="569" t="s">
        <v>2454</v>
      </c>
      <c r="B145" s="1004">
        <v>139</v>
      </c>
      <c r="C145" s="1005" t="s">
        <v>755</v>
      </c>
      <c r="D145" s="1005" t="s">
        <v>2011</v>
      </c>
      <c r="E145" s="1004" t="s">
        <v>1274</v>
      </c>
      <c r="F145" s="1005" t="s">
        <v>55</v>
      </c>
      <c r="G145" s="1004">
        <v>150</v>
      </c>
      <c r="H145" s="1005">
        <v>130.16</v>
      </c>
      <c r="I145" s="1005">
        <v>130.16</v>
      </c>
      <c r="J145" s="1005">
        <v>0.77890000000000004</v>
      </c>
      <c r="K145" s="1024">
        <f>+(L145/(24*30*H145))</f>
        <v>0.17883971863689135</v>
      </c>
      <c r="L145" s="1005">
        <v>16760</v>
      </c>
      <c r="M145" s="1005">
        <f t="shared" si="63"/>
        <v>56229</v>
      </c>
      <c r="N145" s="1005">
        <f t="shared" si="64"/>
        <v>0</v>
      </c>
      <c r="O145" s="1005">
        <v>150</v>
      </c>
      <c r="P145" s="1005">
        <v>144.72</v>
      </c>
      <c r="Q145" s="1005">
        <v>144.72</v>
      </c>
      <c r="R145" s="1005">
        <v>0.78910000000000002</v>
      </c>
      <c r="S145" s="1024">
        <f>+(T145/(24*31*P145))</f>
        <v>0.34376727473742402</v>
      </c>
      <c r="T145" s="1005">
        <v>37014</v>
      </c>
      <c r="U145" s="1005">
        <f t="shared" si="65"/>
        <v>64603</v>
      </c>
      <c r="V145" s="1005">
        <f t="shared" si="66"/>
        <v>0</v>
      </c>
      <c r="W145" s="1005">
        <v>150</v>
      </c>
      <c r="X145" s="1005">
        <v>134.88</v>
      </c>
      <c r="Y145" s="1005">
        <v>134.88</v>
      </c>
      <c r="Z145" s="1005">
        <v>0.79210000000000003</v>
      </c>
      <c r="AA145" s="1024">
        <f>+(AB145/(24*30*X145))</f>
        <v>0.6119740180572032</v>
      </c>
      <c r="AB145" s="1005">
        <v>59431</v>
      </c>
      <c r="AC145" s="1005">
        <f t="shared" si="67"/>
        <v>58268</v>
      </c>
      <c r="AD145" s="1005">
        <f t="shared" si="68"/>
        <v>1163</v>
      </c>
      <c r="AE145" s="1005">
        <v>150</v>
      </c>
      <c r="AF145" s="1005">
        <v>138.72</v>
      </c>
      <c r="AG145" s="1005">
        <v>138.72</v>
      </c>
      <c r="AH145" s="1005">
        <v>0.78110000000000002</v>
      </c>
      <c r="AI145" s="1024">
        <f>+(AJ145/(24*31*AF145))</f>
        <v>0.64475821954335188</v>
      </c>
      <c r="AJ145" s="1005">
        <v>66544</v>
      </c>
      <c r="AK145" s="1005">
        <f t="shared" si="69"/>
        <v>61925</v>
      </c>
      <c r="AL145" s="1005">
        <f t="shared" si="70"/>
        <v>4619</v>
      </c>
      <c r="AM145" s="1005">
        <v>150</v>
      </c>
      <c r="AN145" s="1005">
        <v>137.68</v>
      </c>
      <c r="AO145" s="1005">
        <v>137.68</v>
      </c>
      <c r="AP145" s="1005">
        <v>0.91639999999999999</v>
      </c>
      <c r="AQ145" s="1024">
        <f>+(AR145/(24*31*AN145))</f>
        <v>0.51121737799353961</v>
      </c>
      <c r="AR145" s="1005">
        <v>52366</v>
      </c>
      <c r="AS145" s="1005">
        <f t="shared" si="71"/>
        <v>61460</v>
      </c>
      <c r="AT145" s="1005">
        <f t="shared" si="72"/>
        <v>0</v>
      </c>
      <c r="AU145" s="1005">
        <v>150</v>
      </c>
      <c r="AV145" s="1005">
        <v>102.56</v>
      </c>
      <c r="AW145" s="1005">
        <v>120</v>
      </c>
      <c r="AX145" s="1005">
        <v>0.99629999999999996</v>
      </c>
      <c r="AY145" s="1024">
        <f>+(AZ145/(24*30*AV145))</f>
        <v>0.70548134425377018</v>
      </c>
      <c r="AZ145" s="1005">
        <v>52095</v>
      </c>
      <c r="BA145" s="1005">
        <f t="shared" si="73"/>
        <v>44306</v>
      </c>
      <c r="BB145" s="1005">
        <f t="shared" si="74"/>
        <v>7789</v>
      </c>
      <c r="BC145" s="1005">
        <v>150</v>
      </c>
      <c r="BD145" s="1005">
        <v>100.56</v>
      </c>
      <c r="BE145" s="1005">
        <v>120</v>
      </c>
      <c r="BF145" s="1005">
        <v>0.99470000000000003</v>
      </c>
      <c r="BG145" s="1024">
        <f t="shared" si="83"/>
        <v>0.61738939358944744</v>
      </c>
      <c r="BH145" s="1005">
        <v>46191</v>
      </c>
      <c r="BI145" s="1005">
        <f t="shared" si="75"/>
        <v>44890</v>
      </c>
      <c r="BJ145" s="1005">
        <f t="shared" si="76"/>
        <v>1301</v>
      </c>
    </row>
    <row r="146" spans="1:62">
      <c r="A146" s="569" t="s">
        <v>2455</v>
      </c>
      <c r="B146" s="1004">
        <v>140</v>
      </c>
      <c r="C146" s="1005" t="s">
        <v>1670</v>
      </c>
      <c r="D146" s="1005" t="s">
        <v>2054</v>
      </c>
      <c r="E146" s="1004" t="s">
        <v>1274</v>
      </c>
      <c r="F146" s="1005" t="s">
        <v>55</v>
      </c>
      <c r="G146" s="1004">
        <v>150</v>
      </c>
      <c r="H146" s="1005">
        <v>161.19999999999999</v>
      </c>
      <c r="I146" s="1005">
        <v>161.19999999999999</v>
      </c>
      <c r="J146" s="1005">
        <v>0.66810000000000003</v>
      </c>
      <c r="K146" s="1024">
        <f>+(L146/(24*30*H146))</f>
        <v>0.33543562172594432</v>
      </c>
      <c r="L146" s="1005">
        <v>38932</v>
      </c>
      <c r="M146" s="1005">
        <f t="shared" si="63"/>
        <v>69638</v>
      </c>
      <c r="N146" s="1005">
        <f t="shared" si="64"/>
        <v>0</v>
      </c>
      <c r="O146" s="1005">
        <v>150</v>
      </c>
      <c r="P146" s="1005">
        <v>175.2</v>
      </c>
      <c r="Q146" s="1005">
        <v>175.2</v>
      </c>
      <c r="R146" s="1005">
        <v>0.70950000000000002</v>
      </c>
      <c r="S146" s="1024">
        <f>+(T146/(24*31*P146))</f>
        <v>0.25951907497422305</v>
      </c>
      <c r="T146" s="1005">
        <v>33828</v>
      </c>
      <c r="U146" s="1005">
        <f t="shared" si="65"/>
        <v>78209</v>
      </c>
      <c r="V146" s="1005">
        <f t="shared" si="66"/>
        <v>0</v>
      </c>
      <c r="W146" s="1005">
        <v>150</v>
      </c>
      <c r="X146" s="1005">
        <v>130.80000000000001</v>
      </c>
      <c r="Y146" s="1005">
        <v>150</v>
      </c>
      <c r="Z146" s="1005">
        <v>0.65500000000000003</v>
      </c>
      <c r="AA146" s="1024">
        <f>+(AB146/(24*30*X146))</f>
        <v>0.19374362895005093</v>
      </c>
      <c r="AB146" s="1005">
        <v>18246</v>
      </c>
      <c r="AC146" s="1005">
        <f t="shared" si="67"/>
        <v>56506</v>
      </c>
      <c r="AD146" s="1005">
        <f t="shared" si="68"/>
        <v>0</v>
      </c>
      <c r="AE146" s="1005">
        <v>150</v>
      </c>
      <c r="AF146" s="1005">
        <v>246.4</v>
      </c>
      <c r="AG146" s="1005">
        <v>246.4</v>
      </c>
      <c r="AH146" s="1005">
        <v>0.54220000000000002</v>
      </c>
      <c r="AI146" s="1024">
        <f>+(AJ146/(24*31*AF146))</f>
        <v>8.9067518503002374E-2</v>
      </c>
      <c r="AJ146" s="1005">
        <v>16328</v>
      </c>
      <c r="AK146" s="1005">
        <f t="shared" si="69"/>
        <v>109993</v>
      </c>
      <c r="AL146" s="1005">
        <f t="shared" si="70"/>
        <v>0</v>
      </c>
      <c r="AM146" s="1005">
        <v>150</v>
      </c>
      <c r="AN146" s="1005">
        <v>302</v>
      </c>
      <c r="AO146" s="1005">
        <v>302</v>
      </c>
      <c r="AP146" s="1005">
        <v>0.64429999999999998</v>
      </c>
      <c r="AQ146" s="1024">
        <f>+(AR146/(24*31*AN146))</f>
        <v>0.14842804244107385</v>
      </c>
      <c r="AR146" s="1005">
        <v>33350</v>
      </c>
      <c r="AS146" s="1005">
        <f t="shared" si="71"/>
        <v>134813</v>
      </c>
      <c r="AT146" s="1005">
        <f t="shared" si="72"/>
        <v>0</v>
      </c>
      <c r="AU146" s="1005">
        <v>150</v>
      </c>
      <c r="AV146" s="1005">
        <v>143.91999999999999</v>
      </c>
      <c r="AW146" s="1005">
        <v>150</v>
      </c>
      <c r="AX146" s="1005">
        <v>0.63019999999999998</v>
      </c>
      <c r="AY146" s="1024">
        <f>+(AZ146/(24*30*AV146))</f>
        <v>0.37801672225310362</v>
      </c>
      <c r="AZ146" s="1005">
        <v>39171</v>
      </c>
      <c r="BA146" s="1005">
        <f t="shared" si="73"/>
        <v>62173</v>
      </c>
      <c r="BB146" s="1005">
        <f t="shared" si="74"/>
        <v>0</v>
      </c>
      <c r="BC146" s="1005">
        <v>150</v>
      </c>
      <c r="BD146" s="1005">
        <v>216</v>
      </c>
      <c r="BE146" s="1005">
        <v>216</v>
      </c>
      <c r="BF146" s="1005">
        <v>0.61729999999999996</v>
      </c>
      <c r="BG146" s="1024">
        <f t="shared" si="83"/>
        <v>0.18112803663878932</v>
      </c>
      <c r="BH146" s="1005">
        <v>29108</v>
      </c>
      <c r="BI146" s="1005">
        <f t="shared" si="75"/>
        <v>96422</v>
      </c>
      <c r="BJ146" s="1005">
        <f t="shared" si="76"/>
        <v>0</v>
      </c>
    </row>
    <row r="147" spans="1:62">
      <c r="A147" s="569" t="s">
        <v>2456</v>
      </c>
      <c r="B147" s="1004">
        <v>141</v>
      </c>
      <c r="C147" s="1005" t="s">
        <v>699</v>
      </c>
      <c r="D147" s="1005" t="s">
        <v>2011</v>
      </c>
      <c r="E147" s="1004" t="s">
        <v>1274</v>
      </c>
      <c r="F147" s="1005" t="s">
        <v>55</v>
      </c>
      <c r="G147" s="1004">
        <v>150</v>
      </c>
      <c r="H147" s="1005">
        <v>114.32</v>
      </c>
      <c r="I147" s="1005">
        <v>120</v>
      </c>
      <c r="J147" s="1005">
        <v>0.93049999999999999</v>
      </c>
      <c r="K147" s="1024">
        <f>+(L147/(24*30*H147))</f>
        <v>0.43357825985537674</v>
      </c>
      <c r="L147" s="1005">
        <v>35688</v>
      </c>
      <c r="M147" s="1005">
        <f t="shared" si="63"/>
        <v>49386</v>
      </c>
      <c r="N147" s="1005">
        <f t="shared" si="64"/>
        <v>0</v>
      </c>
      <c r="O147" s="1005">
        <v>150</v>
      </c>
      <c r="P147" s="1005">
        <v>94.76</v>
      </c>
      <c r="Q147" s="1005">
        <v>120</v>
      </c>
      <c r="R147" s="1005">
        <v>0.98699999999999999</v>
      </c>
      <c r="S147" s="1024">
        <f>+(T147/(24*31*P147))</f>
        <v>0.52098226646150769</v>
      </c>
      <c r="T147" s="1005">
        <v>36730</v>
      </c>
      <c r="U147" s="1005">
        <f t="shared" si="65"/>
        <v>42301</v>
      </c>
      <c r="V147" s="1005">
        <f t="shared" si="66"/>
        <v>0</v>
      </c>
      <c r="W147" s="1005">
        <v>150</v>
      </c>
      <c r="X147" s="1005">
        <v>90.56</v>
      </c>
      <c r="Y147" s="1005">
        <v>120</v>
      </c>
      <c r="Z147" s="1005">
        <v>0.99170000000000003</v>
      </c>
      <c r="AA147" s="1024">
        <f>+(AB147/(24*30*X147))</f>
        <v>0.53856252453867293</v>
      </c>
      <c r="AB147" s="1005">
        <v>35116</v>
      </c>
      <c r="AC147" s="1005">
        <f t="shared" si="67"/>
        <v>39122</v>
      </c>
      <c r="AD147" s="1005">
        <f t="shared" si="68"/>
        <v>0</v>
      </c>
      <c r="AE147" s="1005">
        <v>150</v>
      </c>
      <c r="AF147" s="1005">
        <v>92.2</v>
      </c>
      <c r="AG147" s="1005">
        <v>120</v>
      </c>
      <c r="AH147" s="1005">
        <v>0.98909999999999998</v>
      </c>
      <c r="AI147" s="1024">
        <f>+(AJ147/(24*31*AF147))</f>
        <v>0.56457444079024088</v>
      </c>
      <c r="AJ147" s="1005">
        <v>38728</v>
      </c>
      <c r="AK147" s="1005">
        <f t="shared" si="69"/>
        <v>41158</v>
      </c>
      <c r="AL147" s="1005">
        <f t="shared" si="70"/>
        <v>0</v>
      </c>
      <c r="AM147" s="1005">
        <v>150</v>
      </c>
      <c r="AN147" s="1005">
        <v>62.24</v>
      </c>
      <c r="AO147" s="1005">
        <v>120</v>
      </c>
      <c r="AP147" s="1005">
        <v>0.98109999999999997</v>
      </c>
      <c r="AQ147" s="1024">
        <f>+(AR147/(24*31*AN147))</f>
        <v>0.47816119357602893</v>
      </c>
      <c r="AR147" s="1005">
        <v>22142</v>
      </c>
      <c r="AS147" s="1005">
        <f t="shared" si="71"/>
        <v>27784</v>
      </c>
      <c r="AT147" s="1005">
        <f t="shared" si="72"/>
        <v>0</v>
      </c>
      <c r="AU147" s="1005">
        <v>150</v>
      </c>
      <c r="AV147" s="1005">
        <v>80.400000000000006</v>
      </c>
      <c r="AW147" s="1005">
        <v>120</v>
      </c>
      <c r="AX147" s="1005">
        <v>0.99690000000000001</v>
      </c>
      <c r="AY147" s="1024">
        <f>+(AZ147/(24*30*AV147))</f>
        <v>0.10879629629629628</v>
      </c>
      <c r="AZ147" s="1005">
        <v>6298</v>
      </c>
      <c r="BA147" s="1005">
        <f t="shared" si="73"/>
        <v>34733</v>
      </c>
      <c r="BB147" s="1005">
        <f t="shared" si="74"/>
        <v>0</v>
      </c>
      <c r="BC147" s="1005">
        <v>150</v>
      </c>
      <c r="BD147" s="1005">
        <v>9.44</v>
      </c>
      <c r="BE147" s="1005">
        <v>120</v>
      </c>
      <c r="BF147" s="1005">
        <v>1</v>
      </c>
      <c r="BG147" s="1024">
        <f t="shared" si="83"/>
        <v>0.50915800984144344</v>
      </c>
      <c r="BH147" s="1005">
        <v>3576</v>
      </c>
      <c r="BI147" s="1005">
        <f t="shared" si="75"/>
        <v>4214</v>
      </c>
      <c r="BJ147" s="1005">
        <f t="shared" si="76"/>
        <v>0</v>
      </c>
    </row>
    <row r="148" spans="1:62">
      <c r="A148" s="569" t="s">
        <v>2457</v>
      </c>
      <c r="B148" s="1004">
        <v>142</v>
      </c>
      <c r="C148" s="1005" t="s">
        <v>963</v>
      </c>
      <c r="D148" s="1005" t="s">
        <v>2011</v>
      </c>
      <c r="E148" s="1004" t="s">
        <v>1274</v>
      </c>
      <c r="F148" s="1005" t="s">
        <v>55</v>
      </c>
      <c r="G148" s="1004">
        <v>150</v>
      </c>
      <c r="H148" s="1005">
        <v>99.2</v>
      </c>
      <c r="I148" s="1005">
        <v>120</v>
      </c>
      <c r="J148" s="1005">
        <v>0.95669999999999999</v>
      </c>
      <c r="K148" s="1024">
        <f>+(L148/(24*30*H148))</f>
        <v>0.38001232078853048</v>
      </c>
      <c r="L148" s="1005">
        <v>27142</v>
      </c>
      <c r="M148" s="1005">
        <f t="shared" si="63"/>
        <v>42854</v>
      </c>
      <c r="N148" s="1005">
        <f t="shared" si="64"/>
        <v>0</v>
      </c>
      <c r="O148" s="1005">
        <v>150</v>
      </c>
      <c r="P148" s="1005">
        <v>96.8</v>
      </c>
      <c r="Q148" s="1005">
        <v>120</v>
      </c>
      <c r="R148" s="1005">
        <v>0.95630000000000004</v>
      </c>
      <c r="S148" s="1024">
        <f>+(T148/(24*31*P148))</f>
        <v>0.41830511863503067</v>
      </c>
      <c r="T148" s="1005">
        <v>30126</v>
      </c>
      <c r="U148" s="1005">
        <f t="shared" si="65"/>
        <v>43212</v>
      </c>
      <c r="V148" s="1005">
        <f t="shared" si="66"/>
        <v>0</v>
      </c>
      <c r="W148" s="1005">
        <v>150</v>
      </c>
      <c r="X148" s="1005">
        <v>93.2</v>
      </c>
      <c r="Y148" s="1005">
        <v>120</v>
      </c>
      <c r="Z148" s="1005">
        <v>0.94750000000000001</v>
      </c>
      <c r="AA148" s="1024">
        <f>+(AB148/(24*30*X148))</f>
        <v>0.40379113018597995</v>
      </c>
      <c r="AB148" s="1005">
        <v>27096</v>
      </c>
      <c r="AC148" s="1005">
        <f t="shared" si="67"/>
        <v>40262</v>
      </c>
      <c r="AD148" s="1005">
        <f t="shared" si="68"/>
        <v>0</v>
      </c>
      <c r="AE148" s="1005">
        <v>150</v>
      </c>
      <c r="AF148" s="1005">
        <v>97.6</v>
      </c>
      <c r="AG148" s="1005">
        <v>120</v>
      </c>
      <c r="AH148" s="1005">
        <v>0.94610000000000005</v>
      </c>
      <c r="AI148" s="1024">
        <f>+(AJ148/(24*31*AF148))</f>
        <v>0.49249184734708273</v>
      </c>
      <c r="AJ148" s="1005">
        <v>35762</v>
      </c>
      <c r="AK148" s="1005">
        <f t="shared" si="69"/>
        <v>43569</v>
      </c>
      <c r="AL148" s="1005">
        <f t="shared" si="70"/>
        <v>0</v>
      </c>
      <c r="AM148" s="1005">
        <v>150</v>
      </c>
      <c r="AN148" s="1005">
        <v>80</v>
      </c>
      <c r="AO148" s="1005">
        <v>120</v>
      </c>
      <c r="AP148" s="1005">
        <v>0.93640000000000001</v>
      </c>
      <c r="AQ148" s="1024">
        <f>+(AR148/(24*31*AN148))</f>
        <v>0.18679435483870968</v>
      </c>
      <c r="AR148" s="1005">
        <v>11118</v>
      </c>
      <c r="AS148" s="1005">
        <f t="shared" si="71"/>
        <v>35712</v>
      </c>
      <c r="AT148" s="1005">
        <f t="shared" si="72"/>
        <v>0</v>
      </c>
      <c r="AU148" s="1005">
        <v>150</v>
      </c>
      <c r="AV148" s="1005">
        <v>15.92</v>
      </c>
      <c r="AW148" s="1005">
        <v>120</v>
      </c>
      <c r="AX148" s="1005">
        <v>0.95279999999999998</v>
      </c>
      <c r="AY148" s="1024">
        <f>+(AZ148/(24*30*AV148))</f>
        <v>0.32200935231714128</v>
      </c>
      <c r="AZ148" s="1005">
        <v>3691</v>
      </c>
      <c r="BA148" s="1005">
        <f t="shared" si="73"/>
        <v>6877</v>
      </c>
      <c r="BB148" s="1005">
        <f t="shared" si="74"/>
        <v>0</v>
      </c>
      <c r="BC148" s="1005">
        <v>150</v>
      </c>
      <c r="BD148" s="1005">
        <v>13.52</v>
      </c>
      <c r="BE148" s="1005">
        <v>120</v>
      </c>
      <c r="BF148" s="1005">
        <v>0.95269999999999999</v>
      </c>
      <c r="BG148" s="1024">
        <f t="shared" si="83"/>
        <v>0.24177642043647007</v>
      </c>
      <c r="BH148" s="1005">
        <v>2432</v>
      </c>
      <c r="BI148" s="1005">
        <f t="shared" si="75"/>
        <v>6035</v>
      </c>
      <c r="BJ148" s="1005">
        <f t="shared" si="76"/>
        <v>0</v>
      </c>
    </row>
    <row r="149" spans="1:62">
      <c r="A149" s="569" t="s">
        <v>2458</v>
      </c>
      <c r="B149" s="1004">
        <v>143</v>
      </c>
      <c r="C149" s="1005" t="s">
        <v>2045</v>
      </c>
      <c r="D149" s="1005" t="s">
        <v>2054</v>
      </c>
      <c r="E149" s="1004" t="s">
        <v>1274</v>
      </c>
      <c r="F149" s="1005" t="s">
        <v>55</v>
      </c>
      <c r="G149" s="1004">
        <v>150</v>
      </c>
      <c r="H149" s="1005">
        <v>75.05</v>
      </c>
      <c r="I149" s="1005">
        <v>150</v>
      </c>
      <c r="J149" s="1005">
        <v>0.81630000000000003</v>
      </c>
      <c r="K149" s="1024">
        <f>+(L149/(24*30*H149))</f>
        <v>0.30052187430601823</v>
      </c>
      <c r="L149" s="1005">
        <v>16239</v>
      </c>
      <c r="M149" s="1005">
        <f t="shared" si="63"/>
        <v>32422</v>
      </c>
      <c r="N149" s="1005">
        <f t="shared" si="64"/>
        <v>0</v>
      </c>
      <c r="O149" s="1005">
        <v>150</v>
      </c>
      <c r="P149" s="1005">
        <v>73.25</v>
      </c>
      <c r="Q149" s="1005">
        <v>150</v>
      </c>
      <c r="R149" s="1005">
        <v>0.83169999999999999</v>
      </c>
      <c r="S149" s="1024">
        <f>+(T149/(24*31*P149))</f>
        <v>0.33496642078608391</v>
      </c>
      <c r="T149" s="1005">
        <v>18255</v>
      </c>
      <c r="U149" s="1005">
        <f t="shared" si="65"/>
        <v>32699</v>
      </c>
      <c r="V149" s="1005">
        <f t="shared" si="66"/>
        <v>0</v>
      </c>
      <c r="W149" s="1005">
        <v>150</v>
      </c>
      <c r="X149" s="1005">
        <v>92.45</v>
      </c>
      <c r="Y149" s="1005">
        <v>150</v>
      </c>
      <c r="Z149" s="1005">
        <v>0.83730000000000004</v>
      </c>
      <c r="AA149" s="1024">
        <f>+(AB149/(24*30*X149))</f>
        <v>0.33183101977044649</v>
      </c>
      <c r="AB149" s="1005">
        <v>22088</v>
      </c>
      <c r="AC149" s="1005">
        <f t="shared" si="67"/>
        <v>39938</v>
      </c>
      <c r="AD149" s="1005">
        <f t="shared" si="68"/>
        <v>0</v>
      </c>
      <c r="AE149" s="1005">
        <v>150</v>
      </c>
      <c r="AF149" s="1005">
        <v>88.25</v>
      </c>
      <c r="AG149" s="1005">
        <v>150</v>
      </c>
      <c r="AH149" s="1005">
        <v>0.84719999999999995</v>
      </c>
      <c r="AI149" s="1024">
        <f>+(AJ149/(24*31*AF149))</f>
        <v>0.41295805537786712</v>
      </c>
      <c r="AJ149" s="1005">
        <v>27114</v>
      </c>
      <c r="AK149" s="1005">
        <f t="shared" si="69"/>
        <v>39395</v>
      </c>
      <c r="AL149" s="1005">
        <f t="shared" si="70"/>
        <v>0</v>
      </c>
      <c r="AM149" s="1005">
        <v>150</v>
      </c>
      <c r="AN149" s="1005">
        <v>65.7</v>
      </c>
      <c r="AO149" s="1005">
        <v>150</v>
      </c>
      <c r="AP149" s="1005">
        <v>0.81210000000000004</v>
      </c>
      <c r="AQ149" s="1024">
        <f>+(AR149/(24*31*AN149))</f>
        <v>0.33767859773162467</v>
      </c>
      <c r="AR149" s="1005">
        <v>16506</v>
      </c>
      <c r="AS149" s="1005">
        <f t="shared" si="71"/>
        <v>29328</v>
      </c>
      <c r="AT149" s="1005">
        <f t="shared" si="72"/>
        <v>0</v>
      </c>
      <c r="AU149" s="1005">
        <v>150</v>
      </c>
      <c r="AV149" s="1005">
        <v>53.28</v>
      </c>
      <c r="AW149" s="1005">
        <v>150</v>
      </c>
      <c r="AX149" s="1005">
        <v>0.78480000000000005</v>
      </c>
      <c r="AY149" s="1024">
        <f>+(AZ149/(24*30*AV149))</f>
        <v>0.35673694527861194</v>
      </c>
      <c r="AZ149" s="1005">
        <v>13685</v>
      </c>
      <c r="BA149" s="1005">
        <f t="shared" si="73"/>
        <v>23017</v>
      </c>
      <c r="BB149" s="1005">
        <f t="shared" si="74"/>
        <v>0</v>
      </c>
      <c r="BC149" s="1005">
        <v>150</v>
      </c>
      <c r="BD149" s="1005">
        <v>87.3</v>
      </c>
      <c r="BE149" s="1005">
        <v>150</v>
      </c>
      <c r="BF149" s="1005">
        <v>0.77100000000000002</v>
      </c>
      <c r="BG149" s="1024">
        <f t="shared" si="83"/>
        <v>0.44869070933254507</v>
      </c>
      <c r="BH149" s="1005">
        <v>29143</v>
      </c>
      <c r="BI149" s="1005">
        <f t="shared" si="75"/>
        <v>38971</v>
      </c>
      <c r="BJ149" s="1005">
        <f t="shared" si="76"/>
        <v>0</v>
      </c>
    </row>
    <row r="150" spans="1:62">
      <c r="A150" s="569" t="s">
        <v>2459</v>
      </c>
      <c r="B150" s="1004">
        <v>144</v>
      </c>
      <c r="C150" s="1005" t="s">
        <v>1808</v>
      </c>
      <c r="D150" s="1005" t="s">
        <v>2011</v>
      </c>
      <c r="E150" s="1004" t="s">
        <v>332</v>
      </c>
      <c r="F150" s="1005" t="s">
        <v>55</v>
      </c>
      <c r="G150" s="1004">
        <v>150</v>
      </c>
      <c r="H150" s="1005">
        <v>0</v>
      </c>
      <c r="I150" s="1005">
        <v>120</v>
      </c>
      <c r="J150" s="1005">
        <v>0</v>
      </c>
      <c r="K150" s="1024">
        <v>0</v>
      </c>
      <c r="L150" s="1005">
        <v>0</v>
      </c>
      <c r="M150" s="1005">
        <f t="shared" si="63"/>
        <v>0</v>
      </c>
      <c r="N150" s="1005">
        <f t="shared" si="64"/>
        <v>0</v>
      </c>
      <c r="O150" s="1005">
        <v>150</v>
      </c>
      <c r="P150" s="1005">
        <v>0</v>
      </c>
      <c r="Q150" s="1005">
        <v>120</v>
      </c>
      <c r="R150" s="1005">
        <v>0</v>
      </c>
      <c r="S150" s="1024">
        <v>0</v>
      </c>
      <c r="T150" s="1005">
        <v>0</v>
      </c>
      <c r="U150" s="1005">
        <f t="shared" si="65"/>
        <v>0</v>
      </c>
      <c r="V150" s="1005">
        <f t="shared" si="66"/>
        <v>0</v>
      </c>
      <c r="W150" s="1005">
        <v>150</v>
      </c>
      <c r="X150" s="1005">
        <v>0</v>
      </c>
      <c r="Y150" s="1005">
        <v>120</v>
      </c>
      <c r="Z150" s="1005">
        <v>0</v>
      </c>
      <c r="AA150" s="1024">
        <v>0</v>
      </c>
      <c r="AB150" s="1005">
        <v>0</v>
      </c>
      <c r="AC150" s="1005">
        <f t="shared" si="67"/>
        <v>0</v>
      </c>
      <c r="AD150" s="1005">
        <f t="shared" si="68"/>
        <v>0</v>
      </c>
      <c r="AE150" s="1005">
        <v>150</v>
      </c>
      <c r="AF150" s="1005">
        <v>0</v>
      </c>
      <c r="AG150" s="1005">
        <v>120</v>
      </c>
      <c r="AH150" s="1005">
        <v>0</v>
      </c>
      <c r="AI150" s="1024">
        <v>0</v>
      </c>
      <c r="AJ150" s="1005">
        <v>0</v>
      </c>
      <c r="AK150" s="1005">
        <f t="shared" si="69"/>
        <v>0</v>
      </c>
      <c r="AL150" s="1005">
        <f t="shared" si="70"/>
        <v>0</v>
      </c>
      <c r="AM150" s="1005">
        <v>150</v>
      </c>
      <c r="AN150" s="1005">
        <v>0</v>
      </c>
      <c r="AO150" s="1005">
        <v>120</v>
      </c>
      <c r="AP150" s="1005">
        <v>0</v>
      </c>
      <c r="AQ150" s="1024">
        <v>0</v>
      </c>
      <c r="AR150" s="1005">
        <v>0</v>
      </c>
      <c r="AS150" s="1005">
        <f t="shared" si="71"/>
        <v>0</v>
      </c>
      <c r="AT150" s="1005">
        <f t="shared" si="72"/>
        <v>0</v>
      </c>
      <c r="AU150" s="1005">
        <v>150</v>
      </c>
      <c r="AV150" s="1005">
        <v>0</v>
      </c>
      <c r="AW150" s="1005">
        <v>120</v>
      </c>
      <c r="AX150" s="1005">
        <v>0</v>
      </c>
      <c r="AY150" s="1024">
        <v>0</v>
      </c>
      <c r="AZ150" s="1005">
        <v>0</v>
      </c>
      <c r="BA150" s="1005">
        <f t="shared" si="73"/>
        <v>0</v>
      </c>
      <c r="BB150" s="1005">
        <f t="shared" si="74"/>
        <v>0</v>
      </c>
      <c r="BC150" s="1005">
        <v>150</v>
      </c>
      <c r="BD150" s="1005">
        <v>0</v>
      </c>
      <c r="BE150" s="1005">
        <v>120</v>
      </c>
      <c r="BF150" s="1005">
        <v>0</v>
      </c>
      <c r="BG150" s="1024">
        <v>0</v>
      </c>
      <c r="BH150" s="1005">
        <v>0</v>
      </c>
      <c r="BI150" s="1005">
        <f t="shared" si="75"/>
        <v>0</v>
      </c>
      <c r="BJ150" s="1005">
        <f t="shared" si="76"/>
        <v>0</v>
      </c>
    </row>
    <row r="151" spans="1:62">
      <c r="A151" s="569" t="s">
        <v>2460</v>
      </c>
      <c r="B151" s="1004">
        <v>145</v>
      </c>
      <c r="C151" s="1005" t="s">
        <v>616</v>
      </c>
      <c r="D151" s="1005" t="s">
        <v>2203</v>
      </c>
      <c r="E151" s="1004" t="s">
        <v>1274</v>
      </c>
      <c r="F151" s="1005" t="s">
        <v>55</v>
      </c>
      <c r="G151" s="1004">
        <v>150</v>
      </c>
      <c r="H151" s="1005">
        <v>123.92</v>
      </c>
      <c r="I151" s="1005">
        <v>123.92</v>
      </c>
      <c r="J151" s="1005">
        <v>0.96450000000000002</v>
      </c>
      <c r="K151" s="1024">
        <f t="shared" ref="K151:K168" si="84">+(L151/(24*30*H151))</f>
        <v>0.63397756617172374</v>
      </c>
      <c r="L151" s="1005">
        <v>56565</v>
      </c>
      <c r="M151" s="1005">
        <f t="shared" si="63"/>
        <v>53533</v>
      </c>
      <c r="N151" s="1005">
        <f t="shared" si="64"/>
        <v>3032</v>
      </c>
      <c r="O151" s="1005">
        <v>150</v>
      </c>
      <c r="P151" s="1005">
        <v>128.4</v>
      </c>
      <c r="Q151" s="1005">
        <v>128.4</v>
      </c>
      <c r="R151" s="1005">
        <v>0.96150000000000002</v>
      </c>
      <c r="S151" s="1024">
        <f>+(T151/(24*31*P151))</f>
        <v>0.57115281546243257</v>
      </c>
      <c r="T151" s="1005">
        <v>54562</v>
      </c>
      <c r="U151" s="1005">
        <f t="shared" si="65"/>
        <v>57318</v>
      </c>
      <c r="V151" s="1005">
        <f t="shared" si="66"/>
        <v>0</v>
      </c>
      <c r="W151" s="1005">
        <v>150</v>
      </c>
      <c r="X151" s="1005">
        <v>125.12</v>
      </c>
      <c r="Y151" s="1005">
        <v>125.12</v>
      </c>
      <c r="Z151" s="1005">
        <v>0.9677</v>
      </c>
      <c r="AA151" s="1024">
        <f>+(AB151/(24*30*X151))</f>
        <v>0.57911072037510647</v>
      </c>
      <c r="AB151" s="1005">
        <v>52170</v>
      </c>
      <c r="AC151" s="1005">
        <f t="shared" si="67"/>
        <v>54052</v>
      </c>
      <c r="AD151" s="1005">
        <f t="shared" si="68"/>
        <v>0</v>
      </c>
      <c r="AE151" s="1005">
        <v>150</v>
      </c>
      <c r="AF151" s="1005">
        <v>130.08000000000001</v>
      </c>
      <c r="AG151" s="1005">
        <v>130.08000000000001</v>
      </c>
      <c r="AH151" s="1005">
        <v>0.97</v>
      </c>
      <c r="AI151" s="1024">
        <f>+(AJ151/(24*31*AF151))</f>
        <v>0.52098832480260282</v>
      </c>
      <c r="AJ151" s="1005">
        <v>50421</v>
      </c>
      <c r="AK151" s="1005">
        <f t="shared" si="69"/>
        <v>58068</v>
      </c>
      <c r="AL151" s="1005">
        <f t="shared" si="70"/>
        <v>0</v>
      </c>
      <c r="AM151" s="1005">
        <v>150</v>
      </c>
      <c r="AN151" s="1005">
        <v>107.76</v>
      </c>
      <c r="AO151" s="1005">
        <v>120</v>
      </c>
      <c r="AP151" s="1005">
        <v>0.96340000000000003</v>
      </c>
      <c r="AQ151" s="1024">
        <f>+(AR151/(24*31*AN151))</f>
        <v>0.6269906841966616</v>
      </c>
      <c r="AR151" s="1005">
        <v>50268</v>
      </c>
      <c r="AS151" s="1005">
        <f t="shared" si="71"/>
        <v>48104</v>
      </c>
      <c r="AT151" s="1005">
        <f t="shared" si="72"/>
        <v>2164</v>
      </c>
      <c r="AU151" s="1005">
        <v>150</v>
      </c>
      <c r="AV151" s="1005">
        <v>126.88</v>
      </c>
      <c r="AW151" s="1005">
        <v>126.88</v>
      </c>
      <c r="AX151" s="1005">
        <v>0.97940000000000005</v>
      </c>
      <c r="AY151" s="1024">
        <f>+(AZ151/(24*30*AV151))</f>
        <v>0.55845637172481444</v>
      </c>
      <c r="AZ151" s="1005">
        <v>51017</v>
      </c>
      <c r="BA151" s="1005">
        <f t="shared" si="73"/>
        <v>54812</v>
      </c>
      <c r="BB151" s="1005">
        <f t="shared" si="74"/>
        <v>0</v>
      </c>
      <c r="BC151" s="1005">
        <v>150</v>
      </c>
      <c r="BD151" s="1005">
        <v>126.08</v>
      </c>
      <c r="BE151" s="1005">
        <v>126.08</v>
      </c>
      <c r="BF151" s="1005">
        <v>0.96640000000000004</v>
      </c>
      <c r="BG151" s="1024">
        <f>+(BH151/(24*31*BD151))</f>
        <v>0.49825422329567159</v>
      </c>
      <c r="BH151" s="1005">
        <v>46738</v>
      </c>
      <c r="BI151" s="1005">
        <f t="shared" si="75"/>
        <v>56282</v>
      </c>
      <c r="BJ151" s="1005">
        <f t="shared" si="76"/>
        <v>0</v>
      </c>
    </row>
    <row r="152" spans="1:62">
      <c r="A152" s="569" t="s">
        <v>2461</v>
      </c>
      <c r="B152" s="1004">
        <v>146</v>
      </c>
      <c r="C152" s="1005" t="s">
        <v>1359</v>
      </c>
      <c r="D152" s="1005" t="s">
        <v>2203</v>
      </c>
      <c r="E152" s="1004" t="s">
        <v>1274</v>
      </c>
      <c r="F152" s="1005" t="s">
        <v>55</v>
      </c>
      <c r="G152" s="1004">
        <v>150</v>
      </c>
      <c r="H152" s="1005">
        <v>90</v>
      </c>
      <c r="I152" s="1005">
        <v>120</v>
      </c>
      <c r="J152" s="1005">
        <v>0.80069999999999997</v>
      </c>
      <c r="K152" s="1024">
        <f t="shared" si="84"/>
        <v>0.27981481481481479</v>
      </c>
      <c r="L152" s="1005">
        <v>18132</v>
      </c>
      <c r="M152" s="1005">
        <f t="shared" si="63"/>
        <v>38880</v>
      </c>
      <c r="N152" s="1005">
        <f t="shared" si="64"/>
        <v>0</v>
      </c>
      <c r="O152" s="1005">
        <v>150</v>
      </c>
      <c r="P152" s="1005">
        <v>94.8</v>
      </c>
      <c r="Q152" s="1005">
        <v>120</v>
      </c>
      <c r="R152" s="1005">
        <v>0.84089999999999998</v>
      </c>
      <c r="S152" s="1024">
        <f>+(T152/(24*31*P152))</f>
        <v>0.28834047910711857</v>
      </c>
      <c r="T152" s="1005">
        <v>20337</v>
      </c>
      <c r="U152" s="1005">
        <f t="shared" si="65"/>
        <v>42319</v>
      </c>
      <c r="V152" s="1005">
        <f t="shared" si="66"/>
        <v>0</v>
      </c>
      <c r="W152" s="1005">
        <v>150</v>
      </c>
      <c r="X152" s="1005">
        <v>67.2</v>
      </c>
      <c r="Y152" s="1005">
        <v>120</v>
      </c>
      <c r="Z152" s="1005">
        <v>0.7802</v>
      </c>
      <c r="AA152" s="1024">
        <f>+(AB152/(24*30*X152))</f>
        <v>0.36898561507936506</v>
      </c>
      <c r="AB152" s="1005">
        <v>17853</v>
      </c>
      <c r="AC152" s="1005">
        <f t="shared" si="67"/>
        <v>29030</v>
      </c>
      <c r="AD152" s="1005">
        <f t="shared" si="68"/>
        <v>0</v>
      </c>
      <c r="AE152" s="1005">
        <v>150</v>
      </c>
      <c r="AF152" s="1005">
        <v>94.56</v>
      </c>
      <c r="AG152" s="1005">
        <v>120</v>
      </c>
      <c r="AH152" s="1005">
        <v>0.84709999999999996</v>
      </c>
      <c r="AI152" s="1024">
        <f>+(AJ152/(24*31*AF152))</f>
        <v>0.34203407292178373</v>
      </c>
      <c r="AJ152" s="1005">
        <v>24063</v>
      </c>
      <c r="AK152" s="1005">
        <f t="shared" si="69"/>
        <v>42212</v>
      </c>
      <c r="AL152" s="1005">
        <f t="shared" si="70"/>
        <v>0</v>
      </c>
      <c r="AM152" s="1005">
        <v>150</v>
      </c>
      <c r="AN152" s="1005">
        <v>98.88</v>
      </c>
      <c r="AO152" s="1005">
        <v>120</v>
      </c>
      <c r="AP152" s="1005">
        <v>0.90480000000000005</v>
      </c>
      <c r="AQ152" s="1024">
        <f>+(AR152/(24*31*AN152))</f>
        <v>0.37839120732853115</v>
      </c>
      <c r="AR152" s="1005">
        <v>27837</v>
      </c>
      <c r="AS152" s="1005">
        <f t="shared" si="71"/>
        <v>44140</v>
      </c>
      <c r="AT152" s="1005">
        <f t="shared" si="72"/>
        <v>0</v>
      </c>
      <c r="AU152" s="1005">
        <v>150</v>
      </c>
      <c r="AV152" s="1005">
        <v>64.319999999999993</v>
      </c>
      <c r="AW152" s="1005">
        <v>120</v>
      </c>
      <c r="AX152" s="1005">
        <v>0.84199999999999997</v>
      </c>
      <c r="AY152" s="1024">
        <f>+(AZ152/(24*30*AV152))</f>
        <v>0.4323434908789387</v>
      </c>
      <c r="AZ152" s="1005">
        <v>20022</v>
      </c>
      <c r="BA152" s="1005">
        <f t="shared" si="73"/>
        <v>27786</v>
      </c>
      <c r="BB152" s="1005">
        <f t="shared" si="74"/>
        <v>0</v>
      </c>
      <c r="BC152" s="1005">
        <v>150</v>
      </c>
      <c r="BD152" s="1005">
        <v>74.400000000000006</v>
      </c>
      <c r="BE152" s="1005">
        <v>120</v>
      </c>
      <c r="BF152" s="1005">
        <v>0.75719999999999998</v>
      </c>
      <c r="BG152" s="1024">
        <f>+(BH152/(24*31*BD152))</f>
        <v>0.33195672910163021</v>
      </c>
      <c r="BH152" s="1005">
        <v>18375</v>
      </c>
      <c r="BI152" s="1005">
        <f t="shared" si="75"/>
        <v>33212</v>
      </c>
      <c r="BJ152" s="1005">
        <f t="shared" si="76"/>
        <v>0</v>
      </c>
    </row>
    <row r="153" spans="1:62">
      <c r="A153" s="569" t="s">
        <v>2462</v>
      </c>
      <c r="B153" s="1004">
        <v>147</v>
      </c>
      <c r="C153" s="1005" t="s">
        <v>1657</v>
      </c>
      <c r="D153" s="1005" t="s">
        <v>2203</v>
      </c>
      <c r="E153" s="1004" t="s">
        <v>1274</v>
      </c>
      <c r="F153" s="1005" t="s">
        <v>55</v>
      </c>
      <c r="G153" s="1004">
        <v>150</v>
      </c>
      <c r="H153" s="1005">
        <v>13.44</v>
      </c>
      <c r="I153" s="1005">
        <v>120</v>
      </c>
      <c r="J153" s="1005">
        <v>0.89259999999999995</v>
      </c>
      <c r="K153" s="1024">
        <f t="shared" si="84"/>
        <v>0.39951223544973546</v>
      </c>
      <c r="L153" s="1005">
        <v>3866</v>
      </c>
      <c r="M153" s="1005">
        <f t="shared" si="63"/>
        <v>5806</v>
      </c>
      <c r="N153" s="1005">
        <f t="shared" si="64"/>
        <v>0</v>
      </c>
      <c r="O153" s="1005">
        <v>150</v>
      </c>
      <c r="P153" s="1005">
        <v>16.64</v>
      </c>
      <c r="Q153" s="1005">
        <v>120</v>
      </c>
      <c r="R153" s="1005">
        <v>0.90380000000000005</v>
      </c>
      <c r="S153" s="1024">
        <f>+(T153/(24*31*P153))</f>
        <v>0.3166356492969396</v>
      </c>
      <c r="T153" s="1005">
        <v>3920</v>
      </c>
      <c r="U153" s="1005">
        <f t="shared" si="65"/>
        <v>7428</v>
      </c>
      <c r="V153" s="1005">
        <f t="shared" si="66"/>
        <v>0</v>
      </c>
      <c r="W153" s="1005">
        <v>150</v>
      </c>
      <c r="X153" s="1005">
        <v>16.72</v>
      </c>
      <c r="Y153" s="1005">
        <v>120</v>
      </c>
      <c r="Z153" s="1005">
        <v>0.87560000000000004</v>
      </c>
      <c r="AA153" s="1024">
        <f>+(AB153/(24*30*X153))</f>
        <v>0.31407828282828282</v>
      </c>
      <c r="AB153" s="1005">
        <v>3781</v>
      </c>
      <c r="AC153" s="1005">
        <f t="shared" si="67"/>
        <v>7223</v>
      </c>
      <c r="AD153" s="1005">
        <f t="shared" si="68"/>
        <v>0</v>
      </c>
      <c r="AE153" s="1005">
        <v>150</v>
      </c>
      <c r="AF153" s="1005">
        <v>26</v>
      </c>
      <c r="AG153" s="1005">
        <v>120</v>
      </c>
      <c r="AH153" s="1005">
        <v>0.87009999999999998</v>
      </c>
      <c r="AI153" s="1024">
        <f>+(AJ153/(24*31*AF153))</f>
        <v>0.16961331679073616</v>
      </c>
      <c r="AJ153" s="1005">
        <v>3281</v>
      </c>
      <c r="AK153" s="1005">
        <f t="shared" si="69"/>
        <v>11606</v>
      </c>
      <c r="AL153" s="1005">
        <f t="shared" si="70"/>
        <v>0</v>
      </c>
      <c r="AM153" s="1005">
        <v>150</v>
      </c>
      <c r="AN153" s="1005">
        <v>15.52</v>
      </c>
      <c r="AO153" s="1005">
        <v>120</v>
      </c>
      <c r="AP153" s="1005">
        <v>0.86850000000000005</v>
      </c>
      <c r="AQ153" s="1024">
        <f>+(AR153/(24*31*AN153))</f>
        <v>0.29834899124265607</v>
      </c>
      <c r="AR153" s="1005">
        <v>3445</v>
      </c>
      <c r="AS153" s="1005">
        <f t="shared" si="71"/>
        <v>6928</v>
      </c>
      <c r="AT153" s="1005">
        <f t="shared" si="72"/>
        <v>0</v>
      </c>
      <c r="AU153" s="1005">
        <v>150</v>
      </c>
      <c r="AV153" s="1005">
        <v>17.760000000000002</v>
      </c>
      <c r="AW153" s="1005">
        <v>120</v>
      </c>
      <c r="AX153" s="1005">
        <v>0.87929999999999997</v>
      </c>
      <c r="AY153" s="1024">
        <f>+(AZ153/(24*30*AV153))</f>
        <v>0.30600913413413411</v>
      </c>
      <c r="AZ153" s="1005">
        <v>3913</v>
      </c>
      <c r="BA153" s="1005">
        <f t="shared" si="73"/>
        <v>7672</v>
      </c>
      <c r="BB153" s="1005">
        <f t="shared" si="74"/>
        <v>0</v>
      </c>
      <c r="BC153" s="1005">
        <v>150</v>
      </c>
      <c r="BD153" s="1005">
        <v>14.16</v>
      </c>
      <c r="BE153" s="1005">
        <v>120</v>
      </c>
      <c r="BF153" s="1005">
        <v>0.9022</v>
      </c>
      <c r="BG153" s="1024">
        <f>+(BH153/(24*31*BD153))</f>
        <v>0.2651152724621833</v>
      </c>
      <c r="BH153" s="1005">
        <v>2793</v>
      </c>
      <c r="BI153" s="1005">
        <f t="shared" si="75"/>
        <v>6321</v>
      </c>
      <c r="BJ153" s="1005">
        <f t="shared" si="76"/>
        <v>0</v>
      </c>
    </row>
    <row r="154" spans="1:62">
      <c r="A154" s="569" t="s">
        <v>2463</v>
      </c>
      <c r="B154" s="1004">
        <v>148</v>
      </c>
      <c r="C154" s="1005" t="s">
        <v>1753</v>
      </c>
      <c r="D154" s="1005" t="s">
        <v>2011</v>
      </c>
      <c r="E154" s="1004" t="s">
        <v>332</v>
      </c>
      <c r="F154" s="1005" t="s">
        <v>55</v>
      </c>
      <c r="G154" s="1004">
        <v>150</v>
      </c>
      <c r="H154" s="1005">
        <v>10.08</v>
      </c>
      <c r="I154" s="1005">
        <v>120</v>
      </c>
      <c r="J154" s="1005">
        <v>0.69399999999999995</v>
      </c>
      <c r="K154" s="1024">
        <f t="shared" si="84"/>
        <v>9.2317019400352723E-2</v>
      </c>
      <c r="L154" s="1005">
        <v>670</v>
      </c>
      <c r="M154" s="1005">
        <f t="shared" si="63"/>
        <v>4355</v>
      </c>
      <c r="N154" s="1005">
        <f t="shared" si="64"/>
        <v>0</v>
      </c>
      <c r="O154" s="1005">
        <v>150</v>
      </c>
      <c r="P154" s="1005">
        <v>0</v>
      </c>
      <c r="Q154" s="1005">
        <v>120</v>
      </c>
      <c r="R154" s="1005">
        <v>0</v>
      </c>
      <c r="S154" s="1024">
        <v>0</v>
      </c>
      <c r="T154" s="1005">
        <v>0</v>
      </c>
      <c r="U154" s="1005">
        <f t="shared" si="65"/>
        <v>0</v>
      </c>
      <c r="V154" s="1005">
        <f t="shared" si="66"/>
        <v>0</v>
      </c>
      <c r="W154" s="1005">
        <v>150</v>
      </c>
      <c r="X154" s="1005">
        <v>0</v>
      </c>
      <c r="Y154" s="1005">
        <v>120</v>
      </c>
      <c r="Z154" s="1005">
        <v>0</v>
      </c>
      <c r="AA154" s="1024">
        <v>0</v>
      </c>
      <c r="AB154" s="1005">
        <v>0</v>
      </c>
      <c r="AC154" s="1005">
        <f t="shared" si="67"/>
        <v>0</v>
      </c>
      <c r="AD154" s="1005">
        <f t="shared" si="68"/>
        <v>0</v>
      </c>
      <c r="AE154" s="1005">
        <v>150</v>
      </c>
      <c r="AF154" s="1005">
        <v>0</v>
      </c>
      <c r="AG154" s="1005">
        <v>120</v>
      </c>
      <c r="AH154" s="1005">
        <v>0</v>
      </c>
      <c r="AI154" s="1024">
        <v>0</v>
      </c>
      <c r="AJ154" s="1005">
        <v>0</v>
      </c>
      <c r="AK154" s="1005">
        <f t="shared" si="69"/>
        <v>0</v>
      </c>
      <c r="AL154" s="1005">
        <f t="shared" si="70"/>
        <v>0</v>
      </c>
      <c r="AM154" s="1005">
        <v>150</v>
      </c>
      <c r="AN154" s="1005">
        <v>0</v>
      </c>
      <c r="AO154" s="1005">
        <v>120</v>
      </c>
      <c r="AP154" s="1005">
        <v>0</v>
      </c>
      <c r="AQ154" s="1024">
        <v>0</v>
      </c>
      <c r="AR154" s="1005">
        <v>0</v>
      </c>
      <c r="AS154" s="1005">
        <f t="shared" si="71"/>
        <v>0</v>
      </c>
      <c r="AT154" s="1005">
        <f t="shared" si="72"/>
        <v>0</v>
      </c>
      <c r="AU154" s="1005">
        <v>150</v>
      </c>
      <c r="AV154" s="1005">
        <v>0</v>
      </c>
      <c r="AW154" s="1005">
        <v>120</v>
      </c>
      <c r="AX154" s="1005">
        <v>0</v>
      </c>
      <c r="AY154" s="1024">
        <v>0</v>
      </c>
      <c r="AZ154" s="1005">
        <v>0</v>
      </c>
      <c r="BA154" s="1005">
        <f t="shared" si="73"/>
        <v>0</v>
      </c>
      <c r="BB154" s="1005">
        <f t="shared" si="74"/>
        <v>0</v>
      </c>
      <c r="BC154" s="1005">
        <v>150</v>
      </c>
      <c r="BD154" s="1005">
        <v>0</v>
      </c>
      <c r="BE154" s="1005">
        <v>120</v>
      </c>
      <c r="BF154" s="1005">
        <v>0</v>
      </c>
      <c r="BG154" s="1024">
        <v>0</v>
      </c>
      <c r="BH154" s="1005">
        <v>0</v>
      </c>
      <c r="BI154" s="1005">
        <f t="shared" si="75"/>
        <v>0</v>
      </c>
      <c r="BJ154" s="1005">
        <f t="shared" si="76"/>
        <v>0</v>
      </c>
    </row>
    <row r="155" spans="1:62">
      <c r="A155" s="569" t="s">
        <v>2464</v>
      </c>
      <c r="B155" s="1004">
        <v>149</v>
      </c>
      <c r="C155" s="1005" t="s">
        <v>744</v>
      </c>
      <c r="D155" s="1005" t="s">
        <v>2203</v>
      </c>
      <c r="E155" s="1004" t="s">
        <v>1274</v>
      </c>
      <c r="F155" s="1005" t="s">
        <v>55</v>
      </c>
      <c r="G155" s="1004">
        <v>151</v>
      </c>
      <c r="H155" s="1005">
        <v>209.2</v>
      </c>
      <c r="I155" s="1005">
        <v>209.2</v>
      </c>
      <c r="J155" s="1005">
        <v>0.96450000000000002</v>
      </c>
      <c r="K155" s="1024">
        <f t="shared" si="84"/>
        <v>9.4500212449543236E-2</v>
      </c>
      <c r="L155" s="1005">
        <v>14234</v>
      </c>
      <c r="M155" s="1005">
        <f t="shared" si="63"/>
        <v>90374</v>
      </c>
      <c r="N155" s="1005">
        <f t="shared" si="64"/>
        <v>0</v>
      </c>
      <c r="O155" s="1005">
        <v>151</v>
      </c>
      <c r="P155" s="1005">
        <v>220.8</v>
      </c>
      <c r="Q155" s="1005">
        <v>220.8</v>
      </c>
      <c r="R155" s="1005">
        <v>0.95520000000000005</v>
      </c>
      <c r="S155" s="1024">
        <f t="shared" ref="S155:S168" si="85">+(T155/(24*31*P155))</f>
        <v>8.786475377902446E-2</v>
      </c>
      <c r="T155" s="1005">
        <v>14434</v>
      </c>
      <c r="U155" s="1005">
        <f t="shared" si="65"/>
        <v>98565</v>
      </c>
      <c r="V155" s="1005">
        <f t="shared" si="66"/>
        <v>0</v>
      </c>
      <c r="W155" s="1005">
        <v>151</v>
      </c>
      <c r="X155" s="1005">
        <v>212.8</v>
      </c>
      <c r="Y155" s="1005">
        <v>212.8</v>
      </c>
      <c r="Z155" s="1005">
        <v>0.94089999999999996</v>
      </c>
      <c r="AA155" s="1024">
        <f t="shared" ref="AA155:AA168" si="86">+(AB155/(24*30*X155))</f>
        <v>9.6830618212197156E-2</v>
      </c>
      <c r="AB155" s="1005">
        <v>14836</v>
      </c>
      <c r="AC155" s="1005">
        <f t="shared" si="67"/>
        <v>91930</v>
      </c>
      <c r="AD155" s="1005">
        <f t="shared" si="68"/>
        <v>0</v>
      </c>
      <c r="AE155" s="1005">
        <v>151</v>
      </c>
      <c r="AF155" s="1005">
        <v>215.6</v>
      </c>
      <c r="AG155" s="1005">
        <v>215.6</v>
      </c>
      <c r="AH155" s="1005">
        <v>0.93610000000000004</v>
      </c>
      <c r="AI155" s="1024">
        <f t="shared" ref="AI155:AI168" si="87">+(AJ155/(24*31*AF155))</f>
        <v>9.3874059887884775E-2</v>
      </c>
      <c r="AJ155" s="1005">
        <v>15058</v>
      </c>
      <c r="AK155" s="1005">
        <f t="shared" si="69"/>
        <v>96244</v>
      </c>
      <c r="AL155" s="1005">
        <f t="shared" si="70"/>
        <v>0</v>
      </c>
      <c r="AM155" s="1005">
        <v>151</v>
      </c>
      <c r="AN155" s="1005">
        <v>248</v>
      </c>
      <c r="AO155" s="1005">
        <v>248</v>
      </c>
      <c r="AP155" s="1005">
        <v>0.9284</v>
      </c>
      <c r="AQ155" s="1024">
        <f t="shared" ref="AQ155:AQ168" si="88">+(AR155/(24*31*AN155))</f>
        <v>7.6829691293791191E-2</v>
      </c>
      <c r="AR155" s="1005">
        <v>14176</v>
      </c>
      <c r="AS155" s="1005">
        <f t="shared" si="71"/>
        <v>110707</v>
      </c>
      <c r="AT155" s="1005">
        <f t="shared" si="72"/>
        <v>0</v>
      </c>
      <c r="AU155" s="1005">
        <v>151</v>
      </c>
      <c r="AV155" s="1005">
        <v>233.2</v>
      </c>
      <c r="AW155" s="1005">
        <v>233.2</v>
      </c>
      <c r="AX155" s="1005">
        <v>0.92230000000000001</v>
      </c>
      <c r="AY155" s="1024">
        <f t="shared" ref="AY155:AY160" si="89">+(AZ155/(24*30*AV155))</f>
        <v>8.7180769963788832E-2</v>
      </c>
      <c r="AZ155" s="1005">
        <v>14638</v>
      </c>
      <c r="BA155" s="1005">
        <f t="shared" si="73"/>
        <v>100742</v>
      </c>
      <c r="BB155" s="1005">
        <f t="shared" si="74"/>
        <v>0</v>
      </c>
      <c r="BC155" s="1005">
        <v>151</v>
      </c>
      <c r="BD155" s="1005">
        <v>237.2</v>
      </c>
      <c r="BE155" s="1005">
        <v>237.2</v>
      </c>
      <c r="BF155" s="1005">
        <v>0.88490000000000002</v>
      </c>
      <c r="BG155" s="1024">
        <f t="shared" ref="BG155:BG160" si="90">+(BH155/(24*31*BD155))</f>
        <v>8.7705579430270728E-2</v>
      </c>
      <c r="BH155" s="1005">
        <v>15478</v>
      </c>
      <c r="BI155" s="1005">
        <f t="shared" si="75"/>
        <v>105886</v>
      </c>
      <c r="BJ155" s="1005">
        <f t="shared" si="76"/>
        <v>0</v>
      </c>
    </row>
    <row r="156" spans="1:62">
      <c r="A156" s="569" t="s">
        <v>2465</v>
      </c>
      <c r="B156" s="1004">
        <v>150</v>
      </c>
      <c r="C156" s="1005" t="s">
        <v>34</v>
      </c>
      <c r="D156" s="1005" t="s">
        <v>2203</v>
      </c>
      <c r="E156" s="1004" t="s">
        <v>1274</v>
      </c>
      <c r="F156" s="1005" t="s">
        <v>55</v>
      </c>
      <c r="G156" s="1004">
        <v>152</v>
      </c>
      <c r="H156" s="1005">
        <v>79.8</v>
      </c>
      <c r="I156" s="1005">
        <v>121.6</v>
      </c>
      <c r="J156" s="1005">
        <v>0.92679999999999996</v>
      </c>
      <c r="K156" s="1024">
        <f t="shared" si="84"/>
        <v>0.50899818991924251</v>
      </c>
      <c r="L156" s="1005">
        <v>29245</v>
      </c>
      <c r="M156" s="1005">
        <f t="shared" si="63"/>
        <v>34474</v>
      </c>
      <c r="N156" s="1005">
        <f t="shared" si="64"/>
        <v>0</v>
      </c>
      <c r="O156" s="1005">
        <v>152</v>
      </c>
      <c r="P156" s="1005">
        <v>75.8</v>
      </c>
      <c r="Q156" s="1005">
        <v>121.6</v>
      </c>
      <c r="R156" s="1005">
        <v>0.93430000000000002</v>
      </c>
      <c r="S156" s="1024">
        <f t="shared" si="85"/>
        <v>0.39645218032740376</v>
      </c>
      <c r="T156" s="1005">
        <v>22358</v>
      </c>
      <c r="U156" s="1005">
        <f t="shared" si="65"/>
        <v>33837</v>
      </c>
      <c r="V156" s="1005">
        <f t="shared" si="66"/>
        <v>0</v>
      </c>
      <c r="W156" s="1005">
        <v>152</v>
      </c>
      <c r="X156" s="1005">
        <v>75.84</v>
      </c>
      <c r="Y156" s="1005">
        <v>121.6</v>
      </c>
      <c r="Z156" s="1005">
        <v>0.93279999999999996</v>
      </c>
      <c r="AA156" s="1024">
        <f t="shared" si="86"/>
        <v>0.34051951476793246</v>
      </c>
      <c r="AB156" s="1005">
        <v>18594</v>
      </c>
      <c r="AC156" s="1005">
        <f t="shared" si="67"/>
        <v>32763</v>
      </c>
      <c r="AD156" s="1005">
        <f t="shared" si="68"/>
        <v>0</v>
      </c>
      <c r="AE156" s="1005">
        <v>152</v>
      </c>
      <c r="AF156" s="1005">
        <v>75.84</v>
      </c>
      <c r="AG156" s="1005">
        <v>121.6</v>
      </c>
      <c r="AH156" s="1005">
        <v>0.91949999999999998</v>
      </c>
      <c r="AI156" s="1024">
        <f t="shared" si="87"/>
        <v>0.35767858763214011</v>
      </c>
      <c r="AJ156" s="1005">
        <v>20182</v>
      </c>
      <c r="AK156" s="1005">
        <f t="shared" si="69"/>
        <v>33855</v>
      </c>
      <c r="AL156" s="1005">
        <f t="shared" si="70"/>
        <v>0</v>
      </c>
      <c r="AM156" s="1005">
        <v>152</v>
      </c>
      <c r="AN156" s="1005">
        <v>73.599999999999994</v>
      </c>
      <c r="AO156" s="1005">
        <v>121.6</v>
      </c>
      <c r="AP156" s="1005">
        <v>0.9264</v>
      </c>
      <c r="AQ156" s="1024">
        <f t="shared" si="88"/>
        <v>0.36200838592800377</v>
      </c>
      <c r="AR156" s="1005">
        <v>19823</v>
      </c>
      <c r="AS156" s="1005">
        <f t="shared" si="71"/>
        <v>32855</v>
      </c>
      <c r="AT156" s="1005">
        <f t="shared" si="72"/>
        <v>0</v>
      </c>
      <c r="AU156" s="1005">
        <v>152</v>
      </c>
      <c r="AV156" s="1005">
        <v>74.400000000000006</v>
      </c>
      <c r="AW156" s="1005">
        <v>121.6</v>
      </c>
      <c r="AX156" s="1005">
        <v>0.92620000000000002</v>
      </c>
      <c r="AY156" s="1024">
        <f t="shared" si="89"/>
        <v>0.38035767622461164</v>
      </c>
      <c r="AZ156" s="1005">
        <v>20375</v>
      </c>
      <c r="BA156" s="1005">
        <f t="shared" si="73"/>
        <v>32141</v>
      </c>
      <c r="BB156" s="1005">
        <f t="shared" si="74"/>
        <v>0</v>
      </c>
      <c r="BC156" s="1005">
        <v>152</v>
      </c>
      <c r="BD156" s="1005">
        <v>73.92</v>
      </c>
      <c r="BE156" s="1005">
        <v>121.6</v>
      </c>
      <c r="BF156" s="1005">
        <v>0.92049999999999998</v>
      </c>
      <c r="BG156" s="1024">
        <f t="shared" si="90"/>
        <v>0.36556885095191544</v>
      </c>
      <c r="BH156" s="1005">
        <v>20105</v>
      </c>
      <c r="BI156" s="1005">
        <f t="shared" si="75"/>
        <v>32998</v>
      </c>
      <c r="BJ156" s="1005">
        <f t="shared" si="76"/>
        <v>0</v>
      </c>
    </row>
    <row r="157" spans="1:62">
      <c r="A157" s="569" t="s">
        <v>2466</v>
      </c>
      <c r="B157" s="1004">
        <v>151</v>
      </c>
      <c r="C157" s="1005" t="s">
        <v>1892</v>
      </c>
      <c r="D157" s="1005" t="s">
        <v>2011</v>
      </c>
      <c r="E157" s="1004" t="s">
        <v>1274</v>
      </c>
      <c r="F157" s="1005" t="s">
        <v>55</v>
      </c>
      <c r="G157" s="1004">
        <v>152</v>
      </c>
      <c r="H157" s="1005">
        <v>19.22</v>
      </c>
      <c r="I157" s="1005">
        <v>121.6</v>
      </c>
      <c r="J157" s="1005">
        <v>0.80349999999999999</v>
      </c>
      <c r="K157" s="1024">
        <f t="shared" si="84"/>
        <v>4.0467106023817784E-3</v>
      </c>
      <c r="L157" s="1005">
        <v>56</v>
      </c>
      <c r="M157" s="1005">
        <f t="shared" si="63"/>
        <v>8303</v>
      </c>
      <c r="N157" s="1005">
        <f t="shared" si="64"/>
        <v>0</v>
      </c>
      <c r="O157" s="1005">
        <v>152</v>
      </c>
      <c r="P157" s="1005">
        <v>1.87</v>
      </c>
      <c r="Q157" s="1005">
        <v>121.6</v>
      </c>
      <c r="R157" s="1005">
        <v>0.94640000000000002</v>
      </c>
      <c r="S157" s="1024">
        <f t="shared" si="85"/>
        <v>4.025070438732678E-2</v>
      </c>
      <c r="T157" s="1005">
        <v>56</v>
      </c>
      <c r="U157" s="1005">
        <f t="shared" si="65"/>
        <v>835</v>
      </c>
      <c r="V157" s="1005">
        <f t="shared" si="66"/>
        <v>0</v>
      </c>
      <c r="W157" s="1005">
        <v>152</v>
      </c>
      <c r="X157" s="1005">
        <v>1.07</v>
      </c>
      <c r="Y157" s="1005">
        <v>121.6</v>
      </c>
      <c r="Z157" s="1005">
        <v>1</v>
      </c>
      <c r="AA157" s="1024">
        <f t="shared" si="86"/>
        <v>2.7258566978193143E-2</v>
      </c>
      <c r="AB157" s="1005">
        <v>21</v>
      </c>
      <c r="AC157" s="1005">
        <f t="shared" si="67"/>
        <v>462</v>
      </c>
      <c r="AD157" s="1005">
        <f t="shared" si="68"/>
        <v>0</v>
      </c>
      <c r="AE157" s="1005">
        <v>152</v>
      </c>
      <c r="AF157" s="1005">
        <v>22.16</v>
      </c>
      <c r="AG157" s="1005">
        <v>121.6</v>
      </c>
      <c r="AH157" s="1005">
        <v>0.79220000000000002</v>
      </c>
      <c r="AI157" s="1024">
        <f t="shared" si="87"/>
        <v>4.6703350025231937E-3</v>
      </c>
      <c r="AJ157" s="1005">
        <v>77</v>
      </c>
      <c r="AK157" s="1005">
        <f t="shared" si="69"/>
        <v>9892</v>
      </c>
      <c r="AL157" s="1005">
        <f t="shared" si="70"/>
        <v>0</v>
      </c>
      <c r="AM157" s="1005">
        <v>152</v>
      </c>
      <c r="AN157" s="1005">
        <v>33.909999999999997</v>
      </c>
      <c r="AO157" s="1005">
        <v>121.6</v>
      </c>
      <c r="AP157" s="1005">
        <v>0.84160000000000001</v>
      </c>
      <c r="AQ157" s="1024">
        <f t="shared" si="88"/>
        <v>4.7564235500042809E-3</v>
      </c>
      <c r="AR157" s="1005">
        <v>120</v>
      </c>
      <c r="AS157" s="1005">
        <f t="shared" si="71"/>
        <v>15137</v>
      </c>
      <c r="AT157" s="1005">
        <f t="shared" si="72"/>
        <v>0</v>
      </c>
      <c r="AU157" s="1005">
        <v>152</v>
      </c>
      <c r="AV157" s="1005">
        <v>43.25</v>
      </c>
      <c r="AW157" s="1005">
        <v>121.6</v>
      </c>
      <c r="AX157" s="1005">
        <v>0.8417</v>
      </c>
      <c r="AY157" s="1024">
        <f t="shared" si="89"/>
        <v>4.4637122671804755E-3</v>
      </c>
      <c r="AZ157" s="1005">
        <v>139</v>
      </c>
      <c r="BA157" s="1005">
        <f t="shared" si="73"/>
        <v>18684</v>
      </c>
      <c r="BB157" s="1005">
        <f t="shared" si="74"/>
        <v>0</v>
      </c>
      <c r="BC157" s="1005">
        <v>152</v>
      </c>
      <c r="BD157" s="1005">
        <v>0.36</v>
      </c>
      <c r="BE157" s="1005">
        <v>121.6</v>
      </c>
      <c r="BF157" s="1005">
        <v>0.94769999999999999</v>
      </c>
      <c r="BG157" s="1024">
        <f t="shared" si="90"/>
        <v>0.38455794504181606</v>
      </c>
      <c r="BH157" s="1005">
        <v>103</v>
      </c>
      <c r="BI157" s="1005">
        <f t="shared" si="75"/>
        <v>161</v>
      </c>
      <c r="BJ157" s="1005">
        <f t="shared" si="76"/>
        <v>0</v>
      </c>
    </row>
    <row r="158" spans="1:62">
      <c r="A158" s="569" t="s">
        <v>2467</v>
      </c>
      <c r="B158" s="1004">
        <v>152</v>
      </c>
      <c r="C158" s="1005" t="s">
        <v>366</v>
      </c>
      <c r="D158" s="1005" t="s">
        <v>2011</v>
      </c>
      <c r="E158" s="1004" t="s">
        <v>1274</v>
      </c>
      <c r="F158" s="1005" t="s">
        <v>55</v>
      </c>
      <c r="G158" s="1004">
        <v>152</v>
      </c>
      <c r="H158" s="1005">
        <v>208</v>
      </c>
      <c r="I158" s="1005">
        <v>208</v>
      </c>
      <c r="J158" s="1005">
        <v>0.97440000000000004</v>
      </c>
      <c r="K158" s="1024">
        <f t="shared" si="84"/>
        <v>0.23007478632478631</v>
      </c>
      <c r="L158" s="1005">
        <v>34456</v>
      </c>
      <c r="M158" s="1005">
        <f t="shared" si="63"/>
        <v>89856</v>
      </c>
      <c r="N158" s="1005">
        <f t="shared" si="64"/>
        <v>0</v>
      </c>
      <c r="O158" s="1005">
        <v>152</v>
      </c>
      <c r="P158" s="1005">
        <v>201.6</v>
      </c>
      <c r="Q158" s="1005">
        <v>201.6</v>
      </c>
      <c r="R158" s="1005">
        <v>0.95879999999999999</v>
      </c>
      <c r="S158" s="1024">
        <f t="shared" si="85"/>
        <v>0.11539405188598738</v>
      </c>
      <c r="T158" s="1005">
        <v>17308</v>
      </c>
      <c r="U158" s="1005">
        <f t="shared" si="65"/>
        <v>89994</v>
      </c>
      <c r="V158" s="1005">
        <f t="shared" si="66"/>
        <v>0</v>
      </c>
      <c r="W158" s="1005">
        <v>152</v>
      </c>
      <c r="X158" s="1005">
        <v>200</v>
      </c>
      <c r="Y158" s="1005">
        <v>200</v>
      </c>
      <c r="Z158" s="1005">
        <v>0.97</v>
      </c>
      <c r="AA158" s="1024">
        <f t="shared" si="86"/>
        <v>0.23952777777777778</v>
      </c>
      <c r="AB158" s="1005">
        <v>34492</v>
      </c>
      <c r="AC158" s="1005">
        <f t="shared" si="67"/>
        <v>86400</v>
      </c>
      <c r="AD158" s="1005">
        <f t="shared" si="68"/>
        <v>0</v>
      </c>
      <c r="AE158" s="1005">
        <v>152</v>
      </c>
      <c r="AF158" s="1005">
        <v>152</v>
      </c>
      <c r="AG158" s="1005">
        <v>152</v>
      </c>
      <c r="AH158" s="1005">
        <v>0.96699999999999997</v>
      </c>
      <c r="AI158" s="1024">
        <f t="shared" si="87"/>
        <v>0.2446236559139785</v>
      </c>
      <c r="AJ158" s="1005">
        <v>27664</v>
      </c>
      <c r="AK158" s="1005">
        <f t="shared" si="69"/>
        <v>67853</v>
      </c>
      <c r="AL158" s="1005">
        <f t="shared" si="70"/>
        <v>0</v>
      </c>
      <c r="AM158" s="1005">
        <v>152</v>
      </c>
      <c r="AN158" s="1005">
        <v>215.2</v>
      </c>
      <c r="AO158" s="1005">
        <v>215.2</v>
      </c>
      <c r="AP158" s="1005">
        <v>0.96840000000000004</v>
      </c>
      <c r="AQ158" s="1024">
        <f t="shared" si="88"/>
        <v>0.21193088699684215</v>
      </c>
      <c r="AR158" s="1005">
        <v>33932</v>
      </c>
      <c r="AS158" s="1005">
        <f t="shared" si="71"/>
        <v>96065</v>
      </c>
      <c r="AT158" s="1005">
        <f t="shared" si="72"/>
        <v>0</v>
      </c>
      <c r="AU158" s="1005">
        <v>152</v>
      </c>
      <c r="AV158" s="1005">
        <v>254.4</v>
      </c>
      <c r="AW158" s="1005">
        <v>254.4</v>
      </c>
      <c r="AX158" s="1005">
        <v>0.95330000000000004</v>
      </c>
      <c r="AY158" s="1024">
        <f t="shared" si="89"/>
        <v>0.13893256464011181</v>
      </c>
      <c r="AZ158" s="1005">
        <v>25448</v>
      </c>
      <c r="BA158" s="1005">
        <f t="shared" si="73"/>
        <v>109901</v>
      </c>
      <c r="BB158" s="1005">
        <f t="shared" si="74"/>
        <v>0</v>
      </c>
      <c r="BC158" s="1005">
        <v>152</v>
      </c>
      <c r="BD158" s="1005">
        <v>273.60000000000002</v>
      </c>
      <c r="BE158" s="1005">
        <v>273.60000000000002</v>
      </c>
      <c r="BF158" s="1005">
        <v>0.64410000000000001</v>
      </c>
      <c r="BG158" s="1024">
        <f t="shared" si="90"/>
        <v>0.12733446519524616</v>
      </c>
      <c r="BH158" s="1005">
        <v>25920</v>
      </c>
      <c r="BI158" s="1005">
        <f t="shared" si="75"/>
        <v>122135</v>
      </c>
      <c r="BJ158" s="1005">
        <f t="shared" si="76"/>
        <v>0</v>
      </c>
    </row>
    <row r="159" spans="1:62">
      <c r="A159" s="569" t="s">
        <v>2468</v>
      </c>
      <c r="B159" s="1004">
        <v>153</v>
      </c>
      <c r="C159" s="1005" t="s">
        <v>749</v>
      </c>
      <c r="D159" s="1005" t="s">
        <v>2011</v>
      </c>
      <c r="E159" s="1004" t="s">
        <v>1274</v>
      </c>
      <c r="F159" s="1005" t="s">
        <v>55</v>
      </c>
      <c r="G159" s="1004">
        <v>153</v>
      </c>
      <c r="H159" s="1005">
        <v>13.04</v>
      </c>
      <c r="I159" s="1005">
        <v>122.4</v>
      </c>
      <c r="J159" s="1005">
        <v>0.99450000000000005</v>
      </c>
      <c r="K159" s="1024">
        <f t="shared" si="84"/>
        <v>0.19587167689161555</v>
      </c>
      <c r="L159" s="1005">
        <v>1839</v>
      </c>
      <c r="M159" s="1005">
        <f t="shared" si="63"/>
        <v>5633</v>
      </c>
      <c r="N159" s="1005">
        <f t="shared" si="64"/>
        <v>0</v>
      </c>
      <c r="O159" s="1005">
        <v>153</v>
      </c>
      <c r="P159" s="1005">
        <v>81.680000000000007</v>
      </c>
      <c r="Q159" s="1005">
        <v>122.4</v>
      </c>
      <c r="R159" s="1005">
        <v>0.92800000000000005</v>
      </c>
      <c r="S159" s="1024">
        <f t="shared" si="85"/>
        <v>5.5817088454287907E-2</v>
      </c>
      <c r="T159" s="1005">
        <v>3392</v>
      </c>
      <c r="U159" s="1005">
        <f t="shared" si="65"/>
        <v>36462</v>
      </c>
      <c r="V159" s="1005">
        <f t="shared" si="66"/>
        <v>0</v>
      </c>
      <c r="W159" s="1005">
        <v>153</v>
      </c>
      <c r="X159" s="1005">
        <v>93.36</v>
      </c>
      <c r="Y159" s="1005">
        <v>122.4</v>
      </c>
      <c r="Z159" s="1005">
        <v>0.88800000000000001</v>
      </c>
      <c r="AA159" s="1024">
        <f t="shared" si="86"/>
        <v>0.68337617823479013</v>
      </c>
      <c r="AB159" s="1005">
        <v>45936</v>
      </c>
      <c r="AC159" s="1005">
        <f t="shared" si="67"/>
        <v>40332</v>
      </c>
      <c r="AD159" s="1005">
        <f t="shared" si="68"/>
        <v>5604</v>
      </c>
      <c r="AE159" s="1005">
        <v>153</v>
      </c>
      <c r="AF159" s="1005">
        <v>78.400000000000006</v>
      </c>
      <c r="AG159" s="1005">
        <v>122.4</v>
      </c>
      <c r="AH159" s="1005">
        <v>0.94540000000000002</v>
      </c>
      <c r="AI159" s="1024">
        <f t="shared" si="87"/>
        <v>0.49906051130129464</v>
      </c>
      <c r="AJ159" s="1005">
        <v>29110</v>
      </c>
      <c r="AK159" s="1005">
        <f t="shared" si="69"/>
        <v>34998</v>
      </c>
      <c r="AL159" s="1005">
        <f t="shared" si="70"/>
        <v>0</v>
      </c>
      <c r="AM159" s="1005">
        <v>153</v>
      </c>
      <c r="AN159" s="1005">
        <v>65.28</v>
      </c>
      <c r="AO159" s="1005">
        <v>122.4</v>
      </c>
      <c r="AP159" s="1005">
        <v>0.97809999999999997</v>
      </c>
      <c r="AQ159" s="1024">
        <f t="shared" si="88"/>
        <v>0.4249066057874763</v>
      </c>
      <c r="AR159" s="1005">
        <v>20637</v>
      </c>
      <c r="AS159" s="1005">
        <f t="shared" si="71"/>
        <v>29141</v>
      </c>
      <c r="AT159" s="1005">
        <f t="shared" si="72"/>
        <v>0</v>
      </c>
      <c r="AU159" s="1005">
        <v>153</v>
      </c>
      <c r="AV159" s="1005">
        <v>72.16</v>
      </c>
      <c r="AW159" s="1005">
        <v>122.4</v>
      </c>
      <c r="AX159" s="1005">
        <v>0.97829999999999995</v>
      </c>
      <c r="AY159" s="1024">
        <f t="shared" si="89"/>
        <v>0.44605737250554328</v>
      </c>
      <c r="AZ159" s="1005">
        <v>23175</v>
      </c>
      <c r="BA159" s="1005">
        <f t="shared" si="73"/>
        <v>31173</v>
      </c>
      <c r="BB159" s="1005">
        <f t="shared" si="74"/>
        <v>0</v>
      </c>
      <c r="BC159" s="1005">
        <v>153</v>
      </c>
      <c r="BD159" s="1005">
        <v>78.319999999999993</v>
      </c>
      <c r="BE159" s="1005">
        <v>122.4</v>
      </c>
      <c r="BF159" s="1005">
        <v>0.97970000000000002</v>
      </c>
      <c r="BG159" s="1024">
        <f t="shared" si="90"/>
        <v>0.34067226267751821</v>
      </c>
      <c r="BH159" s="1005">
        <v>19851</v>
      </c>
      <c r="BI159" s="1005">
        <f t="shared" si="75"/>
        <v>34962</v>
      </c>
      <c r="BJ159" s="1005">
        <f t="shared" si="76"/>
        <v>0</v>
      </c>
    </row>
    <row r="160" spans="1:62">
      <c r="A160" s="569" t="s">
        <v>2469</v>
      </c>
      <c r="B160" s="1004">
        <v>154</v>
      </c>
      <c r="C160" s="1005" t="s">
        <v>2044</v>
      </c>
      <c r="D160" s="1005" t="s">
        <v>2011</v>
      </c>
      <c r="E160" s="1004" t="s">
        <v>1274</v>
      </c>
      <c r="F160" s="1005" t="s">
        <v>55</v>
      </c>
      <c r="G160" s="1004">
        <v>154</v>
      </c>
      <c r="H160" s="1005">
        <v>82.56</v>
      </c>
      <c r="I160" s="1005">
        <v>123.2</v>
      </c>
      <c r="J160" s="1005">
        <v>0.86970000000000003</v>
      </c>
      <c r="K160" s="1024">
        <f t="shared" si="84"/>
        <v>0.30180071059431524</v>
      </c>
      <c r="L160" s="1005">
        <v>17940</v>
      </c>
      <c r="M160" s="1005">
        <f t="shared" si="63"/>
        <v>35666</v>
      </c>
      <c r="N160" s="1005">
        <f t="shared" si="64"/>
        <v>0</v>
      </c>
      <c r="O160" s="1005">
        <v>154</v>
      </c>
      <c r="P160" s="1005">
        <v>85.84</v>
      </c>
      <c r="Q160" s="1005">
        <v>123.2</v>
      </c>
      <c r="R160" s="1005">
        <v>0.86739999999999995</v>
      </c>
      <c r="S160" s="1024">
        <f t="shared" si="85"/>
        <v>0.21294932307168124</v>
      </c>
      <c r="T160" s="1005">
        <v>13600</v>
      </c>
      <c r="U160" s="1005">
        <f t="shared" si="65"/>
        <v>38319</v>
      </c>
      <c r="V160" s="1005">
        <f t="shared" si="66"/>
        <v>0</v>
      </c>
      <c r="W160" s="1005">
        <v>154</v>
      </c>
      <c r="X160" s="1005">
        <v>91.6</v>
      </c>
      <c r="Y160" s="1005">
        <v>123.2</v>
      </c>
      <c r="Z160" s="1005">
        <v>0.84950000000000003</v>
      </c>
      <c r="AA160" s="1024">
        <f t="shared" si="86"/>
        <v>0.61646348859776812</v>
      </c>
      <c r="AB160" s="1005">
        <v>40657</v>
      </c>
      <c r="AC160" s="1005">
        <f t="shared" si="67"/>
        <v>39571</v>
      </c>
      <c r="AD160" s="1005">
        <f t="shared" si="68"/>
        <v>1086</v>
      </c>
      <c r="AE160" s="1005">
        <v>154</v>
      </c>
      <c r="AF160" s="1005">
        <v>90</v>
      </c>
      <c r="AG160" s="1005">
        <v>123.2</v>
      </c>
      <c r="AH160" s="1005">
        <v>0.84219999999999995</v>
      </c>
      <c r="AI160" s="1024">
        <f t="shared" si="87"/>
        <v>0.5127090800477897</v>
      </c>
      <c r="AJ160" s="1005">
        <v>34331</v>
      </c>
      <c r="AK160" s="1005">
        <f t="shared" si="69"/>
        <v>40176</v>
      </c>
      <c r="AL160" s="1005">
        <f t="shared" si="70"/>
        <v>0</v>
      </c>
      <c r="AM160" s="1005">
        <v>154</v>
      </c>
      <c r="AN160" s="1005">
        <v>82.96</v>
      </c>
      <c r="AO160" s="1005">
        <v>123.2</v>
      </c>
      <c r="AP160" s="1005">
        <v>0.86760000000000004</v>
      </c>
      <c r="AQ160" s="1024">
        <f t="shared" si="88"/>
        <v>0.50265512074739993</v>
      </c>
      <c r="AR160" s="1005">
        <v>31025</v>
      </c>
      <c r="AS160" s="1005">
        <f t="shared" si="71"/>
        <v>37033</v>
      </c>
      <c r="AT160" s="1005">
        <f t="shared" si="72"/>
        <v>0</v>
      </c>
      <c r="AU160" s="1005">
        <v>154</v>
      </c>
      <c r="AV160" s="1005">
        <v>86.64</v>
      </c>
      <c r="AW160" s="1005">
        <v>123.2</v>
      </c>
      <c r="AX160" s="1005">
        <v>0.85470000000000002</v>
      </c>
      <c r="AY160" s="1024">
        <f t="shared" si="89"/>
        <v>0.51876538935056937</v>
      </c>
      <c r="AZ160" s="1005">
        <v>32361</v>
      </c>
      <c r="BA160" s="1005">
        <f t="shared" si="73"/>
        <v>37428</v>
      </c>
      <c r="BB160" s="1005">
        <f t="shared" si="74"/>
        <v>0</v>
      </c>
      <c r="BC160" s="1005">
        <v>154</v>
      </c>
      <c r="BD160" s="1005">
        <v>86.4</v>
      </c>
      <c r="BE160" s="1005">
        <v>123.2</v>
      </c>
      <c r="BF160" s="1005">
        <v>0.86219999999999997</v>
      </c>
      <c r="BG160" s="1024">
        <f t="shared" si="90"/>
        <v>0.40957287933094383</v>
      </c>
      <c r="BH160" s="1005">
        <v>26328</v>
      </c>
      <c r="BI160" s="1005">
        <f t="shared" si="75"/>
        <v>38569</v>
      </c>
      <c r="BJ160" s="1005">
        <f t="shared" si="76"/>
        <v>0</v>
      </c>
    </row>
    <row r="161" spans="1:62">
      <c r="A161" s="569" t="s">
        <v>2470</v>
      </c>
      <c r="B161" s="1004">
        <v>155</v>
      </c>
      <c r="C161" s="1005" t="s">
        <v>1754</v>
      </c>
      <c r="D161" s="1005" t="s">
        <v>2011</v>
      </c>
      <c r="E161" s="1004" t="s">
        <v>332</v>
      </c>
      <c r="F161" s="1005" t="s">
        <v>55</v>
      </c>
      <c r="G161" s="1004">
        <v>154</v>
      </c>
      <c r="H161" s="1005">
        <v>132</v>
      </c>
      <c r="I161" s="1005">
        <v>132</v>
      </c>
      <c r="J161" s="1005">
        <v>0.44890000000000002</v>
      </c>
      <c r="K161" s="1024">
        <f t="shared" si="84"/>
        <v>0.13644781144781146</v>
      </c>
      <c r="L161" s="1005">
        <v>12968</v>
      </c>
      <c r="M161" s="1005">
        <f t="shared" si="63"/>
        <v>57024</v>
      </c>
      <c r="N161" s="1005">
        <f t="shared" si="64"/>
        <v>0</v>
      </c>
      <c r="O161" s="1005">
        <v>154</v>
      </c>
      <c r="P161" s="1005">
        <v>133.91999999999999</v>
      </c>
      <c r="Q161" s="1005">
        <v>133.91999999999999</v>
      </c>
      <c r="R161" s="1005">
        <v>0.433</v>
      </c>
      <c r="S161" s="1024">
        <f t="shared" si="85"/>
        <v>7.4530934854382655E-2</v>
      </c>
      <c r="T161" s="1005">
        <v>7426</v>
      </c>
      <c r="U161" s="1005">
        <f t="shared" si="65"/>
        <v>59782</v>
      </c>
      <c r="V161" s="1005">
        <f t="shared" si="66"/>
        <v>0</v>
      </c>
      <c r="W161" s="1005">
        <v>154</v>
      </c>
      <c r="X161" s="1005">
        <v>21.92</v>
      </c>
      <c r="Y161" s="1005">
        <v>123.2</v>
      </c>
      <c r="Z161" s="1005">
        <v>0.3775</v>
      </c>
      <c r="AA161" s="1024">
        <f t="shared" si="86"/>
        <v>0.12887773722627735</v>
      </c>
      <c r="AB161" s="1005">
        <v>2034</v>
      </c>
      <c r="AC161" s="1005">
        <f t="shared" si="67"/>
        <v>9469</v>
      </c>
      <c r="AD161" s="1005">
        <f t="shared" si="68"/>
        <v>0</v>
      </c>
      <c r="AE161" s="1005">
        <v>154</v>
      </c>
      <c r="AF161" s="1005">
        <v>114.08</v>
      </c>
      <c r="AG161" s="1005">
        <v>123.2</v>
      </c>
      <c r="AH161" s="1005">
        <v>0.36670000000000003</v>
      </c>
      <c r="AI161" s="1024">
        <f t="shared" si="87"/>
        <v>2.8465215883213438E-2</v>
      </c>
      <c r="AJ161" s="1005">
        <v>2416</v>
      </c>
      <c r="AK161" s="1005">
        <f t="shared" si="69"/>
        <v>50925</v>
      </c>
      <c r="AL161" s="1005">
        <f t="shared" si="70"/>
        <v>0</v>
      </c>
      <c r="AM161" s="1005">
        <v>154</v>
      </c>
      <c r="AN161" s="1005">
        <v>2</v>
      </c>
      <c r="AO161" s="1005">
        <v>123.2</v>
      </c>
      <c r="AP161" s="1005">
        <v>0</v>
      </c>
      <c r="AQ161" s="1024">
        <f t="shared" si="88"/>
        <v>0</v>
      </c>
      <c r="AR161" s="1005">
        <v>0</v>
      </c>
      <c r="AS161" s="1005">
        <f t="shared" si="71"/>
        <v>893</v>
      </c>
      <c r="AT161" s="1005">
        <f t="shared" si="72"/>
        <v>0</v>
      </c>
      <c r="AU161" s="1005">
        <v>154</v>
      </c>
      <c r="AV161" s="1005">
        <v>0</v>
      </c>
      <c r="AW161" s="1005">
        <v>123.2</v>
      </c>
      <c r="AX161" s="1005">
        <v>0</v>
      </c>
      <c r="AY161" s="1024">
        <v>0</v>
      </c>
      <c r="AZ161" s="1005">
        <v>0</v>
      </c>
      <c r="BA161" s="1005">
        <f t="shared" si="73"/>
        <v>0</v>
      </c>
      <c r="BB161" s="1005">
        <f t="shared" si="74"/>
        <v>0</v>
      </c>
      <c r="BC161" s="1005">
        <v>154</v>
      </c>
      <c r="BD161" s="1005">
        <v>0</v>
      </c>
      <c r="BE161" s="1005">
        <v>123.2</v>
      </c>
      <c r="BF161" s="1005">
        <v>0</v>
      </c>
      <c r="BG161" s="1024">
        <v>0</v>
      </c>
      <c r="BH161" s="1005">
        <v>0</v>
      </c>
      <c r="BI161" s="1005">
        <f t="shared" si="75"/>
        <v>0</v>
      </c>
      <c r="BJ161" s="1005">
        <f t="shared" si="76"/>
        <v>0</v>
      </c>
    </row>
    <row r="162" spans="1:62">
      <c r="A162" s="569" t="s">
        <v>2471</v>
      </c>
      <c r="B162" s="1004">
        <v>156</v>
      </c>
      <c r="C162" s="1005" t="s">
        <v>1705</v>
      </c>
      <c r="D162" s="1005" t="s">
        <v>2054</v>
      </c>
      <c r="E162" s="1004" t="s">
        <v>1274</v>
      </c>
      <c r="F162" s="1005" t="s">
        <v>55</v>
      </c>
      <c r="G162" s="1004">
        <v>156</v>
      </c>
      <c r="H162" s="1005">
        <v>54.8</v>
      </c>
      <c r="I162" s="1005">
        <v>156</v>
      </c>
      <c r="J162" s="1005">
        <v>0.81479999999999997</v>
      </c>
      <c r="K162" s="1024">
        <f t="shared" si="84"/>
        <v>0.28168085969180862</v>
      </c>
      <c r="L162" s="1005">
        <v>11114</v>
      </c>
      <c r="M162" s="1005">
        <f t="shared" si="63"/>
        <v>23674</v>
      </c>
      <c r="N162" s="1005">
        <f t="shared" si="64"/>
        <v>0</v>
      </c>
      <c r="O162" s="1005">
        <v>156</v>
      </c>
      <c r="P162" s="1005">
        <v>92</v>
      </c>
      <c r="Q162" s="1005">
        <v>156</v>
      </c>
      <c r="R162" s="1005">
        <v>0.80410000000000004</v>
      </c>
      <c r="S162" s="1024">
        <f t="shared" si="85"/>
        <v>0.1585583216456288</v>
      </c>
      <c r="T162" s="1005">
        <v>10853</v>
      </c>
      <c r="U162" s="1005">
        <f t="shared" si="65"/>
        <v>41069</v>
      </c>
      <c r="V162" s="1005">
        <f t="shared" si="66"/>
        <v>0</v>
      </c>
      <c r="W162" s="1005">
        <v>156</v>
      </c>
      <c r="X162" s="1005">
        <v>57.6</v>
      </c>
      <c r="Y162" s="1005">
        <v>156</v>
      </c>
      <c r="Z162" s="1005">
        <v>0.81110000000000004</v>
      </c>
      <c r="AA162" s="1024">
        <f t="shared" si="86"/>
        <v>0.28062307098765432</v>
      </c>
      <c r="AB162" s="1005">
        <v>11638</v>
      </c>
      <c r="AC162" s="1005">
        <f t="shared" si="67"/>
        <v>24883</v>
      </c>
      <c r="AD162" s="1005">
        <f t="shared" si="68"/>
        <v>0</v>
      </c>
      <c r="AE162" s="1005">
        <v>156</v>
      </c>
      <c r="AF162" s="1005">
        <v>57.6</v>
      </c>
      <c r="AG162" s="1005">
        <v>156</v>
      </c>
      <c r="AH162" s="1005">
        <v>0.83479999999999999</v>
      </c>
      <c r="AI162" s="1024">
        <f t="shared" si="87"/>
        <v>0.16392715800477897</v>
      </c>
      <c r="AJ162" s="1005">
        <v>7025</v>
      </c>
      <c r="AK162" s="1005">
        <f t="shared" si="69"/>
        <v>25713</v>
      </c>
      <c r="AL162" s="1005">
        <f t="shared" si="70"/>
        <v>0</v>
      </c>
      <c r="AM162" s="1005">
        <v>156</v>
      </c>
      <c r="AN162" s="1005">
        <v>69.599999999999994</v>
      </c>
      <c r="AO162" s="1005">
        <v>156</v>
      </c>
      <c r="AP162" s="1005">
        <v>0.83289999999999997</v>
      </c>
      <c r="AQ162" s="1024">
        <f t="shared" si="88"/>
        <v>0.13875370782350763</v>
      </c>
      <c r="AR162" s="1005">
        <v>7185</v>
      </c>
      <c r="AS162" s="1005">
        <f t="shared" si="71"/>
        <v>31069</v>
      </c>
      <c r="AT162" s="1005">
        <f t="shared" si="72"/>
        <v>0</v>
      </c>
      <c r="AU162" s="1005">
        <v>156</v>
      </c>
      <c r="AV162" s="1005">
        <v>74.400000000000006</v>
      </c>
      <c r="AW162" s="1005">
        <v>156</v>
      </c>
      <c r="AX162" s="1005">
        <v>0.81320000000000003</v>
      </c>
      <c r="AY162" s="1024">
        <f t="shared" ref="AY162:AY168" si="91">+(AZ162/(24*30*AV162))</f>
        <v>0.24749850657108718</v>
      </c>
      <c r="AZ162" s="1005">
        <v>13258</v>
      </c>
      <c r="BA162" s="1005">
        <f t="shared" si="73"/>
        <v>32141</v>
      </c>
      <c r="BB162" s="1005">
        <f t="shared" si="74"/>
        <v>0</v>
      </c>
      <c r="BC162" s="1005">
        <v>156</v>
      </c>
      <c r="BD162" s="1005">
        <v>74.400000000000006</v>
      </c>
      <c r="BE162" s="1005">
        <v>156</v>
      </c>
      <c r="BF162" s="1005">
        <v>0.79290000000000005</v>
      </c>
      <c r="BG162" s="1024">
        <f t="shared" ref="BG162:BG167" si="92">+(BH162/(24*31*BD162))</f>
        <v>0.22578477280610473</v>
      </c>
      <c r="BH162" s="1005">
        <v>12498</v>
      </c>
      <c r="BI162" s="1005">
        <f t="shared" si="75"/>
        <v>33212</v>
      </c>
      <c r="BJ162" s="1005">
        <f t="shared" si="76"/>
        <v>0</v>
      </c>
    </row>
    <row r="163" spans="1:62">
      <c r="A163" s="569" t="s">
        <v>2472</v>
      </c>
      <c r="B163" s="1004">
        <v>157</v>
      </c>
      <c r="C163" s="1005" t="s">
        <v>959</v>
      </c>
      <c r="D163" s="1005" t="s">
        <v>2011</v>
      </c>
      <c r="E163" s="1004" t="s">
        <v>1274</v>
      </c>
      <c r="F163" s="1005" t="s">
        <v>55</v>
      </c>
      <c r="G163" s="1004">
        <v>156</v>
      </c>
      <c r="H163" s="1005">
        <v>98</v>
      </c>
      <c r="I163" s="1005">
        <v>124.8</v>
      </c>
      <c r="J163" s="1005">
        <v>0.97260000000000002</v>
      </c>
      <c r="K163" s="1024">
        <f t="shared" si="84"/>
        <v>6.1252834467120182E-2</v>
      </c>
      <c r="L163" s="1005">
        <v>4322</v>
      </c>
      <c r="M163" s="1005">
        <f t="shared" si="63"/>
        <v>42336</v>
      </c>
      <c r="N163" s="1005">
        <f t="shared" si="64"/>
        <v>0</v>
      </c>
      <c r="O163" s="1005">
        <v>156</v>
      </c>
      <c r="P163" s="1005">
        <v>89.36</v>
      </c>
      <c r="Q163" s="1005">
        <v>124.8</v>
      </c>
      <c r="R163" s="1005">
        <v>0.94389999999999996</v>
      </c>
      <c r="S163" s="1024">
        <f t="shared" si="85"/>
        <v>8.161381773375305E-2</v>
      </c>
      <c r="T163" s="1005">
        <v>5426</v>
      </c>
      <c r="U163" s="1005">
        <f t="shared" si="65"/>
        <v>39890</v>
      </c>
      <c r="V163" s="1005">
        <f t="shared" si="66"/>
        <v>0</v>
      </c>
      <c r="W163" s="1005">
        <v>156</v>
      </c>
      <c r="X163" s="1005">
        <v>92</v>
      </c>
      <c r="Y163" s="1005">
        <v>124.8</v>
      </c>
      <c r="Z163" s="1005">
        <v>0.95469999999999999</v>
      </c>
      <c r="AA163" s="1024">
        <f t="shared" si="86"/>
        <v>8.3348429951690825E-2</v>
      </c>
      <c r="AB163" s="1005">
        <v>5521</v>
      </c>
      <c r="AC163" s="1005">
        <f t="shared" si="67"/>
        <v>39744</v>
      </c>
      <c r="AD163" s="1005">
        <f t="shared" si="68"/>
        <v>0</v>
      </c>
      <c r="AE163" s="1005">
        <v>156</v>
      </c>
      <c r="AF163" s="1005">
        <v>98.48</v>
      </c>
      <c r="AG163" s="1005">
        <v>124.8</v>
      </c>
      <c r="AH163" s="1005">
        <v>0.97499999999999998</v>
      </c>
      <c r="AI163" s="1024">
        <f t="shared" si="87"/>
        <v>0.10925475834840105</v>
      </c>
      <c r="AJ163" s="1005">
        <v>8005</v>
      </c>
      <c r="AK163" s="1005">
        <f t="shared" si="69"/>
        <v>43961</v>
      </c>
      <c r="AL163" s="1005">
        <f t="shared" si="70"/>
        <v>0</v>
      </c>
      <c r="AM163" s="1005">
        <v>156</v>
      </c>
      <c r="AN163" s="1005">
        <v>101.36</v>
      </c>
      <c r="AO163" s="1005">
        <v>124.8</v>
      </c>
      <c r="AP163" s="1005">
        <v>0.95069999999999999</v>
      </c>
      <c r="AQ163" s="1024">
        <f t="shared" si="88"/>
        <v>9.7703490592458697E-2</v>
      </c>
      <c r="AR163" s="1005">
        <v>7368</v>
      </c>
      <c r="AS163" s="1005">
        <f t="shared" si="71"/>
        <v>45247</v>
      </c>
      <c r="AT163" s="1005">
        <f t="shared" si="72"/>
        <v>0</v>
      </c>
      <c r="AU163" s="1005">
        <v>156</v>
      </c>
      <c r="AV163" s="1005">
        <v>102.08</v>
      </c>
      <c r="AW163" s="1005">
        <v>124.8</v>
      </c>
      <c r="AX163" s="1005">
        <v>0.95269999999999999</v>
      </c>
      <c r="AY163" s="1024">
        <f t="shared" si="91"/>
        <v>8.6179684778822707E-2</v>
      </c>
      <c r="AZ163" s="1005">
        <v>6334</v>
      </c>
      <c r="BA163" s="1005">
        <f t="shared" si="73"/>
        <v>44099</v>
      </c>
      <c r="BB163" s="1005">
        <f t="shared" si="74"/>
        <v>0</v>
      </c>
      <c r="BC163" s="1005">
        <v>156</v>
      </c>
      <c r="BD163" s="1005">
        <v>105.92</v>
      </c>
      <c r="BE163" s="1005">
        <v>124.8</v>
      </c>
      <c r="BF163" s="1005">
        <v>0.96309999999999996</v>
      </c>
      <c r="BG163" s="1024">
        <f t="shared" si="92"/>
        <v>0.12321634506058539</v>
      </c>
      <c r="BH163" s="1005">
        <v>9710</v>
      </c>
      <c r="BI163" s="1005">
        <f t="shared" si="75"/>
        <v>47283</v>
      </c>
      <c r="BJ163" s="1005">
        <f t="shared" si="76"/>
        <v>0</v>
      </c>
    </row>
    <row r="164" spans="1:62">
      <c r="A164" s="569" t="s">
        <v>2473</v>
      </c>
      <c r="B164" s="1004">
        <v>158</v>
      </c>
      <c r="C164" s="1005" t="s">
        <v>1840</v>
      </c>
      <c r="D164" s="1005" t="s">
        <v>2011</v>
      </c>
      <c r="E164" s="1004" t="s">
        <v>1274</v>
      </c>
      <c r="F164" s="1005" t="s">
        <v>55</v>
      </c>
      <c r="G164" s="1004">
        <v>156</v>
      </c>
      <c r="H164" s="1005">
        <v>67.8</v>
      </c>
      <c r="I164" s="1005">
        <v>124.8</v>
      </c>
      <c r="J164" s="1005">
        <v>0.97250000000000003</v>
      </c>
      <c r="K164" s="1024">
        <f t="shared" si="84"/>
        <v>0.1836283185840708</v>
      </c>
      <c r="L164" s="1005">
        <v>8964</v>
      </c>
      <c r="M164" s="1005">
        <f t="shared" si="63"/>
        <v>29290</v>
      </c>
      <c r="N164" s="1005">
        <f t="shared" si="64"/>
        <v>0</v>
      </c>
      <c r="O164" s="1005">
        <v>156</v>
      </c>
      <c r="P164" s="1005">
        <v>4</v>
      </c>
      <c r="Q164" s="1005">
        <v>124.8</v>
      </c>
      <c r="R164" s="1005">
        <v>0.83679999999999999</v>
      </c>
      <c r="S164" s="1024">
        <f t="shared" si="85"/>
        <v>0.207997311827957</v>
      </c>
      <c r="T164" s="1005">
        <v>619</v>
      </c>
      <c r="U164" s="1005">
        <f t="shared" si="65"/>
        <v>1786</v>
      </c>
      <c r="V164" s="1005">
        <f t="shared" si="66"/>
        <v>0</v>
      </c>
      <c r="W164" s="1005">
        <v>156</v>
      </c>
      <c r="X164" s="1005">
        <v>3.4</v>
      </c>
      <c r="Y164" s="1005">
        <v>124.8</v>
      </c>
      <c r="Z164" s="1005">
        <v>0.83609999999999995</v>
      </c>
      <c r="AA164" s="1024">
        <f t="shared" si="86"/>
        <v>0.35906862745098039</v>
      </c>
      <c r="AB164" s="1005">
        <v>879</v>
      </c>
      <c r="AC164" s="1005">
        <f t="shared" si="67"/>
        <v>1469</v>
      </c>
      <c r="AD164" s="1005">
        <f t="shared" si="68"/>
        <v>0</v>
      </c>
      <c r="AE164" s="1005">
        <v>156</v>
      </c>
      <c r="AF164" s="1005">
        <v>33.799999999999997</v>
      </c>
      <c r="AG164" s="1005">
        <v>124.8</v>
      </c>
      <c r="AH164" s="1005">
        <v>0.87660000000000005</v>
      </c>
      <c r="AI164" s="1024">
        <f t="shared" si="87"/>
        <v>2.966533053381689E-2</v>
      </c>
      <c r="AJ164" s="1005">
        <v>746</v>
      </c>
      <c r="AK164" s="1005">
        <f t="shared" si="69"/>
        <v>15088</v>
      </c>
      <c r="AL164" s="1005">
        <f t="shared" si="70"/>
        <v>0</v>
      </c>
      <c r="AM164" s="1005">
        <v>156</v>
      </c>
      <c r="AN164" s="1005">
        <v>3.6</v>
      </c>
      <c r="AO164" s="1005">
        <v>124.8</v>
      </c>
      <c r="AP164" s="1005">
        <v>0.73019999999999996</v>
      </c>
      <c r="AQ164" s="1024">
        <f t="shared" si="88"/>
        <v>0.29756571087216249</v>
      </c>
      <c r="AR164" s="1005">
        <v>797</v>
      </c>
      <c r="AS164" s="1005">
        <f t="shared" si="71"/>
        <v>1607</v>
      </c>
      <c r="AT164" s="1005">
        <f t="shared" si="72"/>
        <v>0</v>
      </c>
      <c r="AU164" s="1005">
        <v>156</v>
      </c>
      <c r="AV164" s="1005">
        <v>3.6</v>
      </c>
      <c r="AW164" s="1005">
        <v>124.8</v>
      </c>
      <c r="AX164" s="1005">
        <v>0.77380000000000004</v>
      </c>
      <c r="AY164" s="1024">
        <f t="shared" si="91"/>
        <v>0.35146604938271603</v>
      </c>
      <c r="AZ164" s="1005">
        <v>911</v>
      </c>
      <c r="BA164" s="1005">
        <f t="shared" si="73"/>
        <v>1555</v>
      </c>
      <c r="BB164" s="1005">
        <f t="shared" si="74"/>
        <v>0</v>
      </c>
      <c r="BC164" s="1005">
        <v>156</v>
      </c>
      <c r="BD164" s="1005">
        <v>3.4</v>
      </c>
      <c r="BE164" s="1005">
        <v>124.8</v>
      </c>
      <c r="BF164" s="1005">
        <v>0.67100000000000004</v>
      </c>
      <c r="BG164" s="1024">
        <f t="shared" si="92"/>
        <v>0.48189437065148644</v>
      </c>
      <c r="BH164" s="1005">
        <v>1219</v>
      </c>
      <c r="BI164" s="1005">
        <f t="shared" si="75"/>
        <v>1518</v>
      </c>
      <c r="BJ164" s="1005">
        <f t="shared" si="76"/>
        <v>0</v>
      </c>
    </row>
    <row r="165" spans="1:62">
      <c r="A165" s="569" t="s">
        <v>2474</v>
      </c>
      <c r="B165" s="1004">
        <v>159</v>
      </c>
      <c r="C165" s="1005" t="s">
        <v>1915</v>
      </c>
      <c r="D165" s="1005" t="s">
        <v>2011</v>
      </c>
      <c r="E165" s="1004" t="s">
        <v>1274</v>
      </c>
      <c r="F165" s="1005" t="s">
        <v>55</v>
      </c>
      <c r="G165" s="1004">
        <v>156</v>
      </c>
      <c r="H165" s="1005">
        <v>91.68</v>
      </c>
      <c r="I165" s="1005">
        <v>124.8</v>
      </c>
      <c r="J165" s="1005">
        <v>0.99139999999999995</v>
      </c>
      <c r="K165" s="1024">
        <f t="shared" si="84"/>
        <v>0.23732911576497961</v>
      </c>
      <c r="L165" s="1005">
        <v>15666</v>
      </c>
      <c r="M165" s="1005">
        <f t="shared" si="63"/>
        <v>39606</v>
      </c>
      <c r="N165" s="1005">
        <f t="shared" si="64"/>
        <v>0</v>
      </c>
      <c r="O165" s="1005">
        <v>156</v>
      </c>
      <c r="P165" s="1005">
        <v>82.44</v>
      </c>
      <c r="Q165" s="1005">
        <v>124.8</v>
      </c>
      <c r="R165" s="1005">
        <v>0.9909</v>
      </c>
      <c r="S165" s="1024">
        <f t="shared" si="85"/>
        <v>0.19474899959827413</v>
      </c>
      <c r="T165" s="1005">
        <v>11945</v>
      </c>
      <c r="U165" s="1005">
        <f t="shared" si="65"/>
        <v>36801</v>
      </c>
      <c r="V165" s="1005">
        <f t="shared" si="66"/>
        <v>0</v>
      </c>
      <c r="W165" s="1005">
        <v>156</v>
      </c>
      <c r="X165" s="1005">
        <v>82.68</v>
      </c>
      <c r="Y165" s="1005">
        <v>124.8</v>
      </c>
      <c r="Z165" s="1005">
        <v>0.99239999999999995</v>
      </c>
      <c r="AA165" s="1024">
        <f t="shared" si="86"/>
        <v>0.21916827930978872</v>
      </c>
      <c r="AB165" s="1005">
        <v>13047</v>
      </c>
      <c r="AC165" s="1005">
        <f t="shared" si="67"/>
        <v>35718</v>
      </c>
      <c r="AD165" s="1005">
        <f t="shared" si="68"/>
        <v>0</v>
      </c>
      <c r="AE165" s="1005">
        <v>156</v>
      </c>
      <c r="AF165" s="1005">
        <v>76.680000000000007</v>
      </c>
      <c r="AG165" s="1005">
        <v>124.8</v>
      </c>
      <c r="AH165" s="1005">
        <v>0.99409999999999998</v>
      </c>
      <c r="AI165" s="1024">
        <f t="shared" si="87"/>
        <v>0.18767773907483129</v>
      </c>
      <c r="AJ165" s="1005">
        <v>10707</v>
      </c>
      <c r="AK165" s="1005">
        <f t="shared" si="69"/>
        <v>34230</v>
      </c>
      <c r="AL165" s="1005">
        <f t="shared" si="70"/>
        <v>0</v>
      </c>
      <c r="AM165" s="1005">
        <v>156</v>
      </c>
      <c r="AN165" s="1005">
        <v>78.239999999999995</v>
      </c>
      <c r="AO165" s="1005">
        <v>124.8</v>
      </c>
      <c r="AP165" s="1005">
        <v>0.99129999999999996</v>
      </c>
      <c r="AQ165" s="1024">
        <f t="shared" si="88"/>
        <v>0.22970059040833829</v>
      </c>
      <c r="AR165" s="1005">
        <v>13371</v>
      </c>
      <c r="AS165" s="1005">
        <f t="shared" si="71"/>
        <v>34926</v>
      </c>
      <c r="AT165" s="1005">
        <f t="shared" si="72"/>
        <v>0</v>
      </c>
      <c r="AU165" s="1005">
        <v>156</v>
      </c>
      <c r="AV165" s="1005">
        <v>76.08</v>
      </c>
      <c r="AW165" s="1005">
        <v>124.8</v>
      </c>
      <c r="AX165" s="1005">
        <v>0.99019999999999997</v>
      </c>
      <c r="AY165" s="1024">
        <f t="shared" si="91"/>
        <v>0.22375934688631849</v>
      </c>
      <c r="AZ165" s="1005">
        <v>12257</v>
      </c>
      <c r="BA165" s="1005">
        <f t="shared" si="73"/>
        <v>32867</v>
      </c>
      <c r="BB165" s="1005">
        <f t="shared" si="74"/>
        <v>0</v>
      </c>
      <c r="BC165" s="1005">
        <v>156</v>
      </c>
      <c r="BD165" s="1005">
        <v>81.84</v>
      </c>
      <c r="BE165" s="1005">
        <v>124.8</v>
      </c>
      <c r="BF165" s="1005">
        <v>0.98680000000000001</v>
      </c>
      <c r="BG165" s="1024">
        <f t="shared" si="92"/>
        <v>0.22647783769011656</v>
      </c>
      <c r="BH165" s="1005">
        <v>13790</v>
      </c>
      <c r="BI165" s="1005">
        <f t="shared" si="75"/>
        <v>36533</v>
      </c>
      <c r="BJ165" s="1005">
        <f t="shared" si="76"/>
        <v>0</v>
      </c>
    </row>
    <row r="166" spans="1:62">
      <c r="A166" s="569" t="s">
        <v>2475</v>
      </c>
      <c r="B166" s="1004">
        <v>160</v>
      </c>
      <c r="C166" s="1005" t="s">
        <v>1916</v>
      </c>
      <c r="D166" s="1005" t="s">
        <v>2011</v>
      </c>
      <c r="E166" s="1004" t="s">
        <v>1274</v>
      </c>
      <c r="F166" s="1005" t="s">
        <v>55</v>
      </c>
      <c r="G166" s="1004">
        <v>156</v>
      </c>
      <c r="H166" s="1005">
        <v>111.24</v>
      </c>
      <c r="I166" s="1005">
        <v>124.8</v>
      </c>
      <c r="J166" s="1005">
        <v>0.98060000000000003</v>
      </c>
      <c r="K166" s="1024">
        <f t="shared" si="84"/>
        <v>8.0132046825682202E-2</v>
      </c>
      <c r="L166" s="1005">
        <v>6418</v>
      </c>
      <c r="M166" s="1005">
        <f t="shared" si="63"/>
        <v>48056</v>
      </c>
      <c r="N166" s="1005">
        <f t="shared" si="64"/>
        <v>0</v>
      </c>
      <c r="O166" s="1005">
        <v>156</v>
      </c>
      <c r="P166" s="1005">
        <v>105.12</v>
      </c>
      <c r="Q166" s="1005">
        <v>124.8</v>
      </c>
      <c r="R166" s="1005">
        <v>0.98450000000000004</v>
      </c>
      <c r="S166" s="1024">
        <f t="shared" si="85"/>
        <v>4.6401143189145844E-2</v>
      </c>
      <c r="T166" s="1005">
        <v>3629</v>
      </c>
      <c r="U166" s="1005">
        <f t="shared" si="65"/>
        <v>46926</v>
      </c>
      <c r="V166" s="1005">
        <f t="shared" si="66"/>
        <v>0</v>
      </c>
      <c r="W166" s="1005">
        <v>156</v>
      </c>
      <c r="X166" s="1005">
        <v>102.96</v>
      </c>
      <c r="Y166" s="1005">
        <v>124.8</v>
      </c>
      <c r="Z166" s="1005">
        <v>0.97889999999999999</v>
      </c>
      <c r="AA166" s="1024">
        <f t="shared" si="86"/>
        <v>7.7673098506431837E-2</v>
      </c>
      <c r="AB166" s="1005">
        <v>5758</v>
      </c>
      <c r="AC166" s="1005">
        <f t="shared" si="67"/>
        <v>44479</v>
      </c>
      <c r="AD166" s="1005">
        <f t="shared" si="68"/>
        <v>0</v>
      </c>
      <c r="AE166" s="1005">
        <v>156</v>
      </c>
      <c r="AF166" s="1005">
        <v>111.48</v>
      </c>
      <c r="AG166" s="1005">
        <v>124.8</v>
      </c>
      <c r="AH166" s="1005">
        <v>0.98170000000000002</v>
      </c>
      <c r="AI166" s="1024">
        <f t="shared" si="87"/>
        <v>0.1533256363068162</v>
      </c>
      <c r="AJ166" s="1005">
        <v>12717</v>
      </c>
      <c r="AK166" s="1005">
        <f t="shared" si="69"/>
        <v>49765</v>
      </c>
      <c r="AL166" s="1005">
        <f t="shared" si="70"/>
        <v>0</v>
      </c>
      <c r="AM166" s="1005">
        <v>156</v>
      </c>
      <c r="AN166" s="1005">
        <v>102.84</v>
      </c>
      <c r="AO166" s="1005">
        <v>124.8</v>
      </c>
      <c r="AP166" s="1005">
        <v>0.98080000000000001</v>
      </c>
      <c r="AQ166" s="1024">
        <f t="shared" si="88"/>
        <v>3.7588403324090448E-2</v>
      </c>
      <c r="AR166" s="1005">
        <v>2876</v>
      </c>
      <c r="AS166" s="1005">
        <f t="shared" si="71"/>
        <v>45908</v>
      </c>
      <c r="AT166" s="1005">
        <f t="shared" si="72"/>
        <v>0</v>
      </c>
      <c r="AU166" s="1005">
        <v>156</v>
      </c>
      <c r="AV166" s="1005">
        <v>3.12</v>
      </c>
      <c r="AW166" s="1005">
        <v>124.8</v>
      </c>
      <c r="AX166" s="1005">
        <v>1</v>
      </c>
      <c r="AY166" s="1024">
        <f t="shared" si="91"/>
        <v>0.33787393162393159</v>
      </c>
      <c r="AZ166" s="1005">
        <v>759</v>
      </c>
      <c r="BA166" s="1005">
        <f t="shared" si="73"/>
        <v>1348</v>
      </c>
      <c r="BB166" s="1005">
        <f t="shared" si="74"/>
        <v>0</v>
      </c>
      <c r="BC166" s="1005">
        <v>156</v>
      </c>
      <c r="BD166" s="1005">
        <v>116.4</v>
      </c>
      <c r="BE166" s="1005">
        <v>124.8</v>
      </c>
      <c r="BF166" s="1005">
        <v>0.97940000000000005</v>
      </c>
      <c r="BG166" s="1024">
        <f t="shared" si="92"/>
        <v>2.5230480730148171E-2</v>
      </c>
      <c r="BH166" s="1005">
        <v>2185</v>
      </c>
      <c r="BI166" s="1005">
        <f t="shared" si="75"/>
        <v>51961</v>
      </c>
      <c r="BJ166" s="1005">
        <f t="shared" si="76"/>
        <v>0</v>
      </c>
    </row>
    <row r="167" spans="1:62">
      <c r="A167" s="569" t="s">
        <v>2476</v>
      </c>
      <c r="B167" s="1004">
        <v>161</v>
      </c>
      <c r="C167" s="1005" t="s">
        <v>1917</v>
      </c>
      <c r="D167" s="1005" t="s">
        <v>2011</v>
      </c>
      <c r="E167" s="1004" t="s">
        <v>1274</v>
      </c>
      <c r="F167" s="1005" t="s">
        <v>55</v>
      </c>
      <c r="G167" s="1004">
        <v>156</v>
      </c>
      <c r="H167" s="1005">
        <v>90.84</v>
      </c>
      <c r="I167" s="1005">
        <v>124.8</v>
      </c>
      <c r="J167" s="1005">
        <v>0.96419999999999995</v>
      </c>
      <c r="K167" s="1024">
        <f t="shared" si="84"/>
        <v>9.6674861783844601E-2</v>
      </c>
      <c r="L167" s="1005">
        <v>6323</v>
      </c>
      <c r="M167" s="1005">
        <f t="shared" si="63"/>
        <v>39243</v>
      </c>
      <c r="N167" s="1005">
        <f t="shared" si="64"/>
        <v>0</v>
      </c>
      <c r="O167" s="1005">
        <v>156</v>
      </c>
      <c r="P167" s="1005">
        <v>95.04</v>
      </c>
      <c r="Q167" s="1005">
        <v>124.8</v>
      </c>
      <c r="R167" s="1005">
        <v>0.97389999999999999</v>
      </c>
      <c r="S167" s="1024">
        <f t="shared" si="85"/>
        <v>3.9089370406574703E-2</v>
      </c>
      <c r="T167" s="1005">
        <v>2764</v>
      </c>
      <c r="U167" s="1005">
        <f t="shared" si="65"/>
        <v>42426</v>
      </c>
      <c r="V167" s="1005">
        <f t="shared" si="66"/>
        <v>0</v>
      </c>
      <c r="W167" s="1005">
        <v>156</v>
      </c>
      <c r="X167" s="1005">
        <v>95.16</v>
      </c>
      <c r="Y167" s="1005">
        <v>124.8</v>
      </c>
      <c r="Z167" s="1005">
        <v>0.96079999999999999</v>
      </c>
      <c r="AA167" s="1024">
        <f t="shared" si="86"/>
        <v>6.9035776002989116E-2</v>
      </c>
      <c r="AB167" s="1005">
        <v>4730</v>
      </c>
      <c r="AC167" s="1005">
        <f t="shared" si="67"/>
        <v>41109</v>
      </c>
      <c r="AD167" s="1005">
        <f t="shared" si="68"/>
        <v>0</v>
      </c>
      <c r="AE167" s="1005">
        <v>156</v>
      </c>
      <c r="AF167" s="1005">
        <v>94.08</v>
      </c>
      <c r="AG167" s="1005">
        <v>124.8</v>
      </c>
      <c r="AH167" s="1005">
        <v>0.94620000000000004</v>
      </c>
      <c r="AI167" s="1024">
        <f t="shared" si="87"/>
        <v>9.4863214102845428E-2</v>
      </c>
      <c r="AJ167" s="1005">
        <v>6640</v>
      </c>
      <c r="AK167" s="1005">
        <f t="shared" si="69"/>
        <v>41997</v>
      </c>
      <c r="AL167" s="1005">
        <f t="shared" si="70"/>
        <v>0</v>
      </c>
      <c r="AM167" s="1005">
        <v>156</v>
      </c>
      <c r="AN167" s="1005">
        <v>1.08</v>
      </c>
      <c r="AO167" s="1005">
        <v>124.8</v>
      </c>
      <c r="AP167" s="1005">
        <v>0.93799999999999994</v>
      </c>
      <c r="AQ167" s="1024">
        <f t="shared" si="88"/>
        <v>2.9532556750298684</v>
      </c>
      <c r="AR167" s="1005">
        <v>2373</v>
      </c>
      <c r="AS167" s="1005">
        <f t="shared" si="71"/>
        <v>482</v>
      </c>
      <c r="AT167" s="1005">
        <f t="shared" si="72"/>
        <v>1891</v>
      </c>
      <c r="AU167" s="1005">
        <v>156</v>
      </c>
      <c r="AV167" s="1005">
        <v>86.64</v>
      </c>
      <c r="AW167" s="1005">
        <v>124.8</v>
      </c>
      <c r="AX167" s="1005">
        <v>0.98060000000000003</v>
      </c>
      <c r="AY167" s="1024">
        <f t="shared" si="91"/>
        <v>1.2407663896583564E-2</v>
      </c>
      <c r="AZ167" s="1005">
        <v>774</v>
      </c>
      <c r="BA167" s="1005">
        <f t="shared" si="73"/>
        <v>37428</v>
      </c>
      <c r="BB167" s="1005">
        <f t="shared" si="74"/>
        <v>0</v>
      </c>
      <c r="BC167" s="1005">
        <v>156</v>
      </c>
      <c r="BD167" s="1005">
        <v>1.4</v>
      </c>
      <c r="BE167" s="1005">
        <v>124.8</v>
      </c>
      <c r="BF167" s="1005">
        <v>1</v>
      </c>
      <c r="BG167" s="1024">
        <f t="shared" si="92"/>
        <v>0.15841013824884795</v>
      </c>
      <c r="BH167" s="1005">
        <v>165</v>
      </c>
      <c r="BI167" s="1005">
        <f t="shared" si="75"/>
        <v>625</v>
      </c>
      <c r="BJ167" s="1005">
        <f t="shared" si="76"/>
        <v>0</v>
      </c>
    </row>
    <row r="168" spans="1:62">
      <c r="A168" s="815">
        <v>121000000020</v>
      </c>
      <c r="B168" s="1004">
        <v>162</v>
      </c>
      <c r="C168" s="1005" t="s">
        <v>310</v>
      </c>
      <c r="D168" s="1005" t="s">
        <v>2051</v>
      </c>
      <c r="E168" s="1004" t="s">
        <v>1276</v>
      </c>
      <c r="F168" s="1005" t="s">
        <v>55</v>
      </c>
      <c r="G168" s="1004">
        <v>157</v>
      </c>
      <c r="H168" s="1005">
        <v>44.6</v>
      </c>
      <c r="I168" s="1005">
        <v>125.6</v>
      </c>
      <c r="J168" s="1005">
        <v>0.9889</v>
      </c>
      <c r="K168" s="1024">
        <f t="shared" si="84"/>
        <v>0.51862232187344293</v>
      </c>
      <c r="L168" s="1005">
        <v>16654</v>
      </c>
      <c r="M168" s="1005">
        <f t="shared" si="63"/>
        <v>19267</v>
      </c>
      <c r="N168" s="1005">
        <f t="shared" si="64"/>
        <v>0</v>
      </c>
      <c r="O168" s="1005">
        <v>157</v>
      </c>
      <c r="P168" s="1005">
        <v>42.5</v>
      </c>
      <c r="Q168" s="1005">
        <v>125.6</v>
      </c>
      <c r="R168" s="1005">
        <v>0.98680000000000001</v>
      </c>
      <c r="S168" s="1024">
        <f t="shared" si="85"/>
        <v>0.39231499051233398</v>
      </c>
      <c r="T168" s="1005">
        <v>12405</v>
      </c>
      <c r="U168" s="1005">
        <f t="shared" si="65"/>
        <v>18972</v>
      </c>
      <c r="V168" s="1005">
        <f t="shared" si="66"/>
        <v>0</v>
      </c>
      <c r="W168" s="1005">
        <v>157</v>
      </c>
      <c r="X168" s="1005">
        <v>19.899999999999999</v>
      </c>
      <c r="Y168" s="1005">
        <v>125.6</v>
      </c>
      <c r="Z168" s="1005">
        <v>0.97719999999999996</v>
      </c>
      <c r="AA168" s="1024">
        <f t="shared" si="86"/>
        <v>0.30067001675041882</v>
      </c>
      <c r="AB168" s="1005">
        <v>4308</v>
      </c>
      <c r="AC168" s="1005">
        <f t="shared" si="67"/>
        <v>8597</v>
      </c>
      <c r="AD168" s="1005">
        <f t="shared" si="68"/>
        <v>0</v>
      </c>
      <c r="AE168" s="1005">
        <v>157</v>
      </c>
      <c r="AF168" s="1005">
        <v>33.299999999999997</v>
      </c>
      <c r="AG168" s="1005">
        <v>125.6</v>
      </c>
      <c r="AH168" s="1005">
        <v>0.98680000000000001</v>
      </c>
      <c r="AI168" s="1024">
        <f t="shared" si="87"/>
        <v>0.32270173399205659</v>
      </c>
      <c r="AJ168" s="1005">
        <v>7995</v>
      </c>
      <c r="AK168" s="1005">
        <f t="shared" si="69"/>
        <v>14865</v>
      </c>
      <c r="AL168" s="1005">
        <f t="shared" si="70"/>
        <v>0</v>
      </c>
      <c r="AM168" s="1005">
        <v>157</v>
      </c>
      <c r="AN168" s="1005">
        <v>43.9</v>
      </c>
      <c r="AO168" s="1005">
        <v>125.6</v>
      </c>
      <c r="AP168" s="1005">
        <v>0.98809999999999998</v>
      </c>
      <c r="AQ168" s="1024">
        <f t="shared" si="88"/>
        <v>0.50594582016802614</v>
      </c>
      <c r="AR168" s="1005">
        <v>16525</v>
      </c>
      <c r="AS168" s="1005">
        <f t="shared" si="71"/>
        <v>19597</v>
      </c>
      <c r="AT168" s="1005">
        <f t="shared" si="72"/>
        <v>0</v>
      </c>
      <c r="AU168" s="1005">
        <v>157</v>
      </c>
      <c r="AV168" s="1005">
        <v>41.7</v>
      </c>
      <c r="AW168" s="1005">
        <v>125.6</v>
      </c>
      <c r="AX168" s="1005">
        <v>0.98870000000000002</v>
      </c>
      <c r="AY168" s="1024">
        <f t="shared" si="91"/>
        <v>0.53753663735678114</v>
      </c>
      <c r="AZ168" s="1005">
        <v>16139</v>
      </c>
      <c r="BA168" s="1005">
        <f t="shared" si="73"/>
        <v>18014</v>
      </c>
      <c r="BB168" s="1005">
        <f t="shared" si="74"/>
        <v>0</v>
      </c>
      <c r="BC168" s="1005"/>
      <c r="BD168" s="1005"/>
      <c r="BE168" s="1005"/>
      <c r="BF168" s="1005"/>
      <c r="BG168" s="1024">
        <v>0</v>
      </c>
      <c r="BH168" s="1005"/>
      <c r="BI168" s="1005">
        <f t="shared" si="75"/>
        <v>0</v>
      </c>
      <c r="BJ168" s="1005">
        <f t="shared" si="76"/>
        <v>0</v>
      </c>
    </row>
    <row r="169" spans="1:62">
      <c r="A169" s="569" t="s">
        <v>2477</v>
      </c>
      <c r="B169" s="1004">
        <v>163</v>
      </c>
      <c r="C169" s="1005" t="s">
        <v>750</v>
      </c>
      <c r="D169" s="1005" t="s">
        <v>2011</v>
      </c>
      <c r="E169" s="1004" t="s">
        <v>332</v>
      </c>
      <c r="F169" s="1005" t="s">
        <v>55</v>
      </c>
      <c r="G169" s="1004">
        <v>159</v>
      </c>
      <c r="H169" s="1005">
        <v>0</v>
      </c>
      <c r="I169" s="1005">
        <v>127.2</v>
      </c>
      <c r="J169" s="1005">
        <v>0</v>
      </c>
      <c r="K169" s="1024">
        <v>0</v>
      </c>
      <c r="L169" s="1005">
        <v>0</v>
      </c>
      <c r="M169" s="1005">
        <f t="shared" si="63"/>
        <v>0</v>
      </c>
      <c r="N169" s="1005">
        <f t="shared" si="64"/>
        <v>0</v>
      </c>
      <c r="O169" s="1005">
        <v>159</v>
      </c>
      <c r="P169" s="1005">
        <v>0</v>
      </c>
      <c r="Q169" s="1005">
        <v>127.2</v>
      </c>
      <c r="R169" s="1005">
        <v>0</v>
      </c>
      <c r="S169" s="1024">
        <v>0</v>
      </c>
      <c r="T169" s="1005">
        <v>0</v>
      </c>
      <c r="U169" s="1005">
        <f t="shared" si="65"/>
        <v>0</v>
      </c>
      <c r="V169" s="1005">
        <f t="shared" si="66"/>
        <v>0</v>
      </c>
      <c r="W169" s="1005">
        <v>159</v>
      </c>
      <c r="X169" s="1005">
        <v>0</v>
      </c>
      <c r="Y169" s="1005">
        <v>127.2</v>
      </c>
      <c r="Z169" s="1005">
        <v>0</v>
      </c>
      <c r="AA169" s="1024">
        <v>0</v>
      </c>
      <c r="AB169" s="1005">
        <v>0</v>
      </c>
      <c r="AC169" s="1005">
        <f t="shared" si="67"/>
        <v>0</v>
      </c>
      <c r="AD169" s="1005">
        <f t="shared" si="68"/>
        <v>0</v>
      </c>
      <c r="AE169" s="1005">
        <v>159</v>
      </c>
      <c r="AF169" s="1005">
        <v>0</v>
      </c>
      <c r="AG169" s="1005">
        <v>127.2</v>
      </c>
      <c r="AH169" s="1005">
        <v>0</v>
      </c>
      <c r="AI169" s="1024">
        <v>0</v>
      </c>
      <c r="AJ169" s="1005">
        <v>0</v>
      </c>
      <c r="AK169" s="1005">
        <f t="shared" si="69"/>
        <v>0</v>
      </c>
      <c r="AL169" s="1005">
        <f t="shared" si="70"/>
        <v>0</v>
      </c>
      <c r="AM169" s="1005">
        <v>159</v>
      </c>
      <c r="AN169" s="1005">
        <v>0</v>
      </c>
      <c r="AO169" s="1005">
        <v>127.2</v>
      </c>
      <c r="AP169" s="1005">
        <v>0</v>
      </c>
      <c r="AQ169" s="1024">
        <v>0</v>
      </c>
      <c r="AR169" s="1005">
        <v>0</v>
      </c>
      <c r="AS169" s="1005">
        <f t="shared" si="71"/>
        <v>0</v>
      </c>
      <c r="AT169" s="1005">
        <f t="shared" si="72"/>
        <v>0</v>
      </c>
      <c r="AU169" s="1005">
        <v>159</v>
      </c>
      <c r="AV169" s="1005">
        <v>0</v>
      </c>
      <c r="AW169" s="1005">
        <v>127.2</v>
      </c>
      <c r="AX169" s="1005">
        <v>0</v>
      </c>
      <c r="AY169" s="1024">
        <v>0</v>
      </c>
      <c r="AZ169" s="1005">
        <v>0</v>
      </c>
      <c r="BA169" s="1005">
        <f t="shared" si="73"/>
        <v>0</v>
      </c>
      <c r="BB169" s="1005">
        <f t="shared" si="74"/>
        <v>0</v>
      </c>
      <c r="BC169" s="1005">
        <v>159</v>
      </c>
      <c r="BD169" s="1005">
        <v>0</v>
      </c>
      <c r="BE169" s="1005">
        <v>127.2</v>
      </c>
      <c r="BF169" s="1005">
        <v>0</v>
      </c>
      <c r="BG169" s="1024">
        <v>0</v>
      </c>
      <c r="BH169" s="1005">
        <v>0</v>
      </c>
      <c r="BI169" s="1005">
        <f t="shared" si="75"/>
        <v>0</v>
      </c>
      <c r="BJ169" s="1005">
        <f t="shared" si="76"/>
        <v>0</v>
      </c>
    </row>
    <row r="170" spans="1:62">
      <c r="A170" s="569" t="s">
        <v>2478</v>
      </c>
      <c r="B170" s="1004">
        <v>164</v>
      </c>
      <c r="C170" s="1005" t="s">
        <v>751</v>
      </c>
      <c r="D170" s="1005" t="s">
        <v>2011</v>
      </c>
      <c r="E170" s="1004" t="s">
        <v>1274</v>
      </c>
      <c r="F170" s="1005" t="s">
        <v>55</v>
      </c>
      <c r="G170" s="1004">
        <v>160</v>
      </c>
      <c r="H170" s="1005">
        <v>87.92</v>
      </c>
      <c r="I170" s="1005">
        <v>128</v>
      </c>
      <c r="J170" s="1005">
        <v>0.99770000000000003</v>
      </c>
      <c r="K170" s="1024">
        <f>+(L170/(24*30*H170))</f>
        <v>0.11986907289455059</v>
      </c>
      <c r="L170" s="1005">
        <v>7588</v>
      </c>
      <c r="M170" s="1005">
        <f t="shared" si="63"/>
        <v>37981</v>
      </c>
      <c r="N170" s="1005">
        <f t="shared" si="64"/>
        <v>0</v>
      </c>
      <c r="O170" s="1005">
        <v>160</v>
      </c>
      <c r="P170" s="1005">
        <v>89.44</v>
      </c>
      <c r="Q170" s="1005">
        <v>128</v>
      </c>
      <c r="R170" s="1005">
        <v>0.99750000000000005</v>
      </c>
      <c r="S170" s="1024">
        <f>+(T170/(24*31*P170))</f>
        <v>0.12259675495797026</v>
      </c>
      <c r="T170" s="1005">
        <v>8158</v>
      </c>
      <c r="U170" s="1005">
        <f t="shared" si="65"/>
        <v>39926</v>
      </c>
      <c r="V170" s="1005">
        <f t="shared" si="66"/>
        <v>0</v>
      </c>
      <c r="W170" s="1005">
        <v>160</v>
      </c>
      <c r="X170" s="1005">
        <v>92.24</v>
      </c>
      <c r="Y170" s="1005">
        <v>128</v>
      </c>
      <c r="Z170" s="1005">
        <v>0.99660000000000004</v>
      </c>
      <c r="AA170" s="1024">
        <f>+(AB170/(24*30*X170))</f>
        <v>9.0344030066493206E-2</v>
      </c>
      <c r="AB170" s="1005">
        <v>6000</v>
      </c>
      <c r="AC170" s="1005">
        <f t="shared" si="67"/>
        <v>39848</v>
      </c>
      <c r="AD170" s="1005">
        <f t="shared" si="68"/>
        <v>0</v>
      </c>
      <c r="AE170" s="1005">
        <v>160</v>
      </c>
      <c r="AF170" s="1005">
        <v>98.96</v>
      </c>
      <c r="AG170" s="1005">
        <v>128</v>
      </c>
      <c r="AH170" s="1005">
        <v>0.95779999999999998</v>
      </c>
      <c r="AI170" s="1024">
        <f t="shared" ref="AI170:AI180" si="93">+(AJ170/(24*31*AF170))</f>
        <v>9.214106275154077E-2</v>
      </c>
      <c r="AJ170" s="1005">
        <v>6784</v>
      </c>
      <c r="AK170" s="1005">
        <f t="shared" si="69"/>
        <v>44176</v>
      </c>
      <c r="AL170" s="1005">
        <f t="shared" si="70"/>
        <v>0</v>
      </c>
      <c r="AM170" s="1005">
        <v>160</v>
      </c>
      <c r="AN170" s="1005">
        <v>81.36</v>
      </c>
      <c r="AO170" s="1005">
        <v>128</v>
      </c>
      <c r="AP170" s="1005">
        <v>0.97399999999999998</v>
      </c>
      <c r="AQ170" s="1024">
        <f t="shared" ref="AQ170:AQ180" si="94">+(AR170/(24*31*AN170))</f>
        <v>7.0541387805161712E-2</v>
      </c>
      <c r="AR170" s="1005">
        <v>4270</v>
      </c>
      <c r="AS170" s="1005">
        <f t="shared" si="71"/>
        <v>36319</v>
      </c>
      <c r="AT170" s="1005">
        <f t="shared" si="72"/>
        <v>0</v>
      </c>
      <c r="AU170" s="1005">
        <v>160</v>
      </c>
      <c r="AV170" s="1005">
        <v>116</v>
      </c>
      <c r="AW170" s="1005">
        <v>128</v>
      </c>
      <c r="AX170" s="1005">
        <v>0.97330000000000005</v>
      </c>
      <c r="AY170" s="1024">
        <f t="shared" ref="AY170:AY180" si="95">+(AZ170/(24*30*AV170))</f>
        <v>9.3438697318007663E-2</v>
      </c>
      <c r="AZ170" s="1005">
        <v>7804</v>
      </c>
      <c r="BA170" s="1005">
        <f t="shared" si="73"/>
        <v>50112</v>
      </c>
      <c r="BB170" s="1005">
        <f t="shared" si="74"/>
        <v>0</v>
      </c>
      <c r="BC170" s="1005">
        <v>160</v>
      </c>
      <c r="BD170" s="1005">
        <v>98.16</v>
      </c>
      <c r="BE170" s="1005">
        <v>128</v>
      </c>
      <c r="BF170" s="1005">
        <v>0.97319999999999995</v>
      </c>
      <c r="BG170" s="1024">
        <f t="shared" ref="BG170:BG180" si="96">+(BH170/(24*31*BD170))</f>
        <v>8.5333578708450555E-2</v>
      </c>
      <c r="BH170" s="1005">
        <v>6232</v>
      </c>
      <c r="BI170" s="1005">
        <f t="shared" si="75"/>
        <v>43819</v>
      </c>
      <c r="BJ170" s="1005">
        <f t="shared" si="76"/>
        <v>0</v>
      </c>
    </row>
    <row r="171" spans="1:62">
      <c r="A171" s="569" t="s">
        <v>2479</v>
      </c>
      <c r="B171" s="1004">
        <v>165</v>
      </c>
      <c r="C171" s="1005" t="s">
        <v>233</v>
      </c>
      <c r="D171" s="1005" t="s">
        <v>2011</v>
      </c>
      <c r="E171" s="1004" t="s">
        <v>1274</v>
      </c>
      <c r="F171" s="1005" t="s">
        <v>55</v>
      </c>
      <c r="G171" s="1004">
        <v>160</v>
      </c>
      <c r="H171" s="1005">
        <v>100.08</v>
      </c>
      <c r="I171" s="1005">
        <v>128</v>
      </c>
      <c r="J171" s="1005">
        <v>0.99409999999999998</v>
      </c>
      <c r="K171" s="1024">
        <f>+(L171/(24*30*H171))</f>
        <v>0.46904143351985073</v>
      </c>
      <c r="L171" s="1005">
        <v>33798</v>
      </c>
      <c r="M171" s="1005">
        <f t="shared" si="63"/>
        <v>43235</v>
      </c>
      <c r="N171" s="1005">
        <f t="shared" si="64"/>
        <v>0</v>
      </c>
      <c r="O171" s="1005">
        <v>160</v>
      </c>
      <c r="P171" s="1005">
        <v>165.36</v>
      </c>
      <c r="Q171" s="1005">
        <v>165.36</v>
      </c>
      <c r="R171" s="1005">
        <v>0.97689999999999999</v>
      </c>
      <c r="S171" s="1024">
        <f>+(T171/(24*31*P171))</f>
        <v>0.38169409460492842</v>
      </c>
      <c r="T171" s="1005">
        <v>46959</v>
      </c>
      <c r="U171" s="1005">
        <f t="shared" si="65"/>
        <v>73817</v>
      </c>
      <c r="V171" s="1005">
        <f t="shared" si="66"/>
        <v>0</v>
      </c>
      <c r="W171" s="1005">
        <v>160</v>
      </c>
      <c r="X171" s="1005">
        <v>213.2</v>
      </c>
      <c r="Y171" s="1005">
        <v>213.2</v>
      </c>
      <c r="Z171" s="1005">
        <v>0.8982</v>
      </c>
      <c r="AA171" s="1024">
        <f>+(AB171/(24*30*X171))</f>
        <v>0.60928053992078379</v>
      </c>
      <c r="AB171" s="1005">
        <v>93527</v>
      </c>
      <c r="AC171" s="1005">
        <f t="shared" si="67"/>
        <v>92102</v>
      </c>
      <c r="AD171" s="1005">
        <f t="shared" si="68"/>
        <v>1425</v>
      </c>
      <c r="AE171" s="1005">
        <v>160</v>
      </c>
      <c r="AF171" s="1005">
        <v>211.04</v>
      </c>
      <c r="AG171" s="1005">
        <v>211.04</v>
      </c>
      <c r="AH171" s="1005">
        <v>0.91779999999999995</v>
      </c>
      <c r="AI171" s="1024">
        <f t="shared" si="93"/>
        <v>0.60611248338999091</v>
      </c>
      <c r="AJ171" s="1005">
        <v>95168</v>
      </c>
      <c r="AK171" s="1005">
        <f t="shared" si="69"/>
        <v>94208</v>
      </c>
      <c r="AL171" s="1005">
        <f t="shared" si="70"/>
        <v>960</v>
      </c>
      <c r="AM171" s="1005">
        <v>160</v>
      </c>
      <c r="AN171" s="1005">
        <v>207.12</v>
      </c>
      <c r="AO171" s="1005">
        <v>207.12</v>
      </c>
      <c r="AP171" s="1005">
        <v>0.95440000000000003</v>
      </c>
      <c r="AQ171" s="1024">
        <f t="shared" si="94"/>
        <v>0.48823704091337627</v>
      </c>
      <c r="AR171" s="1005">
        <v>75236</v>
      </c>
      <c r="AS171" s="1005">
        <f t="shared" si="71"/>
        <v>92458</v>
      </c>
      <c r="AT171" s="1005">
        <f t="shared" si="72"/>
        <v>0</v>
      </c>
      <c r="AU171" s="1005">
        <v>160</v>
      </c>
      <c r="AV171" s="1005">
        <v>208.4</v>
      </c>
      <c r="AW171" s="1005">
        <v>208.4</v>
      </c>
      <c r="AX171" s="1005">
        <v>0.91659999999999997</v>
      </c>
      <c r="AY171" s="1024">
        <f t="shared" si="95"/>
        <v>0.54023379185327358</v>
      </c>
      <c r="AZ171" s="1005">
        <v>81061</v>
      </c>
      <c r="BA171" s="1005">
        <f t="shared" si="73"/>
        <v>90029</v>
      </c>
      <c r="BB171" s="1005">
        <f t="shared" si="74"/>
        <v>0</v>
      </c>
      <c r="BC171" s="1005">
        <v>160</v>
      </c>
      <c r="BD171" s="1005">
        <v>210.16</v>
      </c>
      <c r="BE171" s="1005">
        <v>210.16</v>
      </c>
      <c r="BF171" s="1005">
        <v>0.95689999999999997</v>
      </c>
      <c r="BG171" s="1024">
        <f t="shared" si="96"/>
        <v>0.50249732922381718</v>
      </c>
      <c r="BH171" s="1005">
        <v>78570</v>
      </c>
      <c r="BI171" s="1005">
        <f t="shared" si="75"/>
        <v>93815</v>
      </c>
      <c r="BJ171" s="1005">
        <f t="shared" si="76"/>
        <v>0</v>
      </c>
    </row>
    <row r="172" spans="1:62">
      <c r="A172" s="569" t="s">
        <v>2480</v>
      </c>
      <c r="B172" s="1004">
        <v>166</v>
      </c>
      <c r="C172" s="1005" t="s">
        <v>268</v>
      </c>
      <c r="D172" s="1005" t="s">
        <v>2203</v>
      </c>
      <c r="E172" s="1004" t="s">
        <v>1274</v>
      </c>
      <c r="F172" s="1005" t="s">
        <v>55</v>
      </c>
      <c r="G172" s="1004">
        <v>160</v>
      </c>
      <c r="H172" s="1005">
        <v>69.959999999999994</v>
      </c>
      <c r="I172" s="1005">
        <v>128</v>
      </c>
      <c r="J172" s="1005">
        <v>0.96930000000000005</v>
      </c>
      <c r="K172" s="1024">
        <f>+(L172/(24*30*H172))</f>
        <v>0.47211501810558415</v>
      </c>
      <c r="L172" s="1005">
        <v>23781</v>
      </c>
      <c r="M172" s="1005">
        <f t="shared" si="63"/>
        <v>30223</v>
      </c>
      <c r="N172" s="1005">
        <f t="shared" si="64"/>
        <v>0</v>
      </c>
      <c r="O172" s="1005">
        <v>160</v>
      </c>
      <c r="P172" s="1005">
        <v>54.36</v>
      </c>
      <c r="Q172" s="1005">
        <v>128</v>
      </c>
      <c r="R172" s="1005">
        <v>0.96950000000000003</v>
      </c>
      <c r="S172" s="1024">
        <f>+(T172/(24*31*P172))</f>
        <v>0.57966800382950778</v>
      </c>
      <c r="T172" s="1005">
        <v>23444</v>
      </c>
      <c r="U172" s="1005">
        <f t="shared" si="65"/>
        <v>24266</v>
      </c>
      <c r="V172" s="1005">
        <f t="shared" si="66"/>
        <v>0</v>
      </c>
      <c r="W172" s="1005">
        <v>160</v>
      </c>
      <c r="X172" s="1005">
        <v>53.64</v>
      </c>
      <c r="Y172" s="1005">
        <v>128</v>
      </c>
      <c r="Z172" s="1005">
        <v>0.96679999999999999</v>
      </c>
      <c r="AA172" s="1024">
        <f>+(AB172/(24*30*X172))</f>
        <v>0.57135015328527627</v>
      </c>
      <c r="AB172" s="1005">
        <v>22066</v>
      </c>
      <c r="AC172" s="1005">
        <f t="shared" si="67"/>
        <v>23172</v>
      </c>
      <c r="AD172" s="1005">
        <f t="shared" si="68"/>
        <v>0</v>
      </c>
      <c r="AE172" s="1005">
        <v>160</v>
      </c>
      <c r="AF172" s="1005">
        <v>42.6</v>
      </c>
      <c r="AG172" s="1005">
        <v>128</v>
      </c>
      <c r="AH172" s="1005">
        <v>0.97009999999999996</v>
      </c>
      <c r="AI172" s="1024">
        <f t="shared" si="93"/>
        <v>0.65907542026351651</v>
      </c>
      <c r="AJ172" s="1005">
        <v>20889</v>
      </c>
      <c r="AK172" s="1005">
        <f t="shared" si="69"/>
        <v>19017</v>
      </c>
      <c r="AL172" s="1005">
        <f t="shared" si="70"/>
        <v>1872</v>
      </c>
      <c r="AM172" s="1005">
        <v>160</v>
      </c>
      <c r="AN172" s="1005">
        <v>44.52</v>
      </c>
      <c r="AO172" s="1005">
        <v>128</v>
      </c>
      <c r="AP172" s="1005">
        <v>0.99980000000000002</v>
      </c>
      <c r="AQ172" s="1024">
        <f t="shared" si="94"/>
        <v>0.59541923890676163</v>
      </c>
      <c r="AR172" s="1005">
        <v>19722</v>
      </c>
      <c r="AS172" s="1005">
        <f t="shared" si="71"/>
        <v>19874</v>
      </c>
      <c r="AT172" s="1005">
        <f t="shared" si="72"/>
        <v>0</v>
      </c>
      <c r="AU172" s="1005">
        <v>160</v>
      </c>
      <c r="AV172" s="1005">
        <v>52.2</v>
      </c>
      <c r="AW172" s="1005">
        <v>128</v>
      </c>
      <c r="AX172" s="1005">
        <v>0.99980000000000002</v>
      </c>
      <c r="AY172" s="1024">
        <f t="shared" si="95"/>
        <v>0.43691464452958706</v>
      </c>
      <c r="AZ172" s="1005">
        <v>16421</v>
      </c>
      <c r="BA172" s="1005">
        <f t="shared" si="73"/>
        <v>22550</v>
      </c>
      <c r="BB172" s="1005">
        <f t="shared" si="74"/>
        <v>0</v>
      </c>
      <c r="BC172" s="1005">
        <v>160</v>
      </c>
      <c r="BD172" s="1005">
        <v>37.799999999999997</v>
      </c>
      <c r="BE172" s="1005">
        <v>128</v>
      </c>
      <c r="BF172" s="1005">
        <v>1</v>
      </c>
      <c r="BG172" s="1024">
        <f t="shared" si="96"/>
        <v>0.81726119360527971</v>
      </c>
      <c r="BH172" s="1005">
        <v>22984</v>
      </c>
      <c r="BI172" s="1005">
        <f t="shared" si="75"/>
        <v>16874</v>
      </c>
      <c r="BJ172" s="1005">
        <f t="shared" si="76"/>
        <v>6110</v>
      </c>
    </row>
    <row r="173" spans="1:62">
      <c r="A173" s="569" t="s">
        <v>2481</v>
      </c>
      <c r="B173" s="1004">
        <v>167</v>
      </c>
      <c r="C173" s="1005" t="s">
        <v>2043</v>
      </c>
      <c r="D173" s="1005" t="s">
        <v>2203</v>
      </c>
      <c r="E173" s="1004" t="s">
        <v>1274</v>
      </c>
      <c r="F173" s="1005" t="s">
        <v>55</v>
      </c>
      <c r="G173" s="1004">
        <v>160</v>
      </c>
      <c r="H173" s="1005">
        <v>113.6</v>
      </c>
      <c r="I173" s="1005">
        <v>128</v>
      </c>
      <c r="J173" s="1005">
        <v>0.96209999999999996</v>
      </c>
      <c r="K173" s="1024">
        <f>+(L173/(24*30*H173))</f>
        <v>0.63869327073552429</v>
      </c>
      <c r="L173" s="1005">
        <v>52240</v>
      </c>
      <c r="M173" s="1005">
        <f t="shared" si="63"/>
        <v>49075</v>
      </c>
      <c r="N173" s="1005">
        <f t="shared" si="64"/>
        <v>3165</v>
      </c>
      <c r="O173" s="1005">
        <v>160</v>
      </c>
      <c r="P173" s="1005">
        <v>115.4</v>
      </c>
      <c r="Q173" s="1005">
        <v>128</v>
      </c>
      <c r="R173" s="1005">
        <v>0.9597</v>
      </c>
      <c r="S173" s="1024">
        <f>+(T173/(24*31*P173))</f>
        <v>0.60960241143474769</v>
      </c>
      <c r="T173" s="1005">
        <v>52339</v>
      </c>
      <c r="U173" s="1005">
        <f t="shared" si="65"/>
        <v>51515</v>
      </c>
      <c r="V173" s="1005">
        <f t="shared" si="66"/>
        <v>824</v>
      </c>
      <c r="W173" s="1005">
        <v>160</v>
      </c>
      <c r="X173" s="1005">
        <v>103.36</v>
      </c>
      <c r="Y173" s="1005">
        <v>128</v>
      </c>
      <c r="Z173" s="1005">
        <v>0.95350000000000001</v>
      </c>
      <c r="AA173" s="1024">
        <f>+(AB173/(24*30*X173))</f>
        <v>0.46502784227726179</v>
      </c>
      <c r="AB173" s="1005">
        <v>34607</v>
      </c>
      <c r="AC173" s="1005">
        <f t="shared" si="67"/>
        <v>44652</v>
      </c>
      <c r="AD173" s="1005">
        <f t="shared" si="68"/>
        <v>0</v>
      </c>
      <c r="AE173" s="1005">
        <v>160</v>
      </c>
      <c r="AF173" s="1005">
        <v>90.8</v>
      </c>
      <c r="AG173" s="1005">
        <v>128</v>
      </c>
      <c r="AH173" s="1005">
        <v>0.85640000000000005</v>
      </c>
      <c r="AI173" s="1024">
        <f t="shared" si="93"/>
        <v>0.24664274548813417</v>
      </c>
      <c r="AJ173" s="1005">
        <v>16662</v>
      </c>
      <c r="AK173" s="1005">
        <f t="shared" si="69"/>
        <v>40533</v>
      </c>
      <c r="AL173" s="1005">
        <f t="shared" si="70"/>
        <v>0</v>
      </c>
      <c r="AM173" s="1005">
        <v>160</v>
      </c>
      <c r="AN173" s="1005">
        <v>120.4</v>
      </c>
      <c r="AO173" s="1005">
        <v>128</v>
      </c>
      <c r="AP173" s="1005">
        <v>0.87709999999999999</v>
      </c>
      <c r="AQ173" s="1024">
        <f t="shared" si="94"/>
        <v>0.24652368449255169</v>
      </c>
      <c r="AR173" s="1005">
        <v>22083</v>
      </c>
      <c r="AS173" s="1005">
        <f t="shared" si="71"/>
        <v>53747</v>
      </c>
      <c r="AT173" s="1005">
        <f t="shared" si="72"/>
        <v>0</v>
      </c>
      <c r="AU173" s="1005">
        <v>160</v>
      </c>
      <c r="AV173" s="1005">
        <v>104.08</v>
      </c>
      <c r="AW173" s="1005">
        <v>128</v>
      </c>
      <c r="AX173" s="1005">
        <v>0.92769999999999997</v>
      </c>
      <c r="AY173" s="1024">
        <f t="shared" si="95"/>
        <v>0.27424150226321631</v>
      </c>
      <c r="AZ173" s="1005">
        <v>20551</v>
      </c>
      <c r="BA173" s="1005">
        <f t="shared" si="73"/>
        <v>44963</v>
      </c>
      <c r="BB173" s="1005">
        <f t="shared" si="74"/>
        <v>0</v>
      </c>
      <c r="BC173" s="1005">
        <v>160</v>
      </c>
      <c r="BD173" s="1005">
        <v>111.6</v>
      </c>
      <c r="BE173" s="1005">
        <v>128</v>
      </c>
      <c r="BF173" s="1005">
        <v>0.90159999999999996</v>
      </c>
      <c r="BG173" s="1024">
        <f t="shared" si="96"/>
        <v>0.37889736771110344</v>
      </c>
      <c r="BH173" s="1005">
        <v>31460</v>
      </c>
      <c r="BI173" s="1005">
        <f t="shared" si="75"/>
        <v>49818</v>
      </c>
      <c r="BJ173" s="1005">
        <f t="shared" si="76"/>
        <v>0</v>
      </c>
    </row>
    <row r="174" spans="1:62">
      <c r="A174" s="569" t="s">
        <v>2482</v>
      </c>
      <c r="B174" s="1004">
        <v>168</v>
      </c>
      <c r="C174" s="1005" t="s">
        <v>2483</v>
      </c>
      <c r="D174" s="1005" t="s">
        <v>2011</v>
      </c>
      <c r="E174" s="1004" t="s">
        <v>1274</v>
      </c>
      <c r="F174" s="1005" t="s">
        <v>55</v>
      </c>
      <c r="G174" s="1004"/>
      <c r="H174" s="1005"/>
      <c r="I174" s="1005"/>
      <c r="J174" s="1005"/>
      <c r="K174" s="1024">
        <v>0</v>
      </c>
      <c r="L174" s="1005"/>
      <c r="M174" s="1005">
        <f t="shared" si="63"/>
        <v>0</v>
      </c>
      <c r="N174" s="1005">
        <f t="shared" si="64"/>
        <v>0</v>
      </c>
      <c r="O174" s="1005"/>
      <c r="P174" s="1005"/>
      <c r="Q174" s="1005"/>
      <c r="R174" s="1005"/>
      <c r="S174" s="1024">
        <v>0</v>
      </c>
      <c r="T174" s="1005"/>
      <c r="U174" s="1005">
        <f t="shared" si="65"/>
        <v>0</v>
      </c>
      <c r="V174" s="1005">
        <f t="shared" si="66"/>
        <v>0</v>
      </c>
      <c r="W174" s="1005"/>
      <c r="X174" s="1005"/>
      <c r="Y174" s="1005"/>
      <c r="Z174" s="1005"/>
      <c r="AA174" s="1024">
        <v>0</v>
      </c>
      <c r="AB174" s="1005"/>
      <c r="AC174" s="1005">
        <f t="shared" si="67"/>
        <v>0</v>
      </c>
      <c r="AD174" s="1005">
        <f t="shared" si="68"/>
        <v>0</v>
      </c>
      <c r="AE174" s="1005">
        <v>160</v>
      </c>
      <c r="AF174" s="1005">
        <v>110.4</v>
      </c>
      <c r="AG174" s="1005">
        <v>128</v>
      </c>
      <c r="AH174" s="1005">
        <v>0.28460000000000002</v>
      </c>
      <c r="AI174" s="1024">
        <f t="shared" si="93"/>
        <v>5.4019109396914441E-2</v>
      </c>
      <c r="AJ174" s="1005">
        <v>4437</v>
      </c>
      <c r="AK174" s="1005">
        <f t="shared" si="69"/>
        <v>49283</v>
      </c>
      <c r="AL174" s="1005">
        <f t="shared" si="70"/>
        <v>0</v>
      </c>
      <c r="AM174" s="1005">
        <v>160</v>
      </c>
      <c r="AN174" s="1005">
        <v>148.19999999999999</v>
      </c>
      <c r="AO174" s="1005">
        <v>148.19999999999999</v>
      </c>
      <c r="AP174" s="1005">
        <v>0.40639999999999998</v>
      </c>
      <c r="AQ174" s="1024">
        <f t="shared" si="94"/>
        <v>0.11005724609289975</v>
      </c>
      <c r="AR174" s="1005">
        <v>12135</v>
      </c>
      <c r="AS174" s="1005">
        <f t="shared" si="71"/>
        <v>66156</v>
      </c>
      <c r="AT174" s="1005">
        <f t="shared" si="72"/>
        <v>0</v>
      </c>
      <c r="AU174" s="1005">
        <v>160</v>
      </c>
      <c r="AV174" s="1005">
        <v>135</v>
      </c>
      <c r="AW174" s="1005">
        <v>135</v>
      </c>
      <c r="AX174" s="1005">
        <v>0.39529999999999998</v>
      </c>
      <c r="AY174" s="1024">
        <f t="shared" si="95"/>
        <v>5.7222222222222223E-2</v>
      </c>
      <c r="AZ174" s="1005">
        <v>5562</v>
      </c>
      <c r="BA174" s="1005">
        <f t="shared" si="73"/>
        <v>58320</v>
      </c>
      <c r="BB174" s="1005">
        <f t="shared" si="74"/>
        <v>0</v>
      </c>
      <c r="BC174" s="1005">
        <v>160</v>
      </c>
      <c r="BD174" s="1005">
        <v>153.6</v>
      </c>
      <c r="BE174" s="1005">
        <v>153.6</v>
      </c>
      <c r="BF174" s="1005">
        <v>0.3982</v>
      </c>
      <c r="BG174" s="1024">
        <f t="shared" si="96"/>
        <v>9.3350974462365593E-2</v>
      </c>
      <c r="BH174" s="1005">
        <v>10668</v>
      </c>
      <c r="BI174" s="1005">
        <f t="shared" si="75"/>
        <v>68567</v>
      </c>
      <c r="BJ174" s="1005">
        <f t="shared" si="76"/>
        <v>0</v>
      </c>
    </row>
    <row r="175" spans="1:62">
      <c r="A175" s="569" t="s">
        <v>2484</v>
      </c>
      <c r="B175" s="1004">
        <v>169</v>
      </c>
      <c r="C175" s="1005" t="s">
        <v>730</v>
      </c>
      <c r="D175" s="1005" t="s">
        <v>2050</v>
      </c>
      <c r="E175" s="1004" t="s">
        <v>1274</v>
      </c>
      <c r="F175" s="1005" t="s">
        <v>55</v>
      </c>
      <c r="G175" s="1004">
        <v>160</v>
      </c>
      <c r="H175" s="1005">
        <v>66</v>
      </c>
      <c r="I175" s="1005">
        <v>160</v>
      </c>
      <c r="J175" s="1005">
        <v>0.94820000000000004</v>
      </c>
      <c r="K175" s="1024">
        <f t="shared" ref="K175:K180" si="97">+(L175/(24*30*H175))</f>
        <v>0.52062289562289565</v>
      </c>
      <c r="L175" s="1005">
        <v>24740</v>
      </c>
      <c r="M175" s="1005">
        <f t="shared" si="63"/>
        <v>28512</v>
      </c>
      <c r="N175" s="1005">
        <f t="shared" si="64"/>
        <v>0</v>
      </c>
      <c r="O175" s="1005">
        <v>160</v>
      </c>
      <c r="P175" s="1005">
        <v>54</v>
      </c>
      <c r="Q175" s="1005">
        <v>160</v>
      </c>
      <c r="R175" s="1005">
        <v>0.94679999999999997</v>
      </c>
      <c r="S175" s="1024">
        <f t="shared" ref="S175:S180" si="98">+(T175/(24*31*P175))</f>
        <v>0.47789725209080047</v>
      </c>
      <c r="T175" s="1005">
        <v>19200</v>
      </c>
      <c r="U175" s="1005">
        <f t="shared" si="65"/>
        <v>24106</v>
      </c>
      <c r="V175" s="1005">
        <f t="shared" si="66"/>
        <v>0</v>
      </c>
      <c r="W175" s="1005">
        <v>160</v>
      </c>
      <c r="X175" s="1005">
        <v>63.84</v>
      </c>
      <c r="Y175" s="1005">
        <v>160</v>
      </c>
      <c r="Z175" s="1005">
        <v>0.94189999999999996</v>
      </c>
      <c r="AA175" s="1024">
        <f t="shared" ref="AA175:AA180" si="99">+(AB175/(24*30*X175))</f>
        <v>0.63276681286549707</v>
      </c>
      <c r="AB175" s="1005">
        <v>29085</v>
      </c>
      <c r="AC175" s="1005">
        <f t="shared" si="67"/>
        <v>27579</v>
      </c>
      <c r="AD175" s="1005">
        <f t="shared" si="68"/>
        <v>1506</v>
      </c>
      <c r="AE175" s="1005">
        <v>160</v>
      </c>
      <c r="AF175" s="1005">
        <v>80</v>
      </c>
      <c r="AG175" s="1005">
        <v>160</v>
      </c>
      <c r="AH175" s="1005">
        <v>0.93730000000000002</v>
      </c>
      <c r="AI175" s="1024">
        <f t="shared" si="93"/>
        <v>0.32968750000000002</v>
      </c>
      <c r="AJ175" s="1005">
        <v>19623</v>
      </c>
      <c r="AK175" s="1005">
        <f t="shared" si="69"/>
        <v>35712</v>
      </c>
      <c r="AL175" s="1005">
        <f t="shared" si="70"/>
        <v>0</v>
      </c>
      <c r="AM175" s="1005">
        <v>160</v>
      </c>
      <c r="AN175" s="1005">
        <v>78.08</v>
      </c>
      <c r="AO175" s="1005">
        <v>160</v>
      </c>
      <c r="AP175" s="1005">
        <v>0.93069999999999997</v>
      </c>
      <c r="AQ175" s="1024">
        <f t="shared" si="94"/>
        <v>0.35003387757800108</v>
      </c>
      <c r="AR175" s="1005">
        <v>20334</v>
      </c>
      <c r="AS175" s="1005">
        <f t="shared" si="71"/>
        <v>34855</v>
      </c>
      <c r="AT175" s="1005">
        <f t="shared" si="72"/>
        <v>0</v>
      </c>
      <c r="AU175" s="1005">
        <v>160</v>
      </c>
      <c r="AV175" s="1005">
        <v>61.12</v>
      </c>
      <c r="AW175" s="1005">
        <v>160</v>
      </c>
      <c r="AX175" s="1005">
        <v>0.93920000000000003</v>
      </c>
      <c r="AY175" s="1024">
        <f t="shared" si="95"/>
        <v>0.49797302210587552</v>
      </c>
      <c r="AZ175" s="1005">
        <v>21914</v>
      </c>
      <c r="BA175" s="1005">
        <f t="shared" si="73"/>
        <v>26404</v>
      </c>
      <c r="BB175" s="1005">
        <f t="shared" si="74"/>
        <v>0</v>
      </c>
      <c r="BC175" s="1005">
        <v>160</v>
      </c>
      <c r="BD175" s="1005">
        <v>65.36</v>
      </c>
      <c r="BE175" s="1005">
        <v>160</v>
      </c>
      <c r="BF175" s="1005">
        <v>0.92330000000000001</v>
      </c>
      <c r="BG175" s="1024">
        <f t="shared" si="96"/>
        <v>0.4602713178294574</v>
      </c>
      <c r="BH175" s="1005">
        <v>22382</v>
      </c>
      <c r="BI175" s="1005">
        <f t="shared" si="75"/>
        <v>29177</v>
      </c>
      <c r="BJ175" s="1005">
        <f t="shared" si="76"/>
        <v>0</v>
      </c>
    </row>
    <row r="176" spans="1:62">
      <c r="A176" s="569" t="s">
        <v>2485</v>
      </c>
      <c r="B176" s="1004">
        <v>170</v>
      </c>
      <c r="C176" s="1005" t="s">
        <v>2042</v>
      </c>
      <c r="D176" s="1005" t="s">
        <v>2011</v>
      </c>
      <c r="E176" s="1004" t="s">
        <v>1274</v>
      </c>
      <c r="F176" s="1005" t="s">
        <v>55</v>
      </c>
      <c r="G176" s="1004">
        <v>161</v>
      </c>
      <c r="H176" s="1005">
        <v>75.599999999999994</v>
      </c>
      <c r="I176" s="1005">
        <v>128.80000000000001</v>
      </c>
      <c r="J176" s="1005">
        <v>0.96779999999999999</v>
      </c>
      <c r="K176" s="1024">
        <f t="shared" si="97"/>
        <v>0.30307539682539686</v>
      </c>
      <c r="L176" s="1005">
        <v>16497</v>
      </c>
      <c r="M176" s="1005">
        <f t="shared" si="63"/>
        <v>32659</v>
      </c>
      <c r="N176" s="1005">
        <f t="shared" si="64"/>
        <v>0</v>
      </c>
      <c r="O176" s="1005">
        <v>161</v>
      </c>
      <c r="P176" s="1005">
        <v>71.52</v>
      </c>
      <c r="Q176" s="1005">
        <v>128.80000000000001</v>
      </c>
      <c r="R176" s="1005">
        <v>0.95909999999999995</v>
      </c>
      <c r="S176" s="1024">
        <f t="shared" si="98"/>
        <v>0.27625929133290034</v>
      </c>
      <c r="T176" s="1005">
        <v>14700</v>
      </c>
      <c r="U176" s="1005">
        <f t="shared" si="65"/>
        <v>31927</v>
      </c>
      <c r="V176" s="1005">
        <f t="shared" si="66"/>
        <v>0</v>
      </c>
      <c r="W176" s="1005">
        <v>161</v>
      </c>
      <c r="X176" s="1005">
        <v>99.12</v>
      </c>
      <c r="Y176" s="1005">
        <v>128.80000000000001</v>
      </c>
      <c r="Z176" s="1005">
        <v>0.93710000000000004</v>
      </c>
      <c r="AA176" s="1024">
        <f t="shared" si="99"/>
        <v>0.14653954802259886</v>
      </c>
      <c r="AB176" s="1005">
        <v>10458</v>
      </c>
      <c r="AC176" s="1005">
        <f t="shared" si="67"/>
        <v>42820</v>
      </c>
      <c r="AD176" s="1005">
        <f t="shared" si="68"/>
        <v>0</v>
      </c>
      <c r="AE176" s="1005">
        <v>161</v>
      </c>
      <c r="AF176" s="1005">
        <v>78</v>
      </c>
      <c r="AG176" s="1005">
        <v>128.80000000000001</v>
      </c>
      <c r="AH176" s="1005">
        <v>0.91090000000000004</v>
      </c>
      <c r="AI176" s="1024">
        <f t="shared" si="93"/>
        <v>0.17245657568238212</v>
      </c>
      <c r="AJ176" s="1005">
        <v>10008</v>
      </c>
      <c r="AK176" s="1005">
        <f t="shared" si="69"/>
        <v>34819</v>
      </c>
      <c r="AL176" s="1005">
        <f t="shared" si="70"/>
        <v>0</v>
      </c>
      <c r="AM176" s="1005">
        <v>161</v>
      </c>
      <c r="AN176" s="1005">
        <v>79.2</v>
      </c>
      <c r="AO176" s="1005">
        <v>128.80000000000001</v>
      </c>
      <c r="AP176" s="1005">
        <v>0.81950000000000001</v>
      </c>
      <c r="AQ176" s="1024">
        <f t="shared" si="94"/>
        <v>0.10666137178233952</v>
      </c>
      <c r="AR176" s="1005">
        <v>6285</v>
      </c>
      <c r="AS176" s="1005">
        <f t="shared" si="71"/>
        <v>35355</v>
      </c>
      <c r="AT176" s="1005">
        <f t="shared" si="72"/>
        <v>0</v>
      </c>
      <c r="AU176" s="1005">
        <v>161</v>
      </c>
      <c r="AV176" s="1005">
        <v>77.040000000000006</v>
      </c>
      <c r="AW176" s="1005">
        <v>128.80000000000001</v>
      </c>
      <c r="AX176" s="1005">
        <v>0.9768</v>
      </c>
      <c r="AY176" s="1024">
        <f t="shared" si="95"/>
        <v>0.31017436829352718</v>
      </c>
      <c r="AZ176" s="1005">
        <v>17205</v>
      </c>
      <c r="BA176" s="1005">
        <f t="shared" si="73"/>
        <v>33281</v>
      </c>
      <c r="BB176" s="1005">
        <f t="shared" si="74"/>
        <v>0</v>
      </c>
      <c r="BC176" s="1005">
        <v>161</v>
      </c>
      <c r="BD176" s="1005">
        <v>84</v>
      </c>
      <c r="BE176" s="1005">
        <v>128.80000000000001</v>
      </c>
      <c r="BF176" s="1005">
        <v>0.99609999999999999</v>
      </c>
      <c r="BG176" s="1024">
        <f t="shared" si="96"/>
        <v>3.7346390168970817E-2</v>
      </c>
      <c r="BH176" s="1005">
        <v>2334</v>
      </c>
      <c r="BI176" s="1005">
        <f t="shared" si="75"/>
        <v>37498</v>
      </c>
      <c r="BJ176" s="1005">
        <f t="shared" si="76"/>
        <v>0</v>
      </c>
    </row>
    <row r="177" spans="1:62">
      <c r="A177" s="569" t="s">
        <v>2486</v>
      </c>
      <c r="B177" s="1004">
        <v>171</v>
      </c>
      <c r="C177" s="1005" t="s">
        <v>2041</v>
      </c>
      <c r="D177" s="1005" t="s">
        <v>2011</v>
      </c>
      <c r="E177" s="1004" t="s">
        <v>1274</v>
      </c>
      <c r="F177" s="1005" t="s">
        <v>55</v>
      </c>
      <c r="G177" s="1004">
        <v>161</v>
      </c>
      <c r="H177" s="1005">
        <v>174.8</v>
      </c>
      <c r="I177" s="1005">
        <v>174.8</v>
      </c>
      <c r="J177" s="1005">
        <v>0.96589999999999998</v>
      </c>
      <c r="K177" s="1024">
        <f t="shared" si="97"/>
        <v>0.51926010678871082</v>
      </c>
      <c r="L177" s="1005">
        <v>65352</v>
      </c>
      <c r="M177" s="1005">
        <f t="shared" si="63"/>
        <v>75514</v>
      </c>
      <c r="N177" s="1005">
        <f t="shared" si="64"/>
        <v>0</v>
      </c>
      <c r="O177" s="1005">
        <v>161</v>
      </c>
      <c r="P177" s="1005">
        <v>173.84</v>
      </c>
      <c r="Q177" s="1005">
        <v>173.84</v>
      </c>
      <c r="R177" s="1005">
        <v>0.9506</v>
      </c>
      <c r="S177" s="1024">
        <f t="shared" si="98"/>
        <v>0.48042724987505503</v>
      </c>
      <c r="T177" s="1005">
        <v>62137</v>
      </c>
      <c r="U177" s="1005">
        <f t="shared" si="65"/>
        <v>77602</v>
      </c>
      <c r="V177" s="1005">
        <f t="shared" si="66"/>
        <v>0</v>
      </c>
      <c r="W177" s="1005">
        <v>161</v>
      </c>
      <c r="X177" s="1005">
        <v>182</v>
      </c>
      <c r="Y177" s="1005">
        <v>182</v>
      </c>
      <c r="Z177" s="1005">
        <v>0.94330000000000003</v>
      </c>
      <c r="AA177" s="1024">
        <f t="shared" si="99"/>
        <v>0.40535714285714286</v>
      </c>
      <c r="AB177" s="1005">
        <v>53118</v>
      </c>
      <c r="AC177" s="1005">
        <f t="shared" si="67"/>
        <v>78624</v>
      </c>
      <c r="AD177" s="1005">
        <f t="shared" si="68"/>
        <v>0</v>
      </c>
      <c r="AE177" s="1005">
        <v>161</v>
      </c>
      <c r="AF177" s="1005">
        <v>174.72</v>
      </c>
      <c r="AG177" s="1005">
        <v>174.72</v>
      </c>
      <c r="AH177" s="1005">
        <v>0.95169999999999999</v>
      </c>
      <c r="AI177" s="1024">
        <f t="shared" si="93"/>
        <v>0.39969481123714995</v>
      </c>
      <c r="AJ177" s="1005">
        <v>51957</v>
      </c>
      <c r="AK177" s="1005">
        <f t="shared" si="69"/>
        <v>77995</v>
      </c>
      <c r="AL177" s="1005">
        <f t="shared" si="70"/>
        <v>0</v>
      </c>
      <c r="AM177" s="1005">
        <v>161</v>
      </c>
      <c r="AN177" s="1005">
        <v>40.56</v>
      </c>
      <c r="AO177" s="1005">
        <v>128.80000000000001</v>
      </c>
      <c r="AP177" s="1005">
        <v>0.62409999999999999</v>
      </c>
      <c r="AQ177" s="1024">
        <f t="shared" si="94"/>
        <v>0.15041436024686644</v>
      </c>
      <c r="AR177" s="1005">
        <v>4539</v>
      </c>
      <c r="AS177" s="1005">
        <f t="shared" si="71"/>
        <v>18106</v>
      </c>
      <c r="AT177" s="1005">
        <f t="shared" si="72"/>
        <v>0</v>
      </c>
      <c r="AU177" s="1005">
        <v>161</v>
      </c>
      <c r="AV177" s="1005">
        <v>44.88</v>
      </c>
      <c r="AW177" s="1005">
        <v>128.80000000000001</v>
      </c>
      <c r="AX177" s="1005">
        <v>0.52700000000000002</v>
      </c>
      <c r="AY177" s="1024">
        <f t="shared" si="95"/>
        <v>9.4944543473955229E-2</v>
      </c>
      <c r="AZ177" s="1005">
        <v>3068</v>
      </c>
      <c r="BA177" s="1005">
        <f t="shared" si="73"/>
        <v>19388</v>
      </c>
      <c r="BB177" s="1005">
        <f t="shared" si="74"/>
        <v>0</v>
      </c>
      <c r="BC177" s="1005">
        <v>161</v>
      </c>
      <c r="BD177" s="1005">
        <v>24.4</v>
      </c>
      <c r="BE177" s="1005">
        <v>128.80000000000001</v>
      </c>
      <c r="BF177" s="1005">
        <v>0.35189999999999999</v>
      </c>
      <c r="BG177" s="1024">
        <f t="shared" si="96"/>
        <v>0.19516790058170283</v>
      </c>
      <c r="BH177" s="1005">
        <v>3543</v>
      </c>
      <c r="BI177" s="1005">
        <f t="shared" si="75"/>
        <v>10892</v>
      </c>
      <c r="BJ177" s="1005">
        <f t="shared" si="76"/>
        <v>0</v>
      </c>
    </row>
    <row r="178" spans="1:62">
      <c r="A178" s="569" t="s">
        <v>2487</v>
      </c>
      <c r="B178" s="1004">
        <v>172</v>
      </c>
      <c r="C178" s="1005" t="s">
        <v>982</v>
      </c>
      <c r="D178" s="1005" t="s">
        <v>2011</v>
      </c>
      <c r="E178" s="1004" t="s">
        <v>1274</v>
      </c>
      <c r="F178" s="1005" t="s">
        <v>55</v>
      </c>
      <c r="G178" s="1004">
        <v>162</v>
      </c>
      <c r="H178" s="1005">
        <v>200.8</v>
      </c>
      <c r="I178" s="1005">
        <v>200.8</v>
      </c>
      <c r="J178" s="1005">
        <v>0.96960000000000002</v>
      </c>
      <c r="K178" s="1024">
        <f t="shared" si="97"/>
        <v>0.50929614873837981</v>
      </c>
      <c r="L178" s="1005">
        <v>73632</v>
      </c>
      <c r="M178" s="1005">
        <f t="shared" si="63"/>
        <v>86746</v>
      </c>
      <c r="N178" s="1005">
        <f t="shared" si="64"/>
        <v>0</v>
      </c>
      <c r="O178" s="1005">
        <v>162</v>
      </c>
      <c r="P178" s="1005">
        <v>177.6</v>
      </c>
      <c r="Q178" s="1005">
        <v>177.6</v>
      </c>
      <c r="R178" s="1005">
        <v>0.97909999999999997</v>
      </c>
      <c r="S178" s="1024">
        <f t="shared" si="98"/>
        <v>0.52016734476411897</v>
      </c>
      <c r="T178" s="1005">
        <v>68732</v>
      </c>
      <c r="U178" s="1005">
        <f t="shared" si="65"/>
        <v>79281</v>
      </c>
      <c r="V178" s="1005">
        <f t="shared" si="66"/>
        <v>0</v>
      </c>
      <c r="W178" s="1005">
        <v>162</v>
      </c>
      <c r="X178" s="1005">
        <v>186.4</v>
      </c>
      <c r="Y178" s="1005">
        <v>186.4</v>
      </c>
      <c r="Z178" s="1005">
        <v>0.98250000000000004</v>
      </c>
      <c r="AA178" s="1024">
        <f t="shared" si="99"/>
        <v>0.46819861707200761</v>
      </c>
      <c r="AB178" s="1005">
        <v>62836</v>
      </c>
      <c r="AC178" s="1005">
        <f t="shared" si="67"/>
        <v>80525</v>
      </c>
      <c r="AD178" s="1005">
        <f t="shared" si="68"/>
        <v>0</v>
      </c>
      <c r="AE178" s="1005">
        <v>162</v>
      </c>
      <c r="AF178" s="1005">
        <v>188.32</v>
      </c>
      <c r="AG178" s="1005">
        <v>188.32</v>
      </c>
      <c r="AH178" s="1005">
        <v>0.98939999999999995</v>
      </c>
      <c r="AI178" s="1024">
        <f t="shared" si="93"/>
        <v>0.52431630900503379</v>
      </c>
      <c r="AJ178" s="1005">
        <v>73462</v>
      </c>
      <c r="AK178" s="1005">
        <f t="shared" si="69"/>
        <v>84066</v>
      </c>
      <c r="AL178" s="1005">
        <f t="shared" si="70"/>
        <v>0</v>
      </c>
      <c r="AM178" s="1005">
        <v>162</v>
      </c>
      <c r="AN178" s="1005">
        <v>171.36</v>
      </c>
      <c r="AO178" s="1005">
        <v>171.36</v>
      </c>
      <c r="AP178" s="1005">
        <v>0.98760000000000003</v>
      </c>
      <c r="AQ178" s="1024">
        <f t="shared" si="94"/>
        <v>0.41877189944077986</v>
      </c>
      <c r="AR178" s="1005">
        <v>53390</v>
      </c>
      <c r="AS178" s="1005">
        <f t="shared" si="71"/>
        <v>76495</v>
      </c>
      <c r="AT178" s="1005">
        <f t="shared" si="72"/>
        <v>0</v>
      </c>
      <c r="AU178" s="1005">
        <v>162</v>
      </c>
      <c r="AV178" s="1005">
        <v>207.36</v>
      </c>
      <c r="AW178" s="1005">
        <v>207.36</v>
      </c>
      <c r="AX178" s="1005">
        <v>0.94110000000000005</v>
      </c>
      <c r="AY178" s="1024">
        <f t="shared" si="95"/>
        <v>0.4662449631344307</v>
      </c>
      <c r="AZ178" s="1005">
        <v>69610</v>
      </c>
      <c r="BA178" s="1005">
        <f t="shared" si="73"/>
        <v>89580</v>
      </c>
      <c r="BB178" s="1005">
        <f t="shared" si="74"/>
        <v>0</v>
      </c>
      <c r="BC178" s="1005">
        <v>162</v>
      </c>
      <c r="BD178" s="1005">
        <v>172.32</v>
      </c>
      <c r="BE178" s="1005">
        <v>172.32</v>
      </c>
      <c r="BF178" s="1005">
        <v>0.92269999999999996</v>
      </c>
      <c r="BG178" s="1024">
        <f t="shared" si="96"/>
        <v>0.16359598546340393</v>
      </c>
      <c r="BH178" s="1005">
        <v>20974</v>
      </c>
      <c r="BI178" s="1005">
        <f t="shared" si="75"/>
        <v>76924</v>
      </c>
      <c r="BJ178" s="1005">
        <f t="shared" si="76"/>
        <v>0</v>
      </c>
    </row>
    <row r="179" spans="1:62">
      <c r="A179" s="569" t="s">
        <v>2488</v>
      </c>
      <c r="B179" s="1004">
        <v>173</v>
      </c>
      <c r="C179" s="1005" t="s">
        <v>1918</v>
      </c>
      <c r="D179" s="1005" t="s">
        <v>2203</v>
      </c>
      <c r="E179" s="1004" t="s">
        <v>1274</v>
      </c>
      <c r="F179" s="1005" t="s">
        <v>55</v>
      </c>
      <c r="G179" s="1004">
        <v>165</v>
      </c>
      <c r="H179" s="1005">
        <v>20</v>
      </c>
      <c r="I179" s="1005">
        <v>132</v>
      </c>
      <c r="J179" s="1005">
        <v>0.98580000000000001</v>
      </c>
      <c r="K179" s="1024">
        <f t="shared" si="97"/>
        <v>0.4325</v>
      </c>
      <c r="L179" s="1005">
        <v>6228</v>
      </c>
      <c r="M179" s="1005">
        <f t="shared" si="63"/>
        <v>8640</v>
      </c>
      <c r="N179" s="1005">
        <f t="shared" si="64"/>
        <v>0</v>
      </c>
      <c r="O179" s="1005">
        <v>165</v>
      </c>
      <c r="P179" s="1005">
        <v>20</v>
      </c>
      <c r="Q179" s="1005">
        <v>132</v>
      </c>
      <c r="R179" s="1005">
        <v>0.97619999999999996</v>
      </c>
      <c r="S179" s="1024">
        <f t="shared" si="98"/>
        <v>0.32190860215053763</v>
      </c>
      <c r="T179" s="1005">
        <v>4790</v>
      </c>
      <c r="U179" s="1005">
        <f t="shared" si="65"/>
        <v>8928</v>
      </c>
      <c r="V179" s="1005">
        <f t="shared" si="66"/>
        <v>0</v>
      </c>
      <c r="W179" s="1005">
        <v>165</v>
      </c>
      <c r="X179" s="1005">
        <v>20.2</v>
      </c>
      <c r="Y179" s="1005">
        <v>132</v>
      </c>
      <c r="Z179" s="1005">
        <v>0.97409999999999997</v>
      </c>
      <c r="AA179" s="1024">
        <f t="shared" si="99"/>
        <v>0.38008800880088006</v>
      </c>
      <c r="AB179" s="1005">
        <v>5528</v>
      </c>
      <c r="AC179" s="1005">
        <f t="shared" si="67"/>
        <v>8726</v>
      </c>
      <c r="AD179" s="1005">
        <f t="shared" si="68"/>
        <v>0</v>
      </c>
      <c r="AE179" s="1005">
        <v>165</v>
      </c>
      <c r="AF179" s="1005">
        <v>16.239999999999998</v>
      </c>
      <c r="AG179" s="1005">
        <v>132</v>
      </c>
      <c r="AH179" s="1005">
        <v>0.9667</v>
      </c>
      <c r="AI179" s="1024">
        <f t="shared" si="93"/>
        <v>0.31582710948673132</v>
      </c>
      <c r="AJ179" s="1005">
        <v>3816</v>
      </c>
      <c r="AK179" s="1005">
        <f t="shared" si="69"/>
        <v>7250</v>
      </c>
      <c r="AL179" s="1005">
        <f t="shared" si="70"/>
        <v>0</v>
      </c>
      <c r="AM179" s="1005">
        <v>165</v>
      </c>
      <c r="AN179" s="1005">
        <v>16.48</v>
      </c>
      <c r="AO179" s="1005">
        <v>132</v>
      </c>
      <c r="AP179" s="1005">
        <v>0.96260000000000001</v>
      </c>
      <c r="AQ179" s="1024">
        <f t="shared" si="94"/>
        <v>0.3715810627414135</v>
      </c>
      <c r="AR179" s="1005">
        <v>4556</v>
      </c>
      <c r="AS179" s="1005">
        <f t="shared" si="71"/>
        <v>7357</v>
      </c>
      <c r="AT179" s="1005">
        <f t="shared" si="72"/>
        <v>0</v>
      </c>
      <c r="AU179" s="1005">
        <v>165</v>
      </c>
      <c r="AV179" s="1005">
        <v>19.760000000000002</v>
      </c>
      <c r="AW179" s="1005">
        <v>132</v>
      </c>
      <c r="AX179" s="1005">
        <v>0.96550000000000002</v>
      </c>
      <c r="AY179" s="1024">
        <f t="shared" si="95"/>
        <v>0.33007197480881689</v>
      </c>
      <c r="AZ179" s="1005">
        <v>4696</v>
      </c>
      <c r="BA179" s="1005">
        <f t="shared" si="73"/>
        <v>8536</v>
      </c>
      <c r="BB179" s="1005">
        <f t="shared" si="74"/>
        <v>0</v>
      </c>
      <c r="BC179" s="1005">
        <v>165</v>
      </c>
      <c r="BD179" s="1005">
        <v>16.48</v>
      </c>
      <c r="BE179" s="1005">
        <v>132</v>
      </c>
      <c r="BF179" s="1005">
        <v>0.95979999999999999</v>
      </c>
      <c r="BG179" s="1024">
        <f t="shared" si="96"/>
        <v>0.39841384800083512</v>
      </c>
      <c r="BH179" s="1005">
        <v>4885</v>
      </c>
      <c r="BI179" s="1005">
        <f t="shared" si="75"/>
        <v>7357</v>
      </c>
      <c r="BJ179" s="1005">
        <f t="shared" si="76"/>
        <v>0</v>
      </c>
    </row>
    <row r="180" spans="1:62">
      <c r="A180" s="569" t="s">
        <v>2489</v>
      </c>
      <c r="B180" s="1004">
        <v>174</v>
      </c>
      <c r="C180" s="1005" t="s">
        <v>2079</v>
      </c>
      <c r="D180" s="1005" t="s">
        <v>2202</v>
      </c>
      <c r="E180" s="1004" t="s">
        <v>1274</v>
      </c>
      <c r="F180" s="1005" t="s">
        <v>55</v>
      </c>
      <c r="G180" s="1004">
        <v>165</v>
      </c>
      <c r="H180" s="1005">
        <v>64</v>
      </c>
      <c r="I180" s="1005">
        <v>165</v>
      </c>
      <c r="J180" s="1005">
        <v>0.999</v>
      </c>
      <c r="K180" s="1024">
        <f t="shared" si="97"/>
        <v>0.45590277777777777</v>
      </c>
      <c r="L180" s="1005">
        <v>21008</v>
      </c>
      <c r="M180" s="1005">
        <f t="shared" si="63"/>
        <v>27648</v>
      </c>
      <c r="N180" s="1005">
        <f t="shared" si="64"/>
        <v>0</v>
      </c>
      <c r="O180" s="1005">
        <v>165</v>
      </c>
      <c r="P180" s="1005">
        <v>53.2</v>
      </c>
      <c r="Q180" s="1005">
        <v>165</v>
      </c>
      <c r="R180" s="1005">
        <v>0.99839999999999995</v>
      </c>
      <c r="S180" s="1024">
        <f t="shared" si="98"/>
        <v>0.50322378526962563</v>
      </c>
      <c r="T180" s="1005">
        <v>19918</v>
      </c>
      <c r="U180" s="1005">
        <f t="shared" si="65"/>
        <v>23748</v>
      </c>
      <c r="V180" s="1005">
        <f t="shared" si="66"/>
        <v>0</v>
      </c>
      <c r="W180" s="1005">
        <v>165</v>
      </c>
      <c r="X180" s="1005">
        <v>53.2</v>
      </c>
      <c r="Y180" s="1005">
        <v>165</v>
      </c>
      <c r="Z180" s="1005">
        <v>0.99770000000000003</v>
      </c>
      <c r="AA180" s="1024">
        <f t="shared" si="99"/>
        <v>0.49639724310776945</v>
      </c>
      <c r="AB180" s="1005">
        <v>19014</v>
      </c>
      <c r="AC180" s="1005">
        <f t="shared" si="67"/>
        <v>22982</v>
      </c>
      <c r="AD180" s="1005">
        <f t="shared" si="68"/>
        <v>0</v>
      </c>
      <c r="AE180" s="1005">
        <v>165</v>
      </c>
      <c r="AF180" s="1005">
        <v>50.4</v>
      </c>
      <c r="AG180" s="1005">
        <v>165</v>
      </c>
      <c r="AH180" s="1005">
        <v>0.99870000000000003</v>
      </c>
      <c r="AI180" s="1024">
        <f t="shared" si="93"/>
        <v>0.53864780679296809</v>
      </c>
      <c r="AJ180" s="1005">
        <v>20198</v>
      </c>
      <c r="AK180" s="1005">
        <f t="shared" si="69"/>
        <v>22499</v>
      </c>
      <c r="AL180" s="1005">
        <f t="shared" si="70"/>
        <v>0</v>
      </c>
      <c r="AM180" s="1005">
        <v>165</v>
      </c>
      <c r="AN180" s="1005">
        <v>48.8</v>
      </c>
      <c r="AO180" s="1005">
        <v>165</v>
      </c>
      <c r="AP180" s="1005">
        <v>0.99870000000000003</v>
      </c>
      <c r="AQ180" s="1024">
        <f t="shared" si="94"/>
        <v>0.537414066631412</v>
      </c>
      <c r="AR180" s="1005">
        <v>19512</v>
      </c>
      <c r="AS180" s="1005">
        <f t="shared" si="71"/>
        <v>21784</v>
      </c>
      <c r="AT180" s="1005">
        <f t="shared" si="72"/>
        <v>0</v>
      </c>
      <c r="AU180" s="1005">
        <v>165</v>
      </c>
      <c r="AV180" s="1005">
        <v>49.12</v>
      </c>
      <c r="AW180" s="1005">
        <v>165</v>
      </c>
      <c r="AX180" s="1005">
        <v>0.99870000000000003</v>
      </c>
      <c r="AY180" s="1024">
        <f t="shared" si="95"/>
        <v>0.49148344191096632</v>
      </c>
      <c r="AZ180" s="1005">
        <v>17382</v>
      </c>
      <c r="BA180" s="1005">
        <f t="shared" si="73"/>
        <v>21220</v>
      </c>
      <c r="BB180" s="1005">
        <f t="shared" si="74"/>
        <v>0</v>
      </c>
      <c r="BC180" s="1005">
        <v>165</v>
      </c>
      <c r="BD180" s="1005">
        <v>54</v>
      </c>
      <c r="BE180" s="1005">
        <v>165</v>
      </c>
      <c r="BF180" s="1005">
        <v>0.99870000000000003</v>
      </c>
      <c r="BG180" s="1024">
        <f t="shared" si="96"/>
        <v>0.51339107925129435</v>
      </c>
      <c r="BH180" s="1005">
        <v>20626</v>
      </c>
      <c r="BI180" s="1005">
        <f t="shared" si="75"/>
        <v>24106</v>
      </c>
      <c r="BJ180" s="1005">
        <f t="shared" si="76"/>
        <v>0</v>
      </c>
    </row>
    <row r="181" spans="1:62">
      <c r="A181" s="569" t="s">
        <v>2520</v>
      </c>
      <c r="B181" s="1004">
        <v>175</v>
      </c>
      <c r="C181" s="1005" t="s">
        <v>742</v>
      </c>
      <c r="D181" s="1005" t="s">
        <v>2203</v>
      </c>
      <c r="E181" s="1004" t="s">
        <v>1276</v>
      </c>
      <c r="F181" s="1005" t="s">
        <v>55</v>
      </c>
      <c r="G181" s="1004">
        <v>167</v>
      </c>
      <c r="H181" s="1005">
        <v>0</v>
      </c>
      <c r="I181" s="1005">
        <v>133.6</v>
      </c>
      <c r="J181" s="1005">
        <v>0</v>
      </c>
      <c r="K181" s="1024">
        <v>0</v>
      </c>
      <c r="L181" s="1005">
        <v>0</v>
      </c>
      <c r="M181" s="1005">
        <f t="shared" si="63"/>
        <v>0</v>
      </c>
      <c r="N181" s="1005">
        <f t="shared" si="64"/>
        <v>0</v>
      </c>
      <c r="O181" s="1005">
        <v>167</v>
      </c>
      <c r="P181" s="1005">
        <v>0</v>
      </c>
      <c r="Q181" s="1005">
        <v>133.6</v>
      </c>
      <c r="R181" s="1005">
        <v>0</v>
      </c>
      <c r="S181" s="1024">
        <v>0</v>
      </c>
      <c r="T181" s="1005">
        <v>0</v>
      </c>
      <c r="U181" s="1005">
        <f t="shared" si="65"/>
        <v>0</v>
      </c>
      <c r="V181" s="1005">
        <f t="shared" si="66"/>
        <v>0</v>
      </c>
      <c r="W181" s="1005"/>
      <c r="X181" s="1005"/>
      <c r="Y181" s="1005"/>
      <c r="Z181" s="1005"/>
      <c r="AA181" s="1024">
        <v>0</v>
      </c>
      <c r="AB181" s="1005"/>
      <c r="AC181" s="1005">
        <f t="shared" si="67"/>
        <v>0</v>
      </c>
      <c r="AD181" s="1005">
        <f t="shared" si="68"/>
        <v>0</v>
      </c>
      <c r="AE181" s="1005"/>
      <c r="AF181" s="1005"/>
      <c r="AG181" s="1005"/>
      <c r="AH181" s="1005"/>
      <c r="AI181" s="1024">
        <v>0</v>
      </c>
      <c r="AJ181" s="1005"/>
      <c r="AK181" s="1005">
        <f t="shared" si="69"/>
        <v>0</v>
      </c>
      <c r="AL181" s="1005">
        <f t="shared" si="70"/>
        <v>0</v>
      </c>
      <c r="AM181" s="1005"/>
      <c r="AN181" s="1005"/>
      <c r="AO181" s="1005"/>
      <c r="AP181" s="1005"/>
      <c r="AQ181" s="1024">
        <v>0</v>
      </c>
      <c r="AR181" s="1005"/>
      <c r="AS181" s="1005">
        <f t="shared" si="71"/>
        <v>0</v>
      </c>
      <c r="AT181" s="1005">
        <f t="shared" si="72"/>
        <v>0</v>
      </c>
      <c r="AU181" s="1005"/>
      <c r="AV181" s="1005"/>
      <c r="AW181" s="1005"/>
      <c r="AX181" s="1005"/>
      <c r="AY181" s="1024">
        <v>0</v>
      </c>
      <c r="AZ181" s="1005"/>
      <c r="BA181" s="1005">
        <f t="shared" si="73"/>
        <v>0</v>
      </c>
      <c r="BB181" s="1005">
        <f t="shared" si="74"/>
        <v>0</v>
      </c>
      <c r="BC181" s="1005"/>
      <c r="BD181" s="1005"/>
      <c r="BE181" s="1005"/>
      <c r="BF181" s="1005"/>
      <c r="BG181" s="1024">
        <v>0</v>
      </c>
      <c r="BH181" s="1005"/>
      <c r="BI181" s="1005">
        <f t="shared" si="75"/>
        <v>0</v>
      </c>
      <c r="BJ181" s="1005">
        <f t="shared" si="76"/>
        <v>0</v>
      </c>
    </row>
    <row r="182" spans="1:62">
      <c r="A182" s="569" t="s">
        <v>2490</v>
      </c>
      <c r="B182" s="1004">
        <v>176</v>
      </c>
      <c r="C182" s="1005" t="s">
        <v>1706</v>
      </c>
      <c r="D182" s="1005" t="s">
        <v>2203</v>
      </c>
      <c r="E182" s="1004" t="s">
        <v>1274</v>
      </c>
      <c r="F182" s="1005" t="s">
        <v>55</v>
      </c>
      <c r="G182" s="1004">
        <v>167</v>
      </c>
      <c r="H182" s="1005">
        <v>123.36</v>
      </c>
      <c r="I182" s="1005">
        <v>133.6</v>
      </c>
      <c r="J182" s="1005">
        <v>0.92820000000000003</v>
      </c>
      <c r="K182" s="1024">
        <f t="shared" ref="K182:K187" si="100">+(L182/(24*30*H182))</f>
        <v>0.28784316904453094</v>
      </c>
      <c r="L182" s="1005">
        <v>25566</v>
      </c>
      <c r="M182" s="1005">
        <f t="shared" si="63"/>
        <v>53292</v>
      </c>
      <c r="N182" s="1005">
        <f t="shared" si="64"/>
        <v>0</v>
      </c>
      <c r="O182" s="1005">
        <v>167</v>
      </c>
      <c r="P182" s="1005">
        <v>112.32</v>
      </c>
      <c r="Q182" s="1005">
        <v>133.6</v>
      </c>
      <c r="R182" s="1005">
        <v>0.92110000000000003</v>
      </c>
      <c r="S182" s="1024">
        <f t="shared" ref="S182:S224" si="101">+(T182/(24*31*P182))</f>
        <v>0.3118011518549153</v>
      </c>
      <c r="T182" s="1005">
        <v>26056</v>
      </c>
      <c r="U182" s="1005">
        <f t="shared" si="65"/>
        <v>50140</v>
      </c>
      <c r="V182" s="1005">
        <f t="shared" si="66"/>
        <v>0</v>
      </c>
      <c r="W182" s="1005">
        <v>167</v>
      </c>
      <c r="X182" s="1005">
        <v>121.92</v>
      </c>
      <c r="Y182" s="1005">
        <v>133.6</v>
      </c>
      <c r="Z182" s="1005">
        <v>0.93320000000000003</v>
      </c>
      <c r="AA182" s="1024">
        <f t="shared" ref="AA182:AA224" si="102">+(AB182/(24*30*X182))</f>
        <v>0.31460748396033833</v>
      </c>
      <c r="AB182" s="1005">
        <v>27617</v>
      </c>
      <c r="AC182" s="1005">
        <f t="shared" si="67"/>
        <v>52669</v>
      </c>
      <c r="AD182" s="1005">
        <f t="shared" si="68"/>
        <v>0</v>
      </c>
      <c r="AE182" s="1005">
        <v>167</v>
      </c>
      <c r="AF182" s="1005">
        <v>105.12</v>
      </c>
      <c r="AG182" s="1005">
        <v>133.6</v>
      </c>
      <c r="AH182" s="1005">
        <v>0.93369999999999997</v>
      </c>
      <c r="AI182" s="1024">
        <f t="shared" ref="AI182:AI224" si="103">+(AJ182/(24*31*AF182))</f>
        <v>0.26820346639171211</v>
      </c>
      <c r="AJ182" s="1005">
        <v>20976</v>
      </c>
      <c r="AK182" s="1005">
        <f t="shared" si="69"/>
        <v>46926</v>
      </c>
      <c r="AL182" s="1005">
        <f t="shared" si="70"/>
        <v>0</v>
      </c>
      <c r="AM182" s="1005">
        <v>167</v>
      </c>
      <c r="AN182" s="1005">
        <v>98.48</v>
      </c>
      <c r="AO182" s="1005">
        <v>133.6</v>
      </c>
      <c r="AP182" s="1005">
        <v>0.92949999999999999</v>
      </c>
      <c r="AQ182" s="1024">
        <f t="shared" ref="AQ182:AQ224" si="104">+(AR182/(24*31*AN182))</f>
        <v>0.28223349754985455</v>
      </c>
      <c r="AR182" s="1005">
        <v>20679</v>
      </c>
      <c r="AS182" s="1005">
        <f t="shared" si="71"/>
        <v>43961</v>
      </c>
      <c r="AT182" s="1005">
        <f t="shared" si="72"/>
        <v>0</v>
      </c>
      <c r="AU182" s="1005">
        <v>167</v>
      </c>
      <c r="AV182" s="1005">
        <v>94.8</v>
      </c>
      <c r="AW182" s="1005">
        <v>133.6</v>
      </c>
      <c r="AX182" s="1005">
        <v>0.92530000000000001</v>
      </c>
      <c r="AY182" s="1024">
        <f t="shared" ref="AY182:AY208" si="105">+(AZ182/(24*30*AV182))</f>
        <v>0.28016584622597279</v>
      </c>
      <c r="AZ182" s="1005">
        <v>19123</v>
      </c>
      <c r="BA182" s="1005">
        <f t="shared" si="73"/>
        <v>40954</v>
      </c>
      <c r="BB182" s="1005">
        <f t="shared" si="74"/>
        <v>0</v>
      </c>
      <c r="BC182" s="1005">
        <v>167</v>
      </c>
      <c r="BD182" s="1005">
        <v>98.64</v>
      </c>
      <c r="BE182" s="1005">
        <v>133.6</v>
      </c>
      <c r="BF182" s="1005">
        <v>0.92510000000000003</v>
      </c>
      <c r="BG182" s="1024">
        <f t="shared" ref="BG182:BG208" si="106">+(BH182/(24*31*BD182))</f>
        <v>0.28421478342010481</v>
      </c>
      <c r="BH182" s="1005">
        <v>20858</v>
      </c>
      <c r="BI182" s="1005">
        <f t="shared" si="75"/>
        <v>44033</v>
      </c>
      <c r="BJ182" s="1005">
        <f t="shared" si="76"/>
        <v>0</v>
      </c>
    </row>
    <row r="183" spans="1:62">
      <c r="A183" s="569" t="s">
        <v>2491</v>
      </c>
      <c r="B183" s="1004">
        <v>177</v>
      </c>
      <c r="C183" s="1005" t="s">
        <v>1919</v>
      </c>
      <c r="D183" s="1005" t="s">
        <v>2054</v>
      </c>
      <c r="E183" s="1004" t="s">
        <v>1274</v>
      </c>
      <c r="F183" s="1005" t="s">
        <v>55</v>
      </c>
      <c r="G183" s="1004">
        <v>167</v>
      </c>
      <c r="H183" s="1005">
        <v>172.8</v>
      </c>
      <c r="I183" s="1005">
        <v>172.8</v>
      </c>
      <c r="J183" s="1005">
        <v>0.73150000000000004</v>
      </c>
      <c r="K183" s="1024">
        <f t="shared" si="100"/>
        <v>0.35905349794238678</v>
      </c>
      <c r="L183" s="1005">
        <v>44672</v>
      </c>
      <c r="M183" s="1005">
        <f t="shared" si="63"/>
        <v>74650</v>
      </c>
      <c r="N183" s="1005">
        <f t="shared" si="64"/>
        <v>0</v>
      </c>
      <c r="O183" s="1005">
        <v>167</v>
      </c>
      <c r="P183" s="1005">
        <v>195.44</v>
      </c>
      <c r="Q183" s="1005">
        <v>195.44</v>
      </c>
      <c r="R183" s="1005">
        <v>0.67949999999999999</v>
      </c>
      <c r="S183" s="1024">
        <f t="shared" si="101"/>
        <v>0.26321226105748707</v>
      </c>
      <c r="T183" s="1005">
        <v>38273</v>
      </c>
      <c r="U183" s="1005">
        <f t="shared" si="65"/>
        <v>87244</v>
      </c>
      <c r="V183" s="1005">
        <f t="shared" si="66"/>
        <v>0</v>
      </c>
      <c r="W183" s="1005">
        <v>167</v>
      </c>
      <c r="X183" s="1005">
        <v>103.36</v>
      </c>
      <c r="Y183" s="1005">
        <v>167</v>
      </c>
      <c r="Z183" s="1005">
        <v>0.66149999999999998</v>
      </c>
      <c r="AA183" s="1024">
        <f t="shared" si="102"/>
        <v>0.18531507997936017</v>
      </c>
      <c r="AB183" s="1005">
        <v>13791</v>
      </c>
      <c r="AC183" s="1005">
        <f t="shared" si="67"/>
        <v>44652</v>
      </c>
      <c r="AD183" s="1005">
        <f t="shared" si="68"/>
        <v>0</v>
      </c>
      <c r="AE183" s="1005">
        <v>167</v>
      </c>
      <c r="AF183" s="1005">
        <v>121.36</v>
      </c>
      <c r="AG183" s="1005">
        <v>167</v>
      </c>
      <c r="AH183" s="1005">
        <v>0.40570000000000001</v>
      </c>
      <c r="AI183" s="1024">
        <f t="shared" si="103"/>
        <v>5.7513502881323494E-2</v>
      </c>
      <c r="AJ183" s="1005">
        <v>5193</v>
      </c>
      <c r="AK183" s="1005">
        <f t="shared" si="69"/>
        <v>54175</v>
      </c>
      <c r="AL183" s="1005">
        <f t="shared" si="70"/>
        <v>0</v>
      </c>
      <c r="AM183" s="1005">
        <v>167</v>
      </c>
      <c r="AN183" s="1005">
        <v>56.56</v>
      </c>
      <c r="AO183" s="1005">
        <v>167</v>
      </c>
      <c r="AP183" s="1005">
        <v>0.52510000000000001</v>
      </c>
      <c r="AQ183" s="1024">
        <f t="shared" si="104"/>
        <v>0.15864777722011833</v>
      </c>
      <c r="AR183" s="1005">
        <v>6676</v>
      </c>
      <c r="AS183" s="1005">
        <f t="shared" si="71"/>
        <v>25248</v>
      </c>
      <c r="AT183" s="1005">
        <f t="shared" si="72"/>
        <v>0</v>
      </c>
      <c r="AU183" s="1005">
        <v>167</v>
      </c>
      <c r="AV183" s="1005">
        <v>56.24</v>
      </c>
      <c r="AW183" s="1005">
        <v>167</v>
      </c>
      <c r="AX183" s="1005">
        <v>0.61799999999999999</v>
      </c>
      <c r="AY183" s="1024">
        <f t="shared" si="105"/>
        <v>0.29773194246878454</v>
      </c>
      <c r="AZ183" s="1005">
        <v>12056</v>
      </c>
      <c r="BA183" s="1005">
        <f t="shared" si="73"/>
        <v>24296</v>
      </c>
      <c r="BB183" s="1005">
        <f t="shared" si="74"/>
        <v>0</v>
      </c>
      <c r="BC183" s="1005">
        <v>167</v>
      </c>
      <c r="BD183" s="1005">
        <v>41.76</v>
      </c>
      <c r="BE183" s="1005">
        <v>167</v>
      </c>
      <c r="BF183" s="1005">
        <v>0.56179999999999997</v>
      </c>
      <c r="BG183" s="1024">
        <f t="shared" si="106"/>
        <v>0.30708632019115889</v>
      </c>
      <c r="BH183" s="1005">
        <v>9541</v>
      </c>
      <c r="BI183" s="1005">
        <f t="shared" si="75"/>
        <v>18642</v>
      </c>
      <c r="BJ183" s="1005">
        <f t="shared" si="76"/>
        <v>0</v>
      </c>
    </row>
    <row r="184" spans="1:62">
      <c r="A184" s="569" t="s">
        <v>2492</v>
      </c>
      <c r="B184" s="1004">
        <v>178</v>
      </c>
      <c r="C184" s="1005" t="s">
        <v>2078</v>
      </c>
      <c r="D184" s="1005" t="s">
        <v>2054</v>
      </c>
      <c r="E184" s="1004" t="s">
        <v>1274</v>
      </c>
      <c r="F184" s="1005" t="s">
        <v>55</v>
      </c>
      <c r="G184" s="1004">
        <v>167</v>
      </c>
      <c r="H184" s="1005">
        <v>182.96</v>
      </c>
      <c r="I184" s="1005">
        <v>182.96</v>
      </c>
      <c r="J184" s="1005">
        <v>0.76559999999999995</v>
      </c>
      <c r="K184" s="1024">
        <f t="shared" si="100"/>
        <v>0.33044563474712141</v>
      </c>
      <c r="L184" s="1005">
        <v>43530</v>
      </c>
      <c r="M184" s="1005">
        <f t="shared" si="63"/>
        <v>79039</v>
      </c>
      <c r="N184" s="1005">
        <f t="shared" si="64"/>
        <v>0</v>
      </c>
      <c r="O184" s="1005">
        <v>167</v>
      </c>
      <c r="P184" s="1005">
        <v>164.96</v>
      </c>
      <c r="Q184" s="1005">
        <v>167</v>
      </c>
      <c r="R184" s="1005">
        <v>0.76370000000000005</v>
      </c>
      <c r="S184" s="1024">
        <f t="shared" si="101"/>
        <v>0.24925397359281623</v>
      </c>
      <c r="T184" s="1005">
        <v>30591</v>
      </c>
      <c r="U184" s="1005">
        <f t="shared" si="65"/>
        <v>73638</v>
      </c>
      <c r="V184" s="1005">
        <f t="shared" si="66"/>
        <v>0</v>
      </c>
      <c r="W184" s="1005">
        <v>167</v>
      </c>
      <c r="X184" s="1005">
        <v>17.600000000000001</v>
      </c>
      <c r="Y184" s="1005">
        <v>167</v>
      </c>
      <c r="Z184" s="1005">
        <v>0.75839999999999996</v>
      </c>
      <c r="AA184" s="1024">
        <f t="shared" si="102"/>
        <v>0.20486111111111108</v>
      </c>
      <c r="AB184" s="1005">
        <v>2596</v>
      </c>
      <c r="AC184" s="1005">
        <f t="shared" si="67"/>
        <v>7603</v>
      </c>
      <c r="AD184" s="1005">
        <f t="shared" si="68"/>
        <v>0</v>
      </c>
      <c r="AE184" s="1005">
        <v>167</v>
      </c>
      <c r="AF184" s="1005">
        <v>126.56</v>
      </c>
      <c r="AG184" s="1005">
        <v>167</v>
      </c>
      <c r="AH184" s="1005">
        <v>0.73409999999999997</v>
      </c>
      <c r="AI184" s="1024">
        <f t="shared" si="103"/>
        <v>0.13645829085273847</v>
      </c>
      <c r="AJ184" s="1005">
        <v>12849</v>
      </c>
      <c r="AK184" s="1005">
        <f t="shared" si="69"/>
        <v>56496</v>
      </c>
      <c r="AL184" s="1005">
        <f t="shared" si="70"/>
        <v>0</v>
      </c>
      <c r="AM184" s="1005">
        <v>167</v>
      </c>
      <c r="AN184" s="1005">
        <v>94.8</v>
      </c>
      <c r="AO184" s="1005">
        <v>167</v>
      </c>
      <c r="AP184" s="1005">
        <v>0.75919999999999999</v>
      </c>
      <c r="AQ184" s="1024">
        <f t="shared" si="104"/>
        <v>0.41991345673971237</v>
      </c>
      <c r="AR184" s="1005">
        <v>29617</v>
      </c>
      <c r="AS184" s="1005">
        <f t="shared" si="71"/>
        <v>42319</v>
      </c>
      <c r="AT184" s="1005">
        <f t="shared" si="72"/>
        <v>0</v>
      </c>
      <c r="AU184" s="1005">
        <v>167</v>
      </c>
      <c r="AV184" s="1005">
        <v>95.12</v>
      </c>
      <c r="AW184" s="1005">
        <v>167</v>
      </c>
      <c r="AX184" s="1005">
        <v>0.77290000000000003</v>
      </c>
      <c r="AY184" s="1024">
        <f t="shared" si="105"/>
        <v>0.37249731333520225</v>
      </c>
      <c r="AZ184" s="1005">
        <v>25511</v>
      </c>
      <c r="BA184" s="1005">
        <f t="shared" si="73"/>
        <v>41092</v>
      </c>
      <c r="BB184" s="1005">
        <f t="shared" si="74"/>
        <v>0</v>
      </c>
      <c r="BC184" s="1005">
        <v>167</v>
      </c>
      <c r="BD184" s="1005">
        <v>50.72</v>
      </c>
      <c r="BE184" s="1005">
        <v>167</v>
      </c>
      <c r="BF184" s="1005">
        <v>0.71889999999999998</v>
      </c>
      <c r="BG184" s="1024">
        <f t="shared" si="106"/>
        <v>0.22686751636647332</v>
      </c>
      <c r="BH184" s="1005">
        <v>8561</v>
      </c>
      <c r="BI184" s="1005">
        <f t="shared" si="75"/>
        <v>22641</v>
      </c>
      <c r="BJ184" s="1005">
        <f t="shared" si="76"/>
        <v>0</v>
      </c>
    </row>
    <row r="185" spans="1:62">
      <c r="A185" s="569" t="s">
        <v>2493</v>
      </c>
      <c r="B185" s="1004">
        <v>179</v>
      </c>
      <c r="C185" s="1005" t="s">
        <v>2075</v>
      </c>
      <c r="D185" s="1005" t="s">
        <v>2203</v>
      </c>
      <c r="E185" s="1004" t="s">
        <v>1274</v>
      </c>
      <c r="F185" s="1005" t="s">
        <v>55</v>
      </c>
      <c r="G185" s="1004">
        <v>167</v>
      </c>
      <c r="H185" s="1005">
        <v>32</v>
      </c>
      <c r="I185" s="1005">
        <v>133.6</v>
      </c>
      <c r="J185" s="1005">
        <v>0.86529999999999996</v>
      </c>
      <c r="K185" s="1024">
        <f t="shared" si="100"/>
        <v>0.24244791666666668</v>
      </c>
      <c r="L185" s="1005">
        <v>5586</v>
      </c>
      <c r="M185" s="1005">
        <f t="shared" si="63"/>
        <v>13824</v>
      </c>
      <c r="N185" s="1005">
        <f t="shared" si="64"/>
        <v>0</v>
      </c>
      <c r="O185" s="1005">
        <v>167</v>
      </c>
      <c r="P185" s="1005">
        <v>32</v>
      </c>
      <c r="Q185" s="1005">
        <v>133.6</v>
      </c>
      <c r="R185" s="1005">
        <v>0.89570000000000005</v>
      </c>
      <c r="S185" s="1024">
        <f t="shared" si="101"/>
        <v>0.23521505376344087</v>
      </c>
      <c r="T185" s="1005">
        <v>5600</v>
      </c>
      <c r="U185" s="1005">
        <f t="shared" si="65"/>
        <v>14285</v>
      </c>
      <c r="V185" s="1005">
        <f t="shared" si="66"/>
        <v>0</v>
      </c>
      <c r="W185" s="1005">
        <v>167</v>
      </c>
      <c r="X185" s="1005">
        <v>42.4</v>
      </c>
      <c r="Y185" s="1005">
        <v>133.6</v>
      </c>
      <c r="Z185" s="1005">
        <v>0.8851</v>
      </c>
      <c r="AA185" s="1024">
        <f t="shared" si="102"/>
        <v>0.17819706498951782</v>
      </c>
      <c r="AB185" s="1005">
        <v>5440</v>
      </c>
      <c r="AC185" s="1005">
        <f t="shared" si="67"/>
        <v>18317</v>
      </c>
      <c r="AD185" s="1005">
        <f t="shared" si="68"/>
        <v>0</v>
      </c>
      <c r="AE185" s="1005">
        <v>167</v>
      </c>
      <c r="AF185" s="1005">
        <v>41.76</v>
      </c>
      <c r="AG185" s="1005">
        <v>133.6</v>
      </c>
      <c r="AH185" s="1005">
        <v>0.89290000000000003</v>
      </c>
      <c r="AI185" s="1024">
        <f t="shared" si="103"/>
        <v>0.26514800395501176</v>
      </c>
      <c r="AJ185" s="1005">
        <v>8238</v>
      </c>
      <c r="AK185" s="1005">
        <f t="shared" si="69"/>
        <v>18642</v>
      </c>
      <c r="AL185" s="1005">
        <f t="shared" si="70"/>
        <v>0</v>
      </c>
      <c r="AM185" s="1005">
        <v>167</v>
      </c>
      <c r="AN185" s="1005">
        <v>48.48</v>
      </c>
      <c r="AO185" s="1005">
        <v>133.6</v>
      </c>
      <c r="AP185" s="1005">
        <v>0.87790000000000001</v>
      </c>
      <c r="AQ185" s="1024">
        <f t="shared" si="104"/>
        <v>0.2756928918698322</v>
      </c>
      <c r="AR185" s="1005">
        <v>9944</v>
      </c>
      <c r="AS185" s="1005">
        <f t="shared" si="71"/>
        <v>21641</v>
      </c>
      <c r="AT185" s="1005">
        <f t="shared" si="72"/>
        <v>0</v>
      </c>
      <c r="AU185" s="1005">
        <v>167</v>
      </c>
      <c r="AV185" s="1005">
        <v>50.88</v>
      </c>
      <c r="AW185" s="1005">
        <v>133.6</v>
      </c>
      <c r="AX185" s="1005">
        <v>0.88870000000000005</v>
      </c>
      <c r="AY185" s="1024">
        <f t="shared" si="105"/>
        <v>0.25714098532494761</v>
      </c>
      <c r="AZ185" s="1005">
        <v>9420</v>
      </c>
      <c r="BA185" s="1005">
        <f t="shared" si="73"/>
        <v>21980</v>
      </c>
      <c r="BB185" s="1005">
        <f t="shared" si="74"/>
        <v>0</v>
      </c>
      <c r="BC185" s="1005">
        <v>167</v>
      </c>
      <c r="BD185" s="1005">
        <v>46.4</v>
      </c>
      <c r="BE185" s="1005">
        <v>133.6</v>
      </c>
      <c r="BF185" s="1005">
        <v>0.85060000000000002</v>
      </c>
      <c r="BG185" s="1024">
        <f t="shared" si="106"/>
        <v>0.23701103077493513</v>
      </c>
      <c r="BH185" s="1005">
        <v>8182</v>
      </c>
      <c r="BI185" s="1005">
        <f t="shared" si="75"/>
        <v>20713</v>
      </c>
      <c r="BJ185" s="1005">
        <f t="shared" si="76"/>
        <v>0</v>
      </c>
    </row>
    <row r="186" spans="1:62">
      <c r="A186" s="569" t="s">
        <v>2494</v>
      </c>
      <c r="B186" s="1004">
        <v>180</v>
      </c>
      <c r="C186" s="1005" t="s">
        <v>2268</v>
      </c>
      <c r="D186" s="1005" t="s">
        <v>2054</v>
      </c>
      <c r="E186" s="1004" t="s">
        <v>1274</v>
      </c>
      <c r="F186" s="1005" t="s">
        <v>55</v>
      </c>
      <c r="G186" s="1004">
        <v>167</v>
      </c>
      <c r="H186" s="1005">
        <v>53.2</v>
      </c>
      <c r="I186" s="1005">
        <v>167</v>
      </c>
      <c r="J186" s="1005">
        <v>0.34229999999999999</v>
      </c>
      <c r="K186" s="1024">
        <f t="shared" si="100"/>
        <v>0.29132727652464496</v>
      </c>
      <c r="L186" s="1005">
        <v>11159</v>
      </c>
      <c r="M186" s="1005">
        <f t="shared" si="63"/>
        <v>22982</v>
      </c>
      <c r="N186" s="1005">
        <f t="shared" si="64"/>
        <v>0</v>
      </c>
      <c r="O186" s="1005">
        <v>167</v>
      </c>
      <c r="P186" s="1005">
        <v>90.32</v>
      </c>
      <c r="Q186" s="1005">
        <v>167</v>
      </c>
      <c r="R186" s="1005">
        <v>0.79979999999999996</v>
      </c>
      <c r="S186" s="1024">
        <f t="shared" si="101"/>
        <v>0.17658242616455708</v>
      </c>
      <c r="T186" s="1005">
        <v>11866</v>
      </c>
      <c r="U186" s="1005">
        <f t="shared" si="65"/>
        <v>40319</v>
      </c>
      <c r="V186" s="1005">
        <f t="shared" si="66"/>
        <v>0</v>
      </c>
      <c r="W186" s="1005">
        <v>167</v>
      </c>
      <c r="X186" s="1005">
        <v>114.4</v>
      </c>
      <c r="Y186" s="1005">
        <v>167</v>
      </c>
      <c r="Z186" s="1005">
        <v>0.94750000000000001</v>
      </c>
      <c r="AA186" s="1024">
        <f t="shared" si="102"/>
        <v>0.41242958430458432</v>
      </c>
      <c r="AB186" s="1005">
        <v>33971</v>
      </c>
      <c r="AC186" s="1005">
        <f t="shared" si="67"/>
        <v>49421</v>
      </c>
      <c r="AD186" s="1005">
        <f t="shared" si="68"/>
        <v>0</v>
      </c>
      <c r="AE186" s="1005">
        <v>167</v>
      </c>
      <c r="AF186" s="1005">
        <v>78.56</v>
      </c>
      <c r="AG186" s="1005">
        <v>167</v>
      </c>
      <c r="AH186" s="1005">
        <v>0.86319999999999997</v>
      </c>
      <c r="AI186" s="1024">
        <f t="shared" si="103"/>
        <v>0.27629385388607847</v>
      </c>
      <c r="AJ186" s="1005">
        <v>16149</v>
      </c>
      <c r="AK186" s="1005">
        <f t="shared" si="69"/>
        <v>35069</v>
      </c>
      <c r="AL186" s="1005">
        <f t="shared" si="70"/>
        <v>0</v>
      </c>
      <c r="AM186" s="1005">
        <v>167</v>
      </c>
      <c r="AN186" s="1005">
        <v>22</v>
      </c>
      <c r="AO186" s="1005">
        <v>167</v>
      </c>
      <c r="AP186" s="1005">
        <v>0.29170000000000001</v>
      </c>
      <c r="AQ186" s="1024">
        <f t="shared" si="104"/>
        <v>0.31555474095796676</v>
      </c>
      <c r="AR186" s="1005">
        <v>5165</v>
      </c>
      <c r="AS186" s="1005">
        <f t="shared" si="71"/>
        <v>9821</v>
      </c>
      <c r="AT186" s="1005">
        <f t="shared" si="72"/>
        <v>0</v>
      </c>
      <c r="AU186" s="1005">
        <v>167</v>
      </c>
      <c r="AV186" s="1005">
        <v>15.44</v>
      </c>
      <c r="AW186" s="1005">
        <v>167</v>
      </c>
      <c r="AX186" s="1005">
        <v>0.245</v>
      </c>
      <c r="AY186" s="1024">
        <f t="shared" si="105"/>
        <v>0.31636801957397814</v>
      </c>
      <c r="AZ186" s="1005">
        <v>3517</v>
      </c>
      <c r="BA186" s="1005">
        <f t="shared" si="73"/>
        <v>6670</v>
      </c>
      <c r="BB186" s="1005">
        <f t="shared" si="74"/>
        <v>0</v>
      </c>
      <c r="BC186" s="1005">
        <v>167</v>
      </c>
      <c r="BD186" s="1005">
        <v>18.8</v>
      </c>
      <c r="BE186" s="1005">
        <v>167</v>
      </c>
      <c r="BF186" s="1005">
        <v>0.1212</v>
      </c>
      <c r="BG186" s="1024">
        <f t="shared" si="106"/>
        <v>0.43618451155342025</v>
      </c>
      <c r="BH186" s="1005">
        <v>6101</v>
      </c>
      <c r="BI186" s="1005">
        <f t="shared" si="75"/>
        <v>8392</v>
      </c>
      <c r="BJ186" s="1005">
        <f t="shared" si="76"/>
        <v>0</v>
      </c>
    </row>
    <row r="187" spans="1:62">
      <c r="A187" s="569" t="s">
        <v>2495</v>
      </c>
      <c r="B187" s="1004">
        <v>181</v>
      </c>
      <c r="C187" s="1005" t="s">
        <v>2269</v>
      </c>
      <c r="D187" s="1005" t="s">
        <v>2054</v>
      </c>
      <c r="E187" s="1004" t="s">
        <v>1274</v>
      </c>
      <c r="F187" s="1005" t="s">
        <v>55</v>
      </c>
      <c r="G187" s="1004">
        <v>167</v>
      </c>
      <c r="H187" s="1005">
        <v>126.72</v>
      </c>
      <c r="I187" s="1005">
        <v>167</v>
      </c>
      <c r="J187" s="1005">
        <v>0.83620000000000005</v>
      </c>
      <c r="K187" s="1024">
        <f t="shared" si="100"/>
        <v>0.20245861391694725</v>
      </c>
      <c r="L187" s="1005">
        <v>18472</v>
      </c>
      <c r="M187" s="1005">
        <f t="shared" si="63"/>
        <v>54743</v>
      </c>
      <c r="N187" s="1005">
        <f t="shared" si="64"/>
        <v>0</v>
      </c>
      <c r="O187" s="1005">
        <v>167</v>
      </c>
      <c r="P187" s="1005">
        <v>140.32</v>
      </c>
      <c r="Q187" s="1005">
        <v>167</v>
      </c>
      <c r="R187" s="1005">
        <v>0.82850000000000001</v>
      </c>
      <c r="S187" s="1024">
        <f t="shared" si="101"/>
        <v>0.22689114589080564</v>
      </c>
      <c r="T187" s="1005">
        <v>23687</v>
      </c>
      <c r="U187" s="1005">
        <f t="shared" si="65"/>
        <v>62639</v>
      </c>
      <c r="V187" s="1005">
        <f t="shared" si="66"/>
        <v>0</v>
      </c>
      <c r="W187" s="1005">
        <v>167</v>
      </c>
      <c r="X187" s="1005">
        <v>121.68</v>
      </c>
      <c r="Y187" s="1005">
        <v>167</v>
      </c>
      <c r="Z187" s="1005">
        <v>0.83289999999999997</v>
      </c>
      <c r="AA187" s="1024">
        <f t="shared" si="102"/>
        <v>0.4130026846373</v>
      </c>
      <c r="AB187" s="1005">
        <v>36183</v>
      </c>
      <c r="AC187" s="1005">
        <f t="shared" si="67"/>
        <v>52566</v>
      </c>
      <c r="AD187" s="1005">
        <f t="shared" si="68"/>
        <v>0</v>
      </c>
      <c r="AE187" s="1005">
        <v>167</v>
      </c>
      <c r="AF187" s="1005">
        <v>70.8</v>
      </c>
      <c r="AG187" s="1005">
        <v>167</v>
      </c>
      <c r="AH187" s="1005">
        <v>0.73170000000000002</v>
      </c>
      <c r="AI187" s="1024">
        <f t="shared" si="103"/>
        <v>0.16421389952007776</v>
      </c>
      <c r="AJ187" s="1005">
        <v>8650</v>
      </c>
      <c r="AK187" s="1005">
        <f t="shared" si="69"/>
        <v>31605</v>
      </c>
      <c r="AL187" s="1005">
        <f t="shared" si="70"/>
        <v>0</v>
      </c>
      <c r="AM187" s="1005">
        <v>167</v>
      </c>
      <c r="AN187" s="1005">
        <v>57.28</v>
      </c>
      <c r="AO187" s="1005">
        <v>167</v>
      </c>
      <c r="AP187" s="1005">
        <v>0.67989999999999995</v>
      </c>
      <c r="AQ187" s="1024">
        <f t="shared" si="104"/>
        <v>0.19654442241845377</v>
      </c>
      <c r="AR187" s="1005">
        <v>8376</v>
      </c>
      <c r="AS187" s="1005">
        <f t="shared" si="71"/>
        <v>25570</v>
      </c>
      <c r="AT187" s="1005">
        <f t="shared" si="72"/>
        <v>0</v>
      </c>
      <c r="AU187" s="1005">
        <v>167</v>
      </c>
      <c r="AV187" s="1005">
        <v>120.8</v>
      </c>
      <c r="AW187" s="1005">
        <v>167</v>
      </c>
      <c r="AX187" s="1005">
        <v>0.77329999999999999</v>
      </c>
      <c r="AY187" s="1024">
        <f t="shared" si="105"/>
        <v>0.17148408756438557</v>
      </c>
      <c r="AZ187" s="1005">
        <v>14915</v>
      </c>
      <c r="BA187" s="1005">
        <f t="shared" si="73"/>
        <v>52186</v>
      </c>
      <c r="BB187" s="1005">
        <f t="shared" si="74"/>
        <v>0</v>
      </c>
      <c r="BC187" s="1005">
        <v>167</v>
      </c>
      <c r="BD187" s="1005">
        <v>165.2</v>
      </c>
      <c r="BE187" s="1005">
        <v>167</v>
      </c>
      <c r="BF187" s="1005">
        <v>0.77229999999999999</v>
      </c>
      <c r="BG187" s="1024">
        <f t="shared" si="106"/>
        <v>0.4384877242313</v>
      </c>
      <c r="BH187" s="1005">
        <v>53894</v>
      </c>
      <c r="BI187" s="1005">
        <f t="shared" si="75"/>
        <v>73745</v>
      </c>
      <c r="BJ187" s="1005">
        <f t="shared" si="76"/>
        <v>0</v>
      </c>
    </row>
    <row r="188" spans="1:62">
      <c r="A188" s="569" t="s">
        <v>2496</v>
      </c>
      <c r="B188" s="1004">
        <v>182</v>
      </c>
      <c r="C188" s="1005" t="s">
        <v>2497</v>
      </c>
      <c r="D188" s="1005" t="s">
        <v>2054</v>
      </c>
      <c r="E188" s="1004" t="s">
        <v>1274</v>
      </c>
      <c r="F188" s="1005" t="s">
        <v>55</v>
      </c>
      <c r="G188" s="1004"/>
      <c r="H188" s="1005"/>
      <c r="I188" s="1005"/>
      <c r="J188" s="1005"/>
      <c r="K188" s="1024">
        <v>0</v>
      </c>
      <c r="L188" s="1005"/>
      <c r="M188" s="1005">
        <f t="shared" si="63"/>
        <v>0</v>
      </c>
      <c r="N188" s="1005">
        <f t="shared" si="64"/>
        <v>0</v>
      </c>
      <c r="O188" s="1005">
        <v>167</v>
      </c>
      <c r="P188" s="1005">
        <v>89.36</v>
      </c>
      <c r="Q188" s="1005">
        <v>167</v>
      </c>
      <c r="R188" s="1005">
        <v>0.78210000000000002</v>
      </c>
      <c r="S188" s="1024">
        <f t="shared" si="101"/>
        <v>0.18016408197841763</v>
      </c>
      <c r="T188" s="1005">
        <v>11978</v>
      </c>
      <c r="U188" s="1005">
        <f t="shared" si="65"/>
        <v>39890</v>
      </c>
      <c r="V188" s="1005">
        <f t="shared" si="66"/>
        <v>0</v>
      </c>
      <c r="W188" s="1005">
        <v>167</v>
      </c>
      <c r="X188" s="1005">
        <v>124.72</v>
      </c>
      <c r="Y188" s="1005">
        <v>167</v>
      </c>
      <c r="Z188" s="1005">
        <v>0.7127</v>
      </c>
      <c r="AA188" s="1024">
        <f t="shared" si="102"/>
        <v>0.33022860095502815</v>
      </c>
      <c r="AB188" s="1005">
        <v>29654</v>
      </c>
      <c r="AC188" s="1005">
        <f t="shared" si="67"/>
        <v>53879</v>
      </c>
      <c r="AD188" s="1005">
        <f t="shared" si="68"/>
        <v>0</v>
      </c>
      <c r="AE188" s="1005">
        <v>167</v>
      </c>
      <c r="AF188" s="1005">
        <v>24.08</v>
      </c>
      <c r="AG188" s="1005">
        <v>167</v>
      </c>
      <c r="AH188" s="1005">
        <v>0.52649999999999997</v>
      </c>
      <c r="AI188" s="1024">
        <f t="shared" si="103"/>
        <v>0.15690306505197726</v>
      </c>
      <c r="AJ188" s="1005">
        <v>2811</v>
      </c>
      <c r="AK188" s="1005">
        <f t="shared" si="69"/>
        <v>10749</v>
      </c>
      <c r="AL188" s="1005">
        <f t="shared" si="70"/>
        <v>0</v>
      </c>
      <c r="AM188" s="1005">
        <v>167</v>
      </c>
      <c r="AN188" s="1005">
        <v>26.08</v>
      </c>
      <c r="AO188" s="1005">
        <v>167</v>
      </c>
      <c r="AP188" s="1005">
        <v>0.38829999999999998</v>
      </c>
      <c r="AQ188" s="1024">
        <f t="shared" si="104"/>
        <v>6.7410449238076389E-2</v>
      </c>
      <c r="AR188" s="1005">
        <v>1308</v>
      </c>
      <c r="AS188" s="1005">
        <f t="shared" si="71"/>
        <v>11642</v>
      </c>
      <c r="AT188" s="1005">
        <f t="shared" si="72"/>
        <v>0</v>
      </c>
      <c r="AU188" s="1005">
        <v>167</v>
      </c>
      <c r="AV188" s="1005">
        <v>24.24</v>
      </c>
      <c r="AW188" s="1005">
        <v>167</v>
      </c>
      <c r="AX188" s="1005">
        <v>0.56299999999999994</v>
      </c>
      <c r="AY188" s="1024">
        <f t="shared" si="105"/>
        <v>0.2878621195452879</v>
      </c>
      <c r="AZ188" s="1005">
        <v>5024</v>
      </c>
      <c r="BA188" s="1005">
        <f t="shared" si="73"/>
        <v>10472</v>
      </c>
      <c r="BB188" s="1005">
        <f t="shared" si="74"/>
        <v>0</v>
      </c>
      <c r="BC188" s="1005">
        <v>167</v>
      </c>
      <c r="BD188" s="1005">
        <v>36.96</v>
      </c>
      <c r="BE188" s="1005">
        <v>167</v>
      </c>
      <c r="BF188" s="1005">
        <v>0.54590000000000005</v>
      </c>
      <c r="BG188" s="1024">
        <f t="shared" si="106"/>
        <v>0.29569165153842569</v>
      </c>
      <c r="BH188" s="1005">
        <v>8131</v>
      </c>
      <c r="BI188" s="1005">
        <f t="shared" si="75"/>
        <v>16499</v>
      </c>
      <c r="BJ188" s="1005">
        <f t="shared" si="76"/>
        <v>0</v>
      </c>
    </row>
    <row r="189" spans="1:62">
      <c r="A189" s="569" t="s">
        <v>2498</v>
      </c>
      <c r="B189" s="1004">
        <v>183</v>
      </c>
      <c r="C189" s="1005" t="s">
        <v>1838</v>
      </c>
      <c r="D189" s="1005" t="s">
        <v>2011</v>
      </c>
      <c r="E189" s="1004" t="s">
        <v>1274</v>
      </c>
      <c r="F189" s="1005" t="s">
        <v>55</v>
      </c>
      <c r="G189" s="1004">
        <v>167</v>
      </c>
      <c r="H189" s="1005">
        <v>118.6</v>
      </c>
      <c r="I189" s="1005">
        <v>133.6</v>
      </c>
      <c r="J189" s="1005">
        <v>0.93789999999999996</v>
      </c>
      <c r="K189" s="1024">
        <f t="shared" ref="K189:K199" si="107">+(L189/(24*30*H189))</f>
        <v>0.10762132284054712</v>
      </c>
      <c r="L189" s="1005">
        <v>9190</v>
      </c>
      <c r="M189" s="1005">
        <f t="shared" si="63"/>
        <v>51235</v>
      </c>
      <c r="N189" s="1005">
        <f t="shared" si="64"/>
        <v>0</v>
      </c>
      <c r="O189" s="1005">
        <v>167</v>
      </c>
      <c r="P189" s="1005">
        <v>85.32</v>
      </c>
      <c r="Q189" s="1005">
        <v>133.6</v>
      </c>
      <c r="R189" s="1005">
        <v>0.93469999999999998</v>
      </c>
      <c r="S189" s="1024">
        <f t="shared" si="101"/>
        <v>0.15410043908070314</v>
      </c>
      <c r="T189" s="1005">
        <v>9782</v>
      </c>
      <c r="U189" s="1005">
        <f t="shared" si="65"/>
        <v>38087</v>
      </c>
      <c r="V189" s="1005">
        <f t="shared" si="66"/>
        <v>0</v>
      </c>
      <c r="W189" s="1005">
        <v>167</v>
      </c>
      <c r="X189" s="1005">
        <v>41.06</v>
      </c>
      <c r="Y189" s="1005">
        <v>133.6</v>
      </c>
      <c r="Z189" s="1005">
        <v>0.86150000000000004</v>
      </c>
      <c r="AA189" s="1024">
        <f t="shared" si="102"/>
        <v>7.0357742057693351E-2</v>
      </c>
      <c r="AB189" s="1005">
        <v>2080</v>
      </c>
      <c r="AC189" s="1005">
        <f t="shared" si="67"/>
        <v>17738</v>
      </c>
      <c r="AD189" s="1005">
        <f t="shared" si="68"/>
        <v>0</v>
      </c>
      <c r="AE189" s="1005">
        <v>167</v>
      </c>
      <c r="AF189" s="1005">
        <v>13.44</v>
      </c>
      <c r="AG189" s="1005">
        <v>133.6</v>
      </c>
      <c r="AH189" s="1005">
        <v>0.56669999999999998</v>
      </c>
      <c r="AI189" s="1024">
        <f t="shared" si="103"/>
        <v>0.28301811315924225</v>
      </c>
      <c r="AJ189" s="1005">
        <v>2830</v>
      </c>
      <c r="AK189" s="1005">
        <f t="shared" si="69"/>
        <v>6000</v>
      </c>
      <c r="AL189" s="1005">
        <f t="shared" si="70"/>
        <v>0</v>
      </c>
      <c r="AM189" s="1005">
        <v>167</v>
      </c>
      <c r="AN189" s="1005">
        <v>3.68</v>
      </c>
      <c r="AO189" s="1005">
        <v>133.6</v>
      </c>
      <c r="AP189" s="1005">
        <v>0.3407</v>
      </c>
      <c r="AQ189" s="1024">
        <f t="shared" si="104"/>
        <v>1.0376490182328191</v>
      </c>
      <c r="AR189" s="1005">
        <v>2841</v>
      </c>
      <c r="AS189" s="1005">
        <f t="shared" si="71"/>
        <v>1643</v>
      </c>
      <c r="AT189" s="1005">
        <f t="shared" si="72"/>
        <v>1198</v>
      </c>
      <c r="AU189" s="1005">
        <v>167</v>
      </c>
      <c r="AV189" s="1005">
        <v>6.8</v>
      </c>
      <c r="AW189" s="1005">
        <v>133.6</v>
      </c>
      <c r="AX189" s="1005">
        <v>0.27589999999999998</v>
      </c>
      <c r="AY189" s="1024">
        <f t="shared" si="105"/>
        <v>0.50102124183006536</v>
      </c>
      <c r="AZ189" s="1005">
        <v>2453</v>
      </c>
      <c r="BA189" s="1005">
        <f t="shared" si="73"/>
        <v>2938</v>
      </c>
      <c r="BB189" s="1005">
        <f t="shared" si="74"/>
        <v>0</v>
      </c>
      <c r="BC189" s="1005">
        <v>167</v>
      </c>
      <c r="BD189" s="1005">
        <v>6.24</v>
      </c>
      <c r="BE189" s="1005">
        <v>133.6</v>
      </c>
      <c r="BF189" s="1005">
        <v>0.30809999999999998</v>
      </c>
      <c r="BG189" s="1024">
        <f t="shared" si="106"/>
        <v>0.63822546181417139</v>
      </c>
      <c r="BH189" s="1005">
        <v>2963</v>
      </c>
      <c r="BI189" s="1005">
        <f t="shared" si="75"/>
        <v>2786</v>
      </c>
      <c r="BJ189" s="1005">
        <f t="shared" si="76"/>
        <v>177</v>
      </c>
    </row>
    <row r="190" spans="1:62">
      <c r="A190" s="569" t="s">
        <v>2499</v>
      </c>
      <c r="B190" s="1004">
        <v>184</v>
      </c>
      <c r="C190" s="1005" t="s">
        <v>1920</v>
      </c>
      <c r="D190" s="1005" t="s">
        <v>2203</v>
      </c>
      <c r="E190" s="1004" t="s">
        <v>1274</v>
      </c>
      <c r="F190" s="1005" t="s">
        <v>55</v>
      </c>
      <c r="G190" s="1004">
        <v>167</v>
      </c>
      <c r="H190" s="1005">
        <v>34</v>
      </c>
      <c r="I190" s="1005">
        <v>133.6</v>
      </c>
      <c r="J190" s="1005">
        <v>0.95750000000000002</v>
      </c>
      <c r="K190" s="1024">
        <f t="shared" si="107"/>
        <v>0.19538398692810457</v>
      </c>
      <c r="L190" s="1005">
        <v>4783</v>
      </c>
      <c r="M190" s="1005">
        <f t="shared" si="63"/>
        <v>14688</v>
      </c>
      <c r="N190" s="1005">
        <f t="shared" si="64"/>
        <v>0</v>
      </c>
      <c r="O190" s="1005">
        <v>167</v>
      </c>
      <c r="P190" s="1005">
        <v>34.32</v>
      </c>
      <c r="Q190" s="1005">
        <v>133.6</v>
      </c>
      <c r="R190" s="1005">
        <v>0.95109999999999995</v>
      </c>
      <c r="S190" s="1024">
        <f t="shared" si="101"/>
        <v>0.19225286362383134</v>
      </c>
      <c r="T190" s="1005">
        <v>4909</v>
      </c>
      <c r="U190" s="1005">
        <f t="shared" si="65"/>
        <v>15320</v>
      </c>
      <c r="V190" s="1005">
        <f t="shared" si="66"/>
        <v>0</v>
      </c>
      <c r="W190" s="1005">
        <v>167</v>
      </c>
      <c r="X190" s="1005">
        <v>36.479999999999997</v>
      </c>
      <c r="Y190" s="1005">
        <v>133.6</v>
      </c>
      <c r="Z190" s="1005">
        <v>0.95630000000000004</v>
      </c>
      <c r="AA190" s="1024">
        <f t="shared" si="102"/>
        <v>0.1672910575048733</v>
      </c>
      <c r="AB190" s="1005">
        <v>4394</v>
      </c>
      <c r="AC190" s="1005">
        <f t="shared" si="67"/>
        <v>15759</v>
      </c>
      <c r="AD190" s="1005">
        <f t="shared" si="68"/>
        <v>0</v>
      </c>
      <c r="AE190" s="1005">
        <v>167</v>
      </c>
      <c r="AF190" s="1005">
        <v>32.24</v>
      </c>
      <c r="AG190" s="1005">
        <v>133.6</v>
      </c>
      <c r="AH190" s="1005">
        <v>0.95779999999999998</v>
      </c>
      <c r="AI190" s="1024">
        <f t="shared" si="103"/>
        <v>0.16600963206062061</v>
      </c>
      <c r="AJ190" s="1005">
        <v>3982</v>
      </c>
      <c r="AK190" s="1005">
        <f t="shared" si="69"/>
        <v>14392</v>
      </c>
      <c r="AL190" s="1005">
        <f t="shared" si="70"/>
        <v>0</v>
      </c>
      <c r="AM190" s="1005">
        <v>167</v>
      </c>
      <c r="AN190" s="1005">
        <v>30.24</v>
      </c>
      <c r="AO190" s="1005">
        <v>133.6</v>
      </c>
      <c r="AP190" s="1005">
        <v>0.95699999999999996</v>
      </c>
      <c r="AQ190" s="1024">
        <f t="shared" si="104"/>
        <v>0.17498897707231043</v>
      </c>
      <c r="AR190" s="1005">
        <v>3937</v>
      </c>
      <c r="AS190" s="1005">
        <f t="shared" si="71"/>
        <v>13499</v>
      </c>
      <c r="AT190" s="1005">
        <f t="shared" si="72"/>
        <v>0</v>
      </c>
      <c r="AU190" s="1005">
        <v>167</v>
      </c>
      <c r="AV190" s="1005">
        <v>34.08</v>
      </c>
      <c r="AW190" s="1005">
        <v>133.6</v>
      </c>
      <c r="AX190" s="1005">
        <v>0.95850000000000002</v>
      </c>
      <c r="AY190" s="1024">
        <f t="shared" si="105"/>
        <v>0.17393714136671884</v>
      </c>
      <c r="AZ190" s="1005">
        <v>4268</v>
      </c>
      <c r="BA190" s="1005">
        <f t="shared" si="73"/>
        <v>14723</v>
      </c>
      <c r="BB190" s="1005">
        <f t="shared" si="74"/>
        <v>0</v>
      </c>
      <c r="BC190" s="1005">
        <v>167</v>
      </c>
      <c r="BD190" s="1005">
        <v>30.96</v>
      </c>
      <c r="BE190" s="1005">
        <v>133.6</v>
      </c>
      <c r="BF190" s="1005">
        <v>0.9597</v>
      </c>
      <c r="BG190" s="1024">
        <f t="shared" si="106"/>
        <v>0.15303304992914896</v>
      </c>
      <c r="BH190" s="1005">
        <v>3525</v>
      </c>
      <c r="BI190" s="1005">
        <f t="shared" si="75"/>
        <v>13821</v>
      </c>
      <c r="BJ190" s="1005">
        <f t="shared" si="76"/>
        <v>0</v>
      </c>
    </row>
    <row r="191" spans="1:62">
      <c r="A191" s="569" t="s">
        <v>2500</v>
      </c>
      <c r="B191" s="1004">
        <v>185</v>
      </c>
      <c r="C191" s="1005" t="s">
        <v>1352</v>
      </c>
      <c r="D191" s="1005" t="s">
        <v>2054</v>
      </c>
      <c r="E191" s="1004" t="s">
        <v>1274</v>
      </c>
      <c r="F191" s="1005" t="s">
        <v>55</v>
      </c>
      <c r="G191" s="1004">
        <v>167</v>
      </c>
      <c r="H191" s="1005">
        <v>199.76</v>
      </c>
      <c r="I191" s="1005">
        <v>199.76</v>
      </c>
      <c r="J191" s="1005">
        <v>0.96850000000000003</v>
      </c>
      <c r="K191" s="1024">
        <f t="shared" si="107"/>
        <v>0.56941246162061143</v>
      </c>
      <c r="L191" s="1005">
        <v>81897</v>
      </c>
      <c r="M191" s="1005">
        <f t="shared" si="63"/>
        <v>86296</v>
      </c>
      <c r="N191" s="1005">
        <f t="shared" si="64"/>
        <v>0</v>
      </c>
      <c r="O191" s="1005">
        <v>167</v>
      </c>
      <c r="P191" s="1005">
        <v>194.64</v>
      </c>
      <c r="Q191" s="1005">
        <v>194.64</v>
      </c>
      <c r="R191" s="1005">
        <v>0.97470000000000001</v>
      </c>
      <c r="S191" s="1024">
        <f t="shared" si="101"/>
        <v>0.51939698986604443</v>
      </c>
      <c r="T191" s="1005">
        <v>75215</v>
      </c>
      <c r="U191" s="1005">
        <f t="shared" si="65"/>
        <v>86887</v>
      </c>
      <c r="V191" s="1005">
        <f t="shared" si="66"/>
        <v>0</v>
      </c>
      <c r="W191" s="1005">
        <v>167</v>
      </c>
      <c r="X191" s="1005">
        <v>212.16</v>
      </c>
      <c r="Y191" s="1005">
        <v>212.16</v>
      </c>
      <c r="Z191" s="1005">
        <v>0.96099999999999997</v>
      </c>
      <c r="AA191" s="1024">
        <f t="shared" si="102"/>
        <v>0.52977574576839281</v>
      </c>
      <c r="AB191" s="1005">
        <v>80926</v>
      </c>
      <c r="AC191" s="1005">
        <f t="shared" si="67"/>
        <v>91653</v>
      </c>
      <c r="AD191" s="1005">
        <f t="shared" si="68"/>
        <v>0</v>
      </c>
      <c r="AE191" s="1005">
        <v>167</v>
      </c>
      <c r="AF191" s="1005">
        <v>188.88</v>
      </c>
      <c r="AG191" s="1005">
        <v>188.88</v>
      </c>
      <c r="AH191" s="1005">
        <v>0.96819999999999995</v>
      </c>
      <c r="AI191" s="1024">
        <f t="shared" si="103"/>
        <v>0.56404219781120624</v>
      </c>
      <c r="AJ191" s="1005">
        <v>79263</v>
      </c>
      <c r="AK191" s="1005">
        <f t="shared" si="69"/>
        <v>84316</v>
      </c>
      <c r="AL191" s="1005">
        <f t="shared" si="70"/>
        <v>0</v>
      </c>
      <c r="AM191" s="1005">
        <v>167</v>
      </c>
      <c r="AN191" s="1005">
        <v>191.68</v>
      </c>
      <c r="AO191" s="1005">
        <v>191.68</v>
      </c>
      <c r="AP191" s="1005">
        <v>0.9647</v>
      </c>
      <c r="AQ191" s="1024">
        <f t="shared" si="104"/>
        <v>0.49420825704130533</v>
      </c>
      <c r="AR191" s="1005">
        <v>70479</v>
      </c>
      <c r="AS191" s="1005">
        <f t="shared" si="71"/>
        <v>85566</v>
      </c>
      <c r="AT191" s="1005">
        <f t="shared" si="72"/>
        <v>0</v>
      </c>
      <c r="AU191" s="1005">
        <v>167</v>
      </c>
      <c r="AV191" s="1005">
        <v>188.56</v>
      </c>
      <c r="AW191" s="1005">
        <v>188.56</v>
      </c>
      <c r="AX191" s="1005">
        <v>0.96350000000000002</v>
      </c>
      <c r="AY191" s="1024">
        <f t="shared" si="105"/>
        <v>0.49059686277282794</v>
      </c>
      <c r="AZ191" s="1005">
        <v>66605</v>
      </c>
      <c r="BA191" s="1005">
        <f t="shared" si="73"/>
        <v>81458</v>
      </c>
      <c r="BB191" s="1005">
        <f t="shared" si="74"/>
        <v>0</v>
      </c>
      <c r="BC191" s="1005">
        <v>167</v>
      </c>
      <c r="BD191" s="1005">
        <v>162.56</v>
      </c>
      <c r="BE191" s="1005">
        <v>167</v>
      </c>
      <c r="BF191" s="1005">
        <v>0.97460000000000002</v>
      </c>
      <c r="BG191" s="1024">
        <f t="shared" si="106"/>
        <v>0.60385478843874352</v>
      </c>
      <c r="BH191" s="1005">
        <v>73033</v>
      </c>
      <c r="BI191" s="1005">
        <f t="shared" si="75"/>
        <v>72567</v>
      </c>
      <c r="BJ191" s="1005">
        <f t="shared" si="76"/>
        <v>466</v>
      </c>
    </row>
    <row r="192" spans="1:62">
      <c r="A192" s="569" t="s">
        <v>2501</v>
      </c>
      <c r="B192" s="1004">
        <v>186</v>
      </c>
      <c r="C192" s="1005" t="s">
        <v>1611</v>
      </c>
      <c r="D192" s="1005" t="s">
        <v>2011</v>
      </c>
      <c r="E192" s="1004" t="s">
        <v>1274</v>
      </c>
      <c r="F192" s="1005" t="s">
        <v>55</v>
      </c>
      <c r="G192" s="1004">
        <v>167</v>
      </c>
      <c r="H192" s="1005">
        <v>37.44</v>
      </c>
      <c r="I192" s="1005">
        <v>133.6</v>
      </c>
      <c r="J192" s="1005">
        <v>1.0002</v>
      </c>
      <c r="K192" s="1024">
        <f t="shared" si="107"/>
        <v>0.13725664767331433</v>
      </c>
      <c r="L192" s="1005">
        <v>3700</v>
      </c>
      <c r="M192" s="1005">
        <f t="shared" si="63"/>
        <v>16174</v>
      </c>
      <c r="N192" s="1005">
        <f t="shared" si="64"/>
        <v>0</v>
      </c>
      <c r="O192" s="1005">
        <v>167</v>
      </c>
      <c r="P192" s="1005">
        <v>37.92</v>
      </c>
      <c r="Q192" s="1005">
        <v>133.6</v>
      </c>
      <c r="R192" s="1005">
        <v>0.98209999999999997</v>
      </c>
      <c r="S192" s="1024">
        <f t="shared" si="101"/>
        <v>0.13277811805271994</v>
      </c>
      <c r="T192" s="1005">
        <v>3746</v>
      </c>
      <c r="U192" s="1005">
        <f t="shared" si="65"/>
        <v>16927</v>
      </c>
      <c r="V192" s="1005">
        <f t="shared" si="66"/>
        <v>0</v>
      </c>
      <c r="W192" s="1005">
        <v>167</v>
      </c>
      <c r="X192" s="1005">
        <v>43.32</v>
      </c>
      <c r="Y192" s="1005">
        <v>133.6</v>
      </c>
      <c r="Z192" s="1005">
        <v>0.99919999999999998</v>
      </c>
      <c r="AA192" s="1024">
        <f t="shared" si="102"/>
        <v>8.451318354365446E-2</v>
      </c>
      <c r="AB192" s="1005">
        <v>2636</v>
      </c>
      <c r="AC192" s="1005">
        <f t="shared" si="67"/>
        <v>18714</v>
      </c>
      <c r="AD192" s="1005">
        <f t="shared" si="68"/>
        <v>0</v>
      </c>
      <c r="AE192" s="1005">
        <v>167</v>
      </c>
      <c r="AF192" s="1005">
        <v>44.28</v>
      </c>
      <c r="AG192" s="1005">
        <v>133.6</v>
      </c>
      <c r="AH192" s="1005">
        <v>0.99970000000000003</v>
      </c>
      <c r="AI192" s="1024">
        <f t="shared" si="103"/>
        <v>0.11750128702003866</v>
      </c>
      <c r="AJ192" s="1005">
        <v>3871</v>
      </c>
      <c r="AK192" s="1005">
        <f t="shared" si="69"/>
        <v>19767</v>
      </c>
      <c r="AL192" s="1005">
        <f t="shared" si="70"/>
        <v>0</v>
      </c>
      <c r="AM192" s="1005">
        <v>167</v>
      </c>
      <c r="AN192" s="1005">
        <v>39.36</v>
      </c>
      <c r="AO192" s="1005">
        <v>133.6</v>
      </c>
      <c r="AP192" s="1005">
        <v>0.99860000000000004</v>
      </c>
      <c r="AQ192" s="1024">
        <f t="shared" si="104"/>
        <v>0.10135282804440948</v>
      </c>
      <c r="AR192" s="1005">
        <v>2968</v>
      </c>
      <c r="AS192" s="1005">
        <f t="shared" si="71"/>
        <v>17570</v>
      </c>
      <c r="AT192" s="1005">
        <f t="shared" si="72"/>
        <v>0</v>
      </c>
      <c r="AU192" s="1005">
        <v>167</v>
      </c>
      <c r="AV192" s="1005">
        <v>42.12</v>
      </c>
      <c r="AW192" s="1005">
        <v>133.6</v>
      </c>
      <c r="AX192" s="1005">
        <v>0.99929999999999997</v>
      </c>
      <c r="AY192" s="1024">
        <f t="shared" si="105"/>
        <v>0.10578242059723542</v>
      </c>
      <c r="AZ192" s="1005">
        <v>3208</v>
      </c>
      <c r="BA192" s="1005">
        <f t="shared" si="73"/>
        <v>18196</v>
      </c>
      <c r="BB192" s="1005">
        <f t="shared" si="74"/>
        <v>0</v>
      </c>
      <c r="BC192" s="1005">
        <v>167</v>
      </c>
      <c r="BD192" s="1005">
        <v>36.72</v>
      </c>
      <c r="BE192" s="1005">
        <v>133.6</v>
      </c>
      <c r="BF192" s="1005">
        <v>0.99890000000000001</v>
      </c>
      <c r="BG192" s="1024">
        <f t="shared" si="106"/>
        <v>0.10146531730971958</v>
      </c>
      <c r="BH192" s="1005">
        <v>2772</v>
      </c>
      <c r="BI192" s="1005">
        <f t="shared" si="75"/>
        <v>16392</v>
      </c>
      <c r="BJ192" s="1005">
        <f t="shared" si="76"/>
        <v>0</v>
      </c>
    </row>
    <row r="193" spans="1:62">
      <c r="A193" s="569" t="s">
        <v>2502</v>
      </c>
      <c r="B193" s="1004">
        <v>187</v>
      </c>
      <c r="C193" s="1005" t="s">
        <v>1659</v>
      </c>
      <c r="D193" s="1005" t="s">
        <v>2203</v>
      </c>
      <c r="E193" s="1004" t="s">
        <v>1274</v>
      </c>
      <c r="F193" s="1005" t="s">
        <v>55</v>
      </c>
      <c r="G193" s="1004">
        <v>167</v>
      </c>
      <c r="H193" s="1005">
        <v>90.48</v>
      </c>
      <c r="I193" s="1005">
        <v>133.6</v>
      </c>
      <c r="J193" s="1005">
        <v>0.93269999999999997</v>
      </c>
      <c r="K193" s="1024">
        <f t="shared" si="107"/>
        <v>0.27159163473818643</v>
      </c>
      <c r="L193" s="1005">
        <v>17693</v>
      </c>
      <c r="M193" s="1005">
        <f t="shared" si="63"/>
        <v>39087</v>
      </c>
      <c r="N193" s="1005">
        <f t="shared" si="64"/>
        <v>0</v>
      </c>
      <c r="O193" s="1005">
        <v>167</v>
      </c>
      <c r="P193" s="1005">
        <v>90.6</v>
      </c>
      <c r="Q193" s="1005">
        <v>133.6</v>
      </c>
      <c r="R193" s="1005">
        <v>0.92410000000000003</v>
      </c>
      <c r="S193" s="1024">
        <f t="shared" si="101"/>
        <v>0.23641672007405826</v>
      </c>
      <c r="T193" s="1005">
        <v>15936</v>
      </c>
      <c r="U193" s="1005">
        <f t="shared" si="65"/>
        <v>40444</v>
      </c>
      <c r="V193" s="1005">
        <f t="shared" si="66"/>
        <v>0</v>
      </c>
      <c r="W193" s="1005">
        <v>167</v>
      </c>
      <c r="X193" s="1005">
        <v>100.8</v>
      </c>
      <c r="Y193" s="1005">
        <v>133.6</v>
      </c>
      <c r="Z193" s="1005">
        <v>0.92730000000000001</v>
      </c>
      <c r="AA193" s="1024">
        <f t="shared" si="102"/>
        <v>0.23696538800705466</v>
      </c>
      <c r="AB193" s="1005">
        <v>17198</v>
      </c>
      <c r="AC193" s="1005">
        <f t="shared" si="67"/>
        <v>43546</v>
      </c>
      <c r="AD193" s="1005">
        <f t="shared" si="68"/>
        <v>0</v>
      </c>
      <c r="AE193" s="1005">
        <v>167</v>
      </c>
      <c r="AF193" s="1005">
        <v>92.4</v>
      </c>
      <c r="AG193" s="1005">
        <v>133.6</v>
      </c>
      <c r="AH193" s="1005">
        <v>0.93279999999999996</v>
      </c>
      <c r="AI193" s="1024">
        <f t="shared" si="103"/>
        <v>0.22282153330540425</v>
      </c>
      <c r="AJ193" s="1005">
        <v>15318</v>
      </c>
      <c r="AK193" s="1005">
        <f t="shared" si="69"/>
        <v>41247</v>
      </c>
      <c r="AL193" s="1005">
        <f t="shared" si="70"/>
        <v>0</v>
      </c>
      <c r="AM193" s="1005">
        <v>167</v>
      </c>
      <c r="AN193" s="1005">
        <v>65.760000000000005</v>
      </c>
      <c r="AO193" s="1005">
        <v>133.6</v>
      </c>
      <c r="AP193" s="1005">
        <v>0.92259999999999998</v>
      </c>
      <c r="AQ193" s="1024">
        <f t="shared" si="104"/>
        <v>0.29025799256991863</v>
      </c>
      <c r="AR193" s="1005">
        <v>14201</v>
      </c>
      <c r="AS193" s="1005">
        <f t="shared" si="71"/>
        <v>29355</v>
      </c>
      <c r="AT193" s="1005">
        <f t="shared" si="72"/>
        <v>0</v>
      </c>
      <c r="AU193" s="1005">
        <v>167</v>
      </c>
      <c r="AV193" s="1005">
        <v>73.44</v>
      </c>
      <c r="AW193" s="1005">
        <v>133.6</v>
      </c>
      <c r="AX193" s="1005">
        <v>0.92749999999999999</v>
      </c>
      <c r="AY193" s="1024">
        <f t="shared" si="105"/>
        <v>0.27250136165577343</v>
      </c>
      <c r="AZ193" s="1005">
        <v>14409</v>
      </c>
      <c r="BA193" s="1005">
        <f t="shared" si="73"/>
        <v>31726</v>
      </c>
      <c r="BB193" s="1005">
        <f t="shared" si="74"/>
        <v>0</v>
      </c>
      <c r="BC193" s="1005">
        <v>167</v>
      </c>
      <c r="BD193" s="1005">
        <v>74.52</v>
      </c>
      <c r="BE193" s="1005">
        <v>133.6</v>
      </c>
      <c r="BF193" s="1005">
        <v>0.9113</v>
      </c>
      <c r="BG193" s="1024">
        <f t="shared" si="106"/>
        <v>0.23871415049146077</v>
      </c>
      <c r="BH193" s="1005">
        <v>13235</v>
      </c>
      <c r="BI193" s="1005">
        <f t="shared" si="75"/>
        <v>33266</v>
      </c>
      <c r="BJ193" s="1005">
        <f t="shared" si="76"/>
        <v>0</v>
      </c>
    </row>
    <row r="194" spans="1:62">
      <c r="A194" s="569" t="s">
        <v>2503</v>
      </c>
      <c r="B194" s="1004">
        <v>188</v>
      </c>
      <c r="C194" s="1005" t="s">
        <v>1921</v>
      </c>
      <c r="D194" s="1005" t="s">
        <v>2203</v>
      </c>
      <c r="E194" s="1004" t="s">
        <v>1274</v>
      </c>
      <c r="F194" s="1005" t="s">
        <v>55</v>
      </c>
      <c r="G194" s="1004">
        <v>167</v>
      </c>
      <c r="H194" s="1005">
        <v>129</v>
      </c>
      <c r="I194" s="1005">
        <v>133.6</v>
      </c>
      <c r="J194" s="1005">
        <v>0.98960000000000004</v>
      </c>
      <c r="K194" s="1024">
        <f t="shared" si="107"/>
        <v>0.50775193798449614</v>
      </c>
      <c r="L194" s="1005">
        <v>47160</v>
      </c>
      <c r="M194" s="1005">
        <f t="shared" si="63"/>
        <v>55728</v>
      </c>
      <c r="N194" s="1005">
        <f t="shared" si="64"/>
        <v>0</v>
      </c>
      <c r="O194" s="1005">
        <v>167</v>
      </c>
      <c r="P194" s="1005">
        <v>144.30000000000001</v>
      </c>
      <c r="Q194" s="1005">
        <v>144.30000000000001</v>
      </c>
      <c r="R194" s="1005">
        <v>0.98740000000000006</v>
      </c>
      <c r="S194" s="1024">
        <f t="shared" si="101"/>
        <v>0.55650563715079837</v>
      </c>
      <c r="T194" s="1005">
        <v>59746</v>
      </c>
      <c r="U194" s="1005">
        <f t="shared" si="65"/>
        <v>64416</v>
      </c>
      <c r="V194" s="1005">
        <f t="shared" si="66"/>
        <v>0</v>
      </c>
      <c r="W194" s="1005">
        <v>167</v>
      </c>
      <c r="X194" s="1005">
        <v>131.28</v>
      </c>
      <c r="Y194" s="1005">
        <v>133.6</v>
      </c>
      <c r="Z194" s="1005">
        <v>0.98619999999999997</v>
      </c>
      <c r="AA194" s="1024">
        <f t="shared" si="102"/>
        <v>0.44378216196086395</v>
      </c>
      <c r="AB194" s="1005">
        <v>41947</v>
      </c>
      <c r="AC194" s="1005">
        <f t="shared" si="67"/>
        <v>56713</v>
      </c>
      <c r="AD194" s="1005">
        <f t="shared" si="68"/>
        <v>0</v>
      </c>
      <c r="AE194" s="1005">
        <v>167</v>
      </c>
      <c r="AF194" s="1005">
        <v>132.6</v>
      </c>
      <c r="AG194" s="1005">
        <v>133.6</v>
      </c>
      <c r="AH194" s="1005">
        <v>0.98150000000000004</v>
      </c>
      <c r="AI194" s="1024">
        <f t="shared" si="103"/>
        <v>0.45603642615027817</v>
      </c>
      <c r="AJ194" s="1005">
        <v>44990</v>
      </c>
      <c r="AK194" s="1005">
        <f t="shared" si="69"/>
        <v>59193</v>
      </c>
      <c r="AL194" s="1005">
        <f t="shared" si="70"/>
        <v>0</v>
      </c>
      <c r="AM194" s="1005">
        <v>167</v>
      </c>
      <c r="AN194" s="1005">
        <v>135.6</v>
      </c>
      <c r="AO194" s="1005">
        <v>135.6</v>
      </c>
      <c r="AP194" s="1005">
        <v>0.97909999999999997</v>
      </c>
      <c r="AQ194" s="1024">
        <f t="shared" si="104"/>
        <v>0.36204086973070704</v>
      </c>
      <c r="AR194" s="1005">
        <v>36525</v>
      </c>
      <c r="AS194" s="1005">
        <f t="shared" si="71"/>
        <v>60532</v>
      </c>
      <c r="AT194" s="1005">
        <f t="shared" si="72"/>
        <v>0</v>
      </c>
      <c r="AU194" s="1005">
        <v>167</v>
      </c>
      <c r="AV194" s="1005">
        <v>118.2</v>
      </c>
      <c r="AW194" s="1005">
        <v>133.6</v>
      </c>
      <c r="AX194" s="1005">
        <v>0.97989999999999999</v>
      </c>
      <c r="AY194" s="1024">
        <f t="shared" si="105"/>
        <v>0.3516050949426584</v>
      </c>
      <c r="AZ194" s="1005">
        <v>29923</v>
      </c>
      <c r="BA194" s="1005">
        <f t="shared" si="73"/>
        <v>51062</v>
      </c>
      <c r="BB194" s="1005">
        <f t="shared" si="74"/>
        <v>0</v>
      </c>
      <c r="BC194" s="1005">
        <v>167</v>
      </c>
      <c r="BD194" s="1005">
        <v>105</v>
      </c>
      <c r="BE194" s="1005">
        <v>133.6</v>
      </c>
      <c r="BF194" s="1005">
        <v>0.97440000000000004</v>
      </c>
      <c r="BG194" s="1024">
        <f t="shared" si="106"/>
        <v>0.53239887352790582</v>
      </c>
      <c r="BH194" s="1005">
        <v>41591</v>
      </c>
      <c r="BI194" s="1005">
        <f t="shared" si="75"/>
        <v>46872</v>
      </c>
      <c r="BJ194" s="1005">
        <f t="shared" si="76"/>
        <v>0</v>
      </c>
    </row>
    <row r="195" spans="1:62">
      <c r="A195" s="569" t="s">
        <v>2504</v>
      </c>
      <c r="B195" s="1004">
        <v>189</v>
      </c>
      <c r="C195" s="1005" t="s">
        <v>2077</v>
      </c>
      <c r="D195" s="1005" t="s">
        <v>2203</v>
      </c>
      <c r="E195" s="1004" t="s">
        <v>1274</v>
      </c>
      <c r="F195" s="1005" t="s">
        <v>55</v>
      </c>
      <c r="G195" s="1004">
        <v>167</v>
      </c>
      <c r="H195" s="1005">
        <v>42.2</v>
      </c>
      <c r="I195" s="1005">
        <v>133.6</v>
      </c>
      <c r="J195" s="1005">
        <v>0.98540000000000005</v>
      </c>
      <c r="K195" s="1024">
        <f t="shared" si="107"/>
        <v>0.49443786203264872</v>
      </c>
      <c r="L195" s="1005">
        <v>15023</v>
      </c>
      <c r="M195" s="1005">
        <f t="shared" si="63"/>
        <v>18230</v>
      </c>
      <c r="N195" s="1005">
        <f t="shared" si="64"/>
        <v>0</v>
      </c>
      <c r="O195" s="1005">
        <v>167</v>
      </c>
      <c r="P195" s="1005">
        <v>42</v>
      </c>
      <c r="Q195" s="1005">
        <v>133.6</v>
      </c>
      <c r="R195" s="1005">
        <v>0.97919999999999996</v>
      </c>
      <c r="S195" s="1024">
        <f t="shared" si="101"/>
        <v>0.31928443420378905</v>
      </c>
      <c r="T195" s="1005">
        <v>9977</v>
      </c>
      <c r="U195" s="1005">
        <f t="shared" si="65"/>
        <v>18749</v>
      </c>
      <c r="V195" s="1005">
        <f t="shared" si="66"/>
        <v>0</v>
      </c>
      <c r="W195" s="1005">
        <v>167</v>
      </c>
      <c r="X195" s="1005">
        <v>41.04</v>
      </c>
      <c r="Y195" s="1005">
        <v>133.6</v>
      </c>
      <c r="Z195" s="1005">
        <v>0.95369999999999999</v>
      </c>
      <c r="AA195" s="1024">
        <f t="shared" si="102"/>
        <v>0.33642652155079056</v>
      </c>
      <c r="AB195" s="1005">
        <v>9941</v>
      </c>
      <c r="AC195" s="1005">
        <f t="shared" si="67"/>
        <v>17729</v>
      </c>
      <c r="AD195" s="1005">
        <f t="shared" si="68"/>
        <v>0</v>
      </c>
      <c r="AE195" s="1005">
        <v>167</v>
      </c>
      <c r="AF195" s="1005">
        <v>44.08</v>
      </c>
      <c r="AG195" s="1005">
        <v>133.6</v>
      </c>
      <c r="AH195" s="1005">
        <v>0.97219999999999995</v>
      </c>
      <c r="AI195" s="1024">
        <f t="shared" si="103"/>
        <v>0.227500585445817</v>
      </c>
      <c r="AJ195" s="1005">
        <v>7461</v>
      </c>
      <c r="AK195" s="1005">
        <f t="shared" si="69"/>
        <v>19677</v>
      </c>
      <c r="AL195" s="1005">
        <f t="shared" si="70"/>
        <v>0</v>
      </c>
      <c r="AM195" s="1005">
        <v>167</v>
      </c>
      <c r="AN195" s="1005">
        <v>30.8</v>
      </c>
      <c r="AO195" s="1005">
        <v>133.6</v>
      </c>
      <c r="AP195" s="1005">
        <v>0.97689999999999999</v>
      </c>
      <c r="AQ195" s="1024">
        <f t="shared" si="104"/>
        <v>0.18572825024437928</v>
      </c>
      <c r="AR195" s="1005">
        <v>4256</v>
      </c>
      <c r="AS195" s="1005">
        <f t="shared" si="71"/>
        <v>13749</v>
      </c>
      <c r="AT195" s="1005">
        <f t="shared" si="72"/>
        <v>0</v>
      </c>
      <c r="AU195" s="1005">
        <v>167</v>
      </c>
      <c r="AV195" s="1005">
        <v>44</v>
      </c>
      <c r="AW195" s="1005">
        <v>133.6</v>
      </c>
      <c r="AX195" s="1005">
        <v>0.99050000000000005</v>
      </c>
      <c r="AY195" s="1024">
        <f t="shared" si="105"/>
        <v>0.34248737373737376</v>
      </c>
      <c r="AZ195" s="1005">
        <v>10850</v>
      </c>
      <c r="BA195" s="1005">
        <f t="shared" si="73"/>
        <v>19008</v>
      </c>
      <c r="BB195" s="1005">
        <f t="shared" si="74"/>
        <v>0</v>
      </c>
      <c r="BC195" s="1005">
        <v>167</v>
      </c>
      <c r="BD195" s="1005">
        <v>48.48</v>
      </c>
      <c r="BE195" s="1005">
        <v>133.6</v>
      </c>
      <c r="BF195" s="1005">
        <v>0.99009999999999998</v>
      </c>
      <c r="BG195" s="1024">
        <f t="shared" si="106"/>
        <v>0.40610915930302716</v>
      </c>
      <c r="BH195" s="1005">
        <v>14648</v>
      </c>
      <c r="BI195" s="1005">
        <f t="shared" si="75"/>
        <v>21641</v>
      </c>
      <c r="BJ195" s="1005">
        <f t="shared" si="76"/>
        <v>0</v>
      </c>
    </row>
    <row r="196" spans="1:62">
      <c r="A196" s="569" t="s">
        <v>2505</v>
      </c>
      <c r="B196" s="1004">
        <v>190</v>
      </c>
      <c r="C196" s="1005" t="s">
        <v>1837</v>
      </c>
      <c r="D196" s="1005" t="s">
        <v>2011</v>
      </c>
      <c r="E196" s="1004" t="s">
        <v>1274</v>
      </c>
      <c r="F196" s="1005" t="s">
        <v>55</v>
      </c>
      <c r="G196" s="1004">
        <v>167</v>
      </c>
      <c r="H196" s="1005">
        <v>126</v>
      </c>
      <c r="I196" s="1005">
        <v>133.6</v>
      </c>
      <c r="J196" s="1005">
        <v>0.82879999999999998</v>
      </c>
      <c r="K196" s="1024">
        <f t="shared" si="107"/>
        <v>0.22053571428571428</v>
      </c>
      <c r="L196" s="1005">
        <v>20007</v>
      </c>
      <c r="M196" s="1005">
        <f t="shared" si="63"/>
        <v>54432</v>
      </c>
      <c r="N196" s="1005">
        <f t="shared" si="64"/>
        <v>0</v>
      </c>
      <c r="O196" s="1005">
        <v>167</v>
      </c>
      <c r="P196" s="1005">
        <v>139.76</v>
      </c>
      <c r="Q196" s="1005">
        <v>139.76</v>
      </c>
      <c r="R196" s="1005">
        <v>0.82330000000000003</v>
      </c>
      <c r="S196" s="1024">
        <f t="shared" si="101"/>
        <v>0.22962751814169916</v>
      </c>
      <c r="T196" s="1005">
        <v>23877</v>
      </c>
      <c r="U196" s="1005">
        <f t="shared" si="65"/>
        <v>62389</v>
      </c>
      <c r="V196" s="1005">
        <f t="shared" si="66"/>
        <v>0</v>
      </c>
      <c r="W196" s="1005">
        <v>167</v>
      </c>
      <c r="X196" s="1005">
        <v>126.64</v>
      </c>
      <c r="Y196" s="1005">
        <v>133.6</v>
      </c>
      <c r="Z196" s="1005">
        <v>0.81769999999999998</v>
      </c>
      <c r="AA196" s="1024">
        <f t="shared" si="102"/>
        <v>0.21285182845511336</v>
      </c>
      <c r="AB196" s="1005">
        <v>19408</v>
      </c>
      <c r="AC196" s="1005">
        <f t="shared" si="67"/>
        <v>54708</v>
      </c>
      <c r="AD196" s="1005">
        <f t="shared" si="68"/>
        <v>0</v>
      </c>
      <c r="AE196" s="1005">
        <v>167</v>
      </c>
      <c r="AF196" s="1005">
        <v>121.92</v>
      </c>
      <c r="AG196" s="1005">
        <v>133.6</v>
      </c>
      <c r="AH196" s="1005">
        <v>0.80889999999999995</v>
      </c>
      <c r="AI196" s="1024">
        <f t="shared" si="103"/>
        <v>0.3205543737476364</v>
      </c>
      <c r="AJ196" s="1005">
        <v>29077</v>
      </c>
      <c r="AK196" s="1005">
        <f t="shared" si="69"/>
        <v>54425</v>
      </c>
      <c r="AL196" s="1005">
        <f t="shared" si="70"/>
        <v>0</v>
      </c>
      <c r="AM196" s="1005">
        <v>167</v>
      </c>
      <c r="AN196" s="1005">
        <v>186.64</v>
      </c>
      <c r="AO196" s="1005">
        <v>186.64</v>
      </c>
      <c r="AP196" s="1005">
        <v>0.78680000000000005</v>
      </c>
      <c r="AQ196" s="1024">
        <f t="shared" si="104"/>
        <v>0.24083941715175899</v>
      </c>
      <c r="AR196" s="1005">
        <v>33443</v>
      </c>
      <c r="AS196" s="1005">
        <f t="shared" si="71"/>
        <v>83316</v>
      </c>
      <c r="AT196" s="1005">
        <f t="shared" si="72"/>
        <v>0</v>
      </c>
      <c r="AU196" s="1005">
        <v>167</v>
      </c>
      <c r="AV196" s="1005">
        <v>173.92</v>
      </c>
      <c r="AW196" s="1005">
        <v>173.92</v>
      </c>
      <c r="AX196" s="1005">
        <v>0.79339999999999999</v>
      </c>
      <c r="AY196" s="1024">
        <f t="shared" si="105"/>
        <v>0.27935896453030767</v>
      </c>
      <c r="AZ196" s="1005">
        <v>34982</v>
      </c>
      <c r="BA196" s="1005">
        <f t="shared" si="73"/>
        <v>75133</v>
      </c>
      <c r="BB196" s="1005">
        <f t="shared" si="74"/>
        <v>0</v>
      </c>
      <c r="BC196" s="1005">
        <v>167</v>
      </c>
      <c r="BD196" s="1005">
        <v>175.52</v>
      </c>
      <c r="BE196" s="1005">
        <v>175.52</v>
      </c>
      <c r="BF196" s="1005">
        <v>0.76570000000000005</v>
      </c>
      <c r="BG196" s="1024">
        <f t="shared" si="106"/>
        <v>0.37067276590113801</v>
      </c>
      <c r="BH196" s="1005">
        <v>48405</v>
      </c>
      <c r="BI196" s="1005">
        <f t="shared" si="75"/>
        <v>78352</v>
      </c>
      <c r="BJ196" s="1005">
        <f t="shared" si="76"/>
        <v>0</v>
      </c>
    </row>
    <row r="197" spans="1:62">
      <c r="A197" s="569" t="s">
        <v>2506</v>
      </c>
      <c r="B197" s="1004">
        <v>191</v>
      </c>
      <c r="C197" s="1005" t="s">
        <v>2507</v>
      </c>
      <c r="D197" s="1005" t="s">
        <v>2011</v>
      </c>
      <c r="E197" s="1004" t="s">
        <v>1274</v>
      </c>
      <c r="F197" s="1005" t="s">
        <v>55</v>
      </c>
      <c r="G197" s="1004">
        <v>167</v>
      </c>
      <c r="H197" s="1005">
        <v>98.24</v>
      </c>
      <c r="I197" s="1005">
        <v>133.6</v>
      </c>
      <c r="J197" s="1005">
        <v>0.99550000000000005</v>
      </c>
      <c r="K197" s="1024">
        <f t="shared" si="107"/>
        <v>2.2182071118349619E-2</v>
      </c>
      <c r="L197" s="1005">
        <v>1569</v>
      </c>
      <c r="M197" s="1005">
        <f t="shared" si="63"/>
        <v>42440</v>
      </c>
      <c r="N197" s="1005">
        <f t="shared" si="64"/>
        <v>0</v>
      </c>
      <c r="O197" s="1005">
        <v>167</v>
      </c>
      <c r="P197" s="1005">
        <v>101.84</v>
      </c>
      <c r="Q197" s="1005">
        <v>133.6</v>
      </c>
      <c r="R197" s="1005">
        <v>0.98650000000000004</v>
      </c>
      <c r="S197" s="1024">
        <f t="shared" si="101"/>
        <v>0.20573068443858802</v>
      </c>
      <c r="T197" s="1005">
        <v>15588</v>
      </c>
      <c r="U197" s="1005">
        <f t="shared" si="65"/>
        <v>45461</v>
      </c>
      <c r="V197" s="1005">
        <f t="shared" si="66"/>
        <v>0</v>
      </c>
      <c r="W197" s="1005">
        <v>167</v>
      </c>
      <c r="X197" s="1005">
        <v>112.56</v>
      </c>
      <c r="Y197" s="1005">
        <v>133.6</v>
      </c>
      <c r="Z197" s="1005">
        <v>0.92020000000000002</v>
      </c>
      <c r="AA197" s="1024">
        <f t="shared" si="102"/>
        <v>0.10547461107162601</v>
      </c>
      <c r="AB197" s="1005">
        <v>8548</v>
      </c>
      <c r="AC197" s="1005">
        <f t="shared" si="67"/>
        <v>48626</v>
      </c>
      <c r="AD197" s="1005">
        <f t="shared" si="68"/>
        <v>0</v>
      </c>
      <c r="AE197" s="1005">
        <v>167</v>
      </c>
      <c r="AF197" s="1005">
        <v>47.2</v>
      </c>
      <c r="AG197" s="1005">
        <v>133.6</v>
      </c>
      <c r="AH197" s="1005">
        <v>0.73499999999999999</v>
      </c>
      <c r="AI197" s="1024">
        <f t="shared" si="103"/>
        <v>0.10402428467286312</v>
      </c>
      <c r="AJ197" s="1005">
        <v>3653</v>
      </c>
      <c r="AK197" s="1005">
        <f t="shared" si="69"/>
        <v>21070</v>
      </c>
      <c r="AL197" s="1005">
        <f t="shared" si="70"/>
        <v>0</v>
      </c>
      <c r="AM197" s="1005">
        <v>167</v>
      </c>
      <c r="AN197" s="1005">
        <v>46.16</v>
      </c>
      <c r="AO197" s="1005">
        <v>133.6</v>
      </c>
      <c r="AP197" s="1005">
        <v>0.79290000000000005</v>
      </c>
      <c r="AQ197" s="1024">
        <f t="shared" si="104"/>
        <v>0.14570637893442165</v>
      </c>
      <c r="AR197" s="1005">
        <v>5004</v>
      </c>
      <c r="AS197" s="1005">
        <f t="shared" si="71"/>
        <v>20606</v>
      </c>
      <c r="AT197" s="1005">
        <f t="shared" si="72"/>
        <v>0</v>
      </c>
      <c r="AU197" s="1005">
        <v>167</v>
      </c>
      <c r="AV197" s="1005">
        <v>51.68</v>
      </c>
      <c r="AW197" s="1005">
        <v>133.6</v>
      </c>
      <c r="AX197" s="1005">
        <v>0.84499999999999997</v>
      </c>
      <c r="AY197" s="1024">
        <f t="shared" si="105"/>
        <v>0.18022230822153423</v>
      </c>
      <c r="AZ197" s="1005">
        <v>6706</v>
      </c>
      <c r="BA197" s="1005">
        <f t="shared" si="73"/>
        <v>22326</v>
      </c>
      <c r="BB197" s="1005">
        <f t="shared" si="74"/>
        <v>0</v>
      </c>
      <c r="BC197" s="1005">
        <v>167</v>
      </c>
      <c r="BD197" s="1005">
        <v>105.12</v>
      </c>
      <c r="BE197" s="1005">
        <v>133.6</v>
      </c>
      <c r="BF197" s="1005">
        <v>0.93920000000000003</v>
      </c>
      <c r="BG197" s="1024">
        <f t="shared" si="106"/>
        <v>0.1572703392743163</v>
      </c>
      <c r="BH197" s="1005">
        <v>12300</v>
      </c>
      <c r="BI197" s="1005">
        <f t="shared" si="75"/>
        <v>46926</v>
      </c>
      <c r="BJ197" s="1005">
        <f t="shared" si="76"/>
        <v>0</v>
      </c>
    </row>
    <row r="198" spans="1:62">
      <c r="A198" s="569" t="s">
        <v>2508</v>
      </c>
      <c r="B198" s="1004">
        <v>192</v>
      </c>
      <c r="C198" s="1005" t="s">
        <v>1367</v>
      </c>
      <c r="D198" s="1005" t="s">
        <v>2054</v>
      </c>
      <c r="E198" s="1004" t="s">
        <v>1274</v>
      </c>
      <c r="F198" s="1005" t="s">
        <v>55</v>
      </c>
      <c r="G198" s="1004">
        <v>167</v>
      </c>
      <c r="H198" s="1005">
        <v>167.8</v>
      </c>
      <c r="I198" s="1005">
        <v>167.8</v>
      </c>
      <c r="J198" s="1005">
        <v>0.77510000000000001</v>
      </c>
      <c r="K198" s="1024">
        <f t="shared" si="107"/>
        <v>0.21940802542709573</v>
      </c>
      <c r="L198" s="1005">
        <v>26508</v>
      </c>
      <c r="M198" s="1005">
        <f t="shared" si="63"/>
        <v>72490</v>
      </c>
      <c r="N198" s="1005">
        <f t="shared" si="64"/>
        <v>0</v>
      </c>
      <c r="O198" s="1005">
        <v>167</v>
      </c>
      <c r="P198" s="1005">
        <v>179.8</v>
      </c>
      <c r="Q198" s="1005">
        <v>179.8</v>
      </c>
      <c r="R198" s="1005">
        <v>0.79700000000000004</v>
      </c>
      <c r="S198" s="1024">
        <f t="shared" si="101"/>
        <v>0.2937702584711806</v>
      </c>
      <c r="T198" s="1005">
        <v>39298</v>
      </c>
      <c r="U198" s="1005">
        <f t="shared" si="65"/>
        <v>80263</v>
      </c>
      <c r="V198" s="1005">
        <f t="shared" si="66"/>
        <v>0</v>
      </c>
      <c r="W198" s="1005">
        <v>167</v>
      </c>
      <c r="X198" s="1005">
        <v>195.6</v>
      </c>
      <c r="Y198" s="1005">
        <v>195.6</v>
      </c>
      <c r="Z198" s="1005">
        <v>0.79139999999999999</v>
      </c>
      <c r="AA198" s="1024">
        <f t="shared" si="102"/>
        <v>0.39051493978641216</v>
      </c>
      <c r="AB198" s="1005">
        <v>54997</v>
      </c>
      <c r="AC198" s="1005">
        <f t="shared" si="67"/>
        <v>84499</v>
      </c>
      <c r="AD198" s="1005">
        <f t="shared" si="68"/>
        <v>0</v>
      </c>
      <c r="AE198" s="1005">
        <v>167</v>
      </c>
      <c r="AF198" s="1005">
        <v>203.6</v>
      </c>
      <c r="AG198" s="1005">
        <v>203.6</v>
      </c>
      <c r="AH198" s="1005">
        <v>0.76319999999999999</v>
      </c>
      <c r="AI198" s="1024">
        <f t="shared" si="103"/>
        <v>0.48599008175423031</v>
      </c>
      <c r="AJ198" s="1005">
        <v>73617</v>
      </c>
      <c r="AK198" s="1005">
        <f t="shared" si="69"/>
        <v>90887</v>
      </c>
      <c r="AL198" s="1005">
        <f t="shared" si="70"/>
        <v>0</v>
      </c>
      <c r="AM198" s="1005">
        <v>167</v>
      </c>
      <c r="AN198" s="1005">
        <v>197.2</v>
      </c>
      <c r="AO198" s="1005">
        <v>197.2</v>
      </c>
      <c r="AP198" s="1005">
        <v>0.70640000000000003</v>
      </c>
      <c r="AQ198" s="1024">
        <f t="shared" si="104"/>
        <v>0.34085394446989031</v>
      </c>
      <c r="AR198" s="1005">
        <v>50009</v>
      </c>
      <c r="AS198" s="1005">
        <f t="shared" si="71"/>
        <v>88030</v>
      </c>
      <c r="AT198" s="1005">
        <f t="shared" si="72"/>
        <v>0</v>
      </c>
      <c r="AU198" s="1005">
        <v>167</v>
      </c>
      <c r="AV198" s="1005">
        <v>51.2</v>
      </c>
      <c r="AW198" s="1005">
        <v>167</v>
      </c>
      <c r="AX198" s="1005">
        <v>0.62050000000000005</v>
      </c>
      <c r="AY198" s="1024">
        <f t="shared" si="105"/>
        <v>0.236083984375</v>
      </c>
      <c r="AZ198" s="1005">
        <v>8703</v>
      </c>
      <c r="BA198" s="1005">
        <f t="shared" si="73"/>
        <v>22118</v>
      </c>
      <c r="BB198" s="1005">
        <f t="shared" si="74"/>
        <v>0</v>
      </c>
      <c r="BC198" s="1005">
        <v>167</v>
      </c>
      <c r="BD198" s="1005">
        <v>55</v>
      </c>
      <c r="BE198" s="1005">
        <v>167</v>
      </c>
      <c r="BF198" s="1005">
        <v>0.56310000000000004</v>
      </c>
      <c r="BG198" s="1024">
        <f t="shared" si="106"/>
        <v>0.16957478005865104</v>
      </c>
      <c r="BH198" s="1005">
        <v>6939</v>
      </c>
      <c r="BI198" s="1005">
        <f t="shared" si="75"/>
        <v>24552</v>
      </c>
      <c r="BJ198" s="1005">
        <f t="shared" si="76"/>
        <v>0</v>
      </c>
    </row>
    <row r="199" spans="1:62">
      <c r="A199" s="569" t="s">
        <v>2509</v>
      </c>
      <c r="B199" s="1004">
        <v>193</v>
      </c>
      <c r="C199" s="1005" t="s">
        <v>1922</v>
      </c>
      <c r="D199" s="1005" t="s">
        <v>2011</v>
      </c>
      <c r="E199" s="1004" t="s">
        <v>1274</v>
      </c>
      <c r="F199" s="1005" t="s">
        <v>55</v>
      </c>
      <c r="G199" s="1004">
        <v>167</v>
      </c>
      <c r="H199" s="1005">
        <v>124.32</v>
      </c>
      <c r="I199" s="1005">
        <v>133.6</v>
      </c>
      <c r="J199" s="1005">
        <v>0.72870000000000001</v>
      </c>
      <c r="K199" s="1024">
        <f t="shared" si="107"/>
        <v>0.32311329186329191</v>
      </c>
      <c r="L199" s="1005">
        <v>28922</v>
      </c>
      <c r="M199" s="1005">
        <f t="shared" ref="M199:M262" si="108">+ROUND(24*30*H199*0.6,0)</f>
        <v>53706</v>
      </c>
      <c r="N199" s="1005">
        <f t="shared" ref="N199:N262" si="109">+MAX((L199-M199),0)</f>
        <v>0</v>
      </c>
      <c r="O199" s="1005">
        <v>167</v>
      </c>
      <c r="P199" s="1005">
        <v>177.84</v>
      </c>
      <c r="Q199" s="1005">
        <v>177.84</v>
      </c>
      <c r="R199" s="1005">
        <v>0.7359</v>
      </c>
      <c r="S199" s="1024">
        <f t="shared" si="101"/>
        <v>0.21347870987090004</v>
      </c>
      <c r="T199" s="1005">
        <v>28246</v>
      </c>
      <c r="U199" s="1005">
        <f t="shared" ref="U199:U262" si="110">+ROUND(24*31*P199*0.6,0)</f>
        <v>79388</v>
      </c>
      <c r="V199" s="1005">
        <f t="shared" ref="V199:V262" si="111">+MAX((T199-U199),0)</f>
        <v>0</v>
      </c>
      <c r="W199" s="1005">
        <v>167</v>
      </c>
      <c r="X199" s="1005">
        <v>178.08</v>
      </c>
      <c r="Y199" s="1005">
        <v>178.08</v>
      </c>
      <c r="Z199" s="1005">
        <v>0.74809999999999999</v>
      </c>
      <c r="AA199" s="1024">
        <f t="shared" si="102"/>
        <v>0.21120345412798242</v>
      </c>
      <c r="AB199" s="1005">
        <v>27080</v>
      </c>
      <c r="AC199" s="1005">
        <f t="shared" ref="AC199:AC262" si="112">+ROUND(24*30*X199*0.6,0)</f>
        <v>76931</v>
      </c>
      <c r="AD199" s="1005">
        <f t="shared" ref="AD199:AD262" si="113">+MAX((AB199-AC199),0)</f>
        <v>0</v>
      </c>
      <c r="AE199" s="1005">
        <v>167</v>
      </c>
      <c r="AF199" s="1005">
        <v>182.88</v>
      </c>
      <c r="AG199" s="1005">
        <v>182.88</v>
      </c>
      <c r="AH199" s="1005">
        <v>0.74309999999999998</v>
      </c>
      <c r="AI199" s="1024">
        <f t="shared" si="103"/>
        <v>0.20002540005080011</v>
      </c>
      <c r="AJ199" s="1005">
        <v>27216</v>
      </c>
      <c r="AK199" s="1005">
        <f t="shared" ref="AK199:AK262" si="114">+ROUND(24*31*AF199*0.6,0)</f>
        <v>81638</v>
      </c>
      <c r="AL199" s="1005">
        <f t="shared" ref="AL199:AL262" si="115">+MAX((AJ199-AK199),0)</f>
        <v>0</v>
      </c>
      <c r="AM199" s="1005">
        <v>167</v>
      </c>
      <c r="AN199" s="1005">
        <v>175.76</v>
      </c>
      <c r="AO199" s="1005">
        <v>175.76</v>
      </c>
      <c r="AP199" s="1005">
        <v>0.74129999999999996</v>
      </c>
      <c r="AQ199" s="1024">
        <f t="shared" si="104"/>
        <v>0.20329530493683959</v>
      </c>
      <c r="AR199" s="1005">
        <v>26584</v>
      </c>
      <c r="AS199" s="1005">
        <f t="shared" ref="AS199:AS262" si="116">+ROUND(24*31*AN199*0.6,0)</f>
        <v>78459</v>
      </c>
      <c r="AT199" s="1005">
        <f t="shared" ref="AT199:AT262" si="117">+MAX((AR199-AS199),0)</f>
        <v>0</v>
      </c>
      <c r="AU199" s="1005">
        <v>167</v>
      </c>
      <c r="AV199" s="1005">
        <v>167.92</v>
      </c>
      <c r="AW199" s="1005">
        <v>167.92</v>
      </c>
      <c r="AX199" s="1005">
        <v>0.73129999999999995</v>
      </c>
      <c r="AY199" s="1024">
        <f t="shared" si="105"/>
        <v>0.18648926737599916</v>
      </c>
      <c r="AZ199" s="1005">
        <v>22547</v>
      </c>
      <c r="BA199" s="1005">
        <f t="shared" ref="BA199:BA262" si="118">+ROUND(24*30*AV199*0.6,0)</f>
        <v>72541</v>
      </c>
      <c r="BB199" s="1005">
        <f t="shared" ref="BB199:BB262" si="119">+MAX((AZ199-BA199),0)</f>
        <v>0</v>
      </c>
      <c r="BC199" s="1005">
        <v>167</v>
      </c>
      <c r="BD199" s="1005">
        <v>59.76</v>
      </c>
      <c r="BE199" s="1005">
        <v>133.6</v>
      </c>
      <c r="BF199" s="1005">
        <v>0.73129999999999995</v>
      </c>
      <c r="BG199" s="1024">
        <f t="shared" si="106"/>
        <v>5.4744065869211621E-2</v>
      </c>
      <c r="BH199" s="1005">
        <v>2434</v>
      </c>
      <c r="BI199" s="1005">
        <f t="shared" ref="BI199:BI262" si="120">+ROUND(24*31*BD199*0.6,0)</f>
        <v>26677</v>
      </c>
      <c r="BJ199" s="1005">
        <f t="shared" ref="BJ199:BJ262" si="121">+MAX((BH199-BI199),0)</f>
        <v>0</v>
      </c>
    </row>
    <row r="200" spans="1:62">
      <c r="A200" s="569" t="s">
        <v>2510</v>
      </c>
      <c r="B200" s="1004">
        <v>194</v>
      </c>
      <c r="C200" s="1005" t="s">
        <v>2511</v>
      </c>
      <c r="D200" s="1005" t="s">
        <v>2203</v>
      </c>
      <c r="E200" s="1004" t="s">
        <v>1274</v>
      </c>
      <c r="F200" s="1005" t="s">
        <v>55</v>
      </c>
      <c r="G200" s="1004"/>
      <c r="H200" s="1005"/>
      <c r="I200" s="1005"/>
      <c r="J200" s="1005"/>
      <c r="K200" s="1024">
        <v>0</v>
      </c>
      <c r="L200" s="1005"/>
      <c r="M200" s="1005">
        <f t="shared" si="108"/>
        <v>0</v>
      </c>
      <c r="N200" s="1005">
        <f t="shared" si="109"/>
        <v>0</v>
      </c>
      <c r="O200" s="1005">
        <v>167</v>
      </c>
      <c r="P200" s="1005">
        <v>21.6</v>
      </c>
      <c r="Q200" s="1005">
        <v>133.6</v>
      </c>
      <c r="R200" s="1005">
        <v>0.80520000000000003</v>
      </c>
      <c r="S200" s="1024">
        <f t="shared" si="101"/>
        <v>3.3228793309438467E-2</v>
      </c>
      <c r="T200" s="1005">
        <v>534</v>
      </c>
      <c r="U200" s="1005">
        <f t="shared" si="110"/>
        <v>9642</v>
      </c>
      <c r="V200" s="1005">
        <f t="shared" si="111"/>
        <v>0</v>
      </c>
      <c r="W200" s="1005">
        <v>167</v>
      </c>
      <c r="X200" s="1005">
        <v>19.84</v>
      </c>
      <c r="Y200" s="1005">
        <v>133.6</v>
      </c>
      <c r="Z200" s="1005">
        <v>0.81720000000000004</v>
      </c>
      <c r="AA200" s="1024">
        <f t="shared" si="102"/>
        <v>0.28351814516129031</v>
      </c>
      <c r="AB200" s="1005">
        <v>4050</v>
      </c>
      <c r="AC200" s="1005">
        <f t="shared" si="112"/>
        <v>8571</v>
      </c>
      <c r="AD200" s="1005">
        <f t="shared" si="113"/>
        <v>0</v>
      </c>
      <c r="AE200" s="1005">
        <v>167</v>
      </c>
      <c r="AF200" s="1005">
        <v>18.72</v>
      </c>
      <c r="AG200" s="1005">
        <v>133.6</v>
      </c>
      <c r="AH200" s="1005">
        <v>0.77900000000000003</v>
      </c>
      <c r="AI200" s="1024">
        <f t="shared" si="103"/>
        <v>0.32036922157889902</v>
      </c>
      <c r="AJ200" s="1005">
        <v>4462</v>
      </c>
      <c r="AK200" s="1005">
        <f t="shared" si="114"/>
        <v>8357</v>
      </c>
      <c r="AL200" s="1005">
        <f t="shared" si="115"/>
        <v>0</v>
      </c>
      <c r="AM200" s="1005">
        <v>167</v>
      </c>
      <c r="AN200" s="1005">
        <v>16.64</v>
      </c>
      <c r="AO200" s="1005">
        <v>133.6</v>
      </c>
      <c r="AP200" s="1005">
        <v>0.7873</v>
      </c>
      <c r="AQ200" s="1024">
        <f t="shared" si="104"/>
        <v>0.37753954714640198</v>
      </c>
      <c r="AR200" s="1005">
        <v>4674</v>
      </c>
      <c r="AS200" s="1005">
        <f t="shared" si="116"/>
        <v>7428</v>
      </c>
      <c r="AT200" s="1005">
        <f t="shared" si="117"/>
        <v>0</v>
      </c>
      <c r="AU200" s="1005">
        <v>167</v>
      </c>
      <c r="AV200" s="1005">
        <v>23.36</v>
      </c>
      <c r="AW200" s="1005">
        <v>133.6</v>
      </c>
      <c r="AX200" s="1005">
        <v>0.87029999999999996</v>
      </c>
      <c r="AY200" s="1024">
        <f t="shared" si="105"/>
        <v>0.37706906392694062</v>
      </c>
      <c r="AZ200" s="1005">
        <v>6342</v>
      </c>
      <c r="BA200" s="1005">
        <f t="shared" si="118"/>
        <v>10092</v>
      </c>
      <c r="BB200" s="1005">
        <f t="shared" si="119"/>
        <v>0</v>
      </c>
      <c r="BC200" s="1005">
        <v>167</v>
      </c>
      <c r="BD200" s="1005">
        <v>20.8</v>
      </c>
      <c r="BE200" s="1005">
        <v>133.6</v>
      </c>
      <c r="BF200" s="1005">
        <v>0.8619</v>
      </c>
      <c r="BG200" s="1024">
        <f t="shared" si="106"/>
        <v>0.31262923904052936</v>
      </c>
      <c r="BH200" s="1005">
        <v>4838</v>
      </c>
      <c r="BI200" s="1005">
        <f t="shared" si="120"/>
        <v>9285</v>
      </c>
      <c r="BJ200" s="1005">
        <f t="shared" si="121"/>
        <v>0</v>
      </c>
    </row>
    <row r="201" spans="1:62">
      <c r="A201" s="569" t="s">
        <v>2512</v>
      </c>
      <c r="B201" s="1004">
        <v>195</v>
      </c>
      <c r="C201" s="1005" t="s">
        <v>444</v>
      </c>
      <c r="D201" s="1005" t="s">
        <v>2011</v>
      </c>
      <c r="E201" s="1004" t="s">
        <v>1274</v>
      </c>
      <c r="F201" s="1005" t="s">
        <v>55</v>
      </c>
      <c r="G201" s="1004">
        <v>167</v>
      </c>
      <c r="H201" s="1005">
        <v>106</v>
      </c>
      <c r="I201" s="1005">
        <v>133.6</v>
      </c>
      <c r="J201" s="1005">
        <v>0.97170000000000001</v>
      </c>
      <c r="K201" s="1024">
        <f t="shared" ref="K201:K224" si="122">+(L201/(24*30*H201))</f>
        <v>0.50786163522012584</v>
      </c>
      <c r="L201" s="1005">
        <v>38760</v>
      </c>
      <c r="M201" s="1005">
        <f t="shared" si="108"/>
        <v>45792</v>
      </c>
      <c r="N201" s="1005">
        <f t="shared" si="109"/>
        <v>0</v>
      </c>
      <c r="O201" s="1005">
        <v>167</v>
      </c>
      <c r="P201" s="1005">
        <v>104.4</v>
      </c>
      <c r="Q201" s="1005">
        <v>133.6</v>
      </c>
      <c r="R201" s="1005">
        <v>0.97540000000000004</v>
      </c>
      <c r="S201" s="1024">
        <f t="shared" si="101"/>
        <v>0.51653328801549048</v>
      </c>
      <c r="T201" s="1005">
        <v>40121</v>
      </c>
      <c r="U201" s="1005">
        <f t="shared" si="110"/>
        <v>46604</v>
      </c>
      <c r="V201" s="1005">
        <f t="shared" si="111"/>
        <v>0</v>
      </c>
      <c r="W201" s="1005">
        <v>167</v>
      </c>
      <c r="X201" s="1005">
        <v>96.2</v>
      </c>
      <c r="Y201" s="1005">
        <v>133.6</v>
      </c>
      <c r="Z201" s="1005">
        <v>0.86199999999999999</v>
      </c>
      <c r="AA201" s="1024">
        <f t="shared" si="102"/>
        <v>0.24756006006006007</v>
      </c>
      <c r="AB201" s="1005">
        <v>17147</v>
      </c>
      <c r="AC201" s="1005">
        <f t="shared" si="112"/>
        <v>41558</v>
      </c>
      <c r="AD201" s="1005">
        <f t="shared" si="113"/>
        <v>0</v>
      </c>
      <c r="AE201" s="1005">
        <v>167</v>
      </c>
      <c r="AF201" s="1005">
        <v>97</v>
      </c>
      <c r="AG201" s="1005">
        <v>133.6</v>
      </c>
      <c r="AH201" s="1005">
        <v>0.91410000000000002</v>
      </c>
      <c r="AI201" s="1024">
        <f t="shared" si="103"/>
        <v>0.3604229021172819</v>
      </c>
      <c r="AJ201" s="1005">
        <v>26011</v>
      </c>
      <c r="AK201" s="1005">
        <f t="shared" si="114"/>
        <v>43301</v>
      </c>
      <c r="AL201" s="1005">
        <f t="shared" si="115"/>
        <v>0</v>
      </c>
      <c r="AM201" s="1005">
        <v>167</v>
      </c>
      <c r="AN201" s="1005">
        <v>93</v>
      </c>
      <c r="AO201" s="1005">
        <v>133.6</v>
      </c>
      <c r="AP201" s="1005">
        <v>0.69259999999999999</v>
      </c>
      <c r="AQ201" s="1024">
        <f t="shared" si="104"/>
        <v>0.18760839403399238</v>
      </c>
      <c r="AR201" s="1005">
        <v>12981</v>
      </c>
      <c r="AS201" s="1005">
        <f t="shared" si="116"/>
        <v>41515</v>
      </c>
      <c r="AT201" s="1005">
        <f t="shared" si="117"/>
        <v>0</v>
      </c>
      <c r="AU201" s="1005">
        <v>167</v>
      </c>
      <c r="AV201" s="1005">
        <v>18.16</v>
      </c>
      <c r="AW201" s="1005">
        <v>133.6</v>
      </c>
      <c r="AX201" s="1005">
        <v>0.27010000000000001</v>
      </c>
      <c r="AY201" s="1024">
        <f t="shared" si="105"/>
        <v>0.42469713656387664</v>
      </c>
      <c r="AZ201" s="1005">
        <v>5553</v>
      </c>
      <c r="BA201" s="1005">
        <f t="shared" si="118"/>
        <v>7845</v>
      </c>
      <c r="BB201" s="1005">
        <f t="shared" si="119"/>
        <v>0</v>
      </c>
      <c r="BC201" s="1005">
        <v>167</v>
      </c>
      <c r="BD201" s="1005">
        <v>18.72</v>
      </c>
      <c r="BE201" s="1005">
        <v>133.6</v>
      </c>
      <c r="BF201" s="1005">
        <v>0.2843</v>
      </c>
      <c r="BG201" s="1024">
        <f t="shared" si="106"/>
        <v>0.52140772906901944</v>
      </c>
      <c r="BH201" s="1005">
        <v>7262</v>
      </c>
      <c r="BI201" s="1005">
        <f t="shared" si="120"/>
        <v>8357</v>
      </c>
      <c r="BJ201" s="1005">
        <f t="shared" si="121"/>
        <v>0</v>
      </c>
    </row>
    <row r="202" spans="1:62">
      <c r="A202" s="569" t="s">
        <v>2513</v>
      </c>
      <c r="B202" s="1004">
        <v>196</v>
      </c>
      <c r="C202" s="1005" t="s">
        <v>307</v>
      </c>
      <c r="D202" s="1005" t="s">
        <v>2011</v>
      </c>
      <c r="E202" s="1004" t="s">
        <v>1274</v>
      </c>
      <c r="F202" s="1005" t="s">
        <v>55</v>
      </c>
      <c r="G202" s="1004">
        <v>167</v>
      </c>
      <c r="H202" s="1005">
        <v>103.2</v>
      </c>
      <c r="I202" s="1005">
        <v>133.6</v>
      </c>
      <c r="J202" s="1005">
        <v>0.9597</v>
      </c>
      <c r="K202" s="1024">
        <f t="shared" si="122"/>
        <v>0.61175710594315247</v>
      </c>
      <c r="L202" s="1005">
        <v>45456</v>
      </c>
      <c r="M202" s="1005">
        <f t="shared" si="108"/>
        <v>44582</v>
      </c>
      <c r="N202" s="1005">
        <f t="shared" si="109"/>
        <v>874</v>
      </c>
      <c r="O202" s="1005">
        <v>167</v>
      </c>
      <c r="P202" s="1005">
        <v>112.2</v>
      </c>
      <c r="Q202" s="1005">
        <v>133.6</v>
      </c>
      <c r="R202" s="1005">
        <v>0.88449999999999995</v>
      </c>
      <c r="S202" s="1024">
        <f t="shared" si="101"/>
        <v>0.4102696797193951</v>
      </c>
      <c r="T202" s="1005">
        <v>34248</v>
      </c>
      <c r="U202" s="1005">
        <f t="shared" si="110"/>
        <v>50086</v>
      </c>
      <c r="V202" s="1005">
        <f t="shared" si="111"/>
        <v>0</v>
      </c>
      <c r="W202" s="1005">
        <v>167</v>
      </c>
      <c r="X202" s="1005">
        <v>106.8</v>
      </c>
      <c r="Y202" s="1005">
        <v>133.6</v>
      </c>
      <c r="Z202" s="1005">
        <v>0.85240000000000005</v>
      </c>
      <c r="AA202" s="1024">
        <f t="shared" si="102"/>
        <v>0.33306023720349565</v>
      </c>
      <c r="AB202" s="1005">
        <v>25611</v>
      </c>
      <c r="AC202" s="1005">
        <f t="shared" si="112"/>
        <v>46138</v>
      </c>
      <c r="AD202" s="1005">
        <f t="shared" si="113"/>
        <v>0</v>
      </c>
      <c r="AE202" s="1005">
        <v>167</v>
      </c>
      <c r="AF202" s="1005">
        <v>118.8</v>
      </c>
      <c r="AG202" s="1005">
        <v>133.6</v>
      </c>
      <c r="AH202" s="1005">
        <v>0.89500000000000002</v>
      </c>
      <c r="AI202" s="1024">
        <f t="shared" si="103"/>
        <v>0.17364505267731076</v>
      </c>
      <c r="AJ202" s="1005">
        <v>15348</v>
      </c>
      <c r="AK202" s="1005">
        <f t="shared" si="114"/>
        <v>53032</v>
      </c>
      <c r="AL202" s="1005">
        <f t="shared" si="115"/>
        <v>0</v>
      </c>
      <c r="AM202" s="1005">
        <v>167</v>
      </c>
      <c r="AN202" s="1005">
        <v>119.52</v>
      </c>
      <c r="AO202" s="1005">
        <v>133.6</v>
      </c>
      <c r="AP202" s="1005">
        <v>0.85809999999999997</v>
      </c>
      <c r="AQ202" s="1024">
        <f t="shared" si="104"/>
        <v>0.31618409120352381</v>
      </c>
      <c r="AR202" s="1005">
        <v>28116</v>
      </c>
      <c r="AS202" s="1005">
        <f t="shared" si="116"/>
        <v>53354</v>
      </c>
      <c r="AT202" s="1005">
        <f t="shared" si="117"/>
        <v>0</v>
      </c>
      <c r="AU202" s="1005">
        <v>167</v>
      </c>
      <c r="AV202" s="1005">
        <v>10.68</v>
      </c>
      <c r="AW202" s="1005">
        <v>133.6</v>
      </c>
      <c r="AX202" s="1005">
        <v>0.9859</v>
      </c>
      <c r="AY202" s="1024">
        <f t="shared" si="105"/>
        <v>0.1578755722014149</v>
      </c>
      <c r="AZ202" s="1005">
        <v>1214</v>
      </c>
      <c r="BA202" s="1005">
        <f t="shared" si="118"/>
        <v>4614</v>
      </c>
      <c r="BB202" s="1005">
        <f t="shared" si="119"/>
        <v>0</v>
      </c>
      <c r="BC202" s="1005">
        <v>167</v>
      </c>
      <c r="BD202" s="1005">
        <v>21.84</v>
      </c>
      <c r="BE202" s="1005">
        <v>133.6</v>
      </c>
      <c r="BF202" s="1005">
        <v>0.48459999999999998</v>
      </c>
      <c r="BG202" s="1024">
        <f t="shared" si="106"/>
        <v>0.2048131080389145</v>
      </c>
      <c r="BH202" s="1005">
        <v>3328</v>
      </c>
      <c r="BI202" s="1005">
        <f t="shared" si="120"/>
        <v>9749</v>
      </c>
      <c r="BJ202" s="1005">
        <f t="shared" si="121"/>
        <v>0</v>
      </c>
    </row>
    <row r="203" spans="1:62">
      <c r="A203" s="569" t="s">
        <v>2514</v>
      </c>
      <c r="B203" s="1004">
        <v>197</v>
      </c>
      <c r="C203" s="1005" t="s">
        <v>1707</v>
      </c>
      <c r="D203" s="1005" t="s">
        <v>2213</v>
      </c>
      <c r="E203" s="1004" t="s">
        <v>1274</v>
      </c>
      <c r="F203" s="1005" t="s">
        <v>55</v>
      </c>
      <c r="G203" s="1004">
        <v>167</v>
      </c>
      <c r="H203" s="1005">
        <v>132.47999999999999</v>
      </c>
      <c r="I203" s="1005">
        <v>133.6</v>
      </c>
      <c r="J203" s="1005">
        <v>0.89100000000000001</v>
      </c>
      <c r="K203" s="1024">
        <f t="shared" si="122"/>
        <v>0.63925791733762749</v>
      </c>
      <c r="L203" s="1005">
        <v>60976</v>
      </c>
      <c r="M203" s="1005">
        <f t="shared" si="108"/>
        <v>57231</v>
      </c>
      <c r="N203" s="1005">
        <f t="shared" si="109"/>
        <v>3745</v>
      </c>
      <c r="O203" s="1005">
        <v>167</v>
      </c>
      <c r="P203" s="1005">
        <v>136.4</v>
      </c>
      <c r="Q203" s="1005">
        <v>136.4</v>
      </c>
      <c r="R203" s="1005">
        <v>0.88849999999999996</v>
      </c>
      <c r="S203" s="1024">
        <f t="shared" si="101"/>
        <v>0.53159390470784851</v>
      </c>
      <c r="T203" s="1005">
        <v>53947</v>
      </c>
      <c r="U203" s="1005">
        <f t="shared" si="110"/>
        <v>60889</v>
      </c>
      <c r="V203" s="1005">
        <f t="shared" si="111"/>
        <v>0</v>
      </c>
      <c r="W203" s="1005">
        <v>167</v>
      </c>
      <c r="X203" s="1005">
        <v>133.76</v>
      </c>
      <c r="Y203" s="1005">
        <v>133.76</v>
      </c>
      <c r="Z203" s="1005">
        <v>0.88859999999999995</v>
      </c>
      <c r="AA203" s="1024">
        <f t="shared" si="102"/>
        <v>0.74485604399255723</v>
      </c>
      <c r="AB203" s="1005">
        <v>71735</v>
      </c>
      <c r="AC203" s="1005">
        <f t="shared" si="112"/>
        <v>57784</v>
      </c>
      <c r="AD203" s="1005">
        <f t="shared" si="113"/>
        <v>13951</v>
      </c>
      <c r="AE203" s="1005">
        <v>167</v>
      </c>
      <c r="AF203" s="1005">
        <v>134.72</v>
      </c>
      <c r="AG203" s="1005">
        <v>134.72</v>
      </c>
      <c r="AH203" s="1005">
        <v>0.88629999999999998</v>
      </c>
      <c r="AI203" s="1024">
        <f t="shared" si="103"/>
        <v>0.589025346078206</v>
      </c>
      <c r="AJ203" s="1005">
        <v>59039</v>
      </c>
      <c r="AK203" s="1005">
        <f t="shared" si="114"/>
        <v>60139</v>
      </c>
      <c r="AL203" s="1005">
        <f t="shared" si="115"/>
        <v>0</v>
      </c>
      <c r="AM203" s="1005">
        <v>167</v>
      </c>
      <c r="AN203" s="1005">
        <v>135.6</v>
      </c>
      <c r="AO203" s="1005">
        <v>135.6</v>
      </c>
      <c r="AP203" s="1005">
        <v>0.87439999999999996</v>
      </c>
      <c r="AQ203" s="1024">
        <f t="shared" si="104"/>
        <v>0.60478914898341107</v>
      </c>
      <c r="AR203" s="1005">
        <v>61015</v>
      </c>
      <c r="AS203" s="1005">
        <f t="shared" si="116"/>
        <v>60532</v>
      </c>
      <c r="AT203" s="1005">
        <f t="shared" si="117"/>
        <v>483</v>
      </c>
      <c r="AU203" s="1005">
        <v>167</v>
      </c>
      <c r="AV203" s="1005">
        <v>134.4</v>
      </c>
      <c r="AW203" s="1005">
        <v>134.4</v>
      </c>
      <c r="AX203" s="1005">
        <v>0.88119999999999998</v>
      </c>
      <c r="AY203" s="1024">
        <f t="shared" si="105"/>
        <v>0.48201884920634919</v>
      </c>
      <c r="AZ203" s="1005">
        <v>46644</v>
      </c>
      <c r="BA203" s="1005">
        <f t="shared" si="118"/>
        <v>58061</v>
      </c>
      <c r="BB203" s="1005">
        <f t="shared" si="119"/>
        <v>0</v>
      </c>
      <c r="BC203" s="1005">
        <v>167</v>
      </c>
      <c r="BD203" s="1005">
        <v>135.91999999999999</v>
      </c>
      <c r="BE203" s="1005">
        <v>135.91999999999999</v>
      </c>
      <c r="BF203" s="1005">
        <v>0.87539999999999996</v>
      </c>
      <c r="BG203" s="1024">
        <f t="shared" si="106"/>
        <v>0.68743987608143942</v>
      </c>
      <c r="BH203" s="1005">
        <v>69517</v>
      </c>
      <c r="BI203" s="1005">
        <f t="shared" si="120"/>
        <v>60675</v>
      </c>
      <c r="BJ203" s="1005">
        <f t="shared" si="121"/>
        <v>8842</v>
      </c>
    </row>
    <row r="204" spans="1:62">
      <c r="A204" s="569" t="s">
        <v>2515</v>
      </c>
      <c r="B204" s="1004">
        <v>198</v>
      </c>
      <c r="C204" s="1005" t="s">
        <v>765</v>
      </c>
      <c r="D204" s="1005" t="s">
        <v>2011</v>
      </c>
      <c r="E204" s="1004" t="s">
        <v>1274</v>
      </c>
      <c r="F204" s="1005" t="s">
        <v>55</v>
      </c>
      <c r="G204" s="1004">
        <v>167</v>
      </c>
      <c r="H204" s="1005">
        <v>202.16</v>
      </c>
      <c r="I204" s="1005">
        <v>202.16</v>
      </c>
      <c r="J204" s="1005">
        <v>0.85670000000000002</v>
      </c>
      <c r="K204" s="1024">
        <f t="shared" si="122"/>
        <v>5.5951281713054558E-2</v>
      </c>
      <c r="L204" s="1005">
        <v>8144</v>
      </c>
      <c r="M204" s="1005">
        <f t="shared" si="108"/>
        <v>87333</v>
      </c>
      <c r="N204" s="1005">
        <f t="shared" si="109"/>
        <v>0</v>
      </c>
      <c r="O204" s="1005">
        <v>167</v>
      </c>
      <c r="P204" s="1005">
        <v>194.8</v>
      </c>
      <c r="Q204" s="1005">
        <v>194.8</v>
      </c>
      <c r="R204" s="1005">
        <v>0.93149999999999999</v>
      </c>
      <c r="S204" s="1024">
        <f t="shared" si="101"/>
        <v>4.6546223311474684E-2</v>
      </c>
      <c r="T204" s="1005">
        <v>6746</v>
      </c>
      <c r="U204" s="1005">
        <f t="shared" si="110"/>
        <v>86959</v>
      </c>
      <c r="V204" s="1005">
        <f t="shared" si="111"/>
        <v>0</v>
      </c>
      <c r="W204" s="1005">
        <v>167</v>
      </c>
      <c r="X204" s="1005">
        <v>205.2</v>
      </c>
      <c r="Y204" s="1005">
        <v>205.2</v>
      </c>
      <c r="Z204" s="1005">
        <v>0.93179999999999996</v>
      </c>
      <c r="AA204" s="1024">
        <f t="shared" si="102"/>
        <v>2.7033246696989387E-2</v>
      </c>
      <c r="AB204" s="1005">
        <v>3994</v>
      </c>
      <c r="AC204" s="1005">
        <f t="shared" si="112"/>
        <v>88646</v>
      </c>
      <c r="AD204" s="1005">
        <f t="shared" si="113"/>
        <v>0</v>
      </c>
      <c r="AE204" s="1005">
        <v>167</v>
      </c>
      <c r="AF204" s="1005">
        <v>44.48</v>
      </c>
      <c r="AG204" s="1005">
        <v>133.6</v>
      </c>
      <c r="AH204" s="1005">
        <v>0.79479999999999995</v>
      </c>
      <c r="AI204" s="1024">
        <f t="shared" si="103"/>
        <v>6.3789694051210655E-2</v>
      </c>
      <c r="AJ204" s="1005">
        <v>2111</v>
      </c>
      <c r="AK204" s="1005">
        <f t="shared" si="114"/>
        <v>19856</v>
      </c>
      <c r="AL204" s="1005">
        <f t="shared" si="115"/>
        <v>0</v>
      </c>
      <c r="AM204" s="1005">
        <v>167</v>
      </c>
      <c r="AN204" s="1005">
        <v>137.52000000000001</v>
      </c>
      <c r="AO204" s="1005">
        <v>137.52000000000001</v>
      </c>
      <c r="AP204" s="1005">
        <v>0.73160000000000003</v>
      </c>
      <c r="AQ204" s="1024">
        <f t="shared" si="104"/>
        <v>1.8061888945185685E-2</v>
      </c>
      <c r="AR204" s="1005">
        <v>1848</v>
      </c>
      <c r="AS204" s="1005">
        <f t="shared" si="116"/>
        <v>61389</v>
      </c>
      <c r="AT204" s="1005">
        <f t="shared" si="117"/>
        <v>0</v>
      </c>
      <c r="AU204" s="1005">
        <v>167</v>
      </c>
      <c r="AV204" s="1005">
        <v>186.4</v>
      </c>
      <c r="AW204" s="1005">
        <v>186.4</v>
      </c>
      <c r="AX204" s="1005">
        <v>0.96489999999999998</v>
      </c>
      <c r="AY204" s="1024">
        <f t="shared" si="105"/>
        <v>2.3813781592751548E-2</v>
      </c>
      <c r="AZ204" s="1005">
        <v>3196</v>
      </c>
      <c r="BA204" s="1005">
        <f t="shared" si="118"/>
        <v>80525</v>
      </c>
      <c r="BB204" s="1005">
        <f t="shared" si="119"/>
        <v>0</v>
      </c>
      <c r="BC204" s="1005">
        <v>167</v>
      </c>
      <c r="BD204" s="1005">
        <v>173.68</v>
      </c>
      <c r="BE204" s="1005">
        <v>173.68</v>
      </c>
      <c r="BF204" s="1005">
        <v>0.86129999999999995</v>
      </c>
      <c r="BG204" s="1024">
        <f t="shared" si="106"/>
        <v>2.149082727844559E-2</v>
      </c>
      <c r="BH204" s="1005">
        <v>2777</v>
      </c>
      <c r="BI204" s="1005">
        <f t="shared" si="120"/>
        <v>77531</v>
      </c>
      <c r="BJ204" s="1005">
        <f t="shared" si="121"/>
        <v>0</v>
      </c>
    </row>
    <row r="205" spans="1:62">
      <c r="A205" s="569" t="s">
        <v>2516</v>
      </c>
      <c r="B205" s="1004">
        <v>199</v>
      </c>
      <c r="C205" s="1005" t="s">
        <v>2270</v>
      </c>
      <c r="D205" s="1005" t="s">
        <v>2011</v>
      </c>
      <c r="E205" s="1004" t="s">
        <v>1274</v>
      </c>
      <c r="F205" s="1005" t="s">
        <v>55</v>
      </c>
      <c r="G205" s="1004">
        <v>167</v>
      </c>
      <c r="H205" s="1005">
        <v>204.64</v>
      </c>
      <c r="I205" s="1005">
        <v>204.64</v>
      </c>
      <c r="J205" s="1005">
        <v>0.85170000000000001</v>
      </c>
      <c r="K205" s="1024">
        <f t="shared" si="122"/>
        <v>0.25485812483711234</v>
      </c>
      <c r="L205" s="1005">
        <v>37551</v>
      </c>
      <c r="M205" s="1005">
        <f t="shared" si="108"/>
        <v>88404</v>
      </c>
      <c r="N205" s="1005">
        <f t="shared" si="109"/>
        <v>0</v>
      </c>
      <c r="O205" s="1005">
        <v>167</v>
      </c>
      <c r="P205" s="1005">
        <v>207.6</v>
      </c>
      <c r="Q205" s="1005">
        <v>207.6</v>
      </c>
      <c r="R205" s="1005">
        <v>0.84199999999999997</v>
      </c>
      <c r="S205" s="1024">
        <f t="shared" si="101"/>
        <v>0.26130042264901487</v>
      </c>
      <c r="T205" s="1005">
        <v>40359</v>
      </c>
      <c r="U205" s="1005">
        <f t="shared" si="110"/>
        <v>92673</v>
      </c>
      <c r="V205" s="1005">
        <f t="shared" si="111"/>
        <v>0</v>
      </c>
      <c r="W205" s="1005">
        <v>167</v>
      </c>
      <c r="X205" s="1005">
        <v>215.36</v>
      </c>
      <c r="Y205" s="1005">
        <v>215.36</v>
      </c>
      <c r="Z205" s="1005">
        <v>0.8478</v>
      </c>
      <c r="AA205" s="1024">
        <f t="shared" si="102"/>
        <v>0.27195419555885753</v>
      </c>
      <c r="AB205" s="1005">
        <v>42169</v>
      </c>
      <c r="AC205" s="1005">
        <f t="shared" si="112"/>
        <v>93036</v>
      </c>
      <c r="AD205" s="1005">
        <f t="shared" si="113"/>
        <v>0</v>
      </c>
      <c r="AE205" s="1005">
        <v>167</v>
      </c>
      <c r="AF205" s="1005">
        <v>211.68</v>
      </c>
      <c r="AG205" s="1005">
        <v>211.68</v>
      </c>
      <c r="AH205" s="1005">
        <v>0.85570000000000002</v>
      </c>
      <c r="AI205" s="1024">
        <f t="shared" si="103"/>
        <v>0.26150245044254261</v>
      </c>
      <c r="AJ205" s="1005">
        <v>41184</v>
      </c>
      <c r="AK205" s="1005">
        <f t="shared" si="114"/>
        <v>94494</v>
      </c>
      <c r="AL205" s="1005">
        <f t="shared" si="115"/>
        <v>0</v>
      </c>
      <c r="AM205" s="1005">
        <v>167</v>
      </c>
      <c r="AN205" s="1005">
        <v>224.4</v>
      </c>
      <c r="AO205" s="1005">
        <v>224.4</v>
      </c>
      <c r="AP205" s="1005">
        <v>0.84589999999999999</v>
      </c>
      <c r="AQ205" s="1024">
        <f t="shared" si="104"/>
        <v>0.3006883349625285</v>
      </c>
      <c r="AR205" s="1005">
        <v>50201</v>
      </c>
      <c r="AS205" s="1005">
        <f t="shared" si="116"/>
        <v>100172</v>
      </c>
      <c r="AT205" s="1005">
        <f t="shared" si="117"/>
        <v>0</v>
      </c>
      <c r="AU205" s="1005">
        <v>167</v>
      </c>
      <c r="AV205" s="1005">
        <v>211.44</v>
      </c>
      <c r="AW205" s="1005">
        <v>211.44</v>
      </c>
      <c r="AX205" s="1005">
        <v>0.82669999999999999</v>
      </c>
      <c r="AY205" s="1024">
        <f t="shared" si="105"/>
        <v>0.33498470803379998</v>
      </c>
      <c r="AZ205" s="1005">
        <v>50997</v>
      </c>
      <c r="BA205" s="1005">
        <f t="shared" si="118"/>
        <v>91342</v>
      </c>
      <c r="BB205" s="1005">
        <f t="shared" si="119"/>
        <v>0</v>
      </c>
      <c r="BC205" s="1005">
        <v>167</v>
      </c>
      <c r="BD205" s="1005">
        <v>223.28</v>
      </c>
      <c r="BE205" s="1005">
        <v>223.28</v>
      </c>
      <c r="BF205" s="1005">
        <v>0.82020000000000004</v>
      </c>
      <c r="BG205" s="1024">
        <f t="shared" si="106"/>
        <v>0.30190767751952319</v>
      </c>
      <c r="BH205" s="1005">
        <v>50153</v>
      </c>
      <c r="BI205" s="1005">
        <f t="shared" si="120"/>
        <v>99672</v>
      </c>
      <c r="BJ205" s="1005">
        <f t="shared" si="121"/>
        <v>0</v>
      </c>
    </row>
    <row r="206" spans="1:62">
      <c r="A206" s="569" t="s">
        <v>2517</v>
      </c>
      <c r="B206" s="1004">
        <v>200</v>
      </c>
      <c r="C206" s="1005" t="s">
        <v>975</v>
      </c>
      <c r="D206" s="1005" t="s">
        <v>2050</v>
      </c>
      <c r="E206" s="1004" t="s">
        <v>1274</v>
      </c>
      <c r="F206" s="1005" t="s">
        <v>55</v>
      </c>
      <c r="G206" s="1004">
        <v>167</v>
      </c>
      <c r="H206" s="1005">
        <v>102.56</v>
      </c>
      <c r="I206" s="1005">
        <v>167</v>
      </c>
      <c r="J206" s="1005">
        <v>0.98780000000000001</v>
      </c>
      <c r="K206" s="1024">
        <f t="shared" si="122"/>
        <v>0.50012729675853707</v>
      </c>
      <c r="L206" s="1005">
        <v>36931</v>
      </c>
      <c r="M206" s="1005">
        <f t="shared" si="108"/>
        <v>44306</v>
      </c>
      <c r="N206" s="1005">
        <f t="shared" si="109"/>
        <v>0</v>
      </c>
      <c r="O206" s="1005">
        <v>167</v>
      </c>
      <c r="P206" s="1005">
        <v>102.64</v>
      </c>
      <c r="Q206" s="1005">
        <v>167</v>
      </c>
      <c r="R206" s="1005">
        <v>0.98429999999999995</v>
      </c>
      <c r="S206" s="1024">
        <f t="shared" si="101"/>
        <v>0.48736213427869823</v>
      </c>
      <c r="T206" s="1005">
        <v>37217</v>
      </c>
      <c r="U206" s="1005">
        <f t="shared" si="110"/>
        <v>45818</v>
      </c>
      <c r="V206" s="1005">
        <f t="shared" si="111"/>
        <v>0</v>
      </c>
      <c r="W206" s="1005">
        <v>167</v>
      </c>
      <c r="X206" s="1005">
        <v>105.2</v>
      </c>
      <c r="Y206" s="1005">
        <v>167</v>
      </c>
      <c r="Z206" s="1005">
        <v>0.98260000000000003</v>
      </c>
      <c r="AA206" s="1024">
        <f t="shared" si="102"/>
        <v>0.42518219264892271</v>
      </c>
      <c r="AB206" s="1005">
        <v>32205</v>
      </c>
      <c r="AC206" s="1005">
        <f t="shared" si="112"/>
        <v>45446</v>
      </c>
      <c r="AD206" s="1005">
        <f t="shared" si="113"/>
        <v>0</v>
      </c>
      <c r="AE206" s="1005">
        <v>167</v>
      </c>
      <c r="AF206" s="1005">
        <v>102</v>
      </c>
      <c r="AG206" s="1005">
        <v>167</v>
      </c>
      <c r="AH206" s="1005">
        <v>0.98519999999999996</v>
      </c>
      <c r="AI206" s="1024">
        <f t="shared" si="103"/>
        <v>0.47226175416403121</v>
      </c>
      <c r="AJ206" s="1005">
        <v>35839</v>
      </c>
      <c r="AK206" s="1005">
        <f t="shared" si="114"/>
        <v>45533</v>
      </c>
      <c r="AL206" s="1005">
        <f t="shared" si="115"/>
        <v>0</v>
      </c>
      <c r="AM206" s="1005">
        <v>167</v>
      </c>
      <c r="AN206" s="1005">
        <v>65.36</v>
      </c>
      <c r="AO206" s="1005">
        <v>167</v>
      </c>
      <c r="AP206" s="1005">
        <v>0.98650000000000004</v>
      </c>
      <c r="AQ206" s="1024">
        <f t="shared" si="104"/>
        <v>0.68684934391492614</v>
      </c>
      <c r="AR206" s="1005">
        <v>33400</v>
      </c>
      <c r="AS206" s="1005">
        <f t="shared" si="116"/>
        <v>29177</v>
      </c>
      <c r="AT206" s="1005">
        <f t="shared" si="117"/>
        <v>4223</v>
      </c>
      <c r="AU206" s="1005">
        <v>167</v>
      </c>
      <c r="AV206" s="1005">
        <v>105.36</v>
      </c>
      <c r="AW206" s="1005">
        <v>167</v>
      </c>
      <c r="AX206" s="1005">
        <v>0.9909</v>
      </c>
      <c r="AY206" s="1024">
        <f t="shared" si="105"/>
        <v>0.36820847042942717</v>
      </c>
      <c r="AZ206" s="1005">
        <v>27932</v>
      </c>
      <c r="BA206" s="1005">
        <f t="shared" si="118"/>
        <v>45516</v>
      </c>
      <c r="BB206" s="1005">
        <f t="shared" si="119"/>
        <v>0</v>
      </c>
      <c r="BC206" s="1005">
        <v>167</v>
      </c>
      <c r="BD206" s="1005">
        <v>96.16</v>
      </c>
      <c r="BE206" s="1005">
        <v>167</v>
      </c>
      <c r="BF206" s="1005">
        <v>0.98909999999999998</v>
      </c>
      <c r="BG206" s="1024">
        <f t="shared" si="106"/>
        <v>0.43856117939634665</v>
      </c>
      <c r="BH206" s="1005">
        <v>31376</v>
      </c>
      <c r="BI206" s="1005">
        <f t="shared" si="120"/>
        <v>42926</v>
      </c>
      <c r="BJ206" s="1005">
        <f t="shared" si="121"/>
        <v>0</v>
      </c>
    </row>
    <row r="207" spans="1:62">
      <c r="A207" s="569" t="s">
        <v>2518</v>
      </c>
      <c r="B207" s="1004">
        <v>201</v>
      </c>
      <c r="C207" s="1005" t="s">
        <v>2271</v>
      </c>
      <c r="D207" s="1005" t="s">
        <v>2203</v>
      </c>
      <c r="E207" s="1004" t="s">
        <v>1274</v>
      </c>
      <c r="F207" s="1005" t="s">
        <v>55</v>
      </c>
      <c r="G207" s="1004">
        <v>167</v>
      </c>
      <c r="H207" s="1005">
        <v>75.2</v>
      </c>
      <c r="I207" s="1005">
        <v>133.6</v>
      </c>
      <c r="J207" s="1005">
        <v>0.88260000000000005</v>
      </c>
      <c r="K207" s="1024">
        <f t="shared" si="122"/>
        <v>0.17183806146572103</v>
      </c>
      <c r="L207" s="1005">
        <v>9304</v>
      </c>
      <c r="M207" s="1005">
        <f t="shared" si="108"/>
        <v>32486</v>
      </c>
      <c r="N207" s="1005">
        <f t="shared" si="109"/>
        <v>0</v>
      </c>
      <c r="O207" s="1005">
        <v>167</v>
      </c>
      <c r="P207" s="1005">
        <v>80.72</v>
      </c>
      <c r="Q207" s="1005">
        <v>133.6</v>
      </c>
      <c r="R207" s="1005">
        <v>0.86209999999999998</v>
      </c>
      <c r="S207" s="1024">
        <f t="shared" si="101"/>
        <v>0.1509432579899187</v>
      </c>
      <c r="T207" s="1005">
        <v>9065</v>
      </c>
      <c r="U207" s="1005">
        <f t="shared" si="110"/>
        <v>36033</v>
      </c>
      <c r="V207" s="1005">
        <f t="shared" si="111"/>
        <v>0</v>
      </c>
      <c r="W207" s="1005">
        <v>167</v>
      </c>
      <c r="X207" s="1005">
        <v>84</v>
      </c>
      <c r="Y207" s="1005">
        <v>133.6</v>
      </c>
      <c r="Z207" s="1005">
        <v>0.86009999999999998</v>
      </c>
      <c r="AA207" s="1024">
        <f t="shared" si="102"/>
        <v>0.1915839947089947</v>
      </c>
      <c r="AB207" s="1005">
        <v>11587</v>
      </c>
      <c r="AC207" s="1005">
        <f t="shared" si="112"/>
        <v>36288</v>
      </c>
      <c r="AD207" s="1005">
        <f t="shared" si="113"/>
        <v>0</v>
      </c>
      <c r="AE207" s="1005">
        <v>167</v>
      </c>
      <c r="AF207" s="1005">
        <v>102</v>
      </c>
      <c r="AG207" s="1005">
        <v>133.6</v>
      </c>
      <c r="AH207" s="1005">
        <v>0.85770000000000002</v>
      </c>
      <c r="AI207" s="1024">
        <f t="shared" si="103"/>
        <v>0.13525195024246259</v>
      </c>
      <c r="AJ207" s="1005">
        <v>10264</v>
      </c>
      <c r="AK207" s="1005">
        <f t="shared" si="114"/>
        <v>45533</v>
      </c>
      <c r="AL207" s="1005">
        <f t="shared" si="115"/>
        <v>0</v>
      </c>
      <c r="AM207" s="1005">
        <v>167</v>
      </c>
      <c r="AN207" s="1005">
        <v>14.4</v>
      </c>
      <c r="AO207" s="1005">
        <v>133.6</v>
      </c>
      <c r="AP207" s="1005">
        <v>0.8286</v>
      </c>
      <c r="AQ207" s="1024">
        <f t="shared" si="104"/>
        <v>1.0384931302270011</v>
      </c>
      <c r="AR207" s="1005">
        <v>11126</v>
      </c>
      <c r="AS207" s="1005">
        <f t="shared" si="116"/>
        <v>6428</v>
      </c>
      <c r="AT207" s="1005">
        <f t="shared" si="117"/>
        <v>4698</v>
      </c>
      <c r="AU207" s="1005">
        <v>167</v>
      </c>
      <c r="AV207" s="1005">
        <v>107.36</v>
      </c>
      <c r="AW207" s="1005">
        <v>133.6</v>
      </c>
      <c r="AX207" s="1005">
        <v>0.82609999999999995</v>
      </c>
      <c r="AY207" s="1024">
        <f t="shared" si="105"/>
        <v>0.15923838797814208</v>
      </c>
      <c r="AZ207" s="1005">
        <v>12309</v>
      </c>
      <c r="BA207" s="1005">
        <f t="shared" si="118"/>
        <v>46380</v>
      </c>
      <c r="BB207" s="1005">
        <f t="shared" si="119"/>
        <v>0</v>
      </c>
      <c r="BC207" s="1005">
        <v>167</v>
      </c>
      <c r="BD207" s="1005">
        <v>209.76</v>
      </c>
      <c r="BE207" s="1005">
        <v>209.76</v>
      </c>
      <c r="BF207" s="1005">
        <v>0.79610000000000003</v>
      </c>
      <c r="BG207" s="1024">
        <f t="shared" si="106"/>
        <v>7.8014146223436096E-2</v>
      </c>
      <c r="BH207" s="1005">
        <v>12175</v>
      </c>
      <c r="BI207" s="1005">
        <f t="shared" si="120"/>
        <v>93637</v>
      </c>
      <c r="BJ207" s="1005">
        <f t="shared" si="121"/>
        <v>0</v>
      </c>
    </row>
    <row r="208" spans="1:62">
      <c r="A208" s="569" t="s">
        <v>2519</v>
      </c>
      <c r="B208" s="1004">
        <v>202</v>
      </c>
      <c r="C208" s="1005" t="s">
        <v>2272</v>
      </c>
      <c r="D208" s="1005" t="s">
        <v>2203</v>
      </c>
      <c r="E208" s="1004" t="s">
        <v>1274</v>
      </c>
      <c r="F208" s="1005" t="s">
        <v>55</v>
      </c>
      <c r="G208" s="1004">
        <v>167</v>
      </c>
      <c r="H208" s="1005">
        <v>5.44</v>
      </c>
      <c r="I208" s="1005">
        <v>133.6</v>
      </c>
      <c r="J208" s="1005">
        <v>0.85529999999999995</v>
      </c>
      <c r="K208" s="1024">
        <f t="shared" si="122"/>
        <v>0.49070669934640521</v>
      </c>
      <c r="L208" s="1005">
        <v>1922</v>
      </c>
      <c r="M208" s="1005">
        <f t="shared" si="108"/>
        <v>2350</v>
      </c>
      <c r="N208" s="1005">
        <f t="shared" si="109"/>
        <v>0</v>
      </c>
      <c r="O208" s="1005">
        <v>167</v>
      </c>
      <c r="P208" s="1005">
        <v>5.28</v>
      </c>
      <c r="Q208" s="1005">
        <v>133.6</v>
      </c>
      <c r="R208" s="1005">
        <v>0.83330000000000004</v>
      </c>
      <c r="S208" s="1024">
        <f t="shared" si="101"/>
        <v>0.44904692082111436</v>
      </c>
      <c r="T208" s="1005">
        <v>1764</v>
      </c>
      <c r="U208" s="1005">
        <f t="shared" si="110"/>
        <v>2357</v>
      </c>
      <c r="V208" s="1005">
        <f t="shared" si="111"/>
        <v>0</v>
      </c>
      <c r="W208" s="1005">
        <v>167</v>
      </c>
      <c r="X208" s="1005">
        <v>7.52</v>
      </c>
      <c r="Y208" s="1005">
        <v>133.6</v>
      </c>
      <c r="Z208" s="1005">
        <v>0.66620000000000001</v>
      </c>
      <c r="AA208" s="1024">
        <f t="shared" si="102"/>
        <v>0.29550827423167852</v>
      </c>
      <c r="AB208" s="1005">
        <v>1600</v>
      </c>
      <c r="AC208" s="1005">
        <f t="shared" si="112"/>
        <v>3249</v>
      </c>
      <c r="AD208" s="1005">
        <f t="shared" si="113"/>
        <v>0</v>
      </c>
      <c r="AE208" s="1005">
        <v>167</v>
      </c>
      <c r="AF208" s="1005">
        <v>6.24</v>
      </c>
      <c r="AG208" s="1005">
        <v>133.6</v>
      </c>
      <c r="AH208" s="1005">
        <v>0.61860000000000004</v>
      </c>
      <c r="AI208" s="1024">
        <f t="shared" si="103"/>
        <v>0.31405086848635233</v>
      </c>
      <c r="AJ208" s="1005">
        <v>1458</v>
      </c>
      <c r="AK208" s="1005">
        <f t="shared" si="114"/>
        <v>2786</v>
      </c>
      <c r="AL208" s="1005">
        <f t="shared" si="115"/>
        <v>0</v>
      </c>
      <c r="AM208" s="1005">
        <v>167</v>
      </c>
      <c r="AN208" s="1005">
        <v>5.28</v>
      </c>
      <c r="AO208" s="1005">
        <v>133.6</v>
      </c>
      <c r="AP208" s="1005">
        <v>0.53249999999999997</v>
      </c>
      <c r="AQ208" s="1024">
        <f t="shared" si="104"/>
        <v>0.4149356467904855</v>
      </c>
      <c r="AR208" s="1005">
        <v>1630</v>
      </c>
      <c r="AS208" s="1005">
        <f t="shared" si="116"/>
        <v>2357</v>
      </c>
      <c r="AT208" s="1005">
        <f t="shared" si="117"/>
        <v>0</v>
      </c>
      <c r="AU208" s="1005">
        <v>167</v>
      </c>
      <c r="AV208" s="1005">
        <v>108.32</v>
      </c>
      <c r="AW208" s="1005">
        <v>133.6</v>
      </c>
      <c r="AX208" s="1005">
        <v>0.71030000000000004</v>
      </c>
      <c r="AY208" s="1024">
        <f t="shared" si="105"/>
        <v>1.5848104382077795E-2</v>
      </c>
      <c r="AZ208" s="1005">
        <v>1236</v>
      </c>
      <c r="BA208" s="1005">
        <f t="shared" si="118"/>
        <v>46794</v>
      </c>
      <c r="BB208" s="1005">
        <f t="shared" si="119"/>
        <v>0</v>
      </c>
      <c r="BC208" s="1005">
        <v>167</v>
      </c>
      <c r="BD208" s="1005">
        <v>5.6</v>
      </c>
      <c r="BE208" s="1005">
        <v>133.6</v>
      </c>
      <c r="BF208" s="1005">
        <v>0.73229999999999995</v>
      </c>
      <c r="BG208" s="1024">
        <f t="shared" si="106"/>
        <v>0.36050307219662059</v>
      </c>
      <c r="BH208" s="1005">
        <v>1502</v>
      </c>
      <c r="BI208" s="1005">
        <f t="shared" si="120"/>
        <v>2500</v>
      </c>
      <c r="BJ208" s="1005">
        <f t="shared" si="121"/>
        <v>0</v>
      </c>
    </row>
    <row r="209" spans="1:62">
      <c r="A209" s="815">
        <v>126000000042</v>
      </c>
      <c r="B209" s="1004">
        <v>203</v>
      </c>
      <c r="C209" s="1005" t="s">
        <v>1836</v>
      </c>
      <c r="D209" s="1005" t="s">
        <v>2203</v>
      </c>
      <c r="E209" s="1004" t="s">
        <v>1276</v>
      </c>
      <c r="F209" s="1005" t="s">
        <v>55</v>
      </c>
      <c r="G209" s="1004">
        <v>167</v>
      </c>
      <c r="H209" s="1005">
        <v>74.88</v>
      </c>
      <c r="I209" s="1005">
        <v>133.6</v>
      </c>
      <c r="J209" s="1005">
        <v>0.9042</v>
      </c>
      <c r="K209" s="1024">
        <f t="shared" si="122"/>
        <v>0.29220827397910731</v>
      </c>
      <c r="L209" s="1005">
        <v>15754</v>
      </c>
      <c r="M209" s="1005">
        <f t="shared" si="108"/>
        <v>32348</v>
      </c>
      <c r="N209" s="1005">
        <f t="shared" si="109"/>
        <v>0</v>
      </c>
      <c r="O209" s="1005">
        <v>167</v>
      </c>
      <c r="P209" s="1005">
        <v>93.6</v>
      </c>
      <c r="Q209" s="1005">
        <v>133.6</v>
      </c>
      <c r="R209" s="1005">
        <v>0.91320000000000001</v>
      </c>
      <c r="S209" s="1024">
        <f t="shared" si="101"/>
        <v>0.22602472199246396</v>
      </c>
      <c r="T209" s="1005">
        <v>15740</v>
      </c>
      <c r="U209" s="1005">
        <f t="shared" si="110"/>
        <v>41783</v>
      </c>
      <c r="V209" s="1005">
        <f t="shared" si="111"/>
        <v>0</v>
      </c>
      <c r="W209" s="1005">
        <v>167</v>
      </c>
      <c r="X209" s="1005">
        <v>94.24</v>
      </c>
      <c r="Y209" s="1005">
        <v>133.6</v>
      </c>
      <c r="Z209" s="1005">
        <v>0.92789999999999995</v>
      </c>
      <c r="AA209" s="1024">
        <f t="shared" si="102"/>
        <v>0.28482243916242217</v>
      </c>
      <c r="AB209" s="1005">
        <v>19326</v>
      </c>
      <c r="AC209" s="1005">
        <f t="shared" si="112"/>
        <v>40712</v>
      </c>
      <c r="AD209" s="1005">
        <f t="shared" si="113"/>
        <v>0</v>
      </c>
      <c r="AE209" s="1005">
        <v>167</v>
      </c>
      <c r="AF209" s="1005">
        <v>88.32</v>
      </c>
      <c r="AG209" s="1005">
        <v>133.6</v>
      </c>
      <c r="AH209" s="1005">
        <v>0.90369999999999995</v>
      </c>
      <c r="AI209" s="1024">
        <f t="shared" si="103"/>
        <v>0.21272230988000623</v>
      </c>
      <c r="AJ209" s="1005">
        <v>13978</v>
      </c>
      <c r="AK209" s="1005">
        <f t="shared" si="114"/>
        <v>39426</v>
      </c>
      <c r="AL209" s="1005">
        <f t="shared" si="115"/>
        <v>0</v>
      </c>
      <c r="AM209" s="1005">
        <v>167</v>
      </c>
      <c r="AN209" s="1005">
        <v>89.76</v>
      </c>
      <c r="AO209" s="1005">
        <v>133.6</v>
      </c>
      <c r="AP209" s="1005">
        <v>0.89059999999999995</v>
      </c>
      <c r="AQ209" s="1024">
        <f t="shared" si="104"/>
        <v>0.20029517183217371</v>
      </c>
      <c r="AR209" s="1005">
        <v>13376</v>
      </c>
      <c r="AS209" s="1005">
        <f t="shared" si="116"/>
        <v>40069</v>
      </c>
      <c r="AT209" s="1005">
        <f t="shared" si="117"/>
        <v>0</v>
      </c>
      <c r="AU209" s="1005"/>
      <c r="AV209" s="1005"/>
      <c r="AW209" s="1005"/>
      <c r="AX209" s="1005"/>
      <c r="AY209" s="1024">
        <v>0</v>
      </c>
      <c r="AZ209" s="1005"/>
      <c r="BA209" s="1005">
        <f t="shared" si="118"/>
        <v>0</v>
      </c>
      <c r="BB209" s="1005">
        <f t="shared" si="119"/>
        <v>0</v>
      </c>
      <c r="BC209" s="1005"/>
      <c r="BD209" s="1005"/>
      <c r="BE209" s="1005"/>
      <c r="BF209" s="1005"/>
      <c r="BG209" s="1024">
        <v>0</v>
      </c>
      <c r="BH209" s="1005"/>
      <c r="BI209" s="1005">
        <f t="shared" si="120"/>
        <v>0</v>
      </c>
      <c r="BJ209" s="1005">
        <f t="shared" si="121"/>
        <v>0</v>
      </c>
    </row>
    <row r="210" spans="1:62">
      <c r="A210" s="569" t="s">
        <v>2521</v>
      </c>
      <c r="B210" s="1004">
        <v>204</v>
      </c>
      <c r="C210" s="1005" t="s">
        <v>309</v>
      </c>
      <c r="D210" s="1005" t="s">
        <v>2213</v>
      </c>
      <c r="E210" s="1004" t="s">
        <v>1274</v>
      </c>
      <c r="F210" s="1005" t="s">
        <v>55</v>
      </c>
      <c r="G210" s="1004">
        <v>167.55</v>
      </c>
      <c r="H210" s="1005">
        <v>86.04</v>
      </c>
      <c r="I210" s="1005">
        <v>134.04</v>
      </c>
      <c r="J210" s="1005">
        <v>0.83599999999999997</v>
      </c>
      <c r="K210" s="1024">
        <f t="shared" si="122"/>
        <v>0.65387868691564643</v>
      </c>
      <c r="L210" s="1005">
        <v>40507</v>
      </c>
      <c r="M210" s="1005">
        <f t="shared" si="108"/>
        <v>37169</v>
      </c>
      <c r="N210" s="1005">
        <f t="shared" si="109"/>
        <v>3338</v>
      </c>
      <c r="O210" s="1005">
        <v>167.55</v>
      </c>
      <c r="P210" s="1005">
        <v>88.08</v>
      </c>
      <c r="Q210" s="1005">
        <v>134.04</v>
      </c>
      <c r="R210" s="1005">
        <v>0.8327</v>
      </c>
      <c r="S210" s="1024">
        <f t="shared" si="101"/>
        <v>0.64950423857099615</v>
      </c>
      <c r="T210" s="1005">
        <v>42563</v>
      </c>
      <c r="U210" s="1005">
        <f t="shared" si="110"/>
        <v>39319</v>
      </c>
      <c r="V210" s="1005">
        <f t="shared" si="111"/>
        <v>3244</v>
      </c>
      <c r="W210" s="1005">
        <v>167.55</v>
      </c>
      <c r="X210" s="1005">
        <v>91.32</v>
      </c>
      <c r="Y210" s="1005">
        <v>134.04</v>
      </c>
      <c r="Z210" s="1005">
        <v>0.82979999999999998</v>
      </c>
      <c r="AA210" s="1024">
        <f t="shared" si="102"/>
        <v>0.57754781719959125</v>
      </c>
      <c r="AB210" s="1005">
        <v>37974</v>
      </c>
      <c r="AC210" s="1005">
        <f t="shared" si="112"/>
        <v>39450</v>
      </c>
      <c r="AD210" s="1005">
        <f t="shared" si="113"/>
        <v>0</v>
      </c>
      <c r="AE210" s="1005">
        <v>167.55</v>
      </c>
      <c r="AF210" s="1005">
        <v>92.88</v>
      </c>
      <c r="AG210" s="1005">
        <v>134.04</v>
      </c>
      <c r="AH210" s="1005">
        <v>0.8286</v>
      </c>
      <c r="AI210" s="1024">
        <f t="shared" si="103"/>
        <v>0.60865910922174982</v>
      </c>
      <c r="AJ210" s="1005">
        <v>42060</v>
      </c>
      <c r="AK210" s="1005">
        <f t="shared" si="114"/>
        <v>41462</v>
      </c>
      <c r="AL210" s="1005">
        <f t="shared" si="115"/>
        <v>598</v>
      </c>
      <c r="AM210" s="1005">
        <v>167.55</v>
      </c>
      <c r="AN210" s="1005">
        <v>99.96</v>
      </c>
      <c r="AO210" s="1005">
        <v>134.04</v>
      </c>
      <c r="AP210" s="1005">
        <v>0.82099999999999995</v>
      </c>
      <c r="AQ210" s="1024">
        <f t="shared" si="104"/>
        <v>0.54142624791852234</v>
      </c>
      <c r="AR210" s="1005">
        <v>40266</v>
      </c>
      <c r="AS210" s="1005">
        <f t="shared" si="116"/>
        <v>44622</v>
      </c>
      <c r="AT210" s="1005">
        <f t="shared" si="117"/>
        <v>0</v>
      </c>
      <c r="AU210" s="1005">
        <v>167.55</v>
      </c>
      <c r="AV210" s="1005">
        <v>93.36</v>
      </c>
      <c r="AW210" s="1005">
        <v>134.04</v>
      </c>
      <c r="AX210" s="1005">
        <v>0.82889999999999997</v>
      </c>
      <c r="AY210" s="1024">
        <f t="shared" ref="AY210:AY224" si="123">+(AZ210/(24*30*AV210))</f>
        <v>0.51980684090259932</v>
      </c>
      <c r="AZ210" s="1005">
        <v>34941</v>
      </c>
      <c r="BA210" s="1005">
        <f t="shared" si="118"/>
        <v>40332</v>
      </c>
      <c r="BB210" s="1005">
        <f t="shared" si="119"/>
        <v>0</v>
      </c>
      <c r="BC210" s="1005">
        <v>167.55</v>
      </c>
      <c r="BD210" s="1005">
        <v>93.12</v>
      </c>
      <c r="BE210" s="1005">
        <v>134.04</v>
      </c>
      <c r="BF210" s="1005">
        <v>0.81679999999999997</v>
      </c>
      <c r="BG210" s="1024">
        <f t="shared" ref="BG210:BG224" si="124">+(BH210/(24*31*BD210))</f>
        <v>0.62813504600376902</v>
      </c>
      <c r="BH210" s="1005">
        <v>43518</v>
      </c>
      <c r="BI210" s="1005">
        <f t="shared" si="120"/>
        <v>41569</v>
      </c>
      <c r="BJ210" s="1005">
        <f t="shared" si="121"/>
        <v>1949</v>
      </c>
    </row>
    <row r="211" spans="1:62">
      <c r="A211" s="569" t="s">
        <v>2522</v>
      </c>
      <c r="B211" s="1004">
        <v>205</v>
      </c>
      <c r="C211" s="1005" t="s">
        <v>701</v>
      </c>
      <c r="D211" s="1005" t="s">
        <v>2011</v>
      </c>
      <c r="E211" s="1004" t="s">
        <v>1274</v>
      </c>
      <c r="F211" s="1005" t="s">
        <v>55</v>
      </c>
      <c r="G211" s="1004">
        <v>170</v>
      </c>
      <c r="H211" s="1005">
        <v>75</v>
      </c>
      <c r="I211" s="1005">
        <v>136</v>
      </c>
      <c r="J211" s="1005">
        <v>9.7799999999999998E-2</v>
      </c>
      <c r="K211" s="1024">
        <f t="shared" si="122"/>
        <v>0.47755555555555557</v>
      </c>
      <c r="L211" s="1005">
        <v>25788</v>
      </c>
      <c r="M211" s="1005">
        <f t="shared" si="108"/>
        <v>32400</v>
      </c>
      <c r="N211" s="1005">
        <f t="shared" si="109"/>
        <v>0</v>
      </c>
      <c r="O211" s="1005">
        <v>170</v>
      </c>
      <c r="P211" s="1005">
        <v>170.4</v>
      </c>
      <c r="Q211" s="1005">
        <v>170.4</v>
      </c>
      <c r="R211" s="1005">
        <v>0.67889999999999995</v>
      </c>
      <c r="S211" s="1024">
        <f t="shared" si="101"/>
        <v>7.8136831743147048E-2</v>
      </c>
      <c r="T211" s="1005">
        <v>9906</v>
      </c>
      <c r="U211" s="1005">
        <f t="shared" si="110"/>
        <v>76067</v>
      </c>
      <c r="V211" s="1005">
        <f t="shared" si="111"/>
        <v>0</v>
      </c>
      <c r="W211" s="1005">
        <v>170</v>
      </c>
      <c r="X211" s="1005">
        <v>169.8</v>
      </c>
      <c r="Y211" s="1005">
        <v>169.8</v>
      </c>
      <c r="Z211" s="1005">
        <v>0.77600000000000002</v>
      </c>
      <c r="AA211" s="1024">
        <f t="shared" si="102"/>
        <v>6.5861798193953658E-2</v>
      </c>
      <c r="AB211" s="1005">
        <v>8052</v>
      </c>
      <c r="AC211" s="1005">
        <f t="shared" si="112"/>
        <v>73354</v>
      </c>
      <c r="AD211" s="1005">
        <f t="shared" si="113"/>
        <v>0</v>
      </c>
      <c r="AE211" s="1005">
        <v>170</v>
      </c>
      <c r="AF211" s="1005">
        <v>170.4</v>
      </c>
      <c r="AG211" s="1005">
        <v>170.4</v>
      </c>
      <c r="AH211" s="1005">
        <v>0.66239999999999999</v>
      </c>
      <c r="AI211" s="1024">
        <f t="shared" si="103"/>
        <v>9.3944040587611681E-3</v>
      </c>
      <c r="AJ211" s="1005">
        <v>1191</v>
      </c>
      <c r="AK211" s="1005">
        <f t="shared" si="114"/>
        <v>76067</v>
      </c>
      <c r="AL211" s="1005">
        <f t="shared" si="115"/>
        <v>0</v>
      </c>
      <c r="AM211" s="1005">
        <v>170</v>
      </c>
      <c r="AN211" s="1005">
        <v>3.6</v>
      </c>
      <c r="AO211" s="1005">
        <v>136</v>
      </c>
      <c r="AP211" s="1005">
        <v>0</v>
      </c>
      <c r="AQ211" s="1024">
        <f t="shared" si="104"/>
        <v>0</v>
      </c>
      <c r="AR211" s="1005">
        <v>0</v>
      </c>
      <c r="AS211" s="1005">
        <f t="shared" si="116"/>
        <v>1607</v>
      </c>
      <c r="AT211" s="1005">
        <f t="shared" si="117"/>
        <v>0</v>
      </c>
      <c r="AU211" s="1005">
        <v>170</v>
      </c>
      <c r="AV211" s="1005">
        <v>166.8</v>
      </c>
      <c r="AW211" s="1005">
        <v>166.8</v>
      </c>
      <c r="AX211" s="1005">
        <v>0.81310000000000004</v>
      </c>
      <c r="AY211" s="1024">
        <f t="shared" si="123"/>
        <v>0.13634092725819344</v>
      </c>
      <c r="AZ211" s="1005">
        <v>16374</v>
      </c>
      <c r="BA211" s="1005">
        <f t="shared" si="118"/>
        <v>72058</v>
      </c>
      <c r="BB211" s="1005">
        <f t="shared" si="119"/>
        <v>0</v>
      </c>
      <c r="BC211" s="1005">
        <v>170</v>
      </c>
      <c r="BD211" s="1005">
        <v>169.2</v>
      </c>
      <c r="BE211" s="1005">
        <v>169.2</v>
      </c>
      <c r="BF211" s="1005">
        <v>0.73480000000000001</v>
      </c>
      <c r="BG211" s="1024">
        <f t="shared" si="124"/>
        <v>3.3888126286890877E-2</v>
      </c>
      <c r="BH211" s="1005">
        <v>4266</v>
      </c>
      <c r="BI211" s="1005">
        <f t="shared" si="120"/>
        <v>75531</v>
      </c>
      <c r="BJ211" s="1005">
        <f t="shared" si="121"/>
        <v>0</v>
      </c>
    </row>
    <row r="212" spans="1:62">
      <c r="A212" s="569" t="s">
        <v>2523</v>
      </c>
      <c r="B212" s="1004">
        <v>206</v>
      </c>
      <c r="C212" s="1005" t="s">
        <v>21</v>
      </c>
      <c r="D212" s="1005" t="s">
        <v>2050</v>
      </c>
      <c r="E212" s="1004" t="s">
        <v>1274</v>
      </c>
      <c r="F212" s="1005" t="s">
        <v>55</v>
      </c>
      <c r="G212" s="1004">
        <v>170</v>
      </c>
      <c r="H212" s="1005">
        <v>23.24</v>
      </c>
      <c r="I212" s="1005">
        <v>170</v>
      </c>
      <c r="J212" s="1005">
        <v>0.95599999999999996</v>
      </c>
      <c r="K212" s="1024">
        <f t="shared" si="122"/>
        <v>0.42933639319181488</v>
      </c>
      <c r="L212" s="1005">
        <v>7184</v>
      </c>
      <c r="M212" s="1005">
        <f t="shared" si="108"/>
        <v>10040</v>
      </c>
      <c r="N212" s="1005">
        <f t="shared" si="109"/>
        <v>0</v>
      </c>
      <c r="O212" s="1005">
        <v>170</v>
      </c>
      <c r="P212" s="1005">
        <v>27</v>
      </c>
      <c r="Q212" s="1005">
        <v>170</v>
      </c>
      <c r="R212" s="1005">
        <v>0.96299999999999997</v>
      </c>
      <c r="S212" s="1024">
        <f t="shared" si="101"/>
        <v>0.38311429709279171</v>
      </c>
      <c r="T212" s="1005">
        <v>7696</v>
      </c>
      <c r="U212" s="1005">
        <f t="shared" si="110"/>
        <v>12053</v>
      </c>
      <c r="V212" s="1005">
        <f t="shared" si="111"/>
        <v>0</v>
      </c>
      <c r="W212" s="1005">
        <v>170</v>
      </c>
      <c r="X212" s="1005">
        <v>28.24</v>
      </c>
      <c r="Y212" s="1005">
        <v>170</v>
      </c>
      <c r="Z212" s="1005">
        <v>0.96040000000000003</v>
      </c>
      <c r="AA212" s="1024">
        <f t="shared" si="102"/>
        <v>0.38755114888259368</v>
      </c>
      <c r="AB212" s="1005">
        <v>7880</v>
      </c>
      <c r="AC212" s="1005">
        <f t="shared" si="112"/>
        <v>12200</v>
      </c>
      <c r="AD212" s="1005">
        <f t="shared" si="113"/>
        <v>0</v>
      </c>
      <c r="AE212" s="1005">
        <v>170</v>
      </c>
      <c r="AF212" s="1005">
        <v>28.64</v>
      </c>
      <c r="AG212" s="1005">
        <v>170</v>
      </c>
      <c r="AH212" s="1005">
        <v>0.96009999999999995</v>
      </c>
      <c r="AI212" s="1024">
        <f t="shared" si="103"/>
        <v>0.34841112512765066</v>
      </c>
      <c r="AJ212" s="1005">
        <v>7424</v>
      </c>
      <c r="AK212" s="1005">
        <f t="shared" si="114"/>
        <v>12785</v>
      </c>
      <c r="AL212" s="1005">
        <f t="shared" si="115"/>
        <v>0</v>
      </c>
      <c r="AM212" s="1005">
        <v>170</v>
      </c>
      <c r="AN212" s="1005">
        <v>34.24</v>
      </c>
      <c r="AO212" s="1005">
        <v>170</v>
      </c>
      <c r="AP212" s="1005">
        <v>0.94769999999999999</v>
      </c>
      <c r="AQ212" s="1024">
        <f t="shared" si="104"/>
        <v>0.2642636418450407</v>
      </c>
      <c r="AR212" s="1005">
        <v>6732</v>
      </c>
      <c r="AS212" s="1005">
        <f t="shared" si="116"/>
        <v>15285</v>
      </c>
      <c r="AT212" s="1005">
        <f t="shared" si="117"/>
        <v>0</v>
      </c>
      <c r="AU212" s="1005">
        <v>170</v>
      </c>
      <c r="AV212" s="1005">
        <v>28.48</v>
      </c>
      <c r="AW212" s="1005">
        <v>170</v>
      </c>
      <c r="AX212" s="1005">
        <v>0.94099999999999995</v>
      </c>
      <c r="AY212" s="1024">
        <f t="shared" si="123"/>
        <v>0.33064138576779029</v>
      </c>
      <c r="AZ212" s="1005">
        <v>6780</v>
      </c>
      <c r="BA212" s="1005">
        <f t="shared" si="118"/>
        <v>12303</v>
      </c>
      <c r="BB212" s="1005">
        <f t="shared" si="119"/>
        <v>0</v>
      </c>
      <c r="BC212" s="1005">
        <v>170</v>
      </c>
      <c r="BD212" s="1005">
        <v>67.64</v>
      </c>
      <c r="BE212" s="1005">
        <v>170</v>
      </c>
      <c r="BF212" s="1005">
        <v>0.93359999999999999</v>
      </c>
      <c r="BG212" s="1024">
        <f t="shared" si="124"/>
        <v>0.13528293368433769</v>
      </c>
      <c r="BH212" s="1005">
        <v>6808</v>
      </c>
      <c r="BI212" s="1005">
        <f t="shared" si="120"/>
        <v>30194</v>
      </c>
      <c r="BJ212" s="1005">
        <f t="shared" si="121"/>
        <v>0</v>
      </c>
    </row>
    <row r="213" spans="1:62">
      <c r="A213" s="569" t="s">
        <v>2524</v>
      </c>
      <c r="B213" s="1004">
        <v>207</v>
      </c>
      <c r="C213" s="1005" t="s">
        <v>1835</v>
      </c>
      <c r="D213" s="1005" t="s">
        <v>2011</v>
      </c>
      <c r="E213" s="1004" t="s">
        <v>1274</v>
      </c>
      <c r="F213" s="1005" t="s">
        <v>55</v>
      </c>
      <c r="G213" s="1004">
        <v>172</v>
      </c>
      <c r="H213" s="1005">
        <v>132.24</v>
      </c>
      <c r="I213" s="1005">
        <v>137.6</v>
      </c>
      <c r="J213" s="1005">
        <v>0.9919</v>
      </c>
      <c r="K213" s="1024">
        <f t="shared" si="122"/>
        <v>0.31131318478187808</v>
      </c>
      <c r="L213" s="1005">
        <v>29641</v>
      </c>
      <c r="M213" s="1005">
        <f t="shared" si="108"/>
        <v>57128</v>
      </c>
      <c r="N213" s="1005">
        <f t="shared" si="109"/>
        <v>0</v>
      </c>
      <c r="O213" s="1005">
        <v>172</v>
      </c>
      <c r="P213" s="1005">
        <v>149.76</v>
      </c>
      <c r="Q213" s="1005">
        <v>149.76</v>
      </c>
      <c r="R213" s="1005">
        <v>0.98219999999999996</v>
      </c>
      <c r="S213" s="1024">
        <f t="shared" si="101"/>
        <v>0.43171224496829341</v>
      </c>
      <c r="T213" s="1005">
        <v>48102</v>
      </c>
      <c r="U213" s="1005">
        <f t="shared" si="110"/>
        <v>66853</v>
      </c>
      <c r="V213" s="1005">
        <f t="shared" si="111"/>
        <v>0</v>
      </c>
      <c r="W213" s="1005">
        <v>172</v>
      </c>
      <c r="X213" s="1005">
        <v>156.72</v>
      </c>
      <c r="Y213" s="1005">
        <v>156.72</v>
      </c>
      <c r="Z213" s="1005">
        <v>0.94769999999999999</v>
      </c>
      <c r="AA213" s="1024">
        <f t="shared" si="102"/>
        <v>0.52261464182405992</v>
      </c>
      <c r="AB213" s="1005">
        <v>58971</v>
      </c>
      <c r="AC213" s="1005">
        <f t="shared" si="112"/>
        <v>67703</v>
      </c>
      <c r="AD213" s="1005">
        <f t="shared" si="113"/>
        <v>0</v>
      </c>
      <c r="AE213" s="1005">
        <v>172</v>
      </c>
      <c r="AF213" s="1005">
        <v>164</v>
      </c>
      <c r="AG213" s="1005">
        <v>164</v>
      </c>
      <c r="AH213" s="1005">
        <v>0.9788</v>
      </c>
      <c r="AI213" s="1024">
        <f t="shared" si="103"/>
        <v>0.51691581431943356</v>
      </c>
      <c r="AJ213" s="1005">
        <v>63072</v>
      </c>
      <c r="AK213" s="1005">
        <f t="shared" si="114"/>
        <v>73210</v>
      </c>
      <c r="AL213" s="1005">
        <f t="shared" si="115"/>
        <v>0</v>
      </c>
      <c r="AM213" s="1005">
        <v>172</v>
      </c>
      <c r="AN213" s="1005">
        <v>160.72</v>
      </c>
      <c r="AO213" s="1005">
        <v>160.72</v>
      </c>
      <c r="AP213" s="1005">
        <v>0.98809999999999998</v>
      </c>
      <c r="AQ213" s="1024">
        <f t="shared" si="104"/>
        <v>0.4771204311779787</v>
      </c>
      <c r="AR213" s="1005">
        <v>57052</v>
      </c>
      <c r="AS213" s="1005">
        <f t="shared" si="116"/>
        <v>71745</v>
      </c>
      <c r="AT213" s="1005">
        <f t="shared" si="117"/>
        <v>0</v>
      </c>
      <c r="AU213" s="1005">
        <v>172</v>
      </c>
      <c r="AV213" s="1005">
        <v>158.47999999999999</v>
      </c>
      <c r="AW213" s="1005">
        <v>158.47999999999999</v>
      </c>
      <c r="AX213" s="1005">
        <v>0.98229999999999995</v>
      </c>
      <c r="AY213" s="1024">
        <f t="shared" si="123"/>
        <v>0.57239960177239335</v>
      </c>
      <c r="AZ213" s="1005">
        <v>65314</v>
      </c>
      <c r="BA213" s="1005">
        <f t="shared" si="118"/>
        <v>68463</v>
      </c>
      <c r="BB213" s="1005">
        <f t="shared" si="119"/>
        <v>0</v>
      </c>
      <c r="BC213" s="1005">
        <v>172</v>
      </c>
      <c r="BD213" s="1005">
        <v>145.6</v>
      </c>
      <c r="BE213" s="1005">
        <v>145.6</v>
      </c>
      <c r="BF213" s="1005">
        <v>0.99860000000000004</v>
      </c>
      <c r="BG213" s="1024">
        <f t="shared" si="124"/>
        <v>0.51181429457639138</v>
      </c>
      <c r="BH213" s="1005">
        <v>55443</v>
      </c>
      <c r="BI213" s="1005">
        <f t="shared" si="120"/>
        <v>64996</v>
      </c>
      <c r="BJ213" s="1005">
        <f t="shared" si="121"/>
        <v>0</v>
      </c>
    </row>
    <row r="214" spans="1:62">
      <c r="A214" s="569" t="s">
        <v>2525</v>
      </c>
      <c r="B214" s="1004">
        <v>208</v>
      </c>
      <c r="C214" s="1005" t="s">
        <v>753</v>
      </c>
      <c r="D214" s="1005" t="s">
        <v>2011</v>
      </c>
      <c r="E214" s="1004" t="s">
        <v>1274</v>
      </c>
      <c r="F214" s="1005" t="s">
        <v>55</v>
      </c>
      <c r="G214" s="1004">
        <v>174</v>
      </c>
      <c r="H214" s="1005">
        <v>159.91999999999999</v>
      </c>
      <c r="I214" s="1005">
        <v>159.91999999999999</v>
      </c>
      <c r="J214" s="1005">
        <v>0.99590000000000001</v>
      </c>
      <c r="K214" s="1024">
        <f t="shared" si="122"/>
        <v>0.37529181257295319</v>
      </c>
      <c r="L214" s="1005">
        <v>43212</v>
      </c>
      <c r="M214" s="1005">
        <f t="shared" si="108"/>
        <v>69085</v>
      </c>
      <c r="N214" s="1005">
        <f t="shared" si="109"/>
        <v>0</v>
      </c>
      <c r="O214" s="1005">
        <v>174</v>
      </c>
      <c r="P214" s="1005">
        <v>256.16000000000003</v>
      </c>
      <c r="Q214" s="1005">
        <v>256.16000000000003</v>
      </c>
      <c r="R214" s="1005">
        <v>0.99460000000000004</v>
      </c>
      <c r="S214" s="1024">
        <f t="shared" si="101"/>
        <v>0.39835653791649034</v>
      </c>
      <c r="T214" s="1005">
        <v>75920</v>
      </c>
      <c r="U214" s="1005">
        <f t="shared" si="110"/>
        <v>114350</v>
      </c>
      <c r="V214" s="1005">
        <f t="shared" si="111"/>
        <v>0</v>
      </c>
      <c r="W214" s="1005">
        <v>174</v>
      </c>
      <c r="X214" s="1005">
        <v>267.12</v>
      </c>
      <c r="Y214" s="1005">
        <v>267.12</v>
      </c>
      <c r="Z214" s="1005">
        <v>0.9919</v>
      </c>
      <c r="AA214" s="1024">
        <f t="shared" si="102"/>
        <v>0.51167702405909954</v>
      </c>
      <c r="AB214" s="1005">
        <v>98409</v>
      </c>
      <c r="AC214" s="1005">
        <f t="shared" si="112"/>
        <v>115396</v>
      </c>
      <c r="AD214" s="1005">
        <f t="shared" si="113"/>
        <v>0</v>
      </c>
      <c r="AE214" s="1005">
        <v>174</v>
      </c>
      <c r="AF214" s="1005">
        <v>241.6</v>
      </c>
      <c r="AG214" s="1005">
        <v>241.6</v>
      </c>
      <c r="AH214" s="1005">
        <v>0.99539999999999995</v>
      </c>
      <c r="AI214" s="1024">
        <f t="shared" si="103"/>
        <v>0.35394636117638684</v>
      </c>
      <c r="AJ214" s="1005">
        <v>63622</v>
      </c>
      <c r="AK214" s="1005">
        <f t="shared" si="114"/>
        <v>107850</v>
      </c>
      <c r="AL214" s="1005">
        <f t="shared" si="115"/>
        <v>0</v>
      </c>
      <c r="AM214" s="1005">
        <v>174</v>
      </c>
      <c r="AN214" s="1005">
        <v>245.2</v>
      </c>
      <c r="AO214" s="1005">
        <v>245.2</v>
      </c>
      <c r="AP214" s="1005">
        <v>0.99739999999999995</v>
      </c>
      <c r="AQ214" s="1024">
        <f t="shared" si="104"/>
        <v>0.35304184427020296</v>
      </c>
      <c r="AR214" s="1005">
        <v>64405</v>
      </c>
      <c r="AS214" s="1005">
        <f t="shared" si="116"/>
        <v>109457</v>
      </c>
      <c r="AT214" s="1005">
        <f t="shared" si="117"/>
        <v>0</v>
      </c>
      <c r="AU214" s="1005">
        <v>174</v>
      </c>
      <c r="AV214" s="1005">
        <v>183.44</v>
      </c>
      <c r="AW214" s="1005">
        <v>183.44</v>
      </c>
      <c r="AX214" s="1005">
        <v>0.99860000000000004</v>
      </c>
      <c r="AY214" s="1024">
        <f t="shared" si="123"/>
        <v>0.41196485681058298</v>
      </c>
      <c r="AZ214" s="1005">
        <v>54411</v>
      </c>
      <c r="BA214" s="1005">
        <f t="shared" si="118"/>
        <v>79246</v>
      </c>
      <c r="BB214" s="1005">
        <f t="shared" si="119"/>
        <v>0</v>
      </c>
      <c r="BC214" s="1005">
        <v>174</v>
      </c>
      <c r="BD214" s="1005">
        <v>169.52</v>
      </c>
      <c r="BE214" s="1005">
        <v>169.52</v>
      </c>
      <c r="BF214" s="1005">
        <v>0.99939999999999996</v>
      </c>
      <c r="BG214" s="1024">
        <f t="shared" si="124"/>
        <v>0.3405409074071255</v>
      </c>
      <c r="BH214" s="1005">
        <v>42950</v>
      </c>
      <c r="BI214" s="1005">
        <f t="shared" si="120"/>
        <v>75674</v>
      </c>
      <c r="BJ214" s="1005">
        <f t="shared" si="121"/>
        <v>0</v>
      </c>
    </row>
    <row r="215" spans="1:62">
      <c r="A215" s="569" t="s">
        <v>2526</v>
      </c>
      <c r="B215" s="1004">
        <v>209</v>
      </c>
      <c r="C215" s="1005" t="s">
        <v>981</v>
      </c>
      <c r="D215" s="1005" t="s">
        <v>2011</v>
      </c>
      <c r="E215" s="1004" t="s">
        <v>1274</v>
      </c>
      <c r="F215" s="1005" t="s">
        <v>55</v>
      </c>
      <c r="G215" s="1004">
        <v>174</v>
      </c>
      <c r="H215" s="1005">
        <v>167.84</v>
      </c>
      <c r="I215" s="1005">
        <v>167.84</v>
      </c>
      <c r="J215" s="1005">
        <v>0.97160000000000002</v>
      </c>
      <c r="K215" s="1024">
        <f t="shared" si="122"/>
        <v>0.10024428026692088</v>
      </c>
      <c r="L215" s="1005">
        <v>12114</v>
      </c>
      <c r="M215" s="1005">
        <f t="shared" si="108"/>
        <v>72507</v>
      </c>
      <c r="N215" s="1005">
        <f t="shared" si="109"/>
        <v>0</v>
      </c>
      <c r="O215" s="1005">
        <v>174</v>
      </c>
      <c r="P215" s="1005">
        <v>192.64</v>
      </c>
      <c r="Q215" s="1005">
        <v>192.64</v>
      </c>
      <c r="R215" s="1005">
        <v>0.98099999999999998</v>
      </c>
      <c r="S215" s="1024">
        <f t="shared" si="101"/>
        <v>0.45468956524845494</v>
      </c>
      <c r="T215" s="1005">
        <v>65168</v>
      </c>
      <c r="U215" s="1005">
        <f t="shared" si="110"/>
        <v>85994</v>
      </c>
      <c r="V215" s="1005">
        <f t="shared" si="111"/>
        <v>0</v>
      </c>
      <c r="W215" s="1005">
        <v>174</v>
      </c>
      <c r="X215" s="1005">
        <v>211.04</v>
      </c>
      <c r="Y215" s="1005">
        <v>211.04</v>
      </c>
      <c r="Z215" s="1005">
        <v>0.98850000000000005</v>
      </c>
      <c r="AA215" s="1024">
        <f t="shared" si="102"/>
        <v>0.66102529273018285</v>
      </c>
      <c r="AB215" s="1005">
        <v>100442</v>
      </c>
      <c r="AC215" s="1005">
        <f t="shared" si="112"/>
        <v>91169</v>
      </c>
      <c r="AD215" s="1005">
        <f t="shared" si="113"/>
        <v>9273</v>
      </c>
      <c r="AE215" s="1005">
        <v>174</v>
      </c>
      <c r="AF215" s="1005">
        <v>191.52</v>
      </c>
      <c r="AG215" s="1005">
        <v>191.52</v>
      </c>
      <c r="AH215" s="1005">
        <v>0.99460000000000004</v>
      </c>
      <c r="AI215" s="1024">
        <f t="shared" si="103"/>
        <v>0.57303316535065263</v>
      </c>
      <c r="AJ215" s="1005">
        <v>81652</v>
      </c>
      <c r="AK215" s="1005">
        <f t="shared" si="114"/>
        <v>85495</v>
      </c>
      <c r="AL215" s="1005">
        <f t="shared" si="115"/>
        <v>0</v>
      </c>
      <c r="AM215" s="1005">
        <v>174</v>
      </c>
      <c r="AN215" s="1005">
        <v>183.84</v>
      </c>
      <c r="AO215" s="1005">
        <v>183.84</v>
      </c>
      <c r="AP215" s="1005">
        <v>0.99590000000000001</v>
      </c>
      <c r="AQ215" s="1024">
        <f t="shared" si="104"/>
        <v>0.52097955679085139</v>
      </c>
      <c r="AR215" s="1005">
        <v>71258</v>
      </c>
      <c r="AS215" s="1005">
        <f t="shared" si="116"/>
        <v>82066</v>
      </c>
      <c r="AT215" s="1005">
        <f t="shared" si="117"/>
        <v>0</v>
      </c>
      <c r="AU215" s="1005">
        <v>174</v>
      </c>
      <c r="AV215" s="1005">
        <v>182.24</v>
      </c>
      <c r="AW215" s="1005">
        <v>182.24</v>
      </c>
      <c r="AX215" s="1005">
        <v>0.99450000000000005</v>
      </c>
      <c r="AY215" s="1024">
        <f t="shared" si="123"/>
        <v>0.55148583065066814</v>
      </c>
      <c r="AZ215" s="1005">
        <v>72362</v>
      </c>
      <c r="BA215" s="1005">
        <f t="shared" si="118"/>
        <v>78728</v>
      </c>
      <c r="BB215" s="1005">
        <f t="shared" si="119"/>
        <v>0</v>
      </c>
      <c r="BC215" s="1005">
        <v>174</v>
      </c>
      <c r="BD215" s="1005">
        <v>174.72</v>
      </c>
      <c r="BE215" s="1005">
        <v>174.72</v>
      </c>
      <c r="BF215" s="1005">
        <v>0.99450000000000005</v>
      </c>
      <c r="BG215" s="1024">
        <f t="shared" si="124"/>
        <v>0.43988969140178819</v>
      </c>
      <c r="BH215" s="1005">
        <v>57182</v>
      </c>
      <c r="BI215" s="1005">
        <f t="shared" si="120"/>
        <v>77995</v>
      </c>
      <c r="BJ215" s="1005">
        <f t="shared" si="121"/>
        <v>0</v>
      </c>
    </row>
    <row r="216" spans="1:62">
      <c r="A216" s="569" t="s">
        <v>2527</v>
      </c>
      <c r="B216" s="1004">
        <v>210</v>
      </c>
      <c r="C216" s="1005" t="s">
        <v>1893</v>
      </c>
      <c r="D216" s="1005" t="s">
        <v>2054</v>
      </c>
      <c r="E216" s="1004" t="s">
        <v>1274</v>
      </c>
      <c r="F216" s="1005" t="s">
        <v>55</v>
      </c>
      <c r="G216" s="1004">
        <v>174</v>
      </c>
      <c r="H216" s="1005">
        <v>197.44</v>
      </c>
      <c r="I216" s="1005">
        <v>197.44</v>
      </c>
      <c r="J216" s="1005">
        <v>0.82269999999999999</v>
      </c>
      <c r="K216" s="1024">
        <f t="shared" si="122"/>
        <v>0.30115337430217903</v>
      </c>
      <c r="L216" s="1005">
        <v>42811</v>
      </c>
      <c r="M216" s="1005">
        <f t="shared" si="108"/>
        <v>85294</v>
      </c>
      <c r="N216" s="1005">
        <f t="shared" si="109"/>
        <v>0</v>
      </c>
      <c r="O216" s="1005">
        <v>174</v>
      </c>
      <c r="P216" s="1005">
        <v>172.32</v>
      </c>
      <c r="Q216" s="1005">
        <v>174</v>
      </c>
      <c r="R216" s="1005">
        <v>0.8216</v>
      </c>
      <c r="S216" s="1024">
        <f t="shared" si="101"/>
        <v>0.34652802737592475</v>
      </c>
      <c r="T216" s="1005">
        <v>44427</v>
      </c>
      <c r="U216" s="1005">
        <f t="shared" si="110"/>
        <v>76924</v>
      </c>
      <c r="V216" s="1005">
        <f t="shared" si="111"/>
        <v>0</v>
      </c>
      <c r="W216" s="1005">
        <v>174</v>
      </c>
      <c r="X216" s="1005">
        <v>143.52000000000001</v>
      </c>
      <c r="Y216" s="1005">
        <v>174</v>
      </c>
      <c r="Z216" s="1005">
        <v>0.85240000000000005</v>
      </c>
      <c r="AA216" s="1024">
        <f t="shared" si="102"/>
        <v>0.31635157314505136</v>
      </c>
      <c r="AB216" s="1005">
        <v>32690</v>
      </c>
      <c r="AC216" s="1005">
        <f t="shared" si="112"/>
        <v>62001</v>
      </c>
      <c r="AD216" s="1005">
        <f t="shared" si="113"/>
        <v>0</v>
      </c>
      <c r="AE216" s="1005">
        <v>174</v>
      </c>
      <c r="AF216" s="1005">
        <v>126.16</v>
      </c>
      <c r="AG216" s="1005">
        <v>174</v>
      </c>
      <c r="AH216" s="1005">
        <v>0.85419999999999996</v>
      </c>
      <c r="AI216" s="1024">
        <f t="shared" si="103"/>
        <v>0.13239503003525138</v>
      </c>
      <c r="AJ216" s="1005">
        <v>12427</v>
      </c>
      <c r="AK216" s="1005">
        <f t="shared" si="114"/>
        <v>56318</v>
      </c>
      <c r="AL216" s="1005">
        <f t="shared" si="115"/>
        <v>0</v>
      </c>
      <c r="AM216" s="1005">
        <v>174</v>
      </c>
      <c r="AN216" s="1005">
        <v>139.44</v>
      </c>
      <c r="AO216" s="1005">
        <v>174</v>
      </c>
      <c r="AP216" s="1005">
        <v>0.81240000000000001</v>
      </c>
      <c r="AQ216" s="1024">
        <f t="shared" si="104"/>
        <v>0.16429967180550156</v>
      </c>
      <c r="AR216" s="1005">
        <v>17045</v>
      </c>
      <c r="AS216" s="1005">
        <f t="shared" si="116"/>
        <v>62246</v>
      </c>
      <c r="AT216" s="1005">
        <f t="shared" si="117"/>
        <v>0</v>
      </c>
      <c r="AU216" s="1005">
        <v>174</v>
      </c>
      <c r="AV216" s="1005">
        <v>165.68</v>
      </c>
      <c r="AW216" s="1005">
        <v>174</v>
      </c>
      <c r="AX216" s="1005">
        <v>0.81399999999999995</v>
      </c>
      <c r="AY216" s="1024">
        <f t="shared" si="123"/>
        <v>0.40138452974945005</v>
      </c>
      <c r="AZ216" s="1005">
        <v>47881</v>
      </c>
      <c r="BA216" s="1005">
        <f t="shared" si="118"/>
        <v>71574</v>
      </c>
      <c r="BB216" s="1005">
        <f t="shared" si="119"/>
        <v>0</v>
      </c>
      <c r="BC216" s="1005">
        <v>174</v>
      </c>
      <c r="BD216" s="1005">
        <v>161.68</v>
      </c>
      <c r="BE216" s="1005">
        <v>174</v>
      </c>
      <c r="BF216" s="1005">
        <v>0.78600000000000003</v>
      </c>
      <c r="BG216" s="1024">
        <f t="shared" si="124"/>
        <v>0.4507027687773007</v>
      </c>
      <c r="BH216" s="1005">
        <v>54215</v>
      </c>
      <c r="BI216" s="1005">
        <f t="shared" si="120"/>
        <v>72174</v>
      </c>
      <c r="BJ216" s="1005">
        <f t="shared" si="121"/>
        <v>0</v>
      </c>
    </row>
    <row r="217" spans="1:62">
      <c r="A217" s="569" t="s">
        <v>2528</v>
      </c>
      <c r="B217" s="1004">
        <v>211</v>
      </c>
      <c r="C217" s="1005" t="s">
        <v>294</v>
      </c>
      <c r="D217" s="1005" t="s">
        <v>2011</v>
      </c>
      <c r="E217" s="1004" t="s">
        <v>1274</v>
      </c>
      <c r="F217" s="1005" t="s">
        <v>55</v>
      </c>
      <c r="G217" s="1004">
        <v>175</v>
      </c>
      <c r="H217" s="1005">
        <v>139.6</v>
      </c>
      <c r="I217" s="1005">
        <v>140</v>
      </c>
      <c r="J217" s="1005">
        <v>0.99870000000000003</v>
      </c>
      <c r="K217" s="1024">
        <f t="shared" si="122"/>
        <v>0.62870105062082138</v>
      </c>
      <c r="L217" s="1005">
        <v>63192</v>
      </c>
      <c r="M217" s="1005">
        <f t="shared" si="108"/>
        <v>60307</v>
      </c>
      <c r="N217" s="1005">
        <f t="shared" si="109"/>
        <v>2885</v>
      </c>
      <c r="O217" s="1005">
        <v>175</v>
      </c>
      <c r="P217" s="1005">
        <v>146</v>
      </c>
      <c r="Q217" s="1005">
        <v>146</v>
      </c>
      <c r="R217" s="1005">
        <v>0.99819999999999998</v>
      </c>
      <c r="S217" s="1024">
        <f t="shared" si="101"/>
        <v>0.51701281484754746</v>
      </c>
      <c r="T217" s="1005">
        <v>56160</v>
      </c>
      <c r="U217" s="1005">
        <f t="shared" si="110"/>
        <v>65174</v>
      </c>
      <c r="V217" s="1005">
        <f t="shared" si="111"/>
        <v>0</v>
      </c>
      <c r="W217" s="1005">
        <v>175</v>
      </c>
      <c r="X217" s="1005">
        <v>125.12</v>
      </c>
      <c r="Y217" s="1005">
        <v>140</v>
      </c>
      <c r="Z217" s="1005">
        <v>0.99660000000000004</v>
      </c>
      <c r="AA217" s="1024">
        <f t="shared" si="102"/>
        <v>0.48769847612958223</v>
      </c>
      <c r="AB217" s="1005">
        <v>43935</v>
      </c>
      <c r="AC217" s="1005">
        <f t="shared" si="112"/>
        <v>54052</v>
      </c>
      <c r="AD217" s="1005">
        <f t="shared" si="113"/>
        <v>0</v>
      </c>
      <c r="AE217" s="1005">
        <v>175</v>
      </c>
      <c r="AF217" s="1005">
        <v>122.8</v>
      </c>
      <c r="AG217" s="1005">
        <v>140</v>
      </c>
      <c r="AH217" s="1005">
        <v>0.99609999999999999</v>
      </c>
      <c r="AI217" s="1024">
        <f t="shared" si="103"/>
        <v>0.48487793772547372</v>
      </c>
      <c r="AJ217" s="1005">
        <v>44300</v>
      </c>
      <c r="AK217" s="1005">
        <f t="shared" si="114"/>
        <v>54818</v>
      </c>
      <c r="AL217" s="1005">
        <f t="shared" si="115"/>
        <v>0</v>
      </c>
      <c r="AM217" s="1005">
        <v>175</v>
      </c>
      <c r="AN217" s="1005">
        <v>133.52000000000001</v>
      </c>
      <c r="AO217" s="1005">
        <v>140</v>
      </c>
      <c r="AP217" s="1005">
        <v>0.996</v>
      </c>
      <c r="AQ217" s="1024">
        <f t="shared" si="104"/>
        <v>0.40800741864615342</v>
      </c>
      <c r="AR217" s="1005">
        <v>40531</v>
      </c>
      <c r="AS217" s="1005">
        <f t="shared" si="116"/>
        <v>59603</v>
      </c>
      <c r="AT217" s="1005">
        <f t="shared" si="117"/>
        <v>0</v>
      </c>
      <c r="AU217" s="1005">
        <v>175</v>
      </c>
      <c r="AV217" s="1005">
        <v>118.16</v>
      </c>
      <c r="AW217" s="1005">
        <v>140</v>
      </c>
      <c r="AX217" s="1005">
        <v>0.98229999999999995</v>
      </c>
      <c r="AY217" s="1024">
        <f t="shared" si="123"/>
        <v>0.18935012788685776</v>
      </c>
      <c r="AZ217" s="1005">
        <v>16109</v>
      </c>
      <c r="BA217" s="1005">
        <f t="shared" si="118"/>
        <v>51045</v>
      </c>
      <c r="BB217" s="1005">
        <f t="shared" si="119"/>
        <v>0</v>
      </c>
      <c r="BC217" s="1005">
        <v>175</v>
      </c>
      <c r="BD217" s="1005">
        <v>21.2</v>
      </c>
      <c r="BE217" s="1005">
        <v>140</v>
      </c>
      <c r="BF217" s="1005">
        <v>0.86680000000000001</v>
      </c>
      <c r="BG217" s="1024">
        <f t="shared" si="124"/>
        <v>0.34857476161493206</v>
      </c>
      <c r="BH217" s="1005">
        <v>5498</v>
      </c>
      <c r="BI217" s="1005">
        <f t="shared" si="120"/>
        <v>9464</v>
      </c>
      <c r="BJ217" s="1005">
        <f t="shared" si="121"/>
        <v>0</v>
      </c>
    </row>
    <row r="218" spans="1:62">
      <c r="A218" s="569" t="s">
        <v>2529</v>
      </c>
      <c r="B218" s="1004">
        <v>212</v>
      </c>
      <c r="C218" s="1005" t="s">
        <v>661</v>
      </c>
      <c r="D218" s="1005" t="s">
        <v>2011</v>
      </c>
      <c r="E218" s="1004" t="s">
        <v>1274</v>
      </c>
      <c r="F218" s="1005" t="s">
        <v>55</v>
      </c>
      <c r="G218" s="1004">
        <v>124</v>
      </c>
      <c r="H218" s="1005">
        <v>140.08000000000001</v>
      </c>
      <c r="I218" s="1005">
        <v>140.08000000000001</v>
      </c>
      <c r="J218" s="1005">
        <v>0.97</v>
      </c>
      <c r="K218" s="1024">
        <f t="shared" si="122"/>
        <v>0.37577733358715654</v>
      </c>
      <c r="L218" s="1005">
        <v>37900</v>
      </c>
      <c r="M218" s="1005">
        <f t="shared" si="108"/>
        <v>60515</v>
      </c>
      <c r="N218" s="1005">
        <f t="shared" si="109"/>
        <v>0</v>
      </c>
      <c r="O218" s="1005">
        <v>124</v>
      </c>
      <c r="P218" s="1005">
        <v>190</v>
      </c>
      <c r="Q218" s="1005">
        <v>190</v>
      </c>
      <c r="R218" s="1005">
        <v>0.98209999999999997</v>
      </c>
      <c r="S218" s="1024">
        <f t="shared" si="101"/>
        <v>0.42004810413129601</v>
      </c>
      <c r="T218" s="1005">
        <v>59378</v>
      </c>
      <c r="U218" s="1005">
        <f t="shared" si="110"/>
        <v>84816</v>
      </c>
      <c r="V218" s="1005">
        <f t="shared" si="111"/>
        <v>0</v>
      </c>
      <c r="W218" s="1005">
        <v>124</v>
      </c>
      <c r="X218" s="1005">
        <v>268.24</v>
      </c>
      <c r="Y218" s="1005">
        <v>268.24</v>
      </c>
      <c r="Z218" s="1005">
        <v>0.98170000000000002</v>
      </c>
      <c r="AA218" s="1024">
        <f t="shared" si="102"/>
        <v>0.58154803327037141</v>
      </c>
      <c r="AB218" s="1005">
        <v>112316</v>
      </c>
      <c r="AC218" s="1005">
        <f t="shared" si="112"/>
        <v>115880</v>
      </c>
      <c r="AD218" s="1005">
        <f t="shared" si="113"/>
        <v>0</v>
      </c>
      <c r="AE218" s="1005">
        <v>124</v>
      </c>
      <c r="AF218" s="1005">
        <v>273.12</v>
      </c>
      <c r="AG218" s="1005">
        <v>273.12</v>
      </c>
      <c r="AH218" s="1005">
        <v>0.97389999999999999</v>
      </c>
      <c r="AI218" s="1024">
        <f t="shared" si="103"/>
        <v>0.59607892233749704</v>
      </c>
      <c r="AJ218" s="1005">
        <v>121124</v>
      </c>
      <c r="AK218" s="1005">
        <f t="shared" si="114"/>
        <v>121921</v>
      </c>
      <c r="AL218" s="1005">
        <f t="shared" si="115"/>
        <v>0</v>
      </c>
      <c r="AM218" s="1005">
        <v>175</v>
      </c>
      <c r="AN218" s="1005">
        <v>275.52</v>
      </c>
      <c r="AO218" s="1005">
        <v>275.52</v>
      </c>
      <c r="AP218" s="1005">
        <v>0.97199999999999998</v>
      </c>
      <c r="AQ218" s="1024">
        <f t="shared" si="104"/>
        <v>0.44915069686411158</v>
      </c>
      <c r="AR218" s="1005">
        <v>92070</v>
      </c>
      <c r="AS218" s="1005">
        <f t="shared" si="116"/>
        <v>122992</v>
      </c>
      <c r="AT218" s="1005">
        <f t="shared" si="117"/>
        <v>0</v>
      </c>
      <c r="AU218" s="1005">
        <v>175</v>
      </c>
      <c r="AV218" s="1005">
        <v>278.08</v>
      </c>
      <c r="AW218" s="1005">
        <v>278.08</v>
      </c>
      <c r="AX218" s="1005">
        <v>0.9667</v>
      </c>
      <c r="AY218" s="1024">
        <f t="shared" si="123"/>
        <v>0.4184697049610025</v>
      </c>
      <c r="AZ218" s="1005">
        <v>83785</v>
      </c>
      <c r="BA218" s="1005">
        <f t="shared" si="118"/>
        <v>120131</v>
      </c>
      <c r="BB218" s="1005">
        <f t="shared" si="119"/>
        <v>0</v>
      </c>
      <c r="BC218" s="1005">
        <v>175</v>
      </c>
      <c r="BD218" s="1005">
        <v>264</v>
      </c>
      <c r="BE218" s="1005">
        <v>264</v>
      </c>
      <c r="BF218" s="1005">
        <v>0.98299999999999998</v>
      </c>
      <c r="BG218" s="1024">
        <f t="shared" si="124"/>
        <v>0.4475348240469208</v>
      </c>
      <c r="BH218" s="1005">
        <v>87903</v>
      </c>
      <c r="BI218" s="1005">
        <f t="shared" si="120"/>
        <v>117850</v>
      </c>
      <c r="BJ218" s="1005">
        <f t="shared" si="121"/>
        <v>0</v>
      </c>
    </row>
    <row r="219" spans="1:62">
      <c r="A219" s="569" t="s">
        <v>2530</v>
      </c>
      <c r="B219" s="1004">
        <v>213</v>
      </c>
      <c r="C219" s="1005" t="s">
        <v>301</v>
      </c>
      <c r="D219" s="1005" t="s">
        <v>2011</v>
      </c>
      <c r="E219" s="1004" t="s">
        <v>1274</v>
      </c>
      <c r="F219" s="1005" t="s">
        <v>55</v>
      </c>
      <c r="G219" s="1004">
        <v>175</v>
      </c>
      <c r="H219" s="1005">
        <v>175.2</v>
      </c>
      <c r="I219" s="1005">
        <v>175.2</v>
      </c>
      <c r="J219" s="1005">
        <v>0.98599999999999999</v>
      </c>
      <c r="K219" s="1024">
        <f t="shared" si="122"/>
        <v>0.39684804667681384</v>
      </c>
      <c r="L219" s="1005">
        <v>50060</v>
      </c>
      <c r="M219" s="1005">
        <f t="shared" si="108"/>
        <v>75686</v>
      </c>
      <c r="N219" s="1005">
        <f t="shared" si="109"/>
        <v>0</v>
      </c>
      <c r="O219" s="1005">
        <v>175</v>
      </c>
      <c r="P219" s="1005">
        <v>175.6</v>
      </c>
      <c r="Q219" s="1005">
        <v>175.6</v>
      </c>
      <c r="R219" s="1005">
        <v>0.98299999999999998</v>
      </c>
      <c r="S219" s="1024">
        <f t="shared" si="101"/>
        <v>0.38934099982854486</v>
      </c>
      <c r="T219" s="1005">
        <v>50866</v>
      </c>
      <c r="U219" s="1005">
        <f t="shared" si="110"/>
        <v>78388</v>
      </c>
      <c r="V219" s="1005">
        <f t="shared" si="111"/>
        <v>0</v>
      </c>
      <c r="W219" s="1005">
        <v>175</v>
      </c>
      <c r="X219" s="1005">
        <v>186.08</v>
      </c>
      <c r="Y219" s="1005">
        <v>186.08</v>
      </c>
      <c r="Z219" s="1005">
        <v>0.98119999999999996</v>
      </c>
      <c r="AA219" s="1024">
        <f t="shared" si="102"/>
        <v>0.38997563771854399</v>
      </c>
      <c r="AB219" s="1005">
        <v>52248</v>
      </c>
      <c r="AC219" s="1005">
        <f t="shared" si="112"/>
        <v>80387</v>
      </c>
      <c r="AD219" s="1005">
        <f t="shared" si="113"/>
        <v>0</v>
      </c>
      <c r="AE219" s="1005">
        <v>175</v>
      </c>
      <c r="AF219" s="1005">
        <v>176.48</v>
      </c>
      <c r="AG219" s="1005">
        <v>176.48</v>
      </c>
      <c r="AH219" s="1005">
        <v>0.98180000000000001</v>
      </c>
      <c r="AI219" s="1024">
        <f t="shared" si="103"/>
        <v>0.41202238031175975</v>
      </c>
      <c r="AJ219" s="1005">
        <v>54099</v>
      </c>
      <c r="AK219" s="1005">
        <f t="shared" si="114"/>
        <v>78781</v>
      </c>
      <c r="AL219" s="1005">
        <f t="shared" si="115"/>
        <v>0</v>
      </c>
      <c r="AM219" s="1005">
        <v>175</v>
      </c>
      <c r="AN219" s="1005">
        <v>181.04</v>
      </c>
      <c r="AO219" s="1005">
        <v>181.04</v>
      </c>
      <c r="AP219" s="1005">
        <v>0.97960000000000003</v>
      </c>
      <c r="AQ219" s="1024">
        <f t="shared" si="104"/>
        <v>0.41575051435196408</v>
      </c>
      <c r="AR219" s="1005">
        <v>55999</v>
      </c>
      <c r="AS219" s="1005">
        <f t="shared" si="116"/>
        <v>80816</v>
      </c>
      <c r="AT219" s="1005">
        <f t="shared" si="117"/>
        <v>0</v>
      </c>
      <c r="AU219" s="1005">
        <v>175</v>
      </c>
      <c r="AV219" s="1005">
        <v>180.56</v>
      </c>
      <c r="AW219" s="1005">
        <v>180.56</v>
      </c>
      <c r="AX219" s="1005">
        <v>0.97919999999999996</v>
      </c>
      <c r="AY219" s="1024">
        <f t="shared" si="123"/>
        <v>0.37487538768276474</v>
      </c>
      <c r="AZ219" s="1005">
        <v>48735</v>
      </c>
      <c r="BA219" s="1005">
        <f t="shared" si="118"/>
        <v>78002</v>
      </c>
      <c r="BB219" s="1005">
        <f t="shared" si="119"/>
        <v>0</v>
      </c>
      <c r="BC219" s="1005">
        <v>175</v>
      </c>
      <c r="BD219" s="1005">
        <v>68.16</v>
      </c>
      <c r="BE219" s="1005">
        <v>140</v>
      </c>
      <c r="BF219" s="1005">
        <v>0.94679999999999997</v>
      </c>
      <c r="BG219" s="1024">
        <f t="shared" si="124"/>
        <v>7.1266532889090822E-2</v>
      </c>
      <c r="BH219" s="1005">
        <v>3614</v>
      </c>
      <c r="BI219" s="1005">
        <f t="shared" si="120"/>
        <v>30427</v>
      </c>
      <c r="BJ219" s="1005">
        <f t="shared" si="121"/>
        <v>0</v>
      </c>
    </row>
    <row r="220" spans="1:62">
      <c r="A220" s="569" t="s">
        <v>2531</v>
      </c>
      <c r="B220" s="1004">
        <v>214</v>
      </c>
      <c r="C220" s="1005" t="s">
        <v>497</v>
      </c>
      <c r="D220" s="1005" t="s">
        <v>2203</v>
      </c>
      <c r="E220" s="1004" t="s">
        <v>1274</v>
      </c>
      <c r="F220" s="1005" t="s">
        <v>55</v>
      </c>
      <c r="G220" s="1004">
        <v>177</v>
      </c>
      <c r="H220" s="1005">
        <v>114</v>
      </c>
      <c r="I220" s="1005">
        <v>141.6</v>
      </c>
      <c r="J220" s="1005">
        <v>0.99719999999999998</v>
      </c>
      <c r="K220" s="1024">
        <f t="shared" si="122"/>
        <v>0.52339181286549707</v>
      </c>
      <c r="L220" s="1005">
        <v>42960</v>
      </c>
      <c r="M220" s="1005">
        <f t="shared" si="108"/>
        <v>49248</v>
      </c>
      <c r="N220" s="1005">
        <f t="shared" si="109"/>
        <v>0</v>
      </c>
      <c r="O220" s="1005">
        <v>177</v>
      </c>
      <c r="P220" s="1005">
        <v>120.6</v>
      </c>
      <c r="Q220" s="1005">
        <v>141.6</v>
      </c>
      <c r="R220" s="1005">
        <v>0.99790000000000001</v>
      </c>
      <c r="S220" s="1024">
        <f t="shared" si="101"/>
        <v>0.51137680771768401</v>
      </c>
      <c r="T220" s="1005">
        <v>45884</v>
      </c>
      <c r="U220" s="1005">
        <f t="shared" si="110"/>
        <v>53836</v>
      </c>
      <c r="V220" s="1005">
        <f t="shared" si="111"/>
        <v>0</v>
      </c>
      <c r="W220" s="1005">
        <v>177</v>
      </c>
      <c r="X220" s="1005">
        <v>107.12</v>
      </c>
      <c r="Y220" s="1005">
        <v>141.6</v>
      </c>
      <c r="Z220" s="1005">
        <v>0.99650000000000005</v>
      </c>
      <c r="AA220" s="1024">
        <f t="shared" si="102"/>
        <v>0.55363662766575383</v>
      </c>
      <c r="AB220" s="1005">
        <v>42700</v>
      </c>
      <c r="AC220" s="1005">
        <f t="shared" si="112"/>
        <v>46276</v>
      </c>
      <c r="AD220" s="1005">
        <f t="shared" si="113"/>
        <v>0</v>
      </c>
      <c r="AE220" s="1005">
        <v>177</v>
      </c>
      <c r="AF220" s="1005">
        <v>95.04</v>
      </c>
      <c r="AG220" s="1005">
        <v>141.6</v>
      </c>
      <c r="AH220" s="1005">
        <v>0.99529999999999996</v>
      </c>
      <c r="AI220" s="1024">
        <f t="shared" si="103"/>
        <v>0.5275933619347597</v>
      </c>
      <c r="AJ220" s="1005">
        <v>37306</v>
      </c>
      <c r="AK220" s="1005">
        <f t="shared" si="114"/>
        <v>42426</v>
      </c>
      <c r="AL220" s="1005">
        <f t="shared" si="115"/>
        <v>0</v>
      </c>
      <c r="AM220" s="1005">
        <v>177</v>
      </c>
      <c r="AN220" s="1005">
        <v>100.72</v>
      </c>
      <c r="AO220" s="1005">
        <v>141.6</v>
      </c>
      <c r="AP220" s="1005">
        <v>0.99519999999999997</v>
      </c>
      <c r="AQ220" s="1024">
        <f t="shared" si="104"/>
        <v>0.4671206026288145</v>
      </c>
      <c r="AR220" s="1005">
        <v>35004</v>
      </c>
      <c r="AS220" s="1005">
        <f t="shared" si="116"/>
        <v>44961</v>
      </c>
      <c r="AT220" s="1005">
        <f t="shared" si="117"/>
        <v>0</v>
      </c>
      <c r="AU220" s="1005">
        <v>177</v>
      </c>
      <c r="AV220" s="1005">
        <v>114.32</v>
      </c>
      <c r="AW220" s="1005">
        <v>141.6</v>
      </c>
      <c r="AX220" s="1005">
        <v>0.99990000000000001</v>
      </c>
      <c r="AY220" s="1024">
        <f t="shared" si="123"/>
        <v>0.51434569629111271</v>
      </c>
      <c r="AZ220" s="1005">
        <v>42336</v>
      </c>
      <c r="BA220" s="1005">
        <f t="shared" si="118"/>
        <v>49386</v>
      </c>
      <c r="BB220" s="1005">
        <f t="shared" si="119"/>
        <v>0</v>
      </c>
      <c r="BC220" s="1005">
        <v>177</v>
      </c>
      <c r="BD220" s="1005">
        <v>114.64</v>
      </c>
      <c r="BE220" s="1005">
        <v>141.6</v>
      </c>
      <c r="BF220" s="1005">
        <v>0.99980000000000002</v>
      </c>
      <c r="BG220" s="1024">
        <f t="shared" si="124"/>
        <v>0.4920147408624661</v>
      </c>
      <c r="BH220" s="1005">
        <v>41965</v>
      </c>
      <c r="BI220" s="1005">
        <f t="shared" si="120"/>
        <v>51175</v>
      </c>
      <c r="BJ220" s="1005">
        <f t="shared" si="121"/>
        <v>0</v>
      </c>
    </row>
    <row r="221" spans="1:62">
      <c r="A221" s="569" t="s">
        <v>2532</v>
      </c>
      <c r="B221" s="1004">
        <v>215</v>
      </c>
      <c r="C221" s="1005" t="s">
        <v>1661</v>
      </c>
      <c r="D221" s="1005" t="s">
        <v>2203</v>
      </c>
      <c r="E221" s="1004" t="s">
        <v>1274</v>
      </c>
      <c r="F221" s="1005" t="s">
        <v>55</v>
      </c>
      <c r="G221" s="1004">
        <v>178</v>
      </c>
      <c r="H221" s="1005">
        <v>101.04</v>
      </c>
      <c r="I221" s="1005">
        <v>142.4</v>
      </c>
      <c r="J221" s="1005">
        <v>0.95279999999999998</v>
      </c>
      <c r="K221" s="1024">
        <f t="shared" si="122"/>
        <v>0.28532429400897336</v>
      </c>
      <c r="L221" s="1005">
        <v>20757</v>
      </c>
      <c r="M221" s="1005">
        <f t="shared" si="108"/>
        <v>43649</v>
      </c>
      <c r="N221" s="1005">
        <f t="shared" si="109"/>
        <v>0</v>
      </c>
      <c r="O221" s="1005">
        <v>178</v>
      </c>
      <c r="P221" s="1005">
        <v>110.64</v>
      </c>
      <c r="Q221" s="1005">
        <v>142.4</v>
      </c>
      <c r="R221" s="1005">
        <v>0.95630000000000004</v>
      </c>
      <c r="S221" s="1024">
        <f t="shared" si="101"/>
        <v>0.23466838103235135</v>
      </c>
      <c r="T221" s="1005">
        <v>19317</v>
      </c>
      <c r="U221" s="1005">
        <f t="shared" si="110"/>
        <v>49390</v>
      </c>
      <c r="V221" s="1005">
        <f t="shared" si="111"/>
        <v>0</v>
      </c>
      <c r="W221" s="1005">
        <v>178</v>
      </c>
      <c r="X221" s="1005">
        <v>109.2</v>
      </c>
      <c r="Y221" s="1005">
        <v>142.4</v>
      </c>
      <c r="Z221" s="1005">
        <v>0.94599999999999995</v>
      </c>
      <c r="AA221" s="1024">
        <f t="shared" si="102"/>
        <v>0.27351699226699228</v>
      </c>
      <c r="AB221" s="1005">
        <v>21505</v>
      </c>
      <c r="AC221" s="1005">
        <f t="shared" si="112"/>
        <v>47174</v>
      </c>
      <c r="AD221" s="1005">
        <f t="shared" si="113"/>
        <v>0</v>
      </c>
      <c r="AE221" s="1005">
        <v>178</v>
      </c>
      <c r="AF221" s="1005">
        <v>83.52</v>
      </c>
      <c r="AG221" s="1005">
        <v>142.4</v>
      </c>
      <c r="AH221" s="1005">
        <v>0.97940000000000005</v>
      </c>
      <c r="AI221" s="1024">
        <f t="shared" si="103"/>
        <v>0.25037464466691389</v>
      </c>
      <c r="AJ221" s="1005">
        <v>15558</v>
      </c>
      <c r="AK221" s="1005">
        <f t="shared" si="114"/>
        <v>37283</v>
      </c>
      <c r="AL221" s="1005">
        <f t="shared" si="115"/>
        <v>0</v>
      </c>
      <c r="AM221" s="1005">
        <v>178</v>
      </c>
      <c r="AN221" s="1005">
        <v>18</v>
      </c>
      <c r="AO221" s="1005">
        <v>142.4</v>
      </c>
      <c r="AP221" s="1005">
        <v>0.97650000000000003</v>
      </c>
      <c r="AQ221" s="1024">
        <f t="shared" si="104"/>
        <v>1.2021356033452808</v>
      </c>
      <c r="AR221" s="1005">
        <v>16099</v>
      </c>
      <c r="AS221" s="1005">
        <f t="shared" si="116"/>
        <v>8035</v>
      </c>
      <c r="AT221" s="1005">
        <f t="shared" si="117"/>
        <v>8064</v>
      </c>
      <c r="AU221" s="1005">
        <v>178</v>
      </c>
      <c r="AV221" s="1005">
        <v>93.12</v>
      </c>
      <c r="AW221" s="1005">
        <v>142.4</v>
      </c>
      <c r="AX221" s="1005">
        <v>0.97360000000000002</v>
      </c>
      <c r="AY221" s="1024">
        <f t="shared" si="123"/>
        <v>0.26023768613974796</v>
      </c>
      <c r="AZ221" s="1005">
        <v>17448</v>
      </c>
      <c r="BA221" s="1005">
        <f t="shared" si="118"/>
        <v>40228</v>
      </c>
      <c r="BB221" s="1005">
        <f t="shared" si="119"/>
        <v>0</v>
      </c>
      <c r="BC221" s="1005">
        <v>178</v>
      </c>
      <c r="BD221" s="1005">
        <v>108.96</v>
      </c>
      <c r="BE221" s="1005">
        <v>142.4</v>
      </c>
      <c r="BF221" s="1005">
        <v>0.97250000000000003</v>
      </c>
      <c r="BG221" s="1024">
        <f t="shared" si="124"/>
        <v>0.19075758293464704</v>
      </c>
      <c r="BH221" s="1005">
        <v>15464</v>
      </c>
      <c r="BI221" s="1005">
        <f t="shared" si="120"/>
        <v>48640</v>
      </c>
      <c r="BJ221" s="1005">
        <f t="shared" si="121"/>
        <v>0</v>
      </c>
    </row>
    <row r="222" spans="1:62">
      <c r="A222" s="569" t="s">
        <v>2533</v>
      </c>
      <c r="B222" s="1004">
        <v>216</v>
      </c>
      <c r="C222" s="1005" t="s">
        <v>1834</v>
      </c>
      <c r="D222" s="1005" t="s">
        <v>2054</v>
      </c>
      <c r="E222" s="1004" t="s">
        <v>1274</v>
      </c>
      <c r="F222" s="1005" t="s">
        <v>55</v>
      </c>
      <c r="G222" s="1004">
        <v>178</v>
      </c>
      <c r="H222" s="1005">
        <v>252.32</v>
      </c>
      <c r="I222" s="1005">
        <v>252.32</v>
      </c>
      <c r="J222" s="1005">
        <v>0.75960000000000005</v>
      </c>
      <c r="K222" s="1024">
        <f t="shared" si="122"/>
        <v>0.2389602268724019</v>
      </c>
      <c r="L222" s="1005">
        <v>43412</v>
      </c>
      <c r="M222" s="1005">
        <f t="shared" si="108"/>
        <v>109002</v>
      </c>
      <c r="N222" s="1005">
        <f t="shared" si="109"/>
        <v>0</v>
      </c>
      <c r="O222" s="1005">
        <v>178</v>
      </c>
      <c r="P222" s="1005">
        <v>264</v>
      </c>
      <c r="Q222" s="1005">
        <v>264</v>
      </c>
      <c r="R222" s="1005">
        <v>0.76649999999999996</v>
      </c>
      <c r="S222" s="1024">
        <f t="shared" si="101"/>
        <v>8.9381720430107531E-2</v>
      </c>
      <c r="T222" s="1005">
        <v>17556</v>
      </c>
      <c r="U222" s="1005">
        <f t="shared" si="110"/>
        <v>117850</v>
      </c>
      <c r="V222" s="1005">
        <f t="shared" si="111"/>
        <v>0</v>
      </c>
      <c r="W222" s="1005">
        <v>178</v>
      </c>
      <c r="X222" s="1005">
        <v>221.44</v>
      </c>
      <c r="Y222" s="1005">
        <v>221.44</v>
      </c>
      <c r="Z222" s="1005">
        <v>0.78710000000000002</v>
      </c>
      <c r="AA222" s="1024">
        <f t="shared" si="102"/>
        <v>9.3228163134232503E-2</v>
      </c>
      <c r="AB222" s="1005">
        <v>14864</v>
      </c>
      <c r="AC222" s="1005">
        <f t="shared" si="112"/>
        <v>95662</v>
      </c>
      <c r="AD222" s="1005">
        <f t="shared" si="113"/>
        <v>0</v>
      </c>
      <c r="AE222" s="1005">
        <v>178</v>
      </c>
      <c r="AF222" s="1005">
        <v>211.2</v>
      </c>
      <c r="AG222" s="1005">
        <v>211.2</v>
      </c>
      <c r="AH222" s="1005">
        <v>0.78320000000000001</v>
      </c>
      <c r="AI222" s="1024">
        <f t="shared" si="103"/>
        <v>0.11218536168132943</v>
      </c>
      <c r="AJ222" s="1005">
        <v>17628</v>
      </c>
      <c r="AK222" s="1005">
        <f t="shared" si="114"/>
        <v>94280</v>
      </c>
      <c r="AL222" s="1005">
        <f t="shared" si="115"/>
        <v>0</v>
      </c>
      <c r="AM222" s="1005">
        <v>178</v>
      </c>
      <c r="AN222" s="1005">
        <v>208</v>
      </c>
      <c r="AO222" s="1005">
        <v>208</v>
      </c>
      <c r="AP222" s="1005">
        <v>0.76419999999999999</v>
      </c>
      <c r="AQ222" s="1024">
        <f t="shared" si="104"/>
        <v>0.17007857733664186</v>
      </c>
      <c r="AR222" s="1005">
        <v>26320</v>
      </c>
      <c r="AS222" s="1005">
        <f t="shared" si="116"/>
        <v>92851</v>
      </c>
      <c r="AT222" s="1005">
        <f t="shared" si="117"/>
        <v>0</v>
      </c>
      <c r="AU222" s="1005">
        <v>178</v>
      </c>
      <c r="AV222" s="1005">
        <v>107.68</v>
      </c>
      <c r="AW222" s="1005">
        <v>178</v>
      </c>
      <c r="AX222" s="1005">
        <v>0.81320000000000003</v>
      </c>
      <c r="AY222" s="1024">
        <f t="shared" si="123"/>
        <v>0.17585541522205711</v>
      </c>
      <c r="AZ222" s="1005">
        <v>13634</v>
      </c>
      <c r="BA222" s="1005">
        <f t="shared" si="118"/>
        <v>46518</v>
      </c>
      <c r="BB222" s="1005">
        <f t="shared" si="119"/>
        <v>0</v>
      </c>
      <c r="BC222" s="1005">
        <v>178</v>
      </c>
      <c r="BD222" s="1005">
        <v>44.96</v>
      </c>
      <c r="BE222" s="1005">
        <v>178</v>
      </c>
      <c r="BF222" s="1005">
        <v>0.81720000000000004</v>
      </c>
      <c r="BG222" s="1024">
        <f t="shared" si="124"/>
        <v>0.3088767076110665</v>
      </c>
      <c r="BH222" s="1005">
        <v>10332</v>
      </c>
      <c r="BI222" s="1005">
        <f t="shared" si="120"/>
        <v>20070</v>
      </c>
      <c r="BJ222" s="1005">
        <f t="shared" si="121"/>
        <v>0</v>
      </c>
    </row>
    <row r="223" spans="1:62">
      <c r="A223" s="569" t="s">
        <v>2534</v>
      </c>
      <c r="B223" s="1004">
        <v>217</v>
      </c>
      <c r="C223" s="1005" t="s">
        <v>2535</v>
      </c>
      <c r="D223" s="1005" t="s">
        <v>2054</v>
      </c>
      <c r="E223" s="1004" t="s">
        <v>1274</v>
      </c>
      <c r="F223" s="1005" t="s">
        <v>55</v>
      </c>
      <c r="G223" s="1004">
        <v>178</v>
      </c>
      <c r="H223" s="1005">
        <v>88.8</v>
      </c>
      <c r="I223" s="1005">
        <v>178</v>
      </c>
      <c r="J223" s="1005">
        <v>0.81499999999999995</v>
      </c>
      <c r="K223" s="1024">
        <f t="shared" si="122"/>
        <v>1.9112862862862862E-2</v>
      </c>
      <c r="L223" s="1005">
        <v>1222</v>
      </c>
      <c r="M223" s="1005">
        <f t="shared" si="108"/>
        <v>38362</v>
      </c>
      <c r="N223" s="1005">
        <f t="shared" si="109"/>
        <v>0</v>
      </c>
      <c r="O223" s="1005">
        <v>178</v>
      </c>
      <c r="P223" s="1005">
        <v>95.84</v>
      </c>
      <c r="Q223" s="1005">
        <v>178</v>
      </c>
      <c r="R223" s="1005">
        <v>0.80820000000000003</v>
      </c>
      <c r="S223" s="1024">
        <f t="shared" si="101"/>
        <v>7.7105435582601814E-2</v>
      </c>
      <c r="T223" s="1005">
        <v>5498</v>
      </c>
      <c r="U223" s="1005">
        <f t="shared" si="110"/>
        <v>42783</v>
      </c>
      <c r="V223" s="1005">
        <f t="shared" si="111"/>
        <v>0</v>
      </c>
      <c r="W223" s="1005">
        <v>178</v>
      </c>
      <c r="X223" s="1005">
        <v>14.24</v>
      </c>
      <c r="Y223" s="1005">
        <v>178</v>
      </c>
      <c r="Z223" s="1005">
        <v>0.87150000000000005</v>
      </c>
      <c r="AA223" s="1024">
        <f t="shared" si="102"/>
        <v>7.139513108614233E-2</v>
      </c>
      <c r="AB223" s="1005">
        <v>732</v>
      </c>
      <c r="AC223" s="1005">
        <f t="shared" si="112"/>
        <v>6152</v>
      </c>
      <c r="AD223" s="1005">
        <f t="shared" si="113"/>
        <v>0</v>
      </c>
      <c r="AE223" s="1005">
        <v>178</v>
      </c>
      <c r="AF223" s="1005">
        <v>81.12</v>
      </c>
      <c r="AG223" s="1005">
        <v>178</v>
      </c>
      <c r="AH223" s="1005">
        <v>0.80259999999999998</v>
      </c>
      <c r="AI223" s="1024">
        <f t="shared" si="103"/>
        <v>4.4670314521431144E-2</v>
      </c>
      <c r="AJ223" s="1005">
        <v>2696</v>
      </c>
      <c r="AK223" s="1005">
        <f t="shared" si="114"/>
        <v>36212</v>
      </c>
      <c r="AL223" s="1005">
        <f t="shared" si="115"/>
        <v>0</v>
      </c>
      <c r="AM223" s="1005">
        <v>178</v>
      </c>
      <c r="AN223" s="1005">
        <v>86.88</v>
      </c>
      <c r="AO223" s="1005">
        <v>178</v>
      </c>
      <c r="AP223" s="1005">
        <v>0.7792</v>
      </c>
      <c r="AQ223" s="1024">
        <f t="shared" si="104"/>
        <v>8.8708439771084585E-2</v>
      </c>
      <c r="AR223" s="1005">
        <v>5734</v>
      </c>
      <c r="AS223" s="1005">
        <f t="shared" si="116"/>
        <v>38783</v>
      </c>
      <c r="AT223" s="1005">
        <f t="shared" si="117"/>
        <v>0</v>
      </c>
      <c r="AU223" s="1005">
        <v>178</v>
      </c>
      <c r="AV223" s="1005">
        <v>95.2</v>
      </c>
      <c r="AW223" s="1005">
        <v>178</v>
      </c>
      <c r="AX223" s="1005">
        <v>0.76160000000000005</v>
      </c>
      <c r="AY223" s="1024">
        <f t="shared" si="123"/>
        <v>0.1077264239028945</v>
      </c>
      <c r="AZ223" s="1005">
        <v>7384</v>
      </c>
      <c r="BA223" s="1005">
        <f t="shared" si="118"/>
        <v>41126</v>
      </c>
      <c r="BB223" s="1005">
        <f t="shared" si="119"/>
        <v>0</v>
      </c>
      <c r="BC223" s="1005">
        <v>178</v>
      </c>
      <c r="BD223" s="1005">
        <v>2.4</v>
      </c>
      <c r="BE223" s="1005">
        <v>178</v>
      </c>
      <c r="BF223" s="1005">
        <v>0.80779999999999996</v>
      </c>
      <c r="BG223" s="1024">
        <f t="shared" si="124"/>
        <v>0.34386200716845877</v>
      </c>
      <c r="BH223" s="1005">
        <v>614</v>
      </c>
      <c r="BI223" s="1005">
        <f t="shared" si="120"/>
        <v>1071</v>
      </c>
      <c r="BJ223" s="1005">
        <f t="shared" si="121"/>
        <v>0</v>
      </c>
    </row>
    <row r="224" spans="1:62">
      <c r="A224" s="569" t="s">
        <v>2536</v>
      </c>
      <c r="B224" s="1004">
        <v>218</v>
      </c>
      <c r="C224" s="1005" t="s">
        <v>2273</v>
      </c>
      <c r="D224" s="1005" t="s">
        <v>2203</v>
      </c>
      <c r="E224" s="1004" t="s">
        <v>1274</v>
      </c>
      <c r="F224" s="1005" t="s">
        <v>55</v>
      </c>
      <c r="G224" s="1004">
        <v>178</v>
      </c>
      <c r="H224" s="1005">
        <v>64.319999999999993</v>
      </c>
      <c r="I224" s="1005">
        <v>142.4</v>
      </c>
      <c r="J224" s="1005">
        <v>0.79269999999999996</v>
      </c>
      <c r="K224" s="1024">
        <f t="shared" si="122"/>
        <v>0.36488564123825323</v>
      </c>
      <c r="L224" s="1005">
        <v>16898</v>
      </c>
      <c r="M224" s="1005">
        <f t="shared" si="108"/>
        <v>27786</v>
      </c>
      <c r="N224" s="1005">
        <f t="shared" si="109"/>
        <v>0</v>
      </c>
      <c r="O224" s="1005">
        <v>178</v>
      </c>
      <c r="P224" s="1005">
        <v>91.2</v>
      </c>
      <c r="Q224" s="1005">
        <v>142.4</v>
      </c>
      <c r="R224" s="1005">
        <v>0.75239999999999996</v>
      </c>
      <c r="S224" s="1024">
        <f t="shared" si="101"/>
        <v>0.21030819656668553</v>
      </c>
      <c r="T224" s="1005">
        <v>14270</v>
      </c>
      <c r="U224" s="1005">
        <f t="shared" si="110"/>
        <v>40712</v>
      </c>
      <c r="V224" s="1005">
        <f t="shared" si="111"/>
        <v>0</v>
      </c>
      <c r="W224" s="1005">
        <v>178</v>
      </c>
      <c r="X224" s="1005">
        <v>106.4</v>
      </c>
      <c r="Y224" s="1005">
        <v>142.4</v>
      </c>
      <c r="Z224" s="1005">
        <v>0.74870000000000003</v>
      </c>
      <c r="AA224" s="1024">
        <f t="shared" si="102"/>
        <v>0.41233291562238933</v>
      </c>
      <c r="AB224" s="1005">
        <v>31588</v>
      </c>
      <c r="AC224" s="1005">
        <f t="shared" si="112"/>
        <v>45965</v>
      </c>
      <c r="AD224" s="1005">
        <f t="shared" si="113"/>
        <v>0</v>
      </c>
      <c r="AE224" s="1005">
        <v>178</v>
      </c>
      <c r="AF224" s="1005">
        <v>94.88</v>
      </c>
      <c r="AG224" s="1005">
        <v>142.4</v>
      </c>
      <c r="AH224" s="1005">
        <v>0.73219999999999996</v>
      </c>
      <c r="AI224" s="1024">
        <f t="shared" si="103"/>
        <v>0.1209507425338628</v>
      </c>
      <c r="AJ224" s="1005">
        <v>8538</v>
      </c>
      <c r="AK224" s="1005">
        <f t="shared" si="114"/>
        <v>42354</v>
      </c>
      <c r="AL224" s="1005">
        <f t="shared" si="115"/>
        <v>0</v>
      </c>
      <c r="AM224" s="1005">
        <v>178</v>
      </c>
      <c r="AN224" s="1005">
        <v>65.2</v>
      </c>
      <c r="AO224" s="1005">
        <v>142.4</v>
      </c>
      <c r="AP224" s="1005">
        <v>0.65600000000000003</v>
      </c>
      <c r="AQ224" s="1024">
        <f t="shared" si="104"/>
        <v>0.12381258658222836</v>
      </c>
      <c r="AR224" s="1005">
        <v>6006</v>
      </c>
      <c r="AS224" s="1005">
        <f t="shared" si="116"/>
        <v>29105</v>
      </c>
      <c r="AT224" s="1005">
        <f t="shared" si="117"/>
        <v>0</v>
      </c>
      <c r="AU224" s="1005">
        <v>178</v>
      </c>
      <c r="AV224" s="1005">
        <v>71.2</v>
      </c>
      <c r="AW224" s="1005">
        <v>142.4</v>
      </c>
      <c r="AX224" s="1005">
        <v>0.66590000000000005</v>
      </c>
      <c r="AY224" s="1024">
        <f t="shared" si="123"/>
        <v>0.26010455680399502</v>
      </c>
      <c r="AZ224" s="1005">
        <v>13334</v>
      </c>
      <c r="BA224" s="1005">
        <f t="shared" si="118"/>
        <v>30758</v>
      </c>
      <c r="BB224" s="1005">
        <f t="shared" si="119"/>
        <v>0</v>
      </c>
      <c r="BC224" s="1005">
        <v>178</v>
      </c>
      <c r="BD224" s="1005">
        <v>57.28</v>
      </c>
      <c r="BE224" s="1005">
        <v>142.4</v>
      </c>
      <c r="BF224" s="1005">
        <v>0.64329999999999998</v>
      </c>
      <c r="BG224" s="1024">
        <f t="shared" si="124"/>
        <v>0.34920894155103022</v>
      </c>
      <c r="BH224" s="1005">
        <v>14882</v>
      </c>
      <c r="BI224" s="1005">
        <f t="shared" si="120"/>
        <v>25570</v>
      </c>
      <c r="BJ224" s="1005">
        <f t="shared" si="121"/>
        <v>0</v>
      </c>
    </row>
    <row r="225" spans="1:62">
      <c r="A225" s="569" t="s">
        <v>2550</v>
      </c>
      <c r="B225" s="1004">
        <v>219</v>
      </c>
      <c r="C225" s="1005" t="s">
        <v>824</v>
      </c>
      <c r="D225" s="1005" t="s">
        <v>2011</v>
      </c>
      <c r="E225" s="1004" t="s">
        <v>1276</v>
      </c>
      <c r="F225" s="1005" t="s">
        <v>55</v>
      </c>
      <c r="G225" s="1004">
        <v>178</v>
      </c>
      <c r="H225" s="1005">
        <v>0</v>
      </c>
      <c r="I225" s="1005">
        <v>142.4</v>
      </c>
      <c r="J225" s="1005">
        <v>1</v>
      </c>
      <c r="K225" s="1024">
        <v>0</v>
      </c>
      <c r="L225" s="1005">
        <v>812</v>
      </c>
      <c r="M225" s="1005">
        <f t="shared" si="108"/>
        <v>0</v>
      </c>
      <c r="N225" s="1005">
        <f t="shared" si="109"/>
        <v>812</v>
      </c>
      <c r="O225" s="1005"/>
      <c r="P225" s="1005"/>
      <c r="Q225" s="1005"/>
      <c r="R225" s="1005"/>
      <c r="S225" s="1024">
        <v>0</v>
      </c>
      <c r="T225" s="1005"/>
      <c r="U225" s="1005">
        <f t="shared" si="110"/>
        <v>0</v>
      </c>
      <c r="V225" s="1005">
        <f t="shared" si="111"/>
        <v>0</v>
      </c>
      <c r="W225" s="1005"/>
      <c r="X225" s="1005"/>
      <c r="Y225" s="1005"/>
      <c r="Z225" s="1005"/>
      <c r="AA225" s="1024">
        <v>0</v>
      </c>
      <c r="AB225" s="1005"/>
      <c r="AC225" s="1005">
        <f t="shared" si="112"/>
        <v>0</v>
      </c>
      <c r="AD225" s="1005">
        <f t="shared" si="113"/>
        <v>0</v>
      </c>
      <c r="AE225" s="1005"/>
      <c r="AF225" s="1005"/>
      <c r="AG225" s="1005"/>
      <c r="AH225" s="1005"/>
      <c r="AI225" s="1024">
        <v>0</v>
      </c>
      <c r="AJ225" s="1005"/>
      <c r="AK225" s="1005">
        <f t="shared" si="114"/>
        <v>0</v>
      </c>
      <c r="AL225" s="1005">
        <f t="shared" si="115"/>
        <v>0</v>
      </c>
      <c r="AM225" s="1005"/>
      <c r="AN225" s="1005"/>
      <c r="AO225" s="1005"/>
      <c r="AP225" s="1005"/>
      <c r="AQ225" s="1024">
        <v>0</v>
      </c>
      <c r="AR225" s="1005"/>
      <c r="AS225" s="1005">
        <f t="shared" si="116"/>
        <v>0</v>
      </c>
      <c r="AT225" s="1005">
        <f t="shared" si="117"/>
        <v>0</v>
      </c>
      <c r="AU225" s="1005"/>
      <c r="AV225" s="1005"/>
      <c r="AW225" s="1005"/>
      <c r="AX225" s="1005"/>
      <c r="AY225" s="1024">
        <v>0</v>
      </c>
      <c r="AZ225" s="1005"/>
      <c r="BA225" s="1005">
        <f t="shared" si="118"/>
        <v>0</v>
      </c>
      <c r="BB225" s="1005">
        <f t="shared" si="119"/>
        <v>0</v>
      </c>
      <c r="BC225" s="1005"/>
      <c r="BD225" s="1005"/>
      <c r="BE225" s="1005"/>
      <c r="BF225" s="1005"/>
      <c r="BG225" s="1024">
        <v>0</v>
      </c>
      <c r="BH225" s="1005"/>
      <c r="BI225" s="1005">
        <f t="shared" si="120"/>
        <v>0</v>
      </c>
      <c r="BJ225" s="1005">
        <f t="shared" si="121"/>
        <v>0</v>
      </c>
    </row>
    <row r="226" spans="1:62">
      <c r="A226" s="569" t="s">
        <v>2537</v>
      </c>
      <c r="B226" s="1004">
        <v>220</v>
      </c>
      <c r="C226" s="1005" t="s">
        <v>1671</v>
      </c>
      <c r="D226" s="1005" t="s">
        <v>2054</v>
      </c>
      <c r="E226" s="1004" t="s">
        <v>1274</v>
      </c>
      <c r="F226" s="1005" t="s">
        <v>55</v>
      </c>
      <c r="G226" s="1004">
        <v>178</v>
      </c>
      <c r="H226" s="1005">
        <v>116.96</v>
      </c>
      <c r="I226" s="1005">
        <v>178</v>
      </c>
      <c r="J226" s="1005">
        <v>0.72240000000000004</v>
      </c>
      <c r="K226" s="1024">
        <f t="shared" ref="K226:K236" si="125">+(L226/(24*30*H226))</f>
        <v>0.18275478796169631</v>
      </c>
      <c r="L226" s="1005">
        <v>15390</v>
      </c>
      <c r="M226" s="1005">
        <f t="shared" si="108"/>
        <v>50527</v>
      </c>
      <c r="N226" s="1005">
        <f t="shared" si="109"/>
        <v>0</v>
      </c>
      <c r="O226" s="1005">
        <v>178</v>
      </c>
      <c r="P226" s="1005">
        <v>149.12</v>
      </c>
      <c r="Q226" s="1005">
        <v>178</v>
      </c>
      <c r="R226" s="1005">
        <v>0.74760000000000004</v>
      </c>
      <c r="S226" s="1024">
        <f t="shared" ref="S226:S236" si="126">+(T226/(24*31*P226))</f>
        <v>0.18508223152891226</v>
      </c>
      <c r="T226" s="1005">
        <v>20534</v>
      </c>
      <c r="U226" s="1005">
        <f t="shared" si="110"/>
        <v>66567</v>
      </c>
      <c r="V226" s="1005">
        <f t="shared" si="111"/>
        <v>0</v>
      </c>
      <c r="W226" s="1005">
        <v>178</v>
      </c>
      <c r="X226" s="1005">
        <v>168.96</v>
      </c>
      <c r="Y226" s="1005">
        <v>178</v>
      </c>
      <c r="Z226" s="1005">
        <v>0.74439999999999995</v>
      </c>
      <c r="AA226" s="1024">
        <f t="shared" ref="AA226:AA236" si="127">+(AB226/(24*30*X226))</f>
        <v>0.31448929398148145</v>
      </c>
      <c r="AB226" s="1005">
        <v>38258</v>
      </c>
      <c r="AC226" s="1005">
        <f t="shared" si="112"/>
        <v>72991</v>
      </c>
      <c r="AD226" s="1005">
        <f t="shared" si="113"/>
        <v>0</v>
      </c>
      <c r="AE226" s="1005">
        <v>178</v>
      </c>
      <c r="AF226" s="1005">
        <v>59.2</v>
      </c>
      <c r="AG226" s="1005">
        <v>178</v>
      </c>
      <c r="AH226" s="1005">
        <v>0.73440000000000005</v>
      </c>
      <c r="AI226" s="1024">
        <f t="shared" ref="AI226:AI236" si="128">+(AJ226/(24*31*AF226))</f>
        <v>0.16914596047660563</v>
      </c>
      <c r="AJ226" s="1005">
        <v>7450</v>
      </c>
      <c r="AK226" s="1005">
        <f t="shared" si="114"/>
        <v>26427</v>
      </c>
      <c r="AL226" s="1005">
        <f t="shared" si="115"/>
        <v>0</v>
      </c>
      <c r="AM226" s="1005">
        <v>178</v>
      </c>
      <c r="AN226" s="1005">
        <v>123.84</v>
      </c>
      <c r="AO226" s="1005">
        <v>178</v>
      </c>
      <c r="AP226" s="1005">
        <v>0.73570000000000002</v>
      </c>
      <c r="AQ226" s="1024">
        <f t="shared" ref="AQ226:AQ236" si="129">+(AR226/(24*31*AN226))</f>
        <v>0.16966047067322385</v>
      </c>
      <c r="AR226" s="1005">
        <v>15632</v>
      </c>
      <c r="AS226" s="1005">
        <f t="shared" si="116"/>
        <v>55282</v>
      </c>
      <c r="AT226" s="1005">
        <f t="shared" si="117"/>
        <v>0</v>
      </c>
      <c r="AU226" s="1005">
        <v>178</v>
      </c>
      <c r="AV226" s="1005">
        <v>121.92</v>
      </c>
      <c r="AW226" s="1005">
        <v>178</v>
      </c>
      <c r="AX226" s="1005">
        <v>0.75719999999999998</v>
      </c>
      <c r="AY226" s="1024">
        <f t="shared" ref="AY226:AY236" si="130">+(AZ226/(24*30*AV226))</f>
        <v>0.35881907990667833</v>
      </c>
      <c r="AZ226" s="1005">
        <v>31498</v>
      </c>
      <c r="BA226" s="1005">
        <f t="shared" si="118"/>
        <v>52669</v>
      </c>
      <c r="BB226" s="1005">
        <f t="shared" si="119"/>
        <v>0</v>
      </c>
      <c r="BC226" s="1005">
        <v>178</v>
      </c>
      <c r="BD226" s="1005">
        <v>125.44</v>
      </c>
      <c r="BE226" s="1005">
        <v>178</v>
      </c>
      <c r="BF226" s="1005">
        <v>0.70350000000000001</v>
      </c>
      <c r="BG226" s="1024">
        <f t="shared" ref="BG226:BG236" si="131">+(BH226/(24*31*BD226))</f>
        <v>0.35162250384024579</v>
      </c>
      <c r="BH226" s="1005">
        <v>32816</v>
      </c>
      <c r="BI226" s="1005">
        <f t="shared" si="120"/>
        <v>55996</v>
      </c>
      <c r="BJ226" s="1005">
        <f t="shared" si="121"/>
        <v>0</v>
      </c>
    </row>
    <row r="227" spans="1:62">
      <c r="A227" s="569" t="s">
        <v>2538</v>
      </c>
      <c r="B227" s="1004">
        <v>221</v>
      </c>
      <c r="C227" s="1005" t="s">
        <v>1672</v>
      </c>
      <c r="D227" s="1005" t="s">
        <v>2054</v>
      </c>
      <c r="E227" s="1004" t="s">
        <v>1274</v>
      </c>
      <c r="F227" s="1005" t="s">
        <v>55</v>
      </c>
      <c r="G227" s="1004">
        <v>178</v>
      </c>
      <c r="H227" s="1005">
        <v>281.36</v>
      </c>
      <c r="I227" s="1005">
        <v>281.36</v>
      </c>
      <c r="J227" s="1005">
        <v>0.71560000000000001</v>
      </c>
      <c r="K227" s="1024">
        <f t="shared" si="125"/>
        <v>0.42054663065112308</v>
      </c>
      <c r="L227" s="1005">
        <v>85194</v>
      </c>
      <c r="M227" s="1005">
        <f t="shared" si="108"/>
        <v>121548</v>
      </c>
      <c r="N227" s="1005">
        <f t="shared" si="109"/>
        <v>0</v>
      </c>
      <c r="O227" s="1005">
        <v>178</v>
      </c>
      <c r="P227" s="1005">
        <v>255.84</v>
      </c>
      <c r="Q227" s="1005">
        <v>255.84</v>
      </c>
      <c r="R227" s="1005">
        <v>0.73619999999999997</v>
      </c>
      <c r="S227" s="1024">
        <f t="shared" si="126"/>
        <v>0.25645018391871266</v>
      </c>
      <c r="T227" s="1005">
        <v>48814</v>
      </c>
      <c r="U227" s="1005">
        <f t="shared" si="110"/>
        <v>114207</v>
      </c>
      <c r="V227" s="1005">
        <f t="shared" si="111"/>
        <v>0</v>
      </c>
      <c r="W227" s="1005">
        <v>178</v>
      </c>
      <c r="X227" s="1005">
        <v>211.52</v>
      </c>
      <c r="Y227" s="1005">
        <v>211.52</v>
      </c>
      <c r="Z227" s="1005">
        <v>0.75319999999999998</v>
      </c>
      <c r="AA227" s="1024">
        <f t="shared" si="127"/>
        <v>0.19717074298201379</v>
      </c>
      <c r="AB227" s="1005">
        <v>30028</v>
      </c>
      <c r="AC227" s="1005">
        <f t="shared" si="112"/>
        <v>91377</v>
      </c>
      <c r="AD227" s="1005">
        <f t="shared" si="113"/>
        <v>0</v>
      </c>
      <c r="AE227" s="1005">
        <v>178</v>
      </c>
      <c r="AF227" s="1005">
        <v>267.36</v>
      </c>
      <c r="AG227" s="1005">
        <v>267.36</v>
      </c>
      <c r="AH227" s="1005">
        <v>0.69889999999999997</v>
      </c>
      <c r="AI227" s="1024">
        <f t="shared" si="128"/>
        <v>0.34340653816206895</v>
      </c>
      <c r="AJ227" s="1005">
        <v>68309</v>
      </c>
      <c r="AK227" s="1005">
        <f t="shared" si="114"/>
        <v>119350</v>
      </c>
      <c r="AL227" s="1005">
        <f t="shared" si="115"/>
        <v>0</v>
      </c>
      <c r="AM227" s="1005">
        <v>178</v>
      </c>
      <c r="AN227" s="1005">
        <v>255.92</v>
      </c>
      <c r="AO227" s="1005">
        <v>255.92</v>
      </c>
      <c r="AP227" s="1005">
        <v>0.71689999999999998</v>
      </c>
      <c r="AQ227" s="1024">
        <f t="shared" si="129"/>
        <v>0.38546887132067487</v>
      </c>
      <c r="AR227" s="1005">
        <v>73395</v>
      </c>
      <c r="AS227" s="1005">
        <f t="shared" si="116"/>
        <v>114243</v>
      </c>
      <c r="AT227" s="1005">
        <f t="shared" si="117"/>
        <v>0</v>
      </c>
      <c r="AU227" s="1005">
        <v>178</v>
      </c>
      <c r="AV227" s="1005">
        <v>113.52</v>
      </c>
      <c r="AW227" s="1005">
        <v>178</v>
      </c>
      <c r="AX227" s="1005">
        <v>0.75039999999999996</v>
      </c>
      <c r="AY227" s="1024">
        <f t="shared" si="130"/>
        <v>0.36967298958578032</v>
      </c>
      <c r="AZ227" s="1005">
        <v>30215</v>
      </c>
      <c r="BA227" s="1005">
        <f t="shared" si="118"/>
        <v>49041</v>
      </c>
      <c r="BB227" s="1005">
        <f t="shared" si="119"/>
        <v>0</v>
      </c>
      <c r="BC227" s="1005">
        <v>178</v>
      </c>
      <c r="BD227" s="1005">
        <v>127.04</v>
      </c>
      <c r="BE227" s="1005">
        <v>178</v>
      </c>
      <c r="BF227" s="1005">
        <v>0.73260000000000003</v>
      </c>
      <c r="BG227" s="1024">
        <f t="shared" si="131"/>
        <v>0.33965045299423091</v>
      </c>
      <c r="BH227" s="1005">
        <v>32103</v>
      </c>
      <c r="BI227" s="1005">
        <f t="shared" si="120"/>
        <v>56711</v>
      </c>
      <c r="BJ227" s="1005">
        <f t="shared" si="121"/>
        <v>0</v>
      </c>
    </row>
    <row r="228" spans="1:62">
      <c r="A228" s="569" t="s">
        <v>2539</v>
      </c>
      <c r="B228" s="1004">
        <v>222</v>
      </c>
      <c r="C228" s="1005" t="s">
        <v>1692</v>
      </c>
      <c r="D228" s="1005" t="s">
        <v>2054</v>
      </c>
      <c r="E228" s="1004" t="s">
        <v>1274</v>
      </c>
      <c r="F228" s="1005" t="s">
        <v>55</v>
      </c>
      <c r="G228" s="1004">
        <v>178</v>
      </c>
      <c r="H228" s="1005">
        <v>98.72</v>
      </c>
      <c r="I228" s="1005">
        <v>178</v>
      </c>
      <c r="J228" s="1005">
        <v>0.78879999999999995</v>
      </c>
      <c r="K228" s="1024">
        <f t="shared" si="125"/>
        <v>0.23251789573203677</v>
      </c>
      <c r="L228" s="1005">
        <v>16527</v>
      </c>
      <c r="M228" s="1005">
        <f t="shared" si="108"/>
        <v>42647</v>
      </c>
      <c r="N228" s="1005">
        <f t="shared" si="109"/>
        <v>0</v>
      </c>
      <c r="O228" s="1005">
        <v>178</v>
      </c>
      <c r="P228" s="1005">
        <v>114</v>
      </c>
      <c r="Q228" s="1005">
        <v>178</v>
      </c>
      <c r="R228" s="1005">
        <v>0.78759999999999997</v>
      </c>
      <c r="S228" s="1024">
        <f t="shared" si="126"/>
        <v>0.24215949820788529</v>
      </c>
      <c r="T228" s="1005">
        <v>20539</v>
      </c>
      <c r="U228" s="1005">
        <f t="shared" si="110"/>
        <v>50890</v>
      </c>
      <c r="V228" s="1005">
        <f t="shared" si="111"/>
        <v>0</v>
      </c>
      <c r="W228" s="1005">
        <v>178</v>
      </c>
      <c r="X228" s="1005">
        <v>126</v>
      </c>
      <c r="Y228" s="1005">
        <v>178</v>
      </c>
      <c r="Z228" s="1005">
        <v>0.78920000000000001</v>
      </c>
      <c r="AA228" s="1024">
        <f t="shared" si="127"/>
        <v>0.23940696649029983</v>
      </c>
      <c r="AB228" s="1005">
        <v>21719</v>
      </c>
      <c r="AC228" s="1005">
        <f t="shared" si="112"/>
        <v>54432</v>
      </c>
      <c r="AD228" s="1005">
        <f t="shared" si="113"/>
        <v>0</v>
      </c>
      <c r="AE228" s="1005">
        <v>178</v>
      </c>
      <c r="AF228" s="1005">
        <v>121.6</v>
      </c>
      <c r="AG228" s="1005">
        <v>178</v>
      </c>
      <c r="AH228" s="1005">
        <v>0.79069999999999996</v>
      </c>
      <c r="AI228" s="1024">
        <f t="shared" si="128"/>
        <v>0.36953522920203735</v>
      </c>
      <c r="AJ228" s="1005">
        <v>33432</v>
      </c>
      <c r="AK228" s="1005">
        <f t="shared" si="114"/>
        <v>54282</v>
      </c>
      <c r="AL228" s="1005">
        <f t="shared" si="115"/>
        <v>0</v>
      </c>
      <c r="AM228" s="1005">
        <v>178</v>
      </c>
      <c r="AN228" s="1005">
        <v>108.96</v>
      </c>
      <c r="AO228" s="1005">
        <v>178</v>
      </c>
      <c r="AP228" s="1005">
        <v>0.77070000000000005</v>
      </c>
      <c r="AQ228" s="1024">
        <f t="shared" si="129"/>
        <v>0.20643611940062845</v>
      </c>
      <c r="AR228" s="1005">
        <v>16735</v>
      </c>
      <c r="AS228" s="1005">
        <f t="shared" si="116"/>
        <v>48640</v>
      </c>
      <c r="AT228" s="1005">
        <f t="shared" si="117"/>
        <v>0</v>
      </c>
      <c r="AU228" s="1005">
        <v>178</v>
      </c>
      <c r="AV228" s="1005">
        <v>92.8</v>
      </c>
      <c r="AW228" s="1005">
        <v>178</v>
      </c>
      <c r="AX228" s="1005">
        <v>0.78669999999999995</v>
      </c>
      <c r="AY228" s="1024">
        <f t="shared" si="130"/>
        <v>0.37407207854406133</v>
      </c>
      <c r="AZ228" s="1005">
        <v>24994</v>
      </c>
      <c r="BA228" s="1005">
        <f t="shared" si="118"/>
        <v>40090</v>
      </c>
      <c r="BB228" s="1005">
        <f t="shared" si="119"/>
        <v>0</v>
      </c>
      <c r="BC228" s="1005">
        <v>178</v>
      </c>
      <c r="BD228" s="1005">
        <v>119.12</v>
      </c>
      <c r="BE228" s="1005">
        <v>178</v>
      </c>
      <c r="BF228" s="1005">
        <v>0.77749999999999997</v>
      </c>
      <c r="BG228" s="1024">
        <f t="shared" si="131"/>
        <v>0.41512985911017714</v>
      </c>
      <c r="BH228" s="1005">
        <v>36791</v>
      </c>
      <c r="BI228" s="1005">
        <f t="shared" si="120"/>
        <v>53175</v>
      </c>
      <c r="BJ228" s="1005">
        <f t="shared" si="121"/>
        <v>0</v>
      </c>
    </row>
    <row r="229" spans="1:62">
      <c r="A229" s="569" t="s">
        <v>2540</v>
      </c>
      <c r="B229" s="1004">
        <v>223</v>
      </c>
      <c r="C229" s="1005" t="s">
        <v>1708</v>
      </c>
      <c r="D229" s="1005" t="s">
        <v>2203</v>
      </c>
      <c r="E229" s="1004" t="s">
        <v>1274</v>
      </c>
      <c r="F229" s="1005" t="s">
        <v>55</v>
      </c>
      <c r="G229" s="1004">
        <v>178</v>
      </c>
      <c r="H229" s="1005">
        <v>128.72</v>
      </c>
      <c r="I229" s="1005">
        <v>142.4</v>
      </c>
      <c r="J229" s="1005">
        <v>0.77790000000000004</v>
      </c>
      <c r="K229" s="1024">
        <f t="shared" si="125"/>
        <v>0.28227720806574136</v>
      </c>
      <c r="L229" s="1005">
        <v>26161</v>
      </c>
      <c r="M229" s="1005">
        <f t="shared" si="108"/>
        <v>55607</v>
      </c>
      <c r="N229" s="1005">
        <f t="shared" si="109"/>
        <v>0</v>
      </c>
      <c r="O229" s="1005">
        <v>178</v>
      </c>
      <c r="P229" s="1005">
        <v>141.28</v>
      </c>
      <c r="Q229" s="1005">
        <v>142.4</v>
      </c>
      <c r="R229" s="1005">
        <v>0.79920000000000002</v>
      </c>
      <c r="S229" s="1024">
        <f t="shared" si="126"/>
        <v>0.20227885751165989</v>
      </c>
      <c r="T229" s="1005">
        <v>21262</v>
      </c>
      <c r="U229" s="1005">
        <f t="shared" si="110"/>
        <v>63067</v>
      </c>
      <c r="V229" s="1005">
        <f t="shared" si="111"/>
        <v>0</v>
      </c>
      <c r="W229" s="1005">
        <v>178</v>
      </c>
      <c r="X229" s="1005">
        <v>138.4</v>
      </c>
      <c r="Y229" s="1005">
        <v>142.4</v>
      </c>
      <c r="Z229" s="1005">
        <v>0.78049999999999997</v>
      </c>
      <c r="AA229" s="1024">
        <f t="shared" si="127"/>
        <v>0.39745905587668595</v>
      </c>
      <c r="AB229" s="1005">
        <v>39606</v>
      </c>
      <c r="AC229" s="1005">
        <f t="shared" si="112"/>
        <v>59789</v>
      </c>
      <c r="AD229" s="1005">
        <f t="shared" si="113"/>
        <v>0</v>
      </c>
      <c r="AE229" s="1005">
        <v>178</v>
      </c>
      <c r="AF229" s="1005">
        <v>110.24</v>
      </c>
      <c r="AG229" s="1005">
        <v>142.4</v>
      </c>
      <c r="AH229" s="1005">
        <v>0.71970000000000001</v>
      </c>
      <c r="AI229" s="1024">
        <f t="shared" si="128"/>
        <v>0.12057027092404451</v>
      </c>
      <c r="AJ229" s="1005">
        <v>9889</v>
      </c>
      <c r="AK229" s="1005">
        <f t="shared" si="114"/>
        <v>49211</v>
      </c>
      <c r="AL229" s="1005">
        <f t="shared" si="115"/>
        <v>0</v>
      </c>
      <c r="AM229" s="1005">
        <v>178</v>
      </c>
      <c r="AN229" s="1005">
        <v>113.84</v>
      </c>
      <c r="AO229" s="1005">
        <v>142.4</v>
      </c>
      <c r="AP229" s="1005">
        <v>0.75149999999999995</v>
      </c>
      <c r="AQ229" s="1024">
        <f t="shared" si="129"/>
        <v>0.26784904676625937</v>
      </c>
      <c r="AR229" s="1005">
        <v>22686</v>
      </c>
      <c r="AS229" s="1005">
        <f t="shared" si="116"/>
        <v>50818</v>
      </c>
      <c r="AT229" s="1005">
        <f t="shared" si="117"/>
        <v>0</v>
      </c>
      <c r="AU229" s="1005">
        <v>178</v>
      </c>
      <c r="AV229" s="1005">
        <v>138.16</v>
      </c>
      <c r="AW229" s="1005">
        <v>142.4</v>
      </c>
      <c r="AX229" s="1005">
        <v>0.76570000000000005</v>
      </c>
      <c r="AY229" s="1024">
        <f t="shared" si="130"/>
        <v>0.35054968474554465</v>
      </c>
      <c r="AZ229" s="1005">
        <v>34871</v>
      </c>
      <c r="BA229" s="1005">
        <f t="shared" si="118"/>
        <v>59685</v>
      </c>
      <c r="BB229" s="1005">
        <f t="shared" si="119"/>
        <v>0</v>
      </c>
      <c r="BC229" s="1005">
        <v>178</v>
      </c>
      <c r="BD229" s="1005">
        <v>141.04</v>
      </c>
      <c r="BE229" s="1005">
        <v>142.4</v>
      </c>
      <c r="BF229" s="1005">
        <v>0.76280000000000003</v>
      </c>
      <c r="BG229" s="1024">
        <f t="shared" si="131"/>
        <v>0.42341949816722474</v>
      </c>
      <c r="BH229" s="1005">
        <v>44431</v>
      </c>
      <c r="BI229" s="1005">
        <f t="shared" si="120"/>
        <v>62960</v>
      </c>
      <c r="BJ229" s="1005">
        <f t="shared" si="121"/>
        <v>0</v>
      </c>
    </row>
    <row r="230" spans="1:62">
      <c r="A230" s="569" t="s">
        <v>2541</v>
      </c>
      <c r="B230" s="1004">
        <v>224</v>
      </c>
      <c r="C230" s="1005" t="s">
        <v>1833</v>
      </c>
      <c r="D230" s="1005" t="s">
        <v>2054</v>
      </c>
      <c r="E230" s="1004" t="s">
        <v>1274</v>
      </c>
      <c r="F230" s="1005" t="s">
        <v>55</v>
      </c>
      <c r="G230" s="1004">
        <v>178</v>
      </c>
      <c r="H230" s="1005">
        <v>208.4</v>
      </c>
      <c r="I230" s="1005">
        <v>208.4</v>
      </c>
      <c r="J230" s="1005">
        <v>0.84960000000000002</v>
      </c>
      <c r="K230" s="1024">
        <f t="shared" si="125"/>
        <v>0.30326295585412666</v>
      </c>
      <c r="L230" s="1005">
        <v>45504</v>
      </c>
      <c r="M230" s="1005">
        <f t="shared" si="108"/>
        <v>90029</v>
      </c>
      <c r="N230" s="1005">
        <f t="shared" si="109"/>
        <v>0</v>
      </c>
      <c r="O230" s="1005">
        <v>178</v>
      </c>
      <c r="P230" s="1005">
        <v>161.19999999999999</v>
      </c>
      <c r="Q230" s="1005">
        <v>178</v>
      </c>
      <c r="R230" s="1005">
        <v>0.9748</v>
      </c>
      <c r="S230" s="1024">
        <f t="shared" si="126"/>
        <v>0.36850636356359567</v>
      </c>
      <c r="T230" s="1005">
        <v>44196</v>
      </c>
      <c r="U230" s="1005">
        <f t="shared" si="110"/>
        <v>71960</v>
      </c>
      <c r="V230" s="1005">
        <f t="shared" si="111"/>
        <v>0</v>
      </c>
      <c r="W230" s="1005">
        <v>178</v>
      </c>
      <c r="X230" s="1005">
        <v>147.19999999999999</v>
      </c>
      <c r="Y230" s="1005">
        <v>178</v>
      </c>
      <c r="Z230" s="1005">
        <v>0.9718</v>
      </c>
      <c r="AA230" s="1024">
        <f t="shared" si="127"/>
        <v>0.18326351147342998</v>
      </c>
      <c r="AB230" s="1005">
        <v>19423</v>
      </c>
      <c r="AC230" s="1005">
        <f t="shared" si="112"/>
        <v>63590</v>
      </c>
      <c r="AD230" s="1005">
        <f t="shared" si="113"/>
        <v>0</v>
      </c>
      <c r="AE230" s="1005">
        <v>178</v>
      </c>
      <c r="AF230" s="1005">
        <v>145.76</v>
      </c>
      <c r="AG230" s="1005">
        <v>178</v>
      </c>
      <c r="AH230" s="1005">
        <v>0.97919999999999996</v>
      </c>
      <c r="AI230" s="1024">
        <f t="shared" si="128"/>
        <v>0.32105545424501025</v>
      </c>
      <c r="AJ230" s="1005">
        <v>34817</v>
      </c>
      <c r="AK230" s="1005">
        <f t="shared" si="114"/>
        <v>65067</v>
      </c>
      <c r="AL230" s="1005">
        <f t="shared" si="115"/>
        <v>0</v>
      </c>
      <c r="AM230" s="1005">
        <v>178</v>
      </c>
      <c r="AN230" s="1005">
        <v>100.16</v>
      </c>
      <c r="AO230" s="1005">
        <v>178</v>
      </c>
      <c r="AP230" s="1005">
        <v>0.98340000000000005</v>
      </c>
      <c r="AQ230" s="1024">
        <f t="shared" si="129"/>
        <v>0.29867534525404515</v>
      </c>
      <c r="AR230" s="1005">
        <v>22257</v>
      </c>
      <c r="AS230" s="1005">
        <f t="shared" si="116"/>
        <v>44711</v>
      </c>
      <c r="AT230" s="1005">
        <f t="shared" si="117"/>
        <v>0</v>
      </c>
      <c r="AU230" s="1005">
        <v>178</v>
      </c>
      <c r="AV230" s="1005">
        <v>136.4</v>
      </c>
      <c r="AW230" s="1005">
        <v>178</v>
      </c>
      <c r="AX230" s="1005">
        <v>0.98319999999999996</v>
      </c>
      <c r="AY230" s="1024">
        <f t="shared" si="130"/>
        <v>0.37733178559791464</v>
      </c>
      <c r="AZ230" s="1005">
        <v>37057</v>
      </c>
      <c r="BA230" s="1005">
        <f t="shared" si="118"/>
        <v>58925</v>
      </c>
      <c r="BB230" s="1005">
        <f t="shared" si="119"/>
        <v>0</v>
      </c>
      <c r="BC230" s="1005">
        <v>178</v>
      </c>
      <c r="BD230" s="1005">
        <v>119.52</v>
      </c>
      <c r="BE230" s="1005">
        <v>178</v>
      </c>
      <c r="BF230" s="1005">
        <v>0.78500000000000003</v>
      </c>
      <c r="BG230" s="1024">
        <f t="shared" si="131"/>
        <v>0.21239752918483973</v>
      </c>
      <c r="BH230" s="1005">
        <v>18887</v>
      </c>
      <c r="BI230" s="1005">
        <f t="shared" si="120"/>
        <v>53354</v>
      </c>
      <c r="BJ230" s="1005">
        <f t="shared" si="121"/>
        <v>0</v>
      </c>
    </row>
    <row r="231" spans="1:62">
      <c r="A231" s="569" t="s">
        <v>2542</v>
      </c>
      <c r="B231" s="1004">
        <v>225</v>
      </c>
      <c r="C231" s="1005" t="s">
        <v>250</v>
      </c>
      <c r="D231" s="1005" t="s">
        <v>2011</v>
      </c>
      <c r="E231" s="1004" t="s">
        <v>1274</v>
      </c>
      <c r="F231" s="1005" t="s">
        <v>55</v>
      </c>
      <c r="G231" s="1004">
        <v>178</v>
      </c>
      <c r="H231" s="1005">
        <v>174.06</v>
      </c>
      <c r="I231" s="1005">
        <v>174.06</v>
      </c>
      <c r="J231" s="1005">
        <v>0.9526</v>
      </c>
      <c r="K231" s="1024">
        <f t="shared" si="125"/>
        <v>0.47205944310391051</v>
      </c>
      <c r="L231" s="1005">
        <v>59160</v>
      </c>
      <c r="M231" s="1005">
        <f t="shared" si="108"/>
        <v>75194</v>
      </c>
      <c r="N231" s="1005">
        <f t="shared" si="109"/>
        <v>0</v>
      </c>
      <c r="O231" s="1005">
        <v>178</v>
      </c>
      <c r="P231" s="1005">
        <v>174.82</v>
      </c>
      <c r="Q231" s="1005">
        <v>174.82</v>
      </c>
      <c r="R231" s="1005">
        <v>0.95779999999999998</v>
      </c>
      <c r="S231" s="1024">
        <f t="shared" si="126"/>
        <v>0.41989425682699133</v>
      </c>
      <c r="T231" s="1005">
        <v>54614</v>
      </c>
      <c r="U231" s="1005">
        <f t="shared" si="110"/>
        <v>78040</v>
      </c>
      <c r="V231" s="1005">
        <f t="shared" si="111"/>
        <v>0</v>
      </c>
      <c r="W231" s="1005">
        <v>178</v>
      </c>
      <c r="X231" s="1005">
        <v>166.62</v>
      </c>
      <c r="Y231" s="1005">
        <v>166.62</v>
      </c>
      <c r="Z231" s="1005">
        <v>0.98839999999999995</v>
      </c>
      <c r="AA231" s="1024">
        <f t="shared" si="127"/>
        <v>0.30140105896317632</v>
      </c>
      <c r="AB231" s="1005">
        <v>36158</v>
      </c>
      <c r="AC231" s="1005">
        <f t="shared" si="112"/>
        <v>71980</v>
      </c>
      <c r="AD231" s="1005">
        <f t="shared" si="113"/>
        <v>0</v>
      </c>
      <c r="AE231" s="1005">
        <v>178</v>
      </c>
      <c r="AF231" s="1005">
        <v>147.62</v>
      </c>
      <c r="AG231" s="1005">
        <v>147.62</v>
      </c>
      <c r="AH231" s="1005">
        <v>0.996</v>
      </c>
      <c r="AI231" s="1024">
        <f t="shared" si="128"/>
        <v>0.41935993753214079</v>
      </c>
      <c r="AJ231" s="1005">
        <v>46058</v>
      </c>
      <c r="AK231" s="1005">
        <f t="shared" si="114"/>
        <v>65898</v>
      </c>
      <c r="AL231" s="1005">
        <f t="shared" si="115"/>
        <v>0</v>
      </c>
      <c r="AM231" s="1005">
        <v>178</v>
      </c>
      <c r="AN231" s="1005">
        <v>136.82</v>
      </c>
      <c r="AO231" s="1005">
        <v>142.4</v>
      </c>
      <c r="AP231" s="1005">
        <v>0.98909999999999998</v>
      </c>
      <c r="AQ231" s="1024">
        <f t="shared" si="129"/>
        <v>0.36626884392491194</v>
      </c>
      <c r="AR231" s="1005">
        <v>37284</v>
      </c>
      <c r="AS231" s="1005">
        <f t="shared" si="116"/>
        <v>61076</v>
      </c>
      <c r="AT231" s="1005">
        <f t="shared" si="117"/>
        <v>0</v>
      </c>
      <c r="AU231" s="1005">
        <v>178</v>
      </c>
      <c r="AV231" s="1005">
        <v>141.32</v>
      </c>
      <c r="AW231" s="1005">
        <v>142.4</v>
      </c>
      <c r="AX231" s="1005">
        <v>0.96230000000000004</v>
      </c>
      <c r="AY231" s="1024">
        <f t="shared" si="130"/>
        <v>0.198564329968236</v>
      </c>
      <c r="AZ231" s="1005">
        <v>20204</v>
      </c>
      <c r="BA231" s="1005">
        <f t="shared" si="118"/>
        <v>61050</v>
      </c>
      <c r="BB231" s="1005">
        <f t="shared" si="119"/>
        <v>0</v>
      </c>
      <c r="BC231" s="1005">
        <v>178</v>
      </c>
      <c r="BD231" s="1005">
        <v>21.5</v>
      </c>
      <c r="BE231" s="1005">
        <v>142.4</v>
      </c>
      <c r="BF231" s="1005">
        <v>0.57410000000000005</v>
      </c>
      <c r="BG231" s="1024">
        <f t="shared" si="131"/>
        <v>0.24281070267566893</v>
      </c>
      <c r="BH231" s="1005">
        <v>3884</v>
      </c>
      <c r="BI231" s="1005">
        <f t="shared" si="120"/>
        <v>9598</v>
      </c>
      <c r="BJ231" s="1005">
        <f t="shared" si="121"/>
        <v>0</v>
      </c>
    </row>
    <row r="232" spans="1:62">
      <c r="A232" s="569" t="s">
        <v>2543</v>
      </c>
      <c r="B232" s="1004">
        <v>226</v>
      </c>
      <c r="C232" s="1005" t="s">
        <v>1363</v>
      </c>
      <c r="D232" s="1005" t="s">
        <v>2054</v>
      </c>
      <c r="E232" s="1004" t="s">
        <v>1274</v>
      </c>
      <c r="F232" s="1005" t="s">
        <v>55</v>
      </c>
      <c r="G232" s="1004">
        <v>178</v>
      </c>
      <c r="H232" s="1005">
        <v>132</v>
      </c>
      <c r="I232" s="1005">
        <v>178</v>
      </c>
      <c r="J232" s="1005">
        <v>0.77639999999999998</v>
      </c>
      <c r="K232" s="1024">
        <f t="shared" si="125"/>
        <v>0.40905934343434341</v>
      </c>
      <c r="L232" s="1005">
        <v>38877</v>
      </c>
      <c r="M232" s="1005">
        <f t="shared" si="108"/>
        <v>57024</v>
      </c>
      <c r="N232" s="1005">
        <f t="shared" si="109"/>
        <v>0</v>
      </c>
      <c r="O232" s="1005">
        <v>178</v>
      </c>
      <c r="P232" s="1005">
        <v>142.80000000000001</v>
      </c>
      <c r="Q232" s="1005">
        <v>178</v>
      </c>
      <c r="R232" s="1005">
        <v>0.80120000000000002</v>
      </c>
      <c r="S232" s="1024">
        <f t="shared" si="126"/>
        <v>0.36344914309809939</v>
      </c>
      <c r="T232" s="1005">
        <v>38614</v>
      </c>
      <c r="U232" s="1005">
        <f t="shared" si="110"/>
        <v>63746</v>
      </c>
      <c r="V232" s="1005">
        <f t="shared" si="111"/>
        <v>0</v>
      </c>
      <c r="W232" s="1005">
        <v>178</v>
      </c>
      <c r="X232" s="1005">
        <v>133.19999999999999</v>
      </c>
      <c r="Y232" s="1005">
        <v>178</v>
      </c>
      <c r="Z232" s="1005">
        <v>0.80559999999999998</v>
      </c>
      <c r="AA232" s="1024">
        <f t="shared" si="127"/>
        <v>0.34528278278278285</v>
      </c>
      <c r="AB232" s="1005">
        <v>33114</v>
      </c>
      <c r="AC232" s="1005">
        <f t="shared" si="112"/>
        <v>57542</v>
      </c>
      <c r="AD232" s="1005">
        <f t="shared" si="113"/>
        <v>0</v>
      </c>
      <c r="AE232" s="1005">
        <v>178</v>
      </c>
      <c r="AF232" s="1005">
        <v>117</v>
      </c>
      <c r="AG232" s="1005">
        <v>178</v>
      </c>
      <c r="AH232" s="1005">
        <v>0.77039999999999997</v>
      </c>
      <c r="AI232" s="1024">
        <f t="shared" si="128"/>
        <v>0.21598428453267163</v>
      </c>
      <c r="AJ232" s="1005">
        <v>18801</v>
      </c>
      <c r="AK232" s="1005">
        <f t="shared" si="114"/>
        <v>52229</v>
      </c>
      <c r="AL232" s="1005">
        <f t="shared" si="115"/>
        <v>0</v>
      </c>
      <c r="AM232" s="1005">
        <v>178</v>
      </c>
      <c r="AN232" s="1005">
        <v>129.47999999999999</v>
      </c>
      <c r="AO232" s="1005">
        <v>178</v>
      </c>
      <c r="AP232" s="1005">
        <v>0.79400000000000004</v>
      </c>
      <c r="AQ232" s="1024">
        <f t="shared" si="129"/>
        <v>0.40316352257665899</v>
      </c>
      <c r="AR232" s="1005">
        <v>38838</v>
      </c>
      <c r="AS232" s="1005">
        <f t="shared" si="116"/>
        <v>57800</v>
      </c>
      <c r="AT232" s="1005">
        <f t="shared" si="117"/>
        <v>0</v>
      </c>
      <c r="AU232" s="1005">
        <v>178</v>
      </c>
      <c r="AV232" s="1005">
        <v>128.63999999999999</v>
      </c>
      <c r="AW232" s="1005">
        <v>178</v>
      </c>
      <c r="AX232" s="1005">
        <v>0.80159999999999998</v>
      </c>
      <c r="AY232" s="1024">
        <f t="shared" si="130"/>
        <v>0.38268941749585411</v>
      </c>
      <c r="AZ232" s="1005">
        <v>35445</v>
      </c>
      <c r="BA232" s="1005">
        <f t="shared" si="118"/>
        <v>55572</v>
      </c>
      <c r="BB232" s="1005">
        <f t="shared" si="119"/>
        <v>0</v>
      </c>
      <c r="BC232" s="1005">
        <v>178</v>
      </c>
      <c r="BD232" s="1005">
        <v>15.96</v>
      </c>
      <c r="BE232" s="1005">
        <v>178</v>
      </c>
      <c r="BF232" s="1005">
        <v>0.65439999999999998</v>
      </c>
      <c r="BG232" s="1024">
        <f t="shared" si="131"/>
        <v>0.12186043064650874</v>
      </c>
      <c r="BH232" s="1005">
        <v>1447</v>
      </c>
      <c r="BI232" s="1005">
        <f t="shared" si="120"/>
        <v>7125</v>
      </c>
      <c r="BJ232" s="1005">
        <f t="shared" si="121"/>
        <v>0</v>
      </c>
    </row>
    <row r="233" spans="1:62">
      <c r="A233" s="569" t="s">
        <v>2544</v>
      </c>
      <c r="B233" s="1004">
        <v>227</v>
      </c>
      <c r="C233" s="1005" t="s">
        <v>1709</v>
      </c>
      <c r="D233" s="1005" t="s">
        <v>2054</v>
      </c>
      <c r="E233" s="1004" t="s">
        <v>1274</v>
      </c>
      <c r="F233" s="1005" t="s">
        <v>55</v>
      </c>
      <c r="G233" s="1004">
        <v>178</v>
      </c>
      <c r="H233" s="1005">
        <v>210.8</v>
      </c>
      <c r="I233" s="1005">
        <v>210.8</v>
      </c>
      <c r="J233" s="1005">
        <v>0.78879999999999995</v>
      </c>
      <c r="K233" s="1024">
        <f t="shared" si="125"/>
        <v>0.16235768500948766</v>
      </c>
      <c r="L233" s="1005">
        <v>24642</v>
      </c>
      <c r="M233" s="1005">
        <f t="shared" si="108"/>
        <v>91066</v>
      </c>
      <c r="N233" s="1005">
        <f t="shared" si="109"/>
        <v>0</v>
      </c>
      <c r="O233" s="1005">
        <v>178</v>
      </c>
      <c r="P233" s="1005">
        <v>211</v>
      </c>
      <c r="Q233" s="1005">
        <v>211</v>
      </c>
      <c r="R233" s="1005">
        <v>0.80500000000000005</v>
      </c>
      <c r="S233" s="1024">
        <f t="shared" si="126"/>
        <v>0.30090327676705908</v>
      </c>
      <c r="T233" s="1005">
        <v>47237</v>
      </c>
      <c r="U233" s="1005">
        <f t="shared" si="110"/>
        <v>94190</v>
      </c>
      <c r="V233" s="1005">
        <f t="shared" si="111"/>
        <v>0</v>
      </c>
      <c r="W233" s="1005">
        <v>178</v>
      </c>
      <c r="X233" s="1005">
        <v>165.6</v>
      </c>
      <c r="Y233" s="1005">
        <v>178</v>
      </c>
      <c r="Z233" s="1005">
        <v>0.77329999999999999</v>
      </c>
      <c r="AA233" s="1024">
        <f t="shared" si="127"/>
        <v>0.20057534889962425</v>
      </c>
      <c r="AB233" s="1005">
        <v>23915</v>
      </c>
      <c r="AC233" s="1005">
        <f t="shared" si="112"/>
        <v>71539</v>
      </c>
      <c r="AD233" s="1005">
        <f t="shared" si="113"/>
        <v>0</v>
      </c>
      <c r="AE233" s="1005">
        <v>178</v>
      </c>
      <c r="AF233" s="1005">
        <v>213.2</v>
      </c>
      <c r="AG233" s="1005">
        <v>213.2</v>
      </c>
      <c r="AH233" s="1005">
        <v>0.81310000000000004</v>
      </c>
      <c r="AI233" s="1024">
        <f t="shared" si="128"/>
        <v>0.28187349956626118</v>
      </c>
      <c r="AJ233" s="1005">
        <v>44711</v>
      </c>
      <c r="AK233" s="1005">
        <f t="shared" si="114"/>
        <v>95172</v>
      </c>
      <c r="AL233" s="1005">
        <f t="shared" si="115"/>
        <v>0</v>
      </c>
      <c r="AM233" s="1005">
        <v>178</v>
      </c>
      <c r="AN233" s="1005">
        <v>213.28</v>
      </c>
      <c r="AO233" s="1005">
        <v>213.28</v>
      </c>
      <c r="AP233" s="1005">
        <v>0.81279999999999997</v>
      </c>
      <c r="AQ233" s="1024">
        <f t="shared" si="129"/>
        <v>0.33330535254781435</v>
      </c>
      <c r="AR233" s="1005">
        <v>52889</v>
      </c>
      <c r="AS233" s="1005">
        <f t="shared" si="116"/>
        <v>95208</v>
      </c>
      <c r="AT233" s="1005">
        <f t="shared" si="117"/>
        <v>0</v>
      </c>
      <c r="AU233" s="1005">
        <v>178</v>
      </c>
      <c r="AV233" s="1005">
        <v>39.200000000000003</v>
      </c>
      <c r="AW233" s="1005">
        <v>178</v>
      </c>
      <c r="AX233" s="1005">
        <v>0.5363</v>
      </c>
      <c r="AY233" s="1024">
        <f t="shared" si="130"/>
        <v>0.1624503968253968</v>
      </c>
      <c r="AZ233" s="1005">
        <v>4585</v>
      </c>
      <c r="BA233" s="1005">
        <f t="shared" si="118"/>
        <v>16934</v>
      </c>
      <c r="BB233" s="1005">
        <f t="shared" si="119"/>
        <v>0</v>
      </c>
      <c r="BC233" s="1005">
        <v>178</v>
      </c>
      <c r="BD233" s="1005">
        <v>43.28</v>
      </c>
      <c r="BE233" s="1005">
        <v>178</v>
      </c>
      <c r="BF233" s="1005">
        <v>0.63980000000000004</v>
      </c>
      <c r="BG233" s="1024">
        <f t="shared" si="131"/>
        <v>0.48897029594736946</v>
      </c>
      <c r="BH233" s="1005">
        <v>15745</v>
      </c>
      <c r="BI233" s="1005">
        <f t="shared" si="120"/>
        <v>19320</v>
      </c>
      <c r="BJ233" s="1005">
        <f t="shared" si="121"/>
        <v>0</v>
      </c>
    </row>
    <row r="234" spans="1:62">
      <c r="A234" s="569" t="s">
        <v>2545</v>
      </c>
      <c r="B234" s="1004">
        <v>228</v>
      </c>
      <c r="C234" s="1005" t="s">
        <v>1923</v>
      </c>
      <c r="D234" s="1005" t="s">
        <v>2054</v>
      </c>
      <c r="E234" s="1004" t="s">
        <v>1274</v>
      </c>
      <c r="F234" s="1005" t="s">
        <v>55</v>
      </c>
      <c r="G234" s="1004">
        <v>178</v>
      </c>
      <c r="H234" s="1005">
        <v>120</v>
      </c>
      <c r="I234" s="1005">
        <v>178</v>
      </c>
      <c r="J234" s="1005">
        <v>0.79879999999999995</v>
      </c>
      <c r="K234" s="1024">
        <f t="shared" si="125"/>
        <v>8.3368055555555556E-2</v>
      </c>
      <c r="L234" s="1005">
        <v>7203</v>
      </c>
      <c r="M234" s="1005">
        <f t="shared" si="108"/>
        <v>51840</v>
      </c>
      <c r="N234" s="1005">
        <f t="shared" si="109"/>
        <v>0</v>
      </c>
      <c r="O234" s="1005">
        <v>178</v>
      </c>
      <c r="P234" s="1005">
        <v>128.4</v>
      </c>
      <c r="Q234" s="1005">
        <v>178</v>
      </c>
      <c r="R234" s="1005">
        <v>0.82320000000000004</v>
      </c>
      <c r="S234" s="1024">
        <f t="shared" si="126"/>
        <v>0.30144583458948848</v>
      </c>
      <c r="T234" s="1005">
        <v>28797</v>
      </c>
      <c r="U234" s="1005">
        <f t="shared" si="110"/>
        <v>57318</v>
      </c>
      <c r="V234" s="1005">
        <f t="shared" si="111"/>
        <v>0</v>
      </c>
      <c r="W234" s="1005">
        <v>178</v>
      </c>
      <c r="X234" s="1005">
        <v>142.19999999999999</v>
      </c>
      <c r="Y234" s="1005">
        <v>178</v>
      </c>
      <c r="Z234" s="1005">
        <v>0.83620000000000005</v>
      </c>
      <c r="AA234" s="1024">
        <f t="shared" si="127"/>
        <v>0.43017463666197847</v>
      </c>
      <c r="AB234" s="1005">
        <v>44043</v>
      </c>
      <c r="AC234" s="1005">
        <f t="shared" si="112"/>
        <v>61430</v>
      </c>
      <c r="AD234" s="1005">
        <f t="shared" si="113"/>
        <v>0</v>
      </c>
      <c r="AE234" s="1005">
        <v>178</v>
      </c>
      <c r="AF234" s="1005">
        <v>160.80000000000001</v>
      </c>
      <c r="AG234" s="1005">
        <v>178</v>
      </c>
      <c r="AH234" s="1005">
        <v>0.81730000000000003</v>
      </c>
      <c r="AI234" s="1024">
        <f t="shared" si="128"/>
        <v>0.50355580966137048</v>
      </c>
      <c r="AJ234" s="1005">
        <v>60243</v>
      </c>
      <c r="AK234" s="1005">
        <f t="shared" si="114"/>
        <v>71781</v>
      </c>
      <c r="AL234" s="1005">
        <f t="shared" si="115"/>
        <v>0</v>
      </c>
      <c r="AM234" s="1005">
        <v>178</v>
      </c>
      <c r="AN234" s="1005">
        <v>121.8</v>
      </c>
      <c r="AO234" s="1005">
        <v>178</v>
      </c>
      <c r="AP234" s="1005">
        <v>0.73270000000000002</v>
      </c>
      <c r="AQ234" s="1024">
        <f t="shared" si="129"/>
        <v>0.12672811059907835</v>
      </c>
      <c r="AR234" s="1005">
        <v>11484</v>
      </c>
      <c r="AS234" s="1005">
        <f t="shared" si="116"/>
        <v>54372</v>
      </c>
      <c r="AT234" s="1005">
        <f t="shared" si="117"/>
        <v>0</v>
      </c>
      <c r="AU234" s="1005">
        <v>178</v>
      </c>
      <c r="AV234" s="1005">
        <v>24.72</v>
      </c>
      <c r="AW234" s="1005">
        <v>178</v>
      </c>
      <c r="AX234" s="1005">
        <v>0.58860000000000001</v>
      </c>
      <c r="AY234" s="1024">
        <f t="shared" si="130"/>
        <v>0.10652642934196334</v>
      </c>
      <c r="AZ234" s="1005">
        <v>1896</v>
      </c>
      <c r="BA234" s="1005">
        <f t="shared" si="118"/>
        <v>10679</v>
      </c>
      <c r="BB234" s="1005">
        <f t="shared" si="119"/>
        <v>0</v>
      </c>
      <c r="BC234" s="1005">
        <v>178</v>
      </c>
      <c r="BD234" s="1005">
        <v>2.4</v>
      </c>
      <c r="BE234" s="1005">
        <v>178</v>
      </c>
      <c r="BF234" s="1005">
        <v>0.29449999999999998</v>
      </c>
      <c r="BG234" s="1024">
        <f t="shared" si="131"/>
        <v>0.43346774193548387</v>
      </c>
      <c r="BH234" s="1005">
        <v>774</v>
      </c>
      <c r="BI234" s="1005">
        <f t="shared" si="120"/>
        <v>1071</v>
      </c>
      <c r="BJ234" s="1005">
        <f t="shared" si="121"/>
        <v>0</v>
      </c>
    </row>
    <row r="235" spans="1:62">
      <c r="A235" s="569" t="s">
        <v>2546</v>
      </c>
      <c r="B235" s="1004">
        <v>229</v>
      </c>
      <c r="C235" s="1005" t="s">
        <v>1924</v>
      </c>
      <c r="D235" s="1005" t="s">
        <v>2054</v>
      </c>
      <c r="E235" s="1004" t="s">
        <v>1274</v>
      </c>
      <c r="F235" s="1005" t="s">
        <v>55</v>
      </c>
      <c r="G235" s="1004">
        <v>178</v>
      </c>
      <c r="H235" s="1005">
        <v>75.36</v>
      </c>
      <c r="I235" s="1005">
        <v>178</v>
      </c>
      <c r="J235" s="1005">
        <v>0.92979999999999996</v>
      </c>
      <c r="K235" s="1024">
        <f t="shared" si="125"/>
        <v>0.68725672328379339</v>
      </c>
      <c r="L235" s="1005">
        <v>37290</v>
      </c>
      <c r="M235" s="1005">
        <f t="shared" si="108"/>
        <v>32556</v>
      </c>
      <c r="N235" s="1005">
        <f t="shared" si="109"/>
        <v>4734</v>
      </c>
      <c r="O235" s="1005">
        <v>178</v>
      </c>
      <c r="P235" s="1005">
        <v>84</v>
      </c>
      <c r="Q235" s="1005">
        <v>178</v>
      </c>
      <c r="R235" s="1005">
        <v>0.89829999999999999</v>
      </c>
      <c r="S235" s="1024">
        <f t="shared" si="126"/>
        <v>0.49377560163850487</v>
      </c>
      <c r="T235" s="1005">
        <v>30859</v>
      </c>
      <c r="U235" s="1005">
        <f t="shared" si="110"/>
        <v>37498</v>
      </c>
      <c r="V235" s="1005">
        <f t="shared" si="111"/>
        <v>0</v>
      </c>
      <c r="W235" s="1005">
        <v>178</v>
      </c>
      <c r="X235" s="1005">
        <v>78.959999999999994</v>
      </c>
      <c r="Y235" s="1005">
        <v>178</v>
      </c>
      <c r="Z235" s="1005">
        <v>0.88549999999999995</v>
      </c>
      <c r="AA235" s="1024">
        <f t="shared" si="127"/>
        <v>0.59164978047956773</v>
      </c>
      <c r="AB235" s="1005">
        <v>33636</v>
      </c>
      <c r="AC235" s="1005">
        <f t="shared" si="112"/>
        <v>34111</v>
      </c>
      <c r="AD235" s="1005">
        <f t="shared" si="113"/>
        <v>0</v>
      </c>
      <c r="AE235" s="1005">
        <v>178</v>
      </c>
      <c r="AF235" s="1005">
        <v>63.72</v>
      </c>
      <c r="AG235" s="1005">
        <v>178</v>
      </c>
      <c r="AH235" s="1005">
        <v>0.87329999999999997</v>
      </c>
      <c r="AI235" s="1024">
        <f t="shared" si="128"/>
        <v>0.62614327467617059</v>
      </c>
      <c r="AJ235" s="1005">
        <v>29684</v>
      </c>
      <c r="AK235" s="1005">
        <f t="shared" si="114"/>
        <v>28445</v>
      </c>
      <c r="AL235" s="1005">
        <f t="shared" si="115"/>
        <v>1239</v>
      </c>
      <c r="AM235" s="1005">
        <v>178</v>
      </c>
      <c r="AN235" s="1005">
        <v>60.6</v>
      </c>
      <c r="AO235" s="1005">
        <v>178</v>
      </c>
      <c r="AP235" s="1005">
        <v>0.86319999999999997</v>
      </c>
      <c r="AQ235" s="1024">
        <f t="shared" si="129"/>
        <v>0.54994410731395715</v>
      </c>
      <c r="AR235" s="1005">
        <v>24795</v>
      </c>
      <c r="AS235" s="1005">
        <f t="shared" si="116"/>
        <v>27052</v>
      </c>
      <c r="AT235" s="1005">
        <f t="shared" si="117"/>
        <v>0</v>
      </c>
      <c r="AU235" s="1005">
        <v>178</v>
      </c>
      <c r="AV235" s="1005">
        <v>51.72</v>
      </c>
      <c r="AW235" s="1005">
        <v>178</v>
      </c>
      <c r="AX235" s="1005">
        <v>0.85829999999999995</v>
      </c>
      <c r="AY235" s="1024">
        <f t="shared" si="130"/>
        <v>0.60024061184153987</v>
      </c>
      <c r="AZ235" s="1005">
        <v>22352</v>
      </c>
      <c r="BA235" s="1005">
        <f t="shared" si="118"/>
        <v>22343</v>
      </c>
      <c r="BB235" s="1005">
        <f t="shared" si="119"/>
        <v>9</v>
      </c>
      <c r="BC235" s="1005">
        <v>178</v>
      </c>
      <c r="BD235" s="1005">
        <v>53.28</v>
      </c>
      <c r="BE235" s="1005">
        <v>178</v>
      </c>
      <c r="BF235" s="1005">
        <v>0.89329999999999998</v>
      </c>
      <c r="BG235" s="1024">
        <f t="shared" si="131"/>
        <v>0.70466131454034675</v>
      </c>
      <c r="BH235" s="1005">
        <v>27933</v>
      </c>
      <c r="BI235" s="1005">
        <f t="shared" si="120"/>
        <v>23784</v>
      </c>
      <c r="BJ235" s="1005">
        <f t="shared" si="121"/>
        <v>4149</v>
      </c>
    </row>
    <row r="236" spans="1:62">
      <c r="A236" s="569" t="s">
        <v>2547</v>
      </c>
      <c r="B236" s="1004">
        <v>230</v>
      </c>
      <c r="C236" s="1005" t="s">
        <v>1925</v>
      </c>
      <c r="D236" s="1005" t="s">
        <v>2203</v>
      </c>
      <c r="E236" s="1004" t="s">
        <v>1274</v>
      </c>
      <c r="F236" s="1005" t="s">
        <v>55</v>
      </c>
      <c r="G236" s="1004">
        <v>178</v>
      </c>
      <c r="H236" s="1005">
        <v>103.2</v>
      </c>
      <c r="I236" s="1005">
        <v>142.4</v>
      </c>
      <c r="J236" s="1005">
        <v>0.87909999999999999</v>
      </c>
      <c r="K236" s="1024">
        <f t="shared" si="125"/>
        <v>0.28651216623600345</v>
      </c>
      <c r="L236" s="1005">
        <v>21289</v>
      </c>
      <c r="M236" s="1005">
        <f t="shared" si="108"/>
        <v>44582</v>
      </c>
      <c r="N236" s="1005">
        <f t="shared" si="109"/>
        <v>0</v>
      </c>
      <c r="O236" s="1005">
        <v>178</v>
      </c>
      <c r="P236" s="1005">
        <v>100.8</v>
      </c>
      <c r="Q236" s="1005">
        <v>142.4</v>
      </c>
      <c r="R236" s="1005">
        <v>0.87190000000000001</v>
      </c>
      <c r="S236" s="1024">
        <f t="shared" si="126"/>
        <v>0.26373687916026628</v>
      </c>
      <c r="T236" s="1005">
        <v>19779</v>
      </c>
      <c r="U236" s="1005">
        <f t="shared" si="110"/>
        <v>44997</v>
      </c>
      <c r="V236" s="1005">
        <f t="shared" si="111"/>
        <v>0</v>
      </c>
      <c r="W236" s="1005">
        <v>178</v>
      </c>
      <c r="X236" s="1005">
        <v>100.08</v>
      </c>
      <c r="Y236" s="1005">
        <v>142.4</v>
      </c>
      <c r="Z236" s="1005">
        <v>0.86519999999999997</v>
      </c>
      <c r="AA236" s="1024">
        <f t="shared" si="127"/>
        <v>0.29638788968824936</v>
      </c>
      <c r="AB236" s="1005">
        <v>21357</v>
      </c>
      <c r="AC236" s="1005">
        <f t="shared" si="112"/>
        <v>43235</v>
      </c>
      <c r="AD236" s="1005">
        <f t="shared" si="113"/>
        <v>0</v>
      </c>
      <c r="AE236" s="1005">
        <v>178</v>
      </c>
      <c r="AF236" s="1005">
        <v>87.48</v>
      </c>
      <c r="AG236" s="1005">
        <v>142.4</v>
      </c>
      <c r="AH236" s="1005">
        <v>0.83109999999999995</v>
      </c>
      <c r="AI236" s="1024">
        <f t="shared" si="128"/>
        <v>0.24546317192009479</v>
      </c>
      <c r="AJ236" s="1005">
        <v>15976</v>
      </c>
      <c r="AK236" s="1005">
        <f t="shared" si="114"/>
        <v>39051</v>
      </c>
      <c r="AL236" s="1005">
        <f t="shared" si="115"/>
        <v>0</v>
      </c>
      <c r="AM236" s="1005">
        <v>178</v>
      </c>
      <c r="AN236" s="1005">
        <v>84.24</v>
      </c>
      <c r="AO236" s="1005">
        <v>142.4</v>
      </c>
      <c r="AP236" s="1005">
        <v>0.84530000000000005</v>
      </c>
      <c r="AQ236" s="1024">
        <f t="shared" si="129"/>
        <v>0.27652368042152992</v>
      </c>
      <c r="AR236" s="1005">
        <v>17331</v>
      </c>
      <c r="AS236" s="1005">
        <f t="shared" si="116"/>
        <v>37605</v>
      </c>
      <c r="AT236" s="1005">
        <f t="shared" si="117"/>
        <v>0</v>
      </c>
      <c r="AU236" s="1005">
        <v>178</v>
      </c>
      <c r="AV236" s="1005">
        <v>85.08</v>
      </c>
      <c r="AW236" s="1005">
        <v>142.4</v>
      </c>
      <c r="AX236" s="1005">
        <v>0.84340000000000004</v>
      </c>
      <c r="AY236" s="1024">
        <f t="shared" si="130"/>
        <v>0.25417254348848145</v>
      </c>
      <c r="AZ236" s="1005">
        <v>15570</v>
      </c>
      <c r="BA236" s="1005">
        <f t="shared" si="118"/>
        <v>36755</v>
      </c>
      <c r="BB236" s="1005">
        <f t="shared" si="119"/>
        <v>0</v>
      </c>
      <c r="BC236" s="1005">
        <v>178</v>
      </c>
      <c r="BD236" s="1005">
        <v>85.44</v>
      </c>
      <c r="BE236" s="1005">
        <v>142.4</v>
      </c>
      <c r="BF236" s="1005">
        <v>0.81340000000000001</v>
      </c>
      <c r="BG236" s="1024">
        <f t="shared" si="131"/>
        <v>0.21001344086021506</v>
      </c>
      <c r="BH236" s="1005">
        <v>13350</v>
      </c>
      <c r="BI236" s="1005">
        <f t="shared" si="120"/>
        <v>38140</v>
      </c>
      <c r="BJ236" s="1005">
        <f t="shared" si="121"/>
        <v>0</v>
      </c>
    </row>
    <row r="237" spans="1:62">
      <c r="A237" s="569" t="s">
        <v>2548</v>
      </c>
      <c r="B237" s="1004">
        <v>231</v>
      </c>
      <c r="C237" s="1005" t="s">
        <v>1832</v>
      </c>
      <c r="D237" s="1005" t="s">
        <v>2011</v>
      </c>
      <c r="E237" s="1004" t="s">
        <v>332</v>
      </c>
      <c r="F237" s="1005" t="s">
        <v>55</v>
      </c>
      <c r="G237" s="1004">
        <v>178</v>
      </c>
      <c r="H237" s="1005">
        <v>0</v>
      </c>
      <c r="I237" s="1005">
        <v>142.4</v>
      </c>
      <c r="J237" s="1005">
        <v>0</v>
      </c>
      <c r="K237" s="1024">
        <v>0</v>
      </c>
      <c r="L237" s="1005">
        <v>0</v>
      </c>
      <c r="M237" s="1005">
        <f t="shared" si="108"/>
        <v>0</v>
      </c>
      <c r="N237" s="1005">
        <f t="shared" si="109"/>
        <v>0</v>
      </c>
      <c r="O237" s="1005">
        <v>178</v>
      </c>
      <c r="P237" s="1005">
        <v>0</v>
      </c>
      <c r="Q237" s="1005">
        <v>142.4</v>
      </c>
      <c r="R237" s="1005">
        <v>0</v>
      </c>
      <c r="S237" s="1024">
        <v>0</v>
      </c>
      <c r="T237" s="1005">
        <v>0</v>
      </c>
      <c r="U237" s="1005">
        <f t="shared" si="110"/>
        <v>0</v>
      </c>
      <c r="V237" s="1005">
        <f t="shared" si="111"/>
        <v>0</v>
      </c>
      <c r="W237" s="1005">
        <v>178</v>
      </c>
      <c r="X237" s="1005">
        <v>0</v>
      </c>
      <c r="Y237" s="1005">
        <v>142.4</v>
      </c>
      <c r="Z237" s="1005">
        <v>0</v>
      </c>
      <c r="AA237" s="1024">
        <v>0</v>
      </c>
      <c r="AB237" s="1005">
        <v>0</v>
      </c>
      <c r="AC237" s="1005">
        <f t="shared" si="112"/>
        <v>0</v>
      </c>
      <c r="AD237" s="1005">
        <f t="shared" si="113"/>
        <v>0</v>
      </c>
      <c r="AE237" s="1005">
        <v>178</v>
      </c>
      <c r="AF237" s="1005">
        <v>0</v>
      </c>
      <c r="AG237" s="1005">
        <v>142.4</v>
      </c>
      <c r="AH237" s="1005">
        <v>0</v>
      </c>
      <c r="AI237" s="1024">
        <v>0</v>
      </c>
      <c r="AJ237" s="1005">
        <v>0</v>
      </c>
      <c r="AK237" s="1005">
        <f t="shared" si="114"/>
        <v>0</v>
      </c>
      <c r="AL237" s="1005">
        <f t="shared" si="115"/>
        <v>0</v>
      </c>
      <c r="AM237" s="1005">
        <v>178</v>
      </c>
      <c r="AN237" s="1005">
        <v>0</v>
      </c>
      <c r="AO237" s="1005">
        <v>142.4</v>
      </c>
      <c r="AP237" s="1005">
        <v>0</v>
      </c>
      <c r="AQ237" s="1024">
        <v>0</v>
      </c>
      <c r="AR237" s="1005">
        <v>0</v>
      </c>
      <c r="AS237" s="1005">
        <f t="shared" si="116"/>
        <v>0</v>
      </c>
      <c r="AT237" s="1005">
        <f t="shared" si="117"/>
        <v>0</v>
      </c>
      <c r="AU237" s="1005">
        <v>178</v>
      </c>
      <c r="AV237" s="1005">
        <v>0</v>
      </c>
      <c r="AW237" s="1005">
        <v>142.4</v>
      </c>
      <c r="AX237" s="1005">
        <v>0</v>
      </c>
      <c r="AY237" s="1024">
        <v>0</v>
      </c>
      <c r="AZ237" s="1005">
        <v>0</v>
      </c>
      <c r="BA237" s="1005">
        <f t="shared" si="118"/>
        <v>0</v>
      </c>
      <c r="BB237" s="1005">
        <f t="shared" si="119"/>
        <v>0</v>
      </c>
      <c r="BC237" s="1005">
        <v>178</v>
      </c>
      <c r="BD237" s="1005">
        <v>0</v>
      </c>
      <c r="BE237" s="1005">
        <v>142.4</v>
      </c>
      <c r="BF237" s="1005">
        <v>0</v>
      </c>
      <c r="BG237" s="1024">
        <v>0</v>
      </c>
      <c r="BH237" s="1005">
        <v>0</v>
      </c>
      <c r="BI237" s="1005">
        <f t="shared" si="120"/>
        <v>0</v>
      </c>
      <c r="BJ237" s="1005">
        <f t="shared" si="121"/>
        <v>0</v>
      </c>
    </row>
    <row r="238" spans="1:62">
      <c r="A238" s="569" t="s">
        <v>2549</v>
      </c>
      <c r="B238" s="1004">
        <v>232</v>
      </c>
      <c r="C238" s="1005" t="s">
        <v>2274</v>
      </c>
      <c r="D238" s="1005" t="s">
        <v>2011</v>
      </c>
      <c r="E238" s="1004" t="s">
        <v>1274</v>
      </c>
      <c r="F238" s="1005" t="s">
        <v>55</v>
      </c>
      <c r="G238" s="1004">
        <v>178</v>
      </c>
      <c r="H238" s="1005">
        <v>78.08</v>
      </c>
      <c r="I238" s="1005">
        <v>142.4</v>
      </c>
      <c r="J238" s="1005">
        <v>0.89780000000000004</v>
      </c>
      <c r="K238" s="1024">
        <f t="shared" ref="K238:K276" si="132">+(L238/(24*30*H238))</f>
        <v>0.21171305783242259</v>
      </c>
      <c r="L238" s="1005">
        <v>11902</v>
      </c>
      <c r="M238" s="1005">
        <f t="shared" si="108"/>
        <v>33731</v>
      </c>
      <c r="N238" s="1005">
        <f t="shared" si="109"/>
        <v>0</v>
      </c>
      <c r="O238" s="1005">
        <v>178</v>
      </c>
      <c r="P238" s="1005">
        <v>76.959999999999994</v>
      </c>
      <c r="Q238" s="1005">
        <v>142.4</v>
      </c>
      <c r="R238" s="1005">
        <v>0.91779999999999995</v>
      </c>
      <c r="S238" s="1024">
        <f t="shared" ref="S238:S276" si="133">+(T238/(24*31*P238))</f>
        <v>0.21890299108041045</v>
      </c>
      <c r="T238" s="1005">
        <v>12534</v>
      </c>
      <c r="U238" s="1005">
        <f t="shared" si="110"/>
        <v>34355</v>
      </c>
      <c r="V238" s="1005">
        <f t="shared" si="111"/>
        <v>0</v>
      </c>
      <c r="W238" s="1005">
        <v>178</v>
      </c>
      <c r="X238" s="1005">
        <v>80.16</v>
      </c>
      <c r="Y238" s="1005">
        <v>142.4</v>
      </c>
      <c r="Z238" s="1005">
        <v>0.94969999999999999</v>
      </c>
      <c r="AA238" s="1024">
        <f t="shared" ref="AA238:AA277" si="134">+(AB238/(24*30*X238))</f>
        <v>0.25743651585717453</v>
      </c>
      <c r="AB238" s="1005">
        <v>14858</v>
      </c>
      <c r="AC238" s="1005">
        <f t="shared" si="112"/>
        <v>34629</v>
      </c>
      <c r="AD238" s="1005">
        <f t="shared" si="113"/>
        <v>0</v>
      </c>
      <c r="AE238" s="1005">
        <v>178</v>
      </c>
      <c r="AF238" s="1005">
        <v>89.44</v>
      </c>
      <c r="AG238" s="1005">
        <v>142.4</v>
      </c>
      <c r="AH238" s="1005">
        <v>0.94040000000000001</v>
      </c>
      <c r="AI238" s="1024">
        <f t="shared" ref="AI238:AI277" si="135">+(AJ238/(24*31*AF238))</f>
        <v>0.23813044607305672</v>
      </c>
      <c r="AJ238" s="1005">
        <v>15846</v>
      </c>
      <c r="AK238" s="1005">
        <f t="shared" si="114"/>
        <v>39926</v>
      </c>
      <c r="AL238" s="1005">
        <f t="shared" si="115"/>
        <v>0</v>
      </c>
      <c r="AM238" s="1005">
        <v>178</v>
      </c>
      <c r="AN238" s="1005">
        <v>77.28</v>
      </c>
      <c r="AO238" s="1005">
        <v>142.4</v>
      </c>
      <c r="AP238" s="1005">
        <v>0.83279999999999998</v>
      </c>
      <c r="AQ238" s="1024">
        <f t="shared" ref="AQ238:AQ272" si="136">+(AR238/(24*31*AN238))</f>
        <v>0.17187186936485674</v>
      </c>
      <c r="AR238" s="1005">
        <v>9882</v>
      </c>
      <c r="AS238" s="1005">
        <f t="shared" si="116"/>
        <v>34498</v>
      </c>
      <c r="AT238" s="1005">
        <f t="shared" si="117"/>
        <v>0</v>
      </c>
      <c r="AU238" s="1005">
        <v>178</v>
      </c>
      <c r="AV238" s="1005">
        <v>94.08</v>
      </c>
      <c r="AW238" s="1005">
        <v>142.4</v>
      </c>
      <c r="AX238" s="1005">
        <v>0.36220000000000002</v>
      </c>
      <c r="AY238" s="1024">
        <f t="shared" ref="AY238:AY272" si="137">+(AZ238/(24*30*AV238))</f>
        <v>0.47329695767195762</v>
      </c>
      <c r="AZ238" s="1005">
        <v>32060</v>
      </c>
      <c r="BA238" s="1005">
        <f t="shared" si="118"/>
        <v>40643</v>
      </c>
      <c r="BB238" s="1005">
        <f t="shared" si="119"/>
        <v>0</v>
      </c>
      <c r="BC238" s="1005">
        <v>178</v>
      </c>
      <c r="BD238" s="1005">
        <v>87.36</v>
      </c>
      <c r="BE238" s="1005">
        <v>142.4</v>
      </c>
      <c r="BF238" s="1005">
        <v>0.64490000000000003</v>
      </c>
      <c r="BG238" s="1024">
        <f t="shared" ref="BG238:BG272" si="138">+(BH238/(24*31*BD238))</f>
        <v>0.33368289416676516</v>
      </c>
      <c r="BH238" s="1005">
        <v>21688</v>
      </c>
      <c r="BI238" s="1005">
        <f t="shared" si="120"/>
        <v>38998</v>
      </c>
      <c r="BJ238" s="1005">
        <f t="shared" si="121"/>
        <v>0</v>
      </c>
    </row>
    <row r="239" spans="1:62">
      <c r="A239" s="569" t="s">
        <v>2551</v>
      </c>
      <c r="B239" s="1004">
        <v>233</v>
      </c>
      <c r="C239" s="1005" t="s">
        <v>296</v>
      </c>
      <c r="D239" s="1005" t="s">
        <v>2011</v>
      </c>
      <c r="E239" s="1004" t="s">
        <v>1274</v>
      </c>
      <c r="F239" s="1005" t="s">
        <v>55</v>
      </c>
      <c r="G239" s="1004">
        <v>179</v>
      </c>
      <c r="H239" s="1005">
        <v>143.4</v>
      </c>
      <c r="I239" s="1005">
        <v>143.4</v>
      </c>
      <c r="J239" s="1005">
        <v>0.71579999999999999</v>
      </c>
      <c r="K239" s="1024">
        <f t="shared" si="132"/>
        <v>0.48186889818688983</v>
      </c>
      <c r="L239" s="1005">
        <v>49752</v>
      </c>
      <c r="M239" s="1005">
        <f t="shared" si="108"/>
        <v>61949</v>
      </c>
      <c r="N239" s="1005">
        <f t="shared" si="109"/>
        <v>0</v>
      </c>
      <c r="O239" s="1005">
        <v>179</v>
      </c>
      <c r="P239" s="1005">
        <v>177.6</v>
      </c>
      <c r="Q239" s="1005">
        <v>177.6</v>
      </c>
      <c r="R239" s="1005">
        <v>0.74609999999999999</v>
      </c>
      <c r="S239" s="1024">
        <f t="shared" si="133"/>
        <v>0.39487067712874169</v>
      </c>
      <c r="T239" s="1005">
        <v>52176</v>
      </c>
      <c r="U239" s="1005">
        <f t="shared" si="110"/>
        <v>79281</v>
      </c>
      <c r="V239" s="1005">
        <f t="shared" si="111"/>
        <v>0</v>
      </c>
      <c r="W239" s="1005">
        <v>179</v>
      </c>
      <c r="X239" s="1005">
        <v>156.47999999999999</v>
      </c>
      <c r="Y239" s="1005">
        <v>156.47999999999999</v>
      </c>
      <c r="Z239" s="1005">
        <v>0.73350000000000004</v>
      </c>
      <c r="AA239" s="1024">
        <f t="shared" si="134"/>
        <v>0.34746186946148605</v>
      </c>
      <c r="AB239" s="1005">
        <v>39147</v>
      </c>
      <c r="AC239" s="1005">
        <f t="shared" si="112"/>
        <v>67599</v>
      </c>
      <c r="AD239" s="1005">
        <f t="shared" si="113"/>
        <v>0</v>
      </c>
      <c r="AE239" s="1005">
        <v>179</v>
      </c>
      <c r="AF239" s="1005">
        <v>149.4</v>
      </c>
      <c r="AG239" s="1005">
        <v>149.4</v>
      </c>
      <c r="AH239" s="1005">
        <v>0.72650000000000003</v>
      </c>
      <c r="AI239" s="1024">
        <f t="shared" si="135"/>
        <v>0.25171474428178664</v>
      </c>
      <c r="AJ239" s="1005">
        <v>27979</v>
      </c>
      <c r="AK239" s="1005">
        <f t="shared" si="114"/>
        <v>66692</v>
      </c>
      <c r="AL239" s="1005">
        <f t="shared" si="115"/>
        <v>0</v>
      </c>
      <c r="AM239" s="1005">
        <v>179</v>
      </c>
      <c r="AN239" s="1005">
        <v>142.44</v>
      </c>
      <c r="AO239" s="1005">
        <v>143.19999999999999</v>
      </c>
      <c r="AP239" s="1005">
        <v>0.75929999999999997</v>
      </c>
      <c r="AQ239" s="1024">
        <f t="shared" si="136"/>
        <v>0.10026859073656366</v>
      </c>
      <c r="AR239" s="1005">
        <v>10626</v>
      </c>
      <c r="AS239" s="1005">
        <f t="shared" si="116"/>
        <v>63585</v>
      </c>
      <c r="AT239" s="1005">
        <f t="shared" si="117"/>
        <v>0</v>
      </c>
      <c r="AU239" s="1005">
        <v>179</v>
      </c>
      <c r="AV239" s="1005">
        <v>156.96</v>
      </c>
      <c r="AW239" s="1005">
        <v>156.96</v>
      </c>
      <c r="AX239" s="1005">
        <v>0.75600000000000001</v>
      </c>
      <c r="AY239" s="1024">
        <f t="shared" si="137"/>
        <v>8.1779505040208395E-2</v>
      </c>
      <c r="AZ239" s="1005">
        <v>9242</v>
      </c>
      <c r="BA239" s="1005">
        <f t="shared" si="118"/>
        <v>67807</v>
      </c>
      <c r="BB239" s="1005">
        <f t="shared" si="119"/>
        <v>0</v>
      </c>
      <c r="BC239" s="1005">
        <v>179</v>
      </c>
      <c r="BD239" s="1005">
        <v>33.36</v>
      </c>
      <c r="BE239" s="1005">
        <v>143.19999999999999</v>
      </c>
      <c r="BF239" s="1005">
        <v>0.96299999999999997</v>
      </c>
      <c r="BG239" s="1024">
        <f t="shared" si="138"/>
        <v>5.7816649905881749E-2</v>
      </c>
      <c r="BH239" s="1005">
        <v>1435</v>
      </c>
      <c r="BI239" s="1005">
        <f t="shared" si="120"/>
        <v>14892</v>
      </c>
      <c r="BJ239" s="1005">
        <f t="shared" si="121"/>
        <v>0</v>
      </c>
    </row>
    <row r="240" spans="1:62">
      <c r="A240" s="569" t="s">
        <v>2552</v>
      </c>
      <c r="B240" s="1004">
        <v>234</v>
      </c>
      <c r="C240" s="1005" t="s">
        <v>1831</v>
      </c>
      <c r="D240" s="1005" t="s">
        <v>2011</v>
      </c>
      <c r="E240" s="1004" t="s">
        <v>1274</v>
      </c>
      <c r="F240" s="1005" t="s">
        <v>55</v>
      </c>
      <c r="G240" s="1004">
        <v>180</v>
      </c>
      <c r="H240" s="1005">
        <v>148.47999999999999</v>
      </c>
      <c r="I240" s="1005">
        <v>148.47999999999999</v>
      </c>
      <c r="J240" s="1005">
        <v>0.98350000000000004</v>
      </c>
      <c r="K240" s="1024">
        <f t="shared" si="132"/>
        <v>0.49035784841954028</v>
      </c>
      <c r="L240" s="1005">
        <v>52422</v>
      </c>
      <c r="M240" s="1005">
        <f t="shared" si="108"/>
        <v>64143</v>
      </c>
      <c r="N240" s="1005">
        <f t="shared" si="109"/>
        <v>0</v>
      </c>
      <c r="O240" s="1005">
        <v>180</v>
      </c>
      <c r="P240" s="1005">
        <v>144.32</v>
      </c>
      <c r="Q240" s="1005">
        <v>144.32</v>
      </c>
      <c r="R240" s="1005">
        <v>0.98939999999999995</v>
      </c>
      <c r="S240" s="1024">
        <f t="shared" si="133"/>
        <v>0.44990373840688552</v>
      </c>
      <c r="T240" s="1005">
        <v>48308</v>
      </c>
      <c r="U240" s="1005">
        <f t="shared" si="110"/>
        <v>64424</v>
      </c>
      <c r="V240" s="1005">
        <f t="shared" si="111"/>
        <v>0</v>
      </c>
      <c r="W240" s="1005">
        <v>180</v>
      </c>
      <c r="X240" s="1005">
        <v>146.08000000000001</v>
      </c>
      <c r="Y240" s="1005">
        <v>146.08000000000001</v>
      </c>
      <c r="Z240" s="1005">
        <v>0.98860000000000003</v>
      </c>
      <c r="AA240" s="1024">
        <f t="shared" si="134"/>
        <v>0.40388828039430447</v>
      </c>
      <c r="AB240" s="1005">
        <v>42480</v>
      </c>
      <c r="AC240" s="1005">
        <f t="shared" si="112"/>
        <v>63107</v>
      </c>
      <c r="AD240" s="1005">
        <f t="shared" si="113"/>
        <v>0</v>
      </c>
      <c r="AE240" s="1005">
        <v>180</v>
      </c>
      <c r="AF240" s="1005">
        <v>133.6</v>
      </c>
      <c r="AG240" s="1005">
        <v>144</v>
      </c>
      <c r="AH240" s="1005">
        <v>0.99109999999999998</v>
      </c>
      <c r="AI240" s="1024">
        <f t="shared" si="135"/>
        <v>0.29042721009593719</v>
      </c>
      <c r="AJ240" s="1005">
        <v>28868</v>
      </c>
      <c r="AK240" s="1005">
        <f t="shared" si="114"/>
        <v>59639</v>
      </c>
      <c r="AL240" s="1005">
        <f t="shared" si="115"/>
        <v>0</v>
      </c>
      <c r="AM240" s="1005">
        <v>180</v>
      </c>
      <c r="AN240" s="1005">
        <v>127.36</v>
      </c>
      <c r="AO240" s="1005">
        <v>144</v>
      </c>
      <c r="AP240" s="1005">
        <v>0.93340000000000001</v>
      </c>
      <c r="AQ240" s="1024">
        <f t="shared" si="136"/>
        <v>0.23743127600367431</v>
      </c>
      <c r="AR240" s="1005">
        <v>22498</v>
      </c>
      <c r="AS240" s="1005">
        <f t="shared" si="116"/>
        <v>56854</v>
      </c>
      <c r="AT240" s="1005">
        <f t="shared" si="117"/>
        <v>0</v>
      </c>
      <c r="AU240" s="1005">
        <v>180</v>
      </c>
      <c r="AV240" s="1005">
        <v>148.32</v>
      </c>
      <c r="AW240" s="1005">
        <v>148.32</v>
      </c>
      <c r="AX240" s="1005">
        <v>0.9194</v>
      </c>
      <c r="AY240" s="1024">
        <f t="shared" si="137"/>
        <v>0.30558926645091694</v>
      </c>
      <c r="AZ240" s="1005">
        <v>32634</v>
      </c>
      <c r="BA240" s="1005">
        <f t="shared" si="118"/>
        <v>64074</v>
      </c>
      <c r="BB240" s="1005">
        <f t="shared" si="119"/>
        <v>0</v>
      </c>
      <c r="BC240" s="1005">
        <v>180</v>
      </c>
      <c r="BD240" s="1005">
        <v>125.6</v>
      </c>
      <c r="BE240" s="1005">
        <v>144</v>
      </c>
      <c r="BF240" s="1005">
        <v>0.96579999999999999</v>
      </c>
      <c r="BG240" s="1024">
        <f t="shared" si="138"/>
        <v>0.38693839463050478</v>
      </c>
      <c r="BH240" s="1005">
        <v>36158</v>
      </c>
      <c r="BI240" s="1005">
        <f t="shared" si="120"/>
        <v>56068</v>
      </c>
      <c r="BJ240" s="1005">
        <f t="shared" si="121"/>
        <v>0</v>
      </c>
    </row>
    <row r="241" spans="1:62">
      <c r="A241" s="569" t="s">
        <v>2553</v>
      </c>
      <c r="B241" s="1004">
        <v>235</v>
      </c>
      <c r="C241" s="1005" t="s">
        <v>961</v>
      </c>
      <c r="D241" s="1005" t="s">
        <v>2011</v>
      </c>
      <c r="E241" s="1004" t="s">
        <v>1274</v>
      </c>
      <c r="F241" s="1005" t="s">
        <v>55</v>
      </c>
      <c r="G241" s="1004">
        <v>180</v>
      </c>
      <c r="H241" s="1005">
        <v>198</v>
      </c>
      <c r="I241" s="1005">
        <v>198</v>
      </c>
      <c r="J241" s="1005">
        <v>0.96589999999999998</v>
      </c>
      <c r="K241" s="1024">
        <f t="shared" si="132"/>
        <v>0.10489618406285073</v>
      </c>
      <c r="L241" s="1005">
        <v>14954</v>
      </c>
      <c r="M241" s="1005">
        <f t="shared" si="108"/>
        <v>85536</v>
      </c>
      <c r="N241" s="1005">
        <f t="shared" si="109"/>
        <v>0</v>
      </c>
      <c r="O241" s="1005">
        <v>180</v>
      </c>
      <c r="P241" s="1005">
        <v>194.04</v>
      </c>
      <c r="Q241" s="1005">
        <v>194.04</v>
      </c>
      <c r="R241" s="1005">
        <v>0.91739999999999999</v>
      </c>
      <c r="S241" s="1024">
        <f t="shared" si="133"/>
        <v>0.13814910128274185</v>
      </c>
      <c r="T241" s="1005">
        <v>19944</v>
      </c>
      <c r="U241" s="1005">
        <f t="shared" si="110"/>
        <v>86619</v>
      </c>
      <c r="V241" s="1005">
        <f t="shared" si="111"/>
        <v>0</v>
      </c>
      <c r="W241" s="1005">
        <v>180</v>
      </c>
      <c r="X241" s="1005">
        <v>185.76</v>
      </c>
      <c r="Y241" s="1005">
        <v>185.76</v>
      </c>
      <c r="Z241" s="1005">
        <v>0.89659999999999995</v>
      </c>
      <c r="AA241" s="1024">
        <f t="shared" si="134"/>
        <v>0.11852958417073406</v>
      </c>
      <c r="AB241" s="1005">
        <v>15853</v>
      </c>
      <c r="AC241" s="1005">
        <f t="shared" si="112"/>
        <v>80248</v>
      </c>
      <c r="AD241" s="1005">
        <f t="shared" si="113"/>
        <v>0</v>
      </c>
      <c r="AE241" s="1005">
        <v>180</v>
      </c>
      <c r="AF241" s="1005">
        <v>223.56</v>
      </c>
      <c r="AG241" s="1005">
        <v>223.56</v>
      </c>
      <c r="AH241" s="1005">
        <v>0.94599999999999995</v>
      </c>
      <c r="AI241" s="1024">
        <f t="shared" si="135"/>
        <v>0.13381339497515279</v>
      </c>
      <c r="AJ241" s="1005">
        <v>22257</v>
      </c>
      <c r="AK241" s="1005">
        <f t="shared" si="114"/>
        <v>99797</v>
      </c>
      <c r="AL241" s="1005">
        <f t="shared" si="115"/>
        <v>0</v>
      </c>
      <c r="AM241" s="1005">
        <v>180</v>
      </c>
      <c r="AN241" s="1005">
        <v>5.4</v>
      </c>
      <c r="AO241" s="1005">
        <v>144</v>
      </c>
      <c r="AP241" s="1005">
        <v>0.89839999999999998</v>
      </c>
      <c r="AQ241" s="1024">
        <f t="shared" si="136"/>
        <v>4.8409498207885298</v>
      </c>
      <c r="AR241" s="1005">
        <v>19449</v>
      </c>
      <c r="AS241" s="1005">
        <f t="shared" si="116"/>
        <v>2411</v>
      </c>
      <c r="AT241" s="1005">
        <f t="shared" si="117"/>
        <v>17038</v>
      </c>
      <c r="AU241" s="1005">
        <v>180</v>
      </c>
      <c r="AV241" s="1005">
        <v>221.76</v>
      </c>
      <c r="AW241" s="1005">
        <v>221.76</v>
      </c>
      <c r="AX241" s="1005">
        <v>0.9093</v>
      </c>
      <c r="AY241" s="1024">
        <f t="shared" si="137"/>
        <v>9.5993416305916318E-2</v>
      </c>
      <c r="AZ241" s="1005">
        <v>15327</v>
      </c>
      <c r="BA241" s="1005">
        <f t="shared" si="118"/>
        <v>95800</v>
      </c>
      <c r="BB241" s="1005">
        <f t="shared" si="119"/>
        <v>0</v>
      </c>
      <c r="BC241" s="1005">
        <v>180</v>
      </c>
      <c r="BD241" s="1005">
        <v>200.16</v>
      </c>
      <c r="BE241" s="1005">
        <v>200.16</v>
      </c>
      <c r="BF241" s="1005">
        <v>0.65259999999999996</v>
      </c>
      <c r="BG241" s="1024">
        <f t="shared" si="138"/>
        <v>8.3246574783184202E-2</v>
      </c>
      <c r="BH241" s="1005">
        <v>12397</v>
      </c>
      <c r="BI241" s="1005">
        <f t="shared" si="120"/>
        <v>89351</v>
      </c>
      <c r="BJ241" s="1005">
        <f t="shared" si="121"/>
        <v>0</v>
      </c>
    </row>
    <row r="242" spans="1:62">
      <c r="A242" s="569" t="s">
        <v>2554</v>
      </c>
      <c r="B242" s="1004">
        <v>236</v>
      </c>
      <c r="C242" s="1005" t="s">
        <v>1775</v>
      </c>
      <c r="D242" s="1005" t="s">
        <v>2011</v>
      </c>
      <c r="E242" s="1004" t="s">
        <v>1274</v>
      </c>
      <c r="F242" s="1005" t="s">
        <v>55</v>
      </c>
      <c r="G242" s="1004">
        <v>180</v>
      </c>
      <c r="H242" s="1005">
        <v>84.96</v>
      </c>
      <c r="I242" s="1005">
        <v>144</v>
      </c>
      <c r="J242" s="1005">
        <v>0.82069999999999999</v>
      </c>
      <c r="K242" s="1024">
        <f t="shared" si="132"/>
        <v>0.35232266164469556</v>
      </c>
      <c r="L242" s="1005">
        <v>21552</v>
      </c>
      <c r="M242" s="1005">
        <f t="shared" si="108"/>
        <v>36703</v>
      </c>
      <c r="N242" s="1005">
        <f t="shared" si="109"/>
        <v>0</v>
      </c>
      <c r="O242" s="1005">
        <v>180</v>
      </c>
      <c r="P242" s="1005">
        <v>83.04</v>
      </c>
      <c r="Q242" s="1005">
        <v>144</v>
      </c>
      <c r="R242" s="1005">
        <v>0.83799999999999997</v>
      </c>
      <c r="S242" s="1024">
        <f t="shared" si="133"/>
        <v>0.24764590714152526</v>
      </c>
      <c r="T242" s="1005">
        <v>15300</v>
      </c>
      <c r="U242" s="1005">
        <f t="shared" si="110"/>
        <v>37069</v>
      </c>
      <c r="V242" s="1005">
        <f t="shared" si="111"/>
        <v>0</v>
      </c>
      <c r="W242" s="1005">
        <v>180</v>
      </c>
      <c r="X242" s="1005">
        <v>88.8</v>
      </c>
      <c r="Y242" s="1005">
        <v>144</v>
      </c>
      <c r="Z242" s="1005">
        <v>0.83760000000000001</v>
      </c>
      <c r="AA242" s="1024">
        <f t="shared" si="134"/>
        <v>0.22428678678678679</v>
      </c>
      <c r="AB242" s="1005">
        <v>14340</v>
      </c>
      <c r="AC242" s="1005">
        <f t="shared" si="112"/>
        <v>38362</v>
      </c>
      <c r="AD242" s="1005">
        <f t="shared" si="113"/>
        <v>0</v>
      </c>
      <c r="AE242" s="1005">
        <v>180</v>
      </c>
      <c r="AF242" s="1005">
        <v>88.32</v>
      </c>
      <c r="AG242" s="1005">
        <v>144</v>
      </c>
      <c r="AH242" s="1005">
        <v>0.82720000000000005</v>
      </c>
      <c r="AI242" s="1024">
        <f t="shared" si="135"/>
        <v>0.20928295932678823</v>
      </c>
      <c r="AJ242" s="1005">
        <v>13752</v>
      </c>
      <c r="AK242" s="1005">
        <f t="shared" si="114"/>
        <v>39426</v>
      </c>
      <c r="AL242" s="1005">
        <f t="shared" si="115"/>
        <v>0</v>
      </c>
      <c r="AM242" s="1005">
        <v>180</v>
      </c>
      <c r="AN242" s="1005">
        <v>91.2</v>
      </c>
      <c r="AO242" s="1005">
        <v>144</v>
      </c>
      <c r="AP242" s="1005">
        <v>0.83299999999999996</v>
      </c>
      <c r="AQ242" s="1024">
        <f t="shared" si="136"/>
        <v>0.21133984153933219</v>
      </c>
      <c r="AR242" s="1005">
        <v>14340</v>
      </c>
      <c r="AS242" s="1005">
        <f t="shared" si="116"/>
        <v>40712</v>
      </c>
      <c r="AT242" s="1005">
        <f t="shared" si="117"/>
        <v>0</v>
      </c>
      <c r="AU242" s="1005">
        <v>180</v>
      </c>
      <c r="AV242" s="1005">
        <v>86.88</v>
      </c>
      <c r="AW242" s="1005">
        <v>144</v>
      </c>
      <c r="AX242" s="1005">
        <v>0.84119999999999995</v>
      </c>
      <c r="AY242" s="1024">
        <f t="shared" si="137"/>
        <v>0.22962707182320444</v>
      </c>
      <c r="AZ242" s="1005">
        <v>14364</v>
      </c>
      <c r="BA242" s="1005">
        <f t="shared" si="118"/>
        <v>37532</v>
      </c>
      <c r="BB242" s="1005">
        <f t="shared" si="119"/>
        <v>0</v>
      </c>
      <c r="BC242" s="1005">
        <v>180</v>
      </c>
      <c r="BD242" s="1005">
        <v>93.6</v>
      </c>
      <c r="BE242" s="1005">
        <v>144</v>
      </c>
      <c r="BF242" s="1005">
        <v>0.82279999999999998</v>
      </c>
      <c r="BG242" s="1024">
        <f t="shared" si="138"/>
        <v>0.24753584229390682</v>
      </c>
      <c r="BH242" s="1005">
        <v>17238</v>
      </c>
      <c r="BI242" s="1005">
        <f t="shared" si="120"/>
        <v>41783</v>
      </c>
      <c r="BJ242" s="1005">
        <f t="shared" si="121"/>
        <v>0</v>
      </c>
    </row>
    <row r="243" spans="1:62">
      <c r="A243" s="569" t="s">
        <v>2555</v>
      </c>
      <c r="B243" s="1004">
        <v>237</v>
      </c>
      <c r="C243" s="1005" t="s">
        <v>2074</v>
      </c>
      <c r="D243" s="1005" t="s">
        <v>2203</v>
      </c>
      <c r="E243" s="1004" t="s">
        <v>1274</v>
      </c>
      <c r="F243" s="1005" t="s">
        <v>55</v>
      </c>
      <c r="G243" s="1004">
        <v>180</v>
      </c>
      <c r="H243" s="1005">
        <v>16.48</v>
      </c>
      <c r="I243" s="1005">
        <v>144</v>
      </c>
      <c r="J243" s="1005">
        <v>0.41870000000000002</v>
      </c>
      <c r="K243" s="1024">
        <f t="shared" si="132"/>
        <v>0.4947073894282632</v>
      </c>
      <c r="L243" s="1005">
        <v>5870</v>
      </c>
      <c r="M243" s="1005">
        <f t="shared" si="108"/>
        <v>7119</v>
      </c>
      <c r="N243" s="1005">
        <f t="shared" si="109"/>
        <v>0</v>
      </c>
      <c r="O243" s="1005">
        <v>180</v>
      </c>
      <c r="P243" s="1005">
        <v>35.840000000000003</v>
      </c>
      <c r="Q243" s="1005">
        <v>144</v>
      </c>
      <c r="R243" s="1005">
        <v>0.38140000000000002</v>
      </c>
      <c r="S243" s="1024">
        <f t="shared" si="133"/>
        <v>0.26836717549923195</v>
      </c>
      <c r="T243" s="1005">
        <v>7156</v>
      </c>
      <c r="U243" s="1005">
        <f t="shared" si="110"/>
        <v>15999</v>
      </c>
      <c r="V243" s="1005">
        <f t="shared" si="111"/>
        <v>0</v>
      </c>
      <c r="W243" s="1005">
        <v>180</v>
      </c>
      <c r="X243" s="1005">
        <v>43.2</v>
      </c>
      <c r="Y243" s="1005">
        <v>144</v>
      </c>
      <c r="Z243" s="1005">
        <v>0.3508</v>
      </c>
      <c r="AA243" s="1024">
        <f t="shared" si="134"/>
        <v>0.27527006172839502</v>
      </c>
      <c r="AB243" s="1005">
        <v>8562</v>
      </c>
      <c r="AC243" s="1005">
        <f t="shared" si="112"/>
        <v>18662</v>
      </c>
      <c r="AD243" s="1005">
        <f t="shared" si="113"/>
        <v>0</v>
      </c>
      <c r="AE243" s="1005">
        <v>180</v>
      </c>
      <c r="AF243" s="1005">
        <v>39.36</v>
      </c>
      <c r="AG243" s="1005">
        <v>144</v>
      </c>
      <c r="AH243" s="1005">
        <v>0.32900000000000001</v>
      </c>
      <c r="AI243" s="1024">
        <f t="shared" si="135"/>
        <v>0.32167912404930499</v>
      </c>
      <c r="AJ243" s="1005">
        <v>9420</v>
      </c>
      <c r="AK243" s="1005">
        <f t="shared" si="114"/>
        <v>17570</v>
      </c>
      <c r="AL243" s="1005">
        <f t="shared" si="115"/>
        <v>0</v>
      </c>
      <c r="AM243" s="1005">
        <v>180</v>
      </c>
      <c r="AN243" s="1005">
        <v>45.92</v>
      </c>
      <c r="AO243" s="1005">
        <v>144</v>
      </c>
      <c r="AP243" s="1005">
        <v>0.35110000000000002</v>
      </c>
      <c r="AQ243" s="1024">
        <f t="shared" si="136"/>
        <v>0.29194063542017906</v>
      </c>
      <c r="AR243" s="1005">
        <v>9974</v>
      </c>
      <c r="AS243" s="1005">
        <f t="shared" si="116"/>
        <v>20499</v>
      </c>
      <c r="AT243" s="1005">
        <f t="shared" si="117"/>
        <v>0</v>
      </c>
      <c r="AU243" s="1005">
        <v>180</v>
      </c>
      <c r="AV243" s="1005">
        <v>44.32</v>
      </c>
      <c r="AW243" s="1005">
        <v>144</v>
      </c>
      <c r="AX243" s="1005">
        <v>0.41649999999999998</v>
      </c>
      <c r="AY243" s="1024">
        <f t="shared" si="137"/>
        <v>0.27727637384677095</v>
      </c>
      <c r="AZ243" s="1005">
        <v>8848</v>
      </c>
      <c r="BA243" s="1005">
        <f t="shared" si="118"/>
        <v>19146</v>
      </c>
      <c r="BB243" s="1005">
        <f t="shared" si="119"/>
        <v>0</v>
      </c>
      <c r="BC243" s="1005">
        <v>180</v>
      </c>
      <c r="BD243" s="1005">
        <v>38.24</v>
      </c>
      <c r="BE243" s="1005">
        <v>144</v>
      </c>
      <c r="BF243" s="1005">
        <v>0.32829999999999998</v>
      </c>
      <c r="BG243" s="1024">
        <f t="shared" si="138"/>
        <v>0.3057233319836235</v>
      </c>
      <c r="BH243" s="1005">
        <v>8698</v>
      </c>
      <c r="BI243" s="1005">
        <f t="shared" si="120"/>
        <v>17070</v>
      </c>
      <c r="BJ243" s="1005">
        <f t="shared" si="121"/>
        <v>0</v>
      </c>
    </row>
    <row r="244" spans="1:62">
      <c r="A244" s="569" t="s">
        <v>2556</v>
      </c>
      <c r="B244" s="1004">
        <v>238</v>
      </c>
      <c r="C244" s="1005" t="s">
        <v>492</v>
      </c>
      <c r="D244" s="1005" t="s">
        <v>2050</v>
      </c>
      <c r="E244" s="1004" t="s">
        <v>1274</v>
      </c>
      <c r="F244" s="1005" t="s">
        <v>55</v>
      </c>
      <c r="G244" s="1004">
        <v>182.22</v>
      </c>
      <c r="H244" s="1005">
        <v>97.52</v>
      </c>
      <c r="I244" s="1005">
        <v>182.22</v>
      </c>
      <c r="J244" s="1005">
        <v>0.97170000000000001</v>
      </c>
      <c r="K244" s="1024">
        <f t="shared" si="132"/>
        <v>0.45334005560113028</v>
      </c>
      <c r="L244" s="1005">
        <v>31831</v>
      </c>
      <c r="M244" s="1005">
        <f t="shared" si="108"/>
        <v>42129</v>
      </c>
      <c r="N244" s="1005">
        <f t="shared" si="109"/>
        <v>0</v>
      </c>
      <c r="O244" s="1005">
        <v>182.22</v>
      </c>
      <c r="P244" s="1005">
        <v>96.88</v>
      </c>
      <c r="Q244" s="1005">
        <v>182.22</v>
      </c>
      <c r="R244" s="1005">
        <v>0.97030000000000005</v>
      </c>
      <c r="S244" s="1024">
        <f t="shared" si="133"/>
        <v>0.61699208864974298</v>
      </c>
      <c r="T244" s="1005">
        <v>44472</v>
      </c>
      <c r="U244" s="1005">
        <f t="shared" si="110"/>
        <v>43247</v>
      </c>
      <c r="V244" s="1005">
        <f t="shared" si="111"/>
        <v>1225</v>
      </c>
      <c r="W244" s="1005">
        <v>182.22</v>
      </c>
      <c r="X244" s="1005">
        <v>98.8</v>
      </c>
      <c r="Y244" s="1005">
        <v>182.22</v>
      </c>
      <c r="Z244" s="1005">
        <v>0.96889999999999998</v>
      </c>
      <c r="AA244" s="1024">
        <f t="shared" si="134"/>
        <v>0.63734255510571303</v>
      </c>
      <c r="AB244" s="1005">
        <v>45338</v>
      </c>
      <c r="AC244" s="1005">
        <f t="shared" si="112"/>
        <v>42682</v>
      </c>
      <c r="AD244" s="1005">
        <f t="shared" si="113"/>
        <v>2656</v>
      </c>
      <c r="AE244" s="1005">
        <v>182.22</v>
      </c>
      <c r="AF244" s="1005">
        <v>101.28</v>
      </c>
      <c r="AG244" s="1005">
        <v>182.22</v>
      </c>
      <c r="AH244" s="1005">
        <v>0.96930000000000005</v>
      </c>
      <c r="AI244" s="1024">
        <f t="shared" si="135"/>
        <v>0.50745617387759256</v>
      </c>
      <c r="AJ244" s="1005">
        <v>38238</v>
      </c>
      <c r="AK244" s="1005">
        <f t="shared" si="114"/>
        <v>45211</v>
      </c>
      <c r="AL244" s="1005">
        <f t="shared" si="115"/>
        <v>0</v>
      </c>
      <c r="AM244" s="1005">
        <v>182.22</v>
      </c>
      <c r="AN244" s="1005">
        <v>106.16</v>
      </c>
      <c r="AO244" s="1005">
        <v>182.22</v>
      </c>
      <c r="AP244" s="1005">
        <v>0.96509999999999996</v>
      </c>
      <c r="AQ244" s="1024">
        <f t="shared" si="136"/>
        <v>0.44093010347537903</v>
      </c>
      <c r="AR244" s="1005">
        <v>34826</v>
      </c>
      <c r="AS244" s="1005">
        <f t="shared" si="116"/>
        <v>47390</v>
      </c>
      <c r="AT244" s="1005">
        <f t="shared" si="117"/>
        <v>0</v>
      </c>
      <c r="AU244" s="1005">
        <v>182.22</v>
      </c>
      <c r="AV244" s="1005">
        <v>108.32</v>
      </c>
      <c r="AW244" s="1005">
        <v>182.22</v>
      </c>
      <c r="AX244" s="1005">
        <v>0.96750000000000003</v>
      </c>
      <c r="AY244" s="1024">
        <f t="shared" si="137"/>
        <v>0.54529788281634661</v>
      </c>
      <c r="AZ244" s="1005">
        <v>42528</v>
      </c>
      <c r="BA244" s="1005">
        <f t="shared" si="118"/>
        <v>46794</v>
      </c>
      <c r="BB244" s="1005">
        <f t="shared" si="119"/>
        <v>0</v>
      </c>
      <c r="BC244" s="1005">
        <v>182.22</v>
      </c>
      <c r="BD244" s="1005">
        <v>104</v>
      </c>
      <c r="BE244" s="1005">
        <v>182.22</v>
      </c>
      <c r="BF244" s="1005">
        <v>0.95809999999999995</v>
      </c>
      <c r="BG244" s="1024">
        <f t="shared" si="138"/>
        <v>0.48971257237386268</v>
      </c>
      <c r="BH244" s="1005">
        <v>37892</v>
      </c>
      <c r="BI244" s="1005">
        <f t="shared" si="120"/>
        <v>46426</v>
      </c>
      <c r="BJ244" s="1005">
        <f t="shared" si="121"/>
        <v>0</v>
      </c>
    </row>
    <row r="245" spans="1:62">
      <c r="A245" s="569" t="s">
        <v>2557</v>
      </c>
      <c r="B245" s="1004">
        <v>239</v>
      </c>
      <c r="C245" s="1005" t="s">
        <v>986</v>
      </c>
      <c r="D245" s="1005" t="s">
        <v>2011</v>
      </c>
      <c r="E245" s="1004" t="s">
        <v>1274</v>
      </c>
      <c r="F245" s="1005" t="s">
        <v>55</v>
      </c>
      <c r="G245" s="1004">
        <v>183</v>
      </c>
      <c r="H245" s="1005">
        <v>124.56</v>
      </c>
      <c r="I245" s="1005">
        <v>146.4</v>
      </c>
      <c r="J245" s="1005">
        <v>0.98199999999999998</v>
      </c>
      <c r="K245" s="1024">
        <f t="shared" si="132"/>
        <v>0.46149111539284954</v>
      </c>
      <c r="L245" s="1005">
        <v>41388</v>
      </c>
      <c r="M245" s="1005">
        <f t="shared" si="108"/>
        <v>53810</v>
      </c>
      <c r="N245" s="1005">
        <f t="shared" si="109"/>
        <v>0</v>
      </c>
      <c r="O245" s="1005">
        <v>183</v>
      </c>
      <c r="P245" s="1005">
        <v>125.2</v>
      </c>
      <c r="Q245" s="1005">
        <v>146.4</v>
      </c>
      <c r="R245" s="1005">
        <v>0.97889999999999999</v>
      </c>
      <c r="S245" s="1024">
        <f t="shared" si="133"/>
        <v>0.50178853619155583</v>
      </c>
      <c r="T245" s="1005">
        <v>46741</v>
      </c>
      <c r="U245" s="1005">
        <f t="shared" si="110"/>
        <v>55889</v>
      </c>
      <c r="V245" s="1005">
        <f t="shared" si="111"/>
        <v>0</v>
      </c>
      <c r="W245" s="1005">
        <v>183</v>
      </c>
      <c r="X245" s="1005">
        <v>111.04</v>
      </c>
      <c r="Y245" s="1005">
        <v>146.4</v>
      </c>
      <c r="Z245" s="1005">
        <v>0.98050000000000004</v>
      </c>
      <c r="AA245" s="1024">
        <f t="shared" si="134"/>
        <v>0.42643541866794749</v>
      </c>
      <c r="AB245" s="1005">
        <v>34093</v>
      </c>
      <c r="AC245" s="1005">
        <f t="shared" si="112"/>
        <v>47969</v>
      </c>
      <c r="AD245" s="1005">
        <f t="shared" si="113"/>
        <v>0</v>
      </c>
      <c r="AE245" s="1005">
        <v>183</v>
      </c>
      <c r="AF245" s="1005">
        <v>109.84</v>
      </c>
      <c r="AG245" s="1005">
        <v>146.4</v>
      </c>
      <c r="AH245" s="1005">
        <v>0.97989999999999999</v>
      </c>
      <c r="AI245" s="1024">
        <f t="shared" si="135"/>
        <v>0.25375374934410949</v>
      </c>
      <c r="AJ245" s="1005">
        <v>20737</v>
      </c>
      <c r="AK245" s="1005">
        <f t="shared" si="114"/>
        <v>49033</v>
      </c>
      <c r="AL245" s="1005">
        <f t="shared" si="115"/>
        <v>0</v>
      </c>
      <c r="AM245" s="1005">
        <v>183</v>
      </c>
      <c r="AN245" s="1005">
        <v>109.12</v>
      </c>
      <c r="AO245" s="1005">
        <v>146.4</v>
      </c>
      <c r="AP245" s="1005">
        <v>0.97889999999999999</v>
      </c>
      <c r="AQ245" s="1024">
        <f t="shared" si="136"/>
        <v>0.20977940828682246</v>
      </c>
      <c r="AR245" s="1005">
        <v>17031</v>
      </c>
      <c r="AS245" s="1005">
        <f t="shared" si="116"/>
        <v>48711</v>
      </c>
      <c r="AT245" s="1005">
        <f t="shared" si="117"/>
        <v>0</v>
      </c>
      <c r="AU245" s="1005">
        <v>183</v>
      </c>
      <c r="AV245" s="1005">
        <v>106.16</v>
      </c>
      <c r="AW245" s="1005">
        <v>146.4</v>
      </c>
      <c r="AX245" s="1005">
        <v>0.97460000000000002</v>
      </c>
      <c r="AY245" s="1024">
        <f t="shared" si="137"/>
        <v>0.18729590555136902</v>
      </c>
      <c r="AZ245" s="1005">
        <v>14316</v>
      </c>
      <c r="BA245" s="1005">
        <f t="shared" si="118"/>
        <v>45861</v>
      </c>
      <c r="BB245" s="1005">
        <f t="shared" si="119"/>
        <v>0</v>
      </c>
      <c r="BC245" s="1005">
        <v>183</v>
      </c>
      <c r="BD245" s="1005">
        <v>38.56</v>
      </c>
      <c r="BE245" s="1005">
        <v>146.4</v>
      </c>
      <c r="BF245" s="1005">
        <v>0.99470000000000003</v>
      </c>
      <c r="BG245" s="1024">
        <f t="shared" si="138"/>
        <v>6.6158590996296784E-2</v>
      </c>
      <c r="BH245" s="1005">
        <v>1898</v>
      </c>
      <c r="BI245" s="1005">
        <f t="shared" si="120"/>
        <v>17213</v>
      </c>
      <c r="BJ245" s="1005">
        <f t="shared" si="121"/>
        <v>0</v>
      </c>
    </row>
    <row r="246" spans="1:62">
      <c r="A246" s="569" t="s">
        <v>2558</v>
      </c>
      <c r="B246" s="1004">
        <v>240</v>
      </c>
      <c r="C246" s="1005" t="s">
        <v>1693</v>
      </c>
      <c r="D246" s="1005" t="s">
        <v>2011</v>
      </c>
      <c r="E246" s="1004" t="s">
        <v>1274</v>
      </c>
      <c r="F246" s="1005" t="s">
        <v>55</v>
      </c>
      <c r="G246" s="1004">
        <v>183</v>
      </c>
      <c r="H246" s="1005">
        <v>99.36</v>
      </c>
      <c r="I246" s="1005">
        <v>146.4</v>
      </c>
      <c r="J246" s="1005">
        <v>0.35089999999999999</v>
      </c>
      <c r="K246" s="1024">
        <f t="shared" si="132"/>
        <v>4.7791979781714081E-2</v>
      </c>
      <c r="L246" s="1005">
        <v>3419</v>
      </c>
      <c r="M246" s="1005">
        <f t="shared" si="108"/>
        <v>42924</v>
      </c>
      <c r="N246" s="1005">
        <f t="shared" si="109"/>
        <v>0</v>
      </c>
      <c r="O246" s="1005">
        <v>183</v>
      </c>
      <c r="P246" s="1005">
        <v>101.28</v>
      </c>
      <c r="Q246" s="1005">
        <v>146.4</v>
      </c>
      <c r="R246" s="1005">
        <v>0.3125</v>
      </c>
      <c r="S246" s="1024">
        <f t="shared" si="133"/>
        <v>5.1677240992712627E-2</v>
      </c>
      <c r="T246" s="1005">
        <v>3894</v>
      </c>
      <c r="U246" s="1005">
        <f t="shared" si="110"/>
        <v>45211</v>
      </c>
      <c r="V246" s="1005">
        <f t="shared" si="111"/>
        <v>0</v>
      </c>
      <c r="W246" s="1005">
        <v>183</v>
      </c>
      <c r="X246" s="1005">
        <v>99.72</v>
      </c>
      <c r="Y246" s="1005">
        <v>146.4</v>
      </c>
      <c r="Z246" s="1005">
        <v>0.39329999999999998</v>
      </c>
      <c r="AA246" s="1024">
        <f t="shared" si="134"/>
        <v>2.9318202076926508E-2</v>
      </c>
      <c r="AB246" s="1005">
        <v>2105</v>
      </c>
      <c r="AC246" s="1005">
        <f t="shared" si="112"/>
        <v>43079</v>
      </c>
      <c r="AD246" s="1005">
        <f t="shared" si="113"/>
        <v>0</v>
      </c>
      <c r="AE246" s="1005">
        <v>183</v>
      </c>
      <c r="AF246" s="1005">
        <v>101.52</v>
      </c>
      <c r="AG246" s="1005">
        <v>146.4</v>
      </c>
      <c r="AH246" s="1005">
        <v>0.3165</v>
      </c>
      <c r="AI246" s="1024">
        <f t="shared" si="135"/>
        <v>5.5288644856249528E-2</v>
      </c>
      <c r="AJ246" s="1005">
        <v>4176</v>
      </c>
      <c r="AK246" s="1005">
        <f t="shared" si="114"/>
        <v>45319</v>
      </c>
      <c r="AL246" s="1005">
        <f t="shared" si="115"/>
        <v>0</v>
      </c>
      <c r="AM246" s="1005">
        <v>183</v>
      </c>
      <c r="AN246" s="1005">
        <v>5.76</v>
      </c>
      <c r="AO246" s="1005">
        <v>146.4</v>
      </c>
      <c r="AP246" s="1005">
        <v>0.4032</v>
      </c>
      <c r="AQ246" s="1024">
        <f t="shared" si="136"/>
        <v>0.51499962664277188</v>
      </c>
      <c r="AR246" s="1005">
        <v>2207</v>
      </c>
      <c r="AS246" s="1005">
        <f t="shared" si="116"/>
        <v>2571</v>
      </c>
      <c r="AT246" s="1005">
        <f t="shared" si="117"/>
        <v>0</v>
      </c>
      <c r="AU246" s="1005">
        <v>183</v>
      </c>
      <c r="AV246" s="1005">
        <v>27.72</v>
      </c>
      <c r="AW246" s="1005">
        <v>146.4</v>
      </c>
      <c r="AX246" s="1005">
        <v>0.20699999999999999</v>
      </c>
      <c r="AY246" s="1024">
        <f t="shared" si="137"/>
        <v>0.25843755010421682</v>
      </c>
      <c r="AZ246" s="1005">
        <v>5158</v>
      </c>
      <c r="BA246" s="1005">
        <f t="shared" si="118"/>
        <v>11975</v>
      </c>
      <c r="BB246" s="1005">
        <f t="shared" si="119"/>
        <v>0</v>
      </c>
      <c r="BC246" s="1005">
        <v>183</v>
      </c>
      <c r="BD246" s="1005">
        <v>18.239999999999998</v>
      </c>
      <c r="BE246" s="1005">
        <v>146.4</v>
      </c>
      <c r="BF246" s="1005">
        <v>0.18479999999999999</v>
      </c>
      <c r="BG246" s="1024">
        <f t="shared" si="138"/>
        <v>0.26388004621769479</v>
      </c>
      <c r="BH246" s="1005">
        <v>3581</v>
      </c>
      <c r="BI246" s="1005">
        <f t="shared" si="120"/>
        <v>8142</v>
      </c>
      <c r="BJ246" s="1005">
        <f t="shared" si="121"/>
        <v>0</v>
      </c>
    </row>
    <row r="247" spans="1:62">
      <c r="A247" s="569" t="s">
        <v>2559</v>
      </c>
      <c r="B247" s="1004">
        <v>241</v>
      </c>
      <c r="C247" s="1005" t="s">
        <v>564</v>
      </c>
      <c r="D247" s="1005" t="s">
        <v>2011</v>
      </c>
      <c r="E247" s="1004" t="s">
        <v>1274</v>
      </c>
      <c r="F247" s="1005" t="s">
        <v>55</v>
      </c>
      <c r="G247" s="1004">
        <v>184</v>
      </c>
      <c r="H247" s="1005">
        <v>134.16</v>
      </c>
      <c r="I247" s="1005">
        <v>147.19999999999999</v>
      </c>
      <c r="J247" s="1005">
        <v>0.91949999999999998</v>
      </c>
      <c r="K247" s="1024">
        <f t="shared" si="132"/>
        <v>0.15519404690916319</v>
      </c>
      <c r="L247" s="1005">
        <v>14991</v>
      </c>
      <c r="M247" s="1005">
        <f t="shared" si="108"/>
        <v>57957</v>
      </c>
      <c r="N247" s="1005">
        <f t="shared" si="109"/>
        <v>0</v>
      </c>
      <c r="O247" s="1005">
        <v>184</v>
      </c>
      <c r="P247" s="1005">
        <v>105</v>
      </c>
      <c r="Q247" s="1005">
        <v>147.19999999999999</v>
      </c>
      <c r="R247" s="1005">
        <v>0.90349999999999997</v>
      </c>
      <c r="S247" s="1024">
        <f t="shared" si="133"/>
        <v>0.12414234511008705</v>
      </c>
      <c r="T247" s="1005">
        <v>9698</v>
      </c>
      <c r="U247" s="1005">
        <f t="shared" si="110"/>
        <v>46872</v>
      </c>
      <c r="V247" s="1005">
        <f t="shared" si="111"/>
        <v>0</v>
      </c>
      <c r="W247" s="1005">
        <v>184</v>
      </c>
      <c r="X247" s="1005">
        <v>101.52</v>
      </c>
      <c r="Y247" s="1005">
        <v>147.19999999999999</v>
      </c>
      <c r="Z247" s="1005">
        <v>0.90669999999999995</v>
      </c>
      <c r="AA247" s="1024">
        <f t="shared" si="134"/>
        <v>0.15199522808860871</v>
      </c>
      <c r="AB247" s="1005">
        <v>11110</v>
      </c>
      <c r="AC247" s="1005">
        <f t="shared" si="112"/>
        <v>43857</v>
      </c>
      <c r="AD247" s="1005">
        <f t="shared" si="113"/>
        <v>0</v>
      </c>
      <c r="AE247" s="1005">
        <v>184</v>
      </c>
      <c r="AF247" s="1005">
        <v>86.64</v>
      </c>
      <c r="AG247" s="1005">
        <v>147.19999999999999</v>
      </c>
      <c r="AH247" s="1005">
        <v>0.87739999999999996</v>
      </c>
      <c r="AI247" s="1024">
        <f t="shared" si="135"/>
        <v>0.1087648556876061</v>
      </c>
      <c r="AJ247" s="1005">
        <v>7011</v>
      </c>
      <c r="AK247" s="1005">
        <f t="shared" si="114"/>
        <v>38676</v>
      </c>
      <c r="AL247" s="1005">
        <f t="shared" si="115"/>
        <v>0</v>
      </c>
      <c r="AM247" s="1005">
        <v>184</v>
      </c>
      <c r="AN247" s="1005">
        <v>120.6</v>
      </c>
      <c r="AO247" s="1005">
        <v>147.19999999999999</v>
      </c>
      <c r="AP247" s="1005">
        <v>0.8135</v>
      </c>
      <c r="AQ247" s="1024">
        <f t="shared" si="136"/>
        <v>0.10832932113625422</v>
      </c>
      <c r="AR247" s="1005">
        <v>9720</v>
      </c>
      <c r="AS247" s="1005">
        <f t="shared" si="116"/>
        <v>53836</v>
      </c>
      <c r="AT247" s="1005">
        <f t="shared" si="117"/>
        <v>0</v>
      </c>
      <c r="AU247" s="1005">
        <v>184</v>
      </c>
      <c r="AV247" s="1005">
        <v>135</v>
      </c>
      <c r="AW247" s="1005">
        <v>147.19999999999999</v>
      </c>
      <c r="AX247" s="1005">
        <v>0.76690000000000003</v>
      </c>
      <c r="AY247" s="1024">
        <f t="shared" si="137"/>
        <v>0.14716049382716048</v>
      </c>
      <c r="AZ247" s="1005">
        <v>14304</v>
      </c>
      <c r="BA247" s="1005">
        <f t="shared" si="118"/>
        <v>58320</v>
      </c>
      <c r="BB247" s="1005">
        <f t="shared" si="119"/>
        <v>0</v>
      </c>
      <c r="BC247" s="1005">
        <v>184</v>
      </c>
      <c r="BD247" s="1005">
        <v>109.92</v>
      </c>
      <c r="BE247" s="1005">
        <v>147.19999999999999</v>
      </c>
      <c r="BF247" s="1005">
        <v>0.78569999999999995</v>
      </c>
      <c r="BG247" s="1024">
        <f t="shared" si="138"/>
        <v>0.22240025981750169</v>
      </c>
      <c r="BH247" s="1005">
        <v>18188</v>
      </c>
      <c r="BI247" s="1005">
        <f t="shared" si="120"/>
        <v>49068</v>
      </c>
      <c r="BJ247" s="1005">
        <f t="shared" si="121"/>
        <v>0</v>
      </c>
    </row>
    <row r="248" spans="1:62">
      <c r="A248" s="569" t="s">
        <v>2560</v>
      </c>
      <c r="B248" s="1004">
        <v>242</v>
      </c>
      <c r="C248" s="1005" t="s">
        <v>601</v>
      </c>
      <c r="D248" s="1005" t="s">
        <v>2050</v>
      </c>
      <c r="E248" s="1004" t="s">
        <v>1274</v>
      </c>
      <c r="F248" s="1005" t="s">
        <v>55</v>
      </c>
      <c r="G248" s="1004">
        <v>185.56</v>
      </c>
      <c r="H248" s="1005">
        <v>49.8</v>
      </c>
      <c r="I248" s="1005">
        <v>185.56</v>
      </c>
      <c r="J248" s="1005">
        <v>0.94969999999999999</v>
      </c>
      <c r="K248" s="1024">
        <f t="shared" si="132"/>
        <v>0.60232597054886217</v>
      </c>
      <c r="L248" s="1005">
        <v>21597</v>
      </c>
      <c r="M248" s="1005">
        <f t="shared" si="108"/>
        <v>21514</v>
      </c>
      <c r="N248" s="1005">
        <f t="shared" si="109"/>
        <v>83</v>
      </c>
      <c r="O248" s="1005">
        <v>185.56</v>
      </c>
      <c r="P248" s="1005">
        <v>51.3</v>
      </c>
      <c r="Q248" s="1005">
        <v>185.56</v>
      </c>
      <c r="R248" s="1005">
        <v>0.95040000000000002</v>
      </c>
      <c r="S248" s="1024">
        <f t="shared" si="133"/>
        <v>0.50564358925988806</v>
      </c>
      <c r="T248" s="1005">
        <v>19299</v>
      </c>
      <c r="U248" s="1005">
        <f t="shared" si="110"/>
        <v>22900</v>
      </c>
      <c r="V248" s="1005">
        <f t="shared" si="111"/>
        <v>0</v>
      </c>
      <c r="W248" s="1005">
        <v>185.56</v>
      </c>
      <c r="X248" s="1005">
        <v>53.7</v>
      </c>
      <c r="Y248" s="1005">
        <v>185.56</v>
      </c>
      <c r="Z248" s="1005">
        <v>0.95350000000000001</v>
      </c>
      <c r="AA248" s="1024">
        <f t="shared" si="134"/>
        <v>0.55237430167597767</v>
      </c>
      <c r="AB248" s="1005">
        <v>21357</v>
      </c>
      <c r="AC248" s="1005">
        <f t="shared" si="112"/>
        <v>23198</v>
      </c>
      <c r="AD248" s="1005">
        <f t="shared" si="113"/>
        <v>0</v>
      </c>
      <c r="AE248" s="1005">
        <v>185.56</v>
      </c>
      <c r="AF248" s="1005">
        <v>60.96</v>
      </c>
      <c r="AG248" s="1005">
        <v>185.56</v>
      </c>
      <c r="AH248" s="1005">
        <v>0.96430000000000005</v>
      </c>
      <c r="AI248" s="1024">
        <f t="shared" si="135"/>
        <v>0.5935938955211244</v>
      </c>
      <c r="AJ248" s="1005">
        <v>26922</v>
      </c>
      <c r="AK248" s="1005">
        <f t="shared" si="114"/>
        <v>27213</v>
      </c>
      <c r="AL248" s="1005">
        <f t="shared" si="115"/>
        <v>0</v>
      </c>
      <c r="AM248" s="1005">
        <v>185.56</v>
      </c>
      <c r="AN248" s="1005">
        <v>42.12</v>
      </c>
      <c r="AO248" s="1005">
        <v>185.56</v>
      </c>
      <c r="AP248" s="1005">
        <v>0.94579999999999997</v>
      </c>
      <c r="AQ248" s="1024">
        <f t="shared" si="136"/>
        <v>0.64370615445884261</v>
      </c>
      <c r="AR248" s="1005">
        <v>20172</v>
      </c>
      <c r="AS248" s="1005">
        <f t="shared" si="116"/>
        <v>18802</v>
      </c>
      <c r="AT248" s="1005">
        <f t="shared" si="117"/>
        <v>1370</v>
      </c>
      <c r="AU248" s="1005">
        <v>185.56</v>
      </c>
      <c r="AV248" s="1005">
        <v>45.72</v>
      </c>
      <c r="AW248" s="1005">
        <v>185.56</v>
      </c>
      <c r="AX248" s="1005">
        <v>0.95030000000000003</v>
      </c>
      <c r="AY248" s="1024">
        <f t="shared" si="137"/>
        <v>0.56539807524059493</v>
      </c>
      <c r="AZ248" s="1005">
        <v>18612</v>
      </c>
      <c r="BA248" s="1005">
        <f t="shared" si="118"/>
        <v>19751</v>
      </c>
      <c r="BB248" s="1005">
        <f t="shared" si="119"/>
        <v>0</v>
      </c>
      <c r="BC248" s="1005">
        <v>185.56</v>
      </c>
      <c r="BD248" s="1005">
        <v>49.8</v>
      </c>
      <c r="BE248" s="1005">
        <v>185.56</v>
      </c>
      <c r="BF248" s="1005">
        <v>0.93569999999999998</v>
      </c>
      <c r="BG248" s="1024">
        <f t="shared" si="138"/>
        <v>0.48970073843762152</v>
      </c>
      <c r="BH248" s="1005">
        <v>18144</v>
      </c>
      <c r="BI248" s="1005">
        <f t="shared" si="120"/>
        <v>22231</v>
      </c>
      <c r="BJ248" s="1005">
        <f t="shared" si="121"/>
        <v>0</v>
      </c>
    </row>
    <row r="249" spans="1:62">
      <c r="A249" s="569" t="s">
        <v>2561</v>
      </c>
      <c r="B249" s="1004">
        <v>243</v>
      </c>
      <c r="C249" s="1005" t="s">
        <v>2275</v>
      </c>
      <c r="D249" s="1005" t="s">
        <v>2051</v>
      </c>
      <c r="E249" s="1004" t="s">
        <v>1274</v>
      </c>
      <c r="F249" s="1005" t="s">
        <v>55</v>
      </c>
      <c r="G249" s="1004">
        <v>186</v>
      </c>
      <c r="H249" s="1005">
        <v>12.64</v>
      </c>
      <c r="I249" s="1005">
        <v>148.80000000000001</v>
      </c>
      <c r="J249" s="1005">
        <v>0.9718</v>
      </c>
      <c r="K249" s="1024">
        <f t="shared" si="132"/>
        <v>0.45721255274261596</v>
      </c>
      <c r="L249" s="1005">
        <v>4161</v>
      </c>
      <c r="M249" s="1005">
        <f t="shared" si="108"/>
        <v>5460</v>
      </c>
      <c r="N249" s="1005">
        <f t="shared" si="109"/>
        <v>0</v>
      </c>
      <c r="O249" s="1005">
        <v>186</v>
      </c>
      <c r="P249" s="1005">
        <v>13.44</v>
      </c>
      <c r="Q249" s="1005">
        <v>148.80000000000001</v>
      </c>
      <c r="R249" s="1005">
        <v>0.96509999999999996</v>
      </c>
      <c r="S249" s="1024">
        <f t="shared" si="133"/>
        <v>0.47943068356374813</v>
      </c>
      <c r="T249" s="1005">
        <v>4794</v>
      </c>
      <c r="U249" s="1005">
        <f t="shared" si="110"/>
        <v>6000</v>
      </c>
      <c r="V249" s="1005">
        <f t="shared" si="111"/>
        <v>0</v>
      </c>
      <c r="W249" s="1005">
        <v>186</v>
      </c>
      <c r="X249" s="1005">
        <v>14.4</v>
      </c>
      <c r="Y249" s="1005">
        <v>148.80000000000001</v>
      </c>
      <c r="Z249" s="1005">
        <v>0.9395</v>
      </c>
      <c r="AA249" s="1024">
        <f t="shared" si="134"/>
        <v>0.33034336419753085</v>
      </c>
      <c r="AB249" s="1005">
        <v>3425</v>
      </c>
      <c r="AC249" s="1005">
        <f t="shared" si="112"/>
        <v>6221</v>
      </c>
      <c r="AD249" s="1005">
        <f t="shared" si="113"/>
        <v>0</v>
      </c>
      <c r="AE249" s="1005">
        <v>186</v>
      </c>
      <c r="AF249" s="1005">
        <v>37.840000000000003</v>
      </c>
      <c r="AG249" s="1005">
        <v>148.80000000000001</v>
      </c>
      <c r="AH249" s="1005">
        <v>0.97570000000000001</v>
      </c>
      <c r="AI249" s="1024">
        <f t="shared" si="135"/>
        <v>0.21802325581395346</v>
      </c>
      <c r="AJ249" s="1005">
        <v>6138</v>
      </c>
      <c r="AK249" s="1005">
        <f t="shared" si="114"/>
        <v>16892</v>
      </c>
      <c r="AL249" s="1005">
        <f t="shared" si="115"/>
        <v>0</v>
      </c>
      <c r="AM249" s="1005">
        <v>186</v>
      </c>
      <c r="AN249" s="1005">
        <v>16.559999999999999</v>
      </c>
      <c r="AO249" s="1005">
        <v>148.80000000000001</v>
      </c>
      <c r="AP249" s="1005">
        <v>0.98509999999999998</v>
      </c>
      <c r="AQ249" s="1024">
        <f t="shared" si="136"/>
        <v>0.52034634564438209</v>
      </c>
      <c r="AR249" s="1005">
        <v>6411</v>
      </c>
      <c r="AS249" s="1005">
        <f t="shared" si="116"/>
        <v>7392</v>
      </c>
      <c r="AT249" s="1005">
        <f t="shared" si="117"/>
        <v>0</v>
      </c>
      <c r="AU249" s="1005">
        <v>186</v>
      </c>
      <c r="AV249" s="1005">
        <v>15.44</v>
      </c>
      <c r="AW249" s="1005">
        <v>148.80000000000001</v>
      </c>
      <c r="AX249" s="1005">
        <v>0.97919999999999996</v>
      </c>
      <c r="AY249" s="1024">
        <f t="shared" si="137"/>
        <v>0.54584052964881979</v>
      </c>
      <c r="AZ249" s="1005">
        <v>6068</v>
      </c>
      <c r="BA249" s="1005">
        <f t="shared" si="118"/>
        <v>6670</v>
      </c>
      <c r="BB249" s="1005">
        <f t="shared" si="119"/>
        <v>0</v>
      </c>
      <c r="BC249" s="1005">
        <v>186</v>
      </c>
      <c r="BD249" s="1005">
        <v>16.239999999999998</v>
      </c>
      <c r="BE249" s="1005">
        <v>148.80000000000001</v>
      </c>
      <c r="BF249" s="1005">
        <v>0.90920000000000001</v>
      </c>
      <c r="BG249" s="1024">
        <f t="shared" si="138"/>
        <v>0.38485221674876852</v>
      </c>
      <c r="BH249" s="1005">
        <v>4650</v>
      </c>
      <c r="BI249" s="1005">
        <f t="shared" si="120"/>
        <v>7250</v>
      </c>
      <c r="BJ249" s="1005">
        <f t="shared" si="121"/>
        <v>0</v>
      </c>
    </row>
    <row r="250" spans="1:62">
      <c r="A250" s="569" t="s">
        <v>2562</v>
      </c>
      <c r="B250" s="1004">
        <v>244</v>
      </c>
      <c r="C250" s="1005" t="s">
        <v>1710</v>
      </c>
      <c r="D250" s="1005" t="s">
        <v>2054</v>
      </c>
      <c r="E250" s="1004" t="s">
        <v>1274</v>
      </c>
      <c r="F250" s="1005" t="s">
        <v>55</v>
      </c>
      <c r="G250" s="1004">
        <v>187</v>
      </c>
      <c r="H250" s="1005">
        <v>31.68</v>
      </c>
      <c r="I250" s="1005">
        <v>187</v>
      </c>
      <c r="J250" s="1005">
        <v>0.9516</v>
      </c>
      <c r="K250" s="1024">
        <f t="shared" si="132"/>
        <v>3.9018658810325478E-2</v>
      </c>
      <c r="L250" s="1005">
        <v>890</v>
      </c>
      <c r="M250" s="1005">
        <f t="shared" si="108"/>
        <v>13686</v>
      </c>
      <c r="N250" s="1005">
        <f t="shared" si="109"/>
        <v>0</v>
      </c>
      <c r="O250" s="1005">
        <v>187</v>
      </c>
      <c r="P250" s="1005">
        <v>51.84</v>
      </c>
      <c r="Q250" s="1005">
        <v>187</v>
      </c>
      <c r="R250" s="1005">
        <v>0.83640000000000003</v>
      </c>
      <c r="S250" s="1024">
        <f t="shared" si="133"/>
        <v>0.10604382384176292</v>
      </c>
      <c r="T250" s="1005">
        <v>4090</v>
      </c>
      <c r="U250" s="1005">
        <f t="shared" si="110"/>
        <v>23141</v>
      </c>
      <c r="V250" s="1005">
        <f t="shared" si="111"/>
        <v>0</v>
      </c>
      <c r="W250" s="1005">
        <v>187</v>
      </c>
      <c r="X250" s="1005">
        <v>199.92</v>
      </c>
      <c r="Y250" s="1005">
        <v>199.92</v>
      </c>
      <c r="Z250" s="1005">
        <v>0.80689999999999995</v>
      </c>
      <c r="AA250" s="1024">
        <f t="shared" si="134"/>
        <v>0.10157535236316749</v>
      </c>
      <c r="AB250" s="1005">
        <v>14621</v>
      </c>
      <c r="AC250" s="1005">
        <f t="shared" si="112"/>
        <v>86365</v>
      </c>
      <c r="AD250" s="1005">
        <f t="shared" si="113"/>
        <v>0</v>
      </c>
      <c r="AE250" s="1005">
        <v>187</v>
      </c>
      <c r="AF250" s="1005">
        <v>174.96</v>
      </c>
      <c r="AG250" s="1005">
        <v>187</v>
      </c>
      <c r="AH250" s="1005">
        <v>0.79269999999999996</v>
      </c>
      <c r="AI250" s="1024">
        <f t="shared" si="135"/>
        <v>0.2255815154062864</v>
      </c>
      <c r="AJ250" s="1005">
        <v>29364</v>
      </c>
      <c r="AK250" s="1005">
        <f t="shared" si="114"/>
        <v>78102</v>
      </c>
      <c r="AL250" s="1005">
        <f t="shared" si="115"/>
        <v>0</v>
      </c>
      <c r="AM250" s="1005">
        <v>187</v>
      </c>
      <c r="AN250" s="1005">
        <v>172.68</v>
      </c>
      <c r="AO250" s="1005">
        <v>187</v>
      </c>
      <c r="AP250" s="1005">
        <v>0.82789999999999997</v>
      </c>
      <c r="AQ250" s="1024">
        <f t="shared" si="136"/>
        <v>0.1116413354554761</v>
      </c>
      <c r="AR250" s="1005">
        <v>14343</v>
      </c>
      <c r="AS250" s="1005">
        <f t="shared" si="116"/>
        <v>77084</v>
      </c>
      <c r="AT250" s="1005">
        <f t="shared" si="117"/>
        <v>0</v>
      </c>
      <c r="AU250" s="1005">
        <v>187</v>
      </c>
      <c r="AV250" s="1005">
        <v>138.6</v>
      </c>
      <c r="AW250" s="1005">
        <v>187</v>
      </c>
      <c r="AX250" s="1005">
        <v>0.81010000000000004</v>
      </c>
      <c r="AY250" s="1024">
        <f t="shared" si="137"/>
        <v>0.1498015873015873</v>
      </c>
      <c r="AZ250" s="1005">
        <v>14949</v>
      </c>
      <c r="BA250" s="1005">
        <f t="shared" si="118"/>
        <v>59875</v>
      </c>
      <c r="BB250" s="1005">
        <f t="shared" si="119"/>
        <v>0</v>
      </c>
      <c r="BC250" s="1005">
        <v>187</v>
      </c>
      <c r="BD250" s="1005">
        <v>129.47999999999999</v>
      </c>
      <c r="BE250" s="1005">
        <v>187</v>
      </c>
      <c r="BF250" s="1005">
        <v>0.83130000000000004</v>
      </c>
      <c r="BG250" s="1024">
        <f t="shared" si="138"/>
        <v>0.25424277756186037</v>
      </c>
      <c r="BH250" s="1005">
        <v>24492</v>
      </c>
      <c r="BI250" s="1005">
        <f t="shared" si="120"/>
        <v>57800</v>
      </c>
      <c r="BJ250" s="1005">
        <f t="shared" si="121"/>
        <v>0</v>
      </c>
    </row>
    <row r="251" spans="1:62">
      <c r="A251" s="569" t="s">
        <v>2563</v>
      </c>
      <c r="B251" s="1004">
        <v>245</v>
      </c>
      <c r="C251" s="1005" t="s">
        <v>758</v>
      </c>
      <c r="D251" s="1005" t="s">
        <v>2011</v>
      </c>
      <c r="E251" s="1004" t="s">
        <v>1274</v>
      </c>
      <c r="F251" s="1005" t="s">
        <v>55</v>
      </c>
      <c r="G251" s="1004">
        <v>187</v>
      </c>
      <c r="H251" s="1005">
        <v>188</v>
      </c>
      <c r="I251" s="1005">
        <v>188</v>
      </c>
      <c r="J251" s="1005">
        <v>0.67159999999999997</v>
      </c>
      <c r="K251" s="1024">
        <f t="shared" si="132"/>
        <v>0.70307328605200947</v>
      </c>
      <c r="L251" s="1005">
        <v>95168</v>
      </c>
      <c r="M251" s="1005">
        <f t="shared" si="108"/>
        <v>81216</v>
      </c>
      <c r="N251" s="1005">
        <f t="shared" si="109"/>
        <v>13952</v>
      </c>
      <c r="O251" s="1005">
        <v>187</v>
      </c>
      <c r="P251" s="1005">
        <v>197.6</v>
      </c>
      <c r="Q251" s="1005">
        <v>197.6</v>
      </c>
      <c r="R251" s="1005">
        <v>0.67769999999999997</v>
      </c>
      <c r="S251" s="1024">
        <f t="shared" si="133"/>
        <v>0.53314505245744637</v>
      </c>
      <c r="T251" s="1005">
        <v>78380</v>
      </c>
      <c r="U251" s="1005">
        <f t="shared" si="110"/>
        <v>88209</v>
      </c>
      <c r="V251" s="1005">
        <f t="shared" si="111"/>
        <v>0</v>
      </c>
      <c r="W251" s="1005">
        <v>187</v>
      </c>
      <c r="X251" s="1005">
        <v>170</v>
      </c>
      <c r="Y251" s="1005">
        <v>170</v>
      </c>
      <c r="Z251" s="1005">
        <v>0.68689999999999996</v>
      </c>
      <c r="AA251" s="1024">
        <f t="shared" si="134"/>
        <v>0.61004901960784319</v>
      </c>
      <c r="AB251" s="1005">
        <v>74670</v>
      </c>
      <c r="AC251" s="1005">
        <f t="shared" si="112"/>
        <v>73440</v>
      </c>
      <c r="AD251" s="1005">
        <f t="shared" si="113"/>
        <v>1230</v>
      </c>
      <c r="AE251" s="1005">
        <v>187</v>
      </c>
      <c r="AF251" s="1005">
        <v>174.8</v>
      </c>
      <c r="AG251" s="1005">
        <v>174.8</v>
      </c>
      <c r="AH251" s="1005">
        <v>0.68379999999999996</v>
      </c>
      <c r="AI251" s="1024">
        <f t="shared" si="135"/>
        <v>0.42898489210403284</v>
      </c>
      <c r="AJ251" s="1005">
        <v>55790</v>
      </c>
      <c r="AK251" s="1005">
        <f t="shared" si="114"/>
        <v>78031</v>
      </c>
      <c r="AL251" s="1005">
        <f t="shared" si="115"/>
        <v>0</v>
      </c>
      <c r="AM251" s="1005">
        <v>187</v>
      </c>
      <c r="AN251" s="1005">
        <v>172.8</v>
      </c>
      <c r="AO251" s="1005">
        <v>172.8</v>
      </c>
      <c r="AP251" s="1005">
        <v>0.68159999999999998</v>
      </c>
      <c r="AQ251" s="1024">
        <f t="shared" si="136"/>
        <v>0.5717965949820788</v>
      </c>
      <c r="AR251" s="1005">
        <v>73512</v>
      </c>
      <c r="AS251" s="1005">
        <f t="shared" si="116"/>
        <v>77138</v>
      </c>
      <c r="AT251" s="1005">
        <f t="shared" si="117"/>
        <v>0</v>
      </c>
      <c r="AU251" s="1005">
        <v>187</v>
      </c>
      <c r="AV251" s="1005">
        <v>176.8</v>
      </c>
      <c r="AW251" s="1005">
        <v>176.8</v>
      </c>
      <c r="AX251" s="1005">
        <v>0.6794</v>
      </c>
      <c r="AY251" s="1024">
        <f t="shared" si="137"/>
        <v>0.3478663901458019</v>
      </c>
      <c r="AZ251" s="1005">
        <v>44282</v>
      </c>
      <c r="BA251" s="1005">
        <f t="shared" si="118"/>
        <v>76378</v>
      </c>
      <c r="BB251" s="1005">
        <f t="shared" si="119"/>
        <v>0</v>
      </c>
      <c r="BC251" s="1005">
        <v>187</v>
      </c>
      <c r="BD251" s="1005">
        <v>7.2</v>
      </c>
      <c r="BE251" s="1005">
        <v>149.6</v>
      </c>
      <c r="BF251" s="1005">
        <v>0.58709999999999996</v>
      </c>
      <c r="BG251" s="1024">
        <f t="shared" si="138"/>
        <v>0.42413381123058541</v>
      </c>
      <c r="BH251" s="1005">
        <v>2272</v>
      </c>
      <c r="BI251" s="1005">
        <f t="shared" si="120"/>
        <v>3214</v>
      </c>
      <c r="BJ251" s="1005">
        <f t="shared" si="121"/>
        <v>0</v>
      </c>
    </row>
    <row r="252" spans="1:62">
      <c r="A252" s="569" t="s">
        <v>2564</v>
      </c>
      <c r="B252" s="1004">
        <v>246</v>
      </c>
      <c r="C252" s="1005" t="s">
        <v>1830</v>
      </c>
      <c r="D252" s="1005" t="s">
        <v>2203</v>
      </c>
      <c r="E252" s="1004" t="s">
        <v>1274</v>
      </c>
      <c r="F252" s="1005" t="s">
        <v>55</v>
      </c>
      <c r="G252" s="1004">
        <v>187</v>
      </c>
      <c r="H252" s="1005">
        <v>104.16</v>
      </c>
      <c r="I252" s="1005">
        <v>149.6</v>
      </c>
      <c r="J252" s="1005">
        <v>0.99409999999999998</v>
      </c>
      <c r="K252" s="1024">
        <f t="shared" si="132"/>
        <v>0.41182635688684077</v>
      </c>
      <c r="L252" s="1005">
        <v>30885</v>
      </c>
      <c r="M252" s="1005">
        <f t="shared" si="108"/>
        <v>44997</v>
      </c>
      <c r="N252" s="1005">
        <f t="shared" si="109"/>
        <v>0</v>
      </c>
      <c r="O252" s="1005">
        <v>187</v>
      </c>
      <c r="P252" s="1005">
        <v>101.52</v>
      </c>
      <c r="Q252" s="1005">
        <v>149.6</v>
      </c>
      <c r="R252" s="1005">
        <v>0.99399999999999999</v>
      </c>
      <c r="S252" s="1024">
        <f t="shared" si="133"/>
        <v>0.4196296931797962</v>
      </c>
      <c r="T252" s="1005">
        <v>31695</v>
      </c>
      <c r="U252" s="1005">
        <f t="shared" si="110"/>
        <v>45319</v>
      </c>
      <c r="V252" s="1005">
        <f t="shared" si="111"/>
        <v>0</v>
      </c>
      <c r="W252" s="1005">
        <v>187</v>
      </c>
      <c r="X252" s="1005">
        <v>102.24</v>
      </c>
      <c r="Y252" s="1005">
        <v>149.6</v>
      </c>
      <c r="Z252" s="1005">
        <v>0.99339999999999995</v>
      </c>
      <c r="AA252" s="1024">
        <f t="shared" si="134"/>
        <v>0.37966223265519039</v>
      </c>
      <c r="AB252" s="1005">
        <v>27948</v>
      </c>
      <c r="AC252" s="1005">
        <f t="shared" si="112"/>
        <v>44168</v>
      </c>
      <c r="AD252" s="1005">
        <f t="shared" si="113"/>
        <v>0</v>
      </c>
      <c r="AE252" s="1005">
        <v>187</v>
      </c>
      <c r="AF252" s="1005">
        <v>90.48</v>
      </c>
      <c r="AG252" s="1005">
        <v>149.6</v>
      </c>
      <c r="AH252" s="1005">
        <v>0.99390000000000001</v>
      </c>
      <c r="AI252" s="1024">
        <f t="shared" si="135"/>
        <v>0.37537256495821564</v>
      </c>
      <c r="AJ252" s="1005">
        <v>25269</v>
      </c>
      <c r="AK252" s="1005">
        <f t="shared" si="114"/>
        <v>40390</v>
      </c>
      <c r="AL252" s="1005">
        <f t="shared" si="115"/>
        <v>0</v>
      </c>
      <c r="AM252" s="1005">
        <v>187</v>
      </c>
      <c r="AN252" s="1005">
        <v>101.04</v>
      </c>
      <c r="AO252" s="1005">
        <v>149.6</v>
      </c>
      <c r="AP252" s="1005">
        <v>0.99470000000000003</v>
      </c>
      <c r="AQ252" s="1024">
        <f t="shared" si="136"/>
        <v>0.33925401629504759</v>
      </c>
      <c r="AR252" s="1005">
        <v>25503</v>
      </c>
      <c r="AS252" s="1005">
        <f t="shared" si="116"/>
        <v>45104</v>
      </c>
      <c r="AT252" s="1005">
        <f t="shared" si="117"/>
        <v>0</v>
      </c>
      <c r="AU252" s="1005">
        <v>187</v>
      </c>
      <c r="AV252" s="1005">
        <v>98.4</v>
      </c>
      <c r="AW252" s="1005">
        <v>149.6</v>
      </c>
      <c r="AX252" s="1005">
        <v>0.99650000000000005</v>
      </c>
      <c r="AY252" s="1024">
        <f t="shared" si="137"/>
        <v>0.35624153116531165</v>
      </c>
      <c r="AZ252" s="1005">
        <v>25239</v>
      </c>
      <c r="BA252" s="1005">
        <f t="shared" si="118"/>
        <v>42509</v>
      </c>
      <c r="BB252" s="1005">
        <f t="shared" si="119"/>
        <v>0</v>
      </c>
      <c r="BC252" s="1005">
        <v>187</v>
      </c>
      <c r="BD252" s="1005">
        <v>85.68</v>
      </c>
      <c r="BE252" s="1005">
        <v>149.6</v>
      </c>
      <c r="BF252" s="1005">
        <v>0.99829999999999997</v>
      </c>
      <c r="BG252" s="1024">
        <f t="shared" si="138"/>
        <v>0.36148195837474772</v>
      </c>
      <c r="BH252" s="1005">
        <v>23043</v>
      </c>
      <c r="BI252" s="1005">
        <f t="shared" si="120"/>
        <v>38248</v>
      </c>
      <c r="BJ252" s="1005">
        <f t="shared" si="121"/>
        <v>0</v>
      </c>
    </row>
    <row r="253" spans="1:62">
      <c r="A253" s="569" t="s">
        <v>2565</v>
      </c>
      <c r="B253" s="1004">
        <v>247</v>
      </c>
      <c r="C253" s="1005" t="s">
        <v>297</v>
      </c>
      <c r="D253" s="1005" t="s">
        <v>2011</v>
      </c>
      <c r="E253" s="1004" t="s">
        <v>1274</v>
      </c>
      <c r="F253" s="1005" t="s">
        <v>55</v>
      </c>
      <c r="G253" s="1004">
        <v>189</v>
      </c>
      <c r="H253" s="1005">
        <v>178.2</v>
      </c>
      <c r="I253" s="1005">
        <v>178.2</v>
      </c>
      <c r="J253" s="1005">
        <v>0.99229999999999996</v>
      </c>
      <c r="K253" s="1024">
        <f t="shared" si="132"/>
        <v>0.39237280209502434</v>
      </c>
      <c r="L253" s="1005">
        <v>50343</v>
      </c>
      <c r="M253" s="1005">
        <f t="shared" si="108"/>
        <v>76982</v>
      </c>
      <c r="N253" s="1005">
        <f t="shared" si="109"/>
        <v>0</v>
      </c>
      <c r="O253" s="1005">
        <v>189</v>
      </c>
      <c r="P253" s="1005">
        <v>184.8</v>
      </c>
      <c r="Q253" s="1005">
        <v>184.8</v>
      </c>
      <c r="R253" s="1005">
        <v>0.99380000000000002</v>
      </c>
      <c r="S253" s="1024">
        <f t="shared" si="133"/>
        <v>0.34982602522925099</v>
      </c>
      <c r="T253" s="1005">
        <v>48098</v>
      </c>
      <c r="U253" s="1005">
        <f t="shared" si="110"/>
        <v>82495</v>
      </c>
      <c r="V253" s="1005">
        <f t="shared" si="111"/>
        <v>0</v>
      </c>
      <c r="W253" s="1005">
        <v>189</v>
      </c>
      <c r="X253" s="1005">
        <v>174.72</v>
      </c>
      <c r="Y253" s="1005">
        <v>174.72</v>
      </c>
      <c r="Z253" s="1005">
        <v>0.99229999999999996</v>
      </c>
      <c r="AA253" s="1024">
        <f t="shared" si="134"/>
        <v>0.30346172924297926</v>
      </c>
      <c r="AB253" s="1005">
        <v>38175</v>
      </c>
      <c r="AC253" s="1005">
        <f t="shared" si="112"/>
        <v>75479</v>
      </c>
      <c r="AD253" s="1005">
        <f t="shared" si="113"/>
        <v>0</v>
      </c>
      <c r="AE253" s="1005">
        <v>189</v>
      </c>
      <c r="AF253" s="1005">
        <v>203.88</v>
      </c>
      <c r="AG253" s="1005">
        <v>203.88</v>
      </c>
      <c r="AH253" s="1005">
        <v>0.99119999999999997</v>
      </c>
      <c r="AI253" s="1024">
        <f t="shared" si="135"/>
        <v>0.27653047016904314</v>
      </c>
      <c r="AJ253" s="1005">
        <v>41946</v>
      </c>
      <c r="AK253" s="1005">
        <f t="shared" si="114"/>
        <v>91012</v>
      </c>
      <c r="AL253" s="1005">
        <f t="shared" si="115"/>
        <v>0</v>
      </c>
      <c r="AM253" s="1005">
        <v>189</v>
      </c>
      <c r="AN253" s="1005">
        <v>140.76</v>
      </c>
      <c r="AO253" s="1005">
        <v>151.19999999999999</v>
      </c>
      <c r="AP253" s="1005">
        <v>0.99009999999999998</v>
      </c>
      <c r="AQ253" s="1024">
        <f t="shared" si="136"/>
        <v>0.57899971582836041</v>
      </c>
      <c r="AR253" s="1005">
        <v>60636</v>
      </c>
      <c r="AS253" s="1005">
        <f t="shared" si="116"/>
        <v>62835</v>
      </c>
      <c r="AT253" s="1005">
        <f t="shared" si="117"/>
        <v>0</v>
      </c>
      <c r="AU253" s="1005">
        <v>189</v>
      </c>
      <c r="AV253" s="1005">
        <v>176.52</v>
      </c>
      <c r="AW253" s="1005">
        <v>176.52</v>
      </c>
      <c r="AX253" s="1005">
        <v>0.98629999999999995</v>
      </c>
      <c r="AY253" s="1024">
        <f t="shared" si="137"/>
        <v>0.29867563008283604</v>
      </c>
      <c r="AZ253" s="1005">
        <v>37960</v>
      </c>
      <c r="BA253" s="1005">
        <f t="shared" si="118"/>
        <v>76257</v>
      </c>
      <c r="BB253" s="1005">
        <f t="shared" si="119"/>
        <v>0</v>
      </c>
      <c r="BC253" s="1005">
        <v>189</v>
      </c>
      <c r="BD253" s="1005">
        <v>125.76</v>
      </c>
      <c r="BE253" s="1005">
        <v>151.19999999999999</v>
      </c>
      <c r="BF253" s="1005">
        <v>0.99590000000000001</v>
      </c>
      <c r="BG253" s="1024">
        <f t="shared" si="138"/>
        <v>2.6623077922788584E-2</v>
      </c>
      <c r="BH253" s="1005">
        <v>2491</v>
      </c>
      <c r="BI253" s="1005">
        <f t="shared" si="120"/>
        <v>56139</v>
      </c>
      <c r="BJ253" s="1005">
        <f t="shared" si="121"/>
        <v>0</v>
      </c>
    </row>
    <row r="254" spans="1:62">
      <c r="A254" s="569" t="s">
        <v>2566</v>
      </c>
      <c r="B254" s="1004">
        <v>248</v>
      </c>
      <c r="C254" s="1005" t="s">
        <v>1362</v>
      </c>
      <c r="D254" s="1005" t="s">
        <v>2011</v>
      </c>
      <c r="E254" s="1004" t="s">
        <v>1274</v>
      </c>
      <c r="F254" s="1005" t="s">
        <v>55</v>
      </c>
      <c r="G254" s="1004">
        <v>189</v>
      </c>
      <c r="H254" s="1005">
        <v>115.4</v>
      </c>
      <c r="I254" s="1005">
        <v>151.19999999999999</v>
      </c>
      <c r="J254" s="1005">
        <v>0.80100000000000005</v>
      </c>
      <c r="K254" s="1024">
        <f t="shared" si="132"/>
        <v>8.7112459079530136E-2</v>
      </c>
      <c r="L254" s="1005">
        <v>7238</v>
      </c>
      <c r="M254" s="1005">
        <f t="shared" si="108"/>
        <v>49853</v>
      </c>
      <c r="N254" s="1005">
        <f t="shared" si="109"/>
        <v>0</v>
      </c>
      <c r="O254" s="1005">
        <v>189</v>
      </c>
      <c r="P254" s="1005">
        <v>255</v>
      </c>
      <c r="Q254" s="1005">
        <v>255</v>
      </c>
      <c r="R254" s="1005">
        <v>0.80789999999999995</v>
      </c>
      <c r="S254" s="1024">
        <f t="shared" si="133"/>
        <v>0.21216529622601729</v>
      </c>
      <c r="T254" s="1005">
        <v>40252</v>
      </c>
      <c r="U254" s="1005">
        <f t="shared" si="110"/>
        <v>113832</v>
      </c>
      <c r="V254" s="1005">
        <f t="shared" si="111"/>
        <v>0</v>
      </c>
      <c r="W254" s="1005">
        <v>189</v>
      </c>
      <c r="X254" s="1005">
        <v>262.39999999999998</v>
      </c>
      <c r="Y254" s="1005">
        <v>262.39999999999998</v>
      </c>
      <c r="Z254" s="1005">
        <v>0.80420000000000003</v>
      </c>
      <c r="AA254" s="1024">
        <f t="shared" si="134"/>
        <v>0.5249089600271003</v>
      </c>
      <c r="AB254" s="1005">
        <v>99170</v>
      </c>
      <c r="AC254" s="1005">
        <f t="shared" si="112"/>
        <v>113357</v>
      </c>
      <c r="AD254" s="1005">
        <f t="shared" si="113"/>
        <v>0</v>
      </c>
      <c r="AE254" s="1005">
        <v>189</v>
      </c>
      <c r="AF254" s="1005">
        <v>254.6</v>
      </c>
      <c r="AG254" s="1005">
        <v>254.6</v>
      </c>
      <c r="AH254" s="1005">
        <v>0.79549999999999998</v>
      </c>
      <c r="AI254" s="1024">
        <f t="shared" si="135"/>
        <v>0.34042964295669365</v>
      </c>
      <c r="AJ254" s="1005">
        <v>64485</v>
      </c>
      <c r="AK254" s="1005">
        <f t="shared" si="114"/>
        <v>113653</v>
      </c>
      <c r="AL254" s="1005">
        <f t="shared" si="115"/>
        <v>0</v>
      </c>
      <c r="AM254" s="1005">
        <v>189</v>
      </c>
      <c r="AN254" s="1005">
        <v>140.80000000000001</v>
      </c>
      <c r="AO254" s="1005">
        <v>151.19999999999999</v>
      </c>
      <c r="AP254" s="1005">
        <v>0.80940000000000001</v>
      </c>
      <c r="AQ254" s="1024">
        <f t="shared" si="136"/>
        <v>0.43935766434506351</v>
      </c>
      <c r="AR254" s="1005">
        <v>46025</v>
      </c>
      <c r="AS254" s="1005">
        <f t="shared" si="116"/>
        <v>62853</v>
      </c>
      <c r="AT254" s="1005">
        <f t="shared" si="117"/>
        <v>0</v>
      </c>
      <c r="AU254" s="1005">
        <v>189</v>
      </c>
      <c r="AV254" s="1005">
        <v>139.80000000000001</v>
      </c>
      <c r="AW254" s="1005">
        <v>151.19999999999999</v>
      </c>
      <c r="AX254" s="1005">
        <v>0.81930000000000003</v>
      </c>
      <c r="AY254" s="1024">
        <f t="shared" si="137"/>
        <v>0.39285288507391508</v>
      </c>
      <c r="AZ254" s="1005">
        <v>39543</v>
      </c>
      <c r="BA254" s="1005">
        <f t="shared" si="118"/>
        <v>60394</v>
      </c>
      <c r="BB254" s="1005">
        <f t="shared" si="119"/>
        <v>0</v>
      </c>
      <c r="BC254" s="1005">
        <v>189</v>
      </c>
      <c r="BD254" s="1005">
        <v>133.4</v>
      </c>
      <c r="BE254" s="1005">
        <v>151.19999999999999</v>
      </c>
      <c r="BF254" s="1005">
        <v>0.81820000000000004</v>
      </c>
      <c r="BG254" s="1024">
        <f t="shared" si="138"/>
        <v>0.52022375908819785</v>
      </c>
      <c r="BH254" s="1005">
        <v>51632</v>
      </c>
      <c r="BI254" s="1005">
        <f t="shared" si="120"/>
        <v>59550</v>
      </c>
      <c r="BJ254" s="1005">
        <f t="shared" si="121"/>
        <v>0</v>
      </c>
    </row>
    <row r="255" spans="1:62">
      <c r="A255" s="569" t="s">
        <v>2567</v>
      </c>
      <c r="B255" s="1004">
        <v>249</v>
      </c>
      <c r="C255" s="1005" t="s">
        <v>2276</v>
      </c>
      <c r="D255" s="1005" t="s">
        <v>2054</v>
      </c>
      <c r="E255" s="1004" t="s">
        <v>1274</v>
      </c>
      <c r="F255" s="1005" t="s">
        <v>55</v>
      </c>
      <c r="G255" s="1004">
        <v>189</v>
      </c>
      <c r="H255" s="1005">
        <v>284.48</v>
      </c>
      <c r="I255" s="1005">
        <v>284.48</v>
      </c>
      <c r="J255" s="1005">
        <v>0.73409999999999997</v>
      </c>
      <c r="K255" s="1024">
        <f t="shared" si="132"/>
        <v>0.33113048368953879</v>
      </c>
      <c r="L255" s="1005">
        <v>67824</v>
      </c>
      <c r="M255" s="1005">
        <f t="shared" si="108"/>
        <v>122895</v>
      </c>
      <c r="N255" s="1005">
        <f t="shared" si="109"/>
        <v>0</v>
      </c>
      <c r="O255" s="1005">
        <v>189</v>
      </c>
      <c r="P255" s="1005">
        <v>249.92</v>
      </c>
      <c r="Q255" s="1005">
        <v>249.92</v>
      </c>
      <c r="R255" s="1005">
        <v>0.74760000000000004</v>
      </c>
      <c r="S255" s="1024">
        <f t="shared" si="133"/>
        <v>0.38444560323819754</v>
      </c>
      <c r="T255" s="1005">
        <v>71484</v>
      </c>
      <c r="U255" s="1005">
        <f t="shared" si="110"/>
        <v>111564</v>
      </c>
      <c r="V255" s="1005">
        <f t="shared" si="111"/>
        <v>0</v>
      </c>
      <c r="W255" s="1005">
        <v>189</v>
      </c>
      <c r="X255" s="1005">
        <v>271.52</v>
      </c>
      <c r="Y255" s="1005">
        <v>271.52</v>
      </c>
      <c r="Z255" s="1005">
        <v>0.7762</v>
      </c>
      <c r="AA255" s="1024">
        <f t="shared" si="134"/>
        <v>0.35708439730242914</v>
      </c>
      <c r="AB255" s="1005">
        <v>69808</v>
      </c>
      <c r="AC255" s="1005">
        <f t="shared" si="112"/>
        <v>117297</v>
      </c>
      <c r="AD255" s="1005">
        <f t="shared" si="113"/>
        <v>0</v>
      </c>
      <c r="AE255" s="1005">
        <v>189</v>
      </c>
      <c r="AF255" s="1005">
        <v>130.24</v>
      </c>
      <c r="AG255" s="1005">
        <v>189</v>
      </c>
      <c r="AH255" s="1005">
        <v>0.90959999999999996</v>
      </c>
      <c r="AI255" s="1024">
        <f t="shared" si="135"/>
        <v>0.32341037885392721</v>
      </c>
      <c r="AJ255" s="1005">
        <v>31338</v>
      </c>
      <c r="AK255" s="1005">
        <f t="shared" si="114"/>
        <v>58139</v>
      </c>
      <c r="AL255" s="1005">
        <f t="shared" si="115"/>
        <v>0</v>
      </c>
      <c r="AM255" s="1005">
        <v>189</v>
      </c>
      <c r="AN255" s="1005">
        <v>143.19999999999999</v>
      </c>
      <c r="AO255" s="1005">
        <v>189</v>
      </c>
      <c r="AP255" s="1005">
        <v>0.86599999999999999</v>
      </c>
      <c r="AQ255" s="1024">
        <f t="shared" si="136"/>
        <v>0.28017435573977295</v>
      </c>
      <c r="AR255" s="1005">
        <v>29850</v>
      </c>
      <c r="AS255" s="1005">
        <f t="shared" si="116"/>
        <v>63924</v>
      </c>
      <c r="AT255" s="1005">
        <f t="shared" si="117"/>
        <v>0</v>
      </c>
      <c r="AU255" s="1005">
        <v>189</v>
      </c>
      <c r="AV255" s="1005">
        <v>209.12</v>
      </c>
      <c r="AW255" s="1005">
        <v>209.12</v>
      </c>
      <c r="AX255" s="1005">
        <v>0.84</v>
      </c>
      <c r="AY255" s="1024">
        <f t="shared" si="137"/>
        <v>0.32939619994899261</v>
      </c>
      <c r="AZ255" s="1005">
        <v>49596</v>
      </c>
      <c r="BA255" s="1005">
        <f t="shared" si="118"/>
        <v>90340</v>
      </c>
      <c r="BB255" s="1005">
        <f t="shared" si="119"/>
        <v>0</v>
      </c>
      <c r="BC255" s="1005">
        <v>189</v>
      </c>
      <c r="BD255" s="1005">
        <v>186.24</v>
      </c>
      <c r="BE255" s="1005">
        <v>189</v>
      </c>
      <c r="BF255" s="1005">
        <v>0.86719999999999997</v>
      </c>
      <c r="BG255" s="1024">
        <f t="shared" si="138"/>
        <v>0.31522223607877914</v>
      </c>
      <c r="BH255" s="1005">
        <v>43678</v>
      </c>
      <c r="BI255" s="1005">
        <f t="shared" si="120"/>
        <v>83138</v>
      </c>
      <c r="BJ255" s="1005">
        <f t="shared" si="121"/>
        <v>0</v>
      </c>
    </row>
    <row r="256" spans="1:62">
      <c r="A256" s="569" t="s">
        <v>2568</v>
      </c>
      <c r="B256" s="1004">
        <v>250</v>
      </c>
      <c r="C256" s="1005" t="s">
        <v>1894</v>
      </c>
      <c r="D256" s="1005" t="s">
        <v>2011</v>
      </c>
      <c r="E256" s="1004" t="s">
        <v>1274</v>
      </c>
      <c r="F256" s="1005" t="s">
        <v>55</v>
      </c>
      <c r="G256" s="1004">
        <v>189</v>
      </c>
      <c r="H256" s="1005">
        <v>130</v>
      </c>
      <c r="I256" s="1005">
        <v>151.19999999999999</v>
      </c>
      <c r="J256" s="1005">
        <v>0.97060000000000002</v>
      </c>
      <c r="K256" s="1024">
        <f t="shared" si="132"/>
        <v>0.57120726495726493</v>
      </c>
      <c r="L256" s="1005">
        <v>53465</v>
      </c>
      <c r="M256" s="1005">
        <f t="shared" si="108"/>
        <v>56160</v>
      </c>
      <c r="N256" s="1005">
        <f t="shared" si="109"/>
        <v>0</v>
      </c>
      <c r="O256" s="1005">
        <v>189</v>
      </c>
      <c r="P256" s="1005">
        <v>91.5</v>
      </c>
      <c r="Q256" s="1005">
        <v>151.19999999999999</v>
      </c>
      <c r="R256" s="1005">
        <v>0.95650000000000002</v>
      </c>
      <c r="S256" s="1024">
        <f t="shared" si="133"/>
        <v>0.60814383923849813</v>
      </c>
      <c r="T256" s="1005">
        <v>41400</v>
      </c>
      <c r="U256" s="1005">
        <f t="shared" si="110"/>
        <v>40846</v>
      </c>
      <c r="V256" s="1005">
        <f t="shared" si="111"/>
        <v>554</v>
      </c>
      <c r="W256" s="1005">
        <v>189</v>
      </c>
      <c r="X256" s="1005">
        <v>91</v>
      </c>
      <c r="Y256" s="1005">
        <v>151.19999999999999</v>
      </c>
      <c r="Z256" s="1005">
        <v>0.96579999999999999</v>
      </c>
      <c r="AA256" s="1024">
        <f t="shared" si="134"/>
        <v>0.45535714285714285</v>
      </c>
      <c r="AB256" s="1005">
        <v>29835</v>
      </c>
      <c r="AC256" s="1005">
        <f t="shared" si="112"/>
        <v>39312</v>
      </c>
      <c r="AD256" s="1005">
        <f t="shared" si="113"/>
        <v>0</v>
      </c>
      <c r="AE256" s="1005">
        <v>189</v>
      </c>
      <c r="AF256" s="1005">
        <v>72</v>
      </c>
      <c r="AG256" s="1005">
        <v>151.19999999999999</v>
      </c>
      <c r="AH256" s="1005">
        <v>0.97289999999999999</v>
      </c>
      <c r="AI256" s="1024">
        <f t="shared" si="135"/>
        <v>0.51678240740740744</v>
      </c>
      <c r="AJ256" s="1005">
        <v>27683</v>
      </c>
      <c r="AK256" s="1005">
        <f t="shared" si="114"/>
        <v>32141</v>
      </c>
      <c r="AL256" s="1005">
        <f t="shared" si="115"/>
        <v>0</v>
      </c>
      <c r="AM256" s="1005">
        <v>189</v>
      </c>
      <c r="AN256" s="1005">
        <v>67</v>
      </c>
      <c r="AO256" s="1005">
        <v>151.19999999999999</v>
      </c>
      <c r="AP256" s="1005">
        <v>0.97970000000000002</v>
      </c>
      <c r="AQ256" s="1024">
        <f t="shared" si="136"/>
        <v>0.60969346814315517</v>
      </c>
      <c r="AR256" s="1005">
        <v>30392</v>
      </c>
      <c r="AS256" s="1005">
        <f t="shared" si="116"/>
        <v>29909</v>
      </c>
      <c r="AT256" s="1005">
        <f t="shared" si="117"/>
        <v>483</v>
      </c>
      <c r="AU256" s="1005">
        <v>189</v>
      </c>
      <c r="AV256" s="1005">
        <v>65</v>
      </c>
      <c r="AW256" s="1005">
        <v>151.19999999999999</v>
      </c>
      <c r="AX256" s="1005">
        <v>0.97570000000000001</v>
      </c>
      <c r="AY256" s="1024">
        <f t="shared" si="137"/>
        <v>0.56634615384615383</v>
      </c>
      <c r="AZ256" s="1005">
        <v>26505</v>
      </c>
      <c r="BA256" s="1005">
        <f t="shared" si="118"/>
        <v>28080</v>
      </c>
      <c r="BB256" s="1005">
        <f t="shared" si="119"/>
        <v>0</v>
      </c>
      <c r="BC256" s="1005">
        <v>189</v>
      </c>
      <c r="BD256" s="1005">
        <v>66.599999999999994</v>
      </c>
      <c r="BE256" s="1005">
        <v>151.19999999999999</v>
      </c>
      <c r="BF256" s="1005">
        <v>0.97240000000000004</v>
      </c>
      <c r="BG256" s="1024">
        <f t="shared" si="138"/>
        <v>0.54072217378668996</v>
      </c>
      <c r="BH256" s="1005">
        <v>26793</v>
      </c>
      <c r="BI256" s="1005">
        <f t="shared" si="120"/>
        <v>29730</v>
      </c>
      <c r="BJ256" s="1005">
        <f t="shared" si="121"/>
        <v>0</v>
      </c>
    </row>
    <row r="257" spans="1:62">
      <c r="A257" s="569" t="s">
        <v>2569</v>
      </c>
      <c r="B257" s="1004">
        <v>251</v>
      </c>
      <c r="C257" s="1005" t="s">
        <v>1673</v>
      </c>
      <c r="D257" s="1005" t="s">
        <v>2011</v>
      </c>
      <c r="E257" s="1004" t="s">
        <v>1274</v>
      </c>
      <c r="F257" s="1005" t="s">
        <v>55</v>
      </c>
      <c r="G257" s="1004">
        <v>189</v>
      </c>
      <c r="H257" s="1005">
        <v>81</v>
      </c>
      <c r="I257" s="1005">
        <v>151.19999999999999</v>
      </c>
      <c r="J257" s="1005">
        <v>0.96079999999999999</v>
      </c>
      <c r="K257" s="1024">
        <f t="shared" si="132"/>
        <v>0.29279835390946501</v>
      </c>
      <c r="L257" s="1005">
        <v>17076</v>
      </c>
      <c r="M257" s="1005">
        <f t="shared" si="108"/>
        <v>34992</v>
      </c>
      <c r="N257" s="1005">
        <f t="shared" si="109"/>
        <v>0</v>
      </c>
      <c r="O257" s="1005">
        <v>189</v>
      </c>
      <c r="P257" s="1005">
        <v>85.92</v>
      </c>
      <c r="Q257" s="1005">
        <v>151.19999999999999</v>
      </c>
      <c r="R257" s="1005">
        <v>0.97250000000000003</v>
      </c>
      <c r="S257" s="1024">
        <f t="shared" si="133"/>
        <v>0.3528069371858793</v>
      </c>
      <c r="T257" s="1005">
        <v>22553</v>
      </c>
      <c r="U257" s="1005">
        <f t="shared" si="110"/>
        <v>38355</v>
      </c>
      <c r="V257" s="1005">
        <f t="shared" si="111"/>
        <v>0</v>
      </c>
      <c r="W257" s="1005">
        <v>189</v>
      </c>
      <c r="X257" s="1005">
        <v>80.7</v>
      </c>
      <c r="Y257" s="1005">
        <v>151.19999999999999</v>
      </c>
      <c r="Z257" s="1005">
        <v>0.96309999999999996</v>
      </c>
      <c r="AA257" s="1024">
        <f t="shared" si="134"/>
        <v>0.30364518793886824</v>
      </c>
      <c r="AB257" s="1005">
        <v>17643</v>
      </c>
      <c r="AC257" s="1005">
        <f t="shared" si="112"/>
        <v>34862</v>
      </c>
      <c r="AD257" s="1005">
        <f t="shared" si="113"/>
        <v>0</v>
      </c>
      <c r="AE257" s="1005">
        <v>189</v>
      </c>
      <c r="AF257" s="1005">
        <v>87</v>
      </c>
      <c r="AG257" s="1005">
        <v>151.19999999999999</v>
      </c>
      <c r="AH257" s="1005">
        <v>0.96809999999999996</v>
      </c>
      <c r="AI257" s="1024">
        <f t="shared" si="135"/>
        <v>0.28781979977753058</v>
      </c>
      <c r="AJ257" s="1005">
        <v>18630</v>
      </c>
      <c r="AK257" s="1005">
        <f t="shared" si="114"/>
        <v>38837</v>
      </c>
      <c r="AL257" s="1005">
        <f t="shared" si="115"/>
        <v>0</v>
      </c>
      <c r="AM257" s="1005">
        <v>189</v>
      </c>
      <c r="AN257" s="1005">
        <v>84.6</v>
      </c>
      <c r="AO257" s="1005">
        <v>151.19999999999999</v>
      </c>
      <c r="AP257" s="1005">
        <v>0.9476</v>
      </c>
      <c r="AQ257" s="1024">
        <f t="shared" si="136"/>
        <v>0.25585297033478233</v>
      </c>
      <c r="AR257" s="1005">
        <v>16104</v>
      </c>
      <c r="AS257" s="1005">
        <f t="shared" si="116"/>
        <v>37765</v>
      </c>
      <c r="AT257" s="1005">
        <f t="shared" si="117"/>
        <v>0</v>
      </c>
      <c r="AU257" s="1005">
        <v>189</v>
      </c>
      <c r="AV257" s="1005">
        <v>95.04</v>
      </c>
      <c r="AW257" s="1005">
        <v>151.19999999999999</v>
      </c>
      <c r="AX257" s="1005">
        <v>0.98050000000000004</v>
      </c>
      <c r="AY257" s="1024">
        <f t="shared" si="137"/>
        <v>0.28124123176206506</v>
      </c>
      <c r="AZ257" s="1005">
        <v>19245</v>
      </c>
      <c r="BA257" s="1005">
        <f t="shared" si="118"/>
        <v>41057</v>
      </c>
      <c r="BB257" s="1005">
        <f t="shared" si="119"/>
        <v>0</v>
      </c>
      <c r="BC257" s="1005">
        <v>189</v>
      </c>
      <c r="BD257" s="1005">
        <v>102.84</v>
      </c>
      <c r="BE257" s="1005">
        <v>151.19999999999999</v>
      </c>
      <c r="BF257" s="1005">
        <v>0.9546</v>
      </c>
      <c r="BG257" s="1024">
        <f t="shared" si="138"/>
        <v>0.23737155117250722</v>
      </c>
      <c r="BH257" s="1005">
        <v>18162</v>
      </c>
      <c r="BI257" s="1005">
        <f t="shared" si="120"/>
        <v>45908</v>
      </c>
      <c r="BJ257" s="1005">
        <f t="shared" si="121"/>
        <v>0</v>
      </c>
    </row>
    <row r="258" spans="1:62">
      <c r="A258" s="569" t="s">
        <v>2570</v>
      </c>
      <c r="B258" s="1004">
        <v>252</v>
      </c>
      <c r="C258" s="1005" t="s">
        <v>1711</v>
      </c>
      <c r="D258" s="1005" t="s">
        <v>2011</v>
      </c>
      <c r="E258" s="1004" t="s">
        <v>1274</v>
      </c>
      <c r="F258" s="1005" t="s">
        <v>55</v>
      </c>
      <c r="G258" s="1004">
        <v>189</v>
      </c>
      <c r="H258" s="1005">
        <v>116.8</v>
      </c>
      <c r="I258" s="1005">
        <v>151.19999999999999</v>
      </c>
      <c r="J258" s="1005">
        <v>0.98119999999999996</v>
      </c>
      <c r="K258" s="1024">
        <f t="shared" si="132"/>
        <v>0.35891124429223742</v>
      </c>
      <c r="L258" s="1005">
        <v>30183</v>
      </c>
      <c r="M258" s="1005">
        <f t="shared" si="108"/>
        <v>50458</v>
      </c>
      <c r="N258" s="1005">
        <f t="shared" si="109"/>
        <v>0</v>
      </c>
      <c r="O258" s="1005">
        <v>189</v>
      </c>
      <c r="P258" s="1005">
        <v>120</v>
      </c>
      <c r="Q258" s="1005">
        <v>151.19999999999999</v>
      </c>
      <c r="R258" s="1005">
        <v>0.97940000000000005</v>
      </c>
      <c r="S258" s="1024">
        <f t="shared" si="133"/>
        <v>0.35314740143369178</v>
      </c>
      <c r="T258" s="1005">
        <v>31529</v>
      </c>
      <c r="U258" s="1005">
        <f t="shared" si="110"/>
        <v>53568</v>
      </c>
      <c r="V258" s="1005">
        <f t="shared" si="111"/>
        <v>0</v>
      </c>
      <c r="W258" s="1005">
        <v>189</v>
      </c>
      <c r="X258" s="1005">
        <v>124.72</v>
      </c>
      <c r="Y258" s="1005">
        <v>151.19999999999999</v>
      </c>
      <c r="Z258" s="1005">
        <v>0.97689999999999999</v>
      </c>
      <c r="AA258" s="1024">
        <f t="shared" si="134"/>
        <v>0.38389325422279241</v>
      </c>
      <c r="AB258" s="1005">
        <v>34473</v>
      </c>
      <c r="AC258" s="1005">
        <f t="shared" si="112"/>
        <v>53879</v>
      </c>
      <c r="AD258" s="1005">
        <f t="shared" si="113"/>
        <v>0</v>
      </c>
      <c r="AE258" s="1005">
        <v>189</v>
      </c>
      <c r="AF258" s="1005">
        <v>153.04</v>
      </c>
      <c r="AG258" s="1005">
        <v>153.04</v>
      </c>
      <c r="AH258" s="1005">
        <v>0.97689999999999999</v>
      </c>
      <c r="AI258" s="1024">
        <f t="shared" si="135"/>
        <v>0.28463463062576938</v>
      </c>
      <c r="AJ258" s="1005">
        <v>32409</v>
      </c>
      <c r="AK258" s="1005">
        <f t="shared" si="114"/>
        <v>68317</v>
      </c>
      <c r="AL258" s="1005">
        <f t="shared" si="115"/>
        <v>0</v>
      </c>
      <c r="AM258" s="1005">
        <v>189</v>
      </c>
      <c r="AN258" s="1005">
        <v>54.64</v>
      </c>
      <c r="AO258" s="1005">
        <v>151.19999999999999</v>
      </c>
      <c r="AP258" s="1005">
        <v>0.92569999999999997</v>
      </c>
      <c r="AQ258" s="1024">
        <f t="shared" si="136"/>
        <v>0.66872215400116497</v>
      </c>
      <c r="AR258" s="1005">
        <v>27185</v>
      </c>
      <c r="AS258" s="1005">
        <f t="shared" si="116"/>
        <v>24391</v>
      </c>
      <c r="AT258" s="1005">
        <f t="shared" si="117"/>
        <v>2794</v>
      </c>
      <c r="AU258" s="1005">
        <v>189</v>
      </c>
      <c r="AV258" s="1005">
        <v>105.44</v>
      </c>
      <c r="AW258" s="1005">
        <v>151.19999999999999</v>
      </c>
      <c r="AX258" s="1005">
        <v>0.86560000000000004</v>
      </c>
      <c r="AY258" s="1024">
        <f t="shared" si="137"/>
        <v>0.32667341089192375</v>
      </c>
      <c r="AZ258" s="1005">
        <v>24800</v>
      </c>
      <c r="BA258" s="1005">
        <f t="shared" si="118"/>
        <v>45550</v>
      </c>
      <c r="BB258" s="1005">
        <f t="shared" si="119"/>
        <v>0</v>
      </c>
      <c r="BC258" s="1005">
        <v>189</v>
      </c>
      <c r="BD258" s="1005">
        <v>131.76</v>
      </c>
      <c r="BE258" s="1005">
        <v>151.19999999999999</v>
      </c>
      <c r="BF258" s="1005">
        <v>0.83069999999999999</v>
      </c>
      <c r="BG258" s="1024">
        <f t="shared" si="138"/>
        <v>0.29300381599650066</v>
      </c>
      <c r="BH258" s="1005">
        <v>28723</v>
      </c>
      <c r="BI258" s="1005">
        <f t="shared" si="120"/>
        <v>58818</v>
      </c>
      <c r="BJ258" s="1005">
        <f t="shared" si="121"/>
        <v>0</v>
      </c>
    </row>
    <row r="259" spans="1:62">
      <c r="A259" s="569" t="s">
        <v>2571</v>
      </c>
      <c r="B259" s="1004">
        <v>253</v>
      </c>
      <c r="C259" s="1005" t="s">
        <v>2572</v>
      </c>
      <c r="D259" s="1005" t="s">
        <v>2203</v>
      </c>
      <c r="E259" s="1004" t="s">
        <v>1274</v>
      </c>
      <c r="F259" s="1005" t="s">
        <v>55</v>
      </c>
      <c r="G259" s="1004">
        <v>189</v>
      </c>
      <c r="H259" s="1005">
        <v>24.96</v>
      </c>
      <c r="I259" s="1005">
        <v>151.19999999999999</v>
      </c>
      <c r="J259" s="1005">
        <v>0.94820000000000004</v>
      </c>
      <c r="K259" s="1024">
        <f t="shared" si="132"/>
        <v>0.153690349002849</v>
      </c>
      <c r="L259" s="1005">
        <v>2762</v>
      </c>
      <c r="M259" s="1005">
        <f t="shared" si="108"/>
        <v>10783</v>
      </c>
      <c r="N259" s="1005">
        <f t="shared" si="109"/>
        <v>0</v>
      </c>
      <c r="O259" s="1005">
        <v>189</v>
      </c>
      <c r="P259" s="1005">
        <v>20.96</v>
      </c>
      <c r="Q259" s="1005">
        <v>151.19999999999999</v>
      </c>
      <c r="R259" s="1005">
        <v>0.96489999999999998</v>
      </c>
      <c r="S259" s="1024">
        <f t="shared" si="133"/>
        <v>0.20481921530000821</v>
      </c>
      <c r="T259" s="1005">
        <v>3194</v>
      </c>
      <c r="U259" s="1005">
        <f t="shared" si="110"/>
        <v>9357</v>
      </c>
      <c r="V259" s="1005">
        <f t="shared" si="111"/>
        <v>0</v>
      </c>
      <c r="W259" s="1005">
        <v>189</v>
      </c>
      <c r="X259" s="1005">
        <v>21.28</v>
      </c>
      <c r="Y259" s="1005">
        <v>151.19999999999999</v>
      </c>
      <c r="Z259" s="1005">
        <v>0.96440000000000003</v>
      </c>
      <c r="AA259" s="1024">
        <f t="shared" si="134"/>
        <v>0.19110275689223058</v>
      </c>
      <c r="AB259" s="1005">
        <v>2928</v>
      </c>
      <c r="AC259" s="1005">
        <f t="shared" si="112"/>
        <v>9193</v>
      </c>
      <c r="AD259" s="1005">
        <f t="shared" si="113"/>
        <v>0</v>
      </c>
      <c r="AE259" s="1005">
        <v>189</v>
      </c>
      <c r="AF259" s="1005">
        <v>19.760000000000002</v>
      </c>
      <c r="AG259" s="1005">
        <v>151.19999999999999</v>
      </c>
      <c r="AH259" s="1005">
        <v>0.95150000000000001</v>
      </c>
      <c r="AI259" s="1024">
        <f t="shared" si="135"/>
        <v>0.21603325932697748</v>
      </c>
      <c r="AJ259" s="1005">
        <v>3176</v>
      </c>
      <c r="AK259" s="1005">
        <f t="shared" si="114"/>
        <v>8821</v>
      </c>
      <c r="AL259" s="1005">
        <f t="shared" si="115"/>
        <v>0</v>
      </c>
      <c r="AM259" s="1005">
        <v>189</v>
      </c>
      <c r="AN259" s="1005">
        <v>21.92</v>
      </c>
      <c r="AO259" s="1005">
        <v>151.19999999999999</v>
      </c>
      <c r="AP259" s="1005">
        <v>0.95789999999999997</v>
      </c>
      <c r="AQ259" s="1024">
        <f t="shared" si="136"/>
        <v>0.21571599560474058</v>
      </c>
      <c r="AR259" s="1005">
        <v>3518</v>
      </c>
      <c r="AS259" s="1005">
        <f t="shared" si="116"/>
        <v>9785</v>
      </c>
      <c r="AT259" s="1005">
        <f t="shared" si="117"/>
        <v>0</v>
      </c>
      <c r="AU259" s="1005">
        <v>189</v>
      </c>
      <c r="AV259" s="1005">
        <v>40.64</v>
      </c>
      <c r="AW259" s="1005">
        <v>151.19999999999999</v>
      </c>
      <c r="AX259" s="1005">
        <v>0.95069999999999999</v>
      </c>
      <c r="AY259" s="1024">
        <f t="shared" si="137"/>
        <v>0.12832868547681539</v>
      </c>
      <c r="AZ259" s="1005">
        <v>3755</v>
      </c>
      <c r="BA259" s="1005">
        <f t="shared" si="118"/>
        <v>17556</v>
      </c>
      <c r="BB259" s="1005">
        <f t="shared" si="119"/>
        <v>0</v>
      </c>
      <c r="BC259" s="1005">
        <v>189</v>
      </c>
      <c r="BD259" s="1005">
        <v>39.119999999999997</v>
      </c>
      <c r="BE259" s="1005">
        <v>151.19999999999999</v>
      </c>
      <c r="BF259" s="1005">
        <v>0.93489999999999995</v>
      </c>
      <c r="BG259" s="1024">
        <f t="shared" si="138"/>
        <v>0.12674676209952285</v>
      </c>
      <c r="BH259" s="1005">
        <v>3689</v>
      </c>
      <c r="BI259" s="1005">
        <f t="shared" si="120"/>
        <v>17463</v>
      </c>
      <c r="BJ259" s="1005">
        <f t="shared" si="121"/>
        <v>0</v>
      </c>
    </row>
    <row r="260" spans="1:62">
      <c r="A260" s="569" t="s">
        <v>2573</v>
      </c>
      <c r="B260" s="1004">
        <v>254</v>
      </c>
      <c r="C260" s="1005" t="s">
        <v>977</v>
      </c>
      <c r="D260" s="1005" t="s">
        <v>2203</v>
      </c>
      <c r="E260" s="1004" t="s">
        <v>1274</v>
      </c>
      <c r="F260" s="1005" t="s">
        <v>55</v>
      </c>
      <c r="G260" s="1004">
        <v>189</v>
      </c>
      <c r="H260" s="1005">
        <v>44</v>
      </c>
      <c r="I260" s="1005">
        <v>151.19999999999999</v>
      </c>
      <c r="J260" s="1005">
        <v>0.998</v>
      </c>
      <c r="K260" s="1024">
        <f t="shared" si="132"/>
        <v>0.19835858585858585</v>
      </c>
      <c r="L260" s="1005">
        <v>6284</v>
      </c>
      <c r="M260" s="1005">
        <f t="shared" si="108"/>
        <v>19008</v>
      </c>
      <c r="N260" s="1005">
        <f t="shared" si="109"/>
        <v>0</v>
      </c>
      <c r="O260" s="1005">
        <v>189</v>
      </c>
      <c r="P260" s="1005">
        <v>40</v>
      </c>
      <c r="Q260" s="1005">
        <v>151.19999999999999</v>
      </c>
      <c r="R260" s="1005">
        <v>0.99460000000000004</v>
      </c>
      <c r="S260" s="1024">
        <f t="shared" si="133"/>
        <v>0.17607526881720431</v>
      </c>
      <c r="T260" s="1005">
        <v>5240</v>
      </c>
      <c r="U260" s="1005">
        <f t="shared" si="110"/>
        <v>17856</v>
      </c>
      <c r="V260" s="1005">
        <f t="shared" si="111"/>
        <v>0</v>
      </c>
      <c r="W260" s="1005">
        <v>189</v>
      </c>
      <c r="X260" s="1005">
        <v>32</v>
      </c>
      <c r="Y260" s="1005">
        <v>151.19999999999999</v>
      </c>
      <c r="Z260" s="1005">
        <v>0.99370000000000003</v>
      </c>
      <c r="AA260" s="1024">
        <f t="shared" si="134"/>
        <v>0.16631944444444444</v>
      </c>
      <c r="AB260" s="1005">
        <v>3832</v>
      </c>
      <c r="AC260" s="1005">
        <f t="shared" si="112"/>
        <v>13824</v>
      </c>
      <c r="AD260" s="1005">
        <f t="shared" si="113"/>
        <v>0</v>
      </c>
      <c r="AE260" s="1005">
        <v>189</v>
      </c>
      <c r="AF260" s="1005">
        <v>36</v>
      </c>
      <c r="AG260" s="1005">
        <v>151.19999999999999</v>
      </c>
      <c r="AH260" s="1005">
        <v>0.996</v>
      </c>
      <c r="AI260" s="1024">
        <f t="shared" si="135"/>
        <v>0.18891875746714457</v>
      </c>
      <c r="AJ260" s="1005">
        <v>5060</v>
      </c>
      <c r="AK260" s="1005">
        <f t="shared" si="114"/>
        <v>16070</v>
      </c>
      <c r="AL260" s="1005">
        <f t="shared" si="115"/>
        <v>0</v>
      </c>
      <c r="AM260" s="1005">
        <v>189</v>
      </c>
      <c r="AN260" s="1005">
        <v>37.6</v>
      </c>
      <c r="AO260" s="1005">
        <v>151.19999999999999</v>
      </c>
      <c r="AP260" s="1005">
        <v>0.5</v>
      </c>
      <c r="AQ260" s="1024">
        <f t="shared" si="136"/>
        <v>0.29055136124456643</v>
      </c>
      <c r="AR260" s="1005">
        <v>8128</v>
      </c>
      <c r="AS260" s="1005">
        <f t="shared" si="116"/>
        <v>16785</v>
      </c>
      <c r="AT260" s="1005">
        <f t="shared" si="117"/>
        <v>0</v>
      </c>
      <c r="AU260" s="1005">
        <v>189</v>
      </c>
      <c r="AV260" s="1005">
        <v>28.56</v>
      </c>
      <c r="AW260" s="1005">
        <v>151.19999999999999</v>
      </c>
      <c r="AX260" s="1005">
        <v>1.0036</v>
      </c>
      <c r="AY260" s="1024">
        <f t="shared" si="137"/>
        <v>0.21489845938375349</v>
      </c>
      <c r="AZ260" s="1005">
        <v>4419</v>
      </c>
      <c r="BA260" s="1005">
        <f t="shared" si="118"/>
        <v>12338</v>
      </c>
      <c r="BB260" s="1005">
        <f t="shared" si="119"/>
        <v>0</v>
      </c>
      <c r="BC260" s="1005">
        <v>189</v>
      </c>
      <c r="BD260" s="1005">
        <v>27.96</v>
      </c>
      <c r="BE260" s="1005">
        <v>151.19999999999999</v>
      </c>
      <c r="BF260" s="1005">
        <v>0.98880000000000001</v>
      </c>
      <c r="BG260" s="1024">
        <f t="shared" si="138"/>
        <v>0.21117918070361652</v>
      </c>
      <c r="BH260" s="1005">
        <v>4393</v>
      </c>
      <c r="BI260" s="1005">
        <f t="shared" si="120"/>
        <v>12481</v>
      </c>
      <c r="BJ260" s="1005">
        <f t="shared" si="121"/>
        <v>0</v>
      </c>
    </row>
    <row r="261" spans="1:62">
      <c r="A261" s="569" t="s">
        <v>2574</v>
      </c>
      <c r="B261" s="1004">
        <v>255</v>
      </c>
      <c r="C261" s="1005" t="s">
        <v>1712</v>
      </c>
      <c r="D261" s="1005" t="s">
        <v>2203</v>
      </c>
      <c r="E261" s="1004" t="s">
        <v>1274</v>
      </c>
      <c r="F261" s="1005" t="s">
        <v>55</v>
      </c>
      <c r="G261" s="1004">
        <v>189</v>
      </c>
      <c r="H261" s="1005">
        <v>18.8</v>
      </c>
      <c r="I261" s="1005">
        <v>151.19999999999999</v>
      </c>
      <c r="J261" s="1005">
        <v>0.3362</v>
      </c>
      <c r="K261" s="1024">
        <f t="shared" si="132"/>
        <v>0.20035460992907803</v>
      </c>
      <c r="L261" s="1005">
        <v>2712</v>
      </c>
      <c r="M261" s="1005">
        <f t="shared" si="108"/>
        <v>8122</v>
      </c>
      <c r="N261" s="1005">
        <f t="shared" si="109"/>
        <v>0</v>
      </c>
      <c r="O261" s="1005">
        <v>189</v>
      </c>
      <c r="P261" s="1005">
        <v>17.2</v>
      </c>
      <c r="Q261" s="1005">
        <v>151.19999999999999</v>
      </c>
      <c r="R261" s="1005">
        <v>0.31909999999999999</v>
      </c>
      <c r="S261" s="1024">
        <f t="shared" si="133"/>
        <v>0.16847961990497626</v>
      </c>
      <c r="T261" s="1005">
        <v>2156</v>
      </c>
      <c r="U261" s="1005">
        <f t="shared" si="110"/>
        <v>7678</v>
      </c>
      <c r="V261" s="1005">
        <f t="shared" si="111"/>
        <v>0</v>
      </c>
      <c r="W261" s="1005">
        <v>189</v>
      </c>
      <c r="X261" s="1005">
        <v>5.2</v>
      </c>
      <c r="Y261" s="1005">
        <v>151.19999999999999</v>
      </c>
      <c r="Z261" s="1005">
        <v>0.28960000000000002</v>
      </c>
      <c r="AA261" s="1024">
        <f t="shared" si="134"/>
        <v>0.52938034188034189</v>
      </c>
      <c r="AB261" s="1005">
        <v>1982</v>
      </c>
      <c r="AC261" s="1005">
        <f t="shared" si="112"/>
        <v>2246</v>
      </c>
      <c r="AD261" s="1005">
        <f t="shared" si="113"/>
        <v>0</v>
      </c>
      <c r="AE261" s="1005">
        <v>189</v>
      </c>
      <c r="AF261" s="1005">
        <v>4.8</v>
      </c>
      <c r="AG261" s="1005">
        <v>151.19999999999999</v>
      </c>
      <c r="AH261" s="1005">
        <v>0.25290000000000001</v>
      </c>
      <c r="AI261" s="1024">
        <f t="shared" si="135"/>
        <v>0.66196236559139787</v>
      </c>
      <c r="AJ261" s="1005">
        <v>2364</v>
      </c>
      <c r="AK261" s="1005">
        <f t="shared" si="114"/>
        <v>2143</v>
      </c>
      <c r="AL261" s="1005">
        <f t="shared" si="115"/>
        <v>221</v>
      </c>
      <c r="AM261" s="1005">
        <v>189</v>
      </c>
      <c r="AN261" s="1005">
        <v>6.8</v>
      </c>
      <c r="AO261" s="1005">
        <v>151.19999999999999</v>
      </c>
      <c r="AP261" s="1005">
        <v>0.2601</v>
      </c>
      <c r="AQ261" s="1024">
        <f t="shared" si="136"/>
        <v>0.49533523086654019</v>
      </c>
      <c r="AR261" s="1005">
        <v>2506</v>
      </c>
      <c r="AS261" s="1005">
        <f t="shared" si="116"/>
        <v>3036</v>
      </c>
      <c r="AT261" s="1005">
        <f t="shared" si="117"/>
        <v>0</v>
      </c>
      <c r="AU261" s="1005">
        <v>189</v>
      </c>
      <c r="AV261" s="1005">
        <v>7.52</v>
      </c>
      <c r="AW261" s="1005">
        <v>151.19999999999999</v>
      </c>
      <c r="AX261" s="1005">
        <v>0.24560000000000001</v>
      </c>
      <c r="AY261" s="1024">
        <f t="shared" si="137"/>
        <v>0.48426418439716318</v>
      </c>
      <c r="AZ261" s="1005">
        <v>2622</v>
      </c>
      <c r="BA261" s="1005">
        <f t="shared" si="118"/>
        <v>3249</v>
      </c>
      <c r="BB261" s="1005">
        <f t="shared" si="119"/>
        <v>0</v>
      </c>
      <c r="BC261" s="1005">
        <v>189</v>
      </c>
      <c r="BD261" s="1005">
        <v>55.2</v>
      </c>
      <c r="BE261" s="1005">
        <v>151.19999999999999</v>
      </c>
      <c r="BF261" s="1005">
        <v>0.28360000000000002</v>
      </c>
      <c r="BG261" s="1024">
        <f t="shared" si="138"/>
        <v>6.5061555243883434E-2</v>
      </c>
      <c r="BH261" s="1005">
        <v>2672</v>
      </c>
      <c r="BI261" s="1005">
        <f t="shared" si="120"/>
        <v>24641</v>
      </c>
      <c r="BJ261" s="1005">
        <f t="shared" si="121"/>
        <v>0</v>
      </c>
    </row>
    <row r="262" spans="1:62">
      <c r="A262" s="569" t="s">
        <v>2575</v>
      </c>
      <c r="B262" s="1004">
        <v>256</v>
      </c>
      <c r="C262" s="1005" t="s">
        <v>1926</v>
      </c>
      <c r="D262" s="1005" t="s">
        <v>2203</v>
      </c>
      <c r="E262" s="1004" t="s">
        <v>1274</v>
      </c>
      <c r="F262" s="1005" t="s">
        <v>55</v>
      </c>
      <c r="G262" s="1004">
        <v>190</v>
      </c>
      <c r="H262" s="1005">
        <v>64.8</v>
      </c>
      <c r="I262" s="1005">
        <v>152</v>
      </c>
      <c r="J262" s="1005">
        <v>0.9254</v>
      </c>
      <c r="K262" s="1024">
        <f t="shared" si="132"/>
        <v>0.25109310699588477</v>
      </c>
      <c r="L262" s="1005">
        <v>11715</v>
      </c>
      <c r="M262" s="1005">
        <f t="shared" si="108"/>
        <v>27994</v>
      </c>
      <c r="N262" s="1005">
        <f t="shared" si="109"/>
        <v>0</v>
      </c>
      <c r="O262" s="1005">
        <v>190</v>
      </c>
      <c r="P262" s="1005">
        <v>147</v>
      </c>
      <c r="Q262" s="1005">
        <v>152</v>
      </c>
      <c r="R262" s="1005">
        <v>0.8962</v>
      </c>
      <c r="S262" s="1024">
        <f t="shared" si="133"/>
        <v>0.18825433399166119</v>
      </c>
      <c r="T262" s="1005">
        <v>20589</v>
      </c>
      <c r="U262" s="1005">
        <f t="shared" si="110"/>
        <v>65621</v>
      </c>
      <c r="V262" s="1005">
        <f t="shared" si="111"/>
        <v>0</v>
      </c>
      <c r="W262" s="1005">
        <v>190</v>
      </c>
      <c r="X262" s="1005">
        <v>142.08000000000001</v>
      </c>
      <c r="Y262" s="1005">
        <v>152</v>
      </c>
      <c r="Z262" s="1005">
        <v>0.86980000000000002</v>
      </c>
      <c r="AA262" s="1024">
        <f t="shared" si="134"/>
        <v>0.20909581456456455</v>
      </c>
      <c r="AB262" s="1005">
        <v>21390</v>
      </c>
      <c r="AC262" s="1005">
        <f t="shared" si="112"/>
        <v>61379</v>
      </c>
      <c r="AD262" s="1005">
        <f t="shared" si="113"/>
        <v>0</v>
      </c>
      <c r="AE262" s="1005">
        <v>190</v>
      </c>
      <c r="AF262" s="1005">
        <v>146.88</v>
      </c>
      <c r="AG262" s="1005">
        <v>152</v>
      </c>
      <c r="AH262" s="1005">
        <v>0.85360000000000003</v>
      </c>
      <c r="AI262" s="1024">
        <f t="shared" si="135"/>
        <v>0.26758183111954459</v>
      </c>
      <c r="AJ262" s="1005">
        <v>29241</v>
      </c>
      <c r="AK262" s="1005">
        <f t="shared" si="114"/>
        <v>65567</v>
      </c>
      <c r="AL262" s="1005">
        <f t="shared" si="115"/>
        <v>0</v>
      </c>
      <c r="AM262" s="1005">
        <v>190</v>
      </c>
      <c r="AN262" s="1005">
        <v>4.8</v>
      </c>
      <c r="AO262" s="1005">
        <v>152</v>
      </c>
      <c r="AP262" s="1005">
        <v>0.85440000000000005</v>
      </c>
      <c r="AQ262" s="1024">
        <f t="shared" si="136"/>
        <v>6.7708333333333339</v>
      </c>
      <c r="AR262" s="1005">
        <v>24180</v>
      </c>
      <c r="AS262" s="1005">
        <f t="shared" si="116"/>
        <v>2143</v>
      </c>
      <c r="AT262" s="1005">
        <f t="shared" si="117"/>
        <v>22037</v>
      </c>
      <c r="AU262" s="1005">
        <v>190</v>
      </c>
      <c r="AV262" s="1005">
        <v>118.08</v>
      </c>
      <c r="AW262" s="1005">
        <v>152</v>
      </c>
      <c r="AX262" s="1005">
        <v>0.86539999999999995</v>
      </c>
      <c r="AY262" s="1024">
        <f t="shared" si="137"/>
        <v>0.23620991418247514</v>
      </c>
      <c r="AZ262" s="1005">
        <v>20082</v>
      </c>
      <c r="BA262" s="1005">
        <f t="shared" si="118"/>
        <v>51011</v>
      </c>
      <c r="BB262" s="1005">
        <f t="shared" si="119"/>
        <v>0</v>
      </c>
      <c r="BC262" s="1005">
        <v>190</v>
      </c>
      <c r="BD262" s="1005">
        <v>97.44</v>
      </c>
      <c r="BE262" s="1005">
        <v>152</v>
      </c>
      <c r="BF262" s="1005">
        <v>0.91249999999999998</v>
      </c>
      <c r="BG262" s="1024">
        <f t="shared" si="138"/>
        <v>0.18837067641294561</v>
      </c>
      <c r="BH262" s="1005">
        <v>13656</v>
      </c>
      <c r="BI262" s="1005">
        <f t="shared" si="120"/>
        <v>43497</v>
      </c>
      <c r="BJ262" s="1005">
        <f t="shared" si="121"/>
        <v>0</v>
      </c>
    </row>
    <row r="263" spans="1:62">
      <c r="A263" s="569" t="s">
        <v>2576</v>
      </c>
      <c r="B263" s="1004">
        <v>257</v>
      </c>
      <c r="C263" s="1005" t="s">
        <v>272</v>
      </c>
      <c r="D263" s="1005" t="s">
        <v>2203</v>
      </c>
      <c r="E263" s="1004" t="s">
        <v>1274</v>
      </c>
      <c r="F263" s="1005" t="s">
        <v>55</v>
      </c>
      <c r="G263" s="1004">
        <v>193</v>
      </c>
      <c r="H263" s="1005">
        <v>90.6</v>
      </c>
      <c r="I263" s="1005">
        <v>154.4</v>
      </c>
      <c r="J263" s="1005">
        <v>0.99639999999999995</v>
      </c>
      <c r="K263" s="1024">
        <f t="shared" si="132"/>
        <v>0.23004047093451069</v>
      </c>
      <c r="L263" s="1005">
        <v>15006</v>
      </c>
      <c r="M263" s="1005">
        <f t="shared" ref="M263:M326" si="139">+ROUND(24*30*H263*0.6,0)</f>
        <v>39139</v>
      </c>
      <c r="N263" s="1005">
        <f t="shared" ref="N263:N326" si="140">+MAX((L263-M263),0)</f>
        <v>0</v>
      </c>
      <c r="O263" s="1005">
        <v>193</v>
      </c>
      <c r="P263" s="1005">
        <v>88.56</v>
      </c>
      <c r="Q263" s="1005">
        <v>154.4</v>
      </c>
      <c r="R263" s="1005">
        <v>0.99560000000000004</v>
      </c>
      <c r="S263" s="1024">
        <f t="shared" si="133"/>
        <v>0.33133177433924876</v>
      </c>
      <c r="T263" s="1005">
        <v>21831</v>
      </c>
      <c r="U263" s="1005">
        <f t="shared" ref="U263:U326" si="141">+ROUND(24*31*P263*0.6,0)</f>
        <v>39533</v>
      </c>
      <c r="V263" s="1005">
        <f t="shared" ref="V263:V326" si="142">+MAX((T263-U263),0)</f>
        <v>0</v>
      </c>
      <c r="W263" s="1005">
        <v>193</v>
      </c>
      <c r="X263" s="1005">
        <v>93.48</v>
      </c>
      <c r="Y263" s="1005">
        <v>154.4</v>
      </c>
      <c r="Z263" s="1005">
        <v>0.99350000000000005</v>
      </c>
      <c r="AA263" s="1024">
        <f t="shared" si="134"/>
        <v>0.28446369990015685</v>
      </c>
      <c r="AB263" s="1005">
        <v>19146</v>
      </c>
      <c r="AC263" s="1005">
        <f t="shared" ref="AC263:AC326" si="143">+ROUND(24*30*X263*0.6,0)</f>
        <v>40383</v>
      </c>
      <c r="AD263" s="1005">
        <f t="shared" ref="AD263:AD326" si="144">+MAX((AB263-AC263),0)</f>
        <v>0</v>
      </c>
      <c r="AE263" s="1005">
        <v>193</v>
      </c>
      <c r="AF263" s="1005">
        <v>81.72</v>
      </c>
      <c r="AG263" s="1005">
        <v>154.4</v>
      </c>
      <c r="AH263" s="1005">
        <v>0.99160000000000004</v>
      </c>
      <c r="AI263" s="1024">
        <f t="shared" si="135"/>
        <v>0.33636690193106278</v>
      </c>
      <c r="AJ263" s="1005">
        <v>20451</v>
      </c>
      <c r="AK263" s="1005">
        <f t="shared" ref="AK263:AK326" si="145">+ROUND(24*31*AF263*0.6,0)</f>
        <v>36480</v>
      </c>
      <c r="AL263" s="1005">
        <f t="shared" ref="AL263:AL326" si="146">+MAX((AJ263-AK263),0)</f>
        <v>0</v>
      </c>
      <c r="AM263" s="1005">
        <v>193</v>
      </c>
      <c r="AN263" s="1005">
        <v>88.68</v>
      </c>
      <c r="AO263" s="1005">
        <v>154.4</v>
      </c>
      <c r="AP263" s="1005">
        <v>0.99060000000000004</v>
      </c>
      <c r="AQ263" s="1024">
        <f t="shared" si="136"/>
        <v>0.30078244358112532</v>
      </c>
      <c r="AR263" s="1005">
        <v>19845</v>
      </c>
      <c r="AS263" s="1005">
        <f t="shared" ref="AS263:AS326" si="147">+ROUND(24*31*AN263*0.6,0)</f>
        <v>39587</v>
      </c>
      <c r="AT263" s="1005">
        <f t="shared" ref="AT263:AT326" si="148">+MAX((AR263-AS263),0)</f>
        <v>0</v>
      </c>
      <c r="AU263" s="1005">
        <v>193</v>
      </c>
      <c r="AV263" s="1005">
        <v>88.2</v>
      </c>
      <c r="AW263" s="1005">
        <v>154.4</v>
      </c>
      <c r="AX263" s="1005">
        <v>0.9919</v>
      </c>
      <c r="AY263" s="1024">
        <f t="shared" si="137"/>
        <v>0.3553162005542958</v>
      </c>
      <c r="AZ263" s="1005">
        <v>22564</v>
      </c>
      <c r="BA263" s="1005">
        <f t="shared" ref="BA263:BA326" si="149">+ROUND(24*30*AV263*0.6,0)</f>
        <v>38102</v>
      </c>
      <c r="BB263" s="1005">
        <f t="shared" ref="BB263:BB326" si="150">+MAX((AZ263-BA263),0)</f>
        <v>0</v>
      </c>
      <c r="BC263" s="1005">
        <v>193</v>
      </c>
      <c r="BD263" s="1005">
        <v>79.680000000000007</v>
      </c>
      <c r="BE263" s="1005">
        <v>154.4</v>
      </c>
      <c r="BF263" s="1005">
        <v>0.99299999999999999</v>
      </c>
      <c r="BG263" s="1024">
        <f t="shared" si="138"/>
        <v>0.26066969490866693</v>
      </c>
      <c r="BH263" s="1005">
        <v>15453</v>
      </c>
      <c r="BI263" s="1005">
        <f t="shared" ref="BI263:BI326" si="151">+ROUND(24*31*BD263*0.6,0)</f>
        <v>35569</v>
      </c>
      <c r="BJ263" s="1005">
        <f t="shared" ref="BJ263:BJ326" si="152">+MAX((BH263-BI263),0)</f>
        <v>0</v>
      </c>
    </row>
    <row r="264" spans="1:62">
      <c r="A264" s="569" t="s">
        <v>2577</v>
      </c>
      <c r="B264" s="1004">
        <v>258</v>
      </c>
      <c r="C264" s="1005" t="s">
        <v>1927</v>
      </c>
      <c r="D264" s="1005" t="s">
        <v>2203</v>
      </c>
      <c r="E264" s="1004" t="s">
        <v>1274</v>
      </c>
      <c r="F264" s="1005" t="s">
        <v>55</v>
      </c>
      <c r="G264" s="1004">
        <v>193</v>
      </c>
      <c r="H264" s="1005">
        <v>63.2</v>
      </c>
      <c r="I264" s="1005">
        <v>154.4</v>
      </c>
      <c r="J264" s="1005">
        <v>0.99590000000000001</v>
      </c>
      <c r="K264" s="1024">
        <f t="shared" si="132"/>
        <v>0.5793776371308017</v>
      </c>
      <c r="L264" s="1005">
        <v>26364</v>
      </c>
      <c r="M264" s="1005">
        <f t="shared" si="139"/>
        <v>27302</v>
      </c>
      <c r="N264" s="1005">
        <f t="shared" si="140"/>
        <v>0</v>
      </c>
      <c r="O264" s="1005">
        <v>193</v>
      </c>
      <c r="P264" s="1005">
        <v>59.68</v>
      </c>
      <c r="Q264" s="1005">
        <v>154.4</v>
      </c>
      <c r="R264" s="1005">
        <v>0.9929</v>
      </c>
      <c r="S264" s="1024">
        <f t="shared" si="133"/>
        <v>0.43263894894635191</v>
      </c>
      <c r="T264" s="1005">
        <v>19210</v>
      </c>
      <c r="U264" s="1005">
        <f t="shared" si="141"/>
        <v>26641</v>
      </c>
      <c r="V264" s="1005">
        <f t="shared" si="142"/>
        <v>0</v>
      </c>
      <c r="W264" s="1005">
        <v>193</v>
      </c>
      <c r="X264" s="1005">
        <v>68.319999999999993</v>
      </c>
      <c r="Y264" s="1005">
        <v>154.4</v>
      </c>
      <c r="Z264" s="1005">
        <v>0.99319999999999997</v>
      </c>
      <c r="AA264" s="1024">
        <f t="shared" si="134"/>
        <v>0.32908860265417644</v>
      </c>
      <c r="AB264" s="1005">
        <v>16188</v>
      </c>
      <c r="AC264" s="1005">
        <f t="shared" si="143"/>
        <v>29514</v>
      </c>
      <c r="AD264" s="1005">
        <f t="shared" si="144"/>
        <v>0</v>
      </c>
      <c r="AE264" s="1005">
        <v>193</v>
      </c>
      <c r="AF264" s="1005">
        <v>58.56</v>
      </c>
      <c r="AG264" s="1005">
        <v>154.4</v>
      </c>
      <c r="AH264" s="1005">
        <v>0.98250000000000004</v>
      </c>
      <c r="AI264" s="1024">
        <f t="shared" si="135"/>
        <v>0.47855521769786707</v>
      </c>
      <c r="AJ264" s="1005">
        <v>20850</v>
      </c>
      <c r="AK264" s="1005">
        <f t="shared" si="145"/>
        <v>26141</v>
      </c>
      <c r="AL264" s="1005">
        <f t="shared" si="146"/>
        <v>0</v>
      </c>
      <c r="AM264" s="1005">
        <v>193</v>
      </c>
      <c r="AN264" s="1005">
        <v>56.64</v>
      </c>
      <c r="AO264" s="1005">
        <v>154.4</v>
      </c>
      <c r="AP264" s="1005">
        <v>0.99060000000000004</v>
      </c>
      <c r="AQ264" s="1024">
        <f t="shared" si="136"/>
        <v>0.46392799647652022</v>
      </c>
      <c r="AR264" s="1005">
        <v>19550</v>
      </c>
      <c r="AS264" s="1005">
        <f t="shared" si="147"/>
        <v>25284</v>
      </c>
      <c r="AT264" s="1005">
        <f t="shared" si="148"/>
        <v>0</v>
      </c>
      <c r="AU264" s="1005">
        <v>193</v>
      </c>
      <c r="AV264" s="1005">
        <v>51.04</v>
      </c>
      <c r="AW264" s="1005">
        <v>154.4</v>
      </c>
      <c r="AX264" s="1005">
        <v>0.9919</v>
      </c>
      <c r="AY264" s="1024">
        <f t="shared" si="137"/>
        <v>0.59245471960989193</v>
      </c>
      <c r="AZ264" s="1005">
        <v>21772</v>
      </c>
      <c r="BA264" s="1005">
        <f t="shared" si="149"/>
        <v>22049</v>
      </c>
      <c r="BB264" s="1005">
        <f t="shared" si="150"/>
        <v>0</v>
      </c>
      <c r="BC264" s="1005">
        <v>193</v>
      </c>
      <c r="BD264" s="1005">
        <v>45.12</v>
      </c>
      <c r="BE264" s="1005">
        <v>154.4</v>
      </c>
      <c r="BF264" s="1005">
        <v>0.98550000000000004</v>
      </c>
      <c r="BG264" s="1024">
        <f t="shared" si="138"/>
        <v>0.51243279569892475</v>
      </c>
      <c r="BH264" s="1005">
        <v>17202</v>
      </c>
      <c r="BI264" s="1005">
        <f t="shared" si="151"/>
        <v>20142</v>
      </c>
      <c r="BJ264" s="1005">
        <f t="shared" si="152"/>
        <v>0</v>
      </c>
    </row>
    <row r="265" spans="1:62">
      <c r="A265" s="569" t="s">
        <v>2578</v>
      </c>
      <c r="B265" s="1004">
        <v>259</v>
      </c>
      <c r="C265" s="1005" t="s">
        <v>948</v>
      </c>
      <c r="D265" s="1005" t="s">
        <v>2203</v>
      </c>
      <c r="E265" s="1004" t="s">
        <v>1274</v>
      </c>
      <c r="F265" s="1005" t="s">
        <v>55</v>
      </c>
      <c r="G265" s="1004">
        <v>193</v>
      </c>
      <c r="H265" s="1005">
        <v>75.599999999999994</v>
      </c>
      <c r="I265" s="1005">
        <v>154.4</v>
      </c>
      <c r="J265" s="1005">
        <v>0.99939999999999996</v>
      </c>
      <c r="K265" s="1024">
        <f t="shared" si="132"/>
        <v>0.2992724867724868</v>
      </c>
      <c r="L265" s="1005">
        <v>16290</v>
      </c>
      <c r="M265" s="1005">
        <f t="shared" si="139"/>
        <v>32659</v>
      </c>
      <c r="N265" s="1005">
        <f t="shared" si="140"/>
        <v>0</v>
      </c>
      <c r="O265" s="1005">
        <v>193</v>
      </c>
      <c r="P265" s="1005">
        <v>67.8</v>
      </c>
      <c r="Q265" s="1005">
        <v>154.4</v>
      </c>
      <c r="R265" s="1005">
        <v>0.99950000000000006</v>
      </c>
      <c r="S265" s="1024">
        <f t="shared" si="133"/>
        <v>0.3015074380689568</v>
      </c>
      <c r="T265" s="1005">
        <v>15209</v>
      </c>
      <c r="U265" s="1005">
        <f t="shared" si="141"/>
        <v>30266</v>
      </c>
      <c r="V265" s="1005">
        <f t="shared" si="142"/>
        <v>0</v>
      </c>
      <c r="W265" s="1005">
        <v>193</v>
      </c>
      <c r="X265" s="1005">
        <v>79.08</v>
      </c>
      <c r="Y265" s="1005">
        <v>154.4</v>
      </c>
      <c r="Z265" s="1005">
        <v>0.99919999999999998</v>
      </c>
      <c r="AA265" s="1024">
        <f t="shared" si="134"/>
        <v>0.3185065756196257</v>
      </c>
      <c r="AB265" s="1005">
        <v>18135</v>
      </c>
      <c r="AC265" s="1005">
        <f t="shared" si="143"/>
        <v>34163</v>
      </c>
      <c r="AD265" s="1005">
        <f t="shared" si="144"/>
        <v>0</v>
      </c>
      <c r="AE265" s="1005">
        <v>193</v>
      </c>
      <c r="AF265" s="1005">
        <v>61.44</v>
      </c>
      <c r="AG265" s="1005">
        <v>154.4</v>
      </c>
      <c r="AH265" s="1005">
        <v>0.99909999999999999</v>
      </c>
      <c r="AI265" s="1024">
        <f t="shared" si="135"/>
        <v>0.27415504592293904</v>
      </c>
      <c r="AJ265" s="1005">
        <v>12532</v>
      </c>
      <c r="AK265" s="1005">
        <f t="shared" si="145"/>
        <v>27427</v>
      </c>
      <c r="AL265" s="1005">
        <f t="shared" si="146"/>
        <v>0</v>
      </c>
      <c r="AM265" s="1005">
        <v>193</v>
      </c>
      <c r="AN265" s="1005">
        <v>11.16</v>
      </c>
      <c r="AO265" s="1005">
        <v>154.4</v>
      </c>
      <c r="AP265" s="1005">
        <v>0.99870000000000003</v>
      </c>
      <c r="AQ265" s="1024">
        <f t="shared" si="136"/>
        <v>1.7798300381546999</v>
      </c>
      <c r="AR265" s="1005">
        <v>14778</v>
      </c>
      <c r="AS265" s="1005">
        <f t="shared" si="147"/>
        <v>4982</v>
      </c>
      <c r="AT265" s="1005">
        <f t="shared" si="148"/>
        <v>9796</v>
      </c>
      <c r="AU265" s="1005">
        <v>193</v>
      </c>
      <c r="AV265" s="1005">
        <v>66.36</v>
      </c>
      <c r="AW265" s="1005">
        <v>154.4</v>
      </c>
      <c r="AX265" s="1005">
        <v>0.999</v>
      </c>
      <c r="AY265" s="1024">
        <f t="shared" si="137"/>
        <v>0.23901614091487511</v>
      </c>
      <c r="AZ265" s="1005">
        <v>11420</v>
      </c>
      <c r="BA265" s="1005">
        <f t="shared" si="149"/>
        <v>28668</v>
      </c>
      <c r="BB265" s="1005">
        <f t="shared" si="150"/>
        <v>0</v>
      </c>
      <c r="BC265" s="1005">
        <v>193</v>
      </c>
      <c r="BD265" s="1005">
        <v>52.2</v>
      </c>
      <c r="BE265" s="1005">
        <v>154.4</v>
      </c>
      <c r="BF265" s="1005">
        <v>0.99809999999999999</v>
      </c>
      <c r="BG265" s="1024">
        <f t="shared" si="138"/>
        <v>0.30272834013100974</v>
      </c>
      <c r="BH265" s="1005">
        <v>11757</v>
      </c>
      <c r="BI265" s="1005">
        <f t="shared" si="151"/>
        <v>23302</v>
      </c>
      <c r="BJ265" s="1005">
        <f t="shared" si="152"/>
        <v>0</v>
      </c>
    </row>
    <row r="266" spans="1:62">
      <c r="A266" s="569" t="s">
        <v>2579</v>
      </c>
      <c r="B266" s="1004">
        <v>260</v>
      </c>
      <c r="C266" s="1005" t="s">
        <v>759</v>
      </c>
      <c r="D266" s="1005" t="s">
        <v>2011</v>
      </c>
      <c r="E266" s="1004" t="s">
        <v>1274</v>
      </c>
      <c r="F266" s="1005" t="s">
        <v>55</v>
      </c>
      <c r="G266" s="1004">
        <v>195</v>
      </c>
      <c r="H266" s="1005">
        <v>175.6</v>
      </c>
      <c r="I266" s="1005">
        <v>175.6</v>
      </c>
      <c r="J266" s="1005">
        <v>0.8518</v>
      </c>
      <c r="K266" s="1024">
        <f t="shared" si="132"/>
        <v>0.2526733738294103</v>
      </c>
      <c r="L266" s="1005">
        <v>31946</v>
      </c>
      <c r="M266" s="1005">
        <f t="shared" si="139"/>
        <v>75859</v>
      </c>
      <c r="N266" s="1005">
        <f t="shared" si="140"/>
        <v>0</v>
      </c>
      <c r="O266" s="1005">
        <v>195</v>
      </c>
      <c r="P266" s="1005">
        <v>157.19999999999999</v>
      </c>
      <c r="Q266" s="1005">
        <v>157.19999999999999</v>
      </c>
      <c r="R266" s="1005">
        <v>0.8075</v>
      </c>
      <c r="S266" s="1024">
        <f t="shared" si="133"/>
        <v>0.30007660948315962</v>
      </c>
      <c r="T266" s="1005">
        <v>35096</v>
      </c>
      <c r="U266" s="1005">
        <f t="shared" si="141"/>
        <v>70174</v>
      </c>
      <c r="V266" s="1005">
        <f t="shared" si="142"/>
        <v>0</v>
      </c>
      <c r="W266" s="1005">
        <v>195</v>
      </c>
      <c r="X266" s="1005">
        <v>155.6</v>
      </c>
      <c r="Y266" s="1005">
        <v>156</v>
      </c>
      <c r="Z266" s="1005">
        <v>0.81310000000000004</v>
      </c>
      <c r="AA266" s="1024">
        <f t="shared" si="134"/>
        <v>0.17802056555269924</v>
      </c>
      <c r="AB266" s="1005">
        <v>19944</v>
      </c>
      <c r="AC266" s="1005">
        <f t="shared" si="143"/>
        <v>67219</v>
      </c>
      <c r="AD266" s="1005">
        <f t="shared" si="144"/>
        <v>0</v>
      </c>
      <c r="AE266" s="1005">
        <v>195</v>
      </c>
      <c r="AF266" s="1005">
        <v>173.2</v>
      </c>
      <c r="AG266" s="1005">
        <v>173.2</v>
      </c>
      <c r="AH266" s="1005">
        <v>0.71060000000000001</v>
      </c>
      <c r="AI266" s="1024">
        <f t="shared" si="135"/>
        <v>0.11378169311380965</v>
      </c>
      <c r="AJ266" s="1005">
        <v>14662</v>
      </c>
      <c r="AK266" s="1005">
        <f t="shared" si="145"/>
        <v>77316</v>
      </c>
      <c r="AL266" s="1005">
        <f t="shared" si="146"/>
        <v>0</v>
      </c>
      <c r="AM266" s="1005">
        <v>195</v>
      </c>
      <c r="AN266" s="1005">
        <v>9.6</v>
      </c>
      <c r="AO266" s="1005">
        <v>156</v>
      </c>
      <c r="AP266" s="1005">
        <v>0.99829999999999997</v>
      </c>
      <c r="AQ266" s="1024">
        <f t="shared" si="136"/>
        <v>0.16941084229390682</v>
      </c>
      <c r="AR266" s="1005">
        <v>1210</v>
      </c>
      <c r="AS266" s="1005">
        <f t="shared" si="147"/>
        <v>4285</v>
      </c>
      <c r="AT266" s="1005">
        <f t="shared" si="148"/>
        <v>0</v>
      </c>
      <c r="AU266" s="1005">
        <v>195</v>
      </c>
      <c r="AV266" s="1005">
        <v>157.36000000000001</v>
      </c>
      <c r="AW266" s="1005">
        <v>157.36000000000001</v>
      </c>
      <c r="AX266" s="1005">
        <v>0.73</v>
      </c>
      <c r="AY266" s="1024">
        <f t="shared" si="137"/>
        <v>2.1641812122239167E-2</v>
      </c>
      <c r="AZ266" s="1005">
        <v>2452</v>
      </c>
      <c r="BA266" s="1005">
        <f t="shared" si="149"/>
        <v>67980</v>
      </c>
      <c r="BB266" s="1005">
        <f t="shared" si="150"/>
        <v>0</v>
      </c>
      <c r="BC266" s="1005">
        <v>195</v>
      </c>
      <c r="BD266" s="1005">
        <v>162.80000000000001</v>
      </c>
      <c r="BE266" s="1005">
        <v>162.80000000000001</v>
      </c>
      <c r="BF266" s="1005">
        <v>0.83530000000000004</v>
      </c>
      <c r="BG266" s="1024">
        <f t="shared" si="138"/>
        <v>0.10421620300652558</v>
      </c>
      <c r="BH266" s="1005">
        <v>12623</v>
      </c>
      <c r="BI266" s="1005">
        <f t="shared" si="151"/>
        <v>72674</v>
      </c>
      <c r="BJ266" s="1005">
        <f t="shared" si="152"/>
        <v>0</v>
      </c>
    </row>
    <row r="267" spans="1:62">
      <c r="A267" s="569" t="s">
        <v>2580</v>
      </c>
      <c r="B267" s="1004">
        <v>261</v>
      </c>
      <c r="C267" s="1005" t="s">
        <v>302</v>
      </c>
      <c r="D267" s="1005" t="s">
        <v>2011</v>
      </c>
      <c r="E267" s="1004" t="s">
        <v>1274</v>
      </c>
      <c r="F267" s="1005" t="s">
        <v>55</v>
      </c>
      <c r="G267" s="1004">
        <v>195</v>
      </c>
      <c r="H267" s="1005">
        <v>148.96</v>
      </c>
      <c r="I267" s="1005">
        <v>156</v>
      </c>
      <c r="J267" s="1005">
        <v>0.72160000000000002</v>
      </c>
      <c r="K267" s="1024">
        <f t="shared" si="132"/>
        <v>0.42563626327724069</v>
      </c>
      <c r="L267" s="1005">
        <v>45650</v>
      </c>
      <c r="M267" s="1005">
        <f t="shared" si="139"/>
        <v>64351</v>
      </c>
      <c r="N267" s="1005">
        <f t="shared" si="140"/>
        <v>0</v>
      </c>
      <c r="O267" s="1005">
        <v>195</v>
      </c>
      <c r="P267" s="1005">
        <v>161.19999999999999</v>
      </c>
      <c r="Q267" s="1005">
        <v>161.19999999999999</v>
      </c>
      <c r="R267" s="1005">
        <v>0.74099999999999999</v>
      </c>
      <c r="S267" s="1024">
        <f t="shared" si="133"/>
        <v>0.47212272205768568</v>
      </c>
      <c r="T267" s="1005">
        <v>56623</v>
      </c>
      <c r="U267" s="1005">
        <f t="shared" si="141"/>
        <v>71960</v>
      </c>
      <c r="V267" s="1005">
        <f t="shared" si="142"/>
        <v>0</v>
      </c>
      <c r="W267" s="1005">
        <v>195</v>
      </c>
      <c r="X267" s="1005">
        <v>165.44</v>
      </c>
      <c r="Y267" s="1005">
        <v>165.44</v>
      </c>
      <c r="Z267" s="1005">
        <v>0.72589999999999999</v>
      </c>
      <c r="AA267" s="1024">
        <f t="shared" si="134"/>
        <v>0.33229569632495165</v>
      </c>
      <c r="AB267" s="1005">
        <v>39582</v>
      </c>
      <c r="AC267" s="1005">
        <f t="shared" si="143"/>
        <v>71470</v>
      </c>
      <c r="AD267" s="1005">
        <f t="shared" si="144"/>
        <v>0</v>
      </c>
      <c r="AE267" s="1005">
        <v>195</v>
      </c>
      <c r="AF267" s="1005">
        <v>174.72</v>
      </c>
      <c r="AG267" s="1005">
        <v>174.72</v>
      </c>
      <c r="AH267" s="1005">
        <v>0.74580000000000002</v>
      </c>
      <c r="AI267" s="1024">
        <f t="shared" si="135"/>
        <v>0.38328606876993976</v>
      </c>
      <c r="AJ267" s="1005">
        <v>49824</v>
      </c>
      <c r="AK267" s="1005">
        <f t="shared" si="145"/>
        <v>77995</v>
      </c>
      <c r="AL267" s="1005">
        <f t="shared" si="146"/>
        <v>0</v>
      </c>
      <c r="AM267" s="1005">
        <v>195</v>
      </c>
      <c r="AN267" s="1005">
        <v>151.76</v>
      </c>
      <c r="AO267" s="1005">
        <v>156</v>
      </c>
      <c r="AP267" s="1005">
        <v>0.72060000000000002</v>
      </c>
      <c r="AQ267" s="1024">
        <f t="shared" si="136"/>
        <v>0.17731024084434394</v>
      </c>
      <c r="AR267" s="1005">
        <v>20020</v>
      </c>
      <c r="AS267" s="1005">
        <f t="shared" si="147"/>
        <v>67746</v>
      </c>
      <c r="AT267" s="1005">
        <f t="shared" si="148"/>
        <v>0</v>
      </c>
      <c r="AU267" s="1005">
        <v>195</v>
      </c>
      <c r="AV267" s="1005">
        <v>160.80000000000001</v>
      </c>
      <c r="AW267" s="1005">
        <v>160.80000000000001</v>
      </c>
      <c r="AX267" s="1005">
        <v>0.7399</v>
      </c>
      <c r="AY267" s="1024">
        <f t="shared" si="137"/>
        <v>0.17117537313432835</v>
      </c>
      <c r="AZ267" s="1005">
        <v>19818</v>
      </c>
      <c r="BA267" s="1005">
        <f t="shared" si="149"/>
        <v>69466</v>
      </c>
      <c r="BB267" s="1005">
        <f t="shared" si="150"/>
        <v>0</v>
      </c>
      <c r="BC267" s="1005">
        <v>195</v>
      </c>
      <c r="BD267" s="1005">
        <v>42.16</v>
      </c>
      <c r="BE267" s="1005">
        <v>156</v>
      </c>
      <c r="BF267" s="1005">
        <v>0.67769999999999997</v>
      </c>
      <c r="BG267" s="1024">
        <f t="shared" si="138"/>
        <v>5.8277733570014902E-2</v>
      </c>
      <c r="BH267" s="1005">
        <v>1828</v>
      </c>
      <c r="BI267" s="1005">
        <f t="shared" si="151"/>
        <v>18820</v>
      </c>
      <c r="BJ267" s="1005">
        <f t="shared" si="152"/>
        <v>0</v>
      </c>
    </row>
    <row r="268" spans="1:62">
      <c r="A268" s="569" t="s">
        <v>2581</v>
      </c>
      <c r="B268" s="1004">
        <v>262</v>
      </c>
      <c r="C268" s="1005" t="s">
        <v>1755</v>
      </c>
      <c r="D268" s="1005" t="s">
        <v>2054</v>
      </c>
      <c r="E268" s="1004" t="s">
        <v>1274</v>
      </c>
      <c r="F268" s="1005" t="s">
        <v>55</v>
      </c>
      <c r="G268" s="1004">
        <v>200</v>
      </c>
      <c r="H268" s="1005">
        <v>284.48</v>
      </c>
      <c r="I268" s="1005">
        <v>284.48</v>
      </c>
      <c r="J268" s="1005">
        <v>0.75309999999999999</v>
      </c>
      <c r="K268" s="1024">
        <f t="shared" si="132"/>
        <v>0.30846730096237968</v>
      </c>
      <c r="L268" s="1005">
        <v>63182</v>
      </c>
      <c r="M268" s="1005">
        <f t="shared" si="139"/>
        <v>122895</v>
      </c>
      <c r="N268" s="1005">
        <f t="shared" si="140"/>
        <v>0</v>
      </c>
      <c r="O268" s="1005">
        <v>200</v>
      </c>
      <c r="P268" s="1005">
        <v>278.56</v>
      </c>
      <c r="Q268" s="1005">
        <v>278.56</v>
      </c>
      <c r="R268" s="1005">
        <v>0.72440000000000004</v>
      </c>
      <c r="S268" s="1024">
        <f t="shared" si="133"/>
        <v>0.37961165873030578</v>
      </c>
      <c r="T268" s="1005">
        <v>78674</v>
      </c>
      <c r="U268" s="1005">
        <f t="shared" si="141"/>
        <v>124349</v>
      </c>
      <c r="V268" s="1005">
        <f t="shared" si="142"/>
        <v>0</v>
      </c>
      <c r="W268" s="1005">
        <v>200</v>
      </c>
      <c r="X268" s="1005">
        <v>200.16</v>
      </c>
      <c r="Y268" s="1005">
        <v>200.16</v>
      </c>
      <c r="Z268" s="1005">
        <v>0.71150000000000002</v>
      </c>
      <c r="AA268" s="1024">
        <f t="shared" si="134"/>
        <v>0.22801203481659116</v>
      </c>
      <c r="AB268" s="1005">
        <v>32860</v>
      </c>
      <c r="AC268" s="1005">
        <f t="shared" si="143"/>
        <v>86469</v>
      </c>
      <c r="AD268" s="1005">
        <f t="shared" si="144"/>
        <v>0</v>
      </c>
      <c r="AE268" s="1005">
        <v>200</v>
      </c>
      <c r="AF268" s="1005">
        <v>73.760000000000005</v>
      </c>
      <c r="AG268" s="1005">
        <v>200</v>
      </c>
      <c r="AH268" s="1005">
        <v>0.83199999999999996</v>
      </c>
      <c r="AI268" s="1024">
        <f t="shared" si="135"/>
        <v>0.16101334173022647</v>
      </c>
      <c r="AJ268" s="1005">
        <v>8836</v>
      </c>
      <c r="AK268" s="1005">
        <f t="shared" si="145"/>
        <v>32926</v>
      </c>
      <c r="AL268" s="1005">
        <f t="shared" si="146"/>
        <v>0</v>
      </c>
      <c r="AM268" s="1005">
        <v>200</v>
      </c>
      <c r="AN268" s="1005">
        <v>94.72</v>
      </c>
      <c r="AO268" s="1005">
        <v>200</v>
      </c>
      <c r="AP268" s="1005">
        <v>0.78059999999999996</v>
      </c>
      <c r="AQ268" s="1024">
        <f t="shared" si="136"/>
        <v>0.30835081553327526</v>
      </c>
      <c r="AR268" s="1005">
        <v>21730</v>
      </c>
      <c r="AS268" s="1005">
        <f t="shared" si="147"/>
        <v>42283</v>
      </c>
      <c r="AT268" s="1005">
        <f t="shared" si="148"/>
        <v>0</v>
      </c>
      <c r="AU268" s="1005">
        <v>200</v>
      </c>
      <c r="AV268" s="1005">
        <v>104.16</v>
      </c>
      <c r="AW268" s="1005">
        <v>200</v>
      </c>
      <c r="AX268" s="1005">
        <v>0.77349999999999997</v>
      </c>
      <c r="AY268" s="1024">
        <f t="shared" si="137"/>
        <v>0.41183969107356205</v>
      </c>
      <c r="AZ268" s="1005">
        <v>30886</v>
      </c>
      <c r="BA268" s="1005">
        <f t="shared" si="149"/>
        <v>44997</v>
      </c>
      <c r="BB268" s="1005">
        <f t="shared" si="150"/>
        <v>0</v>
      </c>
      <c r="BC268" s="1005">
        <v>200</v>
      </c>
      <c r="BD268" s="1005">
        <v>111.04</v>
      </c>
      <c r="BE268" s="1005">
        <v>200</v>
      </c>
      <c r="BF268" s="1005">
        <v>0.75349999999999995</v>
      </c>
      <c r="BG268" s="1024">
        <f t="shared" si="138"/>
        <v>0.32314229493972912</v>
      </c>
      <c r="BH268" s="1005">
        <v>26696</v>
      </c>
      <c r="BI268" s="1005">
        <f t="shared" si="151"/>
        <v>49568</v>
      </c>
      <c r="BJ268" s="1005">
        <f t="shared" si="152"/>
        <v>0</v>
      </c>
    </row>
    <row r="269" spans="1:62">
      <c r="A269" s="569" t="s">
        <v>2582</v>
      </c>
      <c r="B269" s="1004">
        <v>263</v>
      </c>
      <c r="C269" s="1005" t="s">
        <v>665</v>
      </c>
      <c r="D269" s="1005" t="s">
        <v>2011</v>
      </c>
      <c r="E269" s="1004" t="s">
        <v>1274</v>
      </c>
      <c r="F269" s="1005" t="s">
        <v>55</v>
      </c>
      <c r="G269" s="1004">
        <v>200</v>
      </c>
      <c r="H269" s="1005">
        <v>228.8</v>
      </c>
      <c r="I269" s="1005">
        <v>228.8</v>
      </c>
      <c r="J269" s="1005">
        <v>0.80830000000000002</v>
      </c>
      <c r="K269" s="1024">
        <f t="shared" si="132"/>
        <v>0.23266317016317017</v>
      </c>
      <c r="L269" s="1005">
        <v>38328</v>
      </c>
      <c r="M269" s="1005">
        <f t="shared" si="139"/>
        <v>98842</v>
      </c>
      <c r="N269" s="1005">
        <f t="shared" si="140"/>
        <v>0</v>
      </c>
      <c r="O269" s="1005">
        <v>200</v>
      </c>
      <c r="P269" s="1005">
        <v>260</v>
      </c>
      <c r="Q269" s="1005">
        <v>260</v>
      </c>
      <c r="R269" s="1005">
        <v>0.93540000000000001</v>
      </c>
      <c r="S269" s="1024">
        <f t="shared" si="133"/>
        <v>0.35442514474772541</v>
      </c>
      <c r="T269" s="1005">
        <v>68560</v>
      </c>
      <c r="U269" s="1005">
        <f t="shared" si="141"/>
        <v>116064</v>
      </c>
      <c r="V269" s="1005">
        <f t="shared" si="142"/>
        <v>0</v>
      </c>
      <c r="W269" s="1005">
        <v>200</v>
      </c>
      <c r="X269" s="1005">
        <v>309.44</v>
      </c>
      <c r="Y269" s="1005">
        <v>309.44</v>
      </c>
      <c r="Z269" s="1005">
        <v>0.91900000000000004</v>
      </c>
      <c r="AA269" s="1024">
        <f t="shared" si="134"/>
        <v>0.50975597495116631</v>
      </c>
      <c r="AB269" s="1005">
        <v>113572</v>
      </c>
      <c r="AC269" s="1005">
        <f t="shared" si="143"/>
        <v>133678</v>
      </c>
      <c r="AD269" s="1005">
        <f t="shared" si="144"/>
        <v>0</v>
      </c>
      <c r="AE269" s="1005">
        <v>200</v>
      </c>
      <c r="AF269" s="1005">
        <v>305.76</v>
      </c>
      <c r="AG269" s="1005">
        <v>305.76</v>
      </c>
      <c r="AH269" s="1005">
        <v>0.91720000000000002</v>
      </c>
      <c r="AI269" s="1024">
        <f t="shared" si="135"/>
        <v>0.54753394327127047</v>
      </c>
      <c r="AJ269" s="1005">
        <v>124556</v>
      </c>
      <c r="AK269" s="1005">
        <f t="shared" si="145"/>
        <v>136491</v>
      </c>
      <c r="AL269" s="1005">
        <f t="shared" si="146"/>
        <v>0</v>
      </c>
      <c r="AM269" s="1005">
        <v>200</v>
      </c>
      <c r="AN269" s="1005">
        <v>176.8</v>
      </c>
      <c r="AO269" s="1005">
        <v>176.8</v>
      </c>
      <c r="AP269" s="1005">
        <v>0.90449999999999997</v>
      </c>
      <c r="AQ269" s="1024">
        <f t="shared" si="136"/>
        <v>0.63699642387972555</v>
      </c>
      <c r="AR269" s="1005">
        <v>83790</v>
      </c>
      <c r="AS269" s="1005">
        <f t="shared" si="147"/>
        <v>78924</v>
      </c>
      <c r="AT269" s="1005">
        <f t="shared" si="148"/>
        <v>4866</v>
      </c>
      <c r="AU269" s="1005">
        <v>200</v>
      </c>
      <c r="AV269" s="1005">
        <v>329.44</v>
      </c>
      <c r="AW269" s="1005">
        <v>329.44</v>
      </c>
      <c r="AX269" s="1005">
        <v>0.8528</v>
      </c>
      <c r="AY269" s="1024">
        <f t="shared" si="137"/>
        <v>0.32845299767956398</v>
      </c>
      <c r="AZ269" s="1005">
        <v>77908</v>
      </c>
      <c r="BA269" s="1005">
        <f t="shared" si="149"/>
        <v>142318</v>
      </c>
      <c r="BB269" s="1005">
        <f t="shared" si="150"/>
        <v>0</v>
      </c>
      <c r="BC269" s="1005">
        <v>200</v>
      </c>
      <c r="BD269" s="1005">
        <v>277.12</v>
      </c>
      <c r="BE269" s="1005">
        <v>277.12</v>
      </c>
      <c r="BF269" s="1005">
        <v>0.82550000000000001</v>
      </c>
      <c r="BG269" s="1024">
        <f t="shared" si="138"/>
        <v>0.37258227482678985</v>
      </c>
      <c r="BH269" s="1005">
        <v>76818</v>
      </c>
      <c r="BI269" s="1005">
        <f t="shared" si="151"/>
        <v>123706</v>
      </c>
      <c r="BJ269" s="1005">
        <f t="shared" si="152"/>
        <v>0</v>
      </c>
    </row>
    <row r="270" spans="1:62">
      <c r="A270" s="569" t="s">
        <v>2583</v>
      </c>
      <c r="B270" s="1004">
        <v>264</v>
      </c>
      <c r="C270" s="1005" t="s">
        <v>953</v>
      </c>
      <c r="D270" s="1005" t="s">
        <v>2011</v>
      </c>
      <c r="E270" s="1004" t="s">
        <v>1274</v>
      </c>
      <c r="F270" s="1005" t="s">
        <v>55</v>
      </c>
      <c r="G270" s="1004">
        <v>200</v>
      </c>
      <c r="H270" s="1005">
        <v>88</v>
      </c>
      <c r="I270" s="1005">
        <v>160</v>
      </c>
      <c r="J270" s="1005">
        <v>0.95889999999999997</v>
      </c>
      <c r="K270" s="1024">
        <f t="shared" si="132"/>
        <v>0.47645202020202021</v>
      </c>
      <c r="L270" s="1005">
        <v>30188</v>
      </c>
      <c r="M270" s="1005">
        <f t="shared" si="139"/>
        <v>38016</v>
      </c>
      <c r="N270" s="1005">
        <f t="shared" si="140"/>
        <v>0</v>
      </c>
      <c r="O270" s="1005">
        <v>200</v>
      </c>
      <c r="P270" s="1005">
        <v>82.4</v>
      </c>
      <c r="Q270" s="1005">
        <v>160</v>
      </c>
      <c r="R270" s="1005">
        <v>0.95820000000000005</v>
      </c>
      <c r="S270" s="1024">
        <f t="shared" si="133"/>
        <v>0.48791627518530112</v>
      </c>
      <c r="T270" s="1005">
        <v>29912</v>
      </c>
      <c r="U270" s="1005">
        <f t="shared" si="141"/>
        <v>36783</v>
      </c>
      <c r="V270" s="1005">
        <f t="shared" si="142"/>
        <v>0</v>
      </c>
      <c r="W270" s="1005">
        <v>200</v>
      </c>
      <c r="X270" s="1005">
        <v>78.400000000000006</v>
      </c>
      <c r="Y270" s="1005">
        <v>160</v>
      </c>
      <c r="Z270" s="1005">
        <v>0.95720000000000005</v>
      </c>
      <c r="AA270" s="1024">
        <f t="shared" si="134"/>
        <v>0.50361394557823125</v>
      </c>
      <c r="AB270" s="1005">
        <v>28428</v>
      </c>
      <c r="AC270" s="1005">
        <f t="shared" si="143"/>
        <v>33869</v>
      </c>
      <c r="AD270" s="1005">
        <f t="shared" si="144"/>
        <v>0</v>
      </c>
      <c r="AE270" s="1005">
        <v>200</v>
      </c>
      <c r="AF270" s="1005">
        <v>84</v>
      </c>
      <c r="AG270" s="1005">
        <v>160</v>
      </c>
      <c r="AH270" s="1005">
        <v>0.95740000000000003</v>
      </c>
      <c r="AI270" s="1024">
        <f t="shared" si="135"/>
        <v>0.50256016385048641</v>
      </c>
      <c r="AJ270" s="1005">
        <v>31408</v>
      </c>
      <c r="AK270" s="1005">
        <f t="shared" si="145"/>
        <v>37498</v>
      </c>
      <c r="AL270" s="1005">
        <f t="shared" si="146"/>
        <v>0</v>
      </c>
      <c r="AM270" s="1005">
        <v>200</v>
      </c>
      <c r="AN270" s="1005">
        <v>84</v>
      </c>
      <c r="AO270" s="1005">
        <v>160</v>
      </c>
      <c r="AP270" s="1005">
        <v>0.95489999999999997</v>
      </c>
      <c r="AQ270" s="1024">
        <f t="shared" si="136"/>
        <v>0.44604454685099848</v>
      </c>
      <c r="AR270" s="1005">
        <v>27876</v>
      </c>
      <c r="AS270" s="1005">
        <f t="shared" si="147"/>
        <v>37498</v>
      </c>
      <c r="AT270" s="1005">
        <f t="shared" si="148"/>
        <v>0</v>
      </c>
      <c r="AU270" s="1005">
        <v>200</v>
      </c>
      <c r="AV270" s="1005">
        <v>81.599999999999994</v>
      </c>
      <c r="AW270" s="1005">
        <v>160</v>
      </c>
      <c r="AX270" s="1005">
        <v>0.95369999999999999</v>
      </c>
      <c r="AY270" s="1024">
        <f t="shared" si="137"/>
        <v>0.4375680827886711</v>
      </c>
      <c r="AZ270" s="1005">
        <v>25708</v>
      </c>
      <c r="BA270" s="1005">
        <f t="shared" si="149"/>
        <v>35251</v>
      </c>
      <c r="BB270" s="1005">
        <f t="shared" si="150"/>
        <v>0</v>
      </c>
      <c r="BC270" s="1005">
        <v>200</v>
      </c>
      <c r="BD270" s="1005">
        <v>70.400000000000006</v>
      </c>
      <c r="BE270" s="1005">
        <v>160</v>
      </c>
      <c r="BF270" s="1005">
        <v>0.94899999999999995</v>
      </c>
      <c r="BG270" s="1024">
        <f t="shared" si="138"/>
        <v>0.51861864613880737</v>
      </c>
      <c r="BH270" s="1005">
        <v>27164</v>
      </c>
      <c r="BI270" s="1005">
        <f t="shared" si="151"/>
        <v>31427</v>
      </c>
      <c r="BJ270" s="1005">
        <f t="shared" si="152"/>
        <v>0</v>
      </c>
    </row>
    <row r="271" spans="1:62">
      <c r="A271" s="569" t="s">
        <v>2584</v>
      </c>
      <c r="B271" s="1004">
        <v>265</v>
      </c>
      <c r="C271" s="1005" t="s">
        <v>1756</v>
      </c>
      <c r="D271" s="1005" t="s">
        <v>2011</v>
      </c>
      <c r="E271" s="1004" t="s">
        <v>1274</v>
      </c>
      <c r="F271" s="1005" t="s">
        <v>55</v>
      </c>
      <c r="G271" s="1004">
        <v>200</v>
      </c>
      <c r="H271" s="1005">
        <v>120.8</v>
      </c>
      <c r="I271" s="1005">
        <v>160</v>
      </c>
      <c r="J271" s="1005">
        <v>0.93010000000000004</v>
      </c>
      <c r="K271" s="1024">
        <f t="shared" si="132"/>
        <v>0.26439477557027224</v>
      </c>
      <c r="L271" s="1005">
        <v>22996</v>
      </c>
      <c r="M271" s="1005">
        <f t="shared" si="139"/>
        <v>52186</v>
      </c>
      <c r="N271" s="1005">
        <f t="shared" si="140"/>
        <v>0</v>
      </c>
      <c r="O271" s="1005">
        <v>200</v>
      </c>
      <c r="P271" s="1005">
        <v>116</v>
      </c>
      <c r="Q271" s="1005">
        <v>160</v>
      </c>
      <c r="R271" s="1005">
        <v>0.97809999999999997</v>
      </c>
      <c r="S271" s="1024">
        <f t="shared" si="133"/>
        <v>0.23472840192806824</v>
      </c>
      <c r="T271" s="1005">
        <v>20258</v>
      </c>
      <c r="U271" s="1005">
        <f t="shared" si="141"/>
        <v>51782</v>
      </c>
      <c r="V271" s="1005">
        <f t="shared" si="142"/>
        <v>0</v>
      </c>
      <c r="W271" s="1005">
        <v>200</v>
      </c>
      <c r="X271" s="1005">
        <v>106.8</v>
      </c>
      <c r="Y271" s="1005">
        <v>160</v>
      </c>
      <c r="Z271" s="1005">
        <v>0.86170000000000002</v>
      </c>
      <c r="AA271" s="1024">
        <f t="shared" si="134"/>
        <v>0.22455004161464837</v>
      </c>
      <c r="AB271" s="1005">
        <v>17267</v>
      </c>
      <c r="AC271" s="1005">
        <f t="shared" si="143"/>
        <v>46138</v>
      </c>
      <c r="AD271" s="1005">
        <f t="shared" si="144"/>
        <v>0</v>
      </c>
      <c r="AE271" s="1005">
        <v>200</v>
      </c>
      <c r="AF271" s="1005">
        <v>103.04</v>
      </c>
      <c r="AG271" s="1005">
        <v>160</v>
      </c>
      <c r="AH271" s="1005">
        <v>0.95150000000000001</v>
      </c>
      <c r="AI271" s="1024">
        <f t="shared" si="135"/>
        <v>0.34433073281907428</v>
      </c>
      <c r="AJ271" s="1005">
        <v>26397</v>
      </c>
      <c r="AK271" s="1005">
        <f t="shared" si="145"/>
        <v>45997</v>
      </c>
      <c r="AL271" s="1005">
        <f t="shared" si="146"/>
        <v>0</v>
      </c>
      <c r="AM271" s="1005">
        <v>200</v>
      </c>
      <c r="AN271" s="1005">
        <v>9.52</v>
      </c>
      <c r="AO271" s="1005">
        <v>160</v>
      </c>
      <c r="AP271" s="1005">
        <v>0.97750000000000004</v>
      </c>
      <c r="AQ271" s="1024">
        <f t="shared" si="136"/>
        <v>1.8255285985361887</v>
      </c>
      <c r="AR271" s="1005">
        <v>12930</v>
      </c>
      <c r="AS271" s="1005">
        <f t="shared" si="147"/>
        <v>4250</v>
      </c>
      <c r="AT271" s="1005">
        <f t="shared" si="148"/>
        <v>8680</v>
      </c>
      <c r="AU271" s="1005">
        <v>200</v>
      </c>
      <c r="AV271" s="1005">
        <v>85.12</v>
      </c>
      <c r="AW271" s="1005">
        <v>160</v>
      </c>
      <c r="AX271" s="1005">
        <v>0.97160000000000002</v>
      </c>
      <c r="AY271" s="1024">
        <f t="shared" si="137"/>
        <v>0.2229205827067669</v>
      </c>
      <c r="AZ271" s="1005">
        <v>13662</v>
      </c>
      <c r="BA271" s="1005">
        <f t="shared" si="149"/>
        <v>36772</v>
      </c>
      <c r="BB271" s="1005">
        <f t="shared" si="150"/>
        <v>0</v>
      </c>
      <c r="BC271" s="1005">
        <v>200</v>
      </c>
      <c r="BD271" s="1005">
        <v>64.64</v>
      </c>
      <c r="BE271" s="1005">
        <v>160</v>
      </c>
      <c r="BF271" s="1005">
        <v>0.91100000000000003</v>
      </c>
      <c r="BG271" s="1024">
        <f t="shared" si="138"/>
        <v>0.16518284893005428</v>
      </c>
      <c r="BH271" s="1005">
        <v>7944</v>
      </c>
      <c r="BI271" s="1005">
        <f t="shared" si="151"/>
        <v>28855</v>
      </c>
      <c r="BJ271" s="1005">
        <f t="shared" si="152"/>
        <v>0</v>
      </c>
    </row>
    <row r="272" spans="1:62">
      <c r="A272" s="569" t="s">
        <v>2585</v>
      </c>
      <c r="B272" s="1004">
        <v>266</v>
      </c>
      <c r="C272" s="1005" t="s">
        <v>825</v>
      </c>
      <c r="D272" s="1005" t="s">
        <v>2011</v>
      </c>
      <c r="E272" s="1004" t="s">
        <v>1274</v>
      </c>
      <c r="F272" s="1005" t="s">
        <v>55</v>
      </c>
      <c r="G272" s="1004">
        <v>200</v>
      </c>
      <c r="H272" s="1005">
        <v>193.08</v>
      </c>
      <c r="I272" s="1005">
        <v>193.08</v>
      </c>
      <c r="J272" s="1005">
        <v>0.70130000000000003</v>
      </c>
      <c r="K272" s="1024">
        <f t="shared" si="132"/>
        <v>0.44809434201137122</v>
      </c>
      <c r="L272" s="1005">
        <v>62293</v>
      </c>
      <c r="M272" s="1005">
        <f t="shared" si="139"/>
        <v>83411</v>
      </c>
      <c r="N272" s="1005">
        <f t="shared" si="140"/>
        <v>0</v>
      </c>
      <c r="O272" s="1005">
        <v>200</v>
      </c>
      <c r="P272" s="1005">
        <v>177</v>
      </c>
      <c r="Q272" s="1005">
        <v>177</v>
      </c>
      <c r="R272" s="1005">
        <v>0.92800000000000005</v>
      </c>
      <c r="S272" s="1024">
        <f t="shared" si="133"/>
        <v>0.20598687807545107</v>
      </c>
      <c r="T272" s="1005">
        <v>27126</v>
      </c>
      <c r="U272" s="1005">
        <f t="shared" si="141"/>
        <v>79013</v>
      </c>
      <c r="V272" s="1005">
        <f t="shared" si="142"/>
        <v>0</v>
      </c>
      <c r="W272" s="1005">
        <v>200</v>
      </c>
      <c r="X272" s="1005">
        <v>134.63999999999999</v>
      </c>
      <c r="Y272" s="1005">
        <v>160</v>
      </c>
      <c r="Z272" s="1005">
        <v>0.98340000000000005</v>
      </c>
      <c r="AA272" s="1024">
        <f t="shared" si="134"/>
        <v>0.43287243348517862</v>
      </c>
      <c r="AB272" s="1005">
        <v>41963</v>
      </c>
      <c r="AC272" s="1005">
        <f t="shared" si="143"/>
        <v>58164</v>
      </c>
      <c r="AD272" s="1005">
        <f t="shared" si="144"/>
        <v>0</v>
      </c>
      <c r="AE272" s="1005">
        <v>200</v>
      </c>
      <c r="AF272" s="1005">
        <v>164.76</v>
      </c>
      <c r="AG272" s="1005">
        <v>164.76</v>
      </c>
      <c r="AH272" s="1005">
        <v>0.98670000000000002</v>
      </c>
      <c r="AI272" s="1024">
        <f t="shared" si="135"/>
        <v>0.41466310071084173</v>
      </c>
      <c r="AJ272" s="1005">
        <v>50830</v>
      </c>
      <c r="AK272" s="1005">
        <f t="shared" si="145"/>
        <v>73549</v>
      </c>
      <c r="AL272" s="1005">
        <f t="shared" si="146"/>
        <v>0</v>
      </c>
      <c r="AM272" s="1005">
        <v>200</v>
      </c>
      <c r="AN272" s="1005">
        <v>197.88</v>
      </c>
      <c r="AO272" s="1005">
        <v>197.88</v>
      </c>
      <c r="AP272" s="1005">
        <v>0.96789999999999998</v>
      </c>
      <c r="AQ272" s="1024">
        <f t="shared" si="136"/>
        <v>0.25181575235126752</v>
      </c>
      <c r="AR272" s="1005">
        <v>37073</v>
      </c>
      <c r="AS272" s="1005">
        <f t="shared" si="147"/>
        <v>88334</v>
      </c>
      <c r="AT272" s="1005">
        <f t="shared" si="148"/>
        <v>0</v>
      </c>
      <c r="AU272" s="1005">
        <v>200</v>
      </c>
      <c r="AV272" s="1005">
        <v>191.64</v>
      </c>
      <c r="AW272" s="1005">
        <v>191.64</v>
      </c>
      <c r="AX272" s="1005">
        <v>0.82909999999999995</v>
      </c>
      <c r="AY272" s="1024">
        <f t="shared" si="137"/>
        <v>0.28987366358217959</v>
      </c>
      <c r="AZ272" s="1005">
        <v>39997</v>
      </c>
      <c r="BA272" s="1005">
        <f t="shared" si="149"/>
        <v>82788</v>
      </c>
      <c r="BB272" s="1005">
        <f t="shared" si="150"/>
        <v>0</v>
      </c>
      <c r="BC272" s="1005">
        <v>200</v>
      </c>
      <c r="BD272" s="1005">
        <v>13.32</v>
      </c>
      <c r="BE272" s="1005">
        <v>160</v>
      </c>
      <c r="BF272" s="1005">
        <v>0.99029999999999996</v>
      </c>
      <c r="BG272" s="1024">
        <f t="shared" si="138"/>
        <v>0.24056314378895025</v>
      </c>
      <c r="BH272" s="1005">
        <v>2384</v>
      </c>
      <c r="BI272" s="1005">
        <f t="shared" si="151"/>
        <v>5946</v>
      </c>
      <c r="BJ272" s="1005">
        <f t="shared" si="152"/>
        <v>0</v>
      </c>
    </row>
    <row r="273" spans="1:62">
      <c r="A273" s="569" t="s">
        <v>2586</v>
      </c>
      <c r="B273" s="1004">
        <v>267</v>
      </c>
      <c r="C273" s="1005" t="s">
        <v>1360</v>
      </c>
      <c r="D273" s="1005" t="s">
        <v>2011</v>
      </c>
      <c r="E273" s="1004" t="s">
        <v>332</v>
      </c>
      <c r="F273" s="1005" t="s">
        <v>55</v>
      </c>
      <c r="G273" s="1004">
        <v>200</v>
      </c>
      <c r="H273" s="1005">
        <v>87.04</v>
      </c>
      <c r="I273" s="1005">
        <v>160</v>
      </c>
      <c r="J273" s="1005">
        <v>0.78480000000000005</v>
      </c>
      <c r="K273" s="1024">
        <f t="shared" si="132"/>
        <v>0.158132914624183</v>
      </c>
      <c r="L273" s="1005">
        <v>9910</v>
      </c>
      <c r="M273" s="1005">
        <f t="shared" si="139"/>
        <v>37601</v>
      </c>
      <c r="N273" s="1005">
        <f t="shared" si="140"/>
        <v>0</v>
      </c>
      <c r="O273" s="1005">
        <v>200</v>
      </c>
      <c r="P273" s="1005">
        <v>90.56</v>
      </c>
      <c r="Q273" s="1005">
        <v>160</v>
      </c>
      <c r="R273" s="1005">
        <v>0.82110000000000005</v>
      </c>
      <c r="S273" s="1024">
        <f t="shared" si="133"/>
        <v>0.19404351419126867</v>
      </c>
      <c r="T273" s="1005">
        <v>13074</v>
      </c>
      <c r="U273" s="1005">
        <f t="shared" si="141"/>
        <v>40426</v>
      </c>
      <c r="V273" s="1005">
        <f t="shared" si="142"/>
        <v>0</v>
      </c>
      <c r="W273" s="1005">
        <v>200</v>
      </c>
      <c r="X273" s="1005">
        <v>87.04</v>
      </c>
      <c r="Y273" s="1005">
        <v>160</v>
      </c>
      <c r="Z273" s="1005">
        <v>0.80079999999999996</v>
      </c>
      <c r="AA273" s="1024">
        <f t="shared" si="134"/>
        <v>0.16441993464052287</v>
      </c>
      <c r="AB273" s="1005">
        <v>10304</v>
      </c>
      <c r="AC273" s="1005">
        <f t="shared" si="143"/>
        <v>37601</v>
      </c>
      <c r="AD273" s="1005">
        <f t="shared" si="144"/>
        <v>0</v>
      </c>
      <c r="AE273" s="1005">
        <v>200</v>
      </c>
      <c r="AF273" s="1005">
        <v>92</v>
      </c>
      <c r="AG273" s="1005">
        <v>160</v>
      </c>
      <c r="AH273" s="1005">
        <v>0.74680000000000002</v>
      </c>
      <c r="AI273" s="1024">
        <f t="shared" si="135"/>
        <v>8.2281439925198693E-2</v>
      </c>
      <c r="AJ273" s="1005">
        <v>5632</v>
      </c>
      <c r="AK273" s="1005">
        <f t="shared" si="145"/>
        <v>41069</v>
      </c>
      <c r="AL273" s="1005">
        <f t="shared" si="146"/>
        <v>0</v>
      </c>
      <c r="AM273" s="1005">
        <v>200</v>
      </c>
      <c r="AN273" s="1005">
        <v>0</v>
      </c>
      <c r="AO273" s="1005">
        <v>160</v>
      </c>
      <c r="AP273" s="1005">
        <v>0</v>
      </c>
      <c r="AQ273" s="1024">
        <v>0</v>
      </c>
      <c r="AR273" s="1005">
        <v>0</v>
      </c>
      <c r="AS273" s="1005">
        <f t="shared" si="147"/>
        <v>0</v>
      </c>
      <c r="AT273" s="1005">
        <f t="shared" si="148"/>
        <v>0</v>
      </c>
      <c r="AU273" s="1005">
        <v>200</v>
      </c>
      <c r="AV273" s="1005">
        <v>0</v>
      </c>
      <c r="AW273" s="1005">
        <v>160</v>
      </c>
      <c r="AX273" s="1005">
        <v>0</v>
      </c>
      <c r="AY273" s="1024">
        <v>0</v>
      </c>
      <c r="AZ273" s="1005">
        <v>0</v>
      </c>
      <c r="BA273" s="1005">
        <f t="shared" si="149"/>
        <v>0</v>
      </c>
      <c r="BB273" s="1005">
        <f t="shared" si="150"/>
        <v>0</v>
      </c>
      <c r="BC273" s="1005">
        <v>200</v>
      </c>
      <c r="BD273" s="1005">
        <v>0</v>
      </c>
      <c r="BE273" s="1005">
        <v>160</v>
      </c>
      <c r="BF273" s="1005">
        <v>0</v>
      </c>
      <c r="BG273" s="1024">
        <v>0</v>
      </c>
      <c r="BH273" s="1005">
        <v>0</v>
      </c>
      <c r="BI273" s="1005">
        <f t="shared" si="151"/>
        <v>0</v>
      </c>
      <c r="BJ273" s="1005">
        <f t="shared" si="152"/>
        <v>0</v>
      </c>
    </row>
    <row r="274" spans="1:62">
      <c r="A274" s="569" t="s">
        <v>2587</v>
      </c>
      <c r="B274" s="1004">
        <v>268</v>
      </c>
      <c r="C274" s="1005" t="s">
        <v>1757</v>
      </c>
      <c r="D274" s="1005" t="s">
        <v>2054</v>
      </c>
      <c r="E274" s="1004" t="s">
        <v>1274</v>
      </c>
      <c r="F274" s="1005" t="s">
        <v>55</v>
      </c>
      <c r="G274" s="1004">
        <v>200</v>
      </c>
      <c r="H274" s="1005">
        <v>26.72</v>
      </c>
      <c r="I274" s="1005">
        <v>200</v>
      </c>
      <c r="J274" s="1005">
        <v>0.86529999999999996</v>
      </c>
      <c r="K274" s="1024">
        <f t="shared" si="132"/>
        <v>0.27871340652029281</v>
      </c>
      <c r="L274" s="1005">
        <v>5362</v>
      </c>
      <c r="M274" s="1005">
        <f t="shared" si="139"/>
        <v>11543</v>
      </c>
      <c r="N274" s="1005">
        <f t="shared" si="140"/>
        <v>0</v>
      </c>
      <c r="O274" s="1005">
        <v>200</v>
      </c>
      <c r="P274" s="1005">
        <v>35.68</v>
      </c>
      <c r="Q274" s="1005">
        <v>200</v>
      </c>
      <c r="R274" s="1005">
        <v>0.86170000000000002</v>
      </c>
      <c r="S274" s="1024">
        <f t="shared" si="133"/>
        <v>0.27680336563961622</v>
      </c>
      <c r="T274" s="1005">
        <v>7348</v>
      </c>
      <c r="U274" s="1005">
        <f t="shared" si="141"/>
        <v>15928</v>
      </c>
      <c r="V274" s="1005">
        <f t="shared" si="142"/>
        <v>0</v>
      </c>
      <c r="W274" s="1005">
        <v>200</v>
      </c>
      <c r="X274" s="1005">
        <v>40.159999999999997</v>
      </c>
      <c r="Y274" s="1005">
        <v>200</v>
      </c>
      <c r="Z274" s="1005">
        <v>0.8579</v>
      </c>
      <c r="AA274" s="1024">
        <f t="shared" si="134"/>
        <v>0.3417579681274901</v>
      </c>
      <c r="AB274" s="1005">
        <v>9882</v>
      </c>
      <c r="AC274" s="1005">
        <f t="shared" si="143"/>
        <v>17349</v>
      </c>
      <c r="AD274" s="1005">
        <f t="shared" si="144"/>
        <v>0</v>
      </c>
      <c r="AE274" s="1005">
        <v>200</v>
      </c>
      <c r="AF274" s="1005">
        <v>33.6</v>
      </c>
      <c r="AG274" s="1005">
        <v>200</v>
      </c>
      <c r="AH274" s="1005">
        <v>0.8286</v>
      </c>
      <c r="AI274" s="1024">
        <f t="shared" si="135"/>
        <v>0.21761392729134663</v>
      </c>
      <c r="AJ274" s="1005">
        <v>5440</v>
      </c>
      <c r="AK274" s="1005">
        <f t="shared" si="145"/>
        <v>14999</v>
      </c>
      <c r="AL274" s="1005">
        <f t="shared" si="146"/>
        <v>0</v>
      </c>
      <c r="AM274" s="1005">
        <v>200</v>
      </c>
      <c r="AN274" s="1005">
        <v>24.16</v>
      </c>
      <c r="AO274" s="1005">
        <v>200</v>
      </c>
      <c r="AP274" s="1005">
        <v>0.82040000000000002</v>
      </c>
      <c r="AQ274" s="1024">
        <f>+(AR274/(24*31*AN274))</f>
        <v>0.26403279213843195</v>
      </c>
      <c r="AR274" s="1005">
        <v>4746</v>
      </c>
      <c r="AS274" s="1005">
        <f t="shared" si="147"/>
        <v>10785</v>
      </c>
      <c r="AT274" s="1005">
        <f t="shared" si="148"/>
        <v>0</v>
      </c>
      <c r="AU274" s="1005">
        <v>200</v>
      </c>
      <c r="AV274" s="1005">
        <v>38.56</v>
      </c>
      <c r="AW274" s="1005">
        <v>200</v>
      </c>
      <c r="AX274" s="1005">
        <v>0.76929999999999998</v>
      </c>
      <c r="AY274" s="1024">
        <f>+(AZ274/(24*30*AV274))</f>
        <v>0.1854973490087598</v>
      </c>
      <c r="AZ274" s="1005">
        <v>5150</v>
      </c>
      <c r="BA274" s="1005">
        <f t="shared" si="149"/>
        <v>16658</v>
      </c>
      <c r="BB274" s="1005">
        <f t="shared" si="150"/>
        <v>0</v>
      </c>
      <c r="BC274" s="1005">
        <v>200</v>
      </c>
      <c r="BD274" s="1005">
        <v>55.04</v>
      </c>
      <c r="BE274" s="1005">
        <v>200</v>
      </c>
      <c r="BF274" s="1005">
        <v>0.69040000000000001</v>
      </c>
      <c r="BG274" s="1024">
        <f t="shared" ref="BG274:BG331" si="153">+(BH274/(24*31*BD274))</f>
        <v>0.30261471617904473</v>
      </c>
      <c r="BH274" s="1005">
        <v>12392</v>
      </c>
      <c r="BI274" s="1005">
        <f t="shared" si="151"/>
        <v>24570</v>
      </c>
      <c r="BJ274" s="1005">
        <f t="shared" si="152"/>
        <v>0</v>
      </c>
    </row>
    <row r="275" spans="1:62">
      <c r="A275" s="569" t="s">
        <v>2588</v>
      </c>
      <c r="B275" s="1004">
        <v>269</v>
      </c>
      <c r="C275" s="1005" t="s">
        <v>2040</v>
      </c>
      <c r="D275" s="1005" t="s">
        <v>2054</v>
      </c>
      <c r="E275" s="1004" t="s">
        <v>1274</v>
      </c>
      <c r="F275" s="1005" t="s">
        <v>55</v>
      </c>
      <c r="G275" s="1004">
        <v>200</v>
      </c>
      <c r="H275" s="1005">
        <v>120.48</v>
      </c>
      <c r="I275" s="1005">
        <v>200</v>
      </c>
      <c r="J275" s="1005">
        <v>0.85980000000000001</v>
      </c>
      <c r="K275" s="1024">
        <f t="shared" si="132"/>
        <v>0.14859543308248488</v>
      </c>
      <c r="L275" s="1005">
        <v>12890</v>
      </c>
      <c r="M275" s="1005">
        <f t="shared" si="139"/>
        <v>52047</v>
      </c>
      <c r="N275" s="1005">
        <f t="shared" si="140"/>
        <v>0</v>
      </c>
      <c r="O275" s="1005">
        <v>200</v>
      </c>
      <c r="P275" s="1005">
        <v>158.72</v>
      </c>
      <c r="Q275" s="1005">
        <v>200</v>
      </c>
      <c r="R275" s="1005">
        <v>0.86209999999999998</v>
      </c>
      <c r="S275" s="1024">
        <f t="shared" si="133"/>
        <v>0.11005381763787722</v>
      </c>
      <c r="T275" s="1005">
        <v>12996</v>
      </c>
      <c r="U275" s="1005">
        <f t="shared" si="141"/>
        <v>70853</v>
      </c>
      <c r="V275" s="1005">
        <f t="shared" si="142"/>
        <v>0</v>
      </c>
      <c r="W275" s="1005">
        <v>200</v>
      </c>
      <c r="X275" s="1005">
        <v>197.6</v>
      </c>
      <c r="Y275" s="1005">
        <v>200</v>
      </c>
      <c r="Z275" s="1005">
        <v>0.79339999999999999</v>
      </c>
      <c r="AA275" s="1024">
        <f t="shared" si="134"/>
        <v>0.16204172289698607</v>
      </c>
      <c r="AB275" s="1005">
        <v>23054</v>
      </c>
      <c r="AC275" s="1005">
        <f t="shared" si="143"/>
        <v>85363</v>
      </c>
      <c r="AD275" s="1005">
        <f t="shared" si="144"/>
        <v>0</v>
      </c>
      <c r="AE275" s="1005">
        <v>200</v>
      </c>
      <c r="AF275" s="1005">
        <v>25.6</v>
      </c>
      <c r="AG275" s="1005">
        <v>200</v>
      </c>
      <c r="AH275" s="1005">
        <v>0.92279999999999995</v>
      </c>
      <c r="AI275" s="1024">
        <f t="shared" si="135"/>
        <v>9.6606182795698922E-2</v>
      </c>
      <c r="AJ275" s="1005">
        <v>1840</v>
      </c>
      <c r="AK275" s="1005">
        <f t="shared" si="145"/>
        <v>11428</v>
      </c>
      <c r="AL275" s="1005">
        <f t="shared" si="146"/>
        <v>0</v>
      </c>
      <c r="AM275" s="1005">
        <v>200</v>
      </c>
      <c r="AN275" s="1005">
        <v>143.36000000000001</v>
      </c>
      <c r="AO275" s="1005">
        <v>200</v>
      </c>
      <c r="AP275" s="1005">
        <v>0.86280000000000001</v>
      </c>
      <c r="AQ275" s="1024">
        <f>+(AR275/(24*31*AN275))</f>
        <v>4.9090641801075266E-2</v>
      </c>
      <c r="AR275" s="1005">
        <v>5236</v>
      </c>
      <c r="AS275" s="1005">
        <f t="shared" si="147"/>
        <v>63996</v>
      </c>
      <c r="AT275" s="1005">
        <f t="shared" si="148"/>
        <v>0</v>
      </c>
      <c r="AU275" s="1005">
        <v>200</v>
      </c>
      <c r="AV275" s="1005">
        <v>140</v>
      </c>
      <c r="AW275" s="1005">
        <v>200</v>
      </c>
      <c r="AX275" s="1005">
        <v>0.8105</v>
      </c>
      <c r="AY275" s="1024">
        <f>+(AZ275/(24*30*AV275))</f>
        <v>0.15698412698412698</v>
      </c>
      <c r="AZ275" s="1005">
        <v>15824</v>
      </c>
      <c r="BA275" s="1005">
        <f t="shared" si="149"/>
        <v>60480</v>
      </c>
      <c r="BB275" s="1005">
        <f t="shared" si="150"/>
        <v>0</v>
      </c>
      <c r="BC275" s="1005">
        <v>200</v>
      </c>
      <c r="BD275" s="1005">
        <v>126.56</v>
      </c>
      <c r="BE275" s="1005">
        <v>200</v>
      </c>
      <c r="BF275" s="1005">
        <v>0.80130000000000001</v>
      </c>
      <c r="BG275" s="1024">
        <f t="shared" si="153"/>
        <v>0.25996000027187582</v>
      </c>
      <c r="BH275" s="1005">
        <v>24478</v>
      </c>
      <c r="BI275" s="1005">
        <f t="shared" si="151"/>
        <v>56496</v>
      </c>
      <c r="BJ275" s="1005">
        <f t="shared" si="152"/>
        <v>0</v>
      </c>
    </row>
    <row r="276" spans="1:62">
      <c r="A276" s="569" t="s">
        <v>2589</v>
      </c>
      <c r="B276" s="1004">
        <v>270</v>
      </c>
      <c r="C276" s="1005" t="s">
        <v>2039</v>
      </c>
      <c r="D276" s="1005" t="s">
        <v>2054</v>
      </c>
      <c r="E276" s="1004" t="s">
        <v>1274</v>
      </c>
      <c r="F276" s="1005" t="s">
        <v>55</v>
      </c>
      <c r="G276" s="1004">
        <v>200</v>
      </c>
      <c r="H276" s="1005">
        <v>73.44</v>
      </c>
      <c r="I276" s="1005">
        <v>200</v>
      </c>
      <c r="J276" s="1005">
        <v>0.81269999999999998</v>
      </c>
      <c r="K276" s="1024">
        <f t="shared" si="132"/>
        <v>0.36027142338416851</v>
      </c>
      <c r="L276" s="1005">
        <v>19050</v>
      </c>
      <c r="M276" s="1005">
        <f t="shared" si="139"/>
        <v>31726</v>
      </c>
      <c r="N276" s="1005">
        <f t="shared" si="140"/>
        <v>0</v>
      </c>
      <c r="O276" s="1005">
        <v>200</v>
      </c>
      <c r="P276" s="1005">
        <v>101.64</v>
      </c>
      <c r="Q276" s="1005">
        <v>200</v>
      </c>
      <c r="R276" s="1005">
        <v>0.67930000000000001</v>
      </c>
      <c r="S276" s="1024">
        <f t="shared" si="133"/>
        <v>0.31162324967310301</v>
      </c>
      <c r="T276" s="1005">
        <v>23565</v>
      </c>
      <c r="U276" s="1005">
        <f t="shared" si="141"/>
        <v>45372</v>
      </c>
      <c r="V276" s="1005">
        <f t="shared" si="142"/>
        <v>0</v>
      </c>
      <c r="W276" s="1005">
        <v>200</v>
      </c>
      <c r="X276" s="1005">
        <v>90.72</v>
      </c>
      <c r="Y276" s="1005">
        <v>200</v>
      </c>
      <c r="Z276" s="1005">
        <v>0.67120000000000002</v>
      </c>
      <c r="AA276" s="1024">
        <f t="shared" si="134"/>
        <v>0.24850578091318831</v>
      </c>
      <c r="AB276" s="1005">
        <v>16232</v>
      </c>
      <c r="AC276" s="1005">
        <f t="shared" si="143"/>
        <v>39191</v>
      </c>
      <c r="AD276" s="1005">
        <f t="shared" si="144"/>
        <v>0</v>
      </c>
      <c r="AE276" s="1005">
        <v>200</v>
      </c>
      <c r="AF276" s="1005">
        <v>93.6</v>
      </c>
      <c r="AG276" s="1005">
        <v>200</v>
      </c>
      <c r="AH276" s="1005">
        <v>0.65980000000000005</v>
      </c>
      <c r="AI276" s="1024">
        <f t="shared" si="135"/>
        <v>0.12938263946328463</v>
      </c>
      <c r="AJ276" s="1005">
        <v>9010</v>
      </c>
      <c r="AK276" s="1005">
        <f t="shared" si="145"/>
        <v>41783</v>
      </c>
      <c r="AL276" s="1005">
        <f t="shared" si="146"/>
        <v>0</v>
      </c>
      <c r="AM276" s="1005">
        <v>200</v>
      </c>
      <c r="AN276" s="1005">
        <v>105.36</v>
      </c>
      <c r="AO276" s="1005">
        <v>200</v>
      </c>
      <c r="AP276" s="1005">
        <v>0.61339999999999995</v>
      </c>
      <c r="AQ276" s="1024">
        <f>+(AR276/(24*31*AN276))</f>
        <v>0.25554984038340639</v>
      </c>
      <c r="AR276" s="1005">
        <v>20032</v>
      </c>
      <c r="AS276" s="1005">
        <f t="shared" si="147"/>
        <v>47033</v>
      </c>
      <c r="AT276" s="1005">
        <f t="shared" si="148"/>
        <v>0</v>
      </c>
      <c r="AU276" s="1005">
        <v>200</v>
      </c>
      <c r="AV276" s="1005">
        <v>97.68</v>
      </c>
      <c r="AW276" s="1005">
        <v>200</v>
      </c>
      <c r="AX276" s="1005">
        <v>0.63100000000000001</v>
      </c>
      <c r="AY276" s="1024">
        <f>+(AZ276/(24*30*AV276))</f>
        <v>0.32251001001001001</v>
      </c>
      <c r="AZ276" s="1005">
        <v>22682</v>
      </c>
      <c r="BA276" s="1005">
        <f t="shared" si="149"/>
        <v>42198</v>
      </c>
      <c r="BB276" s="1005">
        <f t="shared" si="150"/>
        <v>0</v>
      </c>
      <c r="BC276" s="1005">
        <v>200</v>
      </c>
      <c r="BD276" s="1005">
        <v>85.56</v>
      </c>
      <c r="BE276" s="1005">
        <v>200</v>
      </c>
      <c r="BF276" s="1005">
        <v>0.64059999999999995</v>
      </c>
      <c r="BG276" s="1024">
        <f t="shared" si="153"/>
        <v>0.33300532356090423</v>
      </c>
      <c r="BH276" s="1005">
        <v>21198</v>
      </c>
      <c r="BI276" s="1005">
        <f t="shared" si="151"/>
        <v>38194</v>
      </c>
      <c r="BJ276" s="1005">
        <f t="shared" si="152"/>
        <v>0</v>
      </c>
    </row>
    <row r="277" spans="1:62">
      <c r="A277" s="569" t="s">
        <v>2590</v>
      </c>
      <c r="B277" s="1004">
        <v>271</v>
      </c>
      <c r="C277" s="1005" t="s">
        <v>2591</v>
      </c>
      <c r="D277" s="1005" t="s">
        <v>2011</v>
      </c>
      <c r="E277" s="1004" t="s">
        <v>1274</v>
      </c>
      <c r="F277" s="1005" t="s">
        <v>55</v>
      </c>
      <c r="G277" s="1004"/>
      <c r="H277" s="1005"/>
      <c r="I277" s="1005"/>
      <c r="J277" s="1005"/>
      <c r="K277" s="1024">
        <v>0</v>
      </c>
      <c r="L277" s="1005"/>
      <c r="M277" s="1005">
        <f t="shared" si="139"/>
        <v>0</v>
      </c>
      <c r="N277" s="1005">
        <f t="shared" si="140"/>
        <v>0</v>
      </c>
      <c r="O277" s="1005"/>
      <c r="P277" s="1005"/>
      <c r="Q277" s="1005"/>
      <c r="R277" s="1005"/>
      <c r="S277" s="1024">
        <v>0</v>
      </c>
      <c r="T277" s="1005"/>
      <c r="U277" s="1005">
        <f t="shared" si="141"/>
        <v>0</v>
      </c>
      <c r="V277" s="1005">
        <f t="shared" si="142"/>
        <v>0</v>
      </c>
      <c r="W277" s="1005">
        <v>200</v>
      </c>
      <c r="X277" s="1005">
        <v>68</v>
      </c>
      <c r="Y277" s="1005">
        <v>160</v>
      </c>
      <c r="Z277" s="1005">
        <v>0.95630000000000004</v>
      </c>
      <c r="AA277" s="1024">
        <f t="shared" si="134"/>
        <v>0.43766339869281046</v>
      </c>
      <c r="AB277" s="1005">
        <v>21428</v>
      </c>
      <c r="AC277" s="1005">
        <f t="shared" si="143"/>
        <v>29376</v>
      </c>
      <c r="AD277" s="1005">
        <f t="shared" si="144"/>
        <v>0</v>
      </c>
      <c r="AE277" s="1005">
        <v>200</v>
      </c>
      <c r="AF277" s="1005">
        <v>63.52</v>
      </c>
      <c r="AG277" s="1005">
        <v>160</v>
      </c>
      <c r="AH277" s="1005">
        <v>0.97370000000000001</v>
      </c>
      <c r="AI277" s="1024">
        <f t="shared" si="135"/>
        <v>0.4149484710598304</v>
      </c>
      <c r="AJ277" s="1005">
        <v>19610</v>
      </c>
      <c r="AK277" s="1005">
        <f t="shared" si="145"/>
        <v>28355</v>
      </c>
      <c r="AL277" s="1005">
        <f t="shared" si="146"/>
        <v>0</v>
      </c>
      <c r="AM277" s="1005">
        <v>200</v>
      </c>
      <c r="AN277" s="1005">
        <v>29.6</v>
      </c>
      <c r="AO277" s="1005">
        <v>160</v>
      </c>
      <c r="AP277" s="1005">
        <v>0.94579999999999997</v>
      </c>
      <c r="AQ277" s="1024">
        <f>+(AR277/(24*31*AN277))</f>
        <v>0.88346410927056085</v>
      </c>
      <c r="AR277" s="1005">
        <v>19456</v>
      </c>
      <c r="AS277" s="1005">
        <f t="shared" si="147"/>
        <v>13213</v>
      </c>
      <c r="AT277" s="1005">
        <f t="shared" si="148"/>
        <v>6243</v>
      </c>
      <c r="AU277" s="1005">
        <v>200</v>
      </c>
      <c r="AV277" s="1005">
        <v>75.2</v>
      </c>
      <c r="AW277" s="1005">
        <v>160</v>
      </c>
      <c r="AX277" s="1005">
        <v>0.98909999999999998</v>
      </c>
      <c r="AY277" s="1024">
        <f>+(AZ277/(24*30*AV277))</f>
        <v>0.37740100472813237</v>
      </c>
      <c r="AZ277" s="1005">
        <v>20434</v>
      </c>
      <c r="BA277" s="1005">
        <f t="shared" si="149"/>
        <v>32486</v>
      </c>
      <c r="BB277" s="1005">
        <f t="shared" si="150"/>
        <v>0</v>
      </c>
      <c r="BC277" s="1005">
        <v>200</v>
      </c>
      <c r="BD277" s="1005">
        <v>78.08</v>
      </c>
      <c r="BE277" s="1005">
        <v>160</v>
      </c>
      <c r="BF277" s="1005">
        <v>0.98650000000000004</v>
      </c>
      <c r="BG277" s="1024">
        <f t="shared" si="153"/>
        <v>0.38583944782302138</v>
      </c>
      <c r="BH277" s="1005">
        <v>22414</v>
      </c>
      <c r="BI277" s="1005">
        <f t="shared" si="151"/>
        <v>34855</v>
      </c>
      <c r="BJ277" s="1005">
        <f t="shared" si="152"/>
        <v>0</v>
      </c>
    </row>
    <row r="278" spans="1:62">
      <c r="A278" s="569" t="s">
        <v>2592</v>
      </c>
      <c r="B278" s="1004">
        <v>272</v>
      </c>
      <c r="C278" s="1005" t="s">
        <v>2593</v>
      </c>
      <c r="D278" s="1005" t="s">
        <v>2054</v>
      </c>
      <c r="E278" s="1004" t="s">
        <v>1274</v>
      </c>
      <c r="F278" s="1005" t="s">
        <v>55</v>
      </c>
      <c r="G278" s="1004"/>
      <c r="H278" s="1005"/>
      <c r="I278" s="1005"/>
      <c r="J278" s="1005"/>
      <c r="K278" s="1024">
        <v>0</v>
      </c>
      <c r="L278" s="1005"/>
      <c r="M278" s="1005">
        <f t="shared" si="139"/>
        <v>0</v>
      </c>
      <c r="N278" s="1005">
        <f t="shared" si="140"/>
        <v>0</v>
      </c>
      <c r="O278" s="1005"/>
      <c r="P278" s="1005"/>
      <c r="Q278" s="1005"/>
      <c r="R278" s="1005"/>
      <c r="S278" s="1024">
        <v>0</v>
      </c>
      <c r="T278" s="1005"/>
      <c r="U278" s="1005">
        <f t="shared" si="141"/>
        <v>0</v>
      </c>
      <c r="V278" s="1005">
        <f t="shared" si="142"/>
        <v>0</v>
      </c>
      <c r="W278" s="1005"/>
      <c r="X278" s="1005"/>
      <c r="Y278" s="1005"/>
      <c r="Z278" s="1005"/>
      <c r="AA278" s="1024">
        <v>0</v>
      </c>
      <c r="AB278" s="1005"/>
      <c r="AC278" s="1005">
        <f t="shared" si="143"/>
        <v>0</v>
      </c>
      <c r="AD278" s="1005">
        <f t="shared" si="144"/>
        <v>0</v>
      </c>
      <c r="AE278" s="1005"/>
      <c r="AF278" s="1005"/>
      <c r="AG278" s="1005"/>
      <c r="AH278" s="1005"/>
      <c r="AI278" s="1024">
        <v>0</v>
      </c>
      <c r="AJ278" s="1005"/>
      <c r="AK278" s="1005">
        <f t="shared" si="145"/>
        <v>0</v>
      </c>
      <c r="AL278" s="1005">
        <f t="shared" si="146"/>
        <v>0</v>
      </c>
      <c r="AM278" s="1005"/>
      <c r="AN278" s="1005"/>
      <c r="AO278" s="1005"/>
      <c r="AP278" s="1005"/>
      <c r="AQ278" s="1024">
        <v>0</v>
      </c>
      <c r="AR278" s="1005"/>
      <c r="AS278" s="1005">
        <f t="shared" si="147"/>
        <v>0</v>
      </c>
      <c r="AT278" s="1005">
        <f t="shared" si="148"/>
        <v>0</v>
      </c>
      <c r="AU278" s="1005"/>
      <c r="AV278" s="1005"/>
      <c r="AW278" s="1005"/>
      <c r="AX278" s="1005"/>
      <c r="AY278" s="1024">
        <v>0</v>
      </c>
      <c r="AZ278" s="1005"/>
      <c r="BA278" s="1005">
        <f t="shared" si="149"/>
        <v>0</v>
      </c>
      <c r="BB278" s="1005">
        <f t="shared" si="150"/>
        <v>0</v>
      </c>
      <c r="BC278" s="1005">
        <v>200</v>
      </c>
      <c r="BD278" s="1005">
        <v>47.89</v>
      </c>
      <c r="BE278" s="1005">
        <v>200</v>
      </c>
      <c r="BF278" s="1005">
        <v>0.75</v>
      </c>
      <c r="BG278" s="1024">
        <f t="shared" si="153"/>
        <v>4.9059560776600494E-2</v>
      </c>
      <c r="BH278" s="1005">
        <v>1748</v>
      </c>
      <c r="BI278" s="1005">
        <f t="shared" si="151"/>
        <v>21378</v>
      </c>
      <c r="BJ278" s="1005">
        <f t="shared" si="152"/>
        <v>0</v>
      </c>
    </row>
    <row r="279" spans="1:62">
      <c r="A279" s="569" t="s">
        <v>2594</v>
      </c>
      <c r="B279" s="1004">
        <v>273</v>
      </c>
      <c r="C279" s="1005" t="s">
        <v>1807</v>
      </c>
      <c r="D279" s="1005" t="s">
        <v>2051</v>
      </c>
      <c r="E279" s="1004" t="s">
        <v>1274</v>
      </c>
      <c r="F279" s="1005" t="s">
        <v>55</v>
      </c>
      <c r="G279" s="1004">
        <v>200</v>
      </c>
      <c r="H279" s="1005">
        <v>44.8</v>
      </c>
      <c r="I279" s="1005">
        <v>160</v>
      </c>
      <c r="J279" s="1005">
        <v>0.97299999999999998</v>
      </c>
      <c r="K279" s="1024">
        <f t="shared" ref="K279:K293" si="154">+(L279/(24*30*H279))</f>
        <v>0.67757936507936511</v>
      </c>
      <c r="L279" s="1005">
        <v>21856</v>
      </c>
      <c r="M279" s="1005">
        <f t="shared" si="139"/>
        <v>19354</v>
      </c>
      <c r="N279" s="1005">
        <f t="shared" si="140"/>
        <v>2502</v>
      </c>
      <c r="O279" s="1005">
        <v>200</v>
      </c>
      <c r="P279" s="1005">
        <v>42.72</v>
      </c>
      <c r="Q279" s="1005">
        <v>160</v>
      </c>
      <c r="R279" s="1005">
        <v>0.96640000000000004</v>
      </c>
      <c r="S279" s="1024">
        <f t="shared" ref="S279:S293" si="155">+(T279/(24*31*P279))</f>
        <v>0.67990868269501836</v>
      </c>
      <c r="T279" s="1005">
        <v>21610</v>
      </c>
      <c r="U279" s="1005">
        <f t="shared" si="141"/>
        <v>19070</v>
      </c>
      <c r="V279" s="1005">
        <f t="shared" si="142"/>
        <v>2540</v>
      </c>
      <c r="W279" s="1005">
        <v>200</v>
      </c>
      <c r="X279" s="1005">
        <v>43.2</v>
      </c>
      <c r="Y279" s="1005">
        <v>160</v>
      </c>
      <c r="Z279" s="1005">
        <v>0.97130000000000005</v>
      </c>
      <c r="AA279" s="1024">
        <f t="shared" ref="AA279:AA293" si="156">+(AB279/(24*30*X279))</f>
        <v>0.60789609053497939</v>
      </c>
      <c r="AB279" s="1005">
        <v>18908</v>
      </c>
      <c r="AC279" s="1005">
        <f t="shared" si="143"/>
        <v>18662</v>
      </c>
      <c r="AD279" s="1005">
        <f t="shared" si="144"/>
        <v>246</v>
      </c>
      <c r="AE279" s="1005">
        <v>200</v>
      </c>
      <c r="AF279" s="1005">
        <v>51.04</v>
      </c>
      <c r="AG279" s="1005">
        <v>160</v>
      </c>
      <c r="AH279" s="1005">
        <v>0.95279999999999998</v>
      </c>
      <c r="AI279" s="1024">
        <f t="shared" ref="AI279:AI293" si="157">+(AJ279/(24*31*AF279))</f>
        <v>0.65097583173222773</v>
      </c>
      <c r="AJ279" s="1005">
        <v>24720</v>
      </c>
      <c r="AK279" s="1005">
        <f t="shared" si="145"/>
        <v>22784</v>
      </c>
      <c r="AL279" s="1005">
        <f t="shared" si="146"/>
        <v>1936</v>
      </c>
      <c r="AM279" s="1005">
        <v>200</v>
      </c>
      <c r="AN279" s="1005">
        <v>40.64</v>
      </c>
      <c r="AO279" s="1005">
        <v>160</v>
      </c>
      <c r="AP279" s="1005">
        <v>0.96360000000000001</v>
      </c>
      <c r="AQ279" s="1024">
        <f t="shared" ref="AQ279:AQ293" si="158">+(AR279/(24*31*AN279))</f>
        <v>0.67998052662771991</v>
      </c>
      <c r="AR279" s="1005">
        <v>20560</v>
      </c>
      <c r="AS279" s="1005">
        <f t="shared" si="147"/>
        <v>18142</v>
      </c>
      <c r="AT279" s="1005">
        <f t="shared" si="148"/>
        <v>2418</v>
      </c>
      <c r="AU279" s="1005">
        <v>200</v>
      </c>
      <c r="AV279" s="1005">
        <v>50.08</v>
      </c>
      <c r="AW279" s="1005">
        <v>160</v>
      </c>
      <c r="AX279" s="1005">
        <v>0.95830000000000004</v>
      </c>
      <c r="AY279" s="1024">
        <f t="shared" ref="AY279:AY331" si="159">+(AZ279/(24*30*AV279))</f>
        <v>0.56587238196663114</v>
      </c>
      <c r="AZ279" s="1005">
        <v>20404</v>
      </c>
      <c r="BA279" s="1005">
        <f t="shared" si="149"/>
        <v>21635</v>
      </c>
      <c r="BB279" s="1005">
        <f t="shared" si="150"/>
        <v>0</v>
      </c>
      <c r="BC279" s="1005">
        <v>200</v>
      </c>
      <c r="BD279" s="1005">
        <v>48</v>
      </c>
      <c r="BE279" s="1005">
        <v>160</v>
      </c>
      <c r="BF279" s="1005">
        <v>0.95779999999999998</v>
      </c>
      <c r="BG279" s="1024">
        <f t="shared" si="153"/>
        <v>0.478494623655914</v>
      </c>
      <c r="BH279" s="1005">
        <v>17088</v>
      </c>
      <c r="BI279" s="1005">
        <f t="shared" si="151"/>
        <v>21427</v>
      </c>
      <c r="BJ279" s="1005">
        <f t="shared" si="152"/>
        <v>0</v>
      </c>
    </row>
    <row r="280" spans="1:62">
      <c r="A280" s="569" t="s">
        <v>2595</v>
      </c>
      <c r="B280" s="1004">
        <v>274</v>
      </c>
      <c r="C280" s="1005" t="s">
        <v>1895</v>
      </c>
      <c r="D280" s="1005" t="s">
        <v>2051</v>
      </c>
      <c r="E280" s="1004" t="s">
        <v>1274</v>
      </c>
      <c r="F280" s="1005" t="s">
        <v>55</v>
      </c>
      <c r="G280" s="1004">
        <v>200</v>
      </c>
      <c r="H280" s="1005">
        <v>22</v>
      </c>
      <c r="I280" s="1005">
        <v>160</v>
      </c>
      <c r="J280" s="1005">
        <v>0.97270000000000001</v>
      </c>
      <c r="K280" s="1024">
        <f t="shared" si="154"/>
        <v>0.1898989898989899</v>
      </c>
      <c r="L280" s="1005">
        <v>3008</v>
      </c>
      <c r="M280" s="1005">
        <f t="shared" si="139"/>
        <v>9504</v>
      </c>
      <c r="N280" s="1005">
        <f t="shared" si="140"/>
        <v>0</v>
      </c>
      <c r="O280" s="1005">
        <v>200</v>
      </c>
      <c r="P280" s="1005">
        <v>18.399999999999999</v>
      </c>
      <c r="Q280" s="1005">
        <v>160</v>
      </c>
      <c r="R280" s="1005">
        <v>0.97350000000000003</v>
      </c>
      <c r="S280" s="1024">
        <f t="shared" si="155"/>
        <v>0.14931042543244508</v>
      </c>
      <c r="T280" s="1005">
        <v>2044</v>
      </c>
      <c r="U280" s="1005">
        <f t="shared" si="141"/>
        <v>8214</v>
      </c>
      <c r="V280" s="1005">
        <f t="shared" si="142"/>
        <v>0</v>
      </c>
      <c r="W280" s="1005">
        <v>200</v>
      </c>
      <c r="X280" s="1005">
        <v>23.2</v>
      </c>
      <c r="Y280" s="1005">
        <v>160</v>
      </c>
      <c r="Z280" s="1005">
        <v>0.97809999999999997</v>
      </c>
      <c r="AA280" s="1024">
        <f t="shared" si="156"/>
        <v>0.14224137931034483</v>
      </c>
      <c r="AB280" s="1005">
        <v>2376</v>
      </c>
      <c r="AC280" s="1005">
        <f t="shared" si="143"/>
        <v>10022</v>
      </c>
      <c r="AD280" s="1005">
        <f t="shared" si="144"/>
        <v>0</v>
      </c>
      <c r="AE280" s="1005">
        <v>200</v>
      </c>
      <c r="AF280" s="1005">
        <v>76.319999999999993</v>
      </c>
      <c r="AG280" s="1005">
        <v>160</v>
      </c>
      <c r="AH280" s="1005">
        <v>0.98509999999999998</v>
      </c>
      <c r="AI280" s="1024">
        <f t="shared" si="157"/>
        <v>2.3704661752440209E-2</v>
      </c>
      <c r="AJ280" s="1005">
        <v>1346</v>
      </c>
      <c r="AK280" s="1005">
        <f t="shared" si="145"/>
        <v>34069</v>
      </c>
      <c r="AL280" s="1005">
        <f t="shared" si="146"/>
        <v>0</v>
      </c>
      <c r="AM280" s="1005">
        <v>200</v>
      </c>
      <c r="AN280" s="1005">
        <v>12.8</v>
      </c>
      <c r="AO280" s="1005">
        <v>160</v>
      </c>
      <c r="AP280" s="1005">
        <v>0.98909999999999998</v>
      </c>
      <c r="AQ280" s="1024">
        <f t="shared" si="158"/>
        <v>0.23143481182795697</v>
      </c>
      <c r="AR280" s="1005">
        <v>2204</v>
      </c>
      <c r="AS280" s="1005">
        <f t="shared" si="147"/>
        <v>5714</v>
      </c>
      <c r="AT280" s="1005">
        <f t="shared" si="148"/>
        <v>0</v>
      </c>
      <c r="AU280" s="1005">
        <v>200</v>
      </c>
      <c r="AV280" s="1005">
        <v>23.4</v>
      </c>
      <c r="AW280" s="1005">
        <v>160</v>
      </c>
      <c r="AX280" s="1005">
        <v>0.99480000000000002</v>
      </c>
      <c r="AY280" s="1024">
        <f t="shared" si="159"/>
        <v>0.20637464387464388</v>
      </c>
      <c r="AZ280" s="1005">
        <v>3477</v>
      </c>
      <c r="BA280" s="1005">
        <f t="shared" si="149"/>
        <v>10109</v>
      </c>
      <c r="BB280" s="1005">
        <f t="shared" si="150"/>
        <v>0</v>
      </c>
      <c r="BC280" s="1005">
        <v>200</v>
      </c>
      <c r="BD280" s="1005">
        <v>33.72</v>
      </c>
      <c r="BE280" s="1005">
        <v>160</v>
      </c>
      <c r="BF280" s="1005">
        <v>0.98770000000000002</v>
      </c>
      <c r="BG280" s="1024">
        <f t="shared" si="153"/>
        <v>0.16585830176405311</v>
      </c>
      <c r="BH280" s="1005">
        <v>4161</v>
      </c>
      <c r="BI280" s="1005">
        <f t="shared" si="151"/>
        <v>15053</v>
      </c>
      <c r="BJ280" s="1005">
        <f t="shared" si="152"/>
        <v>0</v>
      </c>
    </row>
    <row r="281" spans="1:62">
      <c r="A281" s="569" t="s">
        <v>2596</v>
      </c>
      <c r="B281" s="1004">
        <v>275</v>
      </c>
      <c r="C281" s="1005" t="s">
        <v>2073</v>
      </c>
      <c r="D281" s="1005" t="s">
        <v>2051</v>
      </c>
      <c r="E281" s="1004" t="s">
        <v>1274</v>
      </c>
      <c r="F281" s="1005" t="s">
        <v>55</v>
      </c>
      <c r="G281" s="1004">
        <v>200</v>
      </c>
      <c r="H281" s="1005">
        <v>19.559999999999999</v>
      </c>
      <c r="I281" s="1005">
        <v>160</v>
      </c>
      <c r="J281" s="1005">
        <v>0.91769999999999996</v>
      </c>
      <c r="K281" s="1024">
        <f t="shared" si="154"/>
        <v>0.24255850942967511</v>
      </c>
      <c r="L281" s="1005">
        <v>3416</v>
      </c>
      <c r="M281" s="1005">
        <f t="shared" si="139"/>
        <v>8450</v>
      </c>
      <c r="N281" s="1005">
        <f t="shared" si="140"/>
        <v>0</v>
      </c>
      <c r="O281" s="1005">
        <v>200</v>
      </c>
      <c r="P281" s="1005">
        <v>61.44</v>
      </c>
      <c r="Q281" s="1005">
        <v>160</v>
      </c>
      <c r="R281" s="1005">
        <v>0.92149999999999999</v>
      </c>
      <c r="S281" s="1024">
        <f t="shared" si="155"/>
        <v>7.1142053091397844E-2</v>
      </c>
      <c r="T281" s="1005">
        <v>3252</v>
      </c>
      <c r="U281" s="1005">
        <f t="shared" si="141"/>
        <v>27427</v>
      </c>
      <c r="V281" s="1005">
        <f t="shared" si="142"/>
        <v>0</v>
      </c>
      <c r="W281" s="1005">
        <v>200</v>
      </c>
      <c r="X281" s="1005">
        <v>68.88</v>
      </c>
      <c r="Y281" s="1005">
        <v>160</v>
      </c>
      <c r="Z281" s="1005">
        <v>0.93530000000000002</v>
      </c>
      <c r="AA281" s="1024">
        <f t="shared" si="156"/>
        <v>7.4525745257452577E-2</v>
      </c>
      <c r="AB281" s="1005">
        <v>3696</v>
      </c>
      <c r="AC281" s="1005">
        <f t="shared" si="143"/>
        <v>29756</v>
      </c>
      <c r="AD281" s="1005">
        <f t="shared" si="144"/>
        <v>0</v>
      </c>
      <c r="AE281" s="1005">
        <v>200</v>
      </c>
      <c r="AF281" s="1005">
        <v>72.84</v>
      </c>
      <c r="AG281" s="1005">
        <v>160</v>
      </c>
      <c r="AH281" s="1005">
        <v>0.90849999999999997</v>
      </c>
      <c r="AI281" s="1024">
        <f t="shared" si="157"/>
        <v>6.7185848493974132E-2</v>
      </c>
      <c r="AJ281" s="1005">
        <v>3641</v>
      </c>
      <c r="AK281" s="1005">
        <f t="shared" si="145"/>
        <v>32516</v>
      </c>
      <c r="AL281" s="1005">
        <f t="shared" si="146"/>
        <v>0</v>
      </c>
      <c r="AM281" s="1005">
        <v>200</v>
      </c>
      <c r="AN281" s="1005">
        <v>69</v>
      </c>
      <c r="AO281" s="1005">
        <v>160</v>
      </c>
      <c r="AP281" s="1005">
        <v>0.79779999999999995</v>
      </c>
      <c r="AQ281" s="1024">
        <f t="shared" si="158"/>
        <v>7.5853202431042543E-2</v>
      </c>
      <c r="AR281" s="1005">
        <v>3894</v>
      </c>
      <c r="AS281" s="1005">
        <f t="shared" si="147"/>
        <v>30802</v>
      </c>
      <c r="AT281" s="1005">
        <f t="shared" si="148"/>
        <v>0</v>
      </c>
      <c r="AU281" s="1005">
        <v>200</v>
      </c>
      <c r="AV281" s="1005">
        <v>58.56</v>
      </c>
      <c r="AW281" s="1005">
        <v>160</v>
      </c>
      <c r="AX281" s="1005">
        <v>0.86119999999999997</v>
      </c>
      <c r="AY281" s="1024">
        <f t="shared" si="159"/>
        <v>8.5619687310261067E-2</v>
      </c>
      <c r="AZ281" s="1005">
        <v>3610</v>
      </c>
      <c r="BA281" s="1005">
        <f t="shared" si="149"/>
        <v>25298</v>
      </c>
      <c r="BB281" s="1005">
        <f t="shared" si="150"/>
        <v>0</v>
      </c>
      <c r="BC281" s="1005">
        <v>200</v>
      </c>
      <c r="BD281" s="1005">
        <v>68.760000000000005</v>
      </c>
      <c r="BE281" s="1005">
        <v>160</v>
      </c>
      <c r="BF281" s="1005">
        <v>0.89770000000000005</v>
      </c>
      <c r="BG281" s="1024">
        <f t="shared" si="153"/>
        <v>5.7156886662037817E-2</v>
      </c>
      <c r="BH281" s="1005">
        <v>2924</v>
      </c>
      <c r="BI281" s="1005">
        <f t="shared" si="151"/>
        <v>30694</v>
      </c>
      <c r="BJ281" s="1005">
        <f t="shared" si="152"/>
        <v>0</v>
      </c>
    </row>
    <row r="282" spans="1:62">
      <c r="A282" s="569" t="s">
        <v>2597</v>
      </c>
      <c r="B282" s="1004">
        <v>276</v>
      </c>
      <c r="C282" s="1005" t="s">
        <v>2072</v>
      </c>
      <c r="D282" s="1005" t="s">
        <v>2051</v>
      </c>
      <c r="E282" s="1004" t="s">
        <v>1274</v>
      </c>
      <c r="F282" s="1005" t="s">
        <v>55</v>
      </c>
      <c r="G282" s="1004">
        <v>200</v>
      </c>
      <c r="H282" s="1005">
        <v>34</v>
      </c>
      <c r="I282" s="1005">
        <v>160</v>
      </c>
      <c r="J282" s="1005">
        <v>0.92190000000000005</v>
      </c>
      <c r="K282" s="1024">
        <f t="shared" si="154"/>
        <v>0.19583333333333333</v>
      </c>
      <c r="L282" s="1005">
        <v>4794</v>
      </c>
      <c r="M282" s="1005">
        <f t="shared" si="139"/>
        <v>14688</v>
      </c>
      <c r="N282" s="1005">
        <f t="shared" si="140"/>
        <v>0</v>
      </c>
      <c r="O282" s="1005">
        <v>200</v>
      </c>
      <c r="P282" s="1005">
        <v>40</v>
      </c>
      <c r="Q282" s="1005">
        <v>160</v>
      </c>
      <c r="R282" s="1005">
        <v>0.94740000000000002</v>
      </c>
      <c r="S282" s="1024">
        <f t="shared" si="155"/>
        <v>0.32634408602150539</v>
      </c>
      <c r="T282" s="1005">
        <v>9712</v>
      </c>
      <c r="U282" s="1005">
        <f t="shared" si="141"/>
        <v>17856</v>
      </c>
      <c r="V282" s="1005">
        <f t="shared" si="142"/>
        <v>0</v>
      </c>
      <c r="W282" s="1005">
        <v>200</v>
      </c>
      <c r="X282" s="1005">
        <v>43.84</v>
      </c>
      <c r="Y282" s="1005">
        <v>160</v>
      </c>
      <c r="Z282" s="1005">
        <v>0.95960000000000001</v>
      </c>
      <c r="AA282" s="1024">
        <f t="shared" si="156"/>
        <v>0.23247414841849146</v>
      </c>
      <c r="AB282" s="1005">
        <v>7338</v>
      </c>
      <c r="AC282" s="1005">
        <f t="shared" si="143"/>
        <v>18939</v>
      </c>
      <c r="AD282" s="1005">
        <f t="shared" si="144"/>
        <v>0</v>
      </c>
      <c r="AE282" s="1005">
        <v>200</v>
      </c>
      <c r="AF282" s="1005">
        <v>120.96</v>
      </c>
      <c r="AG282" s="1005">
        <v>160</v>
      </c>
      <c r="AH282" s="1005">
        <v>0.94850000000000001</v>
      </c>
      <c r="AI282" s="1024">
        <f t="shared" si="157"/>
        <v>0.25093828227228765</v>
      </c>
      <c r="AJ282" s="1005">
        <v>22583</v>
      </c>
      <c r="AK282" s="1005">
        <f t="shared" si="145"/>
        <v>53997</v>
      </c>
      <c r="AL282" s="1005">
        <f t="shared" si="146"/>
        <v>0</v>
      </c>
      <c r="AM282" s="1005">
        <v>200</v>
      </c>
      <c r="AN282" s="1005">
        <v>134.63999999999999</v>
      </c>
      <c r="AO282" s="1005">
        <v>160</v>
      </c>
      <c r="AP282" s="1005">
        <v>0.94550000000000001</v>
      </c>
      <c r="AQ282" s="1024">
        <f t="shared" si="158"/>
        <v>0.25014934289127838</v>
      </c>
      <c r="AR282" s="1005">
        <v>25058</v>
      </c>
      <c r="AS282" s="1005">
        <f t="shared" si="147"/>
        <v>60103</v>
      </c>
      <c r="AT282" s="1005">
        <f t="shared" si="148"/>
        <v>0</v>
      </c>
      <c r="AU282" s="1005">
        <v>200</v>
      </c>
      <c r="AV282" s="1005">
        <v>88.08</v>
      </c>
      <c r="AW282" s="1005">
        <v>160</v>
      </c>
      <c r="AX282" s="1005">
        <v>0.94220000000000004</v>
      </c>
      <c r="AY282" s="1024">
        <f t="shared" si="159"/>
        <v>0.37804962660207891</v>
      </c>
      <c r="AZ282" s="1005">
        <v>23975</v>
      </c>
      <c r="BA282" s="1005">
        <f t="shared" si="149"/>
        <v>38051</v>
      </c>
      <c r="BB282" s="1005">
        <f t="shared" si="150"/>
        <v>0</v>
      </c>
      <c r="BC282" s="1005">
        <v>200</v>
      </c>
      <c r="BD282" s="1005">
        <v>132.96</v>
      </c>
      <c r="BE282" s="1005">
        <v>160</v>
      </c>
      <c r="BF282" s="1005">
        <v>0.93520000000000003</v>
      </c>
      <c r="BG282" s="1024">
        <f t="shared" si="153"/>
        <v>0.28534533791390082</v>
      </c>
      <c r="BH282" s="1005">
        <v>28227</v>
      </c>
      <c r="BI282" s="1005">
        <f t="shared" si="151"/>
        <v>59353</v>
      </c>
      <c r="BJ282" s="1005">
        <f t="shared" si="152"/>
        <v>0</v>
      </c>
    </row>
    <row r="283" spans="1:62">
      <c r="A283" s="569" t="s">
        <v>2598</v>
      </c>
      <c r="B283" s="1004">
        <v>277</v>
      </c>
      <c r="C283" s="1005" t="s">
        <v>1758</v>
      </c>
      <c r="D283" s="1005" t="s">
        <v>2011</v>
      </c>
      <c r="E283" s="1004" t="s">
        <v>1274</v>
      </c>
      <c r="F283" s="1005" t="s">
        <v>55</v>
      </c>
      <c r="G283" s="1004">
        <v>200</v>
      </c>
      <c r="H283" s="1005">
        <v>245.12</v>
      </c>
      <c r="I283" s="1005">
        <v>245.12</v>
      </c>
      <c r="J283" s="1005">
        <v>0.91720000000000002</v>
      </c>
      <c r="K283" s="1024">
        <f t="shared" si="154"/>
        <v>0.26398634682332461</v>
      </c>
      <c r="L283" s="1005">
        <v>46590</v>
      </c>
      <c r="M283" s="1005">
        <f t="shared" si="139"/>
        <v>105892</v>
      </c>
      <c r="N283" s="1005">
        <f t="shared" si="140"/>
        <v>0</v>
      </c>
      <c r="O283" s="1005">
        <v>200</v>
      </c>
      <c r="P283" s="1005">
        <v>288.48</v>
      </c>
      <c r="Q283" s="1005">
        <v>288.48</v>
      </c>
      <c r="R283" s="1005">
        <v>0.91249999999999998</v>
      </c>
      <c r="S283" s="1024">
        <f t="shared" si="155"/>
        <v>0.2762719243316098</v>
      </c>
      <c r="T283" s="1005">
        <v>59296</v>
      </c>
      <c r="U283" s="1005">
        <f t="shared" si="141"/>
        <v>128777</v>
      </c>
      <c r="V283" s="1005">
        <f t="shared" si="142"/>
        <v>0</v>
      </c>
      <c r="W283" s="1005">
        <v>200</v>
      </c>
      <c r="X283" s="1005">
        <v>239.12</v>
      </c>
      <c r="Y283" s="1005">
        <v>239.12</v>
      </c>
      <c r="Z283" s="1005">
        <v>0.89249999999999996</v>
      </c>
      <c r="AA283" s="1024">
        <f t="shared" si="156"/>
        <v>0.28484071224118063</v>
      </c>
      <c r="AB283" s="1005">
        <v>49040</v>
      </c>
      <c r="AC283" s="1005">
        <f t="shared" si="143"/>
        <v>103300</v>
      </c>
      <c r="AD283" s="1005">
        <f t="shared" si="144"/>
        <v>0</v>
      </c>
      <c r="AE283" s="1005">
        <v>200</v>
      </c>
      <c r="AF283" s="1005">
        <v>271.27999999999997</v>
      </c>
      <c r="AG283" s="1005">
        <v>271.27999999999997</v>
      </c>
      <c r="AH283" s="1005">
        <v>0.87939999999999996</v>
      </c>
      <c r="AI283" s="1024">
        <f t="shared" si="157"/>
        <v>0.28496922593963148</v>
      </c>
      <c r="AJ283" s="1005">
        <v>57516</v>
      </c>
      <c r="AK283" s="1005">
        <f t="shared" si="145"/>
        <v>121099</v>
      </c>
      <c r="AL283" s="1005">
        <f t="shared" si="146"/>
        <v>0</v>
      </c>
      <c r="AM283" s="1005">
        <v>200</v>
      </c>
      <c r="AN283" s="1005">
        <v>269.52</v>
      </c>
      <c r="AO283" s="1005">
        <v>269.52</v>
      </c>
      <c r="AP283" s="1005">
        <v>0.80969999999999998</v>
      </c>
      <c r="AQ283" s="1024">
        <f t="shared" si="158"/>
        <v>0.30791498705783604</v>
      </c>
      <c r="AR283" s="1005">
        <v>61744</v>
      </c>
      <c r="AS283" s="1005">
        <f t="shared" si="147"/>
        <v>120314</v>
      </c>
      <c r="AT283" s="1005">
        <f t="shared" si="148"/>
        <v>0</v>
      </c>
      <c r="AU283" s="1005">
        <v>200</v>
      </c>
      <c r="AV283" s="1005">
        <v>273.92</v>
      </c>
      <c r="AW283" s="1005">
        <v>273.92</v>
      </c>
      <c r="AX283" s="1005">
        <v>0.79569999999999996</v>
      </c>
      <c r="AY283" s="1024">
        <f t="shared" si="159"/>
        <v>0.11642186688733125</v>
      </c>
      <c r="AZ283" s="1005">
        <v>22961</v>
      </c>
      <c r="BA283" s="1005">
        <f t="shared" si="149"/>
        <v>118333</v>
      </c>
      <c r="BB283" s="1005">
        <f t="shared" si="150"/>
        <v>0</v>
      </c>
      <c r="BC283" s="1005">
        <v>200</v>
      </c>
      <c r="BD283" s="1005">
        <v>142.56</v>
      </c>
      <c r="BE283" s="1005">
        <v>160</v>
      </c>
      <c r="BF283" s="1005">
        <v>0.97050000000000003</v>
      </c>
      <c r="BG283" s="1024">
        <f t="shared" si="153"/>
        <v>4.1295572209550706E-2</v>
      </c>
      <c r="BH283" s="1005">
        <v>4380</v>
      </c>
      <c r="BI283" s="1005">
        <f t="shared" si="151"/>
        <v>63639</v>
      </c>
      <c r="BJ283" s="1005">
        <f t="shared" si="152"/>
        <v>0</v>
      </c>
    </row>
    <row r="284" spans="1:62">
      <c r="A284" s="569" t="s">
        <v>2599</v>
      </c>
      <c r="B284" s="1004">
        <v>278</v>
      </c>
      <c r="C284" s="1005" t="s">
        <v>1806</v>
      </c>
      <c r="D284" s="1005" t="s">
        <v>2203</v>
      </c>
      <c r="E284" s="1004" t="s">
        <v>1274</v>
      </c>
      <c r="F284" s="1005" t="s">
        <v>55</v>
      </c>
      <c r="G284" s="1004">
        <v>200</v>
      </c>
      <c r="H284" s="1005">
        <v>103.36</v>
      </c>
      <c r="I284" s="1005">
        <v>160</v>
      </c>
      <c r="J284" s="1005">
        <v>0.97430000000000005</v>
      </c>
      <c r="K284" s="1024">
        <f t="shared" si="154"/>
        <v>0.41215170278637775</v>
      </c>
      <c r="L284" s="1005">
        <v>30672</v>
      </c>
      <c r="M284" s="1005">
        <f t="shared" si="139"/>
        <v>44652</v>
      </c>
      <c r="N284" s="1005">
        <f t="shared" si="140"/>
        <v>0</v>
      </c>
      <c r="O284" s="1005">
        <v>200</v>
      </c>
      <c r="P284" s="1005">
        <v>99.36</v>
      </c>
      <c r="Q284" s="1005">
        <v>160</v>
      </c>
      <c r="R284" s="1005">
        <v>0.97509999999999997</v>
      </c>
      <c r="S284" s="1024">
        <f t="shared" si="155"/>
        <v>0.56128036638789325</v>
      </c>
      <c r="T284" s="1005">
        <v>41492</v>
      </c>
      <c r="U284" s="1005">
        <f t="shared" si="141"/>
        <v>44354</v>
      </c>
      <c r="V284" s="1005">
        <f t="shared" si="142"/>
        <v>0</v>
      </c>
      <c r="W284" s="1005">
        <v>200</v>
      </c>
      <c r="X284" s="1005">
        <v>107.36</v>
      </c>
      <c r="Y284" s="1005">
        <v>160</v>
      </c>
      <c r="Z284" s="1005">
        <v>0.97430000000000005</v>
      </c>
      <c r="AA284" s="1024">
        <f t="shared" si="156"/>
        <v>0.47286388474913066</v>
      </c>
      <c r="AB284" s="1005">
        <v>36552</v>
      </c>
      <c r="AC284" s="1005">
        <f t="shared" si="143"/>
        <v>46380</v>
      </c>
      <c r="AD284" s="1005">
        <f t="shared" si="144"/>
        <v>0</v>
      </c>
      <c r="AE284" s="1005">
        <v>200</v>
      </c>
      <c r="AF284" s="1005">
        <v>89.28</v>
      </c>
      <c r="AG284" s="1005">
        <v>160</v>
      </c>
      <c r="AH284" s="1005">
        <v>0.97309999999999997</v>
      </c>
      <c r="AI284" s="1024">
        <f t="shared" si="157"/>
        <v>0.48819468532007548</v>
      </c>
      <c r="AJ284" s="1005">
        <v>32428</v>
      </c>
      <c r="AK284" s="1005">
        <f t="shared" si="145"/>
        <v>39855</v>
      </c>
      <c r="AL284" s="1005">
        <f t="shared" si="146"/>
        <v>0</v>
      </c>
      <c r="AM284" s="1005">
        <v>200</v>
      </c>
      <c r="AN284" s="1005">
        <v>99.04</v>
      </c>
      <c r="AO284" s="1005">
        <v>160</v>
      </c>
      <c r="AP284" s="1005">
        <v>0.9748</v>
      </c>
      <c r="AQ284" s="1024">
        <f t="shared" si="158"/>
        <v>0.4524890562301318</v>
      </c>
      <c r="AR284" s="1005">
        <v>33342</v>
      </c>
      <c r="AS284" s="1005">
        <f t="shared" si="147"/>
        <v>44211</v>
      </c>
      <c r="AT284" s="1005">
        <f t="shared" si="148"/>
        <v>0</v>
      </c>
      <c r="AU284" s="1005">
        <v>200</v>
      </c>
      <c r="AV284" s="1005">
        <v>98.72</v>
      </c>
      <c r="AW284" s="1005">
        <v>160</v>
      </c>
      <c r="AX284" s="1005">
        <v>0.97750000000000004</v>
      </c>
      <c r="AY284" s="1024">
        <f t="shared" si="159"/>
        <v>0.47288627768773639</v>
      </c>
      <c r="AZ284" s="1005">
        <v>33612</v>
      </c>
      <c r="BA284" s="1005">
        <f t="shared" si="149"/>
        <v>42647</v>
      </c>
      <c r="BB284" s="1005">
        <f t="shared" si="150"/>
        <v>0</v>
      </c>
      <c r="BC284" s="1005">
        <v>200</v>
      </c>
      <c r="BD284" s="1005">
        <v>97.76</v>
      </c>
      <c r="BE284" s="1005">
        <v>160</v>
      </c>
      <c r="BF284" s="1005">
        <v>0.97189999999999999</v>
      </c>
      <c r="BG284" s="1024">
        <f t="shared" si="153"/>
        <v>0.4004760396318392</v>
      </c>
      <c r="BH284" s="1005">
        <v>29128</v>
      </c>
      <c r="BI284" s="1005">
        <f t="shared" si="151"/>
        <v>43640</v>
      </c>
      <c r="BJ284" s="1005">
        <f t="shared" si="152"/>
        <v>0</v>
      </c>
    </row>
    <row r="285" spans="1:62">
      <c r="A285" s="569" t="s">
        <v>2600</v>
      </c>
      <c r="B285" s="1004">
        <v>279</v>
      </c>
      <c r="C285" s="1005" t="s">
        <v>306</v>
      </c>
      <c r="D285" s="1005" t="s">
        <v>2011</v>
      </c>
      <c r="E285" s="1004" t="s">
        <v>1274</v>
      </c>
      <c r="F285" s="1005" t="s">
        <v>55</v>
      </c>
      <c r="G285" s="1004">
        <v>200</v>
      </c>
      <c r="H285" s="1005">
        <v>7.2</v>
      </c>
      <c r="I285" s="1005">
        <v>160</v>
      </c>
      <c r="J285" s="1005">
        <v>0.59099999999999997</v>
      </c>
      <c r="K285" s="1024">
        <f t="shared" si="154"/>
        <v>0.4670138888888889</v>
      </c>
      <c r="L285" s="1005">
        <v>2421</v>
      </c>
      <c r="M285" s="1005">
        <f t="shared" si="139"/>
        <v>3110</v>
      </c>
      <c r="N285" s="1005">
        <f t="shared" si="140"/>
        <v>0</v>
      </c>
      <c r="O285" s="1005">
        <v>200</v>
      </c>
      <c r="P285" s="1005">
        <v>12.24</v>
      </c>
      <c r="Q285" s="1005">
        <v>160</v>
      </c>
      <c r="R285" s="1005">
        <v>0.5</v>
      </c>
      <c r="S285" s="1024">
        <f t="shared" si="155"/>
        <v>0.23192072527935906</v>
      </c>
      <c r="T285" s="1005">
        <v>2112</v>
      </c>
      <c r="U285" s="1005">
        <f t="shared" si="141"/>
        <v>5464</v>
      </c>
      <c r="V285" s="1005">
        <f t="shared" si="142"/>
        <v>0</v>
      </c>
      <c r="W285" s="1005">
        <v>200</v>
      </c>
      <c r="X285" s="1005">
        <v>6.72</v>
      </c>
      <c r="Y285" s="1005">
        <v>160</v>
      </c>
      <c r="Z285" s="1005">
        <v>0.51790000000000003</v>
      </c>
      <c r="AA285" s="1024">
        <f t="shared" si="156"/>
        <v>0.46564980158730163</v>
      </c>
      <c r="AB285" s="1005">
        <v>2253</v>
      </c>
      <c r="AC285" s="1005">
        <f t="shared" si="143"/>
        <v>2903</v>
      </c>
      <c r="AD285" s="1005">
        <f t="shared" si="144"/>
        <v>0</v>
      </c>
      <c r="AE285" s="1005">
        <v>200</v>
      </c>
      <c r="AF285" s="1005">
        <v>5.52</v>
      </c>
      <c r="AG285" s="1005">
        <v>160</v>
      </c>
      <c r="AH285" s="1005">
        <v>0.48680000000000001</v>
      </c>
      <c r="AI285" s="1024">
        <f t="shared" si="157"/>
        <v>0.63917134174848056</v>
      </c>
      <c r="AJ285" s="1005">
        <v>2625</v>
      </c>
      <c r="AK285" s="1005">
        <f t="shared" si="145"/>
        <v>2464</v>
      </c>
      <c r="AL285" s="1005">
        <f t="shared" si="146"/>
        <v>161</v>
      </c>
      <c r="AM285" s="1005">
        <v>200</v>
      </c>
      <c r="AN285" s="1005">
        <v>6.72</v>
      </c>
      <c r="AO285" s="1005">
        <v>160</v>
      </c>
      <c r="AP285" s="1005">
        <v>0.39219999999999999</v>
      </c>
      <c r="AQ285" s="1024">
        <f t="shared" si="158"/>
        <v>0.50943260368663601</v>
      </c>
      <c r="AR285" s="1005">
        <v>2547</v>
      </c>
      <c r="AS285" s="1005">
        <f t="shared" si="147"/>
        <v>3000</v>
      </c>
      <c r="AT285" s="1005">
        <f t="shared" si="148"/>
        <v>0</v>
      </c>
      <c r="AU285" s="1005">
        <v>200</v>
      </c>
      <c r="AV285" s="1005">
        <v>20.16</v>
      </c>
      <c r="AW285" s="1005">
        <v>160</v>
      </c>
      <c r="AX285" s="1005">
        <v>0.3735</v>
      </c>
      <c r="AY285" s="1024">
        <f t="shared" si="159"/>
        <v>0.17319775132275131</v>
      </c>
      <c r="AZ285" s="1005">
        <v>2514</v>
      </c>
      <c r="BA285" s="1005">
        <f t="shared" si="149"/>
        <v>8709</v>
      </c>
      <c r="BB285" s="1005">
        <f t="shared" si="150"/>
        <v>0</v>
      </c>
      <c r="BC285" s="1005">
        <v>200</v>
      </c>
      <c r="BD285" s="1005">
        <v>34.56</v>
      </c>
      <c r="BE285" s="1005">
        <v>160</v>
      </c>
      <c r="BF285" s="1005">
        <v>0.37390000000000001</v>
      </c>
      <c r="BG285" s="1024">
        <f t="shared" si="153"/>
        <v>0.11574074074074073</v>
      </c>
      <c r="BH285" s="1005">
        <v>2976</v>
      </c>
      <c r="BI285" s="1005">
        <f t="shared" si="151"/>
        <v>15428</v>
      </c>
      <c r="BJ285" s="1005">
        <f t="shared" si="152"/>
        <v>0</v>
      </c>
    </row>
    <row r="286" spans="1:62">
      <c r="A286" s="569" t="s">
        <v>2601</v>
      </c>
      <c r="B286" s="1004">
        <v>280</v>
      </c>
      <c r="C286" s="1005" t="s">
        <v>2277</v>
      </c>
      <c r="D286" s="1005" t="s">
        <v>2011</v>
      </c>
      <c r="E286" s="1004" t="s">
        <v>1274</v>
      </c>
      <c r="F286" s="1005" t="s">
        <v>55</v>
      </c>
      <c r="G286" s="1004">
        <v>200</v>
      </c>
      <c r="H286" s="1005">
        <v>187.2</v>
      </c>
      <c r="I286" s="1005">
        <v>187.2</v>
      </c>
      <c r="J286" s="1005">
        <v>0.98960000000000004</v>
      </c>
      <c r="K286" s="1024">
        <f t="shared" si="154"/>
        <v>0.53941862535612539</v>
      </c>
      <c r="L286" s="1005">
        <v>72705</v>
      </c>
      <c r="M286" s="1005">
        <f t="shared" si="139"/>
        <v>80870</v>
      </c>
      <c r="N286" s="1005">
        <f t="shared" si="140"/>
        <v>0</v>
      </c>
      <c r="O286" s="1005">
        <v>200</v>
      </c>
      <c r="P286" s="1005">
        <v>176.16</v>
      </c>
      <c r="Q286" s="1005">
        <v>176.16</v>
      </c>
      <c r="R286" s="1005">
        <v>0.98640000000000005</v>
      </c>
      <c r="S286" s="1024">
        <f t="shared" si="155"/>
        <v>0.45568910960710207</v>
      </c>
      <c r="T286" s="1005">
        <v>59724</v>
      </c>
      <c r="U286" s="1005">
        <f t="shared" si="141"/>
        <v>78638</v>
      </c>
      <c r="V286" s="1005">
        <f t="shared" si="142"/>
        <v>0</v>
      </c>
      <c r="W286" s="1005">
        <v>200</v>
      </c>
      <c r="X286" s="1005">
        <v>171.28</v>
      </c>
      <c r="Y286" s="1005">
        <v>171.28</v>
      </c>
      <c r="Z286" s="1005">
        <v>0.98899999999999999</v>
      </c>
      <c r="AA286" s="1024">
        <f t="shared" si="156"/>
        <v>0.42851373968550521</v>
      </c>
      <c r="AB286" s="1005">
        <v>52845</v>
      </c>
      <c r="AC286" s="1005">
        <f t="shared" si="143"/>
        <v>73993</v>
      </c>
      <c r="AD286" s="1005">
        <f t="shared" si="144"/>
        <v>0</v>
      </c>
      <c r="AE286" s="1005">
        <v>200</v>
      </c>
      <c r="AF286" s="1005">
        <v>180.32</v>
      </c>
      <c r="AG286" s="1005">
        <v>180.32</v>
      </c>
      <c r="AH286" s="1005">
        <v>0.9798</v>
      </c>
      <c r="AI286" s="1024">
        <f t="shared" si="157"/>
        <v>0.33857073685013983</v>
      </c>
      <c r="AJ286" s="1005">
        <v>45422</v>
      </c>
      <c r="AK286" s="1005">
        <f t="shared" si="145"/>
        <v>80495</v>
      </c>
      <c r="AL286" s="1005">
        <f t="shared" si="146"/>
        <v>0</v>
      </c>
      <c r="AM286" s="1005">
        <v>200</v>
      </c>
      <c r="AN286" s="1005">
        <v>176.4</v>
      </c>
      <c r="AO286" s="1005">
        <v>176.4</v>
      </c>
      <c r="AP286" s="1005">
        <v>0.98119999999999996</v>
      </c>
      <c r="AQ286" s="1024">
        <f t="shared" si="158"/>
        <v>0.27602528466583764</v>
      </c>
      <c r="AR286" s="1005">
        <v>36226</v>
      </c>
      <c r="AS286" s="1005">
        <f t="shared" si="147"/>
        <v>78745</v>
      </c>
      <c r="AT286" s="1005">
        <f t="shared" si="148"/>
        <v>0</v>
      </c>
      <c r="AU286" s="1005">
        <v>200</v>
      </c>
      <c r="AV286" s="1005">
        <v>173.68</v>
      </c>
      <c r="AW286" s="1005">
        <v>173.68</v>
      </c>
      <c r="AX286" s="1005">
        <v>0.9849</v>
      </c>
      <c r="AY286" s="1024">
        <f t="shared" si="159"/>
        <v>0.48894998464609241</v>
      </c>
      <c r="AZ286" s="1005">
        <v>61143</v>
      </c>
      <c r="BA286" s="1005">
        <f t="shared" si="149"/>
        <v>75030</v>
      </c>
      <c r="BB286" s="1005">
        <f t="shared" si="150"/>
        <v>0</v>
      </c>
      <c r="BC286" s="1005">
        <v>200</v>
      </c>
      <c r="BD286" s="1005">
        <v>186.16</v>
      </c>
      <c r="BE286" s="1005">
        <v>186.16</v>
      </c>
      <c r="BF286" s="1005">
        <v>0.97250000000000003</v>
      </c>
      <c r="BG286" s="1024">
        <f t="shared" si="153"/>
        <v>0.52444336239839928</v>
      </c>
      <c r="BH286" s="1005">
        <v>72637</v>
      </c>
      <c r="BI286" s="1005">
        <f t="shared" si="151"/>
        <v>83102</v>
      </c>
      <c r="BJ286" s="1005">
        <f t="shared" si="152"/>
        <v>0</v>
      </c>
    </row>
    <row r="287" spans="1:62">
      <c r="A287" s="569" t="s">
        <v>2602</v>
      </c>
      <c r="B287" s="1004">
        <v>281</v>
      </c>
      <c r="C287" s="1005" t="s">
        <v>1896</v>
      </c>
      <c r="D287" s="1005" t="s">
        <v>2011</v>
      </c>
      <c r="E287" s="1004" t="s">
        <v>1274</v>
      </c>
      <c r="F287" s="1005" t="s">
        <v>55</v>
      </c>
      <c r="G287" s="1004">
        <v>200</v>
      </c>
      <c r="H287" s="1005">
        <v>89.2</v>
      </c>
      <c r="I287" s="1005">
        <v>160</v>
      </c>
      <c r="J287" s="1005">
        <v>0.65280000000000005</v>
      </c>
      <c r="K287" s="1024">
        <f t="shared" si="154"/>
        <v>0.28107872446437471</v>
      </c>
      <c r="L287" s="1005">
        <v>18052</v>
      </c>
      <c r="M287" s="1005">
        <f t="shared" si="139"/>
        <v>38534</v>
      </c>
      <c r="N287" s="1005">
        <f t="shared" si="140"/>
        <v>0</v>
      </c>
      <c r="O287" s="1005">
        <v>200</v>
      </c>
      <c r="P287" s="1005">
        <v>139.19999999999999</v>
      </c>
      <c r="Q287" s="1005">
        <v>160</v>
      </c>
      <c r="R287" s="1005">
        <v>0.71440000000000003</v>
      </c>
      <c r="S287" s="1024">
        <f t="shared" si="155"/>
        <v>9.4472253120751457E-2</v>
      </c>
      <c r="T287" s="1005">
        <v>9784</v>
      </c>
      <c r="U287" s="1005">
        <f t="shared" si="141"/>
        <v>62139</v>
      </c>
      <c r="V287" s="1005">
        <f t="shared" si="142"/>
        <v>0</v>
      </c>
      <c r="W287" s="1005">
        <v>200</v>
      </c>
      <c r="X287" s="1005">
        <v>16</v>
      </c>
      <c r="Y287" s="1005">
        <v>160</v>
      </c>
      <c r="Z287" s="1005">
        <v>0.70679999999999998</v>
      </c>
      <c r="AA287" s="1024">
        <f t="shared" si="156"/>
        <v>0.72499999999999998</v>
      </c>
      <c r="AB287" s="1005">
        <v>8352</v>
      </c>
      <c r="AC287" s="1005">
        <f t="shared" si="143"/>
        <v>6912</v>
      </c>
      <c r="AD287" s="1005">
        <f t="shared" si="144"/>
        <v>1440</v>
      </c>
      <c r="AE287" s="1005">
        <v>200</v>
      </c>
      <c r="AF287" s="1005">
        <v>124</v>
      </c>
      <c r="AG287" s="1005">
        <v>160</v>
      </c>
      <c r="AH287" s="1005">
        <v>0.73460000000000003</v>
      </c>
      <c r="AI287" s="1024">
        <f t="shared" si="157"/>
        <v>6.3562261533125219E-2</v>
      </c>
      <c r="AJ287" s="1005">
        <v>5864</v>
      </c>
      <c r="AK287" s="1005">
        <f t="shared" si="145"/>
        <v>55354</v>
      </c>
      <c r="AL287" s="1005">
        <f t="shared" si="146"/>
        <v>0</v>
      </c>
      <c r="AM287" s="1005">
        <v>200</v>
      </c>
      <c r="AN287" s="1005">
        <v>137.6</v>
      </c>
      <c r="AO287" s="1005">
        <v>160</v>
      </c>
      <c r="AP287" s="1005">
        <v>0.68089999999999995</v>
      </c>
      <c r="AQ287" s="1024">
        <f t="shared" si="158"/>
        <v>0.11370030007501876</v>
      </c>
      <c r="AR287" s="1005">
        <v>11640</v>
      </c>
      <c r="AS287" s="1005">
        <f t="shared" si="147"/>
        <v>61425</v>
      </c>
      <c r="AT287" s="1005">
        <f t="shared" si="148"/>
        <v>0</v>
      </c>
      <c r="AU287" s="1005">
        <v>200</v>
      </c>
      <c r="AV287" s="1005">
        <v>131.19999999999999</v>
      </c>
      <c r="AW287" s="1005">
        <v>160</v>
      </c>
      <c r="AX287" s="1005">
        <v>0.8296</v>
      </c>
      <c r="AY287" s="1024">
        <f t="shared" si="159"/>
        <v>5.3438346883468844E-2</v>
      </c>
      <c r="AZ287" s="1005">
        <v>5048</v>
      </c>
      <c r="BA287" s="1005">
        <f t="shared" si="149"/>
        <v>56678</v>
      </c>
      <c r="BB287" s="1005">
        <f t="shared" si="150"/>
        <v>0</v>
      </c>
      <c r="BC287" s="1005">
        <v>200</v>
      </c>
      <c r="BD287" s="1005">
        <v>157.19999999999999</v>
      </c>
      <c r="BE287" s="1005">
        <v>160</v>
      </c>
      <c r="BF287" s="1005">
        <v>0.59150000000000003</v>
      </c>
      <c r="BG287" s="1024">
        <f t="shared" si="153"/>
        <v>0.29616063366986789</v>
      </c>
      <c r="BH287" s="1005">
        <v>34638</v>
      </c>
      <c r="BI287" s="1005">
        <f t="shared" si="151"/>
        <v>70174</v>
      </c>
      <c r="BJ287" s="1005">
        <f t="shared" si="152"/>
        <v>0</v>
      </c>
    </row>
    <row r="288" spans="1:62">
      <c r="A288" s="569" t="s">
        <v>2603</v>
      </c>
      <c r="B288" s="1004">
        <v>282</v>
      </c>
      <c r="C288" s="1005" t="s">
        <v>311</v>
      </c>
      <c r="D288" s="1005" t="s">
        <v>2051</v>
      </c>
      <c r="E288" s="1004" t="s">
        <v>1274</v>
      </c>
      <c r="F288" s="1005" t="s">
        <v>55</v>
      </c>
      <c r="G288" s="1004">
        <v>200</v>
      </c>
      <c r="H288" s="1005">
        <v>13.95</v>
      </c>
      <c r="I288" s="1005">
        <v>160</v>
      </c>
      <c r="J288" s="1005">
        <v>0.99950000000000006</v>
      </c>
      <c r="K288" s="1024">
        <f t="shared" si="154"/>
        <v>0.40123456790123457</v>
      </c>
      <c r="L288" s="1005">
        <v>4030</v>
      </c>
      <c r="M288" s="1005">
        <f t="shared" si="139"/>
        <v>6026</v>
      </c>
      <c r="N288" s="1005">
        <f t="shared" si="140"/>
        <v>0</v>
      </c>
      <c r="O288" s="1005">
        <v>200</v>
      </c>
      <c r="P288" s="1005">
        <v>13.25</v>
      </c>
      <c r="Q288" s="1005">
        <v>160</v>
      </c>
      <c r="R288" s="1005">
        <v>1</v>
      </c>
      <c r="S288" s="1024">
        <f t="shared" si="155"/>
        <v>0.38182187056198014</v>
      </c>
      <c r="T288" s="1005">
        <v>3764</v>
      </c>
      <c r="U288" s="1005">
        <f t="shared" si="141"/>
        <v>5915</v>
      </c>
      <c r="V288" s="1005">
        <f t="shared" si="142"/>
        <v>0</v>
      </c>
      <c r="W288" s="1005">
        <v>200</v>
      </c>
      <c r="X288" s="1005">
        <v>14.05</v>
      </c>
      <c r="Y288" s="1005">
        <v>160</v>
      </c>
      <c r="Z288" s="1005">
        <v>0.99790000000000001</v>
      </c>
      <c r="AA288" s="1024">
        <f t="shared" si="156"/>
        <v>0.24476077500988533</v>
      </c>
      <c r="AB288" s="1005">
        <v>2476</v>
      </c>
      <c r="AC288" s="1005">
        <f t="shared" si="143"/>
        <v>6070</v>
      </c>
      <c r="AD288" s="1005">
        <f t="shared" si="144"/>
        <v>0</v>
      </c>
      <c r="AE288" s="1005">
        <v>200</v>
      </c>
      <c r="AF288" s="1005">
        <v>10.35</v>
      </c>
      <c r="AG288" s="1005">
        <v>160</v>
      </c>
      <c r="AH288" s="1005">
        <v>0.99790000000000001</v>
      </c>
      <c r="AI288" s="1024">
        <f t="shared" si="157"/>
        <v>0.31167212092878294</v>
      </c>
      <c r="AJ288" s="1005">
        <v>2400</v>
      </c>
      <c r="AK288" s="1005">
        <f t="shared" si="145"/>
        <v>4620</v>
      </c>
      <c r="AL288" s="1005">
        <f t="shared" si="146"/>
        <v>0</v>
      </c>
      <c r="AM288" s="1005">
        <v>200</v>
      </c>
      <c r="AN288" s="1005">
        <v>9.85</v>
      </c>
      <c r="AO288" s="1005">
        <v>160</v>
      </c>
      <c r="AP288" s="1005">
        <v>0.99660000000000004</v>
      </c>
      <c r="AQ288" s="1024">
        <f t="shared" si="158"/>
        <v>0.36556410676273132</v>
      </c>
      <c r="AR288" s="1005">
        <v>2679</v>
      </c>
      <c r="AS288" s="1005">
        <f t="shared" si="147"/>
        <v>4397</v>
      </c>
      <c r="AT288" s="1005">
        <f t="shared" si="148"/>
        <v>0</v>
      </c>
      <c r="AU288" s="1005">
        <v>200</v>
      </c>
      <c r="AV288" s="1005">
        <v>11.05</v>
      </c>
      <c r="AW288" s="1005">
        <v>160</v>
      </c>
      <c r="AX288" s="1005">
        <v>0.99570000000000003</v>
      </c>
      <c r="AY288" s="1024">
        <f t="shared" si="159"/>
        <v>0.20688788335847158</v>
      </c>
      <c r="AZ288" s="1005">
        <v>1646</v>
      </c>
      <c r="BA288" s="1005">
        <f t="shared" si="149"/>
        <v>4774</v>
      </c>
      <c r="BB288" s="1005">
        <f t="shared" si="150"/>
        <v>0</v>
      </c>
      <c r="BC288" s="1005">
        <v>200</v>
      </c>
      <c r="BD288" s="1005">
        <v>9.9499999999999993</v>
      </c>
      <c r="BE288" s="1005">
        <v>160</v>
      </c>
      <c r="BF288" s="1005">
        <v>0.99460000000000004</v>
      </c>
      <c r="BG288" s="1024">
        <f t="shared" si="153"/>
        <v>0.25355270978548661</v>
      </c>
      <c r="BH288" s="1005">
        <v>1877</v>
      </c>
      <c r="BI288" s="1005">
        <f t="shared" si="151"/>
        <v>4442</v>
      </c>
      <c r="BJ288" s="1005">
        <f t="shared" si="152"/>
        <v>0</v>
      </c>
    </row>
    <row r="289" spans="1:62">
      <c r="A289" s="569" t="s">
        <v>2604</v>
      </c>
      <c r="B289" s="1004">
        <v>283</v>
      </c>
      <c r="C289" s="1005" t="s">
        <v>1674</v>
      </c>
      <c r="D289" s="1005" t="s">
        <v>2203</v>
      </c>
      <c r="E289" s="1004" t="s">
        <v>1274</v>
      </c>
      <c r="F289" s="1005" t="s">
        <v>55</v>
      </c>
      <c r="G289" s="1004">
        <v>200</v>
      </c>
      <c r="H289" s="1005">
        <v>132.47999999999999</v>
      </c>
      <c r="I289" s="1005">
        <v>160</v>
      </c>
      <c r="J289" s="1005">
        <v>0.99450000000000005</v>
      </c>
      <c r="K289" s="1024">
        <f t="shared" si="154"/>
        <v>0.21928886540526035</v>
      </c>
      <c r="L289" s="1005">
        <v>20917</v>
      </c>
      <c r="M289" s="1005">
        <f t="shared" si="139"/>
        <v>57231</v>
      </c>
      <c r="N289" s="1005">
        <f t="shared" si="140"/>
        <v>0</v>
      </c>
      <c r="O289" s="1005">
        <v>200</v>
      </c>
      <c r="P289" s="1005">
        <v>125.2</v>
      </c>
      <c r="Q289" s="1005">
        <v>160</v>
      </c>
      <c r="R289" s="1005">
        <v>0.99239999999999995</v>
      </c>
      <c r="S289" s="1024">
        <f t="shared" si="155"/>
        <v>0.22833359098560582</v>
      </c>
      <c r="T289" s="1005">
        <v>21269</v>
      </c>
      <c r="U289" s="1005">
        <f t="shared" si="141"/>
        <v>55889</v>
      </c>
      <c r="V289" s="1005">
        <f t="shared" si="142"/>
        <v>0</v>
      </c>
      <c r="W289" s="1005">
        <v>200</v>
      </c>
      <c r="X289" s="1005">
        <v>134.47999999999999</v>
      </c>
      <c r="Y289" s="1005">
        <v>160</v>
      </c>
      <c r="Z289" s="1005">
        <v>0.98780000000000001</v>
      </c>
      <c r="AA289" s="1024">
        <f t="shared" si="156"/>
        <v>0.20228121488531961</v>
      </c>
      <c r="AB289" s="1005">
        <v>19586</v>
      </c>
      <c r="AC289" s="1005">
        <f t="shared" si="143"/>
        <v>58095</v>
      </c>
      <c r="AD289" s="1005">
        <f t="shared" si="144"/>
        <v>0</v>
      </c>
      <c r="AE289" s="1005">
        <v>200</v>
      </c>
      <c r="AF289" s="1005">
        <v>112.24</v>
      </c>
      <c r="AG289" s="1005">
        <v>160</v>
      </c>
      <c r="AH289" s="1005">
        <v>0.98170000000000002</v>
      </c>
      <c r="AI289" s="1024">
        <f t="shared" si="157"/>
        <v>0.18460825113619816</v>
      </c>
      <c r="AJ289" s="1005">
        <v>15416</v>
      </c>
      <c r="AK289" s="1005">
        <f t="shared" si="145"/>
        <v>50104</v>
      </c>
      <c r="AL289" s="1005">
        <f t="shared" si="146"/>
        <v>0</v>
      </c>
      <c r="AM289" s="1005">
        <v>200</v>
      </c>
      <c r="AN289" s="1005">
        <v>113.68</v>
      </c>
      <c r="AO289" s="1005">
        <v>160</v>
      </c>
      <c r="AP289" s="1005">
        <v>0.98409999999999997</v>
      </c>
      <c r="AQ289" s="1024">
        <f t="shared" si="158"/>
        <v>0.17862818097205513</v>
      </c>
      <c r="AR289" s="1005">
        <v>15108</v>
      </c>
      <c r="AS289" s="1005">
        <f t="shared" si="147"/>
        <v>50747</v>
      </c>
      <c r="AT289" s="1005">
        <f t="shared" si="148"/>
        <v>0</v>
      </c>
      <c r="AU289" s="1005">
        <v>200</v>
      </c>
      <c r="AV289" s="1005">
        <v>107.52</v>
      </c>
      <c r="AW289" s="1005">
        <v>160</v>
      </c>
      <c r="AX289" s="1005">
        <v>0.96970000000000001</v>
      </c>
      <c r="AY289" s="1024">
        <f t="shared" si="159"/>
        <v>0.20363136574074076</v>
      </c>
      <c r="AZ289" s="1005">
        <v>15764</v>
      </c>
      <c r="BA289" s="1005">
        <f t="shared" si="149"/>
        <v>46449</v>
      </c>
      <c r="BB289" s="1005">
        <f t="shared" si="150"/>
        <v>0</v>
      </c>
      <c r="BC289" s="1005">
        <v>200</v>
      </c>
      <c r="BD289" s="1005">
        <v>86.48</v>
      </c>
      <c r="BE289" s="1005">
        <v>160</v>
      </c>
      <c r="BF289" s="1005">
        <v>1.0027999999999999</v>
      </c>
      <c r="BG289" s="1024">
        <f t="shared" si="153"/>
        <v>0.25804648722310086</v>
      </c>
      <c r="BH289" s="1005">
        <v>16603</v>
      </c>
      <c r="BI289" s="1005">
        <f t="shared" si="151"/>
        <v>38605</v>
      </c>
      <c r="BJ289" s="1005">
        <f t="shared" si="152"/>
        <v>0</v>
      </c>
    </row>
    <row r="290" spans="1:62">
      <c r="A290" s="569" t="s">
        <v>2605</v>
      </c>
      <c r="B290" s="1004">
        <v>284</v>
      </c>
      <c r="C290" s="1005" t="s">
        <v>2038</v>
      </c>
      <c r="D290" s="1005" t="s">
        <v>2011</v>
      </c>
      <c r="E290" s="1004" t="s">
        <v>1274</v>
      </c>
      <c r="F290" s="1005" t="s">
        <v>55</v>
      </c>
      <c r="G290" s="1004">
        <v>200</v>
      </c>
      <c r="H290" s="1005">
        <v>0.84</v>
      </c>
      <c r="I290" s="1005">
        <v>160</v>
      </c>
      <c r="J290" s="1005">
        <v>0.99809999999999999</v>
      </c>
      <c r="K290" s="1024">
        <f t="shared" si="154"/>
        <v>0.89120370370370372</v>
      </c>
      <c r="L290" s="1005">
        <v>539</v>
      </c>
      <c r="M290" s="1005">
        <f t="shared" si="139"/>
        <v>363</v>
      </c>
      <c r="N290" s="1005">
        <f t="shared" si="140"/>
        <v>176</v>
      </c>
      <c r="O290" s="1005">
        <v>200</v>
      </c>
      <c r="P290" s="1005">
        <v>1.08</v>
      </c>
      <c r="Q290" s="1005">
        <v>160</v>
      </c>
      <c r="R290" s="1005">
        <v>1</v>
      </c>
      <c r="S290" s="1024">
        <f t="shared" si="155"/>
        <v>0.63097371565113491</v>
      </c>
      <c r="T290" s="1005">
        <v>507</v>
      </c>
      <c r="U290" s="1005">
        <f t="shared" si="141"/>
        <v>482</v>
      </c>
      <c r="V290" s="1005">
        <f t="shared" si="142"/>
        <v>25</v>
      </c>
      <c r="W290" s="1005">
        <v>200</v>
      </c>
      <c r="X290" s="1005">
        <v>1.08</v>
      </c>
      <c r="Y290" s="1005">
        <v>160</v>
      </c>
      <c r="Z290" s="1005">
        <v>1</v>
      </c>
      <c r="AA290" s="1024">
        <f t="shared" si="156"/>
        <v>0.59027777777777779</v>
      </c>
      <c r="AB290" s="1005">
        <v>459</v>
      </c>
      <c r="AC290" s="1005">
        <f t="shared" si="143"/>
        <v>467</v>
      </c>
      <c r="AD290" s="1005">
        <f t="shared" si="144"/>
        <v>0</v>
      </c>
      <c r="AE290" s="1005">
        <v>200</v>
      </c>
      <c r="AF290" s="1005">
        <v>61.44</v>
      </c>
      <c r="AG290" s="1005">
        <v>160</v>
      </c>
      <c r="AH290" s="1005">
        <v>0.97509999999999997</v>
      </c>
      <c r="AI290" s="1024">
        <f t="shared" si="157"/>
        <v>1.5816637264784945E-2</v>
      </c>
      <c r="AJ290" s="1005">
        <v>723</v>
      </c>
      <c r="AK290" s="1005">
        <f t="shared" si="145"/>
        <v>27427</v>
      </c>
      <c r="AL290" s="1005">
        <f t="shared" si="146"/>
        <v>0</v>
      </c>
      <c r="AM290" s="1005">
        <v>200</v>
      </c>
      <c r="AN290" s="1005">
        <v>0.96</v>
      </c>
      <c r="AO290" s="1005">
        <v>160</v>
      </c>
      <c r="AP290" s="1005">
        <v>1</v>
      </c>
      <c r="AQ290" s="1024">
        <f t="shared" si="158"/>
        <v>0.823252688172043</v>
      </c>
      <c r="AR290" s="1005">
        <v>588</v>
      </c>
      <c r="AS290" s="1005">
        <f t="shared" si="147"/>
        <v>429</v>
      </c>
      <c r="AT290" s="1005">
        <f t="shared" si="148"/>
        <v>159</v>
      </c>
      <c r="AU290" s="1005">
        <v>200</v>
      </c>
      <c r="AV290" s="1005">
        <v>52.56</v>
      </c>
      <c r="AW290" s="1005">
        <v>160</v>
      </c>
      <c r="AX290" s="1005">
        <v>1</v>
      </c>
      <c r="AY290" s="1024">
        <f t="shared" si="159"/>
        <v>1.5273549805513273E-2</v>
      </c>
      <c r="AZ290" s="1005">
        <v>578</v>
      </c>
      <c r="BA290" s="1005">
        <f t="shared" si="149"/>
        <v>22706</v>
      </c>
      <c r="BB290" s="1005">
        <f t="shared" si="150"/>
        <v>0</v>
      </c>
      <c r="BC290" s="1005">
        <v>200</v>
      </c>
      <c r="BD290" s="1005">
        <v>59.88</v>
      </c>
      <c r="BE290" s="1005">
        <v>160</v>
      </c>
      <c r="BF290" s="1005">
        <v>0.99539999999999995</v>
      </c>
      <c r="BG290" s="1024">
        <f t="shared" si="153"/>
        <v>1.4949253345400478E-2</v>
      </c>
      <c r="BH290" s="1005">
        <v>666</v>
      </c>
      <c r="BI290" s="1005">
        <f t="shared" si="151"/>
        <v>26730</v>
      </c>
      <c r="BJ290" s="1005">
        <f t="shared" si="152"/>
        <v>0</v>
      </c>
    </row>
    <row r="291" spans="1:62">
      <c r="A291" s="569" t="s">
        <v>2606</v>
      </c>
      <c r="B291" s="1004">
        <v>285</v>
      </c>
      <c r="C291" s="1005" t="s">
        <v>2278</v>
      </c>
      <c r="D291" s="1005" t="s">
        <v>2054</v>
      </c>
      <c r="E291" s="1004" t="s">
        <v>1274</v>
      </c>
      <c r="F291" s="1005" t="s">
        <v>55</v>
      </c>
      <c r="G291" s="1004">
        <v>200</v>
      </c>
      <c r="H291" s="1005">
        <v>54</v>
      </c>
      <c r="I291" s="1005">
        <v>200</v>
      </c>
      <c r="J291" s="1005">
        <v>0.95140000000000002</v>
      </c>
      <c r="K291" s="1024">
        <f t="shared" si="154"/>
        <v>0.29729938271604939</v>
      </c>
      <c r="L291" s="1005">
        <v>11559</v>
      </c>
      <c r="M291" s="1005">
        <f t="shared" si="139"/>
        <v>23328</v>
      </c>
      <c r="N291" s="1005">
        <f t="shared" si="140"/>
        <v>0</v>
      </c>
      <c r="O291" s="1005">
        <v>200</v>
      </c>
      <c r="P291" s="1005">
        <v>54.4</v>
      </c>
      <c r="Q291" s="1005">
        <v>200</v>
      </c>
      <c r="R291" s="1005">
        <v>0.98340000000000005</v>
      </c>
      <c r="S291" s="1024">
        <f t="shared" si="155"/>
        <v>1.5750019765970904</v>
      </c>
      <c r="T291" s="1005">
        <v>63746</v>
      </c>
      <c r="U291" s="1005">
        <f t="shared" si="141"/>
        <v>24284</v>
      </c>
      <c r="V291" s="1005">
        <f t="shared" si="142"/>
        <v>39462</v>
      </c>
      <c r="W291" s="1005">
        <v>200</v>
      </c>
      <c r="X291" s="1005">
        <v>73.92</v>
      </c>
      <c r="Y291" s="1005">
        <v>200</v>
      </c>
      <c r="Z291" s="1005">
        <v>0.96579999999999999</v>
      </c>
      <c r="AA291" s="1024">
        <f t="shared" si="156"/>
        <v>0.26620370370370372</v>
      </c>
      <c r="AB291" s="1005">
        <v>14168</v>
      </c>
      <c r="AC291" s="1005">
        <f t="shared" si="143"/>
        <v>31933</v>
      </c>
      <c r="AD291" s="1005">
        <f t="shared" si="144"/>
        <v>0</v>
      </c>
      <c r="AE291" s="1005">
        <v>200</v>
      </c>
      <c r="AF291" s="1005">
        <v>60.96</v>
      </c>
      <c r="AG291" s="1005">
        <v>200</v>
      </c>
      <c r="AH291" s="1005">
        <v>0.94</v>
      </c>
      <c r="AI291" s="1024">
        <f t="shared" si="157"/>
        <v>0.21113792227584455</v>
      </c>
      <c r="AJ291" s="1005">
        <v>9576</v>
      </c>
      <c r="AK291" s="1005">
        <f t="shared" si="145"/>
        <v>27213</v>
      </c>
      <c r="AL291" s="1005">
        <f t="shared" si="146"/>
        <v>0</v>
      </c>
      <c r="AM291" s="1005">
        <v>200</v>
      </c>
      <c r="AN291" s="1005">
        <v>90.08</v>
      </c>
      <c r="AO291" s="1005">
        <v>200</v>
      </c>
      <c r="AP291" s="1005">
        <v>0.97189999999999999</v>
      </c>
      <c r="AQ291" s="1024">
        <f t="shared" si="158"/>
        <v>0.32453231536125593</v>
      </c>
      <c r="AR291" s="1005">
        <v>21750</v>
      </c>
      <c r="AS291" s="1005">
        <f t="shared" si="147"/>
        <v>40212</v>
      </c>
      <c r="AT291" s="1005">
        <f t="shared" si="148"/>
        <v>0</v>
      </c>
      <c r="AU291" s="1005">
        <v>200</v>
      </c>
      <c r="AV291" s="1005">
        <v>63.04</v>
      </c>
      <c r="AW291" s="1005">
        <v>200</v>
      </c>
      <c r="AX291" s="1005">
        <v>0.93389999999999995</v>
      </c>
      <c r="AY291" s="1024">
        <f t="shared" si="159"/>
        <v>0.24362838409475462</v>
      </c>
      <c r="AZ291" s="1005">
        <v>11058</v>
      </c>
      <c r="BA291" s="1005">
        <f t="shared" si="149"/>
        <v>27233</v>
      </c>
      <c r="BB291" s="1005">
        <f t="shared" si="150"/>
        <v>0</v>
      </c>
      <c r="BC291" s="1005">
        <v>200</v>
      </c>
      <c r="BD291" s="1005">
        <v>91.84</v>
      </c>
      <c r="BE291" s="1005">
        <v>200</v>
      </c>
      <c r="BF291" s="1005">
        <v>0.94089999999999996</v>
      </c>
      <c r="BG291" s="1024">
        <f t="shared" si="153"/>
        <v>0.22742918961447678</v>
      </c>
      <c r="BH291" s="1005">
        <v>15540</v>
      </c>
      <c r="BI291" s="1005">
        <f t="shared" si="151"/>
        <v>40997</v>
      </c>
      <c r="BJ291" s="1005">
        <f t="shared" si="152"/>
        <v>0</v>
      </c>
    </row>
    <row r="292" spans="1:62">
      <c r="A292" s="569" t="s">
        <v>2607</v>
      </c>
      <c r="B292" s="1004">
        <v>286</v>
      </c>
      <c r="C292" s="1005" t="s">
        <v>840</v>
      </c>
      <c r="D292" s="1005" t="s">
        <v>2011</v>
      </c>
      <c r="E292" s="1004" t="s">
        <v>1274</v>
      </c>
      <c r="F292" s="1005" t="s">
        <v>55</v>
      </c>
      <c r="G292" s="1004">
        <v>200</v>
      </c>
      <c r="H292" s="1005">
        <v>115.2</v>
      </c>
      <c r="I292" s="1005">
        <v>160</v>
      </c>
      <c r="J292" s="1005">
        <v>0.91200000000000003</v>
      </c>
      <c r="K292" s="1024">
        <f t="shared" si="154"/>
        <v>0.51118827160493829</v>
      </c>
      <c r="L292" s="1005">
        <v>42400</v>
      </c>
      <c r="M292" s="1005">
        <f t="shared" si="139"/>
        <v>49766</v>
      </c>
      <c r="N292" s="1005">
        <f t="shared" si="140"/>
        <v>0</v>
      </c>
      <c r="O292" s="1005">
        <v>200</v>
      </c>
      <c r="P292" s="1005">
        <v>109.92</v>
      </c>
      <c r="Q292" s="1005">
        <v>160</v>
      </c>
      <c r="R292" s="1005">
        <v>0.90490000000000004</v>
      </c>
      <c r="S292" s="1024">
        <f t="shared" si="155"/>
        <v>0.48693771423205151</v>
      </c>
      <c r="T292" s="1005">
        <v>39822</v>
      </c>
      <c r="U292" s="1005">
        <f t="shared" si="141"/>
        <v>49068</v>
      </c>
      <c r="V292" s="1005">
        <f t="shared" si="142"/>
        <v>0</v>
      </c>
      <c r="W292" s="1005">
        <v>200</v>
      </c>
      <c r="X292" s="1005">
        <v>112.32</v>
      </c>
      <c r="Y292" s="1005">
        <v>160</v>
      </c>
      <c r="Z292" s="1005">
        <v>0.90010000000000001</v>
      </c>
      <c r="AA292" s="1024">
        <f t="shared" si="156"/>
        <v>0.63721707818930051</v>
      </c>
      <c r="AB292" s="1005">
        <v>51532</v>
      </c>
      <c r="AC292" s="1005">
        <f t="shared" si="143"/>
        <v>48522</v>
      </c>
      <c r="AD292" s="1005">
        <f t="shared" si="144"/>
        <v>3010</v>
      </c>
      <c r="AE292" s="1005">
        <v>200</v>
      </c>
      <c r="AF292" s="1005">
        <v>117.44</v>
      </c>
      <c r="AG292" s="1005">
        <v>160</v>
      </c>
      <c r="AH292" s="1005">
        <v>0.90510000000000002</v>
      </c>
      <c r="AI292" s="1024">
        <f t="shared" si="157"/>
        <v>0.43552324133485687</v>
      </c>
      <c r="AJ292" s="1005">
        <v>38054</v>
      </c>
      <c r="AK292" s="1005">
        <f t="shared" si="145"/>
        <v>52425</v>
      </c>
      <c r="AL292" s="1005">
        <f t="shared" si="146"/>
        <v>0</v>
      </c>
      <c r="AM292" s="1005">
        <v>200</v>
      </c>
      <c r="AN292" s="1005">
        <v>123.36</v>
      </c>
      <c r="AO292" s="1005">
        <v>160</v>
      </c>
      <c r="AP292" s="1005">
        <v>0.9002</v>
      </c>
      <c r="AQ292" s="1024">
        <f t="shared" si="158"/>
        <v>0.39481437317824919</v>
      </c>
      <c r="AR292" s="1005">
        <v>36236</v>
      </c>
      <c r="AS292" s="1005">
        <f t="shared" si="147"/>
        <v>55068</v>
      </c>
      <c r="AT292" s="1005">
        <f t="shared" si="148"/>
        <v>0</v>
      </c>
      <c r="AU292" s="1005">
        <v>200</v>
      </c>
      <c r="AV292" s="1005">
        <v>119.04</v>
      </c>
      <c r="AW292" s="1005">
        <v>160</v>
      </c>
      <c r="AX292" s="1005">
        <v>0.91690000000000005</v>
      </c>
      <c r="AY292" s="1024">
        <f t="shared" si="159"/>
        <v>0.50561902628434885</v>
      </c>
      <c r="AZ292" s="1005">
        <v>43336</v>
      </c>
      <c r="BA292" s="1005">
        <f t="shared" si="149"/>
        <v>51425</v>
      </c>
      <c r="BB292" s="1005">
        <f t="shared" si="150"/>
        <v>0</v>
      </c>
      <c r="BC292" s="1005">
        <v>200</v>
      </c>
      <c r="BD292" s="1005">
        <v>133.44</v>
      </c>
      <c r="BE292" s="1005">
        <v>160</v>
      </c>
      <c r="BF292" s="1005">
        <v>0.93149999999999999</v>
      </c>
      <c r="BG292" s="1024">
        <f t="shared" si="153"/>
        <v>0.46196913436992343</v>
      </c>
      <c r="BH292" s="1005">
        <v>45864</v>
      </c>
      <c r="BI292" s="1005">
        <f t="shared" si="151"/>
        <v>59568</v>
      </c>
      <c r="BJ292" s="1005">
        <f t="shared" si="152"/>
        <v>0</v>
      </c>
    </row>
    <row r="293" spans="1:62">
      <c r="A293" s="569" t="s">
        <v>2608</v>
      </c>
      <c r="B293" s="1004">
        <v>287</v>
      </c>
      <c r="C293" s="1005" t="s">
        <v>2036</v>
      </c>
      <c r="D293" s="1005" t="s">
        <v>2203</v>
      </c>
      <c r="E293" s="1004" t="s">
        <v>1274</v>
      </c>
      <c r="F293" s="1005" t="s">
        <v>55</v>
      </c>
      <c r="G293" s="1004">
        <v>200</v>
      </c>
      <c r="H293" s="1005">
        <v>196.96</v>
      </c>
      <c r="I293" s="1005">
        <v>196.96</v>
      </c>
      <c r="J293" s="1005">
        <v>0.99299999999999999</v>
      </c>
      <c r="K293" s="1024">
        <f t="shared" si="154"/>
        <v>0.64704339290549684</v>
      </c>
      <c r="L293" s="1005">
        <v>91758</v>
      </c>
      <c r="M293" s="1005">
        <f t="shared" si="139"/>
        <v>85087</v>
      </c>
      <c r="N293" s="1005">
        <f t="shared" si="140"/>
        <v>6671</v>
      </c>
      <c r="O293" s="1005">
        <v>200</v>
      </c>
      <c r="P293" s="1005">
        <v>221.12</v>
      </c>
      <c r="Q293" s="1005">
        <v>221.12</v>
      </c>
      <c r="R293" s="1005">
        <v>0.99309999999999998</v>
      </c>
      <c r="S293" s="1024">
        <f t="shared" si="155"/>
        <v>0.48966259745109941</v>
      </c>
      <c r="T293" s="1005">
        <v>80556</v>
      </c>
      <c r="U293" s="1005">
        <f t="shared" si="141"/>
        <v>98708</v>
      </c>
      <c r="V293" s="1005">
        <f t="shared" si="142"/>
        <v>0</v>
      </c>
      <c r="W293" s="1005">
        <v>200</v>
      </c>
      <c r="X293" s="1005">
        <v>245.76</v>
      </c>
      <c r="Y293" s="1005">
        <v>245.76</v>
      </c>
      <c r="Z293" s="1005">
        <v>0.99309999999999998</v>
      </c>
      <c r="AA293" s="1024">
        <f t="shared" si="156"/>
        <v>0.66509105541087965</v>
      </c>
      <c r="AB293" s="1005">
        <v>117686</v>
      </c>
      <c r="AC293" s="1005">
        <f t="shared" si="143"/>
        <v>106168</v>
      </c>
      <c r="AD293" s="1005">
        <f t="shared" si="144"/>
        <v>11518</v>
      </c>
      <c r="AE293" s="1005">
        <v>200</v>
      </c>
      <c r="AF293" s="1005">
        <v>172.32</v>
      </c>
      <c r="AG293" s="1005">
        <v>172.32</v>
      </c>
      <c r="AH293" s="1005">
        <v>0.9909</v>
      </c>
      <c r="AI293" s="1024">
        <f t="shared" si="157"/>
        <v>0.62295017521789919</v>
      </c>
      <c r="AJ293" s="1005">
        <v>79866</v>
      </c>
      <c r="AK293" s="1005">
        <f t="shared" si="145"/>
        <v>76924</v>
      </c>
      <c r="AL293" s="1005">
        <f t="shared" si="146"/>
        <v>2942</v>
      </c>
      <c r="AM293" s="1005">
        <v>200</v>
      </c>
      <c r="AN293" s="1005">
        <v>197.76</v>
      </c>
      <c r="AO293" s="1005">
        <v>197.76</v>
      </c>
      <c r="AP293" s="1005">
        <v>0.98929999999999996</v>
      </c>
      <c r="AQ293" s="1024">
        <f t="shared" si="158"/>
        <v>0.47488864530048369</v>
      </c>
      <c r="AR293" s="1005">
        <v>69872</v>
      </c>
      <c r="AS293" s="1005">
        <f t="shared" si="147"/>
        <v>88280</v>
      </c>
      <c r="AT293" s="1005">
        <f t="shared" si="148"/>
        <v>0</v>
      </c>
      <c r="AU293" s="1005">
        <v>200</v>
      </c>
      <c r="AV293" s="1005">
        <v>196.16</v>
      </c>
      <c r="AW293" s="1005">
        <v>196.16</v>
      </c>
      <c r="AX293" s="1005">
        <v>0.98950000000000005</v>
      </c>
      <c r="AY293" s="1024">
        <f t="shared" si="159"/>
        <v>0.60286670744970083</v>
      </c>
      <c r="AZ293" s="1005">
        <v>85146</v>
      </c>
      <c r="BA293" s="1005">
        <f t="shared" si="149"/>
        <v>84741</v>
      </c>
      <c r="BB293" s="1005">
        <f t="shared" si="150"/>
        <v>405</v>
      </c>
      <c r="BC293" s="1005">
        <v>200</v>
      </c>
      <c r="BD293" s="1005">
        <v>121.92</v>
      </c>
      <c r="BE293" s="1005">
        <v>160</v>
      </c>
      <c r="BF293" s="1005">
        <v>0.97270000000000001</v>
      </c>
      <c r="BG293" s="1024">
        <f t="shared" si="153"/>
        <v>0.61584098862642167</v>
      </c>
      <c r="BH293" s="1005">
        <v>55862</v>
      </c>
      <c r="BI293" s="1005">
        <f t="shared" si="151"/>
        <v>54425</v>
      </c>
      <c r="BJ293" s="1005">
        <f t="shared" si="152"/>
        <v>1437</v>
      </c>
    </row>
    <row r="294" spans="1:62">
      <c r="A294" s="569" t="s">
        <v>2609</v>
      </c>
      <c r="B294" s="1004">
        <v>288</v>
      </c>
      <c r="C294" s="1005" t="s">
        <v>2053</v>
      </c>
      <c r="D294" s="1005" t="s">
        <v>2050</v>
      </c>
      <c r="E294" s="1004" t="s">
        <v>1274</v>
      </c>
      <c r="F294" s="1005" t="s">
        <v>55</v>
      </c>
      <c r="G294" s="1004"/>
      <c r="H294" s="1005"/>
      <c r="I294" s="1005"/>
      <c r="J294" s="1005"/>
      <c r="K294" s="1024">
        <v>0</v>
      </c>
      <c r="L294" s="1005"/>
      <c r="M294" s="1005">
        <f t="shared" si="139"/>
        <v>0</v>
      </c>
      <c r="N294" s="1005">
        <f t="shared" si="140"/>
        <v>0</v>
      </c>
      <c r="O294" s="1005"/>
      <c r="P294" s="1005"/>
      <c r="Q294" s="1005"/>
      <c r="R294" s="1005"/>
      <c r="S294" s="1024">
        <v>0</v>
      </c>
      <c r="T294" s="1005"/>
      <c r="U294" s="1005">
        <f t="shared" si="141"/>
        <v>0</v>
      </c>
      <c r="V294" s="1005">
        <f t="shared" si="142"/>
        <v>0</v>
      </c>
      <c r="W294" s="1005"/>
      <c r="X294" s="1005"/>
      <c r="Y294" s="1005"/>
      <c r="Z294" s="1005"/>
      <c r="AA294" s="1024">
        <v>0</v>
      </c>
      <c r="AB294" s="1005"/>
      <c r="AC294" s="1005">
        <f t="shared" si="143"/>
        <v>0</v>
      </c>
      <c r="AD294" s="1005">
        <f t="shared" si="144"/>
        <v>0</v>
      </c>
      <c r="AE294" s="1005"/>
      <c r="AF294" s="1005"/>
      <c r="AG294" s="1005"/>
      <c r="AH294" s="1005"/>
      <c r="AI294" s="1024">
        <v>0</v>
      </c>
      <c r="AJ294" s="1005"/>
      <c r="AK294" s="1005">
        <f t="shared" si="145"/>
        <v>0</v>
      </c>
      <c r="AL294" s="1005">
        <f t="shared" si="146"/>
        <v>0</v>
      </c>
      <c r="AM294" s="1005"/>
      <c r="AN294" s="1005"/>
      <c r="AO294" s="1005"/>
      <c r="AP294" s="1005"/>
      <c r="AQ294" s="1024">
        <v>0</v>
      </c>
      <c r="AR294" s="1005"/>
      <c r="AS294" s="1005">
        <f t="shared" si="147"/>
        <v>0</v>
      </c>
      <c r="AT294" s="1005">
        <f t="shared" si="148"/>
        <v>0</v>
      </c>
      <c r="AU294" s="1005">
        <v>200</v>
      </c>
      <c r="AV294" s="1005">
        <v>56.8</v>
      </c>
      <c r="AW294" s="1005">
        <v>200</v>
      </c>
      <c r="AX294" s="1005">
        <v>0.95589999999999997</v>
      </c>
      <c r="AY294" s="1024">
        <f t="shared" si="159"/>
        <v>0.1637079420970266</v>
      </c>
      <c r="AZ294" s="1005">
        <v>6695</v>
      </c>
      <c r="BA294" s="1005">
        <f t="shared" si="149"/>
        <v>24538</v>
      </c>
      <c r="BB294" s="1005">
        <f t="shared" si="150"/>
        <v>0</v>
      </c>
      <c r="BC294" s="1005">
        <v>200</v>
      </c>
      <c r="BD294" s="1005">
        <v>81.599999999999994</v>
      </c>
      <c r="BE294" s="1005">
        <v>200</v>
      </c>
      <c r="BF294" s="1005">
        <v>0.98599999999999999</v>
      </c>
      <c r="BG294" s="1024">
        <f t="shared" si="153"/>
        <v>0.48288266919671097</v>
      </c>
      <c r="BH294" s="1005">
        <v>29316</v>
      </c>
      <c r="BI294" s="1005">
        <f t="shared" si="151"/>
        <v>36426</v>
      </c>
      <c r="BJ294" s="1005">
        <f t="shared" si="152"/>
        <v>0</v>
      </c>
    </row>
    <row r="295" spans="1:62">
      <c r="A295" s="569" t="s">
        <v>2610</v>
      </c>
      <c r="B295" s="1004">
        <v>289</v>
      </c>
      <c r="C295" s="1005" t="s">
        <v>2611</v>
      </c>
      <c r="D295" s="1005" t="s">
        <v>2011</v>
      </c>
      <c r="E295" s="1004" t="s">
        <v>1274</v>
      </c>
      <c r="F295" s="1005" t="s">
        <v>55</v>
      </c>
      <c r="G295" s="1004"/>
      <c r="H295" s="1005"/>
      <c r="I295" s="1005"/>
      <c r="J295" s="1005"/>
      <c r="K295" s="1024">
        <v>0</v>
      </c>
      <c r="L295" s="1005"/>
      <c r="M295" s="1005">
        <f t="shared" si="139"/>
        <v>0</v>
      </c>
      <c r="N295" s="1005">
        <f t="shared" si="140"/>
        <v>0</v>
      </c>
      <c r="O295" s="1005"/>
      <c r="P295" s="1005"/>
      <c r="Q295" s="1005"/>
      <c r="R295" s="1005"/>
      <c r="S295" s="1024">
        <v>0</v>
      </c>
      <c r="T295" s="1005"/>
      <c r="U295" s="1005">
        <f t="shared" si="141"/>
        <v>0</v>
      </c>
      <c r="V295" s="1005">
        <f t="shared" si="142"/>
        <v>0</v>
      </c>
      <c r="W295" s="1005"/>
      <c r="X295" s="1005"/>
      <c r="Y295" s="1005"/>
      <c r="Z295" s="1005"/>
      <c r="AA295" s="1024">
        <v>0</v>
      </c>
      <c r="AB295" s="1005"/>
      <c r="AC295" s="1005">
        <f t="shared" si="143"/>
        <v>0</v>
      </c>
      <c r="AD295" s="1005">
        <f t="shared" si="144"/>
        <v>0</v>
      </c>
      <c r="AE295" s="1005">
        <v>201</v>
      </c>
      <c r="AF295" s="1005">
        <v>90</v>
      </c>
      <c r="AG295" s="1005">
        <v>160.80000000000001</v>
      </c>
      <c r="AH295" s="1005">
        <v>0.6825</v>
      </c>
      <c r="AI295" s="1024">
        <f t="shared" ref="AI295:AI358" si="160">+(AJ295/(24*31*AF295))</f>
        <v>3.8530465949820791E-2</v>
      </c>
      <c r="AJ295" s="1005">
        <v>2580</v>
      </c>
      <c r="AK295" s="1005">
        <f t="shared" si="145"/>
        <v>40176</v>
      </c>
      <c r="AL295" s="1005">
        <f t="shared" si="146"/>
        <v>0</v>
      </c>
      <c r="AM295" s="1005">
        <v>201</v>
      </c>
      <c r="AN295" s="1005">
        <v>68.040000000000006</v>
      </c>
      <c r="AO295" s="1005">
        <v>160.80000000000001</v>
      </c>
      <c r="AP295" s="1005">
        <v>0.99990000000000001</v>
      </c>
      <c r="AQ295" s="1024">
        <f t="shared" ref="AQ295:AQ358" si="161">+(AR295/(24*31*AN295))</f>
        <v>0.72306849860613298</v>
      </c>
      <c r="AR295" s="1005">
        <v>36603</v>
      </c>
      <c r="AS295" s="1005">
        <f t="shared" si="147"/>
        <v>30373</v>
      </c>
      <c r="AT295" s="1005">
        <f t="shared" si="148"/>
        <v>6230</v>
      </c>
      <c r="AU295" s="1005">
        <v>201</v>
      </c>
      <c r="AV295" s="1005">
        <v>118.68</v>
      </c>
      <c r="AW295" s="1005">
        <v>160.80000000000001</v>
      </c>
      <c r="AX295" s="1005">
        <v>0.95830000000000004</v>
      </c>
      <c r="AY295" s="1024">
        <f t="shared" si="159"/>
        <v>0.29090832490731378</v>
      </c>
      <c r="AZ295" s="1005">
        <v>24858</v>
      </c>
      <c r="BA295" s="1005">
        <f t="shared" si="149"/>
        <v>51270</v>
      </c>
      <c r="BB295" s="1005">
        <f t="shared" si="150"/>
        <v>0</v>
      </c>
      <c r="BC295" s="1005">
        <v>201</v>
      </c>
      <c r="BD295" s="1005">
        <v>55.32</v>
      </c>
      <c r="BE295" s="1005">
        <v>160.80000000000001</v>
      </c>
      <c r="BF295" s="1005">
        <v>0.98329999999999995</v>
      </c>
      <c r="BG295" s="1024">
        <f t="shared" si="153"/>
        <v>0.64419914631586306</v>
      </c>
      <c r="BH295" s="1005">
        <v>26514</v>
      </c>
      <c r="BI295" s="1005">
        <f t="shared" si="151"/>
        <v>24695</v>
      </c>
      <c r="BJ295" s="1005">
        <f t="shared" si="152"/>
        <v>1819</v>
      </c>
    </row>
    <row r="296" spans="1:62">
      <c r="A296" s="569" t="s">
        <v>2612</v>
      </c>
      <c r="B296" s="1004">
        <v>290</v>
      </c>
      <c r="C296" s="1005" t="s">
        <v>1675</v>
      </c>
      <c r="D296" s="1005" t="s">
        <v>2011</v>
      </c>
      <c r="E296" s="1004" t="s">
        <v>1274</v>
      </c>
      <c r="F296" s="1005" t="s">
        <v>55</v>
      </c>
      <c r="G296" s="1004">
        <v>201</v>
      </c>
      <c r="H296" s="1005">
        <v>170.28</v>
      </c>
      <c r="I296" s="1005">
        <v>170.28</v>
      </c>
      <c r="J296" s="1005">
        <v>0.66290000000000004</v>
      </c>
      <c r="K296" s="1024">
        <f>+(L296/(24*30*H296))</f>
        <v>0.29941697335108186</v>
      </c>
      <c r="L296" s="1005">
        <v>36709</v>
      </c>
      <c r="M296" s="1005">
        <f t="shared" si="139"/>
        <v>73561</v>
      </c>
      <c r="N296" s="1005">
        <f t="shared" si="140"/>
        <v>0</v>
      </c>
      <c r="O296" s="1005">
        <v>201</v>
      </c>
      <c r="P296" s="1005">
        <v>171.6</v>
      </c>
      <c r="Q296" s="1005">
        <v>171.6</v>
      </c>
      <c r="R296" s="1005">
        <v>0.64629999999999999</v>
      </c>
      <c r="S296" s="1024">
        <f t="shared" ref="S296:S330" si="162">+(T296/(24*31*P296))</f>
        <v>0.43701594104819913</v>
      </c>
      <c r="T296" s="1005">
        <v>55794</v>
      </c>
      <c r="U296" s="1005">
        <f t="shared" si="141"/>
        <v>76602</v>
      </c>
      <c r="V296" s="1005">
        <f t="shared" si="142"/>
        <v>0</v>
      </c>
      <c r="W296" s="1005">
        <v>201</v>
      </c>
      <c r="X296" s="1005">
        <v>198.12</v>
      </c>
      <c r="Y296" s="1005">
        <v>198.12</v>
      </c>
      <c r="Z296" s="1005">
        <v>0.64300000000000002</v>
      </c>
      <c r="AA296" s="1024">
        <f t="shared" ref="AA296:AA330" si="163">+(AB296/(24*30*X296))</f>
        <v>0.31865507997397763</v>
      </c>
      <c r="AB296" s="1005">
        <v>45455</v>
      </c>
      <c r="AC296" s="1005">
        <f t="shared" si="143"/>
        <v>85588</v>
      </c>
      <c r="AD296" s="1005">
        <f t="shared" si="144"/>
        <v>0</v>
      </c>
      <c r="AE296" s="1005">
        <v>201</v>
      </c>
      <c r="AF296" s="1005">
        <v>186.96</v>
      </c>
      <c r="AG296" s="1005">
        <v>186.96</v>
      </c>
      <c r="AH296" s="1005">
        <v>0.6079</v>
      </c>
      <c r="AI296" s="1024">
        <f t="shared" si="160"/>
        <v>0.18696857702872441</v>
      </c>
      <c r="AJ296" s="1005">
        <v>26007</v>
      </c>
      <c r="AK296" s="1005">
        <f t="shared" si="145"/>
        <v>83459</v>
      </c>
      <c r="AL296" s="1005">
        <f t="shared" si="146"/>
        <v>0</v>
      </c>
      <c r="AM296" s="1005">
        <v>201</v>
      </c>
      <c r="AN296" s="1005">
        <v>12.72</v>
      </c>
      <c r="AO296" s="1005">
        <v>160.80000000000001</v>
      </c>
      <c r="AP296" s="1005">
        <v>0.40160000000000001</v>
      </c>
      <c r="AQ296" s="1024">
        <f t="shared" si="161"/>
        <v>0.42256289308176098</v>
      </c>
      <c r="AR296" s="1005">
        <v>3999</v>
      </c>
      <c r="AS296" s="1005">
        <f t="shared" si="147"/>
        <v>5678</v>
      </c>
      <c r="AT296" s="1005">
        <f t="shared" si="148"/>
        <v>0</v>
      </c>
      <c r="AU296" s="1005">
        <v>201</v>
      </c>
      <c r="AV296" s="1005">
        <v>12.84</v>
      </c>
      <c r="AW296" s="1005">
        <v>160.80000000000001</v>
      </c>
      <c r="AX296" s="1005">
        <v>0.39739999999999998</v>
      </c>
      <c r="AY296" s="1024">
        <f t="shared" si="159"/>
        <v>0.28956818968501213</v>
      </c>
      <c r="AZ296" s="1005">
        <v>2677</v>
      </c>
      <c r="BA296" s="1005">
        <f t="shared" si="149"/>
        <v>5547</v>
      </c>
      <c r="BB296" s="1005">
        <f t="shared" si="150"/>
        <v>0</v>
      </c>
      <c r="BC296" s="1005">
        <v>201</v>
      </c>
      <c r="BD296" s="1005">
        <v>10.92</v>
      </c>
      <c r="BE296" s="1005">
        <v>160.80000000000001</v>
      </c>
      <c r="BF296" s="1005">
        <v>0.28170000000000001</v>
      </c>
      <c r="BG296" s="1024">
        <f t="shared" si="153"/>
        <v>0.34069872779550203</v>
      </c>
      <c r="BH296" s="1005">
        <v>2768</v>
      </c>
      <c r="BI296" s="1005">
        <f t="shared" si="151"/>
        <v>4875</v>
      </c>
      <c r="BJ296" s="1005">
        <f t="shared" si="152"/>
        <v>0</v>
      </c>
    </row>
    <row r="297" spans="1:62">
      <c r="A297" s="569" t="s">
        <v>2613</v>
      </c>
      <c r="B297" s="1004">
        <v>291</v>
      </c>
      <c r="C297" s="1005" t="s">
        <v>2279</v>
      </c>
      <c r="D297" s="1005" t="s">
        <v>2011</v>
      </c>
      <c r="E297" s="1004" t="s">
        <v>1274</v>
      </c>
      <c r="F297" s="1005" t="s">
        <v>55</v>
      </c>
      <c r="G297" s="1004">
        <v>202</v>
      </c>
      <c r="H297" s="1005">
        <v>222.24</v>
      </c>
      <c r="I297" s="1005">
        <v>222.24</v>
      </c>
      <c r="J297" s="1005">
        <v>0.74929999999999997</v>
      </c>
      <c r="K297" s="1024">
        <f>+(L297/(24*30*H297))</f>
        <v>0.19412197024238059</v>
      </c>
      <c r="L297" s="1005">
        <v>31062</v>
      </c>
      <c r="M297" s="1005">
        <f t="shared" si="139"/>
        <v>96008</v>
      </c>
      <c r="N297" s="1005">
        <f t="shared" si="140"/>
        <v>0</v>
      </c>
      <c r="O297" s="1005">
        <v>202</v>
      </c>
      <c r="P297" s="1005">
        <v>236.4</v>
      </c>
      <c r="Q297" s="1005">
        <v>236.4</v>
      </c>
      <c r="R297" s="1005">
        <v>0.69530000000000003</v>
      </c>
      <c r="S297" s="1024">
        <f t="shared" si="162"/>
        <v>7.2560176846242011E-2</v>
      </c>
      <c r="T297" s="1005">
        <v>12762</v>
      </c>
      <c r="U297" s="1005">
        <f t="shared" si="141"/>
        <v>105529</v>
      </c>
      <c r="V297" s="1005">
        <f t="shared" si="142"/>
        <v>0</v>
      </c>
      <c r="W297" s="1005">
        <v>202</v>
      </c>
      <c r="X297" s="1005">
        <v>232.32</v>
      </c>
      <c r="Y297" s="1005">
        <v>232.32</v>
      </c>
      <c r="Z297" s="1005">
        <v>0.62170000000000003</v>
      </c>
      <c r="AA297" s="1024">
        <f t="shared" si="163"/>
        <v>4.1160898760330578E-2</v>
      </c>
      <c r="AB297" s="1005">
        <v>6885</v>
      </c>
      <c r="AC297" s="1005">
        <f t="shared" si="143"/>
        <v>100362</v>
      </c>
      <c r="AD297" s="1005">
        <f t="shared" si="144"/>
        <v>0</v>
      </c>
      <c r="AE297" s="1005">
        <v>202</v>
      </c>
      <c r="AF297" s="1005">
        <v>10.56</v>
      </c>
      <c r="AG297" s="1005">
        <v>161.6</v>
      </c>
      <c r="AH297" s="1005">
        <v>0.22259999999999999</v>
      </c>
      <c r="AI297" s="1024">
        <f t="shared" si="160"/>
        <v>0.29325513196480935</v>
      </c>
      <c r="AJ297" s="1005">
        <v>2304</v>
      </c>
      <c r="AK297" s="1005">
        <f t="shared" si="145"/>
        <v>4714</v>
      </c>
      <c r="AL297" s="1005">
        <f t="shared" si="146"/>
        <v>0</v>
      </c>
      <c r="AM297" s="1005">
        <v>202</v>
      </c>
      <c r="AN297" s="1005">
        <v>204.96</v>
      </c>
      <c r="AO297" s="1005">
        <v>204.96</v>
      </c>
      <c r="AP297" s="1005">
        <v>0.56340000000000001</v>
      </c>
      <c r="AQ297" s="1024">
        <f t="shared" si="161"/>
        <v>4.3537212611115303E-2</v>
      </c>
      <c r="AR297" s="1005">
        <v>6639</v>
      </c>
      <c r="AS297" s="1005">
        <f t="shared" si="147"/>
        <v>91494</v>
      </c>
      <c r="AT297" s="1005">
        <f t="shared" si="148"/>
        <v>0</v>
      </c>
      <c r="AU297" s="1005">
        <v>202</v>
      </c>
      <c r="AV297" s="1005">
        <v>252.96</v>
      </c>
      <c r="AW297" s="1005">
        <v>252.96</v>
      </c>
      <c r="AX297" s="1005">
        <v>0.6996</v>
      </c>
      <c r="AY297" s="1024">
        <f t="shared" si="159"/>
        <v>0.21281362007168458</v>
      </c>
      <c r="AZ297" s="1005">
        <v>38760</v>
      </c>
      <c r="BA297" s="1005">
        <f t="shared" si="149"/>
        <v>109279</v>
      </c>
      <c r="BB297" s="1005">
        <f t="shared" si="150"/>
        <v>0</v>
      </c>
      <c r="BC297" s="1005">
        <v>202</v>
      </c>
      <c r="BD297" s="1005">
        <v>216.48</v>
      </c>
      <c r="BE297" s="1005">
        <v>216.48</v>
      </c>
      <c r="BF297" s="1005">
        <v>0.67569999999999997</v>
      </c>
      <c r="BG297" s="1024">
        <f t="shared" si="153"/>
        <v>0.25905693441098637</v>
      </c>
      <c r="BH297" s="1005">
        <v>41724</v>
      </c>
      <c r="BI297" s="1005">
        <f t="shared" si="151"/>
        <v>96637</v>
      </c>
      <c r="BJ297" s="1005">
        <f t="shared" si="152"/>
        <v>0</v>
      </c>
    </row>
    <row r="298" spans="1:62">
      <c r="A298" s="569" t="s">
        <v>2614</v>
      </c>
      <c r="B298" s="1004">
        <v>292</v>
      </c>
      <c r="C298" s="1005" t="s">
        <v>2615</v>
      </c>
      <c r="D298" s="1005" t="s">
        <v>2051</v>
      </c>
      <c r="E298" s="1004" t="s">
        <v>1274</v>
      </c>
      <c r="F298" s="1005" t="s">
        <v>55</v>
      </c>
      <c r="G298" s="1004">
        <v>202</v>
      </c>
      <c r="H298" s="1005">
        <v>0</v>
      </c>
      <c r="I298" s="1005">
        <v>161.6</v>
      </c>
      <c r="J298" s="1005">
        <v>0</v>
      </c>
      <c r="K298" s="1024">
        <v>0</v>
      </c>
      <c r="L298" s="1005">
        <v>0</v>
      </c>
      <c r="M298" s="1005">
        <f t="shared" si="139"/>
        <v>0</v>
      </c>
      <c r="N298" s="1005">
        <f t="shared" si="140"/>
        <v>0</v>
      </c>
      <c r="O298" s="1005">
        <v>202</v>
      </c>
      <c r="P298" s="1005">
        <v>0.4</v>
      </c>
      <c r="Q298" s="1005">
        <v>161.6</v>
      </c>
      <c r="R298" s="1005">
        <v>0.69230000000000003</v>
      </c>
      <c r="S298" s="1024">
        <f t="shared" si="162"/>
        <v>0.26209677419354838</v>
      </c>
      <c r="T298" s="1005">
        <v>78</v>
      </c>
      <c r="U298" s="1005">
        <f t="shared" si="141"/>
        <v>179</v>
      </c>
      <c r="V298" s="1005">
        <f t="shared" si="142"/>
        <v>0</v>
      </c>
      <c r="W298" s="1005">
        <v>202</v>
      </c>
      <c r="X298" s="1005">
        <v>22.32</v>
      </c>
      <c r="Y298" s="1005">
        <v>161.6</v>
      </c>
      <c r="Z298" s="1005">
        <v>0.48649999999999999</v>
      </c>
      <c r="AA298" s="1024">
        <f t="shared" si="163"/>
        <v>6.9568896853843099E-2</v>
      </c>
      <c r="AB298" s="1005">
        <v>1118</v>
      </c>
      <c r="AC298" s="1005">
        <f t="shared" si="143"/>
        <v>9642</v>
      </c>
      <c r="AD298" s="1005">
        <f t="shared" si="144"/>
        <v>0</v>
      </c>
      <c r="AE298" s="1005">
        <v>202</v>
      </c>
      <c r="AF298" s="1005">
        <v>31.76</v>
      </c>
      <c r="AG298" s="1005">
        <v>161.6</v>
      </c>
      <c r="AH298" s="1005">
        <v>0.63249999999999995</v>
      </c>
      <c r="AI298" s="1024">
        <f t="shared" si="160"/>
        <v>6.1618049348609184E-2</v>
      </c>
      <c r="AJ298" s="1005">
        <v>1456</v>
      </c>
      <c r="AK298" s="1005">
        <f t="shared" si="145"/>
        <v>14178</v>
      </c>
      <c r="AL298" s="1005">
        <f t="shared" si="146"/>
        <v>0</v>
      </c>
      <c r="AM298" s="1005">
        <v>202</v>
      </c>
      <c r="AN298" s="1005">
        <v>12.88</v>
      </c>
      <c r="AO298" s="1005">
        <v>161.6</v>
      </c>
      <c r="AP298" s="1005">
        <v>0.44729999999999998</v>
      </c>
      <c r="AQ298" s="1024">
        <f t="shared" si="161"/>
        <v>0.1446353436185133</v>
      </c>
      <c r="AR298" s="1005">
        <v>1386</v>
      </c>
      <c r="AS298" s="1005">
        <f t="shared" si="147"/>
        <v>5750</v>
      </c>
      <c r="AT298" s="1005">
        <f t="shared" si="148"/>
        <v>0</v>
      </c>
      <c r="AU298" s="1005">
        <v>202</v>
      </c>
      <c r="AV298" s="1005">
        <v>26.4</v>
      </c>
      <c r="AW298" s="1005">
        <v>161.6</v>
      </c>
      <c r="AX298" s="1005">
        <v>0.50609999999999999</v>
      </c>
      <c r="AY298" s="1024">
        <f t="shared" si="159"/>
        <v>8.1386784511784507E-2</v>
      </c>
      <c r="AZ298" s="1005">
        <v>1547</v>
      </c>
      <c r="BA298" s="1005">
        <f t="shared" si="149"/>
        <v>11405</v>
      </c>
      <c r="BB298" s="1005">
        <f t="shared" si="150"/>
        <v>0</v>
      </c>
      <c r="BC298" s="1005">
        <v>202</v>
      </c>
      <c r="BD298" s="1005">
        <v>7.76</v>
      </c>
      <c r="BE298" s="1005">
        <v>161.6</v>
      </c>
      <c r="BF298" s="1005">
        <v>0.40360000000000001</v>
      </c>
      <c r="BG298" s="1024">
        <f t="shared" si="153"/>
        <v>0.16991602926504823</v>
      </c>
      <c r="BH298" s="1005">
        <v>981</v>
      </c>
      <c r="BI298" s="1005">
        <f t="shared" si="151"/>
        <v>3464</v>
      </c>
      <c r="BJ298" s="1005">
        <f t="shared" si="152"/>
        <v>0</v>
      </c>
    </row>
    <row r="299" spans="1:62">
      <c r="A299" s="569" t="s">
        <v>2616</v>
      </c>
      <c r="B299" s="1004">
        <v>293</v>
      </c>
      <c r="C299" s="1005" t="s">
        <v>972</v>
      </c>
      <c r="D299" s="1005" t="s">
        <v>2051</v>
      </c>
      <c r="E299" s="1004" t="s">
        <v>1274</v>
      </c>
      <c r="F299" s="1005" t="s">
        <v>55</v>
      </c>
      <c r="G299" s="1004">
        <v>204</v>
      </c>
      <c r="H299" s="1005">
        <v>74.7</v>
      </c>
      <c r="I299" s="1005">
        <v>163.19999999999999</v>
      </c>
      <c r="J299" s="1005">
        <v>0.98519999999999996</v>
      </c>
      <c r="K299" s="1024">
        <f>+(L299/(24*30*H299))</f>
        <v>0.14238435222370965</v>
      </c>
      <c r="L299" s="1005">
        <v>7658</v>
      </c>
      <c r="M299" s="1005">
        <f t="shared" si="139"/>
        <v>32270</v>
      </c>
      <c r="N299" s="1005">
        <f t="shared" si="140"/>
        <v>0</v>
      </c>
      <c r="O299" s="1005">
        <v>204</v>
      </c>
      <c r="P299" s="1005">
        <v>54</v>
      </c>
      <c r="Q299" s="1005">
        <v>163.19999999999999</v>
      </c>
      <c r="R299" s="1005">
        <v>0.97840000000000005</v>
      </c>
      <c r="S299" s="1024">
        <f t="shared" si="162"/>
        <v>0.21582536837913183</v>
      </c>
      <c r="T299" s="1005">
        <v>8671</v>
      </c>
      <c r="U299" s="1005">
        <f t="shared" si="141"/>
        <v>24106</v>
      </c>
      <c r="V299" s="1005">
        <f t="shared" si="142"/>
        <v>0</v>
      </c>
      <c r="W299" s="1005">
        <v>204</v>
      </c>
      <c r="X299" s="1005">
        <v>54</v>
      </c>
      <c r="Y299" s="1005">
        <v>163.19999999999999</v>
      </c>
      <c r="Z299" s="1005">
        <v>0.98360000000000003</v>
      </c>
      <c r="AA299" s="1024">
        <f t="shared" si="163"/>
        <v>0.20902777777777778</v>
      </c>
      <c r="AB299" s="1005">
        <v>8127</v>
      </c>
      <c r="AC299" s="1005">
        <f t="shared" si="143"/>
        <v>23328</v>
      </c>
      <c r="AD299" s="1005">
        <f t="shared" si="144"/>
        <v>0</v>
      </c>
      <c r="AE299" s="1005">
        <v>204</v>
      </c>
      <c r="AF299" s="1005">
        <v>51.6</v>
      </c>
      <c r="AG299" s="1005">
        <v>163.19999999999999</v>
      </c>
      <c r="AH299" s="1005">
        <v>0.97770000000000001</v>
      </c>
      <c r="AI299" s="1024">
        <f t="shared" si="160"/>
        <v>0.21395973993498374</v>
      </c>
      <c r="AJ299" s="1005">
        <v>8214</v>
      </c>
      <c r="AK299" s="1005">
        <f t="shared" si="145"/>
        <v>23034</v>
      </c>
      <c r="AL299" s="1005">
        <f t="shared" si="146"/>
        <v>0</v>
      </c>
      <c r="AM299" s="1005">
        <v>204</v>
      </c>
      <c r="AN299" s="1005">
        <v>55.2</v>
      </c>
      <c r="AO299" s="1005">
        <v>163.19999999999999</v>
      </c>
      <c r="AP299" s="1005">
        <v>0.95709999999999995</v>
      </c>
      <c r="AQ299" s="1024">
        <f t="shared" si="161"/>
        <v>0.18819639239520022</v>
      </c>
      <c r="AR299" s="1005">
        <v>7729</v>
      </c>
      <c r="AS299" s="1005">
        <f t="shared" si="147"/>
        <v>24641</v>
      </c>
      <c r="AT299" s="1005">
        <f t="shared" si="148"/>
        <v>0</v>
      </c>
      <c r="AU299" s="1005">
        <v>204</v>
      </c>
      <c r="AV299" s="1005">
        <v>43.56</v>
      </c>
      <c r="AW299" s="1005">
        <v>163.19999999999999</v>
      </c>
      <c r="AX299" s="1005">
        <v>0.97250000000000003</v>
      </c>
      <c r="AY299" s="1024">
        <f t="shared" si="159"/>
        <v>0.19870421385572901</v>
      </c>
      <c r="AZ299" s="1005">
        <v>6232</v>
      </c>
      <c r="BA299" s="1005">
        <f t="shared" si="149"/>
        <v>18818</v>
      </c>
      <c r="BB299" s="1005">
        <f t="shared" si="150"/>
        <v>0</v>
      </c>
      <c r="BC299" s="1005">
        <v>204</v>
      </c>
      <c r="BD299" s="1005">
        <v>44.7</v>
      </c>
      <c r="BE299" s="1005">
        <v>163.19999999999999</v>
      </c>
      <c r="BF299" s="1005">
        <v>0.97130000000000005</v>
      </c>
      <c r="BG299" s="1024">
        <f t="shared" si="153"/>
        <v>0.26087897813379518</v>
      </c>
      <c r="BH299" s="1005">
        <v>8676</v>
      </c>
      <c r="BI299" s="1005">
        <f t="shared" si="151"/>
        <v>19954</v>
      </c>
      <c r="BJ299" s="1005">
        <f t="shared" si="152"/>
        <v>0</v>
      </c>
    </row>
    <row r="300" spans="1:62">
      <c r="A300" s="569" t="s">
        <v>2617</v>
      </c>
      <c r="B300" s="1004">
        <v>294</v>
      </c>
      <c r="C300" s="1005" t="s">
        <v>1805</v>
      </c>
      <c r="D300" s="1005" t="s">
        <v>2054</v>
      </c>
      <c r="E300" s="1004" t="s">
        <v>1274</v>
      </c>
      <c r="F300" s="1005" t="s">
        <v>55</v>
      </c>
      <c r="G300" s="1004">
        <v>205</v>
      </c>
      <c r="H300" s="1005">
        <v>255</v>
      </c>
      <c r="I300" s="1005">
        <v>255</v>
      </c>
      <c r="J300" s="1005">
        <v>0.91639999999999999</v>
      </c>
      <c r="K300" s="1024">
        <f>+(L300/(24*30*H300))</f>
        <v>0.78897058823529409</v>
      </c>
      <c r="L300" s="1005">
        <v>144855</v>
      </c>
      <c r="M300" s="1005">
        <f t="shared" si="139"/>
        <v>110160</v>
      </c>
      <c r="N300" s="1005">
        <f t="shared" si="140"/>
        <v>34695</v>
      </c>
      <c r="O300" s="1005">
        <v>205</v>
      </c>
      <c r="P300" s="1005">
        <v>255</v>
      </c>
      <c r="Q300" s="1005">
        <v>255</v>
      </c>
      <c r="R300" s="1005">
        <v>0.91269999999999996</v>
      </c>
      <c r="S300" s="1024">
        <f t="shared" si="162"/>
        <v>0.71378874130297276</v>
      </c>
      <c r="T300" s="1005">
        <v>135420</v>
      </c>
      <c r="U300" s="1005">
        <f t="shared" si="141"/>
        <v>113832</v>
      </c>
      <c r="V300" s="1005">
        <f t="shared" si="142"/>
        <v>21588</v>
      </c>
      <c r="W300" s="1005">
        <v>205</v>
      </c>
      <c r="X300" s="1005">
        <v>267.60000000000002</v>
      </c>
      <c r="Y300" s="1005">
        <v>267.60000000000002</v>
      </c>
      <c r="Z300" s="1005">
        <v>0.91610000000000003</v>
      </c>
      <c r="AA300" s="1024">
        <f t="shared" si="163"/>
        <v>0.81200174389636259</v>
      </c>
      <c r="AB300" s="1005">
        <v>156450</v>
      </c>
      <c r="AC300" s="1005">
        <f t="shared" si="143"/>
        <v>115603</v>
      </c>
      <c r="AD300" s="1005">
        <f t="shared" si="144"/>
        <v>40847</v>
      </c>
      <c r="AE300" s="1005">
        <v>205</v>
      </c>
      <c r="AF300" s="1005">
        <v>246</v>
      </c>
      <c r="AG300" s="1005">
        <v>246</v>
      </c>
      <c r="AH300" s="1005">
        <v>0.91959999999999997</v>
      </c>
      <c r="AI300" s="1024">
        <f t="shared" si="160"/>
        <v>0.70396778564559837</v>
      </c>
      <c r="AJ300" s="1005">
        <v>128843</v>
      </c>
      <c r="AK300" s="1005">
        <f t="shared" si="145"/>
        <v>109814</v>
      </c>
      <c r="AL300" s="1005">
        <f t="shared" si="146"/>
        <v>19029</v>
      </c>
      <c r="AM300" s="1005">
        <v>205</v>
      </c>
      <c r="AN300" s="1005">
        <v>226.8</v>
      </c>
      <c r="AO300" s="1005">
        <v>226.8</v>
      </c>
      <c r="AP300" s="1005">
        <v>0.92179999999999995</v>
      </c>
      <c r="AQ300" s="1024">
        <f t="shared" si="161"/>
        <v>0.69453333902258629</v>
      </c>
      <c r="AR300" s="1005">
        <v>117195</v>
      </c>
      <c r="AS300" s="1005">
        <f t="shared" si="147"/>
        <v>101244</v>
      </c>
      <c r="AT300" s="1005">
        <f t="shared" si="148"/>
        <v>15951</v>
      </c>
      <c r="AU300" s="1005">
        <v>205</v>
      </c>
      <c r="AV300" s="1005">
        <v>232.2</v>
      </c>
      <c r="AW300" s="1005">
        <v>232.2</v>
      </c>
      <c r="AX300" s="1005">
        <v>0.92230000000000001</v>
      </c>
      <c r="AY300" s="1024">
        <f t="shared" si="159"/>
        <v>0.7650133984113312</v>
      </c>
      <c r="AZ300" s="1005">
        <v>127898</v>
      </c>
      <c r="BA300" s="1005">
        <f t="shared" si="149"/>
        <v>100310</v>
      </c>
      <c r="BB300" s="1005">
        <f t="shared" si="150"/>
        <v>27588</v>
      </c>
      <c r="BC300" s="1005">
        <v>205</v>
      </c>
      <c r="BD300" s="1005">
        <v>217.8</v>
      </c>
      <c r="BE300" s="1005">
        <v>217.8</v>
      </c>
      <c r="BF300" s="1005">
        <v>0.93010000000000004</v>
      </c>
      <c r="BG300" s="1024">
        <f t="shared" si="153"/>
        <v>0.73341553363547496</v>
      </c>
      <c r="BH300" s="1005">
        <v>118845</v>
      </c>
      <c r="BI300" s="1005">
        <f t="shared" si="151"/>
        <v>97226</v>
      </c>
      <c r="BJ300" s="1005">
        <f t="shared" si="152"/>
        <v>21619</v>
      </c>
    </row>
    <row r="301" spans="1:62">
      <c r="A301" s="569" t="s">
        <v>2618</v>
      </c>
      <c r="B301" s="1004">
        <v>295</v>
      </c>
      <c r="C301" s="1005" t="s">
        <v>2619</v>
      </c>
      <c r="D301" s="1005" t="s">
        <v>2011</v>
      </c>
      <c r="E301" s="1004" t="s">
        <v>1274</v>
      </c>
      <c r="F301" s="1005" t="s">
        <v>55</v>
      </c>
      <c r="G301" s="1004"/>
      <c r="H301" s="1005"/>
      <c r="I301" s="1005"/>
      <c r="J301" s="1005"/>
      <c r="K301" s="1024">
        <v>0</v>
      </c>
      <c r="L301" s="1005"/>
      <c r="M301" s="1005">
        <f t="shared" si="139"/>
        <v>0</v>
      </c>
      <c r="N301" s="1005">
        <f t="shared" si="140"/>
        <v>0</v>
      </c>
      <c r="O301" s="1005">
        <v>205</v>
      </c>
      <c r="P301" s="1005">
        <v>2.4</v>
      </c>
      <c r="Q301" s="1005">
        <v>164</v>
      </c>
      <c r="R301" s="1005">
        <v>0.32240000000000002</v>
      </c>
      <c r="S301" s="1024">
        <f t="shared" si="162"/>
        <v>0.51411290322580649</v>
      </c>
      <c r="T301" s="1005">
        <v>918</v>
      </c>
      <c r="U301" s="1005">
        <f t="shared" si="141"/>
        <v>1071</v>
      </c>
      <c r="V301" s="1005">
        <f t="shared" si="142"/>
        <v>0</v>
      </c>
      <c r="W301" s="1005">
        <v>205</v>
      </c>
      <c r="X301" s="1005">
        <v>2.88</v>
      </c>
      <c r="Y301" s="1005">
        <v>164</v>
      </c>
      <c r="Z301" s="1005">
        <v>0.31480000000000002</v>
      </c>
      <c r="AA301" s="1024">
        <f t="shared" si="163"/>
        <v>0.59124228395061729</v>
      </c>
      <c r="AB301" s="1005">
        <v>1226</v>
      </c>
      <c r="AC301" s="1005">
        <f t="shared" si="143"/>
        <v>1244</v>
      </c>
      <c r="AD301" s="1005">
        <f t="shared" si="144"/>
        <v>0</v>
      </c>
      <c r="AE301" s="1005">
        <v>205</v>
      </c>
      <c r="AF301" s="1005">
        <v>3.68</v>
      </c>
      <c r="AG301" s="1005">
        <v>164</v>
      </c>
      <c r="AH301" s="1005">
        <v>0.33989999999999998</v>
      </c>
      <c r="AI301" s="1024">
        <f t="shared" si="160"/>
        <v>0.51791140719962603</v>
      </c>
      <c r="AJ301" s="1005">
        <v>1418</v>
      </c>
      <c r="AK301" s="1005">
        <f t="shared" si="145"/>
        <v>1643</v>
      </c>
      <c r="AL301" s="1005">
        <f t="shared" si="146"/>
        <v>0</v>
      </c>
      <c r="AM301" s="1005">
        <v>205</v>
      </c>
      <c r="AN301" s="1005">
        <v>54.56</v>
      </c>
      <c r="AO301" s="1005">
        <v>164</v>
      </c>
      <c r="AP301" s="1005">
        <v>0.51649999999999996</v>
      </c>
      <c r="AQ301" s="1024">
        <f t="shared" si="161"/>
        <v>3.5671491186579633E-2</v>
      </c>
      <c r="AR301" s="1005">
        <v>1448</v>
      </c>
      <c r="AS301" s="1005">
        <f t="shared" si="147"/>
        <v>24356</v>
      </c>
      <c r="AT301" s="1005">
        <f t="shared" si="148"/>
        <v>0</v>
      </c>
      <c r="AU301" s="1005">
        <v>205</v>
      </c>
      <c r="AV301" s="1005">
        <v>3.84</v>
      </c>
      <c r="AW301" s="1005">
        <v>164</v>
      </c>
      <c r="AX301" s="1005">
        <v>0.56869999999999998</v>
      </c>
      <c r="AY301" s="1024">
        <f t="shared" si="159"/>
        <v>0.31032986111111116</v>
      </c>
      <c r="AZ301" s="1005">
        <v>858</v>
      </c>
      <c r="BA301" s="1005">
        <f t="shared" si="149"/>
        <v>1659</v>
      </c>
      <c r="BB301" s="1005">
        <f t="shared" si="150"/>
        <v>0</v>
      </c>
      <c r="BC301" s="1005">
        <v>205</v>
      </c>
      <c r="BD301" s="1005">
        <v>17.760000000000002</v>
      </c>
      <c r="BE301" s="1005">
        <v>164</v>
      </c>
      <c r="BF301" s="1005">
        <v>0.55969999999999998</v>
      </c>
      <c r="BG301" s="1024">
        <f t="shared" si="153"/>
        <v>6.4631163421486004E-2</v>
      </c>
      <c r="BH301" s="1005">
        <v>854</v>
      </c>
      <c r="BI301" s="1005">
        <f t="shared" si="151"/>
        <v>7928</v>
      </c>
      <c r="BJ301" s="1005">
        <f t="shared" si="152"/>
        <v>0</v>
      </c>
    </row>
    <row r="302" spans="1:62">
      <c r="A302" s="569" t="s">
        <v>2620</v>
      </c>
      <c r="B302" s="1004">
        <v>296</v>
      </c>
      <c r="C302" s="1005" t="s">
        <v>1828</v>
      </c>
      <c r="D302" s="1005" t="s">
        <v>2011</v>
      </c>
      <c r="E302" s="1004" t="s">
        <v>1274</v>
      </c>
      <c r="F302" s="1005" t="s">
        <v>55</v>
      </c>
      <c r="G302" s="1004">
        <v>206</v>
      </c>
      <c r="H302" s="1005">
        <v>76.86</v>
      </c>
      <c r="I302" s="1005">
        <v>164.8</v>
      </c>
      <c r="J302" s="1005">
        <v>0.99819999999999998</v>
      </c>
      <c r="K302" s="1024">
        <f t="shared" ref="K302:K330" si="164">+(L302/(24*30*H302))</f>
        <v>0.21505551218665975</v>
      </c>
      <c r="L302" s="1005">
        <v>11901</v>
      </c>
      <c r="M302" s="1005">
        <f t="shared" si="139"/>
        <v>33204</v>
      </c>
      <c r="N302" s="1005">
        <f t="shared" si="140"/>
        <v>0</v>
      </c>
      <c r="O302" s="1005">
        <v>206</v>
      </c>
      <c r="P302" s="1005">
        <v>104.82</v>
      </c>
      <c r="Q302" s="1005">
        <v>164.8</v>
      </c>
      <c r="R302" s="1005">
        <v>0.93899999999999995</v>
      </c>
      <c r="S302" s="1024">
        <f t="shared" si="162"/>
        <v>0.31374829969656121</v>
      </c>
      <c r="T302" s="1005">
        <v>24468</v>
      </c>
      <c r="U302" s="1005">
        <f t="shared" si="141"/>
        <v>46792</v>
      </c>
      <c r="V302" s="1005">
        <f t="shared" si="142"/>
        <v>0</v>
      </c>
      <c r="W302" s="1005">
        <v>206</v>
      </c>
      <c r="X302" s="1005">
        <v>170.34</v>
      </c>
      <c r="Y302" s="1005">
        <v>170.34</v>
      </c>
      <c r="Z302" s="1005">
        <v>0.88100000000000001</v>
      </c>
      <c r="AA302" s="1024">
        <f t="shared" si="163"/>
        <v>0.43863253884388087</v>
      </c>
      <c r="AB302" s="1005">
        <v>53796</v>
      </c>
      <c r="AC302" s="1005">
        <f t="shared" si="143"/>
        <v>73587</v>
      </c>
      <c r="AD302" s="1005">
        <f t="shared" si="144"/>
        <v>0</v>
      </c>
      <c r="AE302" s="1005">
        <v>206</v>
      </c>
      <c r="AF302" s="1005">
        <v>176.82</v>
      </c>
      <c r="AG302" s="1005">
        <v>176.82</v>
      </c>
      <c r="AH302" s="1005">
        <v>0.88859999999999995</v>
      </c>
      <c r="AI302" s="1024">
        <f t="shared" si="160"/>
        <v>0.44014598406982136</v>
      </c>
      <c r="AJ302" s="1005">
        <v>57903</v>
      </c>
      <c r="AK302" s="1005">
        <f t="shared" si="145"/>
        <v>78932</v>
      </c>
      <c r="AL302" s="1005">
        <f t="shared" si="146"/>
        <v>0</v>
      </c>
      <c r="AM302" s="1005">
        <v>206</v>
      </c>
      <c r="AN302" s="1005">
        <v>74.040000000000006</v>
      </c>
      <c r="AO302" s="1005">
        <v>164.8</v>
      </c>
      <c r="AP302" s="1005">
        <v>0.87309999999999999</v>
      </c>
      <c r="AQ302" s="1024">
        <f t="shared" si="161"/>
        <v>0.4446521206206468</v>
      </c>
      <c r="AR302" s="1005">
        <v>24494</v>
      </c>
      <c r="AS302" s="1005">
        <f t="shared" si="147"/>
        <v>33051</v>
      </c>
      <c r="AT302" s="1005">
        <f t="shared" si="148"/>
        <v>0</v>
      </c>
      <c r="AU302" s="1005">
        <v>206</v>
      </c>
      <c r="AV302" s="1005">
        <v>82.08</v>
      </c>
      <c r="AW302" s="1005">
        <v>164.8</v>
      </c>
      <c r="AX302" s="1005">
        <v>0.87029999999999996</v>
      </c>
      <c r="AY302" s="1024">
        <f t="shared" si="159"/>
        <v>0.51002071150097472</v>
      </c>
      <c r="AZ302" s="1005">
        <v>30141</v>
      </c>
      <c r="BA302" s="1005">
        <f t="shared" si="149"/>
        <v>35459</v>
      </c>
      <c r="BB302" s="1005">
        <f t="shared" si="150"/>
        <v>0</v>
      </c>
      <c r="BC302" s="1005">
        <v>206</v>
      </c>
      <c r="BD302" s="1005">
        <v>78.72</v>
      </c>
      <c r="BE302" s="1005">
        <v>164.8</v>
      </c>
      <c r="BF302" s="1005">
        <v>0.86750000000000005</v>
      </c>
      <c r="BG302" s="1024">
        <f t="shared" si="153"/>
        <v>0.47772081803479327</v>
      </c>
      <c r="BH302" s="1005">
        <v>27979</v>
      </c>
      <c r="BI302" s="1005">
        <f t="shared" si="151"/>
        <v>35141</v>
      </c>
      <c r="BJ302" s="1005">
        <f t="shared" si="152"/>
        <v>0</v>
      </c>
    </row>
    <row r="303" spans="1:62">
      <c r="A303" s="569" t="s">
        <v>2621</v>
      </c>
      <c r="B303" s="1004">
        <v>297</v>
      </c>
      <c r="C303" s="1005" t="s">
        <v>1617</v>
      </c>
      <c r="D303" s="1005" t="s">
        <v>2203</v>
      </c>
      <c r="E303" s="1004" t="s">
        <v>1274</v>
      </c>
      <c r="F303" s="1005" t="s">
        <v>55</v>
      </c>
      <c r="G303" s="1004">
        <v>206</v>
      </c>
      <c r="H303" s="1005">
        <v>234.48</v>
      </c>
      <c r="I303" s="1005">
        <v>234.48</v>
      </c>
      <c r="J303" s="1005">
        <v>0.93269999999999997</v>
      </c>
      <c r="K303" s="1024">
        <f t="shared" si="164"/>
        <v>0.3316736324348914</v>
      </c>
      <c r="L303" s="1005">
        <v>55995</v>
      </c>
      <c r="M303" s="1005">
        <f t="shared" si="139"/>
        <v>101295</v>
      </c>
      <c r="N303" s="1005">
        <f t="shared" si="140"/>
        <v>0</v>
      </c>
      <c r="O303" s="1005">
        <v>206</v>
      </c>
      <c r="P303" s="1005">
        <v>245.28</v>
      </c>
      <c r="Q303" s="1005">
        <v>245.28</v>
      </c>
      <c r="R303" s="1005">
        <v>0.93149999999999999</v>
      </c>
      <c r="S303" s="1024">
        <f t="shared" si="162"/>
        <v>0.32678255791932326</v>
      </c>
      <c r="T303" s="1005">
        <v>59634</v>
      </c>
      <c r="U303" s="1005">
        <f t="shared" si="141"/>
        <v>109493</v>
      </c>
      <c r="V303" s="1005">
        <f t="shared" si="142"/>
        <v>0</v>
      </c>
      <c r="W303" s="1005">
        <v>206</v>
      </c>
      <c r="X303" s="1005">
        <v>223.92</v>
      </c>
      <c r="Y303" s="1005">
        <v>223.92</v>
      </c>
      <c r="Z303" s="1005">
        <v>0.92800000000000005</v>
      </c>
      <c r="AA303" s="1024">
        <f t="shared" si="163"/>
        <v>0.36888174347981423</v>
      </c>
      <c r="AB303" s="1005">
        <v>59472</v>
      </c>
      <c r="AC303" s="1005">
        <f t="shared" si="143"/>
        <v>96733</v>
      </c>
      <c r="AD303" s="1005">
        <f t="shared" si="144"/>
        <v>0</v>
      </c>
      <c r="AE303" s="1005">
        <v>206</v>
      </c>
      <c r="AF303" s="1005">
        <v>213.36</v>
      </c>
      <c r="AG303" s="1005">
        <v>213.36</v>
      </c>
      <c r="AH303" s="1005">
        <v>0.93200000000000005</v>
      </c>
      <c r="AI303" s="1024">
        <f t="shared" si="160"/>
        <v>0.33186375896561315</v>
      </c>
      <c r="AJ303" s="1005">
        <v>52680</v>
      </c>
      <c r="AK303" s="1005">
        <f t="shared" si="145"/>
        <v>95244</v>
      </c>
      <c r="AL303" s="1005">
        <f t="shared" si="146"/>
        <v>0</v>
      </c>
      <c r="AM303" s="1005">
        <v>206</v>
      </c>
      <c r="AN303" s="1005">
        <v>203.28</v>
      </c>
      <c r="AO303" s="1005">
        <v>203.28</v>
      </c>
      <c r="AP303" s="1005">
        <v>0.92190000000000005</v>
      </c>
      <c r="AQ303" s="1024">
        <f t="shared" si="161"/>
        <v>0.35819813129197292</v>
      </c>
      <c r="AR303" s="1005">
        <v>54174</v>
      </c>
      <c r="AS303" s="1005">
        <f t="shared" si="147"/>
        <v>90744</v>
      </c>
      <c r="AT303" s="1005">
        <f t="shared" si="148"/>
        <v>0</v>
      </c>
      <c r="AU303" s="1005">
        <v>206</v>
      </c>
      <c r="AV303" s="1005">
        <v>218.88</v>
      </c>
      <c r="AW303" s="1005">
        <v>218.88</v>
      </c>
      <c r="AX303" s="1005">
        <v>0.93149999999999999</v>
      </c>
      <c r="AY303" s="1024">
        <f t="shared" si="159"/>
        <v>0.36871421174463936</v>
      </c>
      <c r="AZ303" s="1005">
        <v>58107</v>
      </c>
      <c r="BA303" s="1005">
        <f t="shared" si="149"/>
        <v>94556</v>
      </c>
      <c r="BB303" s="1005">
        <f t="shared" si="150"/>
        <v>0</v>
      </c>
      <c r="BC303" s="1005">
        <v>206</v>
      </c>
      <c r="BD303" s="1005">
        <v>199.44</v>
      </c>
      <c r="BE303" s="1005">
        <v>199.44</v>
      </c>
      <c r="BF303" s="1005">
        <v>0.91649999999999998</v>
      </c>
      <c r="BG303" s="1024">
        <f t="shared" si="153"/>
        <v>0.33072441546006243</v>
      </c>
      <c r="BH303" s="1005">
        <v>49074</v>
      </c>
      <c r="BI303" s="1005">
        <f t="shared" si="151"/>
        <v>89030</v>
      </c>
      <c r="BJ303" s="1005">
        <f t="shared" si="152"/>
        <v>0</v>
      </c>
    </row>
    <row r="304" spans="1:62">
      <c r="A304" s="569" t="s">
        <v>2622</v>
      </c>
      <c r="B304" s="1004">
        <v>298</v>
      </c>
      <c r="C304" s="1005" t="s">
        <v>1897</v>
      </c>
      <c r="D304" s="1005" t="s">
        <v>2011</v>
      </c>
      <c r="E304" s="1004" t="s">
        <v>1274</v>
      </c>
      <c r="F304" s="1005" t="s">
        <v>55</v>
      </c>
      <c r="G304" s="1004">
        <v>207</v>
      </c>
      <c r="H304" s="1005">
        <v>190.56</v>
      </c>
      <c r="I304" s="1005">
        <v>190.56</v>
      </c>
      <c r="J304" s="1005">
        <v>0.79930000000000001</v>
      </c>
      <c r="K304" s="1024">
        <f t="shared" si="164"/>
        <v>0.19598668252635507</v>
      </c>
      <c r="L304" s="1005">
        <v>26890</v>
      </c>
      <c r="M304" s="1005">
        <f t="shared" si="139"/>
        <v>82322</v>
      </c>
      <c r="N304" s="1005">
        <f t="shared" si="140"/>
        <v>0</v>
      </c>
      <c r="O304" s="1005">
        <v>207</v>
      </c>
      <c r="P304" s="1005">
        <v>243.04</v>
      </c>
      <c r="Q304" s="1005">
        <v>243.04</v>
      </c>
      <c r="R304" s="1005">
        <v>0.79100000000000004</v>
      </c>
      <c r="S304" s="1024">
        <f t="shared" si="162"/>
        <v>0.12048328696723228</v>
      </c>
      <c r="T304" s="1005">
        <v>21786</v>
      </c>
      <c r="U304" s="1005">
        <f t="shared" si="141"/>
        <v>108493</v>
      </c>
      <c r="V304" s="1005">
        <f t="shared" si="142"/>
        <v>0</v>
      </c>
      <c r="W304" s="1005">
        <v>207</v>
      </c>
      <c r="X304" s="1005">
        <v>238.24</v>
      </c>
      <c r="Y304" s="1005">
        <v>238.24</v>
      </c>
      <c r="Z304" s="1005">
        <v>0.81</v>
      </c>
      <c r="AA304" s="1024">
        <f t="shared" si="163"/>
        <v>0.12004701141705841</v>
      </c>
      <c r="AB304" s="1005">
        <v>20592</v>
      </c>
      <c r="AC304" s="1005">
        <f t="shared" si="143"/>
        <v>102920</v>
      </c>
      <c r="AD304" s="1005">
        <f t="shared" si="144"/>
        <v>0</v>
      </c>
      <c r="AE304" s="1005">
        <v>207</v>
      </c>
      <c r="AF304" s="1005">
        <v>224.32</v>
      </c>
      <c r="AG304" s="1005">
        <v>224.32</v>
      </c>
      <c r="AH304" s="1005">
        <v>0.75019999999999998</v>
      </c>
      <c r="AI304" s="1024">
        <f t="shared" si="160"/>
        <v>4.8030463393309103E-2</v>
      </c>
      <c r="AJ304" s="1005">
        <v>8016</v>
      </c>
      <c r="AK304" s="1005">
        <f t="shared" si="145"/>
        <v>100136</v>
      </c>
      <c r="AL304" s="1005">
        <f t="shared" si="146"/>
        <v>0</v>
      </c>
      <c r="AM304" s="1005">
        <v>207</v>
      </c>
      <c r="AN304" s="1005">
        <v>223.68</v>
      </c>
      <c r="AO304" s="1005">
        <v>223.68</v>
      </c>
      <c r="AP304" s="1005">
        <v>0.72199999999999998</v>
      </c>
      <c r="AQ304" s="1024">
        <f t="shared" si="161"/>
        <v>5.5811297244912079E-2</v>
      </c>
      <c r="AR304" s="1005">
        <v>9288</v>
      </c>
      <c r="AS304" s="1005">
        <f t="shared" si="147"/>
        <v>99851</v>
      </c>
      <c r="AT304" s="1005">
        <f t="shared" si="148"/>
        <v>0</v>
      </c>
      <c r="AU304" s="1005">
        <v>207</v>
      </c>
      <c r="AV304" s="1005">
        <v>245.92</v>
      </c>
      <c r="AW304" s="1005">
        <v>245.92</v>
      </c>
      <c r="AX304" s="1005">
        <v>0.74880000000000002</v>
      </c>
      <c r="AY304" s="1024">
        <f t="shared" si="159"/>
        <v>9.0352327766934151E-2</v>
      </c>
      <c r="AZ304" s="1005">
        <v>15998</v>
      </c>
      <c r="BA304" s="1005">
        <f t="shared" si="149"/>
        <v>106237</v>
      </c>
      <c r="BB304" s="1005">
        <f t="shared" si="150"/>
        <v>0</v>
      </c>
      <c r="BC304" s="1005">
        <v>207</v>
      </c>
      <c r="BD304" s="1005">
        <v>230.88</v>
      </c>
      <c r="BE304" s="1005">
        <v>230.88</v>
      </c>
      <c r="BF304" s="1005">
        <v>0.74239999999999995</v>
      </c>
      <c r="BG304" s="1024">
        <f t="shared" si="153"/>
        <v>0.12552487350874447</v>
      </c>
      <c r="BH304" s="1005">
        <v>21562</v>
      </c>
      <c r="BI304" s="1005">
        <f t="shared" si="151"/>
        <v>103065</v>
      </c>
      <c r="BJ304" s="1005">
        <f t="shared" si="152"/>
        <v>0</v>
      </c>
    </row>
    <row r="305" spans="1:62">
      <c r="A305" s="569" t="s">
        <v>2623</v>
      </c>
      <c r="B305" s="1004">
        <v>299</v>
      </c>
      <c r="C305" s="1005" t="s">
        <v>2071</v>
      </c>
      <c r="D305" s="1005" t="s">
        <v>2213</v>
      </c>
      <c r="E305" s="1004" t="s">
        <v>1274</v>
      </c>
      <c r="F305" s="1005" t="s">
        <v>55</v>
      </c>
      <c r="G305" s="1004">
        <v>207</v>
      </c>
      <c r="H305" s="1005">
        <v>162.88</v>
      </c>
      <c r="I305" s="1005">
        <v>165.6</v>
      </c>
      <c r="J305" s="1005">
        <v>0.93540000000000001</v>
      </c>
      <c r="K305" s="1024">
        <f t="shared" si="164"/>
        <v>0.45732372844357133</v>
      </c>
      <c r="L305" s="1005">
        <v>53632</v>
      </c>
      <c r="M305" s="1005">
        <f t="shared" si="139"/>
        <v>70364</v>
      </c>
      <c r="N305" s="1005">
        <f t="shared" si="140"/>
        <v>0</v>
      </c>
      <c r="O305" s="1005">
        <v>207</v>
      </c>
      <c r="P305" s="1005">
        <v>179.2</v>
      </c>
      <c r="Q305" s="1005">
        <v>179.2</v>
      </c>
      <c r="R305" s="1005">
        <v>0.94669999999999999</v>
      </c>
      <c r="S305" s="1024">
        <f t="shared" si="162"/>
        <v>0.44573852726574503</v>
      </c>
      <c r="T305" s="1005">
        <v>59428</v>
      </c>
      <c r="U305" s="1005">
        <f t="shared" si="141"/>
        <v>79995</v>
      </c>
      <c r="V305" s="1005">
        <f t="shared" si="142"/>
        <v>0</v>
      </c>
      <c r="W305" s="1005">
        <v>207</v>
      </c>
      <c r="X305" s="1005">
        <v>159.68</v>
      </c>
      <c r="Y305" s="1005">
        <v>165.6</v>
      </c>
      <c r="Z305" s="1005">
        <v>0.94520000000000004</v>
      </c>
      <c r="AA305" s="1024">
        <f t="shared" si="163"/>
        <v>0.44135145290581163</v>
      </c>
      <c r="AB305" s="1005">
        <v>50742</v>
      </c>
      <c r="AC305" s="1005">
        <f t="shared" si="143"/>
        <v>68982</v>
      </c>
      <c r="AD305" s="1005">
        <f t="shared" si="144"/>
        <v>0</v>
      </c>
      <c r="AE305" s="1005">
        <v>207</v>
      </c>
      <c r="AF305" s="1005">
        <v>179.2</v>
      </c>
      <c r="AG305" s="1005">
        <v>179.2</v>
      </c>
      <c r="AH305" s="1005">
        <v>0.94310000000000005</v>
      </c>
      <c r="AI305" s="1024">
        <f t="shared" si="160"/>
        <v>0.47271025345622125</v>
      </c>
      <c r="AJ305" s="1005">
        <v>63024</v>
      </c>
      <c r="AK305" s="1005">
        <f t="shared" si="145"/>
        <v>79995</v>
      </c>
      <c r="AL305" s="1005">
        <f t="shared" si="146"/>
        <v>0</v>
      </c>
      <c r="AM305" s="1005">
        <v>207</v>
      </c>
      <c r="AN305" s="1005">
        <v>194</v>
      </c>
      <c r="AO305" s="1005">
        <v>194</v>
      </c>
      <c r="AP305" s="1005">
        <v>0.94350000000000001</v>
      </c>
      <c r="AQ305" s="1024">
        <f t="shared" si="161"/>
        <v>0.48251302516350736</v>
      </c>
      <c r="AR305" s="1005">
        <v>69644</v>
      </c>
      <c r="AS305" s="1005">
        <f t="shared" si="147"/>
        <v>86602</v>
      </c>
      <c r="AT305" s="1005">
        <f t="shared" si="148"/>
        <v>0</v>
      </c>
      <c r="AU305" s="1005">
        <v>207</v>
      </c>
      <c r="AV305" s="1005">
        <v>172.48</v>
      </c>
      <c r="AW305" s="1005">
        <v>172.48</v>
      </c>
      <c r="AX305" s="1005">
        <v>0.9345</v>
      </c>
      <c r="AY305" s="1024">
        <f t="shared" si="159"/>
        <v>0.46209866522366527</v>
      </c>
      <c r="AZ305" s="1005">
        <v>57386</v>
      </c>
      <c r="BA305" s="1005">
        <f t="shared" si="149"/>
        <v>74511</v>
      </c>
      <c r="BB305" s="1005">
        <f t="shared" si="150"/>
        <v>0</v>
      </c>
      <c r="BC305" s="1005">
        <v>207</v>
      </c>
      <c r="BD305" s="1005">
        <v>171.36</v>
      </c>
      <c r="BE305" s="1005">
        <v>171.36</v>
      </c>
      <c r="BF305" s="1005">
        <v>0.93240000000000001</v>
      </c>
      <c r="BG305" s="1024">
        <f t="shared" si="153"/>
        <v>0.52243343573988732</v>
      </c>
      <c r="BH305" s="1005">
        <v>66606</v>
      </c>
      <c r="BI305" s="1005">
        <f t="shared" si="151"/>
        <v>76495</v>
      </c>
      <c r="BJ305" s="1005">
        <f t="shared" si="152"/>
        <v>0</v>
      </c>
    </row>
    <row r="306" spans="1:62">
      <c r="A306" s="569" t="s">
        <v>2624</v>
      </c>
      <c r="B306" s="1004">
        <v>300</v>
      </c>
      <c r="C306" s="1005" t="s">
        <v>393</v>
      </c>
      <c r="D306" s="1005" t="s">
        <v>2011</v>
      </c>
      <c r="E306" s="1004" t="s">
        <v>1274</v>
      </c>
      <c r="F306" s="1005" t="s">
        <v>55</v>
      </c>
      <c r="G306" s="1004">
        <v>210</v>
      </c>
      <c r="H306" s="1005">
        <v>222.24</v>
      </c>
      <c r="I306" s="1005">
        <v>222.24</v>
      </c>
      <c r="J306" s="1005">
        <v>0.95930000000000004</v>
      </c>
      <c r="K306" s="1024">
        <f t="shared" si="164"/>
        <v>0.1412137029037677</v>
      </c>
      <c r="L306" s="1005">
        <v>22596</v>
      </c>
      <c r="M306" s="1005">
        <f t="shared" si="139"/>
        <v>96008</v>
      </c>
      <c r="N306" s="1005">
        <f t="shared" si="140"/>
        <v>0</v>
      </c>
      <c r="O306" s="1005">
        <v>210</v>
      </c>
      <c r="P306" s="1005">
        <v>213.6</v>
      </c>
      <c r="Q306" s="1005">
        <v>213.6</v>
      </c>
      <c r="R306" s="1005">
        <v>0.95920000000000005</v>
      </c>
      <c r="S306" s="1024">
        <f t="shared" si="162"/>
        <v>0.15288349240868271</v>
      </c>
      <c r="T306" s="1005">
        <v>24296</v>
      </c>
      <c r="U306" s="1005">
        <f t="shared" si="141"/>
        <v>95351</v>
      </c>
      <c r="V306" s="1005">
        <f t="shared" si="142"/>
        <v>0</v>
      </c>
      <c r="W306" s="1005">
        <v>210</v>
      </c>
      <c r="X306" s="1005">
        <v>213.6</v>
      </c>
      <c r="Y306" s="1005">
        <v>213.6</v>
      </c>
      <c r="Z306" s="1005">
        <v>0.96299999999999997</v>
      </c>
      <c r="AA306" s="1024">
        <f t="shared" si="163"/>
        <v>0.14484498543487306</v>
      </c>
      <c r="AB306" s="1005">
        <v>22276</v>
      </c>
      <c r="AC306" s="1005">
        <f t="shared" si="143"/>
        <v>92275</v>
      </c>
      <c r="AD306" s="1005">
        <f t="shared" si="144"/>
        <v>0</v>
      </c>
      <c r="AE306" s="1005">
        <v>210</v>
      </c>
      <c r="AF306" s="1005">
        <v>209.52</v>
      </c>
      <c r="AG306" s="1005">
        <v>209.52</v>
      </c>
      <c r="AH306" s="1005">
        <v>0.95760000000000001</v>
      </c>
      <c r="AI306" s="1024">
        <f t="shared" si="160"/>
        <v>0.15851644516703822</v>
      </c>
      <c r="AJ306" s="1005">
        <v>24710</v>
      </c>
      <c r="AK306" s="1005">
        <f t="shared" si="145"/>
        <v>93530</v>
      </c>
      <c r="AL306" s="1005">
        <f t="shared" si="146"/>
        <v>0</v>
      </c>
      <c r="AM306" s="1005">
        <v>210</v>
      </c>
      <c r="AN306" s="1005">
        <v>211.92</v>
      </c>
      <c r="AO306" s="1005">
        <v>211.92</v>
      </c>
      <c r="AP306" s="1005">
        <v>0.95530000000000004</v>
      </c>
      <c r="AQ306" s="1024">
        <f t="shared" si="161"/>
        <v>0.15424769744720063</v>
      </c>
      <c r="AR306" s="1005">
        <v>24320</v>
      </c>
      <c r="AS306" s="1005">
        <f t="shared" si="147"/>
        <v>94601</v>
      </c>
      <c r="AT306" s="1005">
        <f t="shared" si="148"/>
        <v>0</v>
      </c>
      <c r="AU306" s="1005">
        <v>210</v>
      </c>
      <c r="AV306" s="1005">
        <v>212.16</v>
      </c>
      <c r="AW306" s="1005">
        <v>212.16</v>
      </c>
      <c r="AX306" s="1005">
        <v>0.96609999999999996</v>
      </c>
      <c r="AY306" s="1024">
        <f t="shared" si="159"/>
        <v>0.15189008295625941</v>
      </c>
      <c r="AZ306" s="1005">
        <v>23202</v>
      </c>
      <c r="BA306" s="1005">
        <f t="shared" si="149"/>
        <v>91653</v>
      </c>
      <c r="BB306" s="1005">
        <f t="shared" si="150"/>
        <v>0</v>
      </c>
      <c r="BC306" s="1005">
        <v>210</v>
      </c>
      <c r="BD306" s="1005">
        <v>222</v>
      </c>
      <c r="BE306" s="1005">
        <v>222</v>
      </c>
      <c r="BF306" s="1005">
        <v>0.9617</v>
      </c>
      <c r="BG306" s="1024">
        <f t="shared" si="153"/>
        <v>0.14245495495495494</v>
      </c>
      <c r="BH306" s="1005">
        <v>23529</v>
      </c>
      <c r="BI306" s="1005">
        <f t="shared" si="151"/>
        <v>99101</v>
      </c>
      <c r="BJ306" s="1005">
        <f t="shared" si="152"/>
        <v>0</v>
      </c>
    </row>
    <row r="307" spans="1:62">
      <c r="A307" s="569" t="s">
        <v>2625</v>
      </c>
      <c r="B307" s="1004">
        <v>301</v>
      </c>
      <c r="C307" s="1005" t="s">
        <v>2280</v>
      </c>
      <c r="D307" s="1005" t="s">
        <v>2011</v>
      </c>
      <c r="E307" s="1004" t="s">
        <v>1274</v>
      </c>
      <c r="F307" s="1005" t="s">
        <v>55</v>
      </c>
      <c r="G307" s="1004">
        <v>210</v>
      </c>
      <c r="H307" s="1005">
        <v>63.36</v>
      </c>
      <c r="I307" s="1005">
        <v>168</v>
      </c>
      <c r="J307" s="1005">
        <v>0.74239999999999995</v>
      </c>
      <c r="K307" s="1024">
        <f t="shared" si="164"/>
        <v>8.2552960157126834E-2</v>
      </c>
      <c r="L307" s="1005">
        <v>3766</v>
      </c>
      <c r="M307" s="1005">
        <f t="shared" si="139"/>
        <v>27372</v>
      </c>
      <c r="N307" s="1005">
        <f t="shared" si="140"/>
        <v>0</v>
      </c>
      <c r="O307" s="1005">
        <v>210</v>
      </c>
      <c r="P307" s="1005">
        <v>269.60000000000002</v>
      </c>
      <c r="Q307" s="1005">
        <v>269.60000000000002</v>
      </c>
      <c r="R307" s="1005">
        <v>0.78369999999999995</v>
      </c>
      <c r="S307" s="1024">
        <f t="shared" si="162"/>
        <v>0.29097268753390126</v>
      </c>
      <c r="T307" s="1005">
        <v>58364</v>
      </c>
      <c r="U307" s="1005">
        <f t="shared" si="141"/>
        <v>120349</v>
      </c>
      <c r="V307" s="1005">
        <f t="shared" si="142"/>
        <v>0</v>
      </c>
      <c r="W307" s="1005">
        <v>210</v>
      </c>
      <c r="X307" s="1005">
        <v>259.2</v>
      </c>
      <c r="Y307" s="1005">
        <v>259.2</v>
      </c>
      <c r="Z307" s="1005">
        <v>0.78839999999999999</v>
      </c>
      <c r="AA307" s="1024">
        <f t="shared" si="163"/>
        <v>0.19230109739368997</v>
      </c>
      <c r="AB307" s="1005">
        <v>35888</v>
      </c>
      <c r="AC307" s="1005">
        <f t="shared" si="143"/>
        <v>111974</v>
      </c>
      <c r="AD307" s="1005">
        <f t="shared" si="144"/>
        <v>0</v>
      </c>
      <c r="AE307" s="1005">
        <v>210</v>
      </c>
      <c r="AF307" s="1005">
        <v>249.76</v>
      </c>
      <c r="AG307" s="1005">
        <v>249.76</v>
      </c>
      <c r="AH307" s="1005">
        <v>0.78539999999999999</v>
      </c>
      <c r="AI307" s="1024">
        <f t="shared" si="160"/>
        <v>0.22461347840163115</v>
      </c>
      <c r="AJ307" s="1005">
        <v>41738</v>
      </c>
      <c r="AK307" s="1005">
        <f t="shared" si="145"/>
        <v>111493</v>
      </c>
      <c r="AL307" s="1005">
        <f t="shared" si="146"/>
        <v>0</v>
      </c>
      <c r="AM307" s="1005">
        <v>210</v>
      </c>
      <c r="AN307" s="1005">
        <v>8.48</v>
      </c>
      <c r="AO307" s="1005">
        <v>168</v>
      </c>
      <c r="AP307" s="1005">
        <v>0.58599999999999997</v>
      </c>
      <c r="AQ307" s="1024">
        <f t="shared" si="161"/>
        <v>0.22665601541894909</v>
      </c>
      <c r="AR307" s="1005">
        <v>1430</v>
      </c>
      <c r="AS307" s="1005">
        <f t="shared" si="147"/>
        <v>3785</v>
      </c>
      <c r="AT307" s="1005">
        <f t="shared" si="148"/>
        <v>0</v>
      </c>
      <c r="AU307" s="1005">
        <v>210</v>
      </c>
      <c r="AV307" s="1005">
        <v>8.8000000000000007</v>
      </c>
      <c r="AW307" s="1005">
        <v>168</v>
      </c>
      <c r="AX307" s="1005">
        <v>0.57750000000000001</v>
      </c>
      <c r="AY307" s="1024">
        <f t="shared" si="159"/>
        <v>0.19949494949494948</v>
      </c>
      <c r="AZ307" s="1005">
        <v>1264</v>
      </c>
      <c r="BA307" s="1005">
        <f t="shared" si="149"/>
        <v>3802</v>
      </c>
      <c r="BB307" s="1005">
        <f t="shared" si="150"/>
        <v>0</v>
      </c>
      <c r="BC307" s="1005">
        <v>210</v>
      </c>
      <c r="BD307" s="1005">
        <v>12</v>
      </c>
      <c r="BE307" s="1005">
        <v>168</v>
      </c>
      <c r="BF307" s="1005">
        <v>0.57099999999999995</v>
      </c>
      <c r="BG307" s="1024">
        <f t="shared" si="153"/>
        <v>0.17652329749103943</v>
      </c>
      <c r="BH307" s="1005">
        <v>1576</v>
      </c>
      <c r="BI307" s="1005">
        <f t="shared" si="151"/>
        <v>5357</v>
      </c>
      <c r="BJ307" s="1005">
        <f t="shared" si="152"/>
        <v>0</v>
      </c>
    </row>
    <row r="308" spans="1:62">
      <c r="A308" s="569" t="s">
        <v>2626</v>
      </c>
      <c r="B308" s="1004">
        <v>302</v>
      </c>
      <c r="C308" s="1005" t="s">
        <v>1898</v>
      </c>
      <c r="D308" s="1005" t="s">
        <v>2011</v>
      </c>
      <c r="E308" s="1004" t="s">
        <v>1274</v>
      </c>
      <c r="F308" s="1005" t="s">
        <v>55</v>
      </c>
      <c r="G308" s="1004">
        <v>210</v>
      </c>
      <c r="H308" s="1005">
        <v>175.2</v>
      </c>
      <c r="I308" s="1005">
        <v>175.2</v>
      </c>
      <c r="J308" s="1005">
        <v>0.70720000000000005</v>
      </c>
      <c r="K308" s="1024">
        <f t="shared" si="164"/>
        <v>8.3499809741248113E-2</v>
      </c>
      <c r="L308" s="1005">
        <v>10533</v>
      </c>
      <c r="M308" s="1005">
        <f t="shared" si="139"/>
        <v>75686</v>
      </c>
      <c r="N308" s="1005">
        <f t="shared" si="140"/>
        <v>0</v>
      </c>
      <c r="O308" s="1005">
        <v>210</v>
      </c>
      <c r="P308" s="1005">
        <v>175.8</v>
      </c>
      <c r="Q308" s="1005">
        <v>175.8</v>
      </c>
      <c r="R308" s="1005">
        <v>0.77849999999999997</v>
      </c>
      <c r="S308" s="1024">
        <f t="shared" si="162"/>
        <v>4.8877940474879811E-2</v>
      </c>
      <c r="T308" s="1005">
        <v>6393</v>
      </c>
      <c r="U308" s="1005">
        <f t="shared" si="141"/>
        <v>78477</v>
      </c>
      <c r="V308" s="1005">
        <f t="shared" si="142"/>
        <v>0</v>
      </c>
      <c r="W308" s="1005">
        <v>210</v>
      </c>
      <c r="X308" s="1005">
        <v>196.56</v>
      </c>
      <c r="Y308" s="1005">
        <v>196.56</v>
      </c>
      <c r="Z308" s="1005">
        <v>0.71589999999999998</v>
      </c>
      <c r="AA308" s="1024">
        <f t="shared" si="163"/>
        <v>6.3360636277302942E-2</v>
      </c>
      <c r="AB308" s="1005">
        <v>8967</v>
      </c>
      <c r="AC308" s="1005">
        <f t="shared" si="143"/>
        <v>84914</v>
      </c>
      <c r="AD308" s="1005">
        <f t="shared" si="144"/>
        <v>0</v>
      </c>
      <c r="AE308" s="1005">
        <v>210</v>
      </c>
      <c r="AF308" s="1005">
        <v>173.28</v>
      </c>
      <c r="AG308" s="1005">
        <v>173.28</v>
      </c>
      <c r="AH308" s="1005">
        <v>0.6744</v>
      </c>
      <c r="AI308" s="1024">
        <f t="shared" si="160"/>
        <v>2.0012361123521876E-2</v>
      </c>
      <c r="AJ308" s="1005">
        <v>2580</v>
      </c>
      <c r="AK308" s="1005">
        <f t="shared" si="145"/>
        <v>77352</v>
      </c>
      <c r="AL308" s="1005">
        <f t="shared" si="146"/>
        <v>0</v>
      </c>
      <c r="AM308" s="1005">
        <v>210</v>
      </c>
      <c r="AN308" s="1005">
        <v>180.96</v>
      </c>
      <c r="AO308" s="1005">
        <v>180.96</v>
      </c>
      <c r="AP308" s="1005">
        <v>0.64529999999999998</v>
      </c>
      <c r="AQ308" s="1024">
        <f t="shared" si="161"/>
        <v>2.5446721428367697E-2</v>
      </c>
      <c r="AR308" s="1005">
        <v>3426</v>
      </c>
      <c r="AS308" s="1005">
        <f t="shared" si="147"/>
        <v>80781</v>
      </c>
      <c r="AT308" s="1005">
        <f t="shared" si="148"/>
        <v>0</v>
      </c>
      <c r="AU308" s="1005">
        <v>210</v>
      </c>
      <c r="AV308" s="1005">
        <v>160.08000000000001</v>
      </c>
      <c r="AW308" s="1005">
        <v>168</v>
      </c>
      <c r="AX308" s="1005">
        <v>0.65459999999999996</v>
      </c>
      <c r="AY308" s="1024">
        <f t="shared" si="159"/>
        <v>3.4071505913709811E-2</v>
      </c>
      <c r="AZ308" s="1005">
        <v>3927</v>
      </c>
      <c r="BA308" s="1005">
        <f t="shared" si="149"/>
        <v>69155</v>
      </c>
      <c r="BB308" s="1005">
        <f t="shared" si="150"/>
        <v>0</v>
      </c>
      <c r="BC308" s="1005">
        <v>210</v>
      </c>
      <c r="BD308" s="1005">
        <v>14.64</v>
      </c>
      <c r="BE308" s="1005">
        <v>168</v>
      </c>
      <c r="BF308" s="1005">
        <v>0.70030000000000003</v>
      </c>
      <c r="BG308" s="1024">
        <f t="shared" si="153"/>
        <v>0.13881544156530937</v>
      </c>
      <c r="BH308" s="1005">
        <v>1512</v>
      </c>
      <c r="BI308" s="1005">
        <f t="shared" si="151"/>
        <v>6535</v>
      </c>
      <c r="BJ308" s="1005">
        <f t="shared" si="152"/>
        <v>0</v>
      </c>
    </row>
    <row r="309" spans="1:62">
      <c r="A309" s="569" t="s">
        <v>2627</v>
      </c>
      <c r="B309" s="1004">
        <v>303</v>
      </c>
      <c r="C309" s="1005" t="s">
        <v>1928</v>
      </c>
      <c r="D309" s="1005" t="s">
        <v>2011</v>
      </c>
      <c r="E309" s="1004" t="s">
        <v>1274</v>
      </c>
      <c r="F309" s="1005" t="s">
        <v>55</v>
      </c>
      <c r="G309" s="1004">
        <v>211</v>
      </c>
      <c r="H309" s="1005">
        <v>122.08</v>
      </c>
      <c r="I309" s="1005">
        <v>168.8</v>
      </c>
      <c r="J309" s="1005">
        <v>0.97699999999999998</v>
      </c>
      <c r="K309" s="1024">
        <f t="shared" si="164"/>
        <v>4.3618938401048489E-2</v>
      </c>
      <c r="L309" s="1005">
        <v>3834</v>
      </c>
      <c r="M309" s="1005">
        <f t="shared" si="139"/>
        <v>52739</v>
      </c>
      <c r="N309" s="1005">
        <f t="shared" si="140"/>
        <v>0</v>
      </c>
      <c r="O309" s="1005">
        <v>211</v>
      </c>
      <c r="P309" s="1005">
        <v>220.8</v>
      </c>
      <c r="Q309" s="1005">
        <v>220.8</v>
      </c>
      <c r="R309" s="1005">
        <v>0.92020000000000002</v>
      </c>
      <c r="S309" s="1024">
        <f t="shared" si="162"/>
        <v>0.10651638226585632</v>
      </c>
      <c r="T309" s="1005">
        <v>17498</v>
      </c>
      <c r="U309" s="1005">
        <f t="shared" si="141"/>
        <v>98565</v>
      </c>
      <c r="V309" s="1005">
        <f t="shared" si="142"/>
        <v>0</v>
      </c>
      <c r="W309" s="1005">
        <v>211</v>
      </c>
      <c r="X309" s="1005">
        <v>291.2</v>
      </c>
      <c r="Y309" s="1005">
        <v>291.2</v>
      </c>
      <c r="Z309" s="1005">
        <v>0.77800000000000002</v>
      </c>
      <c r="AA309" s="1024">
        <f t="shared" si="163"/>
        <v>0.72684867216117222</v>
      </c>
      <c r="AB309" s="1005">
        <v>152394</v>
      </c>
      <c r="AC309" s="1005">
        <f t="shared" si="143"/>
        <v>125798</v>
      </c>
      <c r="AD309" s="1005">
        <f t="shared" si="144"/>
        <v>26596</v>
      </c>
      <c r="AE309" s="1005">
        <v>211</v>
      </c>
      <c r="AF309" s="1005">
        <v>288.32</v>
      </c>
      <c r="AG309" s="1005">
        <v>288.32</v>
      </c>
      <c r="AH309" s="1005">
        <v>0.84040000000000004</v>
      </c>
      <c r="AI309" s="1024">
        <f t="shared" si="160"/>
        <v>0.43870199479670141</v>
      </c>
      <c r="AJ309" s="1005">
        <v>94106</v>
      </c>
      <c r="AK309" s="1005">
        <f t="shared" si="145"/>
        <v>128706</v>
      </c>
      <c r="AL309" s="1005">
        <f t="shared" si="146"/>
        <v>0</v>
      </c>
      <c r="AM309" s="1005">
        <v>211</v>
      </c>
      <c r="AN309" s="1005">
        <v>280.8</v>
      </c>
      <c r="AO309" s="1005">
        <v>280.8</v>
      </c>
      <c r="AP309" s="1005">
        <v>0.90690000000000004</v>
      </c>
      <c r="AQ309" s="1024">
        <f t="shared" si="161"/>
        <v>0.31189688447752961</v>
      </c>
      <c r="AR309" s="1005">
        <v>65160</v>
      </c>
      <c r="AS309" s="1005">
        <f t="shared" si="147"/>
        <v>125349</v>
      </c>
      <c r="AT309" s="1005">
        <f t="shared" si="148"/>
        <v>0</v>
      </c>
      <c r="AU309" s="1005">
        <v>211</v>
      </c>
      <c r="AV309" s="1005">
        <v>259.68</v>
      </c>
      <c r="AW309" s="1005">
        <v>259.68</v>
      </c>
      <c r="AX309" s="1005">
        <v>0.91869999999999996</v>
      </c>
      <c r="AY309" s="1024">
        <f t="shared" si="159"/>
        <v>0.28524423221743</v>
      </c>
      <c r="AZ309" s="1005">
        <v>53332</v>
      </c>
      <c r="BA309" s="1005">
        <f t="shared" si="149"/>
        <v>112182</v>
      </c>
      <c r="BB309" s="1005">
        <f t="shared" si="150"/>
        <v>0</v>
      </c>
      <c r="BC309" s="1005">
        <v>211</v>
      </c>
      <c r="BD309" s="1005">
        <v>264.32</v>
      </c>
      <c r="BE309" s="1005">
        <v>264.32</v>
      </c>
      <c r="BF309" s="1005">
        <v>0.94730000000000003</v>
      </c>
      <c r="BG309" s="1024">
        <f t="shared" si="153"/>
        <v>0.31978995808274102</v>
      </c>
      <c r="BH309" s="1005">
        <v>62888</v>
      </c>
      <c r="BI309" s="1005">
        <f t="shared" si="151"/>
        <v>117992</v>
      </c>
      <c r="BJ309" s="1005">
        <f t="shared" si="152"/>
        <v>0</v>
      </c>
    </row>
    <row r="310" spans="1:62">
      <c r="A310" s="569" t="s">
        <v>2628</v>
      </c>
      <c r="B310" s="1004">
        <v>304</v>
      </c>
      <c r="C310" s="1005" t="s">
        <v>607</v>
      </c>
      <c r="D310" s="1005" t="s">
        <v>2011</v>
      </c>
      <c r="E310" s="1004" t="s">
        <v>1274</v>
      </c>
      <c r="F310" s="1005" t="s">
        <v>55</v>
      </c>
      <c r="G310" s="1004">
        <v>211</v>
      </c>
      <c r="H310" s="1005">
        <v>164.16</v>
      </c>
      <c r="I310" s="1005">
        <v>168.8</v>
      </c>
      <c r="J310" s="1005">
        <v>0.9829</v>
      </c>
      <c r="K310" s="1024">
        <f t="shared" si="164"/>
        <v>0.41089655079055665</v>
      </c>
      <c r="L310" s="1005">
        <v>48566</v>
      </c>
      <c r="M310" s="1005">
        <f t="shared" si="139"/>
        <v>70917</v>
      </c>
      <c r="N310" s="1005">
        <f t="shared" si="140"/>
        <v>0</v>
      </c>
      <c r="O310" s="1005">
        <v>211</v>
      </c>
      <c r="P310" s="1005">
        <v>201</v>
      </c>
      <c r="Q310" s="1005">
        <v>201</v>
      </c>
      <c r="R310" s="1005">
        <v>0.93489999999999995</v>
      </c>
      <c r="S310" s="1024">
        <f t="shared" si="162"/>
        <v>0.348900658000321</v>
      </c>
      <c r="T310" s="1005">
        <v>52176</v>
      </c>
      <c r="U310" s="1005">
        <f t="shared" si="141"/>
        <v>89726</v>
      </c>
      <c r="V310" s="1005">
        <f t="shared" si="142"/>
        <v>0</v>
      </c>
      <c r="W310" s="1005">
        <v>211</v>
      </c>
      <c r="X310" s="1005">
        <v>159.47999999999999</v>
      </c>
      <c r="Y310" s="1005">
        <v>168.8</v>
      </c>
      <c r="Z310" s="1005">
        <v>0.98740000000000006</v>
      </c>
      <c r="AA310" s="1024">
        <f t="shared" si="163"/>
        <v>0.36883761112504532</v>
      </c>
      <c r="AB310" s="1005">
        <v>42352</v>
      </c>
      <c r="AC310" s="1005">
        <f t="shared" si="143"/>
        <v>68895</v>
      </c>
      <c r="AD310" s="1005">
        <f t="shared" si="144"/>
        <v>0</v>
      </c>
      <c r="AE310" s="1005">
        <v>211</v>
      </c>
      <c r="AF310" s="1005">
        <v>151.91999999999999</v>
      </c>
      <c r="AG310" s="1005">
        <v>168.8</v>
      </c>
      <c r="AH310" s="1005">
        <v>0.99129999999999996</v>
      </c>
      <c r="AI310" s="1024">
        <f t="shared" si="160"/>
        <v>0.38504454806434629</v>
      </c>
      <c r="AJ310" s="1005">
        <v>43521</v>
      </c>
      <c r="AK310" s="1005">
        <f t="shared" si="145"/>
        <v>67817</v>
      </c>
      <c r="AL310" s="1005">
        <f t="shared" si="146"/>
        <v>0</v>
      </c>
      <c r="AM310" s="1005">
        <v>211</v>
      </c>
      <c r="AN310" s="1005">
        <v>115.92</v>
      </c>
      <c r="AO310" s="1005">
        <v>168.8</v>
      </c>
      <c r="AP310" s="1005">
        <v>0.98939999999999995</v>
      </c>
      <c r="AQ310" s="1024">
        <f t="shared" si="161"/>
        <v>0.42779549485369966</v>
      </c>
      <c r="AR310" s="1005">
        <v>36895</v>
      </c>
      <c r="AS310" s="1005">
        <f t="shared" si="147"/>
        <v>51747</v>
      </c>
      <c r="AT310" s="1005">
        <f t="shared" si="148"/>
        <v>0</v>
      </c>
      <c r="AU310" s="1005">
        <v>211</v>
      </c>
      <c r="AV310" s="1005">
        <v>161.4</v>
      </c>
      <c r="AW310" s="1005">
        <v>168.8</v>
      </c>
      <c r="AX310" s="1005">
        <v>0.97840000000000005</v>
      </c>
      <c r="AY310" s="1024">
        <f t="shared" si="159"/>
        <v>0.16651177199504338</v>
      </c>
      <c r="AZ310" s="1005">
        <v>19350</v>
      </c>
      <c r="BA310" s="1005">
        <f t="shared" si="149"/>
        <v>69725</v>
      </c>
      <c r="BB310" s="1005">
        <f t="shared" si="150"/>
        <v>0</v>
      </c>
      <c r="BC310" s="1005">
        <v>211</v>
      </c>
      <c r="BD310" s="1005">
        <v>204.72</v>
      </c>
      <c r="BE310" s="1005">
        <v>204.72</v>
      </c>
      <c r="BF310" s="1005">
        <v>0.95250000000000001</v>
      </c>
      <c r="BG310" s="1024">
        <f t="shared" si="153"/>
        <v>8.1989772550601511E-2</v>
      </c>
      <c r="BH310" s="1005">
        <v>12488</v>
      </c>
      <c r="BI310" s="1005">
        <f t="shared" si="151"/>
        <v>91387</v>
      </c>
      <c r="BJ310" s="1005">
        <f t="shared" si="152"/>
        <v>0</v>
      </c>
    </row>
    <row r="311" spans="1:62">
      <c r="A311" s="569" t="s">
        <v>2629</v>
      </c>
      <c r="B311" s="1004">
        <v>305</v>
      </c>
      <c r="C311" s="1005" t="s">
        <v>2053</v>
      </c>
      <c r="D311" s="1005" t="s">
        <v>2203</v>
      </c>
      <c r="E311" s="1004" t="s">
        <v>1274</v>
      </c>
      <c r="F311" s="1005" t="s">
        <v>55</v>
      </c>
      <c r="G311" s="1004">
        <v>211</v>
      </c>
      <c r="H311" s="1005">
        <v>102.8</v>
      </c>
      <c r="I311" s="1005">
        <v>168.8</v>
      </c>
      <c r="J311" s="1005">
        <v>0.99250000000000005</v>
      </c>
      <c r="K311" s="1024">
        <f t="shared" si="164"/>
        <v>0.26480760916558582</v>
      </c>
      <c r="L311" s="1005">
        <v>19600</v>
      </c>
      <c r="M311" s="1005">
        <f t="shared" si="139"/>
        <v>44410</v>
      </c>
      <c r="N311" s="1005">
        <f t="shared" si="140"/>
        <v>0</v>
      </c>
      <c r="O311" s="1005">
        <v>211</v>
      </c>
      <c r="P311" s="1005">
        <v>116.8</v>
      </c>
      <c r="Q311" s="1005">
        <v>168.8</v>
      </c>
      <c r="R311" s="1005">
        <v>0.99109999999999998</v>
      </c>
      <c r="S311" s="1024">
        <f t="shared" si="162"/>
        <v>0.24462825894829873</v>
      </c>
      <c r="T311" s="1005">
        <v>21258</v>
      </c>
      <c r="U311" s="1005">
        <f t="shared" si="141"/>
        <v>52140</v>
      </c>
      <c r="V311" s="1005">
        <f t="shared" si="142"/>
        <v>0</v>
      </c>
      <c r="W311" s="1005">
        <v>211</v>
      </c>
      <c r="X311" s="1005">
        <v>124.4</v>
      </c>
      <c r="Y311" s="1005">
        <v>168.8</v>
      </c>
      <c r="Z311" s="1005">
        <v>0.99119999999999997</v>
      </c>
      <c r="AA311" s="1024">
        <f t="shared" si="163"/>
        <v>0.2276482672382994</v>
      </c>
      <c r="AB311" s="1005">
        <v>20390</v>
      </c>
      <c r="AC311" s="1005">
        <f t="shared" si="143"/>
        <v>53741</v>
      </c>
      <c r="AD311" s="1005">
        <f t="shared" si="144"/>
        <v>0</v>
      </c>
      <c r="AE311" s="1005">
        <v>211</v>
      </c>
      <c r="AF311" s="1005">
        <v>76</v>
      </c>
      <c r="AG311" s="1005">
        <v>168.8</v>
      </c>
      <c r="AH311" s="1005">
        <v>0.99039999999999995</v>
      </c>
      <c r="AI311" s="1024">
        <f t="shared" si="160"/>
        <v>0.276917091114884</v>
      </c>
      <c r="AJ311" s="1005">
        <v>15658</v>
      </c>
      <c r="AK311" s="1005">
        <f t="shared" si="145"/>
        <v>33926</v>
      </c>
      <c r="AL311" s="1005">
        <f t="shared" si="146"/>
        <v>0</v>
      </c>
      <c r="AM311" s="1005">
        <v>211</v>
      </c>
      <c r="AN311" s="1005">
        <v>72</v>
      </c>
      <c r="AO311" s="1005">
        <v>168.8</v>
      </c>
      <c r="AP311" s="1005">
        <v>0.99099999999999999</v>
      </c>
      <c r="AQ311" s="1024">
        <f t="shared" si="161"/>
        <v>0.28640232974910396</v>
      </c>
      <c r="AR311" s="1005">
        <v>15342</v>
      </c>
      <c r="AS311" s="1005">
        <f t="shared" si="147"/>
        <v>32141</v>
      </c>
      <c r="AT311" s="1005">
        <f t="shared" si="148"/>
        <v>0</v>
      </c>
      <c r="AU311" s="1005">
        <v>211</v>
      </c>
      <c r="AV311" s="1005">
        <v>72.8</v>
      </c>
      <c r="AW311" s="1005">
        <v>168.8</v>
      </c>
      <c r="AX311" s="1005">
        <v>0.98850000000000005</v>
      </c>
      <c r="AY311" s="1024">
        <f t="shared" si="159"/>
        <v>0.22042887667887667</v>
      </c>
      <c r="AZ311" s="1005">
        <v>11554</v>
      </c>
      <c r="BA311" s="1005">
        <f t="shared" si="149"/>
        <v>31450</v>
      </c>
      <c r="BB311" s="1005">
        <f t="shared" si="150"/>
        <v>0</v>
      </c>
      <c r="BC311" s="1005">
        <v>211</v>
      </c>
      <c r="BD311" s="1005">
        <v>45.6</v>
      </c>
      <c r="BE311" s="1005">
        <v>168.8</v>
      </c>
      <c r="BF311" s="1005">
        <v>0.98929999999999996</v>
      </c>
      <c r="BG311" s="1024">
        <f t="shared" si="153"/>
        <v>0.47384927372193925</v>
      </c>
      <c r="BH311" s="1005">
        <v>16076</v>
      </c>
      <c r="BI311" s="1005">
        <f t="shared" si="151"/>
        <v>20356</v>
      </c>
      <c r="BJ311" s="1005">
        <f t="shared" si="152"/>
        <v>0</v>
      </c>
    </row>
    <row r="312" spans="1:62">
      <c r="A312" s="569" t="s">
        <v>2630</v>
      </c>
      <c r="B312" s="1004">
        <v>306</v>
      </c>
      <c r="C312" s="1005" t="s">
        <v>1759</v>
      </c>
      <c r="D312" s="1005" t="s">
        <v>2054</v>
      </c>
      <c r="E312" s="1004" t="s">
        <v>1274</v>
      </c>
      <c r="F312" s="1005" t="s">
        <v>55</v>
      </c>
      <c r="G312" s="1004">
        <v>212</v>
      </c>
      <c r="H312" s="1005">
        <v>28.64</v>
      </c>
      <c r="I312" s="1005">
        <v>212</v>
      </c>
      <c r="J312" s="1005">
        <v>0.78390000000000004</v>
      </c>
      <c r="K312" s="1024">
        <f t="shared" si="164"/>
        <v>0.17913950962135319</v>
      </c>
      <c r="L312" s="1005">
        <v>3694</v>
      </c>
      <c r="M312" s="1005">
        <f t="shared" si="139"/>
        <v>12372</v>
      </c>
      <c r="N312" s="1005">
        <f t="shared" si="140"/>
        <v>0</v>
      </c>
      <c r="O312" s="1005">
        <v>212</v>
      </c>
      <c r="P312" s="1005">
        <v>13.28</v>
      </c>
      <c r="Q312" s="1005">
        <v>212</v>
      </c>
      <c r="R312" s="1005">
        <v>0.82420000000000004</v>
      </c>
      <c r="S312" s="1024">
        <f t="shared" si="162"/>
        <v>0.11861963984972147</v>
      </c>
      <c r="T312" s="1005">
        <v>1172</v>
      </c>
      <c r="U312" s="1005">
        <f t="shared" si="141"/>
        <v>5928</v>
      </c>
      <c r="V312" s="1005">
        <f t="shared" si="142"/>
        <v>0</v>
      </c>
      <c r="W312" s="1005">
        <v>212</v>
      </c>
      <c r="X312" s="1005">
        <v>12.96</v>
      </c>
      <c r="Y312" s="1005">
        <v>212</v>
      </c>
      <c r="Z312" s="1005">
        <v>0.86819999999999997</v>
      </c>
      <c r="AA312" s="1024">
        <f t="shared" si="163"/>
        <v>7.9732510288065842E-2</v>
      </c>
      <c r="AB312" s="1005">
        <v>744</v>
      </c>
      <c r="AC312" s="1005">
        <f t="shared" si="143"/>
        <v>5599</v>
      </c>
      <c r="AD312" s="1005">
        <f t="shared" si="144"/>
        <v>0</v>
      </c>
      <c r="AE312" s="1005">
        <v>212</v>
      </c>
      <c r="AF312" s="1005">
        <v>17.440000000000001</v>
      </c>
      <c r="AG312" s="1005">
        <v>212</v>
      </c>
      <c r="AH312" s="1005">
        <v>0.875</v>
      </c>
      <c r="AI312" s="1024">
        <f t="shared" si="160"/>
        <v>8.3851238038867515E-2</v>
      </c>
      <c r="AJ312" s="1005">
        <v>1088</v>
      </c>
      <c r="AK312" s="1005">
        <f t="shared" si="145"/>
        <v>7785</v>
      </c>
      <c r="AL312" s="1005">
        <f t="shared" si="146"/>
        <v>0</v>
      </c>
      <c r="AM312" s="1005">
        <v>212</v>
      </c>
      <c r="AN312" s="1005">
        <v>22.72</v>
      </c>
      <c r="AO312" s="1005">
        <v>212</v>
      </c>
      <c r="AP312" s="1005">
        <v>0.74760000000000004</v>
      </c>
      <c r="AQ312" s="1024">
        <f t="shared" si="161"/>
        <v>0.13973288656671209</v>
      </c>
      <c r="AR312" s="1005">
        <v>2362</v>
      </c>
      <c r="AS312" s="1005">
        <f t="shared" si="147"/>
        <v>10142</v>
      </c>
      <c r="AT312" s="1005">
        <f t="shared" si="148"/>
        <v>0</v>
      </c>
      <c r="AU312" s="1005">
        <v>212</v>
      </c>
      <c r="AV312" s="1005">
        <v>44.96</v>
      </c>
      <c r="AW312" s="1005">
        <v>212</v>
      </c>
      <c r="AX312" s="1005">
        <v>0.77839999999999998</v>
      </c>
      <c r="AY312" s="1024">
        <f t="shared" si="159"/>
        <v>8.365460656385923E-2</v>
      </c>
      <c r="AZ312" s="1005">
        <v>2708</v>
      </c>
      <c r="BA312" s="1005">
        <f t="shared" si="149"/>
        <v>19423</v>
      </c>
      <c r="BB312" s="1005">
        <f t="shared" si="150"/>
        <v>0</v>
      </c>
      <c r="BC312" s="1005">
        <v>212</v>
      </c>
      <c r="BD312" s="1005">
        <v>23.84</v>
      </c>
      <c r="BE312" s="1005">
        <v>212</v>
      </c>
      <c r="BF312" s="1005">
        <v>0.76549999999999996</v>
      </c>
      <c r="BG312" s="1024">
        <f t="shared" si="153"/>
        <v>0.24863336219961032</v>
      </c>
      <c r="BH312" s="1005">
        <v>4410</v>
      </c>
      <c r="BI312" s="1005">
        <f t="shared" si="151"/>
        <v>10642</v>
      </c>
      <c r="BJ312" s="1005">
        <f t="shared" si="152"/>
        <v>0</v>
      </c>
    </row>
    <row r="313" spans="1:62">
      <c r="A313" s="569" t="s">
        <v>2631</v>
      </c>
      <c r="B313" s="1004">
        <v>307</v>
      </c>
      <c r="C313" s="1005" t="s">
        <v>1849</v>
      </c>
      <c r="D313" s="1005" t="s">
        <v>2203</v>
      </c>
      <c r="E313" s="1004" t="s">
        <v>1274</v>
      </c>
      <c r="F313" s="1005" t="s">
        <v>55</v>
      </c>
      <c r="G313" s="1004">
        <v>213</v>
      </c>
      <c r="H313" s="1005">
        <v>56</v>
      </c>
      <c r="I313" s="1005">
        <v>170.4</v>
      </c>
      <c r="J313" s="1005">
        <v>0.9</v>
      </c>
      <c r="K313" s="1024">
        <f t="shared" si="164"/>
        <v>1.1100446428571429</v>
      </c>
      <c r="L313" s="1005">
        <v>44757</v>
      </c>
      <c r="M313" s="1005">
        <f t="shared" si="139"/>
        <v>24192</v>
      </c>
      <c r="N313" s="1005">
        <f t="shared" si="140"/>
        <v>20565</v>
      </c>
      <c r="O313" s="1005">
        <v>213</v>
      </c>
      <c r="P313" s="1005">
        <v>57</v>
      </c>
      <c r="Q313" s="1005">
        <v>170.4</v>
      </c>
      <c r="R313" s="1005">
        <v>0.9</v>
      </c>
      <c r="S313" s="1024">
        <f t="shared" si="162"/>
        <v>1.1123372948500283</v>
      </c>
      <c r="T313" s="1005">
        <v>47172</v>
      </c>
      <c r="U313" s="1005">
        <f t="shared" si="141"/>
        <v>25445</v>
      </c>
      <c r="V313" s="1005">
        <f t="shared" si="142"/>
        <v>21727</v>
      </c>
      <c r="W313" s="1005">
        <v>213</v>
      </c>
      <c r="X313" s="1005">
        <v>55</v>
      </c>
      <c r="Y313" s="1005">
        <v>170.4</v>
      </c>
      <c r="Z313" s="1005">
        <v>0.9</v>
      </c>
      <c r="AA313" s="1024">
        <f t="shared" si="163"/>
        <v>1.1086111111111112</v>
      </c>
      <c r="AB313" s="1005">
        <v>43901</v>
      </c>
      <c r="AC313" s="1005">
        <f t="shared" si="143"/>
        <v>23760</v>
      </c>
      <c r="AD313" s="1005">
        <f t="shared" si="144"/>
        <v>20141</v>
      </c>
      <c r="AE313" s="1005">
        <v>213</v>
      </c>
      <c r="AF313" s="1005">
        <v>40</v>
      </c>
      <c r="AG313" s="1005">
        <v>170.4</v>
      </c>
      <c r="AH313" s="1005">
        <v>0.9</v>
      </c>
      <c r="AI313" s="1024">
        <f t="shared" si="160"/>
        <v>1.0986895161290322</v>
      </c>
      <c r="AJ313" s="1005">
        <v>32697</v>
      </c>
      <c r="AK313" s="1005">
        <f t="shared" si="145"/>
        <v>17856</v>
      </c>
      <c r="AL313" s="1005">
        <f t="shared" si="146"/>
        <v>14841</v>
      </c>
      <c r="AM313" s="1005">
        <v>213</v>
      </c>
      <c r="AN313" s="1005">
        <v>46</v>
      </c>
      <c r="AO313" s="1005">
        <v>170.4</v>
      </c>
      <c r="AP313" s="1005">
        <v>0.9</v>
      </c>
      <c r="AQ313" s="1024">
        <f t="shared" si="161"/>
        <v>1.1102150537634408</v>
      </c>
      <c r="AR313" s="1005">
        <v>37996</v>
      </c>
      <c r="AS313" s="1005">
        <f t="shared" si="147"/>
        <v>20534</v>
      </c>
      <c r="AT313" s="1005">
        <f t="shared" si="148"/>
        <v>17462</v>
      </c>
      <c r="AU313" s="1005">
        <v>213</v>
      </c>
      <c r="AV313" s="1005">
        <v>44</v>
      </c>
      <c r="AW313" s="1005">
        <v>170.4</v>
      </c>
      <c r="AX313" s="1005">
        <v>0.9</v>
      </c>
      <c r="AY313" s="1024">
        <f t="shared" si="159"/>
        <v>1.1051452020202019</v>
      </c>
      <c r="AZ313" s="1005">
        <v>35011</v>
      </c>
      <c r="BA313" s="1005">
        <f t="shared" si="149"/>
        <v>19008</v>
      </c>
      <c r="BB313" s="1005">
        <f t="shared" si="150"/>
        <v>16003</v>
      </c>
      <c r="BC313" s="1005">
        <v>213</v>
      </c>
      <c r="BD313" s="1005">
        <v>37</v>
      </c>
      <c r="BE313" s="1005">
        <v>170.4</v>
      </c>
      <c r="BF313" s="1005">
        <v>0.9</v>
      </c>
      <c r="BG313" s="1024">
        <f t="shared" si="153"/>
        <v>1.1081081081081081</v>
      </c>
      <c r="BH313" s="1005">
        <v>30504</v>
      </c>
      <c r="BI313" s="1005">
        <f t="shared" si="151"/>
        <v>16517</v>
      </c>
      <c r="BJ313" s="1005">
        <f t="shared" si="152"/>
        <v>13987</v>
      </c>
    </row>
    <row r="314" spans="1:62">
      <c r="A314" s="569" t="s">
        <v>2632</v>
      </c>
      <c r="B314" s="1004">
        <v>308</v>
      </c>
      <c r="C314" s="1005" t="s">
        <v>1839</v>
      </c>
      <c r="D314" s="1005" t="s">
        <v>2054</v>
      </c>
      <c r="E314" s="1004" t="s">
        <v>1274</v>
      </c>
      <c r="F314" s="1005" t="s">
        <v>55</v>
      </c>
      <c r="G314" s="1004">
        <v>217</v>
      </c>
      <c r="H314" s="1005">
        <v>245.76</v>
      </c>
      <c r="I314" s="1005">
        <v>245.76</v>
      </c>
      <c r="J314" s="1005">
        <v>0.78420000000000001</v>
      </c>
      <c r="K314" s="1024">
        <f t="shared" si="164"/>
        <v>0.32165527343750006</v>
      </c>
      <c r="L314" s="1005">
        <v>56916</v>
      </c>
      <c r="M314" s="1005">
        <f t="shared" si="139"/>
        <v>106168</v>
      </c>
      <c r="N314" s="1005">
        <f t="shared" si="140"/>
        <v>0</v>
      </c>
      <c r="O314" s="1005">
        <v>217</v>
      </c>
      <c r="P314" s="1005">
        <v>293.60000000000002</v>
      </c>
      <c r="Q314" s="1005">
        <v>293.60000000000002</v>
      </c>
      <c r="R314" s="1005">
        <v>0.75019999999999998</v>
      </c>
      <c r="S314" s="1024">
        <f t="shared" si="162"/>
        <v>0.28233131171076142</v>
      </c>
      <c r="T314" s="1005">
        <v>61672</v>
      </c>
      <c r="U314" s="1005">
        <f t="shared" si="141"/>
        <v>131063</v>
      </c>
      <c r="V314" s="1005">
        <f t="shared" si="142"/>
        <v>0</v>
      </c>
      <c r="W314" s="1005">
        <v>217</v>
      </c>
      <c r="X314" s="1005">
        <v>233.6</v>
      </c>
      <c r="Y314" s="1005">
        <v>233.6</v>
      </c>
      <c r="Z314" s="1005">
        <v>0.76249999999999996</v>
      </c>
      <c r="AA314" s="1024">
        <f t="shared" si="163"/>
        <v>0.1893312404870624</v>
      </c>
      <c r="AB314" s="1005">
        <v>31844</v>
      </c>
      <c r="AC314" s="1005">
        <f t="shared" si="143"/>
        <v>100915</v>
      </c>
      <c r="AD314" s="1005">
        <f t="shared" si="144"/>
        <v>0</v>
      </c>
      <c r="AE314" s="1005">
        <v>217</v>
      </c>
      <c r="AF314" s="1005">
        <v>105.76</v>
      </c>
      <c r="AG314" s="1005">
        <v>217</v>
      </c>
      <c r="AH314" s="1005">
        <v>0.76549999999999996</v>
      </c>
      <c r="AI314" s="1024">
        <f t="shared" si="160"/>
        <v>0.15263306654954206</v>
      </c>
      <c r="AJ314" s="1005">
        <v>12010</v>
      </c>
      <c r="AK314" s="1005">
        <f t="shared" si="145"/>
        <v>47211</v>
      </c>
      <c r="AL314" s="1005">
        <f t="shared" si="146"/>
        <v>0</v>
      </c>
      <c r="AM314" s="1005">
        <v>217</v>
      </c>
      <c r="AN314" s="1005">
        <v>154.24</v>
      </c>
      <c r="AO314" s="1005">
        <v>217</v>
      </c>
      <c r="AP314" s="1005">
        <v>0.71220000000000006</v>
      </c>
      <c r="AQ314" s="1024">
        <f t="shared" si="161"/>
        <v>0.28943512135814031</v>
      </c>
      <c r="AR314" s="1005">
        <v>33214</v>
      </c>
      <c r="AS314" s="1005">
        <f t="shared" si="147"/>
        <v>68853</v>
      </c>
      <c r="AT314" s="1005">
        <f t="shared" si="148"/>
        <v>0</v>
      </c>
      <c r="AU314" s="1005">
        <v>217</v>
      </c>
      <c r="AV314" s="1005">
        <v>166.08</v>
      </c>
      <c r="AW314" s="1005">
        <v>217</v>
      </c>
      <c r="AX314" s="1005">
        <v>0.70340000000000003</v>
      </c>
      <c r="AY314" s="1024">
        <f t="shared" si="159"/>
        <v>0.27531912331406549</v>
      </c>
      <c r="AZ314" s="1005">
        <v>32922</v>
      </c>
      <c r="BA314" s="1005">
        <f t="shared" si="149"/>
        <v>71747</v>
      </c>
      <c r="BB314" s="1005">
        <f t="shared" si="150"/>
        <v>0</v>
      </c>
      <c r="BC314" s="1005">
        <v>217</v>
      </c>
      <c r="BD314" s="1005">
        <v>44</v>
      </c>
      <c r="BE314" s="1005">
        <v>217</v>
      </c>
      <c r="BF314" s="1005">
        <v>0.4819</v>
      </c>
      <c r="BG314" s="1024">
        <f t="shared" si="153"/>
        <v>0.35569403714565007</v>
      </c>
      <c r="BH314" s="1005">
        <v>11644</v>
      </c>
      <c r="BI314" s="1005">
        <f t="shared" si="151"/>
        <v>19642</v>
      </c>
      <c r="BJ314" s="1005">
        <f t="shared" si="152"/>
        <v>0</v>
      </c>
    </row>
    <row r="315" spans="1:62">
      <c r="A315" s="569" t="s">
        <v>2633</v>
      </c>
      <c r="B315" s="1004">
        <v>309</v>
      </c>
      <c r="C315" s="1005" t="s">
        <v>2070</v>
      </c>
      <c r="D315" s="1005" t="s">
        <v>2051</v>
      </c>
      <c r="E315" s="1004" t="s">
        <v>1274</v>
      </c>
      <c r="F315" s="1005" t="s">
        <v>55</v>
      </c>
      <c r="G315" s="1004">
        <v>217</v>
      </c>
      <c r="H315" s="1005">
        <v>64</v>
      </c>
      <c r="I315" s="1005">
        <v>173.6</v>
      </c>
      <c r="J315" s="1005">
        <v>0.98450000000000004</v>
      </c>
      <c r="K315" s="1024">
        <f t="shared" si="164"/>
        <v>0.38142361111111112</v>
      </c>
      <c r="L315" s="1005">
        <v>17576</v>
      </c>
      <c r="M315" s="1005">
        <f t="shared" si="139"/>
        <v>27648</v>
      </c>
      <c r="N315" s="1005">
        <f t="shared" si="140"/>
        <v>0</v>
      </c>
      <c r="O315" s="1005">
        <v>217</v>
      </c>
      <c r="P315" s="1005">
        <v>60</v>
      </c>
      <c r="Q315" s="1005">
        <v>173.6</v>
      </c>
      <c r="R315" s="1005">
        <v>0.98440000000000005</v>
      </c>
      <c r="S315" s="1024">
        <f t="shared" si="162"/>
        <v>0.38019713261648747</v>
      </c>
      <c r="T315" s="1005">
        <v>16972</v>
      </c>
      <c r="U315" s="1005">
        <f t="shared" si="141"/>
        <v>26784</v>
      </c>
      <c r="V315" s="1005">
        <f t="shared" si="142"/>
        <v>0</v>
      </c>
      <c r="W315" s="1005">
        <v>217</v>
      </c>
      <c r="X315" s="1005">
        <v>69.28</v>
      </c>
      <c r="Y315" s="1005">
        <v>173.6</v>
      </c>
      <c r="Z315" s="1005">
        <v>0.98280000000000001</v>
      </c>
      <c r="AA315" s="1024">
        <f t="shared" si="163"/>
        <v>0.35532140107775212</v>
      </c>
      <c r="AB315" s="1005">
        <v>17724</v>
      </c>
      <c r="AC315" s="1005">
        <f t="shared" si="143"/>
        <v>29929</v>
      </c>
      <c r="AD315" s="1005">
        <f t="shared" si="144"/>
        <v>0</v>
      </c>
      <c r="AE315" s="1005">
        <v>217</v>
      </c>
      <c r="AF315" s="1005">
        <v>68.16</v>
      </c>
      <c r="AG315" s="1005">
        <v>173.6</v>
      </c>
      <c r="AH315" s="1005">
        <v>0.97650000000000003</v>
      </c>
      <c r="AI315" s="1024">
        <f t="shared" si="160"/>
        <v>0.29890927103841686</v>
      </c>
      <c r="AJ315" s="1005">
        <v>15158</v>
      </c>
      <c r="AK315" s="1005">
        <f t="shared" si="145"/>
        <v>30427</v>
      </c>
      <c r="AL315" s="1005">
        <f t="shared" si="146"/>
        <v>0</v>
      </c>
      <c r="AM315" s="1005">
        <v>217</v>
      </c>
      <c r="AN315" s="1005">
        <v>60.32</v>
      </c>
      <c r="AO315" s="1005">
        <v>173.6</v>
      </c>
      <c r="AP315" s="1005">
        <v>0.97399999999999998</v>
      </c>
      <c r="AQ315" s="1024">
        <f t="shared" si="161"/>
        <v>0.36971278628675736</v>
      </c>
      <c r="AR315" s="1005">
        <v>16592</v>
      </c>
      <c r="AS315" s="1005">
        <f t="shared" si="147"/>
        <v>26927</v>
      </c>
      <c r="AT315" s="1005">
        <f t="shared" si="148"/>
        <v>0</v>
      </c>
      <c r="AU315" s="1005">
        <v>217</v>
      </c>
      <c r="AV315" s="1005">
        <v>53.44</v>
      </c>
      <c r="AW315" s="1005">
        <v>173.6</v>
      </c>
      <c r="AX315" s="1005">
        <v>0.97060000000000002</v>
      </c>
      <c r="AY315" s="1024">
        <f t="shared" si="159"/>
        <v>0.38823394876912848</v>
      </c>
      <c r="AZ315" s="1005">
        <v>14938</v>
      </c>
      <c r="BA315" s="1005">
        <f t="shared" si="149"/>
        <v>23086</v>
      </c>
      <c r="BB315" s="1005">
        <f t="shared" si="150"/>
        <v>0</v>
      </c>
      <c r="BC315" s="1005">
        <v>217</v>
      </c>
      <c r="BD315" s="1005">
        <v>54.72</v>
      </c>
      <c r="BE315" s="1005">
        <v>173.6</v>
      </c>
      <c r="BF315" s="1005">
        <v>0.95599999999999996</v>
      </c>
      <c r="BG315" s="1024">
        <f t="shared" si="153"/>
        <v>0.33292657045840407</v>
      </c>
      <c r="BH315" s="1005">
        <v>13554</v>
      </c>
      <c r="BI315" s="1005">
        <f t="shared" si="151"/>
        <v>24427</v>
      </c>
      <c r="BJ315" s="1005">
        <f t="shared" si="152"/>
        <v>0</v>
      </c>
    </row>
    <row r="316" spans="1:62">
      <c r="A316" s="569" t="s">
        <v>2634</v>
      </c>
      <c r="B316" s="1004">
        <v>310</v>
      </c>
      <c r="C316" s="1005" t="s">
        <v>775</v>
      </c>
      <c r="D316" s="1005" t="s">
        <v>2011</v>
      </c>
      <c r="E316" s="1004" t="s">
        <v>1274</v>
      </c>
      <c r="F316" s="1005" t="s">
        <v>55</v>
      </c>
      <c r="G316" s="1004">
        <v>218</v>
      </c>
      <c r="H316" s="1005">
        <v>125.34</v>
      </c>
      <c r="I316" s="1005">
        <v>174.4</v>
      </c>
      <c r="J316" s="1005">
        <v>0.74829999999999997</v>
      </c>
      <c r="K316" s="1024">
        <f t="shared" si="164"/>
        <v>6.4590979203233867E-2</v>
      </c>
      <c r="L316" s="1005">
        <v>5829</v>
      </c>
      <c r="M316" s="1005">
        <f t="shared" si="139"/>
        <v>54147</v>
      </c>
      <c r="N316" s="1005">
        <f t="shared" si="140"/>
        <v>0</v>
      </c>
      <c r="O316" s="1005">
        <v>218</v>
      </c>
      <c r="P316" s="1005">
        <v>123</v>
      </c>
      <c r="Q316" s="1005">
        <v>174.4</v>
      </c>
      <c r="R316" s="1005">
        <v>0.755</v>
      </c>
      <c r="S316" s="1024">
        <f t="shared" si="162"/>
        <v>2.7701285077366904E-2</v>
      </c>
      <c r="T316" s="1005">
        <v>2535</v>
      </c>
      <c r="U316" s="1005">
        <f t="shared" si="141"/>
        <v>54907</v>
      </c>
      <c r="V316" s="1005">
        <f t="shared" si="142"/>
        <v>0</v>
      </c>
      <c r="W316" s="1005">
        <v>218</v>
      </c>
      <c r="X316" s="1005">
        <v>125.52</v>
      </c>
      <c r="Y316" s="1005">
        <v>174.4</v>
      </c>
      <c r="Z316" s="1005">
        <v>0.68240000000000001</v>
      </c>
      <c r="AA316" s="1024">
        <f t="shared" si="163"/>
        <v>7.867272147864883E-2</v>
      </c>
      <c r="AB316" s="1005">
        <v>7110</v>
      </c>
      <c r="AC316" s="1005">
        <f t="shared" si="143"/>
        <v>54225</v>
      </c>
      <c r="AD316" s="1005">
        <f t="shared" si="144"/>
        <v>0</v>
      </c>
      <c r="AE316" s="1005">
        <v>218</v>
      </c>
      <c r="AF316" s="1005">
        <v>115.08</v>
      </c>
      <c r="AG316" s="1005">
        <v>174.4</v>
      </c>
      <c r="AH316" s="1005">
        <v>0.85470000000000002</v>
      </c>
      <c r="AI316" s="1024">
        <f t="shared" si="160"/>
        <v>1.7694563108973282E-2</v>
      </c>
      <c r="AJ316" s="1005">
        <v>1515</v>
      </c>
      <c r="AK316" s="1005">
        <f t="shared" si="145"/>
        <v>51372</v>
      </c>
      <c r="AL316" s="1005">
        <f t="shared" si="146"/>
        <v>0</v>
      </c>
      <c r="AM316" s="1005">
        <v>218</v>
      </c>
      <c r="AN316" s="1005">
        <v>124.2</v>
      </c>
      <c r="AO316" s="1005">
        <v>174.4</v>
      </c>
      <c r="AP316" s="1005">
        <v>0.8397</v>
      </c>
      <c r="AQ316" s="1024">
        <f t="shared" si="161"/>
        <v>1.7823749415614772E-2</v>
      </c>
      <c r="AR316" s="1005">
        <v>1647</v>
      </c>
      <c r="AS316" s="1005">
        <f t="shared" si="147"/>
        <v>55443</v>
      </c>
      <c r="AT316" s="1005">
        <f t="shared" si="148"/>
        <v>0</v>
      </c>
      <c r="AU316" s="1005">
        <v>218</v>
      </c>
      <c r="AV316" s="1005">
        <v>107.28</v>
      </c>
      <c r="AW316" s="1005">
        <v>174.4</v>
      </c>
      <c r="AX316" s="1005">
        <v>0.92649999999999999</v>
      </c>
      <c r="AY316" s="1024">
        <f t="shared" si="159"/>
        <v>1.462942248736432E-2</v>
      </c>
      <c r="AZ316" s="1005">
        <v>1130</v>
      </c>
      <c r="BA316" s="1005">
        <f t="shared" si="149"/>
        <v>46345</v>
      </c>
      <c r="BB316" s="1005">
        <f t="shared" si="150"/>
        <v>0</v>
      </c>
      <c r="BC316" s="1005">
        <v>218</v>
      </c>
      <c r="BD316" s="1005">
        <v>122.52</v>
      </c>
      <c r="BE316" s="1005">
        <v>174.4</v>
      </c>
      <c r="BF316" s="1005">
        <v>0.74480000000000002</v>
      </c>
      <c r="BG316" s="1024">
        <f t="shared" si="153"/>
        <v>4.4627341948121707E-2</v>
      </c>
      <c r="BH316" s="1005">
        <v>4068</v>
      </c>
      <c r="BI316" s="1005">
        <f t="shared" si="151"/>
        <v>54693</v>
      </c>
      <c r="BJ316" s="1005">
        <f t="shared" si="152"/>
        <v>0</v>
      </c>
    </row>
    <row r="317" spans="1:62">
      <c r="A317" s="569" t="s">
        <v>2635</v>
      </c>
      <c r="B317" s="1004">
        <v>311</v>
      </c>
      <c r="C317" s="1005" t="s">
        <v>2069</v>
      </c>
      <c r="D317" s="1005" t="s">
        <v>2054</v>
      </c>
      <c r="E317" s="1004" t="s">
        <v>1274</v>
      </c>
      <c r="F317" s="1005" t="s">
        <v>55</v>
      </c>
      <c r="G317" s="1004">
        <v>220</v>
      </c>
      <c r="H317" s="1005">
        <v>53.28</v>
      </c>
      <c r="I317" s="1005">
        <v>220</v>
      </c>
      <c r="J317" s="1005">
        <v>0.79090000000000005</v>
      </c>
      <c r="K317" s="1024">
        <f t="shared" si="164"/>
        <v>0.41249582916249583</v>
      </c>
      <c r="L317" s="1005">
        <v>15824</v>
      </c>
      <c r="M317" s="1005">
        <f t="shared" si="139"/>
        <v>23017</v>
      </c>
      <c r="N317" s="1005">
        <f t="shared" si="140"/>
        <v>0</v>
      </c>
      <c r="O317" s="1005">
        <v>220</v>
      </c>
      <c r="P317" s="1005">
        <v>75.2</v>
      </c>
      <c r="Q317" s="1005">
        <v>220</v>
      </c>
      <c r="R317" s="1005">
        <v>0.7944</v>
      </c>
      <c r="S317" s="1024">
        <f t="shared" si="162"/>
        <v>0.39243022191718141</v>
      </c>
      <c r="T317" s="1005">
        <v>21956</v>
      </c>
      <c r="U317" s="1005">
        <f t="shared" si="141"/>
        <v>33569</v>
      </c>
      <c r="V317" s="1005">
        <f t="shared" si="142"/>
        <v>0</v>
      </c>
      <c r="W317" s="1005">
        <v>220</v>
      </c>
      <c r="X317" s="1005">
        <v>75.040000000000006</v>
      </c>
      <c r="Y317" s="1005">
        <v>220</v>
      </c>
      <c r="Z317" s="1005">
        <v>0.79049999999999998</v>
      </c>
      <c r="AA317" s="1024">
        <f t="shared" si="163"/>
        <v>0.29343609334280973</v>
      </c>
      <c r="AB317" s="1005">
        <v>15854</v>
      </c>
      <c r="AC317" s="1005">
        <f t="shared" si="143"/>
        <v>32417</v>
      </c>
      <c r="AD317" s="1005">
        <f t="shared" si="144"/>
        <v>0</v>
      </c>
      <c r="AE317" s="1005">
        <v>220</v>
      </c>
      <c r="AF317" s="1005">
        <v>67.84</v>
      </c>
      <c r="AG317" s="1005">
        <v>220</v>
      </c>
      <c r="AH317" s="1005">
        <v>0.81840000000000002</v>
      </c>
      <c r="AI317" s="1024">
        <f t="shared" si="160"/>
        <v>0.22614088811117875</v>
      </c>
      <c r="AJ317" s="1005">
        <v>11414</v>
      </c>
      <c r="AK317" s="1005">
        <f t="shared" si="145"/>
        <v>30284</v>
      </c>
      <c r="AL317" s="1005">
        <f t="shared" si="146"/>
        <v>0</v>
      </c>
      <c r="AM317" s="1005">
        <v>220</v>
      </c>
      <c r="AN317" s="1005">
        <v>60.48</v>
      </c>
      <c r="AO317" s="1005">
        <v>220</v>
      </c>
      <c r="AP317" s="1005">
        <v>0.78820000000000001</v>
      </c>
      <c r="AQ317" s="1024">
        <f t="shared" si="161"/>
        <v>0.30464171929225697</v>
      </c>
      <c r="AR317" s="1005">
        <v>13708</v>
      </c>
      <c r="AS317" s="1005">
        <f t="shared" si="147"/>
        <v>26998</v>
      </c>
      <c r="AT317" s="1005">
        <f t="shared" si="148"/>
        <v>0</v>
      </c>
      <c r="AU317" s="1005">
        <v>220</v>
      </c>
      <c r="AV317" s="1005">
        <v>68</v>
      </c>
      <c r="AW317" s="1005">
        <v>220</v>
      </c>
      <c r="AX317" s="1005">
        <v>0.81589999999999996</v>
      </c>
      <c r="AY317" s="1024">
        <f t="shared" si="159"/>
        <v>0.38876633986928105</v>
      </c>
      <c r="AZ317" s="1005">
        <v>19034</v>
      </c>
      <c r="BA317" s="1005">
        <f t="shared" si="149"/>
        <v>29376</v>
      </c>
      <c r="BB317" s="1005">
        <f t="shared" si="150"/>
        <v>0</v>
      </c>
      <c r="BC317" s="1005">
        <v>220</v>
      </c>
      <c r="BD317" s="1005">
        <v>120</v>
      </c>
      <c r="BE317" s="1005">
        <v>220</v>
      </c>
      <c r="BF317" s="1005">
        <v>0.76600000000000001</v>
      </c>
      <c r="BG317" s="1024">
        <f t="shared" si="153"/>
        <v>0.1380600358422939</v>
      </c>
      <c r="BH317" s="1005">
        <v>12326</v>
      </c>
      <c r="BI317" s="1005">
        <f t="shared" si="151"/>
        <v>53568</v>
      </c>
      <c r="BJ317" s="1005">
        <f t="shared" si="152"/>
        <v>0</v>
      </c>
    </row>
    <row r="318" spans="1:62">
      <c r="A318" s="569" t="s">
        <v>2636</v>
      </c>
      <c r="B318" s="1004">
        <v>312</v>
      </c>
      <c r="C318" s="1005" t="s">
        <v>1761</v>
      </c>
      <c r="D318" s="1005" t="s">
        <v>2011</v>
      </c>
      <c r="E318" s="1004" t="s">
        <v>1274</v>
      </c>
      <c r="F318" s="1005" t="s">
        <v>55</v>
      </c>
      <c r="G318" s="1004">
        <v>220</v>
      </c>
      <c r="H318" s="1005">
        <v>158.4</v>
      </c>
      <c r="I318" s="1005">
        <v>176</v>
      </c>
      <c r="J318" s="1005">
        <v>0.96950000000000003</v>
      </c>
      <c r="K318" s="1024">
        <f t="shared" si="164"/>
        <v>0.38041877104377103</v>
      </c>
      <c r="L318" s="1005">
        <v>43386</v>
      </c>
      <c r="M318" s="1005">
        <f t="shared" si="139"/>
        <v>68429</v>
      </c>
      <c r="N318" s="1005">
        <f t="shared" si="140"/>
        <v>0</v>
      </c>
      <c r="O318" s="1005">
        <v>220</v>
      </c>
      <c r="P318" s="1005">
        <v>160</v>
      </c>
      <c r="Q318" s="1005">
        <v>176</v>
      </c>
      <c r="R318" s="1005">
        <v>0.9637</v>
      </c>
      <c r="S318" s="1024">
        <f t="shared" si="162"/>
        <v>0.30161290322580647</v>
      </c>
      <c r="T318" s="1005">
        <v>35904</v>
      </c>
      <c r="U318" s="1005">
        <f t="shared" si="141"/>
        <v>71424</v>
      </c>
      <c r="V318" s="1005">
        <f t="shared" si="142"/>
        <v>0</v>
      </c>
      <c r="W318" s="1005">
        <v>220</v>
      </c>
      <c r="X318" s="1005">
        <v>193.6</v>
      </c>
      <c r="Y318" s="1005">
        <v>193.6</v>
      </c>
      <c r="Z318" s="1005">
        <v>0.96930000000000005</v>
      </c>
      <c r="AA318" s="1024">
        <f t="shared" si="163"/>
        <v>0.27625688705234158</v>
      </c>
      <c r="AB318" s="1005">
        <v>38508</v>
      </c>
      <c r="AC318" s="1005">
        <f t="shared" si="143"/>
        <v>83635</v>
      </c>
      <c r="AD318" s="1005">
        <f t="shared" si="144"/>
        <v>0</v>
      </c>
      <c r="AE318" s="1005">
        <v>220</v>
      </c>
      <c r="AF318" s="1005">
        <v>221.76</v>
      </c>
      <c r="AG318" s="1005">
        <v>221.76</v>
      </c>
      <c r="AH318" s="1005">
        <v>0.97009999999999996</v>
      </c>
      <c r="AI318" s="1024">
        <f t="shared" si="160"/>
        <v>7.7617088705798379E-2</v>
      </c>
      <c r="AJ318" s="1005">
        <v>12806</v>
      </c>
      <c r="AK318" s="1005">
        <f t="shared" si="145"/>
        <v>98994</v>
      </c>
      <c r="AL318" s="1005">
        <f t="shared" si="146"/>
        <v>0</v>
      </c>
      <c r="AM318" s="1005">
        <v>220</v>
      </c>
      <c r="AN318" s="1005">
        <v>2.4</v>
      </c>
      <c r="AO318" s="1005">
        <v>176</v>
      </c>
      <c r="AP318" s="1005">
        <v>0.97</v>
      </c>
      <c r="AQ318" s="1024">
        <f t="shared" si="161"/>
        <v>6.5378584229390686</v>
      </c>
      <c r="AR318" s="1005">
        <v>11674</v>
      </c>
      <c r="AS318" s="1005">
        <f t="shared" si="147"/>
        <v>1071</v>
      </c>
      <c r="AT318" s="1005">
        <f t="shared" si="148"/>
        <v>10603</v>
      </c>
      <c r="AU318" s="1005">
        <v>220</v>
      </c>
      <c r="AV318" s="1005">
        <v>111.36</v>
      </c>
      <c r="AW318" s="1005">
        <v>176</v>
      </c>
      <c r="AX318" s="1005">
        <v>0.94310000000000005</v>
      </c>
      <c r="AY318" s="1024">
        <f t="shared" si="159"/>
        <v>0.11182451309067688</v>
      </c>
      <c r="AZ318" s="1005">
        <v>8966</v>
      </c>
      <c r="BA318" s="1005">
        <f t="shared" si="149"/>
        <v>48108</v>
      </c>
      <c r="BB318" s="1005">
        <f t="shared" si="150"/>
        <v>0</v>
      </c>
      <c r="BC318" s="1005">
        <v>220</v>
      </c>
      <c r="BD318" s="1005">
        <v>131.84</v>
      </c>
      <c r="BE318" s="1005">
        <v>176</v>
      </c>
      <c r="BF318" s="1005">
        <v>0.96519999999999995</v>
      </c>
      <c r="BG318" s="1024">
        <f t="shared" si="153"/>
        <v>9.5566310418624068E-2</v>
      </c>
      <c r="BH318" s="1005">
        <v>9374</v>
      </c>
      <c r="BI318" s="1005">
        <f t="shared" si="151"/>
        <v>58853</v>
      </c>
      <c r="BJ318" s="1005">
        <f t="shared" si="152"/>
        <v>0</v>
      </c>
    </row>
    <row r="319" spans="1:62">
      <c r="A319" s="569" t="s">
        <v>2637</v>
      </c>
      <c r="B319" s="1004">
        <v>313</v>
      </c>
      <c r="C319" s="1005" t="s">
        <v>1762</v>
      </c>
      <c r="D319" s="1005" t="s">
        <v>2011</v>
      </c>
      <c r="E319" s="1004" t="s">
        <v>1274</v>
      </c>
      <c r="F319" s="1005" t="s">
        <v>55</v>
      </c>
      <c r="G319" s="1004">
        <v>220</v>
      </c>
      <c r="H319" s="1005">
        <v>199.68</v>
      </c>
      <c r="I319" s="1005">
        <v>199.68</v>
      </c>
      <c r="J319" s="1005">
        <v>0.83540000000000003</v>
      </c>
      <c r="K319" s="1024">
        <f t="shared" si="164"/>
        <v>0.23138410345441596</v>
      </c>
      <c r="L319" s="1005">
        <v>33266</v>
      </c>
      <c r="M319" s="1005">
        <f t="shared" si="139"/>
        <v>86262</v>
      </c>
      <c r="N319" s="1005">
        <f t="shared" si="140"/>
        <v>0</v>
      </c>
      <c r="O319" s="1005">
        <v>220</v>
      </c>
      <c r="P319" s="1005">
        <v>146.88</v>
      </c>
      <c r="Q319" s="1005">
        <v>176</v>
      </c>
      <c r="R319" s="1005">
        <v>0.98529999999999995</v>
      </c>
      <c r="S319" s="1024">
        <f t="shared" si="162"/>
        <v>0.19097954295218686</v>
      </c>
      <c r="T319" s="1005">
        <v>20870</v>
      </c>
      <c r="U319" s="1005">
        <f t="shared" si="141"/>
        <v>65567</v>
      </c>
      <c r="V319" s="1005">
        <f t="shared" si="142"/>
        <v>0</v>
      </c>
      <c r="W319" s="1005">
        <v>220</v>
      </c>
      <c r="X319" s="1005">
        <v>142.88</v>
      </c>
      <c r="Y319" s="1005">
        <v>176</v>
      </c>
      <c r="Z319" s="1005">
        <v>1.0135000000000001</v>
      </c>
      <c r="AA319" s="1024">
        <f t="shared" si="163"/>
        <v>0.16847859897971881</v>
      </c>
      <c r="AB319" s="1005">
        <v>17332</v>
      </c>
      <c r="AC319" s="1005">
        <f t="shared" si="143"/>
        <v>61724</v>
      </c>
      <c r="AD319" s="1005">
        <f t="shared" si="144"/>
        <v>0</v>
      </c>
      <c r="AE319" s="1005">
        <v>220</v>
      </c>
      <c r="AF319" s="1005">
        <v>152.96</v>
      </c>
      <c r="AG319" s="1005">
        <v>176</v>
      </c>
      <c r="AH319" s="1005">
        <v>0.99760000000000004</v>
      </c>
      <c r="AI319" s="1024">
        <f t="shared" si="160"/>
        <v>0.14389874926890717</v>
      </c>
      <c r="AJ319" s="1005">
        <v>16376</v>
      </c>
      <c r="AK319" s="1005">
        <f t="shared" si="145"/>
        <v>68281</v>
      </c>
      <c r="AL319" s="1005">
        <f t="shared" si="146"/>
        <v>0</v>
      </c>
      <c r="AM319" s="1005">
        <v>220</v>
      </c>
      <c r="AN319" s="1005">
        <v>131.84</v>
      </c>
      <c r="AO319" s="1005">
        <v>176</v>
      </c>
      <c r="AP319" s="1005">
        <v>0.99809999999999999</v>
      </c>
      <c r="AQ319" s="1024">
        <f t="shared" si="161"/>
        <v>0.17321011457354629</v>
      </c>
      <c r="AR319" s="1005">
        <v>16990</v>
      </c>
      <c r="AS319" s="1005">
        <f t="shared" si="147"/>
        <v>58853</v>
      </c>
      <c r="AT319" s="1005">
        <f t="shared" si="148"/>
        <v>0</v>
      </c>
      <c r="AU319" s="1005">
        <v>220</v>
      </c>
      <c r="AV319" s="1005">
        <v>130.72</v>
      </c>
      <c r="AW319" s="1005">
        <v>176</v>
      </c>
      <c r="AX319" s="1005">
        <v>0.997</v>
      </c>
      <c r="AY319" s="1024">
        <f t="shared" si="159"/>
        <v>0.16298619611043114</v>
      </c>
      <c r="AZ319" s="1005">
        <v>15340</v>
      </c>
      <c r="BA319" s="1005">
        <f t="shared" si="149"/>
        <v>56471</v>
      </c>
      <c r="BB319" s="1005">
        <f t="shared" si="150"/>
        <v>0</v>
      </c>
      <c r="BC319" s="1005">
        <v>220</v>
      </c>
      <c r="BD319" s="1005">
        <v>140.32</v>
      </c>
      <c r="BE319" s="1005">
        <v>176</v>
      </c>
      <c r="BF319" s="1005">
        <v>0.99550000000000005</v>
      </c>
      <c r="BG319" s="1024">
        <f t="shared" si="153"/>
        <v>0.15509863782935471</v>
      </c>
      <c r="BH319" s="1005">
        <v>16192</v>
      </c>
      <c r="BI319" s="1005">
        <f t="shared" si="151"/>
        <v>62639</v>
      </c>
      <c r="BJ319" s="1005">
        <f t="shared" si="152"/>
        <v>0</v>
      </c>
    </row>
    <row r="320" spans="1:62">
      <c r="A320" s="569" t="s">
        <v>2638</v>
      </c>
      <c r="B320" s="1004">
        <v>314</v>
      </c>
      <c r="C320" s="1005" t="s">
        <v>1763</v>
      </c>
      <c r="D320" s="1005" t="s">
        <v>2011</v>
      </c>
      <c r="E320" s="1004" t="s">
        <v>1274</v>
      </c>
      <c r="F320" s="1005" t="s">
        <v>55</v>
      </c>
      <c r="G320" s="1004">
        <v>222</v>
      </c>
      <c r="H320" s="1005">
        <v>95.2</v>
      </c>
      <c r="I320" s="1005">
        <v>177.6</v>
      </c>
      <c r="J320" s="1005">
        <v>0.95379999999999998</v>
      </c>
      <c r="K320" s="1024">
        <f t="shared" si="164"/>
        <v>0.14233193277310924</v>
      </c>
      <c r="L320" s="1005">
        <v>9756</v>
      </c>
      <c r="M320" s="1005">
        <f t="shared" si="139"/>
        <v>41126</v>
      </c>
      <c r="N320" s="1005">
        <f t="shared" si="140"/>
        <v>0</v>
      </c>
      <c r="O320" s="1005">
        <v>222</v>
      </c>
      <c r="P320" s="1005">
        <v>142.56</v>
      </c>
      <c r="Q320" s="1005">
        <v>177.6</v>
      </c>
      <c r="R320" s="1005">
        <v>0.96779999999999999</v>
      </c>
      <c r="S320" s="1024">
        <f t="shared" si="162"/>
        <v>0.3086231188829755</v>
      </c>
      <c r="T320" s="1005">
        <v>32734</v>
      </c>
      <c r="U320" s="1005">
        <f t="shared" si="141"/>
        <v>63639</v>
      </c>
      <c r="V320" s="1005">
        <f t="shared" si="142"/>
        <v>0</v>
      </c>
      <c r="W320" s="1005">
        <v>222</v>
      </c>
      <c r="X320" s="1005">
        <v>154.24</v>
      </c>
      <c r="Y320" s="1005">
        <v>177.6</v>
      </c>
      <c r="Z320" s="1005">
        <v>0.97860000000000003</v>
      </c>
      <c r="AA320" s="1024">
        <f t="shared" si="163"/>
        <v>0.29317585869064083</v>
      </c>
      <c r="AB320" s="1005">
        <v>32558</v>
      </c>
      <c r="AC320" s="1005">
        <f t="shared" si="143"/>
        <v>66632</v>
      </c>
      <c r="AD320" s="1005">
        <f t="shared" si="144"/>
        <v>0</v>
      </c>
      <c r="AE320" s="1005">
        <v>222</v>
      </c>
      <c r="AF320" s="1005">
        <v>152.80000000000001</v>
      </c>
      <c r="AG320" s="1005">
        <v>177.6</v>
      </c>
      <c r="AH320" s="1005">
        <v>0.97950000000000004</v>
      </c>
      <c r="AI320" s="1024">
        <f t="shared" si="160"/>
        <v>0.23014834205933679</v>
      </c>
      <c r="AJ320" s="1005">
        <v>26164</v>
      </c>
      <c r="AK320" s="1005">
        <f t="shared" si="145"/>
        <v>68210</v>
      </c>
      <c r="AL320" s="1005">
        <f t="shared" si="146"/>
        <v>0</v>
      </c>
      <c r="AM320" s="1005">
        <v>222</v>
      </c>
      <c r="AN320" s="1005">
        <v>150.56</v>
      </c>
      <c r="AO320" s="1005">
        <v>177.6</v>
      </c>
      <c r="AP320" s="1005">
        <v>0.95950000000000002</v>
      </c>
      <c r="AQ320" s="1024">
        <f t="shared" si="161"/>
        <v>0.16377923851313519</v>
      </c>
      <c r="AR320" s="1005">
        <v>18346</v>
      </c>
      <c r="AS320" s="1005">
        <f t="shared" si="147"/>
        <v>67210</v>
      </c>
      <c r="AT320" s="1005">
        <f t="shared" si="148"/>
        <v>0</v>
      </c>
      <c r="AU320" s="1005">
        <v>222</v>
      </c>
      <c r="AV320" s="1005">
        <v>135.84</v>
      </c>
      <c r="AW320" s="1005">
        <v>177.6</v>
      </c>
      <c r="AX320" s="1005">
        <v>0.97150000000000003</v>
      </c>
      <c r="AY320" s="1024">
        <f t="shared" si="159"/>
        <v>0.1958799568119356</v>
      </c>
      <c r="AZ320" s="1005">
        <v>19158</v>
      </c>
      <c r="BA320" s="1005">
        <f t="shared" si="149"/>
        <v>58683</v>
      </c>
      <c r="BB320" s="1005">
        <f t="shared" si="150"/>
        <v>0</v>
      </c>
      <c r="BC320" s="1005">
        <v>222</v>
      </c>
      <c r="BD320" s="1005">
        <v>131.84</v>
      </c>
      <c r="BE320" s="1005">
        <v>177.6</v>
      </c>
      <c r="BF320" s="1005">
        <v>0.96850000000000003</v>
      </c>
      <c r="BG320" s="1024">
        <f t="shared" si="153"/>
        <v>0.25205690834116296</v>
      </c>
      <c r="BH320" s="1005">
        <v>24724</v>
      </c>
      <c r="BI320" s="1005">
        <f t="shared" si="151"/>
        <v>58853</v>
      </c>
      <c r="BJ320" s="1005">
        <f t="shared" si="152"/>
        <v>0</v>
      </c>
    </row>
    <row r="321" spans="1:62">
      <c r="A321" s="569" t="s">
        <v>2639</v>
      </c>
      <c r="B321" s="1004">
        <v>315</v>
      </c>
      <c r="C321" s="1005" t="s">
        <v>2068</v>
      </c>
      <c r="D321" s="1005" t="s">
        <v>2054</v>
      </c>
      <c r="E321" s="1004" t="s">
        <v>1274</v>
      </c>
      <c r="F321" s="1005" t="s">
        <v>55</v>
      </c>
      <c r="G321" s="1004">
        <v>222</v>
      </c>
      <c r="H321" s="1005">
        <v>153.6</v>
      </c>
      <c r="I321" s="1005">
        <v>222</v>
      </c>
      <c r="J321" s="1005">
        <v>0.80169999999999997</v>
      </c>
      <c r="K321" s="1024">
        <f t="shared" si="164"/>
        <v>0.21933774594907407</v>
      </c>
      <c r="L321" s="1005">
        <v>24257</v>
      </c>
      <c r="M321" s="1005">
        <f t="shared" si="139"/>
        <v>66355</v>
      </c>
      <c r="N321" s="1005">
        <f t="shared" si="140"/>
        <v>0</v>
      </c>
      <c r="O321" s="1005">
        <v>222</v>
      </c>
      <c r="P321" s="1005">
        <v>232.92</v>
      </c>
      <c r="Q321" s="1005">
        <v>232.92</v>
      </c>
      <c r="R321" s="1005">
        <v>0.7883</v>
      </c>
      <c r="S321" s="1024">
        <f t="shared" si="162"/>
        <v>0.21509877404951447</v>
      </c>
      <c r="T321" s="1005">
        <v>37275</v>
      </c>
      <c r="U321" s="1005">
        <f t="shared" si="141"/>
        <v>103975</v>
      </c>
      <c r="V321" s="1005">
        <f t="shared" si="142"/>
        <v>0</v>
      </c>
      <c r="W321" s="1005">
        <v>222</v>
      </c>
      <c r="X321" s="1005">
        <v>214.8</v>
      </c>
      <c r="Y321" s="1005">
        <v>222</v>
      </c>
      <c r="Z321" s="1005">
        <v>0.79720000000000002</v>
      </c>
      <c r="AA321" s="1024">
        <f t="shared" si="163"/>
        <v>0.21328626112145666</v>
      </c>
      <c r="AB321" s="1005">
        <v>32986</v>
      </c>
      <c r="AC321" s="1005">
        <f t="shared" si="143"/>
        <v>92794</v>
      </c>
      <c r="AD321" s="1005">
        <f t="shared" si="144"/>
        <v>0</v>
      </c>
      <c r="AE321" s="1005">
        <v>222</v>
      </c>
      <c r="AF321" s="1005">
        <v>62.4</v>
      </c>
      <c r="AG321" s="1005">
        <v>222</v>
      </c>
      <c r="AH321" s="1005">
        <v>0.78969999999999996</v>
      </c>
      <c r="AI321" s="1024">
        <f t="shared" si="160"/>
        <v>0.27086348910945685</v>
      </c>
      <c r="AJ321" s="1005">
        <v>12575</v>
      </c>
      <c r="AK321" s="1005">
        <f t="shared" si="145"/>
        <v>27855</v>
      </c>
      <c r="AL321" s="1005">
        <f t="shared" si="146"/>
        <v>0</v>
      </c>
      <c r="AM321" s="1005">
        <v>222</v>
      </c>
      <c r="AN321" s="1005">
        <v>123.72</v>
      </c>
      <c r="AO321" s="1005">
        <v>222</v>
      </c>
      <c r="AP321" s="1005">
        <v>0.77280000000000004</v>
      </c>
      <c r="AQ321" s="1024">
        <f t="shared" si="161"/>
        <v>0.26309191062718801</v>
      </c>
      <c r="AR321" s="1005">
        <v>24217</v>
      </c>
      <c r="AS321" s="1005">
        <f t="shared" si="147"/>
        <v>55229</v>
      </c>
      <c r="AT321" s="1005">
        <f t="shared" si="148"/>
        <v>0</v>
      </c>
      <c r="AU321" s="1005">
        <v>222</v>
      </c>
      <c r="AV321" s="1005">
        <v>159.96</v>
      </c>
      <c r="AW321" s="1005">
        <v>222</v>
      </c>
      <c r="AX321" s="1005">
        <v>0.7792</v>
      </c>
      <c r="AY321" s="1024">
        <f t="shared" si="159"/>
        <v>0.28475000694618097</v>
      </c>
      <c r="AZ321" s="1005">
        <v>32795</v>
      </c>
      <c r="BA321" s="1005">
        <f t="shared" si="149"/>
        <v>69103</v>
      </c>
      <c r="BB321" s="1005">
        <f t="shared" si="150"/>
        <v>0</v>
      </c>
      <c r="BC321" s="1005">
        <v>222</v>
      </c>
      <c r="BD321" s="1005">
        <v>120.72</v>
      </c>
      <c r="BE321" s="1005">
        <v>222</v>
      </c>
      <c r="BF321" s="1005">
        <v>0.76219999999999999</v>
      </c>
      <c r="BG321" s="1024">
        <f t="shared" si="153"/>
        <v>0.31549056913002277</v>
      </c>
      <c r="BH321" s="1005">
        <v>28336</v>
      </c>
      <c r="BI321" s="1005">
        <f t="shared" si="151"/>
        <v>53889</v>
      </c>
      <c r="BJ321" s="1005">
        <f t="shared" si="152"/>
        <v>0</v>
      </c>
    </row>
    <row r="322" spans="1:62">
      <c r="A322" s="569" t="s">
        <v>2640</v>
      </c>
      <c r="B322" s="1004">
        <v>316</v>
      </c>
      <c r="C322" s="1005" t="s">
        <v>1713</v>
      </c>
      <c r="D322" s="1005" t="s">
        <v>2054</v>
      </c>
      <c r="E322" s="1004" t="s">
        <v>1274</v>
      </c>
      <c r="F322" s="1005" t="s">
        <v>55</v>
      </c>
      <c r="G322" s="1004">
        <v>222</v>
      </c>
      <c r="H322" s="1005">
        <v>151.84</v>
      </c>
      <c r="I322" s="1005">
        <v>222</v>
      </c>
      <c r="J322" s="1005">
        <v>0.76649999999999996</v>
      </c>
      <c r="K322" s="1024">
        <f t="shared" si="164"/>
        <v>0.27417383795808453</v>
      </c>
      <c r="L322" s="1005">
        <v>29974</v>
      </c>
      <c r="M322" s="1005">
        <f t="shared" si="139"/>
        <v>65595</v>
      </c>
      <c r="N322" s="1005">
        <f t="shared" si="140"/>
        <v>0</v>
      </c>
      <c r="O322" s="1005">
        <v>222</v>
      </c>
      <c r="P322" s="1005">
        <v>133.91999999999999</v>
      </c>
      <c r="Q322" s="1005">
        <v>222</v>
      </c>
      <c r="R322" s="1005">
        <v>0.78739999999999999</v>
      </c>
      <c r="S322" s="1024">
        <f t="shared" si="162"/>
        <v>0.28094127773281435</v>
      </c>
      <c r="T322" s="1005">
        <v>27992</v>
      </c>
      <c r="U322" s="1005">
        <f t="shared" si="141"/>
        <v>59782</v>
      </c>
      <c r="V322" s="1005">
        <f t="shared" si="142"/>
        <v>0</v>
      </c>
      <c r="W322" s="1005">
        <v>222</v>
      </c>
      <c r="X322" s="1005">
        <v>104.64</v>
      </c>
      <c r="Y322" s="1005">
        <v>222</v>
      </c>
      <c r="Z322" s="1005">
        <v>0.82010000000000005</v>
      </c>
      <c r="AA322" s="1024">
        <f t="shared" si="163"/>
        <v>0.30458927964661908</v>
      </c>
      <c r="AB322" s="1005">
        <v>22948</v>
      </c>
      <c r="AC322" s="1005">
        <f t="shared" si="143"/>
        <v>45204</v>
      </c>
      <c r="AD322" s="1005">
        <f t="shared" si="144"/>
        <v>0</v>
      </c>
      <c r="AE322" s="1005">
        <v>222</v>
      </c>
      <c r="AF322" s="1005">
        <v>158.24</v>
      </c>
      <c r="AG322" s="1005">
        <v>222</v>
      </c>
      <c r="AH322" s="1005">
        <v>0.80769999999999997</v>
      </c>
      <c r="AI322" s="1024">
        <f t="shared" si="160"/>
        <v>0.12024065799058459</v>
      </c>
      <c r="AJ322" s="1005">
        <v>14156</v>
      </c>
      <c r="AK322" s="1005">
        <f t="shared" si="145"/>
        <v>70638</v>
      </c>
      <c r="AL322" s="1005">
        <f t="shared" si="146"/>
        <v>0</v>
      </c>
      <c r="AM322" s="1005">
        <v>222</v>
      </c>
      <c r="AN322" s="1005">
        <v>173.44</v>
      </c>
      <c r="AO322" s="1005">
        <v>222</v>
      </c>
      <c r="AP322" s="1005">
        <v>0.74390000000000001</v>
      </c>
      <c r="AQ322" s="1024">
        <f t="shared" si="161"/>
        <v>0.25776631254215771</v>
      </c>
      <c r="AR322" s="1005">
        <v>33262</v>
      </c>
      <c r="AS322" s="1005">
        <f t="shared" si="147"/>
        <v>77424</v>
      </c>
      <c r="AT322" s="1005">
        <f t="shared" si="148"/>
        <v>0</v>
      </c>
      <c r="AU322" s="1005">
        <v>222</v>
      </c>
      <c r="AV322" s="1005">
        <v>185.12</v>
      </c>
      <c r="AW322" s="1005">
        <v>222</v>
      </c>
      <c r="AX322" s="1005">
        <v>0.75419999999999998</v>
      </c>
      <c r="AY322" s="1024">
        <f t="shared" si="159"/>
        <v>0.30748823585902241</v>
      </c>
      <c r="AZ322" s="1005">
        <v>40984</v>
      </c>
      <c r="BA322" s="1005">
        <f t="shared" si="149"/>
        <v>79972</v>
      </c>
      <c r="BB322" s="1005">
        <f t="shared" si="150"/>
        <v>0</v>
      </c>
      <c r="BC322" s="1005">
        <v>222</v>
      </c>
      <c r="BD322" s="1005">
        <v>86.08</v>
      </c>
      <c r="BE322" s="1005">
        <v>222</v>
      </c>
      <c r="BF322" s="1005">
        <v>0.71050000000000002</v>
      </c>
      <c r="BG322" s="1024">
        <f t="shared" si="153"/>
        <v>0.35276012311628097</v>
      </c>
      <c r="BH322" s="1005">
        <v>22592</v>
      </c>
      <c r="BI322" s="1005">
        <f t="shared" si="151"/>
        <v>38426</v>
      </c>
      <c r="BJ322" s="1005">
        <f t="shared" si="152"/>
        <v>0</v>
      </c>
    </row>
    <row r="323" spans="1:62">
      <c r="A323" s="569" t="s">
        <v>2641</v>
      </c>
      <c r="B323" s="1004">
        <v>317</v>
      </c>
      <c r="C323" s="1005" t="s">
        <v>1607</v>
      </c>
      <c r="D323" s="1005" t="s">
        <v>2011</v>
      </c>
      <c r="E323" s="1004" t="s">
        <v>1274</v>
      </c>
      <c r="F323" s="1005" t="s">
        <v>55</v>
      </c>
      <c r="G323" s="1004">
        <v>222</v>
      </c>
      <c r="H323" s="1005">
        <v>204.72</v>
      </c>
      <c r="I323" s="1005">
        <v>204.72</v>
      </c>
      <c r="J323" s="1005">
        <v>0.78090000000000004</v>
      </c>
      <c r="K323" s="1024">
        <f t="shared" si="164"/>
        <v>0.13165678867613217</v>
      </c>
      <c r="L323" s="1005">
        <v>19406</v>
      </c>
      <c r="M323" s="1005">
        <f t="shared" si="139"/>
        <v>88439</v>
      </c>
      <c r="N323" s="1005">
        <f t="shared" si="140"/>
        <v>0</v>
      </c>
      <c r="O323" s="1005">
        <v>222</v>
      </c>
      <c r="P323" s="1005">
        <v>210.6</v>
      </c>
      <c r="Q323" s="1005">
        <v>210.6</v>
      </c>
      <c r="R323" s="1005">
        <v>0.77859999999999996</v>
      </c>
      <c r="S323" s="1024">
        <f t="shared" si="162"/>
        <v>9.9951240184215098E-2</v>
      </c>
      <c r="T323" s="1005">
        <v>15661</v>
      </c>
      <c r="U323" s="1005">
        <f t="shared" si="141"/>
        <v>94012</v>
      </c>
      <c r="V323" s="1005">
        <f t="shared" si="142"/>
        <v>0</v>
      </c>
      <c r="W323" s="1005">
        <v>222</v>
      </c>
      <c r="X323" s="1005">
        <v>209.4</v>
      </c>
      <c r="Y323" s="1005">
        <v>209.4</v>
      </c>
      <c r="Z323" s="1005">
        <v>0.76759999999999995</v>
      </c>
      <c r="AA323" s="1024">
        <f t="shared" si="163"/>
        <v>0.11805555555555555</v>
      </c>
      <c r="AB323" s="1005">
        <v>17799</v>
      </c>
      <c r="AC323" s="1005">
        <f t="shared" si="143"/>
        <v>90461</v>
      </c>
      <c r="AD323" s="1005">
        <f t="shared" si="144"/>
        <v>0</v>
      </c>
      <c r="AE323" s="1005">
        <v>222</v>
      </c>
      <c r="AF323" s="1005">
        <v>214.56</v>
      </c>
      <c r="AG323" s="1005">
        <v>214.56</v>
      </c>
      <c r="AH323" s="1005">
        <v>0.74760000000000004</v>
      </c>
      <c r="AI323" s="1024">
        <f t="shared" si="160"/>
        <v>9.1071600394505778E-2</v>
      </c>
      <c r="AJ323" s="1005">
        <v>14538</v>
      </c>
      <c r="AK323" s="1005">
        <f t="shared" si="145"/>
        <v>95780</v>
      </c>
      <c r="AL323" s="1005">
        <f t="shared" si="146"/>
        <v>0</v>
      </c>
      <c r="AM323" s="1005">
        <v>222</v>
      </c>
      <c r="AN323" s="1005">
        <v>217.56</v>
      </c>
      <c r="AO323" s="1005">
        <v>217.56</v>
      </c>
      <c r="AP323" s="1005">
        <v>0.75480000000000003</v>
      </c>
      <c r="AQ323" s="1024">
        <f t="shared" si="161"/>
        <v>0.10771963536940495</v>
      </c>
      <c r="AR323" s="1005">
        <v>17436</v>
      </c>
      <c r="AS323" s="1005">
        <f t="shared" si="147"/>
        <v>97119</v>
      </c>
      <c r="AT323" s="1005">
        <f t="shared" si="148"/>
        <v>0</v>
      </c>
      <c r="AU323" s="1005">
        <v>222</v>
      </c>
      <c r="AV323" s="1005">
        <v>222.72</v>
      </c>
      <c r="AW323" s="1005">
        <v>222.72</v>
      </c>
      <c r="AX323" s="1005">
        <v>0.74939999999999996</v>
      </c>
      <c r="AY323" s="1024">
        <f t="shared" si="159"/>
        <v>0.10493993454661558</v>
      </c>
      <c r="AZ323" s="1005">
        <v>16828</v>
      </c>
      <c r="BA323" s="1005">
        <f t="shared" si="149"/>
        <v>96215</v>
      </c>
      <c r="BB323" s="1005">
        <f t="shared" si="150"/>
        <v>0</v>
      </c>
      <c r="BC323" s="1005">
        <v>222</v>
      </c>
      <c r="BD323" s="1005">
        <v>231.6</v>
      </c>
      <c r="BE323" s="1005">
        <v>231.6</v>
      </c>
      <c r="BF323" s="1005">
        <v>0.70169999999999999</v>
      </c>
      <c r="BG323" s="1024">
        <f t="shared" si="153"/>
        <v>9.688329897673037E-2</v>
      </c>
      <c r="BH323" s="1005">
        <v>16694</v>
      </c>
      <c r="BI323" s="1005">
        <f t="shared" si="151"/>
        <v>103386</v>
      </c>
      <c r="BJ323" s="1005">
        <f t="shared" si="152"/>
        <v>0</v>
      </c>
    </row>
    <row r="324" spans="1:62">
      <c r="A324" s="569" t="s">
        <v>2642</v>
      </c>
      <c r="B324" s="1004">
        <v>318</v>
      </c>
      <c r="C324" s="1005" t="s">
        <v>1358</v>
      </c>
      <c r="D324" s="1005" t="s">
        <v>2050</v>
      </c>
      <c r="E324" s="1004" t="s">
        <v>1274</v>
      </c>
      <c r="F324" s="1005" t="s">
        <v>55</v>
      </c>
      <c r="G324" s="1004">
        <v>222</v>
      </c>
      <c r="H324" s="1005">
        <v>40.799999999999997</v>
      </c>
      <c r="I324" s="1005">
        <v>222</v>
      </c>
      <c r="J324" s="1005">
        <v>0.88119999999999998</v>
      </c>
      <c r="K324" s="1024">
        <f t="shared" si="164"/>
        <v>0.46711601307189549</v>
      </c>
      <c r="L324" s="1005">
        <v>13722</v>
      </c>
      <c r="M324" s="1005">
        <f t="shared" si="139"/>
        <v>17626</v>
      </c>
      <c r="N324" s="1005">
        <f t="shared" si="140"/>
        <v>0</v>
      </c>
      <c r="O324" s="1005">
        <v>222</v>
      </c>
      <c r="P324" s="1005">
        <v>40.32</v>
      </c>
      <c r="Q324" s="1005">
        <v>222</v>
      </c>
      <c r="R324" s="1005">
        <v>0.89910000000000001</v>
      </c>
      <c r="S324" s="1024">
        <f t="shared" si="162"/>
        <v>0.49243151561699944</v>
      </c>
      <c r="T324" s="1005">
        <v>14772</v>
      </c>
      <c r="U324" s="1005">
        <f t="shared" si="141"/>
        <v>17999</v>
      </c>
      <c r="V324" s="1005">
        <f t="shared" si="142"/>
        <v>0</v>
      </c>
      <c r="W324" s="1005">
        <v>222</v>
      </c>
      <c r="X324" s="1005">
        <v>39.96</v>
      </c>
      <c r="Y324" s="1005">
        <v>222</v>
      </c>
      <c r="Z324" s="1005">
        <v>0.87380000000000002</v>
      </c>
      <c r="AA324" s="1024">
        <f t="shared" si="163"/>
        <v>0.5209376042709376</v>
      </c>
      <c r="AB324" s="1005">
        <v>14988</v>
      </c>
      <c r="AC324" s="1005">
        <f t="shared" si="143"/>
        <v>17263</v>
      </c>
      <c r="AD324" s="1005">
        <f t="shared" si="144"/>
        <v>0</v>
      </c>
      <c r="AE324" s="1005">
        <v>222</v>
      </c>
      <c r="AF324" s="1005">
        <v>59.64</v>
      </c>
      <c r="AG324" s="1005">
        <v>222</v>
      </c>
      <c r="AH324" s="1005">
        <v>0.82089999999999996</v>
      </c>
      <c r="AI324" s="1024">
        <f t="shared" si="160"/>
        <v>0.30305038113988586</v>
      </c>
      <c r="AJ324" s="1005">
        <v>13447</v>
      </c>
      <c r="AK324" s="1005">
        <f t="shared" si="145"/>
        <v>26623</v>
      </c>
      <c r="AL324" s="1005">
        <f t="shared" si="146"/>
        <v>0</v>
      </c>
      <c r="AM324" s="1005">
        <v>222</v>
      </c>
      <c r="AN324" s="1005">
        <v>32.64</v>
      </c>
      <c r="AO324" s="1005">
        <v>222</v>
      </c>
      <c r="AP324" s="1005">
        <v>0.83279999999999998</v>
      </c>
      <c r="AQ324" s="1024">
        <f t="shared" si="161"/>
        <v>0.57576626080539739</v>
      </c>
      <c r="AR324" s="1005">
        <v>13982</v>
      </c>
      <c r="AS324" s="1005">
        <f t="shared" si="147"/>
        <v>14570</v>
      </c>
      <c r="AT324" s="1005">
        <f t="shared" si="148"/>
        <v>0</v>
      </c>
      <c r="AU324" s="1005">
        <v>222</v>
      </c>
      <c r="AV324" s="1005">
        <v>36</v>
      </c>
      <c r="AW324" s="1005">
        <v>222</v>
      </c>
      <c r="AX324" s="1005">
        <v>0.84379999999999999</v>
      </c>
      <c r="AY324" s="1024">
        <f t="shared" si="159"/>
        <v>0.58213734567901232</v>
      </c>
      <c r="AZ324" s="1005">
        <v>15089</v>
      </c>
      <c r="BA324" s="1005">
        <f t="shared" si="149"/>
        <v>15552</v>
      </c>
      <c r="BB324" s="1005">
        <f t="shared" si="150"/>
        <v>0</v>
      </c>
      <c r="BC324" s="1005">
        <v>222</v>
      </c>
      <c r="BD324" s="1005">
        <v>31.92</v>
      </c>
      <c r="BE324" s="1005">
        <v>222</v>
      </c>
      <c r="BF324" s="1005">
        <v>0.75749999999999995</v>
      </c>
      <c r="BG324" s="1024">
        <f t="shared" si="153"/>
        <v>0.53308674913089171</v>
      </c>
      <c r="BH324" s="1005">
        <v>12660</v>
      </c>
      <c r="BI324" s="1005">
        <f t="shared" si="151"/>
        <v>14249</v>
      </c>
      <c r="BJ324" s="1005">
        <f t="shared" si="152"/>
        <v>0</v>
      </c>
    </row>
    <row r="325" spans="1:62">
      <c r="A325" s="569" t="s">
        <v>2643</v>
      </c>
      <c r="B325" s="1004">
        <v>319</v>
      </c>
      <c r="C325" s="1005" t="s">
        <v>2067</v>
      </c>
      <c r="D325" s="1005" t="s">
        <v>2214</v>
      </c>
      <c r="E325" s="1004" t="s">
        <v>1274</v>
      </c>
      <c r="F325" s="1005" t="s">
        <v>55</v>
      </c>
      <c r="G325" s="1004">
        <v>222</v>
      </c>
      <c r="H325" s="1005">
        <v>153.44</v>
      </c>
      <c r="I325" s="1005">
        <v>177.6</v>
      </c>
      <c r="J325" s="1005">
        <v>0.9476</v>
      </c>
      <c r="K325" s="1024">
        <f t="shared" si="164"/>
        <v>0.38231556308654846</v>
      </c>
      <c r="L325" s="1005">
        <v>42237</v>
      </c>
      <c r="M325" s="1005">
        <f t="shared" si="139"/>
        <v>66286</v>
      </c>
      <c r="N325" s="1005">
        <f t="shared" si="140"/>
        <v>0</v>
      </c>
      <c r="O325" s="1005">
        <v>222</v>
      </c>
      <c r="P325" s="1005">
        <v>142.4</v>
      </c>
      <c r="Q325" s="1005">
        <v>177.6</v>
      </c>
      <c r="R325" s="1005">
        <v>0.95330000000000004</v>
      </c>
      <c r="S325" s="1024">
        <f t="shared" si="162"/>
        <v>0.39456098223994196</v>
      </c>
      <c r="T325" s="1005">
        <v>41802</v>
      </c>
      <c r="U325" s="1005">
        <f t="shared" si="141"/>
        <v>63567</v>
      </c>
      <c r="V325" s="1005">
        <f t="shared" si="142"/>
        <v>0</v>
      </c>
      <c r="W325" s="1005">
        <v>222</v>
      </c>
      <c r="X325" s="1005">
        <v>164.16</v>
      </c>
      <c r="Y325" s="1005">
        <v>177.6</v>
      </c>
      <c r="Z325" s="1005">
        <v>0.94610000000000005</v>
      </c>
      <c r="AA325" s="1024">
        <f t="shared" si="163"/>
        <v>0.36380495993069095</v>
      </c>
      <c r="AB325" s="1005">
        <v>43000</v>
      </c>
      <c r="AC325" s="1005">
        <f t="shared" si="143"/>
        <v>70917</v>
      </c>
      <c r="AD325" s="1005">
        <f t="shared" si="144"/>
        <v>0</v>
      </c>
      <c r="AE325" s="1005">
        <v>222</v>
      </c>
      <c r="AF325" s="1005">
        <v>158.88</v>
      </c>
      <c r="AG325" s="1005">
        <v>177.6</v>
      </c>
      <c r="AH325" s="1005">
        <v>0.94179999999999997</v>
      </c>
      <c r="AI325" s="1024">
        <f t="shared" si="160"/>
        <v>0.37876019231393948</v>
      </c>
      <c r="AJ325" s="1005">
        <v>44772</v>
      </c>
      <c r="AK325" s="1005">
        <f t="shared" si="145"/>
        <v>70924</v>
      </c>
      <c r="AL325" s="1005">
        <f t="shared" si="146"/>
        <v>0</v>
      </c>
      <c r="AM325" s="1005">
        <v>222</v>
      </c>
      <c r="AN325" s="1005">
        <v>168.48</v>
      </c>
      <c r="AO325" s="1005">
        <v>177.6</v>
      </c>
      <c r="AP325" s="1005">
        <v>0.93300000000000005</v>
      </c>
      <c r="AQ325" s="1024">
        <f t="shared" si="161"/>
        <v>0.40873043225193767</v>
      </c>
      <c r="AR325" s="1005">
        <v>51234</v>
      </c>
      <c r="AS325" s="1005">
        <f t="shared" si="147"/>
        <v>75209</v>
      </c>
      <c r="AT325" s="1005">
        <f t="shared" si="148"/>
        <v>0</v>
      </c>
      <c r="AU325" s="1005">
        <v>222</v>
      </c>
      <c r="AV325" s="1005">
        <v>196</v>
      </c>
      <c r="AW325" s="1005">
        <v>196</v>
      </c>
      <c r="AX325" s="1005">
        <v>0.93269999999999997</v>
      </c>
      <c r="AY325" s="1024">
        <f t="shared" si="159"/>
        <v>0.44367913832199546</v>
      </c>
      <c r="AZ325" s="1005">
        <v>62612</v>
      </c>
      <c r="BA325" s="1005">
        <f t="shared" si="149"/>
        <v>84672</v>
      </c>
      <c r="BB325" s="1005">
        <f t="shared" si="150"/>
        <v>0</v>
      </c>
      <c r="BC325" s="1005">
        <v>222</v>
      </c>
      <c r="BD325" s="1005">
        <v>194.24</v>
      </c>
      <c r="BE325" s="1005">
        <v>194.24</v>
      </c>
      <c r="BF325" s="1005">
        <v>0.94730000000000003</v>
      </c>
      <c r="BG325" s="1024">
        <f t="shared" si="153"/>
        <v>0.3503730004782909</v>
      </c>
      <c r="BH325" s="1005">
        <v>50634</v>
      </c>
      <c r="BI325" s="1005">
        <f t="shared" si="151"/>
        <v>86709</v>
      </c>
      <c r="BJ325" s="1005">
        <f t="shared" si="152"/>
        <v>0</v>
      </c>
    </row>
    <row r="326" spans="1:62">
      <c r="A326" s="569" t="s">
        <v>2644</v>
      </c>
      <c r="B326" s="1004">
        <v>320</v>
      </c>
      <c r="C326" s="1005" t="s">
        <v>976</v>
      </c>
      <c r="D326" s="1005" t="s">
        <v>2203</v>
      </c>
      <c r="E326" s="1004" t="s">
        <v>1274</v>
      </c>
      <c r="F326" s="1005" t="s">
        <v>55</v>
      </c>
      <c r="G326" s="1004">
        <v>222</v>
      </c>
      <c r="H326" s="1005">
        <v>180.8</v>
      </c>
      <c r="I326" s="1005">
        <v>180.8</v>
      </c>
      <c r="J326" s="1005">
        <v>0.97130000000000005</v>
      </c>
      <c r="K326" s="1024">
        <f t="shared" si="164"/>
        <v>0.58268805309734506</v>
      </c>
      <c r="L326" s="1005">
        <v>75852</v>
      </c>
      <c r="M326" s="1005">
        <f t="shared" si="139"/>
        <v>78106</v>
      </c>
      <c r="N326" s="1005">
        <f t="shared" si="140"/>
        <v>0</v>
      </c>
      <c r="O326" s="1005">
        <v>222</v>
      </c>
      <c r="P326" s="1005">
        <v>189.12</v>
      </c>
      <c r="Q326" s="1005">
        <v>189.12</v>
      </c>
      <c r="R326" s="1005">
        <v>0.96619999999999995</v>
      </c>
      <c r="S326" s="1024">
        <f t="shared" si="162"/>
        <v>0.55568632534614193</v>
      </c>
      <c r="T326" s="1005">
        <v>78188</v>
      </c>
      <c r="U326" s="1005">
        <f t="shared" si="141"/>
        <v>84423</v>
      </c>
      <c r="V326" s="1005">
        <f t="shared" si="142"/>
        <v>0</v>
      </c>
      <c r="W326" s="1005">
        <v>222</v>
      </c>
      <c r="X326" s="1005">
        <v>204.16</v>
      </c>
      <c r="Y326" s="1005">
        <v>204.16</v>
      </c>
      <c r="Z326" s="1005">
        <v>0.96760000000000002</v>
      </c>
      <c r="AA326" s="1024">
        <f t="shared" si="163"/>
        <v>0.42001371473354226</v>
      </c>
      <c r="AB326" s="1005">
        <v>61740</v>
      </c>
      <c r="AC326" s="1005">
        <f t="shared" si="143"/>
        <v>88197</v>
      </c>
      <c r="AD326" s="1005">
        <f t="shared" si="144"/>
        <v>0</v>
      </c>
      <c r="AE326" s="1005">
        <v>222</v>
      </c>
      <c r="AF326" s="1005">
        <v>175.36</v>
      </c>
      <c r="AG326" s="1005">
        <v>177.6</v>
      </c>
      <c r="AH326" s="1005">
        <v>0.97130000000000005</v>
      </c>
      <c r="AI326" s="1024">
        <f t="shared" si="160"/>
        <v>0.58492575641629385</v>
      </c>
      <c r="AJ326" s="1005">
        <v>76314</v>
      </c>
      <c r="AK326" s="1005">
        <f t="shared" si="145"/>
        <v>78281</v>
      </c>
      <c r="AL326" s="1005">
        <f t="shared" si="146"/>
        <v>0</v>
      </c>
      <c r="AM326" s="1005">
        <v>222</v>
      </c>
      <c r="AN326" s="1005">
        <v>179.84</v>
      </c>
      <c r="AO326" s="1005">
        <v>179.84</v>
      </c>
      <c r="AP326" s="1005">
        <v>0.97699999999999998</v>
      </c>
      <c r="AQ326" s="1024">
        <f t="shared" si="161"/>
        <v>0.4385469282133701</v>
      </c>
      <c r="AR326" s="1005">
        <v>58678</v>
      </c>
      <c r="AS326" s="1005">
        <f t="shared" si="147"/>
        <v>80281</v>
      </c>
      <c r="AT326" s="1005">
        <f t="shared" si="148"/>
        <v>0</v>
      </c>
      <c r="AU326" s="1005">
        <v>222</v>
      </c>
      <c r="AV326" s="1005">
        <v>185.44</v>
      </c>
      <c r="AW326" s="1005">
        <v>185.44</v>
      </c>
      <c r="AX326" s="1005">
        <v>0.9748</v>
      </c>
      <c r="AY326" s="1024">
        <f t="shared" si="159"/>
        <v>0.47788742690058483</v>
      </c>
      <c r="AZ326" s="1005">
        <v>63806</v>
      </c>
      <c r="BA326" s="1005">
        <f t="shared" si="149"/>
        <v>80110</v>
      </c>
      <c r="BB326" s="1005">
        <f t="shared" si="150"/>
        <v>0</v>
      </c>
      <c r="BC326" s="1005">
        <v>222</v>
      </c>
      <c r="BD326" s="1005">
        <v>167.68</v>
      </c>
      <c r="BE326" s="1005">
        <v>177.6</v>
      </c>
      <c r="BF326" s="1005">
        <v>0.96879999999999999</v>
      </c>
      <c r="BG326" s="1024">
        <f t="shared" si="153"/>
        <v>0.42882820836411395</v>
      </c>
      <c r="BH326" s="1005">
        <v>53498</v>
      </c>
      <c r="BI326" s="1005">
        <f t="shared" si="151"/>
        <v>74852</v>
      </c>
      <c r="BJ326" s="1005">
        <f t="shared" si="152"/>
        <v>0</v>
      </c>
    </row>
    <row r="327" spans="1:62">
      <c r="A327" s="569" t="s">
        <v>2645</v>
      </c>
      <c r="B327" s="1004">
        <v>321</v>
      </c>
      <c r="C327" s="1005" t="s">
        <v>1827</v>
      </c>
      <c r="D327" s="1005" t="s">
        <v>2054</v>
      </c>
      <c r="E327" s="1004" t="s">
        <v>1274</v>
      </c>
      <c r="F327" s="1005" t="s">
        <v>55</v>
      </c>
      <c r="G327" s="1004">
        <v>223</v>
      </c>
      <c r="H327" s="1005">
        <v>168.96</v>
      </c>
      <c r="I327" s="1005">
        <v>223</v>
      </c>
      <c r="J327" s="1005">
        <v>0.3795</v>
      </c>
      <c r="K327" s="1024">
        <f t="shared" si="164"/>
        <v>0.33210523200757575</v>
      </c>
      <c r="L327" s="1005">
        <v>40401</v>
      </c>
      <c r="M327" s="1005">
        <f t="shared" ref="M327:M390" si="165">+ROUND(24*30*H327*0.6,0)</f>
        <v>72991</v>
      </c>
      <c r="N327" s="1005">
        <f t="shared" ref="N327:N390" si="166">+MAX((L327-M327),0)</f>
        <v>0</v>
      </c>
      <c r="O327" s="1005">
        <v>223</v>
      </c>
      <c r="P327" s="1005">
        <v>210.24</v>
      </c>
      <c r="Q327" s="1005">
        <v>223</v>
      </c>
      <c r="R327" s="1005">
        <v>0.63629999999999998</v>
      </c>
      <c r="S327" s="1024">
        <f t="shared" si="162"/>
        <v>0.2507119359748613</v>
      </c>
      <c r="T327" s="1005">
        <v>39216</v>
      </c>
      <c r="U327" s="1005">
        <f t="shared" ref="U327:U390" si="167">+ROUND(24*31*P327*0.6,0)</f>
        <v>93851</v>
      </c>
      <c r="V327" s="1005">
        <f t="shared" ref="V327:V390" si="168">+MAX((T327-U327),0)</f>
        <v>0</v>
      </c>
      <c r="W327" s="1005">
        <v>223</v>
      </c>
      <c r="X327" s="1005">
        <v>151.91999999999999</v>
      </c>
      <c r="Y327" s="1005">
        <v>223</v>
      </c>
      <c r="Z327" s="1005">
        <v>0.67920000000000003</v>
      </c>
      <c r="AA327" s="1024">
        <f t="shared" si="163"/>
        <v>0.51674675267684744</v>
      </c>
      <c r="AB327" s="1005">
        <v>56523</v>
      </c>
      <c r="AC327" s="1005">
        <f t="shared" ref="AC327:AC390" si="169">+ROUND(24*30*X327*0.6,0)</f>
        <v>65629</v>
      </c>
      <c r="AD327" s="1005">
        <f t="shared" ref="AD327:AD390" si="170">+MAX((AB327-AC327),0)</f>
        <v>0</v>
      </c>
      <c r="AE327" s="1005">
        <v>223</v>
      </c>
      <c r="AF327" s="1005">
        <v>115.92</v>
      </c>
      <c r="AG327" s="1005">
        <v>223</v>
      </c>
      <c r="AH327" s="1005">
        <v>0.26229999999999998</v>
      </c>
      <c r="AI327" s="1024">
        <f t="shared" si="160"/>
        <v>0.3491701729780271</v>
      </c>
      <c r="AJ327" s="1005">
        <v>30114</v>
      </c>
      <c r="AK327" s="1005">
        <f t="shared" ref="AK327:AK390" si="171">+ROUND(24*31*AF327*0.6,0)</f>
        <v>51747</v>
      </c>
      <c r="AL327" s="1005">
        <f t="shared" ref="AL327:AL390" si="172">+MAX((AJ327-AK327),0)</f>
        <v>0</v>
      </c>
      <c r="AM327" s="1005">
        <v>223</v>
      </c>
      <c r="AN327" s="1005">
        <v>119.76</v>
      </c>
      <c r="AO327" s="1005">
        <v>223</v>
      </c>
      <c r="AP327" s="1005">
        <v>4.8899999999999999E-2</v>
      </c>
      <c r="AQ327" s="1024">
        <f t="shared" si="161"/>
        <v>0.26608997565022519</v>
      </c>
      <c r="AR327" s="1005">
        <v>23709</v>
      </c>
      <c r="AS327" s="1005">
        <f t="shared" ref="AS327:AS390" si="173">+ROUND(24*31*AN327*0.6,0)</f>
        <v>53461</v>
      </c>
      <c r="AT327" s="1005">
        <f t="shared" ref="AT327:AT390" si="174">+MAX((AR327-AS327),0)</f>
        <v>0</v>
      </c>
      <c r="AU327" s="1005">
        <v>223</v>
      </c>
      <c r="AV327" s="1005">
        <v>129.36000000000001</v>
      </c>
      <c r="AW327" s="1005">
        <v>223</v>
      </c>
      <c r="AX327" s="1005">
        <v>0.16869999999999999</v>
      </c>
      <c r="AY327" s="1024">
        <f t="shared" si="159"/>
        <v>0.2238584827870542</v>
      </c>
      <c r="AZ327" s="1005">
        <v>20850</v>
      </c>
      <c r="BA327" s="1005">
        <f t="shared" ref="BA327:BA390" si="175">+ROUND(24*30*AV327*0.6,0)</f>
        <v>55884</v>
      </c>
      <c r="BB327" s="1005">
        <f t="shared" ref="BB327:BB390" si="176">+MAX((AZ327-BA327),0)</f>
        <v>0</v>
      </c>
      <c r="BC327" s="1005">
        <v>223</v>
      </c>
      <c r="BD327" s="1005">
        <v>155.52000000000001</v>
      </c>
      <c r="BE327" s="1005">
        <v>223</v>
      </c>
      <c r="BF327" s="1005">
        <v>0.1694</v>
      </c>
      <c r="BG327" s="1024">
        <f t="shared" si="153"/>
        <v>0.43099425029868577</v>
      </c>
      <c r="BH327" s="1005">
        <v>49869</v>
      </c>
      <c r="BI327" s="1005">
        <f t="shared" ref="BI327:BI390" si="177">+ROUND(24*31*BD327*0.6,0)</f>
        <v>69424</v>
      </c>
      <c r="BJ327" s="1005">
        <f t="shared" ref="BJ327:BJ390" si="178">+MAX((BH327-BI327),0)</f>
        <v>0</v>
      </c>
    </row>
    <row r="328" spans="1:62">
      <c r="A328" s="569" t="s">
        <v>2646</v>
      </c>
      <c r="B328" s="1004">
        <v>322</v>
      </c>
      <c r="C328" s="1005" t="s">
        <v>2035</v>
      </c>
      <c r="D328" s="1005" t="s">
        <v>2203</v>
      </c>
      <c r="E328" s="1004" t="s">
        <v>1274</v>
      </c>
      <c r="F328" s="1005" t="s">
        <v>55</v>
      </c>
      <c r="G328" s="1004">
        <v>223</v>
      </c>
      <c r="H328" s="1005">
        <v>139.19999999999999</v>
      </c>
      <c r="I328" s="1005">
        <v>178.4</v>
      </c>
      <c r="J328" s="1005">
        <v>0.9587</v>
      </c>
      <c r="K328" s="1024">
        <f t="shared" si="164"/>
        <v>0.24139926564495534</v>
      </c>
      <c r="L328" s="1005">
        <v>24194</v>
      </c>
      <c r="M328" s="1005">
        <f t="shared" si="165"/>
        <v>60134</v>
      </c>
      <c r="N328" s="1005">
        <f t="shared" si="166"/>
        <v>0</v>
      </c>
      <c r="O328" s="1005">
        <v>223</v>
      </c>
      <c r="P328" s="1005">
        <v>133.19999999999999</v>
      </c>
      <c r="Q328" s="1005">
        <v>178.4</v>
      </c>
      <c r="R328" s="1005">
        <v>0.95620000000000005</v>
      </c>
      <c r="S328" s="1024">
        <f t="shared" si="162"/>
        <v>0.30958377732571285</v>
      </c>
      <c r="T328" s="1005">
        <v>30680</v>
      </c>
      <c r="U328" s="1005">
        <f t="shared" si="167"/>
        <v>59460</v>
      </c>
      <c r="V328" s="1005">
        <f t="shared" si="168"/>
        <v>0</v>
      </c>
      <c r="W328" s="1005">
        <v>223</v>
      </c>
      <c r="X328" s="1005">
        <v>119.84</v>
      </c>
      <c r="Y328" s="1005">
        <v>178.4</v>
      </c>
      <c r="Z328" s="1005">
        <v>0.94579999999999997</v>
      </c>
      <c r="AA328" s="1024">
        <f t="shared" si="163"/>
        <v>0.29098983830292241</v>
      </c>
      <c r="AB328" s="1005">
        <v>25108</v>
      </c>
      <c r="AC328" s="1005">
        <f t="shared" si="169"/>
        <v>51771</v>
      </c>
      <c r="AD328" s="1005">
        <f t="shared" si="170"/>
        <v>0</v>
      </c>
      <c r="AE328" s="1005">
        <v>223</v>
      </c>
      <c r="AF328" s="1005">
        <v>126.08</v>
      </c>
      <c r="AG328" s="1005">
        <v>178.4</v>
      </c>
      <c r="AH328" s="1005">
        <v>0.93459999999999999</v>
      </c>
      <c r="AI328" s="1024">
        <f t="shared" si="160"/>
        <v>0.22692112193657551</v>
      </c>
      <c r="AJ328" s="1005">
        <v>21286</v>
      </c>
      <c r="AK328" s="1005">
        <f t="shared" si="171"/>
        <v>56282</v>
      </c>
      <c r="AL328" s="1005">
        <f t="shared" si="172"/>
        <v>0</v>
      </c>
      <c r="AM328" s="1005">
        <v>223</v>
      </c>
      <c r="AN328" s="1005">
        <v>4.6399999999999997</v>
      </c>
      <c r="AO328" s="1005">
        <v>178.4</v>
      </c>
      <c r="AP328" s="1005">
        <v>0.93769999999999998</v>
      </c>
      <c r="AQ328" s="1024">
        <f t="shared" si="161"/>
        <v>6.7858963663329632</v>
      </c>
      <c r="AR328" s="1005">
        <v>23426</v>
      </c>
      <c r="AS328" s="1005">
        <f t="shared" si="173"/>
        <v>2071</v>
      </c>
      <c r="AT328" s="1005">
        <f t="shared" si="174"/>
        <v>21355</v>
      </c>
      <c r="AU328" s="1005">
        <v>223</v>
      </c>
      <c r="AV328" s="1005">
        <v>132.96</v>
      </c>
      <c r="AW328" s="1005">
        <v>178.4</v>
      </c>
      <c r="AX328" s="1005">
        <v>0.94410000000000005</v>
      </c>
      <c r="AY328" s="1024">
        <f t="shared" si="159"/>
        <v>0.25496389891696747</v>
      </c>
      <c r="AZ328" s="1005">
        <v>24408</v>
      </c>
      <c r="BA328" s="1005">
        <f t="shared" si="175"/>
        <v>57439</v>
      </c>
      <c r="BB328" s="1005">
        <f t="shared" si="176"/>
        <v>0</v>
      </c>
      <c r="BC328" s="1005">
        <v>223</v>
      </c>
      <c r="BD328" s="1005">
        <v>139.68</v>
      </c>
      <c r="BE328" s="1005">
        <v>178.4</v>
      </c>
      <c r="BF328" s="1005">
        <v>0.92379999999999995</v>
      </c>
      <c r="BG328" s="1024">
        <f t="shared" si="153"/>
        <v>0.22645847959698975</v>
      </c>
      <c r="BH328" s="1005">
        <v>23534</v>
      </c>
      <c r="BI328" s="1005">
        <f t="shared" si="177"/>
        <v>62353</v>
      </c>
      <c r="BJ328" s="1005">
        <f t="shared" si="178"/>
        <v>0</v>
      </c>
    </row>
    <row r="329" spans="1:62">
      <c r="A329" s="569" t="s">
        <v>2647</v>
      </c>
      <c r="B329" s="1004">
        <v>323</v>
      </c>
      <c r="C329" s="1005" t="s">
        <v>2281</v>
      </c>
      <c r="D329" s="1005" t="s">
        <v>2051</v>
      </c>
      <c r="E329" s="1004" t="s">
        <v>1274</v>
      </c>
      <c r="F329" s="1005" t="s">
        <v>55</v>
      </c>
      <c r="G329" s="1004">
        <v>223</v>
      </c>
      <c r="H329" s="1005">
        <v>11.2</v>
      </c>
      <c r="I329" s="1005">
        <v>178.4</v>
      </c>
      <c r="J329" s="1005">
        <v>0.99109999999999998</v>
      </c>
      <c r="K329" s="1024">
        <f t="shared" si="164"/>
        <v>0.16889880952380953</v>
      </c>
      <c r="L329" s="1005">
        <v>1362</v>
      </c>
      <c r="M329" s="1005">
        <f t="shared" si="165"/>
        <v>4838</v>
      </c>
      <c r="N329" s="1005">
        <f t="shared" si="166"/>
        <v>0</v>
      </c>
      <c r="O329" s="1005">
        <v>223</v>
      </c>
      <c r="P329" s="1005">
        <v>10.4</v>
      </c>
      <c r="Q329" s="1005">
        <v>178.4</v>
      </c>
      <c r="R329" s="1005">
        <v>0.99609999999999999</v>
      </c>
      <c r="S329" s="1024">
        <f t="shared" si="162"/>
        <v>0.16788151364764267</v>
      </c>
      <c r="T329" s="1005">
        <v>1299</v>
      </c>
      <c r="U329" s="1005">
        <f t="shared" si="167"/>
        <v>4643</v>
      </c>
      <c r="V329" s="1005">
        <f t="shared" si="168"/>
        <v>0</v>
      </c>
      <c r="W329" s="1005">
        <v>223</v>
      </c>
      <c r="X329" s="1005">
        <v>13.6</v>
      </c>
      <c r="Y329" s="1005">
        <v>178.4</v>
      </c>
      <c r="Z329" s="1005">
        <v>0.9869</v>
      </c>
      <c r="AA329" s="1024">
        <f t="shared" si="163"/>
        <v>0.109375</v>
      </c>
      <c r="AB329" s="1005">
        <v>1071</v>
      </c>
      <c r="AC329" s="1005">
        <f t="shared" si="169"/>
        <v>5875</v>
      </c>
      <c r="AD329" s="1005">
        <f t="shared" si="170"/>
        <v>0</v>
      </c>
      <c r="AE329" s="1005">
        <v>223</v>
      </c>
      <c r="AF329" s="1005">
        <v>10.4</v>
      </c>
      <c r="AG329" s="1005">
        <v>178.4</v>
      </c>
      <c r="AH329" s="1005">
        <v>0.99350000000000005</v>
      </c>
      <c r="AI329" s="1024">
        <f t="shared" si="160"/>
        <v>0.11993382961124896</v>
      </c>
      <c r="AJ329" s="1005">
        <v>928</v>
      </c>
      <c r="AK329" s="1005">
        <f t="shared" si="171"/>
        <v>4643</v>
      </c>
      <c r="AL329" s="1005">
        <f t="shared" si="172"/>
        <v>0</v>
      </c>
      <c r="AM329" s="1005">
        <v>223</v>
      </c>
      <c r="AN329" s="1005">
        <v>10.4</v>
      </c>
      <c r="AO329" s="1005">
        <v>178.4</v>
      </c>
      <c r="AP329" s="1005">
        <v>0.98319999999999996</v>
      </c>
      <c r="AQ329" s="1024">
        <f t="shared" si="161"/>
        <v>0.12316480562448304</v>
      </c>
      <c r="AR329" s="1005">
        <v>953</v>
      </c>
      <c r="AS329" s="1005">
        <f t="shared" si="173"/>
        <v>4643</v>
      </c>
      <c r="AT329" s="1005">
        <f t="shared" si="174"/>
        <v>0</v>
      </c>
      <c r="AU329" s="1005">
        <v>223</v>
      </c>
      <c r="AV329" s="1005">
        <v>11.2</v>
      </c>
      <c r="AW329" s="1005">
        <v>178.4</v>
      </c>
      <c r="AX329" s="1005">
        <v>0.98770000000000002</v>
      </c>
      <c r="AY329" s="1024">
        <f t="shared" si="159"/>
        <v>0.15153769841269843</v>
      </c>
      <c r="AZ329" s="1005">
        <v>1222</v>
      </c>
      <c r="BA329" s="1005">
        <f t="shared" si="175"/>
        <v>4838</v>
      </c>
      <c r="BB329" s="1005">
        <f t="shared" si="176"/>
        <v>0</v>
      </c>
      <c r="BC329" s="1005">
        <v>223</v>
      </c>
      <c r="BD329" s="1005">
        <v>66.400000000000006</v>
      </c>
      <c r="BE329" s="1005">
        <v>178.4</v>
      </c>
      <c r="BF329" s="1005">
        <v>0.9839</v>
      </c>
      <c r="BG329" s="1024">
        <f t="shared" si="153"/>
        <v>2.1436552662261948E-2</v>
      </c>
      <c r="BH329" s="1005">
        <v>1059</v>
      </c>
      <c r="BI329" s="1005">
        <f t="shared" si="177"/>
        <v>29641</v>
      </c>
      <c r="BJ329" s="1005">
        <f t="shared" si="178"/>
        <v>0</v>
      </c>
    </row>
    <row r="330" spans="1:62">
      <c r="A330" s="569" t="s">
        <v>2648</v>
      </c>
      <c r="B330" s="1004">
        <v>324</v>
      </c>
      <c r="C330" s="1005" t="s">
        <v>1357</v>
      </c>
      <c r="D330" s="1005" t="s">
        <v>2011</v>
      </c>
      <c r="E330" s="1004" t="s">
        <v>1274</v>
      </c>
      <c r="F330" s="1005" t="s">
        <v>55</v>
      </c>
      <c r="G330" s="1004">
        <v>223</v>
      </c>
      <c r="H330" s="1005">
        <v>129.47999999999999</v>
      </c>
      <c r="I330" s="1005">
        <v>178.4</v>
      </c>
      <c r="J330" s="1005">
        <v>0.67879999999999996</v>
      </c>
      <c r="K330" s="1024">
        <f t="shared" si="164"/>
        <v>0.2069388665774208</v>
      </c>
      <c r="L330" s="1005">
        <v>19292</v>
      </c>
      <c r="M330" s="1005">
        <f t="shared" si="165"/>
        <v>55935</v>
      </c>
      <c r="N330" s="1005">
        <f t="shared" si="166"/>
        <v>0</v>
      </c>
      <c r="O330" s="1005">
        <v>223</v>
      </c>
      <c r="P330" s="1005">
        <v>124.32</v>
      </c>
      <c r="Q330" s="1005">
        <v>178.4</v>
      </c>
      <c r="R330" s="1005">
        <v>0.69710000000000005</v>
      </c>
      <c r="S330" s="1024">
        <f t="shared" si="162"/>
        <v>0.16930813301781045</v>
      </c>
      <c r="T330" s="1005">
        <v>15660</v>
      </c>
      <c r="U330" s="1005">
        <f t="shared" si="167"/>
        <v>55496</v>
      </c>
      <c r="V330" s="1005">
        <f t="shared" si="168"/>
        <v>0</v>
      </c>
      <c r="W330" s="1005">
        <v>223</v>
      </c>
      <c r="X330" s="1005">
        <v>90.24</v>
      </c>
      <c r="Y330" s="1005">
        <v>178.4</v>
      </c>
      <c r="Z330" s="1005">
        <v>0.75329999999999997</v>
      </c>
      <c r="AA330" s="1024">
        <f t="shared" si="163"/>
        <v>2.9889430654058316E-2</v>
      </c>
      <c r="AB330" s="1005">
        <v>1942</v>
      </c>
      <c r="AC330" s="1005">
        <f t="shared" si="169"/>
        <v>38984</v>
      </c>
      <c r="AD330" s="1005">
        <f t="shared" si="170"/>
        <v>0</v>
      </c>
      <c r="AE330" s="1005">
        <v>223</v>
      </c>
      <c r="AF330" s="1005">
        <v>58.2</v>
      </c>
      <c r="AG330" s="1005">
        <v>178.4</v>
      </c>
      <c r="AH330" s="1005">
        <v>0.68049999999999999</v>
      </c>
      <c r="AI330" s="1024">
        <f t="shared" si="160"/>
        <v>3.8313379891364588E-2</v>
      </c>
      <c r="AJ330" s="1005">
        <v>1659</v>
      </c>
      <c r="AK330" s="1005">
        <f t="shared" si="171"/>
        <v>25980</v>
      </c>
      <c r="AL330" s="1005">
        <f t="shared" si="172"/>
        <v>0</v>
      </c>
      <c r="AM330" s="1005">
        <v>223</v>
      </c>
      <c r="AN330" s="1005">
        <v>13.92</v>
      </c>
      <c r="AO330" s="1005">
        <v>178.4</v>
      </c>
      <c r="AP330" s="1005">
        <v>0.74750000000000005</v>
      </c>
      <c r="AQ330" s="1024">
        <f t="shared" si="161"/>
        <v>0.10022710418984057</v>
      </c>
      <c r="AR330" s="1005">
        <v>1038</v>
      </c>
      <c r="AS330" s="1005">
        <f t="shared" si="173"/>
        <v>6214</v>
      </c>
      <c r="AT330" s="1005">
        <f t="shared" si="174"/>
        <v>0</v>
      </c>
      <c r="AU330" s="1005">
        <v>223</v>
      </c>
      <c r="AV330" s="1005">
        <v>1.44</v>
      </c>
      <c r="AW330" s="1005">
        <v>178.4</v>
      </c>
      <c r="AX330" s="1005">
        <v>0.88160000000000005</v>
      </c>
      <c r="AY330" s="1024">
        <f t="shared" si="159"/>
        <v>0.69251543209876543</v>
      </c>
      <c r="AZ330" s="1005">
        <v>718</v>
      </c>
      <c r="BA330" s="1005">
        <f t="shared" si="175"/>
        <v>622</v>
      </c>
      <c r="BB330" s="1005">
        <f t="shared" si="176"/>
        <v>96</v>
      </c>
      <c r="BC330" s="1005">
        <v>223</v>
      </c>
      <c r="BD330" s="1005">
        <v>6.48</v>
      </c>
      <c r="BE330" s="1005">
        <v>178.4</v>
      </c>
      <c r="BF330" s="1005">
        <v>0.46660000000000001</v>
      </c>
      <c r="BG330" s="1024">
        <f t="shared" si="153"/>
        <v>0.24848997743262977</v>
      </c>
      <c r="BH330" s="1005">
        <v>1198</v>
      </c>
      <c r="BI330" s="1005">
        <f t="shared" si="177"/>
        <v>2893</v>
      </c>
      <c r="BJ330" s="1005">
        <f t="shared" si="178"/>
        <v>0</v>
      </c>
    </row>
    <row r="331" spans="1:62">
      <c r="A331" s="569" t="s">
        <v>2649</v>
      </c>
      <c r="B331" s="1004">
        <v>325</v>
      </c>
      <c r="C331" s="1005" t="s">
        <v>2650</v>
      </c>
      <c r="D331" s="1005" t="s">
        <v>2011</v>
      </c>
      <c r="E331" s="1004" t="s">
        <v>1274</v>
      </c>
      <c r="F331" s="1005" t="s">
        <v>55</v>
      </c>
      <c r="G331" s="1004"/>
      <c r="H331" s="1005"/>
      <c r="I331" s="1005"/>
      <c r="J331" s="1005"/>
      <c r="K331" s="1024">
        <v>0</v>
      </c>
      <c r="L331" s="1005"/>
      <c r="M331" s="1005">
        <f t="shared" si="165"/>
        <v>0</v>
      </c>
      <c r="N331" s="1005">
        <f t="shared" si="166"/>
        <v>0</v>
      </c>
      <c r="O331" s="1005"/>
      <c r="P331" s="1005"/>
      <c r="Q331" s="1005"/>
      <c r="R331" s="1005"/>
      <c r="S331" s="1024">
        <v>0</v>
      </c>
      <c r="T331" s="1005"/>
      <c r="U331" s="1005">
        <f t="shared" si="167"/>
        <v>0</v>
      </c>
      <c r="V331" s="1005">
        <f t="shared" si="168"/>
        <v>0</v>
      </c>
      <c r="W331" s="1005"/>
      <c r="X331" s="1005"/>
      <c r="Y331" s="1005"/>
      <c r="Z331" s="1005"/>
      <c r="AA331" s="1024">
        <v>0</v>
      </c>
      <c r="AB331" s="1005"/>
      <c r="AC331" s="1005">
        <f t="shared" si="169"/>
        <v>0</v>
      </c>
      <c r="AD331" s="1005">
        <f t="shared" si="170"/>
        <v>0</v>
      </c>
      <c r="AE331" s="1005">
        <v>224</v>
      </c>
      <c r="AF331" s="1005">
        <v>194.8</v>
      </c>
      <c r="AG331" s="1005">
        <v>194.8</v>
      </c>
      <c r="AH331" s="1005">
        <v>0.7349</v>
      </c>
      <c r="AI331" s="1024">
        <f t="shared" si="160"/>
        <v>9.876410324347E-2</v>
      </c>
      <c r="AJ331" s="1005">
        <v>14314</v>
      </c>
      <c r="AK331" s="1005">
        <f t="shared" si="171"/>
        <v>86959</v>
      </c>
      <c r="AL331" s="1005">
        <f t="shared" si="172"/>
        <v>0</v>
      </c>
      <c r="AM331" s="1005">
        <v>224</v>
      </c>
      <c r="AN331" s="1005">
        <v>148</v>
      </c>
      <c r="AO331" s="1005">
        <v>179.2</v>
      </c>
      <c r="AP331" s="1005">
        <v>0.54810000000000003</v>
      </c>
      <c r="AQ331" s="1024">
        <f t="shared" si="161"/>
        <v>1.925312409183377E-2</v>
      </c>
      <c r="AR331" s="1005">
        <v>2120</v>
      </c>
      <c r="AS331" s="1005">
        <f t="shared" si="173"/>
        <v>66067</v>
      </c>
      <c r="AT331" s="1005">
        <f t="shared" si="174"/>
        <v>0</v>
      </c>
      <c r="AU331" s="1005">
        <v>224</v>
      </c>
      <c r="AV331" s="1005">
        <v>143.44</v>
      </c>
      <c r="AW331" s="1005">
        <v>179.2</v>
      </c>
      <c r="AX331" s="1005">
        <v>0.4541</v>
      </c>
      <c r="AY331" s="1024">
        <f t="shared" si="159"/>
        <v>1.986893474623536E-2</v>
      </c>
      <c r="AZ331" s="1005">
        <v>2052</v>
      </c>
      <c r="BA331" s="1005">
        <f t="shared" si="175"/>
        <v>61966</v>
      </c>
      <c r="BB331" s="1005">
        <f t="shared" si="176"/>
        <v>0</v>
      </c>
      <c r="BC331" s="1005">
        <v>224</v>
      </c>
      <c r="BD331" s="1005">
        <v>14.8</v>
      </c>
      <c r="BE331" s="1005">
        <v>179.2</v>
      </c>
      <c r="BF331" s="1005">
        <v>0.43419999999999997</v>
      </c>
      <c r="BG331" s="1024">
        <f t="shared" si="153"/>
        <v>0.17963528044173205</v>
      </c>
      <c r="BH331" s="1005">
        <v>1978</v>
      </c>
      <c r="BI331" s="1005">
        <f t="shared" si="177"/>
        <v>6607</v>
      </c>
      <c r="BJ331" s="1005">
        <f t="shared" si="178"/>
        <v>0</v>
      </c>
    </row>
    <row r="332" spans="1:62">
      <c r="A332" s="569" t="s">
        <v>2651</v>
      </c>
      <c r="B332" s="1004">
        <v>326</v>
      </c>
      <c r="C332" s="1005" t="s">
        <v>2652</v>
      </c>
      <c r="D332" s="1005" t="s">
        <v>2011</v>
      </c>
      <c r="E332" s="1004" t="s">
        <v>1274</v>
      </c>
      <c r="F332" s="1005" t="s">
        <v>55</v>
      </c>
      <c r="G332" s="1004"/>
      <c r="H332" s="1005"/>
      <c r="I332" s="1005"/>
      <c r="J332" s="1005"/>
      <c r="K332" s="1024">
        <v>0</v>
      </c>
      <c r="L332" s="1005"/>
      <c r="M332" s="1005">
        <f t="shared" si="165"/>
        <v>0</v>
      </c>
      <c r="N332" s="1005">
        <f t="shared" si="166"/>
        <v>0</v>
      </c>
      <c r="O332" s="1005"/>
      <c r="P332" s="1005"/>
      <c r="Q332" s="1005"/>
      <c r="R332" s="1005"/>
      <c r="S332" s="1024">
        <v>0</v>
      </c>
      <c r="T332" s="1005"/>
      <c r="U332" s="1005">
        <f t="shared" si="167"/>
        <v>0</v>
      </c>
      <c r="V332" s="1005">
        <f t="shared" si="168"/>
        <v>0</v>
      </c>
      <c r="W332" s="1005">
        <v>225</v>
      </c>
      <c r="X332" s="1005">
        <v>73.12</v>
      </c>
      <c r="Y332" s="1005">
        <v>180</v>
      </c>
      <c r="Z332" s="1005">
        <v>0.46750000000000003</v>
      </c>
      <c r="AA332" s="1024">
        <f t="shared" ref="AA332:AA366" si="179">+(AB332/(24*30*X332))</f>
        <v>2.9251762703622658E-3</v>
      </c>
      <c r="AB332" s="1005">
        <v>154</v>
      </c>
      <c r="AC332" s="1005">
        <f t="shared" si="169"/>
        <v>31588</v>
      </c>
      <c r="AD332" s="1005">
        <f t="shared" si="170"/>
        <v>0</v>
      </c>
      <c r="AE332" s="1005">
        <v>225</v>
      </c>
      <c r="AF332" s="1005">
        <v>6.56</v>
      </c>
      <c r="AG332" s="1005">
        <v>180</v>
      </c>
      <c r="AH332" s="1005">
        <v>0.63090000000000002</v>
      </c>
      <c r="AI332" s="1024">
        <f t="shared" si="160"/>
        <v>0.19874442696039865</v>
      </c>
      <c r="AJ332" s="1005">
        <v>970</v>
      </c>
      <c r="AK332" s="1005">
        <f t="shared" si="171"/>
        <v>2928</v>
      </c>
      <c r="AL332" s="1005">
        <f t="shared" si="172"/>
        <v>0</v>
      </c>
      <c r="AM332" s="1005">
        <v>225</v>
      </c>
      <c r="AN332" s="1005">
        <v>2</v>
      </c>
      <c r="AO332" s="1005">
        <v>180</v>
      </c>
      <c r="AP332" s="1005">
        <v>0.65669999999999995</v>
      </c>
      <c r="AQ332" s="1024">
        <f t="shared" si="161"/>
        <v>0.45026881720430106</v>
      </c>
      <c r="AR332" s="1005">
        <v>670</v>
      </c>
      <c r="AS332" s="1005">
        <f t="shared" si="173"/>
        <v>893</v>
      </c>
      <c r="AT332" s="1005">
        <f t="shared" si="174"/>
        <v>0</v>
      </c>
      <c r="AU332" s="1005">
        <v>225</v>
      </c>
      <c r="AV332" s="1005">
        <v>0</v>
      </c>
      <c r="AW332" s="1005">
        <v>180</v>
      </c>
      <c r="AX332" s="1005">
        <v>0</v>
      </c>
      <c r="AY332" s="1024">
        <v>0</v>
      </c>
      <c r="AZ332" s="1005">
        <v>0</v>
      </c>
      <c r="BA332" s="1005">
        <f t="shared" si="175"/>
        <v>0</v>
      </c>
      <c r="BB332" s="1005">
        <f t="shared" si="176"/>
        <v>0</v>
      </c>
      <c r="BC332" s="1005">
        <v>225</v>
      </c>
      <c r="BD332" s="1005">
        <v>0</v>
      </c>
      <c r="BE332" s="1005">
        <v>180</v>
      </c>
      <c r="BF332" s="1005">
        <v>0</v>
      </c>
      <c r="BG332" s="1024">
        <v>0</v>
      </c>
      <c r="BH332" s="1005">
        <v>0</v>
      </c>
      <c r="BI332" s="1005">
        <f t="shared" si="177"/>
        <v>0</v>
      </c>
      <c r="BJ332" s="1005">
        <f t="shared" si="178"/>
        <v>0</v>
      </c>
    </row>
    <row r="333" spans="1:62">
      <c r="A333" s="569" t="s">
        <v>2653</v>
      </c>
      <c r="B333" s="1004">
        <v>327</v>
      </c>
      <c r="C333" s="1005" t="s">
        <v>1826</v>
      </c>
      <c r="D333" s="1005" t="s">
        <v>2011</v>
      </c>
      <c r="E333" s="1004" t="s">
        <v>1274</v>
      </c>
      <c r="F333" s="1005" t="s">
        <v>55</v>
      </c>
      <c r="G333" s="1004">
        <v>225</v>
      </c>
      <c r="H333" s="1005">
        <v>3.2</v>
      </c>
      <c r="I333" s="1005">
        <v>180</v>
      </c>
      <c r="J333" s="1005">
        <v>1</v>
      </c>
      <c r="K333" s="1024">
        <f t="shared" ref="K333:K366" si="180">+(L333/(24*30*H333))</f>
        <v>0.27083333333333331</v>
      </c>
      <c r="L333" s="1005">
        <v>624</v>
      </c>
      <c r="M333" s="1005">
        <f t="shared" si="165"/>
        <v>1382</v>
      </c>
      <c r="N333" s="1005">
        <f t="shared" si="166"/>
        <v>0</v>
      </c>
      <c r="O333" s="1005">
        <v>225</v>
      </c>
      <c r="P333" s="1005">
        <v>2.72</v>
      </c>
      <c r="Q333" s="1005">
        <v>180</v>
      </c>
      <c r="R333" s="1005">
        <v>1</v>
      </c>
      <c r="S333" s="1024">
        <f t="shared" ref="S333:S366" si="181">+(T333/(24*31*P333))</f>
        <v>0.28957147375079062</v>
      </c>
      <c r="T333" s="1005">
        <v>586</v>
      </c>
      <c r="U333" s="1005">
        <f t="shared" si="167"/>
        <v>1214</v>
      </c>
      <c r="V333" s="1005">
        <f t="shared" si="168"/>
        <v>0</v>
      </c>
      <c r="W333" s="1005">
        <v>225</v>
      </c>
      <c r="X333" s="1005">
        <v>2.2400000000000002</v>
      </c>
      <c r="Y333" s="1005">
        <v>180</v>
      </c>
      <c r="Z333" s="1005">
        <v>1</v>
      </c>
      <c r="AA333" s="1024">
        <f t="shared" si="179"/>
        <v>0.23561507936507933</v>
      </c>
      <c r="AB333" s="1005">
        <v>380</v>
      </c>
      <c r="AC333" s="1005">
        <f t="shared" si="169"/>
        <v>968</v>
      </c>
      <c r="AD333" s="1005">
        <f t="shared" si="170"/>
        <v>0</v>
      </c>
      <c r="AE333" s="1005">
        <v>225</v>
      </c>
      <c r="AF333" s="1005">
        <v>4.6399999999999997</v>
      </c>
      <c r="AG333" s="1005">
        <v>180</v>
      </c>
      <c r="AH333" s="1005">
        <v>0.52070000000000005</v>
      </c>
      <c r="AI333" s="1024">
        <f t="shared" si="160"/>
        <v>0.34934649610678531</v>
      </c>
      <c r="AJ333" s="1005">
        <v>1206</v>
      </c>
      <c r="AK333" s="1005">
        <f t="shared" si="171"/>
        <v>2071</v>
      </c>
      <c r="AL333" s="1005">
        <f t="shared" si="172"/>
        <v>0</v>
      </c>
      <c r="AM333" s="1005">
        <v>225</v>
      </c>
      <c r="AN333" s="1005">
        <v>55.84</v>
      </c>
      <c r="AO333" s="1005">
        <v>180</v>
      </c>
      <c r="AP333" s="1005">
        <v>0.40489999999999998</v>
      </c>
      <c r="AQ333" s="1024">
        <f t="shared" si="161"/>
        <v>4.303771143358906E-2</v>
      </c>
      <c r="AR333" s="1005">
        <v>1788</v>
      </c>
      <c r="AS333" s="1005">
        <f t="shared" si="173"/>
        <v>24927</v>
      </c>
      <c r="AT333" s="1005">
        <f t="shared" si="174"/>
        <v>0</v>
      </c>
      <c r="AU333" s="1005">
        <v>225</v>
      </c>
      <c r="AV333" s="1005">
        <v>4.96</v>
      </c>
      <c r="AW333" s="1005">
        <v>180</v>
      </c>
      <c r="AX333" s="1005">
        <v>0.43140000000000001</v>
      </c>
      <c r="AY333" s="1024">
        <f t="shared" ref="AY333:AY384" si="182">+(AZ333/(24*30*AV333))</f>
        <v>0.44130824372759858</v>
      </c>
      <c r="AZ333" s="1005">
        <v>1576</v>
      </c>
      <c r="BA333" s="1005">
        <f t="shared" si="175"/>
        <v>2143</v>
      </c>
      <c r="BB333" s="1005">
        <f t="shared" si="176"/>
        <v>0</v>
      </c>
      <c r="BC333" s="1005">
        <v>225</v>
      </c>
      <c r="BD333" s="1005">
        <v>5.44</v>
      </c>
      <c r="BE333" s="1005">
        <v>180</v>
      </c>
      <c r="BF333" s="1005">
        <v>0.35510000000000003</v>
      </c>
      <c r="BG333" s="1024">
        <f t="shared" ref="BG333:BG384" si="183">+(BH333/(24*31*BD333))</f>
        <v>0.54405834914611007</v>
      </c>
      <c r="BH333" s="1005">
        <v>2202</v>
      </c>
      <c r="BI333" s="1005">
        <f t="shared" si="177"/>
        <v>2428</v>
      </c>
      <c r="BJ333" s="1005">
        <f t="shared" si="178"/>
        <v>0</v>
      </c>
    </row>
    <row r="334" spans="1:62">
      <c r="A334" s="569" t="s">
        <v>2654</v>
      </c>
      <c r="B334" s="1004">
        <v>328</v>
      </c>
      <c r="C334" s="1005" t="s">
        <v>2034</v>
      </c>
      <c r="D334" s="1005" t="s">
        <v>2011</v>
      </c>
      <c r="E334" s="1004" t="s">
        <v>1274</v>
      </c>
      <c r="F334" s="1005" t="s">
        <v>55</v>
      </c>
      <c r="G334" s="1004">
        <v>225</v>
      </c>
      <c r="H334" s="1005">
        <v>194.24</v>
      </c>
      <c r="I334" s="1005">
        <v>194.24</v>
      </c>
      <c r="J334" s="1005">
        <v>0.99870000000000003</v>
      </c>
      <c r="K334" s="1024">
        <f t="shared" si="180"/>
        <v>0.27659081548599668</v>
      </c>
      <c r="L334" s="1005">
        <v>38682</v>
      </c>
      <c r="M334" s="1005">
        <f t="shared" si="165"/>
        <v>83912</v>
      </c>
      <c r="N334" s="1005">
        <f t="shared" si="166"/>
        <v>0</v>
      </c>
      <c r="O334" s="1005">
        <v>225</v>
      </c>
      <c r="P334" s="1005">
        <v>215.52</v>
      </c>
      <c r="Q334" s="1005">
        <v>215.52</v>
      </c>
      <c r="R334" s="1005">
        <v>0.99350000000000005</v>
      </c>
      <c r="S334" s="1024">
        <f t="shared" si="181"/>
        <v>0.37930267180752131</v>
      </c>
      <c r="T334" s="1005">
        <v>60820</v>
      </c>
      <c r="U334" s="1005">
        <f t="shared" si="167"/>
        <v>96208</v>
      </c>
      <c r="V334" s="1005">
        <f t="shared" si="168"/>
        <v>0</v>
      </c>
      <c r="W334" s="1005">
        <v>225</v>
      </c>
      <c r="X334" s="1005">
        <v>237.92</v>
      </c>
      <c r="Y334" s="1005">
        <v>237.92</v>
      </c>
      <c r="Z334" s="1005">
        <v>0.99570000000000003</v>
      </c>
      <c r="AA334" s="1024">
        <f t="shared" si="179"/>
        <v>0.37298952028693122</v>
      </c>
      <c r="AB334" s="1005">
        <v>63894</v>
      </c>
      <c r="AC334" s="1005">
        <f t="shared" si="169"/>
        <v>102781</v>
      </c>
      <c r="AD334" s="1005">
        <f t="shared" si="170"/>
        <v>0</v>
      </c>
      <c r="AE334" s="1005">
        <v>225</v>
      </c>
      <c r="AF334" s="1005">
        <v>201.28</v>
      </c>
      <c r="AG334" s="1005">
        <v>201.28</v>
      </c>
      <c r="AH334" s="1005">
        <v>0.99319999999999997</v>
      </c>
      <c r="AI334" s="1024">
        <f t="shared" si="160"/>
        <v>0.43105843034685537</v>
      </c>
      <c r="AJ334" s="1005">
        <v>64552</v>
      </c>
      <c r="AK334" s="1005">
        <f t="shared" si="171"/>
        <v>89851</v>
      </c>
      <c r="AL334" s="1005">
        <f t="shared" si="172"/>
        <v>0</v>
      </c>
      <c r="AM334" s="1005">
        <v>225</v>
      </c>
      <c r="AN334" s="1005">
        <v>275.68</v>
      </c>
      <c r="AO334" s="1005">
        <v>275.68</v>
      </c>
      <c r="AP334" s="1005">
        <v>0.97160000000000002</v>
      </c>
      <c r="AQ334" s="1024">
        <f t="shared" si="161"/>
        <v>0.33213083269366384</v>
      </c>
      <c r="AR334" s="1005">
        <v>68122</v>
      </c>
      <c r="AS334" s="1005">
        <f t="shared" si="173"/>
        <v>123064</v>
      </c>
      <c r="AT334" s="1005">
        <f t="shared" si="174"/>
        <v>0</v>
      </c>
      <c r="AU334" s="1005">
        <v>225</v>
      </c>
      <c r="AV334" s="1005">
        <v>219.68</v>
      </c>
      <c r="AW334" s="1005">
        <v>219.68</v>
      </c>
      <c r="AX334" s="1005">
        <v>0.9657</v>
      </c>
      <c r="AY334" s="1024">
        <f t="shared" si="182"/>
        <v>0.25978443392409162</v>
      </c>
      <c r="AZ334" s="1005">
        <v>41090</v>
      </c>
      <c r="BA334" s="1005">
        <f t="shared" si="175"/>
        <v>94902</v>
      </c>
      <c r="BB334" s="1005">
        <f t="shared" si="176"/>
        <v>0</v>
      </c>
      <c r="BC334" s="1005">
        <v>225</v>
      </c>
      <c r="BD334" s="1005">
        <v>206.08</v>
      </c>
      <c r="BE334" s="1005">
        <v>206.08</v>
      </c>
      <c r="BF334" s="1005">
        <v>0.9385</v>
      </c>
      <c r="BG334" s="1024">
        <f t="shared" si="183"/>
        <v>0.17624171425232082</v>
      </c>
      <c r="BH334" s="1005">
        <v>27022</v>
      </c>
      <c r="BI334" s="1005">
        <f t="shared" si="177"/>
        <v>91994</v>
      </c>
      <c r="BJ334" s="1005">
        <f t="shared" si="178"/>
        <v>0</v>
      </c>
    </row>
    <row r="335" spans="1:62">
      <c r="A335" s="569" t="s">
        <v>2655</v>
      </c>
      <c r="B335" s="1004">
        <v>329</v>
      </c>
      <c r="C335" s="1005" t="s">
        <v>2033</v>
      </c>
      <c r="D335" s="1005" t="s">
        <v>2011</v>
      </c>
      <c r="E335" s="1004" t="s">
        <v>1274</v>
      </c>
      <c r="F335" s="1005" t="s">
        <v>55</v>
      </c>
      <c r="G335" s="1004">
        <v>225</v>
      </c>
      <c r="H335" s="1005">
        <v>3.84</v>
      </c>
      <c r="I335" s="1005">
        <v>180</v>
      </c>
      <c r="J335" s="1005">
        <v>0.75160000000000005</v>
      </c>
      <c r="K335" s="1024">
        <f t="shared" si="180"/>
        <v>0.33637152777777779</v>
      </c>
      <c r="L335" s="1005">
        <v>930</v>
      </c>
      <c r="M335" s="1005">
        <f t="shared" si="165"/>
        <v>1659</v>
      </c>
      <c r="N335" s="1005">
        <f t="shared" si="166"/>
        <v>0</v>
      </c>
      <c r="O335" s="1005">
        <v>225</v>
      </c>
      <c r="P335" s="1005">
        <v>2.88</v>
      </c>
      <c r="Q335" s="1005">
        <v>180</v>
      </c>
      <c r="R335" s="1005">
        <v>0.62739999999999996</v>
      </c>
      <c r="S335" s="1024">
        <f t="shared" si="181"/>
        <v>0.42842741935483875</v>
      </c>
      <c r="T335" s="1005">
        <v>918</v>
      </c>
      <c r="U335" s="1005">
        <f t="shared" si="167"/>
        <v>1286</v>
      </c>
      <c r="V335" s="1005">
        <f t="shared" si="168"/>
        <v>0</v>
      </c>
      <c r="W335" s="1005">
        <v>225</v>
      </c>
      <c r="X335" s="1005">
        <v>4.5599999999999996</v>
      </c>
      <c r="Y335" s="1005">
        <v>180</v>
      </c>
      <c r="Z335" s="1005">
        <v>0.83789999999999998</v>
      </c>
      <c r="AA335" s="1024">
        <f t="shared" si="179"/>
        <v>0.29879385964912281</v>
      </c>
      <c r="AB335" s="1005">
        <v>981</v>
      </c>
      <c r="AC335" s="1005">
        <f t="shared" si="169"/>
        <v>1970</v>
      </c>
      <c r="AD335" s="1005">
        <f t="shared" si="170"/>
        <v>0</v>
      </c>
      <c r="AE335" s="1005">
        <v>225</v>
      </c>
      <c r="AF335" s="1005">
        <v>2.88</v>
      </c>
      <c r="AG335" s="1005">
        <v>180</v>
      </c>
      <c r="AH335" s="1005">
        <v>0.60289999999999999</v>
      </c>
      <c r="AI335" s="1024">
        <f t="shared" si="160"/>
        <v>0.46903001792114701</v>
      </c>
      <c r="AJ335" s="1005">
        <v>1005</v>
      </c>
      <c r="AK335" s="1005">
        <f t="shared" si="171"/>
        <v>1286</v>
      </c>
      <c r="AL335" s="1005">
        <f t="shared" si="172"/>
        <v>0</v>
      </c>
      <c r="AM335" s="1005">
        <v>225</v>
      </c>
      <c r="AN335" s="1005">
        <v>4.08</v>
      </c>
      <c r="AO335" s="1005">
        <v>180</v>
      </c>
      <c r="AP335" s="1005">
        <v>0.50680000000000003</v>
      </c>
      <c r="AQ335" s="1024">
        <f t="shared" si="161"/>
        <v>0.43287476280834913</v>
      </c>
      <c r="AR335" s="1005">
        <v>1314</v>
      </c>
      <c r="AS335" s="1005">
        <f t="shared" si="173"/>
        <v>1821</v>
      </c>
      <c r="AT335" s="1005">
        <f t="shared" si="174"/>
        <v>0</v>
      </c>
      <c r="AU335" s="1005">
        <v>225</v>
      </c>
      <c r="AV335" s="1005">
        <v>2.88</v>
      </c>
      <c r="AW335" s="1005">
        <v>180</v>
      </c>
      <c r="AX335" s="1005">
        <v>0.505</v>
      </c>
      <c r="AY335" s="1024">
        <f t="shared" si="182"/>
        <v>0.57581018518518523</v>
      </c>
      <c r="AZ335" s="1005">
        <v>1194</v>
      </c>
      <c r="BA335" s="1005">
        <f t="shared" si="175"/>
        <v>1244</v>
      </c>
      <c r="BB335" s="1005">
        <f t="shared" si="176"/>
        <v>0</v>
      </c>
      <c r="BC335" s="1005">
        <v>225</v>
      </c>
      <c r="BD335" s="1005">
        <v>3.36</v>
      </c>
      <c r="BE335" s="1005">
        <v>180</v>
      </c>
      <c r="BF335" s="1005">
        <v>0.45929999999999999</v>
      </c>
      <c r="BG335" s="1024">
        <f t="shared" si="183"/>
        <v>0.29521889400921664</v>
      </c>
      <c r="BH335" s="1005">
        <v>738</v>
      </c>
      <c r="BI335" s="1005">
        <f t="shared" si="177"/>
        <v>1500</v>
      </c>
      <c r="BJ335" s="1005">
        <f t="shared" si="178"/>
        <v>0</v>
      </c>
    </row>
    <row r="336" spans="1:62">
      <c r="A336" s="569" t="s">
        <v>2656</v>
      </c>
      <c r="B336" s="1004">
        <v>330</v>
      </c>
      <c r="C336" s="1005" t="s">
        <v>2282</v>
      </c>
      <c r="D336" s="1005" t="s">
        <v>2011</v>
      </c>
      <c r="E336" s="1004" t="s">
        <v>1274</v>
      </c>
      <c r="F336" s="1005" t="s">
        <v>55</v>
      </c>
      <c r="G336" s="1004">
        <v>228</v>
      </c>
      <c r="H336" s="1005">
        <v>112.56</v>
      </c>
      <c r="I336" s="1005">
        <v>182.4</v>
      </c>
      <c r="J336" s="1005">
        <v>0.78190000000000004</v>
      </c>
      <c r="K336" s="1024">
        <f t="shared" si="180"/>
        <v>0.13184326383953249</v>
      </c>
      <c r="L336" s="1005">
        <v>10685</v>
      </c>
      <c r="M336" s="1005">
        <f t="shared" si="165"/>
        <v>48626</v>
      </c>
      <c r="N336" s="1005">
        <f t="shared" si="166"/>
        <v>0</v>
      </c>
      <c r="O336" s="1005">
        <v>228</v>
      </c>
      <c r="P336" s="1005">
        <v>113.52</v>
      </c>
      <c r="Q336" s="1005">
        <v>182.4</v>
      </c>
      <c r="R336" s="1005">
        <v>0.52900000000000003</v>
      </c>
      <c r="S336" s="1024">
        <f t="shared" si="181"/>
        <v>9.3453761167564625E-2</v>
      </c>
      <c r="T336" s="1005">
        <v>7893</v>
      </c>
      <c r="U336" s="1005">
        <f t="shared" si="167"/>
        <v>50675</v>
      </c>
      <c r="V336" s="1005">
        <f t="shared" si="168"/>
        <v>0</v>
      </c>
      <c r="W336" s="1005">
        <v>228</v>
      </c>
      <c r="X336" s="1005">
        <v>113.64</v>
      </c>
      <c r="Y336" s="1005">
        <v>182.4</v>
      </c>
      <c r="Z336" s="1005">
        <v>0.46800000000000003</v>
      </c>
      <c r="AA336" s="1024">
        <f t="shared" si="179"/>
        <v>0.12048281121670773</v>
      </c>
      <c r="AB336" s="1005">
        <v>9858</v>
      </c>
      <c r="AC336" s="1005">
        <f t="shared" si="169"/>
        <v>49092</v>
      </c>
      <c r="AD336" s="1005">
        <f t="shared" si="170"/>
        <v>0</v>
      </c>
      <c r="AE336" s="1005">
        <v>228</v>
      </c>
      <c r="AF336" s="1005">
        <v>111.24</v>
      </c>
      <c r="AG336" s="1005">
        <v>182.4</v>
      </c>
      <c r="AH336" s="1005">
        <v>0.62439999999999996</v>
      </c>
      <c r="AI336" s="1024">
        <f t="shared" si="160"/>
        <v>0.10551872730858011</v>
      </c>
      <c r="AJ336" s="1005">
        <v>8733</v>
      </c>
      <c r="AK336" s="1005">
        <f t="shared" si="171"/>
        <v>49658</v>
      </c>
      <c r="AL336" s="1005">
        <f t="shared" si="172"/>
        <v>0</v>
      </c>
      <c r="AM336" s="1005">
        <v>228</v>
      </c>
      <c r="AN336" s="1005">
        <v>91.2</v>
      </c>
      <c r="AO336" s="1005">
        <v>182.4</v>
      </c>
      <c r="AP336" s="1005">
        <v>0.83530000000000004</v>
      </c>
      <c r="AQ336" s="1024">
        <f t="shared" si="161"/>
        <v>0.15272766930767778</v>
      </c>
      <c r="AR336" s="1005">
        <v>10363</v>
      </c>
      <c r="AS336" s="1005">
        <f t="shared" si="173"/>
        <v>40712</v>
      </c>
      <c r="AT336" s="1005">
        <f t="shared" si="174"/>
        <v>0</v>
      </c>
      <c r="AU336" s="1005">
        <v>228</v>
      </c>
      <c r="AV336" s="1005">
        <v>86.52</v>
      </c>
      <c r="AW336" s="1005">
        <v>182.4</v>
      </c>
      <c r="AX336" s="1005">
        <v>0.64629999999999999</v>
      </c>
      <c r="AY336" s="1024">
        <f t="shared" si="182"/>
        <v>7.9300868135819602E-2</v>
      </c>
      <c r="AZ336" s="1005">
        <v>4940</v>
      </c>
      <c r="BA336" s="1005">
        <f t="shared" si="175"/>
        <v>37377</v>
      </c>
      <c r="BB336" s="1005">
        <f t="shared" si="176"/>
        <v>0</v>
      </c>
      <c r="BC336" s="1005">
        <v>228</v>
      </c>
      <c r="BD336" s="1005">
        <v>84.24</v>
      </c>
      <c r="BE336" s="1005">
        <v>182.4</v>
      </c>
      <c r="BF336" s="1005">
        <v>0.79</v>
      </c>
      <c r="BG336" s="1024">
        <f t="shared" si="183"/>
        <v>0.16330389874296686</v>
      </c>
      <c r="BH336" s="1005">
        <v>10235</v>
      </c>
      <c r="BI336" s="1005">
        <f t="shared" si="177"/>
        <v>37605</v>
      </c>
      <c r="BJ336" s="1005">
        <f t="shared" si="178"/>
        <v>0</v>
      </c>
    </row>
    <row r="337" spans="1:62">
      <c r="A337" s="569" t="s">
        <v>2657</v>
      </c>
      <c r="B337" s="1004">
        <v>331</v>
      </c>
      <c r="C337" s="1005" t="s">
        <v>2283</v>
      </c>
      <c r="D337" s="1005" t="s">
        <v>2011</v>
      </c>
      <c r="E337" s="1004" t="s">
        <v>1274</v>
      </c>
      <c r="F337" s="1005" t="s">
        <v>55</v>
      </c>
      <c r="G337" s="1004">
        <v>228</v>
      </c>
      <c r="H337" s="1005">
        <v>3</v>
      </c>
      <c r="I337" s="1005">
        <v>182.4</v>
      </c>
      <c r="J337" s="1005">
        <v>0.46800000000000003</v>
      </c>
      <c r="K337" s="1024">
        <f t="shared" si="180"/>
        <v>0.52129629629629626</v>
      </c>
      <c r="L337" s="1005">
        <v>1126</v>
      </c>
      <c r="M337" s="1005">
        <f t="shared" si="165"/>
        <v>1296</v>
      </c>
      <c r="N337" s="1005">
        <f t="shared" si="166"/>
        <v>0</v>
      </c>
      <c r="O337" s="1005">
        <v>228</v>
      </c>
      <c r="P337" s="1005">
        <v>99.6</v>
      </c>
      <c r="Q337" s="1005">
        <v>182.4</v>
      </c>
      <c r="R337" s="1005">
        <v>0.67549999999999999</v>
      </c>
      <c r="S337" s="1024">
        <f t="shared" si="181"/>
        <v>7.8526471477307083E-2</v>
      </c>
      <c r="T337" s="1005">
        <v>5819</v>
      </c>
      <c r="U337" s="1005">
        <f t="shared" si="167"/>
        <v>44461</v>
      </c>
      <c r="V337" s="1005">
        <f t="shared" si="168"/>
        <v>0</v>
      </c>
      <c r="W337" s="1005">
        <v>228</v>
      </c>
      <c r="X337" s="1005">
        <v>107.4</v>
      </c>
      <c r="Y337" s="1005">
        <v>182.4</v>
      </c>
      <c r="Z337" s="1005">
        <v>0.69720000000000004</v>
      </c>
      <c r="AA337" s="1024">
        <f t="shared" si="179"/>
        <v>0.13591454583074694</v>
      </c>
      <c r="AB337" s="1005">
        <v>10510</v>
      </c>
      <c r="AC337" s="1005">
        <f t="shared" si="169"/>
        <v>46397</v>
      </c>
      <c r="AD337" s="1005">
        <f t="shared" si="170"/>
        <v>0</v>
      </c>
      <c r="AE337" s="1005">
        <v>228</v>
      </c>
      <c r="AF337" s="1005">
        <v>115.2</v>
      </c>
      <c r="AG337" s="1005">
        <v>182.4</v>
      </c>
      <c r="AH337" s="1005">
        <v>0.69479999999999997</v>
      </c>
      <c r="AI337" s="1024">
        <f t="shared" si="160"/>
        <v>0.13230846774193547</v>
      </c>
      <c r="AJ337" s="1005">
        <v>11340</v>
      </c>
      <c r="AK337" s="1005">
        <f t="shared" si="171"/>
        <v>51425</v>
      </c>
      <c r="AL337" s="1005">
        <f t="shared" si="172"/>
        <v>0</v>
      </c>
      <c r="AM337" s="1005">
        <v>228</v>
      </c>
      <c r="AN337" s="1005">
        <v>113.4</v>
      </c>
      <c r="AO337" s="1005">
        <v>182.4</v>
      </c>
      <c r="AP337" s="1005">
        <v>0.68310000000000004</v>
      </c>
      <c r="AQ337" s="1024">
        <f t="shared" si="161"/>
        <v>0.12291157004418653</v>
      </c>
      <c r="AR337" s="1005">
        <v>10370</v>
      </c>
      <c r="AS337" s="1005">
        <f t="shared" si="173"/>
        <v>50622</v>
      </c>
      <c r="AT337" s="1005">
        <f t="shared" si="174"/>
        <v>0</v>
      </c>
      <c r="AU337" s="1005">
        <v>228</v>
      </c>
      <c r="AV337" s="1005">
        <v>117.6</v>
      </c>
      <c r="AW337" s="1005">
        <v>182.4</v>
      </c>
      <c r="AX337" s="1005">
        <v>0.65610000000000002</v>
      </c>
      <c r="AY337" s="1024">
        <f t="shared" si="182"/>
        <v>0.13991638321995464</v>
      </c>
      <c r="AZ337" s="1005">
        <v>11847</v>
      </c>
      <c r="BA337" s="1005">
        <f t="shared" si="175"/>
        <v>50803</v>
      </c>
      <c r="BB337" s="1005">
        <f t="shared" si="176"/>
        <v>0</v>
      </c>
      <c r="BC337" s="1005">
        <v>228</v>
      </c>
      <c r="BD337" s="1005">
        <v>109.2</v>
      </c>
      <c r="BE337" s="1005">
        <v>182.4</v>
      </c>
      <c r="BF337" s="1005">
        <v>0.60340000000000005</v>
      </c>
      <c r="BG337" s="1024">
        <f t="shared" si="183"/>
        <v>8.3796132183228955E-2</v>
      </c>
      <c r="BH337" s="1005">
        <v>6808</v>
      </c>
      <c r="BI337" s="1005">
        <f t="shared" si="177"/>
        <v>48747</v>
      </c>
      <c r="BJ337" s="1005">
        <f t="shared" si="178"/>
        <v>0</v>
      </c>
    </row>
    <row r="338" spans="1:62">
      <c r="A338" s="569" t="s">
        <v>2658</v>
      </c>
      <c r="B338" s="1004">
        <v>332</v>
      </c>
      <c r="C338" s="1005" t="s">
        <v>1356</v>
      </c>
      <c r="D338" s="1005" t="s">
        <v>2011</v>
      </c>
      <c r="E338" s="1004" t="s">
        <v>1274</v>
      </c>
      <c r="F338" s="1005" t="s">
        <v>55</v>
      </c>
      <c r="G338" s="1004">
        <v>230</v>
      </c>
      <c r="H338" s="1005">
        <v>132</v>
      </c>
      <c r="I338" s="1005">
        <v>184</v>
      </c>
      <c r="J338" s="1005">
        <v>0.99839999999999995</v>
      </c>
      <c r="K338" s="1024">
        <f t="shared" si="180"/>
        <v>6.9391835016835018E-2</v>
      </c>
      <c r="L338" s="1005">
        <v>6595</v>
      </c>
      <c r="M338" s="1005">
        <f t="shared" si="165"/>
        <v>57024</v>
      </c>
      <c r="N338" s="1005">
        <f t="shared" si="166"/>
        <v>0</v>
      </c>
      <c r="O338" s="1005">
        <v>230</v>
      </c>
      <c r="P338" s="1005">
        <v>194</v>
      </c>
      <c r="Q338" s="1005">
        <v>194</v>
      </c>
      <c r="R338" s="1005">
        <v>0.99490000000000001</v>
      </c>
      <c r="S338" s="1024">
        <f t="shared" si="181"/>
        <v>0.33432407715330892</v>
      </c>
      <c r="T338" s="1005">
        <v>48255</v>
      </c>
      <c r="U338" s="1005">
        <f t="shared" si="167"/>
        <v>86602</v>
      </c>
      <c r="V338" s="1005">
        <f t="shared" si="168"/>
        <v>0</v>
      </c>
      <c r="W338" s="1005">
        <v>230</v>
      </c>
      <c r="X338" s="1005">
        <v>224.4</v>
      </c>
      <c r="Y338" s="1005">
        <v>224.4</v>
      </c>
      <c r="Z338" s="1005">
        <v>0.98480000000000001</v>
      </c>
      <c r="AA338" s="1024">
        <f t="shared" si="179"/>
        <v>0.61150722915428801</v>
      </c>
      <c r="AB338" s="1005">
        <v>98800</v>
      </c>
      <c r="AC338" s="1005">
        <f t="shared" si="169"/>
        <v>96941</v>
      </c>
      <c r="AD338" s="1005">
        <f t="shared" si="170"/>
        <v>1859</v>
      </c>
      <c r="AE338" s="1005">
        <v>230</v>
      </c>
      <c r="AF338" s="1005">
        <v>205.6</v>
      </c>
      <c r="AG338" s="1005">
        <v>205.6</v>
      </c>
      <c r="AH338" s="1005">
        <v>0.98909999999999998</v>
      </c>
      <c r="AI338" s="1024">
        <f t="shared" si="160"/>
        <v>0.57172686289276597</v>
      </c>
      <c r="AJ338" s="1005">
        <v>87455</v>
      </c>
      <c r="AK338" s="1005">
        <f t="shared" si="171"/>
        <v>91780</v>
      </c>
      <c r="AL338" s="1005">
        <f t="shared" si="172"/>
        <v>0</v>
      </c>
      <c r="AM338" s="1005">
        <v>230</v>
      </c>
      <c r="AN338" s="1005">
        <v>226.4</v>
      </c>
      <c r="AO338" s="1005">
        <v>226.4</v>
      </c>
      <c r="AP338" s="1005">
        <v>0.96509999999999996</v>
      </c>
      <c r="AQ338" s="1024">
        <f t="shared" si="161"/>
        <v>0.29841203123218968</v>
      </c>
      <c r="AR338" s="1005">
        <v>50265</v>
      </c>
      <c r="AS338" s="1005">
        <f t="shared" si="173"/>
        <v>101065</v>
      </c>
      <c r="AT338" s="1005">
        <f t="shared" si="174"/>
        <v>0</v>
      </c>
      <c r="AU338" s="1005">
        <v>230</v>
      </c>
      <c r="AV338" s="1005">
        <v>222.8</v>
      </c>
      <c r="AW338" s="1005">
        <v>222.8</v>
      </c>
      <c r="AX338" s="1005">
        <v>0.97760000000000002</v>
      </c>
      <c r="AY338" s="1024">
        <f t="shared" si="182"/>
        <v>0.4708383203670457</v>
      </c>
      <c r="AZ338" s="1005">
        <v>75530</v>
      </c>
      <c r="BA338" s="1005">
        <f t="shared" si="175"/>
        <v>96250</v>
      </c>
      <c r="BB338" s="1005">
        <f t="shared" si="176"/>
        <v>0</v>
      </c>
      <c r="BC338" s="1005">
        <v>230</v>
      </c>
      <c r="BD338" s="1005">
        <v>198</v>
      </c>
      <c r="BE338" s="1005">
        <v>198</v>
      </c>
      <c r="BF338" s="1005">
        <v>0.98629999999999995</v>
      </c>
      <c r="BG338" s="1024">
        <f t="shared" si="183"/>
        <v>0.35434995112414469</v>
      </c>
      <c r="BH338" s="1005">
        <v>52200</v>
      </c>
      <c r="BI338" s="1005">
        <f t="shared" si="177"/>
        <v>88387</v>
      </c>
      <c r="BJ338" s="1005">
        <f t="shared" si="178"/>
        <v>0</v>
      </c>
    </row>
    <row r="339" spans="1:62">
      <c r="A339" s="569" t="s">
        <v>2659</v>
      </c>
      <c r="B339" s="1004">
        <v>333</v>
      </c>
      <c r="C339" s="1005" t="s">
        <v>698</v>
      </c>
      <c r="D339" s="1005" t="s">
        <v>2011</v>
      </c>
      <c r="E339" s="1004" t="s">
        <v>1274</v>
      </c>
      <c r="F339" s="1005" t="s">
        <v>55</v>
      </c>
      <c r="G339" s="1004">
        <v>230</v>
      </c>
      <c r="H339" s="1005">
        <v>226.32</v>
      </c>
      <c r="I339" s="1005">
        <v>226.32</v>
      </c>
      <c r="J339" s="1005">
        <v>0.97489999999999999</v>
      </c>
      <c r="K339" s="1024">
        <f t="shared" si="180"/>
        <v>0.43441439849181102</v>
      </c>
      <c r="L339" s="1005">
        <v>70788</v>
      </c>
      <c r="M339" s="1005">
        <f t="shared" si="165"/>
        <v>97770</v>
      </c>
      <c r="N339" s="1005">
        <f t="shared" si="166"/>
        <v>0</v>
      </c>
      <c r="O339" s="1005">
        <v>230</v>
      </c>
      <c r="P339" s="1005">
        <v>228.72</v>
      </c>
      <c r="Q339" s="1005">
        <v>228.72</v>
      </c>
      <c r="R339" s="1005">
        <v>0.98480000000000001</v>
      </c>
      <c r="S339" s="1024">
        <f t="shared" si="181"/>
        <v>0.29254673978043305</v>
      </c>
      <c r="T339" s="1005">
        <v>49782</v>
      </c>
      <c r="U339" s="1005">
        <f t="shared" si="167"/>
        <v>102101</v>
      </c>
      <c r="V339" s="1005">
        <f t="shared" si="168"/>
        <v>0</v>
      </c>
      <c r="W339" s="1005">
        <v>230</v>
      </c>
      <c r="X339" s="1005">
        <v>217.68</v>
      </c>
      <c r="Y339" s="1005">
        <v>217.68</v>
      </c>
      <c r="Z339" s="1005">
        <v>0.98399999999999999</v>
      </c>
      <c r="AA339" s="1024">
        <f t="shared" si="179"/>
        <v>0.45489173710645592</v>
      </c>
      <c r="AB339" s="1005">
        <v>71295</v>
      </c>
      <c r="AC339" s="1005">
        <f t="shared" si="169"/>
        <v>94038</v>
      </c>
      <c r="AD339" s="1005">
        <f t="shared" si="170"/>
        <v>0</v>
      </c>
      <c r="AE339" s="1005">
        <v>230</v>
      </c>
      <c r="AF339" s="1005">
        <v>207.36</v>
      </c>
      <c r="AG339" s="1005">
        <v>207.36</v>
      </c>
      <c r="AH339" s="1005">
        <v>0.99260000000000004</v>
      </c>
      <c r="AI339" s="1024">
        <f t="shared" si="160"/>
        <v>0.37259884632616486</v>
      </c>
      <c r="AJ339" s="1005">
        <v>57483</v>
      </c>
      <c r="AK339" s="1005">
        <f t="shared" si="171"/>
        <v>92566</v>
      </c>
      <c r="AL339" s="1005">
        <f t="shared" si="172"/>
        <v>0</v>
      </c>
      <c r="AM339" s="1005">
        <v>230</v>
      </c>
      <c r="AN339" s="1005">
        <v>228.24</v>
      </c>
      <c r="AO339" s="1005">
        <v>228.24</v>
      </c>
      <c r="AP339" s="1005">
        <v>0.98850000000000005</v>
      </c>
      <c r="AQ339" s="1024">
        <f t="shared" si="161"/>
        <v>0.40849049670409193</v>
      </c>
      <c r="AR339" s="1005">
        <v>69366</v>
      </c>
      <c r="AS339" s="1005">
        <f t="shared" si="173"/>
        <v>101886</v>
      </c>
      <c r="AT339" s="1005">
        <f t="shared" si="174"/>
        <v>0</v>
      </c>
      <c r="AU339" s="1005">
        <v>230</v>
      </c>
      <c r="AV339" s="1005">
        <v>220.8</v>
      </c>
      <c r="AW339" s="1005">
        <v>220.8</v>
      </c>
      <c r="AX339" s="1005">
        <v>0.9798</v>
      </c>
      <c r="AY339" s="1024">
        <f t="shared" si="182"/>
        <v>0.27772116545893721</v>
      </c>
      <c r="AZ339" s="1005">
        <v>44151</v>
      </c>
      <c r="BA339" s="1005">
        <f t="shared" si="175"/>
        <v>95386</v>
      </c>
      <c r="BB339" s="1005">
        <f t="shared" si="176"/>
        <v>0</v>
      </c>
      <c r="BC339" s="1005">
        <v>230</v>
      </c>
      <c r="BD339" s="1005">
        <v>219.12</v>
      </c>
      <c r="BE339" s="1005">
        <v>219.12</v>
      </c>
      <c r="BF339" s="1005">
        <v>0.96489999999999998</v>
      </c>
      <c r="BG339" s="1024">
        <f t="shared" si="183"/>
        <v>0.30571332249820399</v>
      </c>
      <c r="BH339" s="1005">
        <v>49839</v>
      </c>
      <c r="BI339" s="1005">
        <f t="shared" si="177"/>
        <v>97815</v>
      </c>
      <c r="BJ339" s="1005">
        <f t="shared" si="178"/>
        <v>0</v>
      </c>
    </row>
    <row r="340" spans="1:62">
      <c r="A340" s="569" t="s">
        <v>2660</v>
      </c>
      <c r="B340" s="1004">
        <v>334</v>
      </c>
      <c r="C340" s="1005" t="s">
        <v>1355</v>
      </c>
      <c r="D340" s="1005" t="s">
        <v>2054</v>
      </c>
      <c r="E340" s="1004" t="s">
        <v>1274</v>
      </c>
      <c r="F340" s="1005" t="s">
        <v>55</v>
      </c>
      <c r="G340" s="1004">
        <v>232</v>
      </c>
      <c r="H340" s="1005">
        <v>133.08000000000001</v>
      </c>
      <c r="I340" s="1005">
        <v>232</v>
      </c>
      <c r="J340" s="1005">
        <v>0.85240000000000005</v>
      </c>
      <c r="K340" s="1024">
        <f t="shared" si="180"/>
        <v>0.35313971545937278</v>
      </c>
      <c r="L340" s="1005">
        <v>33837</v>
      </c>
      <c r="M340" s="1005">
        <f t="shared" si="165"/>
        <v>57491</v>
      </c>
      <c r="N340" s="1005">
        <f t="shared" si="166"/>
        <v>0</v>
      </c>
      <c r="O340" s="1005">
        <v>232</v>
      </c>
      <c r="P340" s="1005">
        <v>119.04</v>
      </c>
      <c r="Q340" s="1005">
        <v>232</v>
      </c>
      <c r="R340" s="1005">
        <v>0.84740000000000004</v>
      </c>
      <c r="S340" s="1024">
        <f t="shared" si="181"/>
        <v>0.43817159136894435</v>
      </c>
      <c r="T340" s="1005">
        <v>38807</v>
      </c>
      <c r="U340" s="1005">
        <f t="shared" si="167"/>
        <v>53139</v>
      </c>
      <c r="V340" s="1005">
        <f t="shared" si="168"/>
        <v>0</v>
      </c>
      <c r="W340" s="1005">
        <v>232</v>
      </c>
      <c r="X340" s="1005">
        <v>114</v>
      </c>
      <c r="Y340" s="1005">
        <v>232</v>
      </c>
      <c r="Z340" s="1005">
        <v>0.86450000000000005</v>
      </c>
      <c r="AA340" s="1024">
        <f t="shared" si="179"/>
        <v>0.29703947368421052</v>
      </c>
      <c r="AB340" s="1005">
        <v>24381</v>
      </c>
      <c r="AC340" s="1005">
        <f t="shared" si="169"/>
        <v>49248</v>
      </c>
      <c r="AD340" s="1005">
        <f t="shared" si="170"/>
        <v>0</v>
      </c>
      <c r="AE340" s="1005">
        <v>232</v>
      </c>
      <c r="AF340" s="1005">
        <v>90.36</v>
      </c>
      <c r="AG340" s="1005">
        <v>232</v>
      </c>
      <c r="AH340" s="1005">
        <v>0.83030000000000004</v>
      </c>
      <c r="AI340" s="1024">
        <f t="shared" si="160"/>
        <v>0.43624784018049667</v>
      </c>
      <c r="AJ340" s="1005">
        <v>29328</v>
      </c>
      <c r="AK340" s="1005">
        <f t="shared" si="171"/>
        <v>40337</v>
      </c>
      <c r="AL340" s="1005">
        <f t="shared" si="172"/>
        <v>0</v>
      </c>
      <c r="AM340" s="1005">
        <v>232</v>
      </c>
      <c r="AN340" s="1005">
        <v>84.48</v>
      </c>
      <c r="AO340" s="1005">
        <v>232</v>
      </c>
      <c r="AP340" s="1005">
        <v>0.80710000000000004</v>
      </c>
      <c r="AQ340" s="1024">
        <f t="shared" si="161"/>
        <v>0.3741580370234604</v>
      </c>
      <c r="AR340" s="1005">
        <v>23517</v>
      </c>
      <c r="AS340" s="1005">
        <f t="shared" si="173"/>
        <v>37712</v>
      </c>
      <c r="AT340" s="1005">
        <f t="shared" si="174"/>
        <v>0</v>
      </c>
      <c r="AU340" s="1005">
        <v>232</v>
      </c>
      <c r="AV340" s="1005">
        <v>65.88</v>
      </c>
      <c r="AW340" s="1005">
        <v>232</v>
      </c>
      <c r="AX340" s="1005">
        <v>0.81799999999999995</v>
      </c>
      <c r="AY340" s="1024">
        <f t="shared" si="182"/>
        <v>0.40897169938608918</v>
      </c>
      <c r="AZ340" s="1005">
        <v>19399</v>
      </c>
      <c r="BA340" s="1005">
        <f t="shared" si="175"/>
        <v>28460</v>
      </c>
      <c r="BB340" s="1005">
        <f t="shared" si="176"/>
        <v>0</v>
      </c>
      <c r="BC340" s="1005">
        <v>232</v>
      </c>
      <c r="BD340" s="1005">
        <v>67.56</v>
      </c>
      <c r="BE340" s="1005">
        <v>232</v>
      </c>
      <c r="BF340" s="1005">
        <v>0.83620000000000005</v>
      </c>
      <c r="BG340" s="1024">
        <f t="shared" si="183"/>
        <v>0.18969597713223452</v>
      </c>
      <c r="BH340" s="1005">
        <v>9535</v>
      </c>
      <c r="BI340" s="1005">
        <f t="shared" si="177"/>
        <v>30159</v>
      </c>
      <c r="BJ340" s="1005">
        <f t="shared" si="178"/>
        <v>0</v>
      </c>
    </row>
    <row r="341" spans="1:62">
      <c r="A341" s="569" t="s">
        <v>2661</v>
      </c>
      <c r="B341" s="1004">
        <v>335</v>
      </c>
      <c r="C341" s="1005" t="s">
        <v>2032</v>
      </c>
      <c r="D341" s="1005" t="s">
        <v>2050</v>
      </c>
      <c r="E341" s="1004" t="s">
        <v>1274</v>
      </c>
      <c r="F341" s="1005" t="s">
        <v>55</v>
      </c>
      <c r="G341" s="1004">
        <v>233.33</v>
      </c>
      <c r="H341" s="1005">
        <v>162.6</v>
      </c>
      <c r="I341" s="1005">
        <v>233.33</v>
      </c>
      <c r="J341" s="1005">
        <v>0.9889</v>
      </c>
      <c r="K341" s="1024">
        <f t="shared" si="180"/>
        <v>0.48431734317343172</v>
      </c>
      <c r="L341" s="1005">
        <v>56700</v>
      </c>
      <c r="M341" s="1005">
        <f t="shared" si="165"/>
        <v>70243</v>
      </c>
      <c r="N341" s="1005">
        <f t="shared" si="166"/>
        <v>0</v>
      </c>
      <c r="O341" s="1005">
        <v>233.33</v>
      </c>
      <c r="P341" s="1005">
        <v>145.80000000000001</v>
      </c>
      <c r="Q341" s="1005">
        <v>233.33</v>
      </c>
      <c r="R341" s="1005">
        <v>0.99039999999999995</v>
      </c>
      <c r="S341" s="1024">
        <f t="shared" si="181"/>
        <v>0.4063232886410903</v>
      </c>
      <c r="T341" s="1005">
        <v>44076</v>
      </c>
      <c r="U341" s="1005">
        <f t="shared" si="167"/>
        <v>65085</v>
      </c>
      <c r="V341" s="1005">
        <f t="shared" si="168"/>
        <v>0</v>
      </c>
      <c r="W341" s="1005">
        <v>233.33</v>
      </c>
      <c r="X341" s="1005">
        <v>133.80000000000001</v>
      </c>
      <c r="Y341" s="1005">
        <v>233.33</v>
      </c>
      <c r="Z341" s="1005">
        <v>0.99119999999999997</v>
      </c>
      <c r="AA341" s="1024">
        <f t="shared" si="179"/>
        <v>0.53640383657199797</v>
      </c>
      <c r="AB341" s="1005">
        <v>51675</v>
      </c>
      <c r="AC341" s="1005">
        <f t="shared" si="169"/>
        <v>57802</v>
      </c>
      <c r="AD341" s="1005">
        <f t="shared" si="170"/>
        <v>0</v>
      </c>
      <c r="AE341" s="1005">
        <v>233.33</v>
      </c>
      <c r="AF341" s="1005">
        <v>130.80000000000001</v>
      </c>
      <c r="AG341" s="1005">
        <v>233.33</v>
      </c>
      <c r="AH341" s="1005">
        <v>0.99250000000000005</v>
      </c>
      <c r="AI341" s="1024">
        <f t="shared" si="160"/>
        <v>0.40797326625234287</v>
      </c>
      <c r="AJ341" s="1005">
        <v>39702</v>
      </c>
      <c r="AK341" s="1005">
        <f t="shared" si="171"/>
        <v>58389</v>
      </c>
      <c r="AL341" s="1005">
        <f t="shared" si="172"/>
        <v>0</v>
      </c>
      <c r="AM341" s="1005">
        <v>233.33</v>
      </c>
      <c r="AN341" s="1005">
        <v>193.8</v>
      </c>
      <c r="AO341" s="1005">
        <v>233.33</v>
      </c>
      <c r="AP341" s="1005">
        <v>0.99460000000000004</v>
      </c>
      <c r="AQ341" s="1024">
        <f t="shared" si="161"/>
        <v>0.35657811511701454</v>
      </c>
      <c r="AR341" s="1005">
        <v>51414</v>
      </c>
      <c r="AS341" s="1005">
        <f t="shared" si="173"/>
        <v>86512</v>
      </c>
      <c r="AT341" s="1005">
        <f t="shared" si="174"/>
        <v>0</v>
      </c>
      <c r="AU341" s="1005">
        <v>233.33</v>
      </c>
      <c r="AV341" s="1005">
        <v>152.63999999999999</v>
      </c>
      <c r="AW341" s="1005">
        <v>233.33</v>
      </c>
      <c r="AX341" s="1005">
        <v>0.99560000000000004</v>
      </c>
      <c r="AY341" s="1024">
        <f t="shared" si="182"/>
        <v>0.55558285290006992</v>
      </c>
      <c r="AZ341" s="1005">
        <v>61059</v>
      </c>
      <c r="BA341" s="1005">
        <f t="shared" si="175"/>
        <v>65940</v>
      </c>
      <c r="BB341" s="1005">
        <f t="shared" si="176"/>
        <v>0</v>
      </c>
      <c r="BC341" s="1005">
        <v>233.33</v>
      </c>
      <c r="BD341" s="1005">
        <v>150.24</v>
      </c>
      <c r="BE341" s="1005">
        <v>233.33</v>
      </c>
      <c r="BF341" s="1005">
        <v>0.99539999999999995</v>
      </c>
      <c r="BG341" s="1024">
        <f t="shared" si="183"/>
        <v>0.46997384829434191</v>
      </c>
      <c r="BH341" s="1005">
        <v>52533</v>
      </c>
      <c r="BI341" s="1005">
        <f t="shared" si="177"/>
        <v>67067</v>
      </c>
      <c r="BJ341" s="1005">
        <f t="shared" si="178"/>
        <v>0</v>
      </c>
    </row>
    <row r="342" spans="1:62">
      <c r="A342" s="569" t="s">
        <v>2662</v>
      </c>
      <c r="B342" s="1004">
        <v>336</v>
      </c>
      <c r="C342" s="1005" t="s">
        <v>962</v>
      </c>
      <c r="D342" s="1005" t="s">
        <v>2011</v>
      </c>
      <c r="E342" s="1004" t="s">
        <v>1274</v>
      </c>
      <c r="F342" s="1005" t="s">
        <v>55</v>
      </c>
      <c r="G342" s="1004">
        <v>234</v>
      </c>
      <c r="H342" s="1005">
        <v>248.48</v>
      </c>
      <c r="I342" s="1005">
        <v>248.48</v>
      </c>
      <c r="J342" s="1005">
        <v>0.65920000000000001</v>
      </c>
      <c r="K342" s="1024">
        <f t="shared" si="180"/>
        <v>0.16578575516920654</v>
      </c>
      <c r="L342" s="1005">
        <v>29660</v>
      </c>
      <c r="M342" s="1005">
        <f t="shared" si="165"/>
        <v>107343</v>
      </c>
      <c r="N342" s="1005">
        <f t="shared" si="166"/>
        <v>0</v>
      </c>
      <c r="O342" s="1005">
        <v>234</v>
      </c>
      <c r="P342" s="1005">
        <v>261.92</v>
      </c>
      <c r="Q342" s="1005">
        <v>261.92</v>
      </c>
      <c r="R342" s="1005">
        <v>0.63529999999999998</v>
      </c>
      <c r="S342" s="1024">
        <f t="shared" si="181"/>
        <v>0.26231025150912041</v>
      </c>
      <c r="T342" s="1005">
        <v>51116</v>
      </c>
      <c r="U342" s="1005">
        <f t="shared" si="167"/>
        <v>116921</v>
      </c>
      <c r="V342" s="1005">
        <f t="shared" si="168"/>
        <v>0</v>
      </c>
      <c r="W342" s="1005">
        <v>234</v>
      </c>
      <c r="X342" s="1005">
        <v>245.44</v>
      </c>
      <c r="Y342" s="1005">
        <v>245.44</v>
      </c>
      <c r="Z342" s="1005">
        <v>0.67249999999999999</v>
      </c>
      <c r="AA342" s="1024">
        <f t="shared" si="179"/>
        <v>0.17079304287990729</v>
      </c>
      <c r="AB342" s="1005">
        <v>30182</v>
      </c>
      <c r="AC342" s="1005">
        <f t="shared" si="169"/>
        <v>106030</v>
      </c>
      <c r="AD342" s="1005">
        <f t="shared" si="170"/>
        <v>0</v>
      </c>
      <c r="AE342" s="1005">
        <v>234</v>
      </c>
      <c r="AF342" s="1005">
        <v>210.24</v>
      </c>
      <c r="AG342" s="1005">
        <v>210.24</v>
      </c>
      <c r="AH342" s="1005">
        <v>0.59840000000000004</v>
      </c>
      <c r="AI342" s="1024">
        <f t="shared" si="160"/>
        <v>3.6964922832686861E-2</v>
      </c>
      <c r="AJ342" s="1005">
        <v>5782</v>
      </c>
      <c r="AK342" s="1005">
        <f t="shared" si="171"/>
        <v>93851</v>
      </c>
      <c r="AL342" s="1005">
        <f t="shared" si="172"/>
        <v>0</v>
      </c>
      <c r="AM342" s="1005">
        <v>234</v>
      </c>
      <c r="AN342" s="1005">
        <v>208.96</v>
      </c>
      <c r="AO342" s="1005">
        <v>208.96</v>
      </c>
      <c r="AP342" s="1005">
        <v>0.61229999999999996</v>
      </c>
      <c r="AQ342" s="1024">
        <f t="shared" si="161"/>
        <v>4.1848313820415282E-2</v>
      </c>
      <c r="AR342" s="1005">
        <v>6506</v>
      </c>
      <c r="AS342" s="1005">
        <f t="shared" si="173"/>
        <v>93280</v>
      </c>
      <c r="AT342" s="1005">
        <f t="shared" si="174"/>
        <v>0</v>
      </c>
      <c r="AU342" s="1005">
        <v>234</v>
      </c>
      <c r="AV342" s="1005">
        <v>218.72</v>
      </c>
      <c r="AW342" s="1005">
        <v>218.72</v>
      </c>
      <c r="AX342" s="1005">
        <v>0.60529999999999995</v>
      </c>
      <c r="AY342" s="1024">
        <f t="shared" si="182"/>
        <v>0.13105289360318623</v>
      </c>
      <c r="AZ342" s="1005">
        <v>20638</v>
      </c>
      <c r="BA342" s="1005">
        <f t="shared" si="175"/>
        <v>94487</v>
      </c>
      <c r="BB342" s="1005">
        <f t="shared" si="176"/>
        <v>0</v>
      </c>
      <c r="BC342" s="1005">
        <v>234</v>
      </c>
      <c r="BD342" s="1005">
        <v>235.84</v>
      </c>
      <c r="BE342" s="1005">
        <v>235.84</v>
      </c>
      <c r="BF342" s="1005">
        <v>0.75419999999999998</v>
      </c>
      <c r="BG342" s="1024">
        <f t="shared" si="183"/>
        <v>9.8925734232065479E-2</v>
      </c>
      <c r="BH342" s="1005">
        <v>17358</v>
      </c>
      <c r="BI342" s="1005">
        <f t="shared" si="177"/>
        <v>105279</v>
      </c>
      <c r="BJ342" s="1005">
        <f t="shared" si="178"/>
        <v>0</v>
      </c>
    </row>
    <row r="343" spans="1:62">
      <c r="A343" s="569" t="s">
        <v>2663</v>
      </c>
      <c r="B343" s="1004">
        <v>337</v>
      </c>
      <c r="C343" s="1005" t="s">
        <v>1929</v>
      </c>
      <c r="D343" s="1005" t="s">
        <v>2011</v>
      </c>
      <c r="E343" s="1004" t="s">
        <v>1274</v>
      </c>
      <c r="F343" s="1005" t="s">
        <v>55</v>
      </c>
      <c r="G343" s="1004">
        <v>234</v>
      </c>
      <c r="H343" s="1005">
        <v>81.28</v>
      </c>
      <c r="I343" s="1005">
        <v>187.2</v>
      </c>
      <c r="J343" s="1005">
        <v>0.76280000000000003</v>
      </c>
      <c r="K343" s="1024">
        <f t="shared" si="180"/>
        <v>0.11298392388451443</v>
      </c>
      <c r="L343" s="1005">
        <v>6612</v>
      </c>
      <c r="M343" s="1005">
        <f t="shared" si="165"/>
        <v>35113</v>
      </c>
      <c r="N343" s="1005">
        <f t="shared" si="166"/>
        <v>0</v>
      </c>
      <c r="O343" s="1005">
        <v>234</v>
      </c>
      <c r="P343" s="1005">
        <v>77.599999999999994</v>
      </c>
      <c r="Q343" s="1005">
        <v>187.2</v>
      </c>
      <c r="R343" s="1005">
        <v>0.74260000000000004</v>
      </c>
      <c r="S343" s="1024">
        <f t="shared" si="181"/>
        <v>0.128935262166057</v>
      </c>
      <c r="T343" s="1005">
        <v>7444</v>
      </c>
      <c r="U343" s="1005">
        <f t="shared" si="167"/>
        <v>34641</v>
      </c>
      <c r="V343" s="1005">
        <f t="shared" si="168"/>
        <v>0</v>
      </c>
      <c r="W343" s="1005">
        <v>234</v>
      </c>
      <c r="X343" s="1005">
        <v>37.44</v>
      </c>
      <c r="Y343" s="1005">
        <v>187.2</v>
      </c>
      <c r="Z343" s="1005">
        <v>0.49519999999999997</v>
      </c>
      <c r="AA343" s="1024">
        <f t="shared" si="179"/>
        <v>0.1253858024691358</v>
      </c>
      <c r="AB343" s="1005">
        <v>3380</v>
      </c>
      <c r="AC343" s="1005">
        <f t="shared" si="169"/>
        <v>16174</v>
      </c>
      <c r="AD343" s="1005">
        <f t="shared" si="170"/>
        <v>0</v>
      </c>
      <c r="AE343" s="1005">
        <v>234</v>
      </c>
      <c r="AF343" s="1005">
        <v>44.64</v>
      </c>
      <c r="AG343" s="1005">
        <v>187.2</v>
      </c>
      <c r="AH343" s="1005">
        <v>0.46550000000000002</v>
      </c>
      <c r="AI343" s="1024">
        <f t="shared" si="160"/>
        <v>0.10929731760897213</v>
      </c>
      <c r="AJ343" s="1005">
        <v>3630</v>
      </c>
      <c r="AK343" s="1005">
        <f t="shared" si="171"/>
        <v>19927</v>
      </c>
      <c r="AL343" s="1005">
        <f t="shared" si="172"/>
        <v>0</v>
      </c>
      <c r="AM343" s="1005">
        <v>234</v>
      </c>
      <c r="AN343" s="1005">
        <v>12.96</v>
      </c>
      <c r="AO343" s="1005">
        <v>187.2</v>
      </c>
      <c r="AP343" s="1005">
        <v>0.42730000000000001</v>
      </c>
      <c r="AQ343" s="1024">
        <f t="shared" si="161"/>
        <v>0.42272335059073413</v>
      </c>
      <c r="AR343" s="1005">
        <v>4076</v>
      </c>
      <c r="AS343" s="1005">
        <f t="shared" si="173"/>
        <v>5785</v>
      </c>
      <c r="AT343" s="1005">
        <f t="shared" si="174"/>
        <v>0</v>
      </c>
      <c r="AU343" s="1005">
        <v>234</v>
      </c>
      <c r="AV343" s="1005">
        <v>73.12</v>
      </c>
      <c r="AW343" s="1005">
        <v>187.2</v>
      </c>
      <c r="AX343" s="1005">
        <v>0.61829999999999996</v>
      </c>
      <c r="AY343" s="1024">
        <f t="shared" si="182"/>
        <v>0.10401470945781667</v>
      </c>
      <c r="AZ343" s="1005">
        <v>5476</v>
      </c>
      <c r="BA343" s="1005">
        <f t="shared" si="175"/>
        <v>31588</v>
      </c>
      <c r="BB343" s="1005">
        <f t="shared" si="176"/>
        <v>0</v>
      </c>
      <c r="BC343" s="1005">
        <v>234</v>
      </c>
      <c r="BD343" s="1005">
        <v>56.96</v>
      </c>
      <c r="BE343" s="1005">
        <v>187.2</v>
      </c>
      <c r="BF343" s="1005">
        <v>0.51470000000000005</v>
      </c>
      <c r="BG343" s="1024">
        <f t="shared" si="183"/>
        <v>0.14082699045547906</v>
      </c>
      <c r="BH343" s="1005">
        <v>5968</v>
      </c>
      <c r="BI343" s="1005">
        <f t="shared" si="177"/>
        <v>25427</v>
      </c>
      <c r="BJ343" s="1005">
        <f t="shared" si="178"/>
        <v>0</v>
      </c>
    </row>
    <row r="344" spans="1:62">
      <c r="A344" s="569" t="s">
        <v>2664</v>
      </c>
      <c r="B344" s="1004">
        <v>338</v>
      </c>
      <c r="C344" s="1005" t="s">
        <v>2066</v>
      </c>
      <c r="D344" s="1005" t="s">
        <v>2011</v>
      </c>
      <c r="E344" s="1004" t="s">
        <v>1274</v>
      </c>
      <c r="F344" s="1005" t="s">
        <v>55</v>
      </c>
      <c r="G344" s="1004">
        <v>234</v>
      </c>
      <c r="H344" s="1005">
        <v>128.63999999999999</v>
      </c>
      <c r="I344" s="1005">
        <v>187.2</v>
      </c>
      <c r="J344" s="1005">
        <v>0.94130000000000003</v>
      </c>
      <c r="K344" s="1024">
        <f t="shared" si="180"/>
        <v>0.15575335129906026</v>
      </c>
      <c r="L344" s="1005">
        <v>14426</v>
      </c>
      <c r="M344" s="1005">
        <f t="shared" si="165"/>
        <v>55572</v>
      </c>
      <c r="N344" s="1005">
        <f t="shared" si="166"/>
        <v>0</v>
      </c>
      <c r="O344" s="1005">
        <v>234</v>
      </c>
      <c r="P344" s="1005">
        <v>134.4</v>
      </c>
      <c r="Q344" s="1005">
        <v>187.2</v>
      </c>
      <c r="R344" s="1005">
        <v>0.9466</v>
      </c>
      <c r="S344" s="1024">
        <f t="shared" si="181"/>
        <v>0.16773073476702507</v>
      </c>
      <c r="T344" s="1005">
        <v>16772</v>
      </c>
      <c r="U344" s="1005">
        <f t="shared" si="167"/>
        <v>59996</v>
      </c>
      <c r="V344" s="1005">
        <f t="shared" si="168"/>
        <v>0</v>
      </c>
      <c r="W344" s="1005">
        <v>234</v>
      </c>
      <c r="X344" s="1005">
        <v>132.16</v>
      </c>
      <c r="Y344" s="1005">
        <v>187.2</v>
      </c>
      <c r="Z344" s="1005">
        <v>0.93240000000000001</v>
      </c>
      <c r="AA344" s="1024">
        <f t="shared" si="179"/>
        <v>0.14260912698412698</v>
      </c>
      <c r="AB344" s="1005">
        <v>13570</v>
      </c>
      <c r="AC344" s="1005">
        <f t="shared" si="169"/>
        <v>57093</v>
      </c>
      <c r="AD344" s="1005">
        <f t="shared" si="170"/>
        <v>0</v>
      </c>
      <c r="AE344" s="1005">
        <v>234</v>
      </c>
      <c r="AF344" s="1005">
        <v>120.32</v>
      </c>
      <c r="AG344" s="1005">
        <v>187.2</v>
      </c>
      <c r="AH344" s="1005">
        <v>0.89180000000000004</v>
      </c>
      <c r="AI344" s="1024">
        <f t="shared" si="160"/>
        <v>8.6150194463509494E-2</v>
      </c>
      <c r="AJ344" s="1005">
        <v>7712</v>
      </c>
      <c r="AK344" s="1005">
        <f t="shared" si="171"/>
        <v>53711</v>
      </c>
      <c r="AL344" s="1005">
        <f t="shared" si="172"/>
        <v>0</v>
      </c>
      <c r="AM344" s="1005">
        <v>234</v>
      </c>
      <c r="AN344" s="1005">
        <v>100.96</v>
      </c>
      <c r="AO344" s="1005">
        <v>187.2</v>
      </c>
      <c r="AP344" s="1005">
        <v>0.60970000000000002</v>
      </c>
      <c r="AQ344" s="1024">
        <f t="shared" si="161"/>
        <v>2.2925080517355968E-2</v>
      </c>
      <c r="AR344" s="1005">
        <v>1722</v>
      </c>
      <c r="AS344" s="1005">
        <f t="shared" si="173"/>
        <v>45069</v>
      </c>
      <c r="AT344" s="1005">
        <f t="shared" si="174"/>
        <v>0</v>
      </c>
      <c r="AU344" s="1005">
        <v>234</v>
      </c>
      <c r="AV344" s="1005">
        <v>99.36</v>
      </c>
      <c r="AW344" s="1005">
        <v>187.2</v>
      </c>
      <c r="AX344" s="1005">
        <v>0.77639999999999998</v>
      </c>
      <c r="AY344" s="1024">
        <f t="shared" si="182"/>
        <v>4.0900653068527464E-2</v>
      </c>
      <c r="AZ344" s="1005">
        <v>2926</v>
      </c>
      <c r="BA344" s="1005">
        <f t="shared" si="175"/>
        <v>42924</v>
      </c>
      <c r="BB344" s="1005">
        <f t="shared" si="176"/>
        <v>0</v>
      </c>
      <c r="BC344" s="1005">
        <v>234</v>
      </c>
      <c r="BD344" s="1005">
        <v>121.76</v>
      </c>
      <c r="BE344" s="1005">
        <v>187.2</v>
      </c>
      <c r="BF344" s="1005">
        <v>0.93379999999999996</v>
      </c>
      <c r="BG344" s="1024">
        <f t="shared" si="183"/>
        <v>0.19505584756898817</v>
      </c>
      <c r="BH344" s="1005">
        <v>17670</v>
      </c>
      <c r="BI344" s="1005">
        <f t="shared" si="177"/>
        <v>54354</v>
      </c>
      <c r="BJ344" s="1005">
        <f t="shared" si="178"/>
        <v>0</v>
      </c>
    </row>
    <row r="345" spans="1:62">
      <c r="A345" s="569" t="s">
        <v>2665</v>
      </c>
      <c r="B345" s="1004">
        <v>339</v>
      </c>
      <c r="C345" s="1005" t="s">
        <v>1899</v>
      </c>
      <c r="D345" s="1005" t="s">
        <v>2054</v>
      </c>
      <c r="E345" s="1004" t="s">
        <v>1274</v>
      </c>
      <c r="F345" s="1005" t="s">
        <v>55</v>
      </c>
      <c r="G345" s="1004">
        <v>237</v>
      </c>
      <c r="H345" s="1005">
        <v>167.88</v>
      </c>
      <c r="I345" s="1005">
        <v>237</v>
      </c>
      <c r="J345" s="1005">
        <v>0.69089999999999996</v>
      </c>
      <c r="K345" s="1024">
        <f t="shared" si="180"/>
        <v>0.45033820453763274</v>
      </c>
      <c r="L345" s="1005">
        <v>54434</v>
      </c>
      <c r="M345" s="1005">
        <f t="shared" si="165"/>
        <v>72524</v>
      </c>
      <c r="N345" s="1005">
        <f t="shared" si="166"/>
        <v>0</v>
      </c>
      <c r="O345" s="1005">
        <v>237</v>
      </c>
      <c r="P345" s="1005">
        <v>176.4</v>
      </c>
      <c r="Q345" s="1005">
        <v>237</v>
      </c>
      <c r="R345" s="1005">
        <v>0.74709999999999999</v>
      </c>
      <c r="S345" s="1024">
        <f t="shared" si="181"/>
        <v>0.41873156072464829</v>
      </c>
      <c r="T345" s="1005">
        <v>54955</v>
      </c>
      <c r="U345" s="1005">
        <f t="shared" si="167"/>
        <v>78745</v>
      </c>
      <c r="V345" s="1005">
        <f t="shared" si="168"/>
        <v>0</v>
      </c>
      <c r="W345" s="1005">
        <v>237</v>
      </c>
      <c r="X345" s="1005">
        <v>179.88</v>
      </c>
      <c r="Y345" s="1005">
        <v>237</v>
      </c>
      <c r="Z345" s="1005">
        <v>0.74680000000000002</v>
      </c>
      <c r="AA345" s="1024">
        <f t="shared" si="179"/>
        <v>0.45080979912534286</v>
      </c>
      <c r="AB345" s="1005">
        <v>58386</v>
      </c>
      <c r="AC345" s="1005">
        <f t="shared" si="169"/>
        <v>77708</v>
      </c>
      <c r="AD345" s="1005">
        <f t="shared" si="170"/>
        <v>0</v>
      </c>
      <c r="AE345" s="1005">
        <v>237</v>
      </c>
      <c r="AF345" s="1005">
        <v>118.92</v>
      </c>
      <c r="AG345" s="1005">
        <v>237</v>
      </c>
      <c r="AH345" s="1005">
        <v>0.78010000000000002</v>
      </c>
      <c r="AI345" s="1024">
        <f t="shared" si="160"/>
        <v>0.31944082766403004</v>
      </c>
      <c r="AJ345" s="1005">
        <v>28263</v>
      </c>
      <c r="AK345" s="1005">
        <f t="shared" si="171"/>
        <v>53086</v>
      </c>
      <c r="AL345" s="1005">
        <f t="shared" si="172"/>
        <v>0</v>
      </c>
      <c r="AM345" s="1005">
        <v>237</v>
      </c>
      <c r="AN345" s="1005">
        <v>87.72</v>
      </c>
      <c r="AO345" s="1005">
        <v>237</v>
      </c>
      <c r="AP345" s="1005">
        <v>0.73799999999999999</v>
      </c>
      <c r="AQ345" s="1024">
        <f t="shared" si="161"/>
        <v>0.17326635580463742</v>
      </c>
      <c r="AR345" s="1005">
        <v>11308</v>
      </c>
      <c r="AS345" s="1005">
        <f t="shared" si="173"/>
        <v>39158</v>
      </c>
      <c r="AT345" s="1005">
        <f t="shared" si="174"/>
        <v>0</v>
      </c>
      <c r="AU345" s="1005">
        <v>237</v>
      </c>
      <c r="AV345" s="1005">
        <v>133.91999999999999</v>
      </c>
      <c r="AW345" s="1005">
        <v>237</v>
      </c>
      <c r="AX345" s="1005">
        <v>0.69279999999999997</v>
      </c>
      <c r="AY345" s="1024">
        <f t="shared" si="182"/>
        <v>0.36050751692552768</v>
      </c>
      <c r="AZ345" s="1005">
        <v>34761</v>
      </c>
      <c r="BA345" s="1005">
        <f t="shared" si="175"/>
        <v>57853</v>
      </c>
      <c r="BB345" s="1005">
        <f t="shared" si="176"/>
        <v>0</v>
      </c>
      <c r="BC345" s="1005">
        <v>237</v>
      </c>
      <c r="BD345" s="1005">
        <v>177.24</v>
      </c>
      <c r="BE345" s="1005">
        <v>237</v>
      </c>
      <c r="BF345" s="1005">
        <v>0.54320000000000002</v>
      </c>
      <c r="BG345" s="1024">
        <f t="shared" si="183"/>
        <v>0.33596842141024991</v>
      </c>
      <c r="BH345" s="1005">
        <v>44303</v>
      </c>
      <c r="BI345" s="1005">
        <f t="shared" si="177"/>
        <v>79120</v>
      </c>
      <c r="BJ345" s="1005">
        <f t="shared" si="178"/>
        <v>0</v>
      </c>
    </row>
    <row r="346" spans="1:62">
      <c r="A346" s="569" t="s">
        <v>2666</v>
      </c>
      <c r="B346" s="1004">
        <v>340</v>
      </c>
      <c r="C346" s="1005" t="s">
        <v>1804</v>
      </c>
      <c r="D346" s="1005" t="s">
        <v>2011</v>
      </c>
      <c r="E346" s="1004" t="s">
        <v>1274</v>
      </c>
      <c r="F346" s="1005" t="s">
        <v>55</v>
      </c>
      <c r="G346" s="1004">
        <v>242</v>
      </c>
      <c r="H346" s="1005">
        <v>191.36</v>
      </c>
      <c r="I346" s="1005">
        <v>193.6</v>
      </c>
      <c r="J346" s="1005">
        <v>0.98150000000000004</v>
      </c>
      <c r="K346" s="1024">
        <f t="shared" si="180"/>
        <v>0.11731814381270902</v>
      </c>
      <c r="L346" s="1005">
        <v>16164</v>
      </c>
      <c r="M346" s="1005">
        <f t="shared" si="165"/>
        <v>82668</v>
      </c>
      <c r="N346" s="1005">
        <f t="shared" si="166"/>
        <v>0</v>
      </c>
      <c r="O346" s="1005">
        <v>242</v>
      </c>
      <c r="P346" s="1005">
        <v>213.44</v>
      </c>
      <c r="Q346" s="1005">
        <v>213.44</v>
      </c>
      <c r="R346" s="1005">
        <v>0.97670000000000001</v>
      </c>
      <c r="S346" s="1024">
        <f t="shared" si="181"/>
        <v>0.44869198465283489</v>
      </c>
      <c r="T346" s="1005">
        <v>71252</v>
      </c>
      <c r="U346" s="1005">
        <f t="shared" si="167"/>
        <v>95280</v>
      </c>
      <c r="V346" s="1005">
        <f t="shared" si="168"/>
        <v>0</v>
      </c>
      <c r="W346" s="1005">
        <v>242</v>
      </c>
      <c r="X346" s="1005">
        <v>217.44</v>
      </c>
      <c r="Y346" s="1005">
        <v>217.44</v>
      </c>
      <c r="Z346" s="1005">
        <v>0.96709999999999996</v>
      </c>
      <c r="AA346" s="1024">
        <f t="shared" si="179"/>
        <v>0.59704848336194916</v>
      </c>
      <c r="AB346" s="1005">
        <v>93472</v>
      </c>
      <c r="AC346" s="1005">
        <f t="shared" si="169"/>
        <v>93934</v>
      </c>
      <c r="AD346" s="1005">
        <f t="shared" si="170"/>
        <v>0</v>
      </c>
      <c r="AE346" s="1005">
        <v>242</v>
      </c>
      <c r="AF346" s="1005">
        <v>223.36</v>
      </c>
      <c r="AG346" s="1005">
        <v>223.36</v>
      </c>
      <c r="AH346" s="1005">
        <v>0.9607</v>
      </c>
      <c r="AI346" s="1024">
        <f t="shared" si="160"/>
        <v>0.56508659534152883</v>
      </c>
      <c r="AJ346" s="1005">
        <v>93906</v>
      </c>
      <c r="AK346" s="1005">
        <f t="shared" si="171"/>
        <v>99708</v>
      </c>
      <c r="AL346" s="1005">
        <f t="shared" si="172"/>
        <v>0</v>
      </c>
      <c r="AM346" s="1005">
        <v>242</v>
      </c>
      <c r="AN346" s="1005">
        <v>226.88</v>
      </c>
      <c r="AO346" s="1005">
        <v>226.88</v>
      </c>
      <c r="AP346" s="1005">
        <v>0.97340000000000004</v>
      </c>
      <c r="AQ346" s="1024">
        <f t="shared" si="161"/>
        <v>0.4147780267528095</v>
      </c>
      <c r="AR346" s="1005">
        <v>70014</v>
      </c>
      <c r="AS346" s="1005">
        <f t="shared" si="173"/>
        <v>101279</v>
      </c>
      <c r="AT346" s="1005">
        <f t="shared" si="174"/>
        <v>0</v>
      </c>
      <c r="AU346" s="1005">
        <v>242</v>
      </c>
      <c r="AV346" s="1005">
        <v>211.68</v>
      </c>
      <c r="AW346" s="1005">
        <v>211.68</v>
      </c>
      <c r="AX346" s="1005">
        <v>0.98</v>
      </c>
      <c r="AY346" s="1024">
        <f t="shared" si="182"/>
        <v>0.4679626480221718</v>
      </c>
      <c r="AZ346" s="1005">
        <v>71322</v>
      </c>
      <c r="BA346" s="1005">
        <f t="shared" si="175"/>
        <v>91446</v>
      </c>
      <c r="BB346" s="1005">
        <f t="shared" si="176"/>
        <v>0</v>
      </c>
      <c r="BC346" s="1005">
        <v>242</v>
      </c>
      <c r="BD346" s="1005">
        <v>269.12</v>
      </c>
      <c r="BE346" s="1005">
        <v>269.12</v>
      </c>
      <c r="BF346" s="1005">
        <v>0.97689999999999999</v>
      </c>
      <c r="BG346" s="1024">
        <f t="shared" si="183"/>
        <v>0.40905923567693353</v>
      </c>
      <c r="BH346" s="1005">
        <v>81904</v>
      </c>
      <c r="BI346" s="1005">
        <f t="shared" si="177"/>
        <v>120135</v>
      </c>
      <c r="BJ346" s="1005">
        <f t="shared" si="178"/>
        <v>0</v>
      </c>
    </row>
    <row r="347" spans="1:62">
      <c r="A347" s="569" t="s">
        <v>2667</v>
      </c>
      <c r="B347" s="1004">
        <v>341</v>
      </c>
      <c r="C347" s="1005" t="s">
        <v>1766</v>
      </c>
      <c r="D347" s="1005" t="s">
        <v>2011</v>
      </c>
      <c r="E347" s="1004" t="s">
        <v>1274</v>
      </c>
      <c r="F347" s="1005" t="s">
        <v>55</v>
      </c>
      <c r="G347" s="1004">
        <v>242</v>
      </c>
      <c r="H347" s="1005">
        <v>112</v>
      </c>
      <c r="I347" s="1005">
        <v>193.6</v>
      </c>
      <c r="J347" s="1005">
        <v>0.49330000000000002</v>
      </c>
      <c r="K347" s="1024">
        <f t="shared" si="180"/>
        <v>5.5704365079365083E-2</v>
      </c>
      <c r="L347" s="1005">
        <v>4492</v>
      </c>
      <c r="M347" s="1005">
        <f t="shared" si="165"/>
        <v>48384</v>
      </c>
      <c r="N347" s="1005">
        <f t="shared" si="166"/>
        <v>0</v>
      </c>
      <c r="O347" s="1005">
        <v>242</v>
      </c>
      <c r="P347" s="1005">
        <v>100</v>
      </c>
      <c r="Q347" s="1005">
        <v>193.6</v>
      </c>
      <c r="R347" s="1005">
        <v>0.45860000000000001</v>
      </c>
      <c r="S347" s="1024">
        <f t="shared" si="181"/>
        <v>3.704301075268817E-2</v>
      </c>
      <c r="T347" s="1005">
        <v>2756</v>
      </c>
      <c r="U347" s="1005">
        <f t="shared" si="167"/>
        <v>44640</v>
      </c>
      <c r="V347" s="1005">
        <f t="shared" si="168"/>
        <v>0</v>
      </c>
      <c r="W347" s="1005">
        <v>242</v>
      </c>
      <c r="X347" s="1005">
        <v>5.6</v>
      </c>
      <c r="Y347" s="1005">
        <v>193.6</v>
      </c>
      <c r="Z347" s="1005">
        <v>0.4375</v>
      </c>
      <c r="AA347" s="1024">
        <f t="shared" si="179"/>
        <v>0.23015873015873017</v>
      </c>
      <c r="AB347" s="1005">
        <v>928</v>
      </c>
      <c r="AC347" s="1005">
        <f t="shared" si="169"/>
        <v>2419</v>
      </c>
      <c r="AD347" s="1005">
        <f t="shared" si="170"/>
        <v>0</v>
      </c>
      <c r="AE347" s="1005">
        <v>242</v>
      </c>
      <c r="AF347" s="1005">
        <v>20.8</v>
      </c>
      <c r="AG347" s="1005">
        <v>193.6</v>
      </c>
      <c r="AH347" s="1005">
        <v>0.39589999999999997</v>
      </c>
      <c r="AI347" s="1024">
        <f t="shared" si="160"/>
        <v>7.7026468155500405E-2</v>
      </c>
      <c r="AJ347" s="1005">
        <v>1192</v>
      </c>
      <c r="AK347" s="1005">
        <f t="shared" si="171"/>
        <v>9285</v>
      </c>
      <c r="AL347" s="1005">
        <f t="shared" si="172"/>
        <v>0</v>
      </c>
      <c r="AM347" s="1005">
        <v>242</v>
      </c>
      <c r="AN347" s="1005">
        <v>58.4</v>
      </c>
      <c r="AO347" s="1005">
        <v>193.6</v>
      </c>
      <c r="AP347" s="1005">
        <v>0.4299</v>
      </c>
      <c r="AQ347" s="1024">
        <f t="shared" si="161"/>
        <v>3.8113124171453822E-2</v>
      </c>
      <c r="AR347" s="1005">
        <v>1656</v>
      </c>
      <c r="AS347" s="1005">
        <f t="shared" si="173"/>
        <v>26070</v>
      </c>
      <c r="AT347" s="1005">
        <f t="shared" si="174"/>
        <v>0</v>
      </c>
      <c r="AU347" s="1005">
        <v>242</v>
      </c>
      <c r="AV347" s="1005">
        <v>3.52</v>
      </c>
      <c r="AW347" s="1005">
        <v>193.6</v>
      </c>
      <c r="AX347" s="1005">
        <v>0.57689999999999997</v>
      </c>
      <c r="AY347" s="1024">
        <f t="shared" si="182"/>
        <v>2.0517676767676768E-2</v>
      </c>
      <c r="AZ347" s="1005">
        <v>52</v>
      </c>
      <c r="BA347" s="1005">
        <f t="shared" si="175"/>
        <v>1521</v>
      </c>
      <c r="BB347" s="1005">
        <f t="shared" si="176"/>
        <v>0</v>
      </c>
      <c r="BC347" s="1005">
        <v>242</v>
      </c>
      <c r="BD347" s="1005">
        <v>61.6</v>
      </c>
      <c r="BE347" s="1005">
        <v>193.6</v>
      </c>
      <c r="BF347" s="1005">
        <v>0.46739999999999998</v>
      </c>
      <c r="BG347" s="1024">
        <f t="shared" si="183"/>
        <v>4.6955732439603409E-2</v>
      </c>
      <c r="BH347" s="1005">
        <v>2152</v>
      </c>
      <c r="BI347" s="1005">
        <f t="shared" si="177"/>
        <v>27498</v>
      </c>
      <c r="BJ347" s="1005">
        <f t="shared" si="178"/>
        <v>0</v>
      </c>
    </row>
    <row r="348" spans="1:62">
      <c r="A348" s="569" t="s">
        <v>2668</v>
      </c>
      <c r="B348" s="1004">
        <v>342</v>
      </c>
      <c r="C348" s="1005" t="s">
        <v>1825</v>
      </c>
      <c r="D348" s="1005" t="s">
        <v>2011</v>
      </c>
      <c r="E348" s="1004" t="s">
        <v>1274</v>
      </c>
      <c r="F348" s="1005" t="s">
        <v>55</v>
      </c>
      <c r="G348" s="1004">
        <v>244</v>
      </c>
      <c r="H348" s="1005">
        <v>252</v>
      </c>
      <c r="I348" s="1005">
        <v>252</v>
      </c>
      <c r="J348" s="1005">
        <v>0.92100000000000004</v>
      </c>
      <c r="K348" s="1024">
        <f t="shared" si="180"/>
        <v>0.48354276895943565</v>
      </c>
      <c r="L348" s="1005">
        <v>87734</v>
      </c>
      <c r="M348" s="1005">
        <f t="shared" si="165"/>
        <v>108864</v>
      </c>
      <c r="N348" s="1005">
        <f t="shared" si="166"/>
        <v>0</v>
      </c>
      <c r="O348" s="1005">
        <v>244</v>
      </c>
      <c r="P348" s="1005">
        <v>250</v>
      </c>
      <c r="Q348" s="1005">
        <v>250</v>
      </c>
      <c r="R348" s="1005">
        <v>0.91610000000000003</v>
      </c>
      <c r="S348" s="1024">
        <f t="shared" si="181"/>
        <v>0.514752688172043</v>
      </c>
      <c r="T348" s="1005">
        <v>95744</v>
      </c>
      <c r="U348" s="1005">
        <f t="shared" si="167"/>
        <v>111600</v>
      </c>
      <c r="V348" s="1005">
        <f t="shared" si="168"/>
        <v>0</v>
      </c>
      <c r="W348" s="1005">
        <v>244</v>
      </c>
      <c r="X348" s="1005">
        <v>266.8</v>
      </c>
      <c r="Y348" s="1005">
        <v>266.8</v>
      </c>
      <c r="Z348" s="1005">
        <v>0.89059999999999995</v>
      </c>
      <c r="AA348" s="1024">
        <f t="shared" si="179"/>
        <v>0.43483466600033316</v>
      </c>
      <c r="AB348" s="1005">
        <v>83530</v>
      </c>
      <c r="AC348" s="1005">
        <f t="shared" si="169"/>
        <v>115258</v>
      </c>
      <c r="AD348" s="1005">
        <f t="shared" si="170"/>
        <v>0</v>
      </c>
      <c r="AE348" s="1005">
        <v>244</v>
      </c>
      <c r="AF348" s="1005">
        <v>316.39999999999998</v>
      </c>
      <c r="AG348" s="1005">
        <v>316.39999999999998</v>
      </c>
      <c r="AH348" s="1005">
        <v>0.87219999999999998</v>
      </c>
      <c r="AI348" s="1024">
        <f t="shared" si="160"/>
        <v>0.44409213871103687</v>
      </c>
      <c r="AJ348" s="1005">
        <v>104540</v>
      </c>
      <c r="AK348" s="1005">
        <f t="shared" si="171"/>
        <v>141241</v>
      </c>
      <c r="AL348" s="1005">
        <f t="shared" si="172"/>
        <v>0</v>
      </c>
      <c r="AM348" s="1005">
        <v>244</v>
      </c>
      <c r="AN348" s="1005">
        <v>275.2</v>
      </c>
      <c r="AO348" s="1005">
        <v>275.2</v>
      </c>
      <c r="AP348" s="1005">
        <v>0.89149999999999996</v>
      </c>
      <c r="AQ348" s="1024">
        <f t="shared" si="161"/>
        <v>0.38082762878219556</v>
      </c>
      <c r="AR348" s="1005">
        <v>77974</v>
      </c>
      <c r="AS348" s="1005">
        <f t="shared" si="173"/>
        <v>122849</v>
      </c>
      <c r="AT348" s="1005">
        <f t="shared" si="174"/>
        <v>0</v>
      </c>
      <c r="AU348" s="1005">
        <v>244</v>
      </c>
      <c r="AV348" s="1005">
        <v>282.88</v>
      </c>
      <c r="AW348" s="1005">
        <v>282.88</v>
      </c>
      <c r="AX348" s="1005">
        <v>0.89810000000000001</v>
      </c>
      <c r="AY348" s="1024">
        <f t="shared" si="182"/>
        <v>0.40061156674208143</v>
      </c>
      <c r="AZ348" s="1005">
        <v>81594</v>
      </c>
      <c r="BA348" s="1005">
        <f t="shared" si="175"/>
        <v>122204</v>
      </c>
      <c r="BB348" s="1005">
        <f t="shared" si="176"/>
        <v>0</v>
      </c>
      <c r="BC348" s="1005">
        <v>244</v>
      </c>
      <c r="BD348" s="1005">
        <v>256.8</v>
      </c>
      <c r="BE348" s="1005">
        <v>256.8</v>
      </c>
      <c r="BF348" s="1005">
        <v>0.96550000000000002</v>
      </c>
      <c r="BG348" s="1024">
        <f t="shared" si="183"/>
        <v>0.44578853046594979</v>
      </c>
      <c r="BH348" s="1005">
        <v>85172</v>
      </c>
      <c r="BI348" s="1005">
        <f t="shared" si="177"/>
        <v>114636</v>
      </c>
      <c r="BJ348" s="1005">
        <f t="shared" si="178"/>
        <v>0</v>
      </c>
    </row>
    <row r="349" spans="1:62">
      <c r="A349" s="569" t="s">
        <v>2669</v>
      </c>
      <c r="B349" s="1004">
        <v>343</v>
      </c>
      <c r="C349" s="1005" t="s">
        <v>997</v>
      </c>
      <c r="D349" s="1005" t="s">
        <v>2051</v>
      </c>
      <c r="E349" s="1004" t="s">
        <v>1274</v>
      </c>
      <c r="F349" s="1005" t="s">
        <v>55</v>
      </c>
      <c r="G349" s="1004">
        <v>244.5</v>
      </c>
      <c r="H349" s="1005">
        <v>155.52000000000001</v>
      </c>
      <c r="I349" s="1005">
        <v>195.6</v>
      </c>
      <c r="J349" s="1005">
        <v>0.97529999999999994</v>
      </c>
      <c r="K349" s="1024">
        <f t="shared" si="180"/>
        <v>0.67180534122085045</v>
      </c>
      <c r="L349" s="1005">
        <v>75225</v>
      </c>
      <c r="M349" s="1005">
        <f t="shared" si="165"/>
        <v>67185</v>
      </c>
      <c r="N349" s="1005">
        <f t="shared" si="166"/>
        <v>8040</v>
      </c>
      <c r="O349" s="1005">
        <v>244.5</v>
      </c>
      <c r="P349" s="1005">
        <v>151.68</v>
      </c>
      <c r="Q349" s="1005">
        <v>195.6</v>
      </c>
      <c r="R349" s="1005">
        <v>0.98340000000000005</v>
      </c>
      <c r="S349" s="1024">
        <f t="shared" si="181"/>
        <v>0.63075809003674965</v>
      </c>
      <c r="T349" s="1005">
        <v>71181</v>
      </c>
      <c r="U349" s="1005">
        <f t="shared" si="167"/>
        <v>67710</v>
      </c>
      <c r="V349" s="1005">
        <f t="shared" si="168"/>
        <v>3471</v>
      </c>
      <c r="W349" s="1005">
        <v>244.5</v>
      </c>
      <c r="X349" s="1005">
        <v>158.63999999999999</v>
      </c>
      <c r="Y349" s="1005">
        <v>195.6</v>
      </c>
      <c r="Z349" s="1005">
        <v>0.98019999999999996</v>
      </c>
      <c r="AA349" s="1024">
        <f t="shared" si="179"/>
        <v>0.39723062699613382</v>
      </c>
      <c r="AB349" s="1005">
        <v>45372</v>
      </c>
      <c r="AC349" s="1005">
        <f t="shared" si="169"/>
        <v>68532</v>
      </c>
      <c r="AD349" s="1005">
        <f t="shared" si="170"/>
        <v>0</v>
      </c>
      <c r="AE349" s="1005">
        <v>244.5</v>
      </c>
      <c r="AF349" s="1005">
        <v>148.08000000000001</v>
      </c>
      <c r="AG349" s="1005">
        <v>195.6</v>
      </c>
      <c r="AH349" s="1005">
        <v>0.98819999999999997</v>
      </c>
      <c r="AI349" s="1024">
        <f t="shared" si="160"/>
        <v>0.5695755128004043</v>
      </c>
      <c r="AJ349" s="1005">
        <v>62751</v>
      </c>
      <c r="AK349" s="1005">
        <f t="shared" si="171"/>
        <v>66103</v>
      </c>
      <c r="AL349" s="1005">
        <f t="shared" si="172"/>
        <v>0</v>
      </c>
      <c r="AM349" s="1005">
        <v>244.5</v>
      </c>
      <c r="AN349" s="1005">
        <v>90.72</v>
      </c>
      <c r="AO349" s="1005">
        <v>195.6</v>
      </c>
      <c r="AP349" s="1005">
        <v>0.99299999999999999</v>
      </c>
      <c r="AQ349" s="1024">
        <f t="shared" si="161"/>
        <v>0.7832501280081926</v>
      </c>
      <c r="AR349" s="1005">
        <v>52866</v>
      </c>
      <c r="AS349" s="1005">
        <f t="shared" si="173"/>
        <v>40497</v>
      </c>
      <c r="AT349" s="1005">
        <f t="shared" si="174"/>
        <v>12369</v>
      </c>
      <c r="AU349" s="1005">
        <v>244.5</v>
      </c>
      <c r="AV349" s="1005">
        <v>135.36000000000001</v>
      </c>
      <c r="AW349" s="1005">
        <v>195.6</v>
      </c>
      <c r="AX349" s="1005">
        <v>0.98919999999999997</v>
      </c>
      <c r="AY349" s="1024">
        <f t="shared" si="182"/>
        <v>0.47055588389808245</v>
      </c>
      <c r="AZ349" s="1005">
        <v>45860</v>
      </c>
      <c r="BA349" s="1005">
        <f t="shared" si="175"/>
        <v>58476</v>
      </c>
      <c r="BB349" s="1005">
        <f t="shared" si="176"/>
        <v>0</v>
      </c>
      <c r="BC349" s="1005">
        <v>244.5</v>
      </c>
      <c r="BD349" s="1005">
        <v>120.6</v>
      </c>
      <c r="BE349" s="1005">
        <v>195.6</v>
      </c>
      <c r="BF349" s="1005">
        <v>0.98970000000000002</v>
      </c>
      <c r="BG349" s="1024">
        <f t="shared" si="183"/>
        <v>0.40571113964229039</v>
      </c>
      <c r="BH349" s="1005">
        <v>36403</v>
      </c>
      <c r="BI349" s="1005">
        <f t="shared" si="177"/>
        <v>53836</v>
      </c>
      <c r="BJ349" s="1005">
        <f t="shared" si="178"/>
        <v>0</v>
      </c>
    </row>
    <row r="350" spans="1:62">
      <c r="A350" s="569" t="s">
        <v>2670</v>
      </c>
      <c r="B350" s="1004">
        <v>344</v>
      </c>
      <c r="C350" s="1005" t="s">
        <v>950</v>
      </c>
      <c r="D350" s="1005" t="s">
        <v>2011</v>
      </c>
      <c r="E350" s="1004" t="s">
        <v>1274</v>
      </c>
      <c r="F350" s="1005" t="s">
        <v>55</v>
      </c>
      <c r="G350" s="1004">
        <v>245</v>
      </c>
      <c r="H350" s="1005">
        <v>213</v>
      </c>
      <c r="I350" s="1005">
        <v>213</v>
      </c>
      <c r="J350" s="1005">
        <v>0.93689999999999996</v>
      </c>
      <c r="K350" s="1024">
        <f t="shared" si="180"/>
        <v>0.32752999478351591</v>
      </c>
      <c r="L350" s="1005">
        <v>50230</v>
      </c>
      <c r="M350" s="1005">
        <f t="shared" si="165"/>
        <v>92016</v>
      </c>
      <c r="N350" s="1005">
        <f t="shared" si="166"/>
        <v>0</v>
      </c>
      <c r="O350" s="1005">
        <v>245</v>
      </c>
      <c r="P350" s="1005">
        <v>164</v>
      </c>
      <c r="Q350" s="1005">
        <v>196</v>
      </c>
      <c r="R350" s="1005">
        <v>0.97109999999999996</v>
      </c>
      <c r="S350" s="1024">
        <f t="shared" si="181"/>
        <v>0.3891702727511146</v>
      </c>
      <c r="T350" s="1005">
        <v>47485</v>
      </c>
      <c r="U350" s="1005">
        <f t="shared" si="167"/>
        <v>73210</v>
      </c>
      <c r="V350" s="1005">
        <f t="shared" si="168"/>
        <v>0</v>
      </c>
      <c r="W350" s="1005">
        <v>245</v>
      </c>
      <c r="X350" s="1005">
        <v>182.4</v>
      </c>
      <c r="Y350" s="1005">
        <v>196</v>
      </c>
      <c r="Z350" s="1005">
        <v>0.94610000000000005</v>
      </c>
      <c r="AA350" s="1024">
        <f t="shared" si="179"/>
        <v>0.25654848927875246</v>
      </c>
      <c r="AB350" s="1005">
        <v>33692</v>
      </c>
      <c r="AC350" s="1005">
        <f t="shared" si="169"/>
        <v>78797</v>
      </c>
      <c r="AD350" s="1005">
        <f t="shared" si="170"/>
        <v>0</v>
      </c>
      <c r="AE350" s="1005">
        <v>245</v>
      </c>
      <c r="AF350" s="1005">
        <v>178.2</v>
      </c>
      <c r="AG350" s="1005">
        <v>196</v>
      </c>
      <c r="AH350" s="1005">
        <v>0.95230000000000004</v>
      </c>
      <c r="AI350" s="1024">
        <f t="shared" si="160"/>
        <v>0.31604877931042807</v>
      </c>
      <c r="AJ350" s="1005">
        <v>41902</v>
      </c>
      <c r="AK350" s="1005">
        <f t="shared" si="171"/>
        <v>79548</v>
      </c>
      <c r="AL350" s="1005">
        <f t="shared" si="172"/>
        <v>0</v>
      </c>
      <c r="AM350" s="1005">
        <v>245</v>
      </c>
      <c r="AN350" s="1005">
        <v>174.6</v>
      </c>
      <c r="AO350" s="1005">
        <v>196</v>
      </c>
      <c r="AP350" s="1005">
        <v>0.9345</v>
      </c>
      <c r="AQ350" s="1024">
        <f t="shared" si="161"/>
        <v>0.25186601633226174</v>
      </c>
      <c r="AR350" s="1005">
        <v>32718</v>
      </c>
      <c r="AS350" s="1005">
        <f t="shared" si="173"/>
        <v>77941</v>
      </c>
      <c r="AT350" s="1005">
        <f t="shared" si="174"/>
        <v>0</v>
      </c>
      <c r="AU350" s="1005">
        <v>245</v>
      </c>
      <c r="AV350" s="1005">
        <v>168.4</v>
      </c>
      <c r="AW350" s="1005">
        <v>196</v>
      </c>
      <c r="AX350" s="1005">
        <v>0.94879999999999998</v>
      </c>
      <c r="AY350" s="1024">
        <f t="shared" si="182"/>
        <v>0.33560965954077593</v>
      </c>
      <c r="AZ350" s="1005">
        <v>40692</v>
      </c>
      <c r="BA350" s="1005">
        <f t="shared" si="175"/>
        <v>72749</v>
      </c>
      <c r="BB350" s="1005">
        <f t="shared" si="176"/>
        <v>0</v>
      </c>
      <c r="BC350" s="1005">
        <v>245</v>
      </c>
      <c r="BD350" s="1005">
        <v>73.8</v>
      </c>
      <c r="BE350" s="1005">
        <v>196</v>
      </c>
      <c r="BF350" s="1005">
        <v>0.55489999999999995</v>
      </c>
      <c r="BG350" s="1024">
        <f t="shared" si="183"/>
        <v>0.12936372643296326</v>
      </c>
      <c r="BH350" s="1005">
        <v>7103</v>
      </c>
      <c r="BI350" s="1005">
        <f t="shared" si="177"/>
        <v>32944</v>
      </c>
      <c r="BJ350" s="1005">
        <f t="shared" si="178"/>
        <v>0</v>
      </c>
    </row>
    <row r="351" spans="1:62">
      <c r="A351" s="569" t="s">
        <v>2671</v>
      </c>
      <c r="B351" s="1004">
        <v>345</v>
      </c>
      <c r="C351" s="1005" t="s">
        <v>1824</v>
      </c>
      <c r="D351" s="1005" t="s">
        <v>2203</v>
      </c>
      <c r="E351" s="1004" t="s">
        <v>1274</v>
      </c>
      <c r="F351" s="1005" t="s">
        <v>55</v>
      </c>
      <c r="G351" s="1004">
        <v>245</v>
      </c>
      <c r="H351" s="1005">
        <v>19.440000000000001</v>
      </c>
      <c r="I351" s="1005">
        <v>196</v>
      </c>
      <c r="J351" s="1005">
        <v>0.98409999999999997</v>
      </c>
      <c r="K351" s="1024">
        <f t="shared" si="180"/>
        <v>0.10823902606310012</v>
      </c>
      <c r="L351" s="1005">
        <v>1515</v>
      </c>
      <c r="M351" s="1005">
        <f t="shared" si="165"/>
        <v>8398</v>
      </c>
      <c r="N351" s="1005">
        <f t="shared" si="166"/>
        <v>0</v>
      </c>
      <c r="O351" s="1005">
        <v>245</v>
      </c>
      <c r="P351" s="1005">
        <v>164.88</v>
      </c>
      <c r="Q351" s="1005">
        <v>196</v>
      </c>
      <c r="R351" s="1005">
        <v>0.96679999999999999</v>
      </c>
      <c r="S351" s="1024">
        <f t="shared" si="181"/>
        <v>0.38899258111471097</v>
      </c>
      <c r="T351" s="1005">
        <v>47718</v>
      </c>
      <c r="U351" s="1005">
        <f t="shared" si="167"/>
        <v>73602</v>
      </c>
      <c r="V351" s="1005">
        <f t="shared" si="168"/>
        <v>0</v>
      </c>
      <c r="W351" s="1005">
        <v>245</v>
      </c>
      <c r="X351" s="1005">
        <v>154.80000000000001</v>
      </c>
      <c r="Y351" s="1005">
        <v>196</v>
      </c>
      <c r="Z351" s="1005">
        <v>0.94879999999999998</v>
      </c>
      <c r="AA351" s="1024">
        <f t="shared" si="179"/>
        <v>0.4379037467700258</v>
      </c>
      <c r="AB351" s="1005">
        <v>48807</v>
      </c>
      <c r="AC351" s="1005">
        <f t="shared" si="169"/>
        <v>66874</v>
      </c>
      <c r="AD351" s="1005">
        <f t="shared" si="170"/>
        <v>0</v>
      </c>
      <c r="AE351" s="1005">
        <v>245</v>
      </c>
      <c r="AF351" s="1005">
        <v>159.84</v>
      </c>
      <c r="AG351" s="1005">
        <v>196</v>
      </c>
      <c r="AH351" s="1005">
        <v>0.96750000000000003</v>
      </c>
      <c r="AI351" s="1024">
        <f t="shared" si="160"/>
        <v>0.43258984791242855</v>
      </c>
      <c r="AJ351" s="1005">
        <v>51444</v>
      </c>
      <c r="AK351" s="1005">
        <f t="shared" si="171"/>
        <v>71353</v>
      </c>
      <c r="AL351" s="1005">
        <f t="shared" si="172"/>
        <v>0</v>
      </c>
      <c r="AM351" s="1005">
        <v>245</v>
      </c>
      <c r="AN351" s="1005">
        <v>159.36000000000001</v>
      </c>
      <c r="AO351" s="1005">
        <v>196</v>
      </c>
      <c r="AP351" s="1005">
        <v>0.98060000000000003</v>
      </c>
      <c r="AQ351" s="1024">
        <f t="shared" si="161"/>
        <v>0.31314775229952063</v>
      </c>
      <c r="AR351" s="1005">
        <v>37128</v>
      </c>
      <c r="AS351" s="1005">
        <f t="shared" si="173"/>
        <v>71138</v>
      </c>
      <c r="AT351" s="1005">
        <f t="shared" si="174"/>
        <v>0</v>
      </c>
      <c r="AU351" s="1005">
        <v>245</v>
      </c>
      <c r="AV351" s="1005">
        <v>163.68</v>
      </c>
      <c r="AW351" s="1005">
        <v>196</v>
      </c>
      <c r="AX351" s="1005">
        <v>0.98480000000000001</v>
      </c>
      <c r="AY351" s="1024">
        <f t="shared" si="182"/>
        <v>0.35753197295536004</v>
      </c>
      <c r="AZ351" s="1005">
        <v>42135</v>
      </c>
      <c r="BA351" s="1005">
        <f t="shared" si="175"/>
        <v>70710</v>
      </c>
      <c r="BB351" s="1005">
        <f t="shared" si="176"/>
        <v>0</v>
      </c>
      <c r="BC351" s="1005">
        <v>245</v>
      </c>
      <c r="BD351" s="1005">
        <v>145.44</v>
      </c>
      <c r="BE351" s="1005">
        <v>196</v>
      </c>
      <c r="BF351" s="1005">
        <v>0.98650000000000004</v>
      </c>
      <c r="BG351" s="1024">
        <f t="shared" si="183"/>
        <v>0.31874911281450724</v>
      </c>
      <c r="BH351" s="1005">
        <v>34491</v>
      </c>
      <c r="BI351" s="1005">
        <f t="shared" si="177"/>
        <v>64924</v>
      </c>
      <c r="BJ351" s="1005">
        <f t="shared" si="178"/>
        <v>0</v>
      </c>
    </row>
    <row r="352" spans="1:62">
      <c r="A352" s="569" t="s">
        <v>2672</v>
      </c>
      <c r="B352" s="1004">
        <v>346</v>
      </c>
      <c r="C352" s="1005" t="s">
        <v>754</v>
      </c>
      <c r="D352" s="1005" t="s">
        <v>2011</v>
      </c>
      <c r="E352" s="1004" t="s">
        <v>1274</v>
      </c>
      <c r="F352" s="1005" t="s">
        <v>55</v>
      </c>
      <c r="G352" s="1004">
        <v>245</v>
      </c>
      <c r="H352" s="1005">
        <v>110.4</v>
      </c>
      <c r="I352" s="1005">
        <v>196</v>
      </c>
      <c r="J352" s="1005">
        <v>0.75880000000000003</v>
      </c>
      <c r="K352" s="1024">
        <f t="shared" si="180"/>
        <v>0.19389090177133655</v>
      </c>
      <c r="L352" s="1005">
        <v>15412</v>
      </c>
      <c r="M352" s="1005">
        <f t="shared" si="165"/>
        <v>47693</v>
      </c>
      <c r="N352" s="1005">
        <f t="shared" si="166"/>
        <v>0</v>
      </c>
      <c r="O352" s="1005">
        <v>245</v>
      </c>
      <c r="P352" s="1005">
        <v>107.2</v>
      </c>
      <c r="Q352" s="1005">
        <v>196</v>
      </c>
      <c r="R352" s="1005">
        <v>0.73540000000000005</v>
      </c>
      <c r="S352" s="1024">
        <f t="shared" si="181"/>
        <v>8.7766811105761511E-2</v>
      </c>
      <c r="T352" s="1005">
        <v>7000</v>
      </c>
      <c r="U352" s="1005">
        <f t="shared" si="167"/>
        <v>47854</v>
      </c>
      <c r="V352" s="1005">
        <f t="shared" si="168"/>
        <v>0</v>
      </c>
      <c r="W352" s="1005">
        <v>245</v>
      </c>
      <c r="X352" s="1005">
        <v>165.6</v>
      </c>
      <c r="Y352" s="1005">
        <v>196</v>
      </c>
      <c r="Z352" s="1005">
        <v>0.73050000000000004</v>
      </c>
      <c r="AA352" s="1024">
        <f t="shared" si="179"/>
        <v>0.38452764358561459</v>
      </c>
      <c r="AB352" s="1005">
        <v>45848</v>
      </c>
      <c r="AC352" s="1005">
        <f t="shared" si="169"/>
        <v>71539</v>
      </c>
      <c r="AD352" s="1005">
        <f t="shared" si="170"/>
        <v>0</v>
      </c>
      <c r="AE352" s="1005">
        <v>245</v>
      </c>
      <c r="AF352" s="1005">
        <v>139.19999999999999</v>
      </c>
      <c r="AG352" s="1005">
        <v>196</v>
      </c>
      <c r="AH352" s="1005">
        <v>0.72750000000000004</v>
      </c>
      <c r="AI352" s="1024">
        <f t="shared" si="160"/>
        <v>0.44528642936596224</v>
      </c>
      <c r="AJ352" s="1005">
        <v>46116</v>
      </c>
      <c r="AK352" s="1005">
        <f t="shared" si="171"/>
        <v>62139</v>
      </c>
      <c r="AL352" s="1005">
        <f t="shared" si="172"/>
        <v>0</v>
      </c>
      <c r="AM352" s="1005">
        <v>245</v>
      </c>
      <c r="AN352" s="1005">
        <v>113.12</v>
      </c>
      <c r="AO352" s="1005">
        <v>196</v>
      </c>
      <c r="AP352" s="1005">
        <v>0.69350000000000001</v>
      </c>
      <c r="AQ352" s="1024">
        <f t="shared" si="161"/>
        <v>0.52358994540006998</v>
      </c>
      <c r="AR352" s="1005">
        <v>44066</v>
      </c>
      <c r="AS352" s="1005">
        <f t="shared" si="173"/>
        <v>50497</v>
      </c>
      <c r="AT352" s="1005">
        <f t="shared" si="174"/>
        <v>0</v>
      </c>
      <c r="AU352" s="1005">
        <v>245</v>
      </c>
      <c r="AV352" s="1005">
        <v>121.28</v>
      </c>
      <c r="AW352" s="1005">
        <v>196</v>
      </c>
      <c r="AX352" s="1005">
        <v>0.74390000000000001</v>
      </c>
      <c r="AY352" s="1024">
        <f t="shared" si="182"/>
        <v>0.46380277044854878</v>
      </c>
      <c r="AZ352" s="1005">
        <v>40500</v>
      </c>
      <c r="BA352" s="1005">
        <f t="shared" si="175"/>
        <v>52393</v>
      </c>
      <c r="BB352" s="1005">
        <f t="shared" si="176"/>
        <v>0</v>
      </c>
      <c r="BC352" s="1005">
        <v>245</v>
      </c>
      <c r="BD352" s="1005">
        <v>116.16</v>
      </c>
      <c r="BE352" s="1005">
        <v>196</v>
      </c>
      <c r="BF352" s="1005">
        <v>0.83789999999999998</v>
      </c>
      <c r="BG352" s="1024">
        <f t="shared" si="183"/>
        <v>0.41236688734855892</v>
      </c>
      <c r="BH352" s="1005">
        <v>35638</v>
      </c>
      <c r="BI352" s="1005">
        <f t="shared" si="177"/>
        <v>51854</v>
      </c>
      <c r="BJ352" s="1005">
        <f t="shared" si="178"/>
        <v>0</v>
      </c>
    </row>
    <row r="353" spans="1:62">
      <c r="A353" s="569" t="s">
        <v>2673</v>
      </c>
      <c r="B353" s="1004">
        <v>347</v>
      </c>
      <c r="C353" s="1005" t="s">
        <v>756</v>
      </c>
      <c r="D353" s="1005" t="s">
        <v>2011</v>
      </c>
      <c r="E353" s="1004" t="s">
        <v>1274</v>
      </c>
      <c r="F353" s="1005" t="s">
        <v>55</v>
      </c>
      <c r="G353" s="1004">
        <v>245</v>
      </c>
      <c r="H353" s="1005">
        <v>126.2</v>
      </c>
      <c r="I353" s="1005">
        <v>196</v>
      </c>
      <c r="J353" s="1005">
        <v>0.97840000000000005</v>
      </c>
      <c r="K353" s="1024">
        <f t="shared" si="180"/>
        <v>0.33374053530551151</v>
      </c>
      <c r="L353" s="1005">
        <v>30325</v>
      </c>
      <c r="M353" s="1005">
        <f t="shared" si="165"/>
        <v>54518</v>
      </c>
      <c r="N353" s="1005">
        <f t="shared" si="166"/>
        <v>0</v>
      </c>
      <c r="O353" s="1005">
        <v>245</v>
      </c>
      <c r="P353" s="1005">
        <v>131.19999999999999</v>
      </c>
      <c r="Q353" s="1005">
        <v>196</v>
      </c>
      <c r="R353" s="1005">
        <v>0.91420000000000001</v>
      </c>
      <c r="S353" s="1024">
        <f t="shared" si="181"/>
        <v>0.2924821334906898</v>
      </c>
      <c r="T353" s="1005">
        <v>28550</v>
      </c>
      <c r="U353" s="1005">
        <f t="shared" si="167"/>
        <v>58568</v>
      </c>
      <c r="V353" s="1005">
        <f t="shared" si="168"/>
        <v>0</v>
      </c>
      <c r="W353" s="1005">
        <v>245</v>
      </c>
      <c r="X353" s="1005">
        <v>116.2</v>
      </c>
      <c r="Y353" s="1005">
        <v>196</v>
      </c>
      <c r="Z353" s="1005">
        <v>0.92320000000000002</v>
      </c>
      <c r="AA353" s="1024">
        <f t="shared" si="179"/>
        <v>0.2417766303308472</v>
      </c>
      <c r="AB353" s="1005">
        <v>20228</v>
      </c>
      <c r="AC353" s="1005">
        <f t="shared" si="169"/>
        <v>50198</v>
      </c>
      <c r="AD353" s="1005">
        <f t="shared" si="170"/>
        <v>0</v>
      </c>
      <c r="AE353" s="1005">
        <v>245</v>
      </c>
      <c r="AF353" s="1005">
        <v>115.4</v>
      </c>
      <c r="AG353" s="1005">
        <v>196</v>
      </c>
      <c r="AH353" s="1005">
        <v>0.98140000000000005</v>
      </c>
      <c r="AI353" s="1024">
        <f t="shared" si="160"/>
        <v>0.24071252865209369</v>
      </c>
      <c r="AJ353" s="1005">
        <v>20667</v>
      </c>
      <c r="AK353" s="1005">
        <f t="shared" si="171"/>
        <v>51515</v>
      </c>
      <c r="AL353" s="1005">
        <f t="shared" si="172"/>
        <v>0</v>
      </c>
      <c r="AM353" s="1005">
        <v>245</v>
      </c>
      <c r="AN353" s="1005">
        <v>108.6</v>
      </c>
      <c r="AO353" s="1005">
        <v>196</v>
      </c>
      <c r="AP353" s="1005">
        <v>0.94259999999999999</v>
      </c>
      <c r="AQ353" s="1024">
        <f t="shared" si="161"/>
        <v>0.11813352739658212</v>
      </c>
      <c r="AR353" s="1005">
        <v>9545</v>
      </c>
      <c r="AS353" s="1005">
        <f t="shared" si="173"/>
        <v>48479</v>
      </c>
      <c r="AT353" s="1005">
        <f t="shared" si="174"/>
        <v>0</v>
      </c>
      <c r="AU353" s="1005">
        <v>245</v>
      </c>
      <c r="AV353" s="1005">
        <v>101.2</v>
      </c>
      <c r="AW353" s="1005">
        <v>196</v>
      </c>
      <c r="AX353" s="1005">
        <v>0.97619999999999996</v>
      </c>
      <c r="AY353" s="1024">
        <f t="shared" si="182"/>
        <v>0.16205533596837945</v>
      </c>
      <c r="AZ353" s="1005">
        <v>11808</v>
      </c>
      <c r="BA353" s="1005">
        <f t="shared" si="175"/>
        <v>43718</v>
      </c>
      <c r="BB353" s="1005">
        <f t="shared" si="176"/>
        <v>0</v>
      </c>
      <c r="BC353" s="1005">
        <v>245</v>
      </c>
      <c r="BD353" s="1005">
        <v>4.2</v>
      </c>
      <c r="BE353" s="1005">
        <v>196</v>
      </c>
      <c r="BF353" s="1005">
        <v>0.99109999999999998</v>
      </c>
      <c r="BG353" s="1024">
        <f t="shared" si="183"/>
        <v>0.54339477726574492</v>
      </c>
      <c r="BH353" s="1005">
        <v>1698</v>
      </c>
      <c r="BI353" s="1005">
        <f t="shared" si="177"/>
        <v>1875</v>
      </c>
      <c r="BJ353" s="1005">
        <f t="shared" si="178"/>
        <v>0</v>
      </c>
    </row>
    <row r="354" spans="1:62">
      <c r="A354" s="569" t="s">
        <v>2674</v>
      </c>
      <c r="B354" s="1004">
        <v>348</v>
      </c>
      <c r="C354" s="1005" t="s">
        <v>1767</v>
      </c>
      <c r="D354" s="1005" t="s">
        <v>2011</v>
      </c>
      <c r="E354" s="1004" t="s">
        <v>1274</v>
      </c>
      <c r="F354" s="1005" t="s">
        <v>55</v>
      </c>
      <c r="G354" s="1004">
        <v>245</v>
      </c>
      <c r="H354" s="1005">
        <v>198</v>
      </c>
      <c r="I354" s="1005">
        <v>198</v>
      </c>
      <c r="J354" s="1005">
        <v>0.98180000000000001</v>
      </c>
      <c r="K354" s="1024">
        <f t="shared" si="180"/>
        <v>0.4148148148148148</v>
      </c>
      <c r="L354" s="1005">
        <v>59136</v>
      </c>
      <c r="M354" s="1005">
        <f t="shared" si="165"/>
        <v>85536</v>
      </c>
      <c r="N354" s="1005">
        <f t="shared" si="166"/>
        <v>0</v>
      </c>
      <c r="O354" s="1005">
        <v>245</v>
      </c>
      <c r="P354" s="1005">
        <v>268.08</v>
      </c>
      <c r="Q354" s="1005">
        <v>268.08</v>
      </c>
      <c r="R354" s="1005">
        <v>0.98250000000000004</v>
      </c>
      <c r="S354" s="1024">
        <f t="shared" si="181"/>
        <v>0.3657981648873872</v>
      </c>
      <c r="T354" s="1005">
        <v>72959</v>
      </c>
      <c r="U354" s="1005">
        <f t="shared" si="167"/>
        <v>119671</v>
      </c>
      <c r="V354" s="1005">
        <f t="shared" si="168"/>
        <v>0</v>
      </c>
      <c r="W354" s="1005">
        <v>245</v>
      </c>
      <c r="X354" s="1005">
        <v>241.68</v>
      </c>
      <c r="Y354" s="1005">
        <v>241.68</v>
      </c>
      <c r="Z354" s="1005">
        <v>0.98729999999999996</v>
      </c>
      <c r="AA354" s="1024">
        <f t="shared" si="179"/>
        <v>0.50194931773879137</v>
      </c>
      <c r="AB354" s="1005">
        <v>87344</v>
      </c>
      <c r="AC354" s="1005">
        <f t="shared" si="169"/>
        <v>104406</v>
      </c>
      <c r="AD354" s="1005">
        <f t="shared" si="170"/>
        <v>0</v>
      </c>
      <c r="AE354" s="1005">
        <v>245</v>
      </c>
      <c r="AF354" s="1005">
        <v>242.04</v>
      </c>
      <c r="AG354" s="1005">
        <v>242.04</v>
      </c>
      <c r="AH354" s="1005">
        <v>0.98680000000000001</v>
      </c>
      <c r="AI354" s="1024">
        <f t="shared" si="160"/>
        <v>0.48300245405096115</v>
      </c>
      <c r="AJ354" s="1005">
        <v>86978</v>
      </c>
      <c r="AK354" s="1005">
        <f t="shared" si="171"/>
        <v>108047</v>
      </c>
      <c r="AL354" s="1005">
        <f t="shared" si="172"/>
        <v>0</v>
      </c>
      <c r="AM354" s="1005">
        <v>245</v>
      </c>
      <c r="AN354" s="1005">
        <v>173.16</v>
      </c>
      <c r="AO354" s="1005">
        <v>196</v>
      </c>
      <c r="AP354" s="1005">
        <v>0.98819999999999997</v>
      </c>
      <c r="AQ354" s="1024">
        <f t="shared" si="161"/>
        <v>0.82561624900334585</v>
      </c>
      <c r="AR354" s="1005">
        <v>106365</v>
      </c>
      <c r="AS354" s="1005">
        <f t="shared" si="173"/>
        <v>77299</v>
      </c>
      <c r="AT354" s="1005">
        <f t="shared" si="174"/>
        <v>29066</v>
      </c>
      <c r="AU354" s="1005">
        <v>245</v>
      </c>
      <c r="AV354" s="1005">
        <v>208.44</v>
      </c>
      <c r="AW354" s="1005">
        <v>208.44</v>
      </c>
      <c r="AX354" s="1005">
        <v>0.97929999999999995</v>
      </c>
      <c r="AY354" s="1024">
        <f t="shared" si="182"/>
        <v>0.21219802127977144</v>
      </c>
      <c r="AZ354" s="1005">
        <v>31846</v>
      </c>
      <c r="BA354" s="1005">
        <f t="shared" si="175"/>
        <v>90046</v>
      </c>
      <c r="BB354" s="1005">
        <f t="shared" si="176"/>
        <v>0</v>
      </c>
      <c r="BC354" s="1005">
        <v>245</v>
      </c>
      <c r="BD354" s="1005">
        <v>24.84</v>
      </c>
      <c r="BE354" s="1005">
        <v>196</v>
      </c>
      <c r="BF354" s="1005">
        <v>0.66749999999999998</v>
      </c>
      <c r="BG354" s="1024">
        <f t="shared" si="183"/>
        <v>0.17872448184509895</v>
      </c>
      <c r="BH354" s="1005">
        <v>3303</v>
      </c>
      <c r="BI354" s="1005">
        <f t="shared" si="177"/>
        <v>11089</v>
      </c>
      <c r="BJ354" s="1005">
        <f t="shared" si="178"/>
        <v>0</v>
      </c>
    </row>
    <row r="355" spans="1:62">
      <c r="A355" s="569" t="s">
        <v>2675</v>
      </c>
      <c r="B355" s="1004">
        <v>349</v>
      </c>
      <c r="C355" s="1005" t="s">
        <v>978</v>
      </c>
      <c r="D355" s="1005" t="s">
        <v>2203</v>
      </c>
      <c r="E355" s="1004" t="s">
        <v>1274</v>
      </c>
      <c r="F355" s="1005" t="s">
        <v>55</v>
      </c>
      <c r="G355" s="1004">
        <v>245</v>
      </c>
      <c r="H355" s="1005">
        <v>181.92</v>
      </c>
      <c r="I355" s="1005">
        <v>196</v>
      </c>
      <c r="J355" s="1005">
        <v>0.98299999999999998</v>
      </c>
      <c r="K355" s="1024">
        <f t="shared" si="180"/>
        <v>0.43323377797322388</v>
      </c>
      <c r="L355" s="1005">
        <v>56746</v>
      </c>
      <c r="M355" s="1005">
        <f t="shared" si="165"/>
        <v>78589</v>
      </c>
      <c r="N355" s="1005">
        <f t="shared" si="166"/>
        <v>0</v>
      </c>
      <c r="O355" s="1005">
        <v>245</v>
      </c>
      <c r="P355" s="1005">
        <v>180.16</v>
      </c>
      <c r="Q355" s="1005">
        <v>196</v>
      </c>
      <c r="R355" s="1005">
        <v>0.98109999999999997</v>
      </c>
      <c r="S355" s="1024">
        <f t="shared" si="181"/>
        <v>0.34667511793578942</v>
      </c>
      <c r="T355" s="1005">
        <v>46468</v>
      </c>
      <c r="U355" s="1005">
        <f t="shared" si="167"/>
        <v>80423</v>
      </c>
      <c r="V355" s="1005">
        <f t="shared" si="168"/>
        <v>0</v>
      </c>
      <c r="W355" s="1005">
        <v>245</v>
      </c>
      <c r="X355" s="1005">
        <v>186.72</v>
      </c>
      <c r="Y355" s="1005">
        <v>196</v>
      </c>
      <c r="Z355" s="1005">
        <v>0.97860000000000003</v>
      </c>
      <c r="AA355" s="1024">
        <f t="shared" si="179"/>
        <v>0.44127273160049513</v>
      </c>
      <c r="AB355" s="1005">
        <v>59324</v>
      </c>
      <c r="AC355" s="1005">
        <f t="shared" si="169"/>
        <v>80663</v>
      </c>
      <c r="AD355" s="1005">
        <f t="shared" si="170"/>
        <v>0</v>
      </c>
      <c r="AE355" s="1005">
        <v>245</v>
      </c>
      <c r="AF355" s="1005">
        <v>163.19999999999999</v>
      </c>
      <c r="AG355" s="1005">
        <v>196</v>
      </c>
      <c r="AH355" s="1005">
        <v>0.97199999999999998</v>
      </c>
      <c r="AI355" s="1024">
        <f t="shared" si="160"/>
        <v>0.29191044697448876</v>
      </c>
      <c r="AJ355" s="1005">
        <v>35444</v>
      </c>
      <c r="AK355" s="1005">
        <f t="shared" si="171"/>
        <v>72852</v>
      </c>
      <c r="AL355" s="1005">
        <f t="shared" si="172"/>
        <v>0</v>
      </c>
      <c r="AM355" s="1005">
        <v>245</v>
      </c>
      <c r="AN355" s="1005">
        <v>147.68</v>
      </c>
      <c r="AO355" s="1005">
        <v>196</v>
      </c>
      <c r="AP355" s="1005">
        <v>0.95079999999999998</v>
      </c>
      <c r="AQ355" s="1024">
        <f t="shared" si="161"/>
        <v>0.26109926723284288</v>
      </c>
      <c r="AR355" s="1005">
        <v>28688</v>
      </c>
      <c r="AS355" s="1005">
        <f t="shared" si="173"/>
        <v>65924</v>
      </c>
      <c r="AT355" s="1005">
        <f t="shared" si="174"/>
        <v>0</v>
      </c>
      <c r="AU355" s="1005">
        <v>245</v>
      </c>
      <c r="AV355" s="1005">
        <v>83.2</v>
      </c>
      <c r="AW355" s="1005">
        <v>196</v>
      </c>
      <c r="AX355" s="1005">
        <v>0.9476</v>
      </c>
      <c r="AY355" s="1024">
        <f t="shared" si="182"/>
        <v>0.39179353632478631</v>
      </c>
      <c r="AZ355" s="1005">
        <v>23470</v>
      </c>
      <c r="BA355" s="1005">
        <f t="shared" si="175"/>
        <v>35942</v>
      </c>
      <c r="BB355" s="1005">
        <f t="shared" si="176"/>
        <v>0</v>
      </c>
      <c r="BC355" s="1005">
        <v>245</v>
      </c>
      <c r="BD355" s="1005">
        <v>108</v>
      </c>
      <c r="BE355" s="1005">
        <v>196</v>
      </c>
      <c r="BF355" s="1005">
        <v>0.92579999999999996</v>
      </c>
      <c r="BG355" s="1024">
        <f t="shared" si="183"/>
        <v>0.28569295101553166</v>
      </c>
      <c r="BH355" s="1005">
        <v>22956</v>
      </c>
      <c r="BI355" s="1005">
        <f t="shared" si="177"/>
        <v>48211</v>
      </c>
      <c r="BJ355" s="1005">
        <f t="shared" si="178"/>
        <v>0</v>
      </c>
    </row>
    <row r="356" spans="1:62">
      <c r="A356" s="569" t="s">
        <v>2676</v>
      </c>
      <c r="B356" s="1004">
        <v>350</v>
      </c>
      <c r="C356" s="1005" t="s">
        <v>1930</v>
      </c>
      <c r="D356" s="1005" t="s">
        <v>2051</v>
      </c>
      <c r="E356" s="1004" t="s">
        <v>1274</v>
      </c>
      <c r="F356" s="1005" t="s">
        <v>55</v>
      </c>
      <c r="G356" s="1004">
        <v>247</v>
      </c>
      <c r="H356" s="1005">
        <v>40.96</v>
      </c>
      <c r="I356" s="1005">
        <v>197.6</v>
      </c>
      <c r="J356" s="1005">
        <v>0.97640000000000005</v>
      </c>
      <c r="K356" s="1024">
        <f t="shared" si="180"/>
        <v>0.4433865017361111</v>
      </c>
      <c r="L356" s="1005">
        <v>13076</v>
      </c>
      <c r="M356" s="1005">
        <f t="shared" si="165"/>
        <v>17695</v>
      </c>
      <c r="N356" s="1005">
        <f t="shared" si="166"/>
        <v>0</v>
      </c>
      <c r="O356" s="1005">
        <v>247</v>
      </c>
      <c r="P356" s="1005">
        <v>39.68</v>
      </c>
      <c r="Q356" s="1005">
        <v>197.6</v>
      </c>
      <c r="R356" s="1005">
        <v>0.97599999999999998</v>
      </c>
      <c r="S356" s="1024">
        <f t="shared" si="181"/>
        <v>0.37653377558099205</v>
      </c>
      <c r="T356" s="1005">
        <v>11116</v>
      </c>
      <c r="U356" s="1005">
        <f t="shared" si="167"/>
        <v>17713</v>
      </c>
      <c r="V356" s="1005">
        <f t="shared" si="168"/>
        <v>0</v>
      </c>
      <c r="W356" s="1005">
        <v>247</v>
      </c>
      <c r="X356" s="1005">
        <v>38.4</v>
      </c>
      <c r="Y356" s="1005">
        <v>197.6</v>
      </c>
      <c r="Z356" s="1005">
        <v>0.97529999999999994</v>
      </c>
      <c r="AA356" s="1024">
        <f t="shared" si="179"/>
        <v>0.34302662037037035</v>
      </c>
      <c r="AB356" s="1005">
        <v>9484</v>
      </c>
      <c r="AC356" s="1005">
        <f t="shared" si="169"/>
        <v>16589</v>
      </c>
      <c r="AD356" s="1005">
        <f t="shared" si="170"/>
        <v>0</v>
      </c>
      <c r="AE356" s="1005">
        <v>247</v>
      </c>
      <c r="AF356" s="1005">
        <v>41.12</v>
      </c>
      <c r="AG356" s="1005">
        <v>197.6</v>
      </c>
      <c r="AH356" s="1005">
        <v>0.97589999999999999</v>
      </c>
      <c r="AI356" s="1024">
        <f t="shared" si="160"/>
        <v>0.37315384293544207</v>
      </c>
      <c r="AJ356" s="1005">
        <v>11416</v>
      </c>
      <c r="AK356" s="1005">
        <f t="shared" si="171"/>
        <v>18356</v>
      </c>
      <c r="AL356" s="1005">
        <f t="shared" si="172"/>
        <v>0</v>
      </c>
      <c r="AM356" s="1005">
        <v>247</v>
      </c>
      <c r="AN356" s="1005">
        <v>18.88</v>
      </c>
      <c r="AO356" s="1005">
        <v>197.6</v>
      </c>
      <c r="AP356" s="1005">
        <v>0.96779999999999999</v>
      </c>
      <c r="AQ356" s="1024">
        <f t="shared" si="161"/>
        <v>0.81570644250045565</v>
      </c>
      <c r="AR356" s="1005">
        <v>11458</v>
      </c>
      <c r="AS356" s="1005">
        <f t="shared" si="173"/>
        <v>8428</v>
      </c>
      <c r="AT356" s="1005">
        <f t="shared" si="174"/>
        <v>3030</v>
      </c>
      <c r="AU356" s="1005">
        <v>247</v>
      </c>
      <c r="AV356" s="1005">
        <v>52.96</v>
      </c>
      <c r="AW356" s="1005">
        <v>197.6</v>
      </c>
      <c r="AX356" s="1005">
        <v>0.97489999999999999</v>
      </c>
      <c r="AY356" s="1024">
        <f t="shared" si="182"/>
        <v>0.25296869754951329</v>
      </c>
      <c r="AZ356" s="1005">
        <v>9646</v>
      </c>
      <c r="BA356" s="1005">
        <f t="shared" si="175"/>
        <v>22879</v>
      </c>
      <c r="BB356" s="1005">
        <f t="shared" si="176"/>
        <v>0</v>
      </c>
      <c r="BC356" s="1005">
        <v>247</v>
      </c>
      <c r="BD356" s="1005">
        <v>33.92</v>
      </c>
      <c r="BE356" s="1005">
        <v>197.6</v>
      </c>
      <c r="BF356" s="1005">
        <v>0.9486</v>
      </c>
      <c r="BG356" s="1024">
        <f t="shared" si="183"/>
        <v>0.3814319588151755</v>
      </c>
      <c r="BH356" s="1005">
        <v>9626</v>
      </c>
      <c r="BI356" s="1005">
        <f t="shared" si="177"/>
        <v>15142</v>
      </c>
      <c r="BJ356" s="1005">
        <f t="shared" si="178"/>
        <v>0</v>
      </c>
    </row>
    <row r="357" spans="1:62">
      <c r="A357" s="569" t="s">
        <v>2677</v>
      </c>
      <c r="B357" s="1004">
        <v>351</v>
      </c>
      <c r="C357" s="1005" t="s">
        <v>1714</v>
      </c>
      <c r="D357" s="1005" t="s">
        <v>2054</v>
      </c>
      <c r="E357" s="1004" t="s">
        <v>1274</v>
      </c>
      <c r="F357" s="1005" t="s">
        <v>55</v>
      </c>
      <c r="G357" s="1004">
        <v>250</v>
      </c>
      <c r="H357" s="1005">
        <v>3.2</v>
      </c>
      <c r="I357" s="1005">
        <v>250</v>
      </c>
      <c r="J357" s="1005">
        <v>0.84689999999999999</v>
      </c>
      <c r="K357" s="1024">
        <f t="shared" si="180"/>
        <v>0.17578125</v>
      </c>
      <c r="L357" s="1005">
        <v>405</v>
      </c>
      <c r="M357" s="1005">
        <f t="shared" si="165"/>
        <v>1382</v>
      </c>
      <c r="N357" s="1005">
        <f t="shared" si="166"/>
        <v>0</v>
      </c>
      <c r="O357" s="1005">
        <v>250</v>
      </c>
      <c r="P357" s="1005">
        <v>5.6</v>
      </c>
      <c r="Q357" s="1005">
        <v>250</v>
      </c>
      <c r="R357" s="1005">
        <v>0.65159999999999996</v>
      </c>
      <c r="S357" s="1024">
        <f t="shared" si="181"/>
        <v>7.4404761904761918E-2</v>
      </c>
      <c r="T357" s="1005">
        <v>310</v>
      </c>
      <c r="U357" s="1005">
        <f t="shared" si="167"/>
        <v>2500</v>
      </c>
      <c r="V357" s="1005">
        <f t="shared" si="168"/>
        <v>0</v>
      </c>
      <c r="W357" s="1005">
        <v>250</v>
      </c>
      <c r="X357" s="1005">
        <v>6</v>
      </c>
      <c r="Y357" s="1005">
        <v>250</v>
      </c>
      <c r="Z357" s="1005">
        <v>0.88829999999999998</v>
      </c>
      <c r="AA357" s="1024">
        <f t="shared" si="179"/>
        <v>4.5601851851851852E-2</v>
      </c>
      <c r="AB357" s="1005">
        <v>197</v>
      </c>
      <c r="AC357" s="1005">
        <f t="shared" si="169"/>
        <v>2592</v>
      </c>
      <c r="AD357" s="1005">
        <f t="shared" si="170"/>
        <v>0</v>
      </c>
      <c r="AE357" s="1005">
        <v>250</v>
      </c>
      <c r="AF357" s="1005">
        <v>1.2</v>
      </c>
      <c r="AG357" s="1005">
        <v>250</v>
      </c>
      <c r="AH357" s="1005">
        <v>0.80669999999999997</v>
      </c>
      <c r="AI357" s="1024">
        <f t="shared" si="160"/>
        <v>0.23185483870967744</v>
      </c>
      <c r="AJ357" s="1005">
        <v>207</v>
      </c>
      <c r="AK357" s="1005">
        <f t="shared" si="171"/>
        <v>536</v>
      </c>
      <c r="AL357" s="1005">
        <f t="shared" si="172"/>
        <v>0</v>
      </c>
      <c r="AM357" s="1005">
        <v>250</v>
      </c>
      <c r="AN357" s="1005">
        <v>4.2</v>
      </c>
      <c r="AO357" s="1005">
        <v>250</v>
      </c>
      <c r="AP357" s="1005">
        <v>0.51670000000000005</v>
      </c>
      <c r="AQ357" s="1024">
        <f t="shared" si="161"/>
        <v>0.17217101894521247</v>
      </c>
      <c r="AR357" s="1005">
        <v>538</v>
      </c>
      <c r="AS357" s="1005">
        <f t="shared" si="173"/>
        <v>1875</v>
      </c>
      <c r="AT357" s="1005">
        <f t="shared" si="174"/>
        <v>0</v>
      </c>
      <c r="AU357" s="1005">
        <v>250</v>
      </c>
      <c r="AV357" s="1005">
        <v>3.2</v>
      </c>
      <c r="AW357" s="1005">
        <v>250</v>
      </c>
      <c r="AX357" s="1005">
        <v>0.68510000000000004</v>
      </c>
      <c r="AY357" s="1024">
        <f t="shared" si="182"/>
        <v>0.1171875</v>
      </c>
      <c r="AZ357" s="1005">
        <v>270</v>
      </c>
      <c r="BA357" s="1005">
        <f t="shared" si="175"/>
        <v>1382</v>
      </c>
      <c r="BB357" s="1005">
        <f t="shared" si="176"/>
        <v>0</v>
      </c>
      <c r="BC357" s="1005">
        <v>250</v>
      </c>
      <c r="BD357" s="1005">
        <v>11.4</v>
      </c>
      <c r="BE357" s="1005">
        <v>250</v>
      </c>
      <c r="BF357" s="1005">
        <v>0.42680000000000001</v>
      </c>
      <c r="BG357" s="1024">
        <f t="shared" si="183"/>
        <v>9.585455574419921E-2</v>
      </c>
      <c r="BH357" s="1005">
        <v>813</v>
      </c>
      <c r="BI357" s="1005">
        <f t="shared" si="177"/>
        <v>5089</v>
      </c>
      <c r="BJ357" s="1005">
        <f t="shared" si="178"/>
        <v>0</v>
      </c>
    </row>
    <row r="358" spans="1:62">
      <c r="A358" s="569" t="s">
        <v>2678</v>
      </c>
      <c r="B358" s="1004">
        <v>352</v>
      </c>
      <c r="C358" s="1005" t="s">
        <v>1768</v>
      </c>
      <c r="D358" s="1005" t="s">
        <v>2011</v>
      </c>
      <c r="E358" s="1004" t="s">
        <v>1274</v>
      </c>
      <c r="F358" s="1005" t="s">
        <v>55</v>
      </c>
      <c r="G358" s="1004">
        <v>250</v>
      </c>
      <c r="H358" s="1005">
        <v>98.88</v>
      </c>
      <c r="I358" s="1005">
        <v>200</v>
      </c>
      <c r="J358" s="1005">
        <v>0.98070000000000002</v>
      </c>
      <c r="K358" s="1024">
        <f t="shared" si="180"/>
        <v>0.11836738133764835</v>
      </c>
      <c r="L358" s="1005">
        <v>8427</v>
      </c>
      <c r="M358" s="1005">
        <f t="shared" si="165"/>
        <v>42716</v>
      </c>
      <c r="N358" s="1005">
        <f t="shared" si="166"/>
        <v>0</v>
      </c>
      <c r="O358" s="1005">
        <v>250</v>
      </c>
      <c r="P358" s="1005">
        <v>222.24</v>
      </c>
      <c r="Q358" s="1005">
        <v>222.24</v>
      </c>
      <c r="R358" s="1005">
        <v>0.94589999999999996</v>
      </c>
      <c r="S358" s="1024">
        <f t="shared" si="181"/>
        <v>8.4912561833762973E-2</v>
      </c>
      <c r="T358" s="1005">
        <v>14040</v>
      </c>
      <c r="U358" s="1005">
        <f t="shared" si="167"/>
        <v>99208</v>
      </c>
      <c r="V358" s="1005">
        <f t="shared" si="168"/>
        <v>0</v>
      </c>
      <c r="W358" s="1005">
        <v>250</v>
      </c>
      <c r="X358" s="1005">
        <v>220.32</v>
      </c>
      <c r="Y358" s="1005">
        <v>220.32</v>
      </c>
      <c r="Z358" s="1005">
        <v>0.95430000000000004</v>
      </c>
      <c r="AA358" s="1024">
        <f t="shared" si="179"/>
        <v>0.62842305131929321</v>
      </c>
      <c r="AB358" s="1005">
        <v>99687</v>
      </c>
      <c r="AC358" s="1005">
        <f t="shared" si="169"/>
        <v>95178</v>
      </c>
      <c r="AD358" s="1005">
        <f t="shared" si="170"/>
        <v>4509</v>
      </c>
      <c r="AE358" s="1005">
        <v>250</v>
      </c>
      <c r="AF358" s="1005">
        <v>213.84</v>
      </c>
      <c r="AG358" s="1005">
        <v>213.84</v>
      </c>
      <c r="AH358" s="1005">
        <v>0.96199999999999997</v>
      </c>
      <c r="AI358" s="1024">
        <f t="shared" si="160"/>
        <v>0.52803648793792168</v>
      </c>
      <c r="AJ358" s="1005">
        <v>84009</v>
      </c>
      <c r="AK358" s="1005">
        <f t="shared" si="171"/>
        <v>95458</v>
      </c>
      <c r="AL358" s="1005">
        <f t="shared" si="172"/>
        <v>0</v>
      </c>
      <c r="AM358" s="1005">
        <v>250</v>
      </c>
      <c r="AN358" s="1005">
        <v>213.12</v>
      </c>
      <c r="AO358" s="1005">
        <v>213.12</v>
      </c>
      <c r="AP358" s="1005">
        <v>0.96460000000000001</v>
      </c>
      <c r="AQ358" s="1024">
        <f t="shared" si="161"/>
        <v>0.43798208490748813</v>
      </c>
      <c r="AR358" s="1005">
        <v>69447</v>
      </c>
      <c r="AS358" s="1005">
        <f t="shared" si="173"/>
        <v>95137</v>
      </c>
      <c r="AT358" s="1005">
        <f t="shared" si="174"/>
        <v>0</v>
      </c>
      <c r="AU358" s="1005">
        <v>250</v>
      </c>
      <c r="AV358" s="1005">
        <v>214.56</v>
      </c>
      <c r="AW358" s="1005">
        <v>214.56</v>
      </c>
      <c r="AX358" s="1005">
        <v>0.96150000000000002</v>
      </c>
      <c r="AY358" s="1024">
        <f t="shared" si="182"/>
        <v>0.58981170768083513</v>
      </c>
      <c r="AZ358" s="1005">
        <v>91116</v>
      </c>
      <c r="BA358" s="1005">
        <f t="shared" si="175"/>
        <v>92690</v>
      </c>
      <c r="BB358" s="1005">
        <f t="shared" si="176"/>
        <v>0</v>
      </c>
      <c r="BC358" s="1005">
        <v>250</v>
      </c>
      <c r="BD358" s="1005">
        <v>197.28</v>
      </c>
      <c r="BE358" s="1005">
        <v>200</v>
      </c>
      <c r="BF358" s="1005">
        <v>0.97160000000000002</v>
      </c>
      <c r="BG358" s="1024">
        <f t="shared" si="183"/>
        <v>0.49587699160191506</v>
      </c>
      <c r="BH358" s="1005">
        <v>72783</v>
      </c>
      <c r="BI358" s="1005">
        <f t="shared" si="177"/>
        <v>88066</v>
      </c>
      <c r="BJ358" s="1005">
        <f t="shared" si="178"/>
        <v>0</v>
      </c>
    </row>
    <row r="359" spans="1:62">
      <c r="A359" s="569" t="s">
        <v>2679</v>
      </c>
      <c r="B359" s="1004">
        <v>353</v>
      </c>
      <c r="C359" s="1005" t="s">
        <v>1900</v>
      </c>
      <c r="D359" s="1005" t="s">
        <v>2054</v>
      </c>
      <c r="E359" s="1004" t="s">
        <v>1274</v>
      </c>
      <c r="F359" s="1005" t="s">
        <v>55</v>
      </c>
      <c r="G359" s="1004">
        <v>250</v>
      </c>
      <c r="H359" s="1005">
        <v>168.08</v>
      </c>
      <c r="I359" s="1005">
        <v>250</v>
      </c>
      <c r="J359" s="1005">
        <v>0.82099999999999995</v>
      </c>
      <c r="K359" s="1024">
        <f t="shared" si="180"/>
        <v>0.31878007826960703</v>
      </c>
      <c r="L359" s="1005">
        <v>38578</v>
      </c>
      <c r="M359" s="1005">
        <f t="shared" si="165"/>
        <v>72611</v>
      </c>
      <c r="N359" s="1005">
        <f t="shared" si="166"/>
        <v>0</v>
      </c>
      <c r="O359" s="1005">
        <v>250</v>
      </c>
      <c r="P359" s="1005">
        <v>142.96</v>
      </c>
      <c r="Q359" s="1005">
        <v>250</v>
      </c>
      <c r="R359" s="1005">
        <v>0.82199999999999995</v>
      </c>
      <c r="S359" s="1024">
        <f t="shared" si="181"/>
        <v>0.19301962801836439</v>
      </c>
      <c r="T359" s="1005">
        <v>20530</v>
      </c>
      <c r="U359" s="1005">
        <f t="shared" si="167"/>
        <v>63817</v>
      </c>
      <c r="V359" s="1005">
        <f t="shared" si="168"/>
        <v>0</v>
      </c>
      <c r="W359" s="1005">
        <v>250</v>
      </c>
      <c r="X359" s="1005">
        <v>41.44</v>
      </c>
      <c r="Y359" s="1005">
        <v>250</v>
      </c>
      <c r="Z359" s="1005">
        <v>0.83740000000000003</v>
      </c>
      <c r="AA359" s="1024">
        <f t="shared" si="179"/>
        <v>0.12330410767910768</v>
      </c>
      <c r="AB359" s="1005">
        <v>3679</v>
      </c>
      <c r="AC359" s="1005">
        <f t="shared" si="169"/>
        <v>17902</v>
      </c>
      <c r="AD359" s="1005">
        <f t="shared" si="170"/>
        <v>0</v>
      </c>
      <c r="AE359" s="1005">
        <v>250</v>
      </c>
      <c r="AF359" s="1005">
        <v>134.47999999999999</v>
      </c>
      <c r="AG359" s="1005">
        <v>250</v>
      </c>
      <c r="AH359" s="1005">
        <v>0.8276</v>
      </c>
      <c r="AI359" s="1024">
        <f t="shared" ref="AI359:AI384" si="184">+(AJ359/(24*31*AF359))</f>
        <v>0.12818190976953042</v>
      </c>
      <c r="AJ359" s="1005">
        <v>12825</v>
      </c>
      <c r="AK359" s="1005">
        <f t="shared" si="171"/>
        <v>60032</v>
      </c>
      <c r="AL359" s="1005">
        <f t="shared" si="172"/>
        <v>0</v>
      </c>
      <c r="AM359" s="1005">
        <v>250</v>
      </c>
      <c r="AN359" s="1005">
        <v>241.76</v>
      </c>
      <c r="AO359" s="1005">
        <v>250</v>
      </c>
      <c r="AP359" s="1005">
        <v>0.79379999999999995</v>
      </c>
      <c r="AQ359" s="1024">
        <f t="shared" ref="AQ359:AQ384" si="185">+(AR359/(24*31*AN359))</f>
        <v>0.23449230730912377</v>
      </c>
      <c r="AR359" s="1005">
        <v>42178</v>
      </c>
      <c r="AS359" s="1005">
        <f t="shared" si="173"/>
        <v>107922</v>
      </c>
      <c r="AT359" s="1005">
        <f t="shared" si="174"/>
        <v>0</v>
      </c>
      <c r="AU359" s="1005">
        <v>250</v>
      </c>
      <c r="AV359" s="1005">
        <v>255.52</v>
      </c>
      <c r="AW359" s="1005">
        <v>255.52</v>
      </c>
      <c r="AX359" s="1005">
        <v>0.78749999999999998</v>
      </c>
      <c r="AY359" s="1024">
        <f t="shared" si="182"/>
        <v>0.22807521046406456</v>
      </c>
      <c r="AZ359" s="1005">
        <v>41960</v>
      </c>
      <c r="BA359" s="1005">
        <f t="shared" si="175"/>
        <v>110385</v>
      </c>
      <c r="BB359" s="1005">
        <f t="shared" si="176"/>
        <v>0</v>
      </c>
      <c r="BC359" s="1005">
        <v>250</v>
      </c>
      <c r="BD359" s="1005">
        <v>108.64</v>
      </c>
      <c r="BE359" s="1005">
        <v>250</v>
      </c>
      <c r="BF359" s="1005">
        <v>0.78549999999999998</v>
      </c>
      <c r="BG359" s="1024">
        <f t="shared" si="183"/>
        <v>0.30404007712163678</v>
      </c>
      <c r="BH359" s="1005">
        <v>24575</v>
      </c>
      <c r="BI359" s="1005">
        <f t="shared" si="177"/>
        <v>48497</v>
      </c>
      <c r="BJ359" s="1005">
        <f t="shared" si="178"/>
        <v>0</v>
      </c>
    </row>
    <row r="360" spans="1:62">
      <c r="A360" s="569" t="s">
        <v>2680</v>
      </c>
      <c r="B360" s="1004">
        <v>354</v>
      </c>
      <c r="C360" s="1005" t="s">
        <v>498</v>
      </c>
      <c r="D360" s="1005" t="s">
        <v>2203</v>
      </c>
      <c r="E360" s="1004" t="s">
        <v>1274</v>
      </c>
      <c r="F360" s="1005" t="s">
        <v>55</v>
      </c>
      <c r="G360" s="1004">
        <v>250</v>
      </c>
      <c r="H360" s="1005">
        <v>164</v>
      </c>
      <c r="I360" s="1005">
        <v>200</v>
      </c>
      <c r="J360" s="1005">
        <v>0.97819999999999996</v>
      </c>
      <c r="K360" s="1024">
        <f t="shared" si="180"/>
        <v>0.66454945799457998</v>
      </c>
      <c r="L360" s="1005">
        <v>78470</v>
      </c>
      <c r="M360" s="1005">
        <f t="shared" si="165"/>
        <v>70848</v>
      </c>
      <c r="N360" s="1005">
        <f t="shared" si="166"/>
        <v>7622</v>
      </c>
      <c r="O360" s="1005">
        <v>250</v>
      </c>
      <c r="P360" s="1005">
        <v>158.80000000000001</v>
      </c>
      <c r="Q360" s="1005">
        <v>200</v>
      </c>
      <c r="R360" s="1005">
        <v>0.97899999999999998</v>
      </c>
      <c r="S360" s="1024">
        <f t="shared" si="181"/>
        <v>0.65943162427886559</v>
      </c>
      <c r="T360" s="1005">
        <v>77910</v>
      </c>
      <c r="U360" s="1005">
        <f t="shared" si="167"/>
        <v>70888</v>
      </c>
      <c r="V360" s="1005">
        <f t="shared" si="168"/>
        <v>7022</v>
      </c>
      <c r="W360" s="1005">
        <v>250</v>
      </c>
      <c r="X360" s="1005">
        <v>182.08</v>
      </c>
      <c r="Y360" s="1005">
        <v>200</v>
      </c>
      <c r="Z360" s="1005">
        <v>0.97330000000000005</v>
      </c>
      <c r="AA360" s="1024">
        <f t="shared" si="179"/>
        <v>0.5436255125951962</v>
      </c>
      <c r="AB360" s="1005">
        <v>71268</v>
      </c>
      <c r="AC360" s="1005">
        <f t="shared" si="169"/>
        <v>78659</v>
      </c>
      <c r="AD360" s="1005">
        <f t="shared" si="170"/>
        <v>0</v>
      </c>
      <c r="AE360" s="1005">
        <v>250</v>
      </c>
      <c r="AF360" s="1005">
        <v>167.2</v>
      </c>
      <c r="AG360" s="1005">
        <v>200</v>
      </c>
      <c r="AH360" s="1005">
        <v>0.96970000000000001</v>
      </c>
      <c r="AI360" s="1024">
        <f t="shared" si="184"/>
        <v>0.64914853115192683</v>
      </c>
      <c r="AJ360" s="1005">
        <v>80752</v>
      </c>
      <c r="AK360" s="1005">
        <f t="shared" si="171"/>
        <v>74638</v>
      </c>
      <c r="AL360" s="1005">
        <f t="shared" si="172"/>
        <v>6114</v>
      </c>
      <c r="AM360" s="1005">
        <v>250</v>
      </c>
      <c r="AN360" s="1005">
        <v>145.91999999999999</v>
      </c>
      <c r="AO360" s="1005">
        <v>200</v>
      </c>
      <c r="AP360" s="1005">
        <v>0.96140000000000003</v>
      </c>
      <c r="AQ360" s="1024">
        <f t="shared" si="185"/>
        <v>0.70002638063572908</v>
      </c>
      <c r="AR360" s="1005">
        <v>75998</v>
      </c>
      <c r="AS360" s="1005">
        <f t="shared" si="173"/>
        <v>65139</v>
      </c>
      <c r="AT360" s="1005">
        <f t="shared" si="174"/>
        <v>10859</v>
      </c>
      <c r="AU360" s="1005">
        <v>250</v>
      </c>
      <c r="AV360" s="1005">
        <v>158.88</v>
      </c>
      <c r="AW360" s="1005">
        <v>200</v>
      </c>
      <c r="AX360" s="1005">
        <v>0.96609999999999996</v>
      </c>
      <c r="AY360" s="1024">
        <f t="shared" si="182"/>
        <v>0.64230866062437064</v>
      </c>
      <c r="AZ360" s="1005">
        <v>73476</v>
      </c>
      <c r="BA360" s="1005">
        <f t="shared" si="175"/>
        <v>68636</v>
      </c>
      <c r="BB360" s="1005">
        <f t="shared" si="176"/>
        <v>4840</v>
      </c>
      <c r="BC360" s="1005">
        <v>250</v>
      </c>
      <c r="BD360" s="1005">
        <v>169.28</v>
      </c>
      <c r="BE360" s="1005">
        <v>200</v>
      </c>
      <c r="BF360" s="1005">
        <v>0.94879999999999998</v>
      </c>
      <c r="BG360" s="1024">
        <f t="shared" si="183"/>
        <v>0.56180381933857748</v>
      </c>
      <c r="BH360" s="1005">
        <v>70756</v>
      </c>
      <c r="BI360" s="1005">
        <f t="shared" si="177"/>
        <v>75567</v>
      </c>
      <c r="BJ360" s="1005">
        <f t="shared" si="178"/>
        <v>0</v>
      </c>
    </row>
    <row r="361" spans="1:62">
      <c r="A361" s="569" t="s">
        <v>2681</v>
      </c>
      <c r="B361" s="1004">
        <v>355</v>
      </c>
      <c r="C361" s="1005" t="s">
        <v>2031</v>
      </c>
      <c r="D361" s="1005" t="s">
        <v>2011</v>
      </c>
      <c r="E361" s="1004" t="s">
        <v>1274</v>
      </c>
      <c r="F361" s="1005" t="s">
        <v>55</v>
      </c>
      <c r="G361" s="1004">
        <v>250</v>
      </c>
      <c r="H361" s="1005">
        <v>180.4</v>
      </c>
      <c r="I361" s="1005">
        <v>200</v>
      </c>
      <c r="J361" s="1005">
        <v>0.98170000000000002</v>
      </c>
      <c r="K361" s="1024">
        <f t="shared" si="180"/>
        <v>0.65792067011579203</v>
      </c>
      <c r="L361" s="1005">
        <v>85456</v>
      </c>
      <c r="M361" s="1005">
        <f t="shared" si="165"/>
        <v>77933</v>
      </c>
      <c r="N361" s="1005">
        <f t="shared" si="166"/>
        <v>7523</v>
      </c>
      <c r="O361" s="1005">
        <v>250</v>
      </c>
      <c r="P361" s="1005">
        <v>180.8</v>
      </c>
      <c r="Q361" s="1005">
        <v>200</v>
      </c>
      <c r="R361" s="1005">
        <v>0.97399999999999998</v>
      </c>
      <c r="S361" s="1024">
        <f t="shared" si="181"/>
        <v>0.69470216005328755</v>
      </c>
      <c r="T361" s="1005">
        <v>93448</v>
      </c>
      <c r="U361" s="1005">
        <f t="shared" si="167"/>
        <v>80709</v>
      </c>
      <c r="V361" s="1005">
        <f t="shared" si="168"/>
        <v>12739</v>
      </c>
      <c r="W361" s="1005">
        <v>250</v>
      </c>
      <c r="X361" s="1005">
        <v>176.8</v>
      </c>
      <c r="Y361" s="1005">
        <v>200</v>
      </c>
      <c r="Z361" s="1005">
        <v>0.97619999999999996</v>
      </c>
      <c r="AA361" s="1024">
        <f t="shared" si="179"/>
        <v>0.63554235796882852</v>
      </c>
      <c r="AB361" s="1005">
        <v>80902</v>
      </c>
      <c r="AC361" s="1005">
        <f t="shared" si="169"/>
        <v>76378</v>
      </c>
      <c r="AD361" s="1005">
        <f t="shared" si="170"/>
        <v>4524</v>
      </c>
      <c r="AE361" s="1005">
        <v>250</v>
      </c>
      <c r="AF361" s="1005">
        <v>76.8</v>
      </c>
      <c r="AG361" s="1005">
        <v>200</v>
      </c>
      <c r="AH361" s="1005">
        <v>0.57799999999999996</v>
      </c>
      <c r="AI361" s="1024">
        <f t="shared" si="184"/>
        <v>7.4484767025089604E-2</v>
      </c>
      <c r="AJ361" s="1005">
        <v>4256</v>
      </c>
      <c r="AK361" s="1005">
        <f t="shared" si="171"/>
        <v>34284</v>
      </c>
      <c r="AL361" s="1005">
        <f t="shared" si="172"/>
        <v>0</v>
      </c>
      <c r="AM361" s="1005">
        <v>250</v>
      </c>
      <c r="AN361" s="1005">
        <v>179.2</v>
      </c>
      <c r="AO361" s="1005">
        <v>200</v>
      </c>
      <c r="AP361" s="1005">
        <v>0.97499999999999998</v>
      </c>
      <c r="AQ361" s="1024">
        <f t="shared" si="185"/>
        <v>0.492976550499232</v>
      </c>
      <c r="AR361" s="1005">
        <v>65726</v>
      </c>
      <c r="AS361" s="1005">
        <f t="shared" si="173"/>
        <v>79995</v>
      </c>
      <c r="AT361" s="1005">
        <f t="shared" si="174"/>
        <v>0</v>
      </c>
      <c r="AU361" s="1005">
        <v>250</v>
      </c>
      <c r="AV361" s="1005">
        <v>180.96</v>
      </c>
      <c r="AW361" s="1005">
        <v>200</v>
      </c>
      <c r="AX361" s="1005">
        <v>0.93340000000000001</v>
      </c>
      <c r="AY361" s="1024">
        <f t="shared" si="182"/>
        <v>0.53170129678750366</v>
      </c>
      <c r="AZ361" s="1005">
        <v>69276</v>
      </c>
      <c r="BA361" s="1005">
        <f t="shared" si="175"/>
        <v>78175</v>
      </c>
      <c r="BB361" s="1005">
        <f t="shared" si="176"/>
        <v>0</v>
      </c>
      <c r="BC361" s="1005">
        <v>250</v>
      </c>
      <c r="BD361" s="1005">
        <v>189.6</v>
      </c>
      <c r="BE361" s="1005">
        <v>200</v>
      </c>
      <c r="BF361" s="1005">
        <v>0.93189999999999995</v>
      </c>
      <c r="BG361" s="1024">
        <f t="shared" si="183"/>
        <v>0.67069608910666489</v>
      </c>
      <c r="BH361" s="1005">
        <v>94610</v>
      </c>
      <c r="BI361" s="1005">
        <f t="shared" si="177"/>
        <v>84637</v>
      </c>
      <c r="BJ361" s="1005">
        <f t="shared" si="178"/>
        <v>9973</v>
      </c>
    </row>
    <row r="362" spans="1:62">
      <c r="A362" s="569" t="s">
        <v>2682</v>
      </c>
      <c r="B362" s="1004">
        <v>356</v>
      </c>
      <c r="C362" s="1005" t="s">
        <v>271</v>
      </c>
      <c r="D362" s="1005" t="s">
        <v>2203</v>
      </c>
      <c r="E362" s="1004" t="s">
        <v>1274</v>
      </c>
      <c r="F362" s="1005" t="s">
        <v>55</v>
      </c>
      <c r="G362" s="1004">
        <v>250</v>
      </c>
      <c r="H362" s="1005">
        <v>34.799999999999997</v>
      </c>
      <c r="I362" s="1005">
        <v>200</v>
      </c>
      <c r="J362" s="1005">
        <v>1</v>
      </c>
      <c r="K362" s="1024">
        <f t="shared" si="180"/>
        <v>0.27825670498084293</v>
      </c>
      <c r="L362" s="1005">
        <v>6972</v>
      </c>
      <c r="M362" s="1005">
        <f t="shared" si="165"/>
        <v>15034</v>
      </c>
      <c r="N362" s="1005">
        <f t="shared" si="166"/>
        <v>0</v>
      </c>
      <c r="O362" s="1005">
        <v>250</v>
      </c>
      <c r="P362" s="1005">
        <v>39</v>
      </c>
      <c r="Q362" s="1005">
        <v>200</v>
      </c>
      <c r="R362" s="1005">
        <v>1</v>
      </c>
      <c r="S362" s="1024">
        <f t="shared" si="181"/>
        <v>0.31079404466501243</v>
      </c>
      <c r="T362" s="1005">
        <v>9018</v>
      </c>
      <c r="U362" s="1005">
        <f t="shared" si="167"/>
        <v>17410</v>
      </c>
      <c r="V362" s="1005">
        <f t="shared" si="168"/>
        <v>0</v>
      </c>
      <c r="W362" s="1005">
        <v>250</v>
      </c>
      <c r="X362" s="1005">
        <v>102</v>
      </c>
      <c r="Y362" s="1005">
        <v>200</v>
      </c>
      <c r="Z362" s="1005">
        <v>0.99750000000000005</v>
      </c>
      <c r="AA362" s="1024">
        <f t="shared" si="179"/>
        <v>3.3946078431372546E-2</v>
      </c>
      <c r="AB362" s="1005">
        <v>2493</v>
      </c>
      <c r="AC362" s="1005">
        <f t="shared" si="169"/>
        <v>44064</v>
      </c>
      <c r="AD362" s="1005">
        <f t="shared" si="170"/>
        <v>0</v>
      </c>
      <c r="AE362" s="1005">
        <v>250</v>
      </c>
      <c r="AF362" s="1005">
        <v>112.2</v>
      </c>
      <c r="AG362" s="1005">
        <v>200</v>
      </c>
      <c r="AH362" s="1005">
        <v>0.99270000000000003</v>
      </c>
      <c r="AI362" s="1024">
        <f t="shared" si="184"/>
        <v>4.9594617905813349E-3</v>
      </c>
      <c r="AJ362" s="1005">
        <v>414</v>
      </c>
      <c r="AK362" s="1005">
        <f t="shared" si="171"/>
        <v>50086</v>
      </c>
      <c r="AL362" s="1005">
        <f t="shared" si="172"/>
        <v>0</v>
      </c>
      <c r="AM362" s="1005">
        <v>250</v>
      </c>
      <c r="AN362" s="1005">
        <v>28.8</v>
      </c>
      <c r="AO362" s="1005">
        <v>200</v>
      </c>
      <c r="AP362" s="1005">
        <v>1</v>
      </c>
      <c r="AQ362" s="1024">
        <f t="shared" si="185"/>
        <v>0.35674283154121861</v>
      </c>
      <c r="AR362" s="1005">
        <v>7644</v>
      </c>
      <c r="AS362" s="1005">
        <f t="shared" si="173"/>
        <v>12856</v>
      </c>
      <c r="AT362" s="1005">
        <f t="shared" si="174"/>
        <v>0</v>
      </c>
      <c r="AU362" s="1005">
        <v>250</v>
      </c>
      <c r="AV362" s="1005">
        <v>32.159999999999997</v>
      </c>
      <c r="AW362" s="1005">
        <v>200</v>
      </c>
      <c r="AX362" s="1005">
        <v>0.99539999999999995</v>
      </c>
      <c r="AY362" s="1024">
        <f t="shared" si="182"/>
        <v>2.8632877280265343E-2</v>
      </c>
      <c r="AZ362" s="1005">
        <v>663</v>
      </c>
      <c r="BA362" s="1005">
        <f t="shared" si="175"/>
        <v>13893</v>
      </c>
      <c r="BB362" s="1005">
        <f t="shared" si="176"/>
        <v>0</v>
      </c>
      <c r="BC362" s="1005">
        <v>250</v>
      </c>
      <c r="BD362" s="1005">
        <v>124.2</v>
      </c>
      <c r="BE362" s="1005">
        <v>200</v>
      </c>
      <c r="BF362" s="1005">
        <v>0.95760000000000001</v>
      </c>
      <c r="BG362" s="1024">
        <f t="shared" si="183"/>
        <v>3.0680224403927068E-2</v>
      </c>
      <c r="BH362" s="1005">
        <v>2835</v>
      </c>
      <c r="BI362" s="1005">
        <f t="shared" si="177"/>
        <v>55443</v>
      </c>
      <c r="BJ362" s="1005">
        <f t="shared" si="178"/>
        <v>0</v>
      </c>
    </row>
    <row r="363" spans="1:62">
      <c r="A363" s="569" t="s">
        <v>2683</v>
      </c>
      <c r="B363" s="1004">
        <v>357</v>
      </c>
      <c r="C363" s="1005" t="s">
        <v>1803</v>
      </c>
      <c r="D363" s="1005" t="s">
        <v>2011</v>
      </c>
      <c r="E363" s="1004" t="s">
        <v>1274</v>
      </c>
      <c r="F363" s="1005" t="s">
        <v>55</v>
      </c>
      <c r="G363" s="1004">
        <v>250</v>
      </c>
      <c r="H363" s="1005">
        <v>214.2</v>
      </c>
      <c r="I363" s="1005">
        <v>214.2</v>
      </c>
      <c r="J363" s="1005">
        <v>0.90039999999999998</v>
      </c>
      <c r="K363" s="1024">
        <f t="shared" si="180"/>
        <v>0.44286233011723208</v>
      </c>
      <c r="L363" s="1005">
        <v>68300</v>
      </c>
      <c r="M363" s="1005">
        <f t="shared" si="165"/>
        <v>92534</v>
      </c>
      <c r="N363" s="1005">
        <f t="shared" si="166"/>
        <v>0</v>
      </c>
      <c r="O363" s="1005">
        <v>250</v>
      </c>
      <c r="P363" s="1005">
        <v>218.2</v>
      </c>
      <c r="Q363" s="1005">
        <v>218.2</v>
      </c>
      <c r="R363" s="1005">
        <v>0.89319999999999999</v>
      </c>
      <c r="S363" s="1024">
        <f t="shared" si="181"/>
        <v>0.35234518987217017</v>
      </c>
      <c r="T363" s="1005">
        <v>57200</v>
      </c>
      <c r="U363" s="1005">
        <f t="shared" si="167"/>
        <v>97404</v>
      </c>
      <c r="V363" s="1005">
        <f t="shared" si="168"/>
        <v>0</v>
      </c>
      <c r="W363" s="1005">
        <v>250</v>
      </c>
      <c r="X363" s="1005">
        <v>221.8</v>
      </c>
      <c r="Y363" s="1005">
        <v>221.8</v>
      </c>
      <c r="Z363" s="1005">
        <v>0.88449999999999995</v>
      </c>
      <c r="AA363" s="1024">
        <f t="shared" si="179"/>
        <v>0.31829225528504157</v>
      </c>
      <c r="AB363" s="1005">
        <v>50830</v>
      </c>
      <c r="AC363" s="1005">
        <f t="shared" si="169"/>
        <v>95818</v>
      </c>
      <c r="AD363" s="1005">
        <f t="shared" si="170"/>
        <v>0</v>
      </c>
      <c r="AE363" s="1005">
        <v>250</v>
      </c>
      <c r="AF363" s="1005">
        <v>224.4</v>
      </c>
      <c r="AG363" s="1005">
        <v>224.4</v>
      </c>
      <c r="AH363" s="1005">
        <v>0.87580000000000002</v>
      </c>
      <c r="AI363" s="1024">
        <f t="shared" si="184"/>
        <v>0.35141500392923541</v>
      </c>
      <c r="AJ363" s="1005">
        <v>58670</v>
      </c>
      <c r="AK363" s="1005">
        <f t="shared" si="171"/>
        <v>100172</v>
      </c>
      <c r="AL363" s="1005">
        <f t="shared" si="172"/>
        <v>0</v>
      </c>
      <c r="AM363" s="1005">
        <v>250</v>
      </c>
      <c r="AN363" s="1005">
        <v>212.6</v>
      </c>
      <c r="AO363" s="1005">
        <v>212.6</v>
      </c>
      <c r="AP363" s="1005">
        <v>0.86519999999999997</v>
      </c>
      <c r="AQ363" s="1024">
        <f t="shared" si="185"/>
        <v>0.32217602848501403</v>
      </c>
      <c r="AR363" s="1005">
        <v>50960</v>
      </c>
      <c r="AS363" s="1005">
        <f t="shared" si="173"/>
        <v>94905</v>
      </c>
      <c r="AT363" s="1005">
        <f t="shared" si="174"/>
        <v>0</v>
      </c>
      <c r="AU363" s="1005">
        <v>250</v>
      </c>
      <c r="AV363" s="1005">
        <v>217.8</v>
      </c>
      <c r="AW363" s="1005">
        <v>217.8</v>
      </c>
      <c r="AX363" s="1005">
        <v>0.86670000000000003</v>
      </c>
      <c r="AY363" s="1024">
        <f t="shared" si="182"/>
        <v>0.3496008060402</v>
      </c>
      <c r="AZ363" s="1005">
        <v>54823</v>
      </c>
      <c r="BA363" s="1005">
        <f t="shared" si="175"/>
        <v>94090</v>
      </c>
      <c r="BB363" s="1005">
        <f t="shared" si="176"/>
        <v>0</v>
      </c>
      <c r="BC363" s="1005">
        <v>250</v>
      </c>
      <c r="BD363" s="1005">
        <v>224.4</v>
      </c>
      <c r="BE363" s="1005">
        <v>224.4</v>
      </c>
      <c r="BF363" s="1005">
        <v>0.86350000000000005</v>
      </c>
      <c r="BG363" s="1024">
        <f t="shared" si="183"/>
        <v>0.35837502156287732</v>
      </c>
      <c r="BH363" s="1005">
        <v>59832</v>
      </c>
      <c r="BI363" s="1005">
        <f t="shared" si="177"/>
        <v>100172</v>
      </c>
      <c r="BJ363" s="1005">
        <f t="shared" si="178"/>
        <v>0</v>
      </c>
    </row>
    <row r="364" spans="1:62">
      <c r="A364" s="569" t="s">
        <v>2684</v>
      </c>
      <c r="B364" s="1004">
        <v>358</v>
      </c>
      <c r="C364" s="1005" t="s">
        <v>1354</v>
      </c>
      <c r="D364" s="1005" t="s">
        <v>2011</v>
      </c>
      <c r="E364" s="1004" t="s">
        <v>1274</v>
      </c>
      <c r="F364" s="1005" t="s">
        <v>55</v>
      </c>
      <c r="G364" s="1004">
        <v>250</v>
      </c>
      <c r="H364" s="1005">
        <v>181.44</v>
      </c>
      <c r="I364" s="1005">
        <v>200</v>
      </c>
      <c r="J364" s="1005">
        <v>0.98829999999999996</v>
      </c>
      <c r="K364" s="1024">
        <f t="shared" si="180"/>
        <v>0.61931247550460511</v>
      </c>
      <c r="L364" s="1005">
        <v>80905</v>
      </c>
      <c r="M364" s="1005">
        <f t="shared" si="165"/>
        <v>78382</v>
      </c>
      <c r="N364" s="1005">
        <f t="shared" si="166"/>
        <v>2523</v>
      </c>
      <c r="O364" s="1005">
        <v>250</v>
      </c>
      <c r="P364" s="1005">
        <v>187.44</v>
      </c>
      <c r="Q364" s="1005">
        <v>200</v>
      </c>
      <c r="R364" s="1005">
        <v>0.98929999999999996</v>
      </c>
      <c r="S364" s="1024">
        <f t="shared" si="181"/>
        <v>0.40372058843776248</v>
      </c>
      <c r="T364" s="1005">
        <v>56301</v>
      </c>
      <c r="U364" s="1005">
        <f t="shared" si="167"/>
        <v>83673</v>
      </c>
      <c r="V364" s="1005">
        <f t="shared" si="168"/>
        <v>0</v>
      </c>
      <c r="W364" s="1005">
        <v>250</v>
      </c>
      <c r="X364" s="1005">
        <v>194.04</v>
      </c>
      <c r="Y364" s="1005">
        <v>200</v>
      </c>
      <c r="Z364" s="1005">
        <v>0.98880000000000001</v>
      </c>
      <c r="AA364" s="1024">
        <f t="shared" si="179"/>
        <v>0.41730370599418221</v>
      </c>
      <c r="AB364" s="1005">
        <v>58301</v>
      </c>
      <c r="AC364" s="1005">
        <f t="shared" si="169"/>
        <v>83825</v>
      </c>
      <c r="AD364" s="1005">
        <f t="shared" si="170"/>
        <v>0</v>
      </c>
      <c r="AE364" s="1005">
        <v>250</v>
      </c>
      <c r="AF364" s="1005">
        <v>195.84</v>
      </c>
      <c r="AG364" s="1005">
        <v>200</v>
      </c>
      <c r="AH364" s="1005">
        <v>0.98870000000000002</v>
      </c>
      <c r="AI364" s="1024">
        <f t="shared" si="184"/>
        <v>0.26956529139433555</v>
      </c>
      <c r="AJ364" s="1005">
        <v>39277</v>
      </c>
      <c r="AK364" s="1005">
        <f t="shared" si="171"/>
        <v>87423</v>
      </c>
      <c r="AL364" s="1005">
        <f t="shared" si="172"/>
        <v>0</v>
      </c>
      <c r="AM364" s="1005">
        <v>250</v>
      </c>
      <c r="AN364" s="1005">
        <v>205.32</v>
      </c>
      <c r="AO364" s="1005">
        <v>205.32</v>
      </c>
      <c r="AP364" s="1005">
        <v>0.99329999999999996</v>
      </c>
      <c r="AQ364" s="1024">
        <f t="shared" si="185"/>
        <v>0.41554594035222231</v>
      </c>
      <c r="AR364" s="1005">
        <v>63478</v>
      </c>
      <c r="AS364" s="1005">
        <f t="shared" si="173"/>
        <v>91655</v>
      </c>
      <c r="AT364" s="1005">
        <f t="shared" si="174"/>
        <v>0</v>
      </c>
      <c r="AU364" s="1005">
        <v>250</v>
      </c>
      <c r="AV364" s="1005">
        <v>212.04</v>
      </c>
      <c r="AW364" s="1005">
        <v>212.04</v>
      </c>
      <c r="AX364" s="1005">
        <v>0.99129999999999996</v>
      </c>
      <c r="AY364" s="1024">
        <f t="shared" si="182"/>
        <v>0.3721323544823828</v>
      </c>
      <c r="AZ364" s="1005">
        <v>56813</v>
      </c>
      <c r="BA364" s="1005">
        <f t="shared" si="175"/>
        <v>91601</v>
      </c>
      <c r="BB364" s="1005">
        <f t="shared" si="176"/>
        <v>0</v>
      </c>
      <c r="BC364" s="1005">
        <v>250</v>
      </c>
      <c r="BD364" s="1005">
        <v>200.28</v>
      </c>
      <c r="BE364" s="1005">
        <v>200.28</v>
      </c>
      <c r="BF364" s="1005">
        <v>0.95209999999999995</v>
      </c>
      <c r="BG364" s="1024">
        <f t="shared" si="183"/>
        <v>0.1761243935909082</v>
      </c>
      <c r="BH364" s="1005">
        <v>26244</v>
      </c>
      <c r="BI364" s="1005">
        <f t="shared" si="177"/>
        <v>89405</v>
      </c>
      <c r="BJ364" s="1005">
        <f t="shared" si="178"/>
        <v>0</v>
      </c>
    </row>
    <row r="365" spans="1:62">
      <c r="A365" s="569" t="s">
        <v>2685</v>
      </c>
      <c r="B365" s="1004">
        <v>359</v>
      </c>
      <c r="C365" s="1005" t="s">
        <v>1802</v>
      </c>
      <c r="D365" s="1005" t="s">
        <v>2203</v>
      </c>
      <c r="E365" s="1004" t="s">
        <v>1274</v>
      </c>
      <c r="F365" s="1005" t="s">
        <v>55</v>
      </c>
      <c r="G365" s="1004">
        <v>250</v>
      </c>
      <c r="H365" s="1005">
        <v>216</v>
      </c>
      <c r="I365" s="1005">
        <v>216</v>
      </c>
      <c r="J365" s="1005">
        <v>0.98740000000000006</v>
      </c>
      <c r="K365" s="1024">
        <f t="shared" si="180"/>
        <v>0.29735725308641975</v>
      </c>
      <c r="L365" s="1005">
        <v>46245</v>
      </c>
      <c r="M365" s="1005">
        <f t="shared" si="165"/>
        <v>93312</v>
      </c>
      <c r="N365" s="1005">
        <f t="shared" si="166"/>
        <v>0</v>
      </c>
      <c r="O365" s="1005">
        <v>250</v>
      </c>
      <c r="P365" s="1005">
        <v>247.92</v>
      </c>
      <c r="Q365" s="1005">
        <v>247.92</v>
      </c>
      <c r="R365" s="1005">
        <v>0.98850000000000005</v>
      </c>
      <c r="S365" s="1024">
        <f t="shared" si="181"/>
        <v>0.26541795480331848</v>
      </c>
      <c r="T365" s="1005">
        <v>48957</v>
      </c>
      <c r="U365" s="1005">
        <f t="shared" si="167"/>
        <v>110671</v>
      </c>
      <c r="V365" s="1005">
        <f t="shared" si="168"/>
        <v>0</v>
      </c>
      <c r="W365" s="1005">
        <v>250</v>
      </c>
      <c r="X365" s="1005">
        <v>247.92</v>
      </c>
      <c r="Y365" s="1005">
        <v>247.92</v>
      </c>
      <c r="Z365" s="1005">
        <v>0.98870000000000002</v>
      </c>
      <c r="AA365" s="1024">
        <f t="shared" si="179"/>
        <v>0.28451718296224587</v>
      </c>
      <c r="AB365" s="1005">
        <v>50787</v>
      </c>
      <c r="AC365" s="1005">
        <f t="shared" si="169"/>
        <v>107101</v>
      </c>
      <c r="AD365" s="1005">
        <f t="shared" si="170"/>
        <v>0</v>
      </c>
      <c r="AE365" s="1005">
        <v>250</v>
      </c>
      <c r="AF365" s="1005">
        <v>199.2</v>
      </c>
      <c r="AG365" s="1005">
        <v>200</v>
      </c>
      <c r="AH365" s="1005">
        <v>0.98119999999999996</v>
      </c>
      <c r="AI365" s="1024">
        <f t="shared" si="184"/>
        <v>0.28126619380748802</v>
      </c>
      <c r="AJ365" s="1005">
        <v>41685</v>
      </c>
      <c r="AK365" s="1005">
        <f t="shared" si="171"/>
        <v>88923</v>
      </c>
      <c r="AL365" s="1005">
        <f t="shared" si="172"/>
        <v>0</v>
      </c>
      <c r="AM365" s="1005">
        <v>250</v>
      </c>
      <c r="AN365" s="1005">
        <v>198</v>
      </c>
      <c r="AO365" s="1005">
        <v>200</v>
      </c>
      <c r="AP365" s="1005">
        <v>0.98119999999999996</v>
      </c>
      <c r="AQ365" s="1024">
        <f t="shared" si="185"/>
        <v>0.2986314760508309</v>
      </c>
      <c r="AR365" s="1005">
        <v>43992</v>
      </c>
      <c r="AS365" s="1005">
        <f t="shared" si="173"/>
        <v>88387</v>
      </c>
      <c r="AT365" s="1005">
        <f t="shared" si="174"/>
        <v>0</v>
      </c>
      <c r="AU365" s="1005">
        <v>250</v>
      </c>
      <c r="AV365" s="1005">
        <v>201.6</v>
      </c>
      <c r="AW365" s="1005">
        <v>201.6</v>
      </c>
      <c r="AX365" s="1005">
        <v>0.98380000000000001</v>
      </c>
      <c r="AY365" s="1024">
        <f t="shared" si="182"/>
        <v>0.32519014550264552</v>
      </c>
      <c r="AZ365" s="1005">
        <v>47202</v>
      </c>
      <c r="BA365" s="1005">
        <f t="shared" si="175"/>
        <v>87091</v>
      </c>
      <c r="BB365" s="1005">
        <f t="shared" si="176"/>
        <v>0</v>
      </c>
      <c r="BC365" s="1005">
        <v>250</v>
      </c>
      <c r="BD365" s="1005">
        <v>203.28</v>
      </c>
      <c r="BE365" s="1005">
        <v>203.28</v>
      </c>
      <c r="BF365" s="1005">
        <v>0.97709999999999997</v>
      </c>
      <c r="BG365" s="1024">
        <f t="shared" si="183"/>
        <v>0.28301976615759605</v>
      </c>
      <c r="BH365" s="1005">
        <v>42804</v>
      </c>
      <c r="BI365" s="1005">
        <f t="shared" si="177"/>
        <v>90744</v>
      </c>
      <c r="BJ365" s="1005">
        <f t="shared" si="178"/>
        <v>0</v>
      </c>
    </row>
    <row r="366" spans="1:62">
      <c r="A366" s="569" t="s">
        <v>2686</v>
      </c>
      <c r="B366" s="1004">
        <v>360</v>
      </c>
      <c r="C366" s="1005" t="s">
        <v>2284</v>
      </c>
      <c r="D366" s="1005" t="s">
        <v>2203</v>
      </c>
      <c r="E366" s="1004" t="s">
        <v>1274</v>
      </c>
      <c r="F366" s="1005" t="s">
        <v>55</v>
      </c>
      <c r="G366" s="1004">
        <v>250</v>
      </c>
      <c r="H366" s="1005">
        <v>190</v>
      </c>
      <c r="I366" s="1005">
        <v>200</v>
      </c>
      <c r="J366" s="1005">
        <v>0.64610000000000001</v>
      </c>
      <c r="K366" s="1024">
        <f t="shared" si="180"/>
        <v>5.4809941520467836E-2</v>
      </c>
      <c r="L366" s="1005">
        <v>7498</v>
      </c>
      <c r="M366" s="1005">
        <f t="shared" si="165"/>
        <v>82080</v>
      </c>
      <c r="N366" s="1005">
        <f t="shared" si="166"/>
        <v>0</v>
      </c>
      <c r="O366" s="1005">
        <v>250</v>
      </c>
      <c r="P366" s="1005">
        <v>213</v>
      </c>
      <c r="Q366" s="1005">
        <v>213</v>
      </c>
      <c r="R366" s="1005">
        <v>0.61550000000000005</v>
      </c>
      <c r="S366" s="1024">
        <f t="shared" si="181"/>
        <v>4.7812862840123177E-2</v>
      </c>
      <c r="T366" s="1005">
        <v>7577</v>
      </c>
      <c r="U366" s="1005">
        <f t="shared" si="167"/>
        <v>95083</v>
      </c>
      <c r="V366" s="1005">
        <f t="shared" si="168"/>
        <v>0</v>
      </c>
      <c r="W366" s="1005">
        <v>250</v>
      </c>
      <c r="X366" s="1005">
        <v>210</v>
      </c>
      <c r="Y366" s="1005">
        <v>210</v>
      </c>
      <c r="Z366" s="1005">
        <v>0.59279999999999999</v>
      </c>
      <c r="AA366" s="1024">
        <f t="shared" si="179"/>
        <v>5.3068783068783071E-2</v>
      </c>
      <c r="AB366" s="1005">
        <v>8024</v>
      </c>
      <c r="AC366" s="1005">
        <f t="shared" si="169"/>
        <v>90720</v>
      </c>
      <c r="AD366" s="1005">
        <f t="shared" si="170"/>
        <v>0</v>
      </c>
      <c r="AE366" s="1005">
        <v>250</v>
      </c>
      <c r="AF366" s="1005">
        <v>205</v>
      </c>
      <c r="AG366" s="1005">
        <v>205</v>
      </c>
      <c r="AH366" s="1005">
        <v>0.56010000000000004</v>
      </c>
      <c r="AI366" s="1024">
        <f t="shared" si="184"/>
        <v>5.9664306320482557E-2</v>
      </c>
      <c r="AJ366" s="1005">
        <v>9100</v>
      </c>
      <c r="AK366" s="1005">
        <f t="shared" si="171"/>
        <v>91512</v>
      </c>
      <c r="AL366" s="1005">
        <f t="shared" si="172"/>
        <v>0</v>
      </c>
      <c r="AM366" s="1005">
        <v>250</v>
      </c>
      <c r="AN366" s="1005">
        <v>210</v>
      </c>
      <c r="AO366" s="1005">
        <v>210</v>
      </c>
      <c r="AP366" s="1005">
        <v>0.57140000000000002</v>
      </c>
      <c r="AQ366" s="1024">
        <f t="shared" si="185"/>
        <v>4.629416282642089E-2</v>
      </c>
      <c r="AR366" s="1005">
        <v>7233</v>
      </c>
      <c r="AS366" s="1005">
        <f t="shared" si="173"/>
        <v>93744</v>
      </c>
      <c r="AT366" s="1005">
        <f t="shared" si="174"/>
        <v>0</v>
      </c>
      <c r="AU366" s="1005">
        <v>250</v>
      </c>
      <c r="AV366" s="1005">
        <v>206</v>
      </c>
      <c r="AW366" s="1005">
        <v>206</v>
      </c>
      <c r="AX366" s="1005">
        <v>0.57599999999999996</v>
      </c>
      <c r="AY366" s="1024">
        <f t="shared" si="182"/>
        <v>5.6816343042071199E-2</v>
      </c>
      <c r="AZ366" s="1005">
        <v>8427</v>
      </c>
      <c r="BA366" s="1005">
        <f t="shared" si="175"/>
        <v>88992</v>
      </c>
      <c r="BB366" s="1005">
        <f t="shared" si="176"/>
        <v>0</v>
      </c>
      <c r="BC366" s="1005">
        <v>250</v>
      </c>
      <c r="BD366" s="1005">
        <v>229</v>
      </c>
      <c r="BE366" s="1005">
        <v>229</v>
      </c>
      <c r="BF366" s="1005">
        <v>0.5444</v>
      </c>
      <c r="BG366" s="1024">
        <f t="shared" si="183"/>
        <v>5.3851481429309289E-2</v>
      </c>
      <c r="BH366" s="1005">
        <v>9175</v>
      </c>
      <c r="BI366" s="1005">
        <f t="shared" si="177"/>
        <v>102226</v>
      </c>
      <c r="BJ366" s="1005">
        <f t="shared" si="178"/>
        <v>0</v>
      </c>
    </row>
    <row r="367" spans="1:62">
      <c r="A367" s="569" t="s">
        <v>2687</v>
      </c>
      <c r="B367" s="1004">
        <v>361</v>
      </c>
      <c r="C367" s="1005" t="s">
        <v>2688</v>
      </c>
      <c r="D367" s="1005" t="s">
        <v>2011</v>
      </c>
      <c r="E367" s="1004" t="s">
        <v>1274</v>
      </c>
      <c r="F367" s="1005" t="s">
        <v>55</v>
      </c>
      <c r="G367" s="1004"/>
      <c r="H367" s="1005"/>
      <c r="I367" s="1005"/>
      <c r="J367" s="1005"/>
      <c r="K367" s="1024">
        <v>0</v>
      </c>
      <c r="L367" s="1005"/>
      <c r="M367" s="1005">
        <f t="shared" si="165"/>
        <v>0</v>
      </c>
      <c r="N367" s="1005">
        <f t="shared" si="166"/>
        <v>0</v>
      </c>
      <c r="O367" s="1005"/>
      <c r="P367" s="1005"/>
      <c r="Q367" s="1005"/>
      <c r="R367" s="1005"/>
      <c r="S367" s="1024">
        <v>0</v>
      </c>
      <c r="T367" s="1005"/>
      <c r="U367" s="1005">
        <f t="shared" si="167"/>
        <v>0</v>
      </c>
      <c r="V367" s="1005">
        <f t="shared" si="168"/>
        <v>0</v>
      </c>
      <c r="W367" s="1005"/>
      <c r="X367" s="1005"/>
      <c r="Y367" s="1005"/>
      <c r="Z367" s="1005"/>
      <c r="AA367" s="1024">
        <v>0</v>
      </c>
      <c r="AB367" s="1005"/>
      <c r="AC367" s="1005">
        <f t="shared" si="169"/>
        <v>0</v>
      </c>
      <c r="AD367" s="1005">
        <f t="shared" si="170"/>
        <v>0</v>
      </c>
      <c r="AE367" s="1005">
        <v>250</v>
      </c>
      <c r="AF367" s="1005">
        <v>7.68</v>
      </c>
      <c r="AG367" s="1005">
        <v>200</v>
      </c>
      <c r="AH367" s="1005">
        <v>0.41089999999999999</v>
      </c>
      <c r="AI367" s="1024">
        <f t="shared" si="184"/>
        <v>7.6654905913978499E-2</v>
      </c>
      <c r="AJ367" s="1005">
        <v>438</v>
      </c>
      <c r="AK367" s="1005">
        <f t="shared" si="171"/>
        <v>3428</v>
      </c>
      <c r="AL367" s="1005">
        <f t="shared" si="172"/>
        <v>0</v>
      </c>
      <c r="AM367" s="1005">
        <v>250</v>
      </c>
      <c r="AN367" s="1005">
        <v>2.2400000000000002</v>
      </c>
      <c r="AO367" s="1005">
        <v>200</v>
      </c>
      <c r="AP367" s="1005">
        <v>0.3861</v>
      </c>
      <c r="AQ367" s="1024">
        <f t="shared" si="185"/>
        <v>0.95406105990783396</v>
      </c>
      <c r="AR367" s="1005">
        <v>1590</v>
      </c>
      <c r="AS367" s="1005">
        <f t="shared" si="173"/>
        <v>1000</v>
      </c>
      <c r="AT367" s="1005">
        <f t="shared" si="174"/>
        <v>590</v>
      </c>
      <c r="AU367" s="1005">
        <v>250</v>
      </c>
      <c r="AV367" s="1005">
        <v>4</v>
      </c>
      <c r="AW367" s="1005">
        <v>200</v>
      </c>
      <c r="AX367" s="1005">
        <v>0.42909999999999998</v>
      </c>
      <c r="AY367" s="1024">
        <f t="shared" si="182"/>
        <v>0.47569444444444442</v>
      </c>
      <c r="AZ367" s="1005">
        <v>1370</v>
      </c>
      <c r="BA367" s="1005">
        <f t="shared" si="175"/>
        <v>1728</v>
      </c>
      <c r="BB367" s="1005">
        <f t="shared" si="176"/>
        <v>0</v>
      </c>
      <c r="BC367" s="1005">
        <v>250</v>
      </c>
      <c r="BD367" s="1005">
        <v>40.799999999999997</v>
      </c>
      <c r="BE367" s="1005">
        <v>200</v>
      </c>
      <c r="BF367" s="1005">
        <v>0.41089999999999999</v>
      </c>
      <c r="BG367" s="1024">
        <f t="shared" si="183"/>
        <v>5.8836706725701036E-2</v>
      </c>
      <c r="BH367" s="1005">
        <v>1786</v>
      </c>
      <c r="BI367" s="1005">
        <f t="shared" si="177"/>
        <v>18213</v>
      </c>
      <c r="BJ367" s="1005">
        <f t="shared" si="178"/>
        <v>0</v>
      </c>
    </row>
    <row r="368" spans="1:62">
      <c r="A368" s="569" t="s">
        <v>2689</v>
      </c>
      <c r="B368" s="1004">
        <v>362</v>
      </c>
      <c r="C368" s="1005" t="s">
        <v>2690</v>
      </c>
      <c r="D368" s="1005" t="s">
        <v>2011</v>
      </c>
      <c r="E368" s="1004" t="s">
        <v>1274</v>
      </c>
      <c r="F368" s="1005" t="s">
        <v>55</v>
      </c>
      <c r="G368" s="1004"/>
      <c r="H368" s="1005"/>
      <c r="I368" s="1005"/>
      <c r="J368" s="1005"/>
      <c r="K368" s="1024">
        <v>0</v>
      </c>
      <c r="L368" s="1005"/>
      <c r="M368" s="1005">
        <f t="shared" si="165"/>
        <v>0</v>
      </c>
      <c r="N368" s="1005">
        <f t="shared" si="166"/>
        <v>0</v>
      </c>
      <c r="O368" s="1005"/>
      <c r="P368" s="1005"/>
      <c r="Q368" s="1005"/>
      <c r="R368" s="1005"/>
      <c r="S368" s="1024">
        <v>0</v>
      </c>
      <c r="T368" s="1005"/>
      <c r="U368" s="1005">
        <f t="shared" si="167"/>
        <v>0</v>
      </c>
      <c r="V368" s="1005">
        <f t="shared" si="168"/>
        <v>0</v>
      </c>
      <c r="W368" s="1005"/>
      <c r="X368" s="1005"/>
      <c r="Y368" s="1005"/>
      <c r="Z368" s="1005"/>
      <c r="AA368" s="1024">
        <v>0</v>
      </c>
      <c r="AB368" s="1005"/>
      <c r="AC368" s="1005">
        <f t="shared" si="169"/>
        <v>0</v>
      </c>
      <c r="AD368" s="1005">
        <f t="shared" si="170"/>
        <v>0</v>
      </c>
      <c r="AE368" s="1005">
        <v>250</v>
      </c>
      <c r="AF368" s="1005">
        <v>88.8</v>
      </c>
      <c r="AG368" s="1005">
        <v>200</v>
      </c>
      <c r="AH368" s="1005">
        <v>0.89029999999999998</v>
      </c>
      <c r="AI368" s="1024">
        <f t="shared" si="184"/>
        <v>7.8692603894216798E-2</v>
      </c>
      <c r="AJ368" s="1005">
        <v>5199</v>
      </c>
      <c r="AK368" s="1005">
        <f t="shared" si="171"/>
        <v>39640</v>
      </c>
      <c r="AL368" s="1005">
        <f t="shared" si="172"/>
        <v>0</v>
      </c>
      <c r="AM368" s="1005">
        <v>250</v>
      </c>
      <c r="AN368" s="1005">
        <v>94.56</v>
      </c>
      <c r="AO368" s="1005">
        <v>200</v>
      </c>
      <c r="AP368" s="1005">
        <v>0.84719999999999995</v>
      </c>
      <c r="AQ368" s="1024">
        <f t="shared" si="185"/>
        <v>0.30229142786965779</v>
      </c>
      <c r="AR368" s="1005">
        <v>21267</v>
      </c>
      <c r="AS368" s="1005">
        <f t="shared" si="173"/>
        <v>42212</v>
      </c>
      <c r="AT368" s="1005">
        <f t="shared" si="174"/>
        <v>0</v>
      </c>
      <c r="AU368" s="1005">
        <v>250</v>
      </c>
      <c r="AV368" s="1005">
        <v>96.96</v>
      </c>
      <c r="AW368" s="1005">
        <v>200</v>
      </c>
      <c r="AX368" s="1005">
        <v>0.86399999999999999</v>
      </c>
      <c r="AY368" s="1024">
        <f t="shared" si="182"/>
        <v>0.26320991474147415</v>
      </c>
      <c r="AZ368" s="1005">
        <v>18375</v>
      </c>
      <c r="BA368" s="1005">
        <f t="shared" si="175"/>
        <v>41887</v>
      </c>
      <c r="BB368" s="1005">
        <f t="shared" si="176"/>
        <v>0</v>
      </c>
      <c r="BC368" s="1005">
        <v>250</v>
      </c>
      <c r="BD368" s="1005">
        <v>108.48</v>
      </c>
      <c r="BE368" s="1005">
        <v>200</v>
      </c>
      <c r="BF368" s="1005">
        <v>0.87549999999999994</v>
      </c>
      <c r="BG368" s="1024">
        <f t="shared" si="183"/>
        <v>0.2090841778475592</v>
      </c>
      <c r="BH368" s="1005">
        <v>16875</v>
      </c>
      <c r="BI368" s="1005">
        <f t="shared" si="177"/>
        <v>48425</v>
      </c>
      <c r="BJ368" s="1005">
        <f t="shared" si="178"/>
        <v>0</v>
      </c>
    </row>
    <row r="369" spans="1:62">
      <c r="A369" s="569" t="s">
        <v>2691</v>
      </c>
      <c r="B369" s="1004">
        <v>363</v>
      </c>
      <c r="C369" s="1005" t="s">
        <v>1772</v>
      </c>
      <c r="D369" s="1005" t="s">
        <v>2214</v>
      </c>
      <c r="E369" s="1004" t="s">
        <v>1274</v>
      </c>
      <c r="F369" s="1005" t="s">
        <v>55</v>
      </c>
      <c r="G369" s="1004">
        <v>250</v>
      </c>
      <c r="H369" s="1005">
        <v>78.48</v>
      </c>
      <c r="I369" s="1005">
        <v>200</v>
      </c>
      <c r="J369" s="1005">
        <v>1</v>
      </c>
      <c r="K369" s="1024">
        <f t="shared" ref="K369:K379" si="186">+(L369/(24*30*H369))</f>
        <v>0.38178516819571862</v>
      </c>
      <c r="L369" s="1005">
        <v>21573</v>
      </c>
      <c r="M369" s="1005">
        <f t="shared" si="165"/>
        <v>33903</v>
      </c>
      <c r="N369" s="1005">
        <f t="shared" si="166"/>
        <v>0</v>
      </c>
      <c r="O369" s="1005">
        <v>250</v>
      </c>
      <c r="P369" s="1005">
        <v>87.12</v>
      </c>
      <c r="Q369" s="1005">
        <v>200</v>
      </c>
      <c r="R369" s="1005">
        <v>1</v>
      </c>
      <c r="S369" s="1024">
        <f t="shared" ref="S369:S379" si="187">+(T369/(24*31*P369))</f>
        <v>0.38878521283213363</v>
      </c>
      <c r="T369" s="1005">
        <v>25200</v>
      </c>
      <c r="U369" s="1005">
        <f t="shared" si="167"/>
        <v>38890</v>
      </c>
      <c r="V369" s="1005">
        <f t="shared" si="168"/>
        <v>0</v>
      </c>
      <c r="W369" s="1005">
        <v>250</v>
      </c>
      <c r="X369" s="1005">
        <v>72.48</v>
      </c>
      <c r="Y369" s="1005">
        <v>200</v>
      </c>
      <c r="Z369" s="1005">
        <v>1</v>
      </c>
      <c r="AA369" s="1024">
        <f t="shared" ref="AA369:AA384" si="188">+(AB369/(24*30*X369))</f>
        <v>0.45374586092715224</v>
      </c>
      <c r="AB369" s="1005">
        <v>23679</v>
      </c>
      <c r="AC369" s="1005">
        <f t="shared" si="169"/>
        <v>31311</v>
      </c>
      <c r="AD369" s="1005">
        <f t="shared" si="170"/>
        <v>0</v>
      </c>
      <c r="AE369" s="1005">
        <v>250</v>
      </c>
      <c r="AF369" s="1005">
        <v>82.32</v>
      </c>
      <c r="AG369" s="1005">
        <v>200</v>
      </c>
      <c r="AH369" s="1005">
        <v>0.99970000000000003</v>
      </c>
      <c r="AI369" s="1024">
        <f t="shared" si="184"/>
        <v>0.40268699645756922</v>
      </c>
      <c r="AJ369" s="1005">
        <v>24663</v>
      </c>
      <c r="AK369" s="1005">
        <f t="shared" si="171"/>
        <v>36748</v>
      </c>
      <c r="AL369" s="1005">
        <f t="shared" si="172"/>
        <v>0</v>
      </c>
      <c r="AM369" s="1005">
        <v>250</v>
      </c>
      <c r="AN369" s="1005">
        <v>85.2</v>
      </c>
      <c r="AO369" s="1005">
        <v>200</v>
      </c>
      <c r="AP369" s="1005">
        <v>0.99960000000000004</v>
      </c>
      <c r="AQ369" s="1024">
        <f t="shared" si="185"/>
        <v>0.42485423292442825</v>
      </c>
      <c r="AR369" s="1005">
        <v>26931</v>
      </c>
      <c r="AS369" s="1005">
        <f t="shared" si="173"/>
        <v>38033</v>
      </c>
      <c r="AT369" s="1005">
        <f t="shared" si="174"/>
        <v>0</v>
      </c>
      <c r="AU369" s="1005">
        <v>250</v>
      </c>
      <c r="AV369" s="1005">
        <v>71.040000000000006</v>
      </c>
      <c r="AW369" s="1005">
        <v>200</v>
      </c>
      <c r="AX369" s="1005">
        <v>0.99880000000000002</v>
      </c>
      <c r="AY369" s="1024">
        <f t="shared" si="182"/>
        <v>0.53015906531531531</v>
      </c>
      <c r="AZ369" s="1005">
        <v>27117</v>
      </c>
      <c r="BA369" s="1005">
        <f t="shared" si="175"/>
        <v>30689</v>
      </c>
      <c r="BB369" s="1005">
        <f t="shared" si="176"/>
        <v>0</v>
      </c>
      <c r="BC369" s="1005">
        <v>250</v>
      </c>
      <c r="BD369" s="1005">
        <v>70.08</v>
      </c>
      <c r="BE369" s="1005">
        <v>200</v>
      </c>
      <c r="BF369" s="1005">
        <v>0.99880000000000002</v>
      </c>
      <c r="BG369" s="1024">
        <f t="shared" si="183"/>
        <v>0.51277802327294153</v>
      </c>
      <c r="BH369" s="1005">
        <v>26736</v>
      </c>
      <c r="BI369" s="1005">
        <f t="shared" si="177"/>
        <v>31284</v>
      </c>
      <c r="BJ369" s="1005">
        <f t="shared" si="178"/>
        <v>0</v>
      </c>
    </row>
    <row r="370" spans="1:62">
      <c r="A370" s="569" t="s">
        <v>2692</v>
      </c>
      <c r="B370" s="1004">
        <v>364</v>
      </c>
      <c r="C370" s="1005" t="s">
        <v>258</v>
      </c>
      <c r="D370" s="1005" t="s">
        <v>2203</v>
      </c>
      <c r="E370" s="1004" t="s">
        <v>1274</v>
      </c>
      <c r="F370" s="1005" t="s">
        <v>55</v>
      </c>
      <c r="G370" s="1004">
        <v>250</v>
      </c>
      <c r="H370" s="1005">
        <v>79.319999999999993</v>
      </c>
      <c r="I370" s="1005">
        <v>200</v>
      </c>
      <c r="J370" s="1005">
        <v>0.98839999999999995</v>
      </c>
      <c r="K370" s="1024">
        <f t="shared" si="186"/>
        <v>0.38987644982349978</v>
      </c>
      <c r="L370" s="1005">
        <v>22266</v>
      </c>
      <c r="M370" s="1005">
        <f t="shared" si="165"/>
        <v>34266</v>
      </c>
      <c r="N370" s="1005">
        <f t="shared" si="166"/>
        <v>0</v>
      </c>
      <c r="O370" s="1005">
        <v>250</v>
      </c>
      <c r="P370" s="1005">
        <v>74.88</v>
      </c>
      <c r="Q370" s="1005">
        <v>200</v>
      </c>
      <c r="R370" s="1005">
        <v>0.98870000000000002</v>
      </c>
      <c r="S370" s="1024">
        <f t="shared" si="187"/>
        <v>0.36267705748552526</v>
      </c>
      <c r="T370" s="1005">
        <v>20205</v>
      </c>
      <c r="U370" s="1005">
        <f t="shared" si="167"/>
        <v>33426</v>
      </c>
      <c r="V370" s="1005">
        <f t="shared" si="168"/>
        <v>0</v>
      </c>
      <c r="W370" s="1005">
        <v>250</v>
      </c>
      <c r="X370" s="1005">
        <v>72.48</v>
      </c>
      <c r="Y370" s="1005">
        <v>200</v>
      </c>
      <c r="Z370" s="1005">
        <v>0.98719999999999997</v>
      </c>
      <c r="AA370" s="1024">
        <f t="shared" si="188"/>
        <v>0.30232477924944812</v>
      </c>
      <c r="AB370" s="1005">
        <v>15777</v>
      </c>
      <c r="AC370" s="1005">
        <f t="shared" si="169"/>
        <v>31311</v>
      </c>
      <c r="AD370" s="1005">
        <f t="shared" si="170"/>
        <v>0</v>
      </c>
      <c r="AE370" s="1005">
        <v>250</v>
      </c>
      <c r="AF370" s="1005">
        <v>52.56</v>
      </c>
      <c r="AG370" s="1005">
        <v>200</v>
      </c>
      <c r="AH370" s="1005">
        <v>0.99139999999999995</v>
      </c>
      <c r="AI370" s="1024">
        <f t="shared" si="184"/>
        <v>0.33279938135218734</v>
      </c>
      <c r="AJ370" s="1005">
        <v>13014</v>
      </c>
      <c r="AK370" s="1005">
        <f t="shared" si="171"/>
        <v>23463</v>
      </c>
      <c r="AL370" s="1005">
        <f t="shared" si="172"/>
        <v>0</v>
      </c>
      <c r="AM370" s="1005">
        <v>250</v>
      </c>
      <c r="AN370" s="1005">
        <v>122.4</v>
      </c>
      <c r="AO370" s="1005">
        <v>200</v>
      </c>
      <c r="AP370" s="1005">
        <v>0.97829999999999995</v>
      </c>
      <c r="AQ370" s="1024">
        <f t="shared" si="185"/>
        <v>0.14910130718954248</v>
      </c>
      <c r="AR370" s="1005">
        <v>13578</v>
      </c>
      <c r="AS370" s="1005">
        <f t="shared" si="173"/>
        <v>54639</v>
      </c>
      <c r="AT370" s="1005">
        <f t="shared" si="174"/>
        <v>0</v>
      </c>
      <c r="AU370" s="1005">
        <v>250</v>
      </c>
      <c r="AV370" s="1005">
        <v>58.32</v>
      </c>
      <c r="AW370" s="1005">
        <v>200</v>
      </c>
      <c r="AX370" s="1005">
        <v>0.98380000000000001</v>
      </c>
      <c r="AY370" s="1024">
        <f t="shared" si="182"/>
        <v>0.32650320073159578</v>
      </c>
      <c r="AZ370" s="1005">
        <v>13710</v>
      </c>
      <c r="BA370" s="1005">
        <f t="shared" si="175"/>
        <v>25194</v>
      </c>
      <c r="BB370" s="1005">
        <f t="shared" si="176"/>
        <v>0</v>
      </c>
      <c r="BC370" s="1005">
        <v>250</v>
      </c>
      <c r="BD370" s="1005">
        <v>52.08</v>
      </c>
      <c r="BE370" s="1005">
        <v>200</v>
      </c>
      <c r="BF370" s="1005">
        <v>0.9909</v>
      </c>
      <c r="BG370" s="1024">
        <f t="shared" si="183"/>
        <v>0.30915526980823549</v>
      </c>
      <c r="BH370" s="1005">
        <v>11979</v>
      </c>
      <c r="BI370" s="1005">
        <f t="shared" si="177"/>
        <v>23249</v>
      </c>
      <c r="BJ370" s="1005">
        <f t="shared" si="178"/>
        <v>0</v>
      </c>
    </row>
    <row r="371" spans="1:62">
      <c r="A371" s="569" t="s">
        <v>2693</v>
      </c>
      <c r="B371" s="1004">
        <v>365</v>
      </c>
      <c r="C371" s="1005" t="s">
        <v>277</v>
      </c>
      <c r="D371" s="1005" t="s">
        <v>2213</v>
      </c>
      <c r="E371" s="1004" t="s">
        <v>1274</v>
      </c>
      <c r="F371" s="1005" t="s">
        <v>55</v>
      </c>
      <c r="G371" s="1004">
        <v>250.44</v>
      </c>
      <c r="H371" s="1005">
        <v>62</v>
      </c>
      <c r="I371" s="1005">
        <v>200.352</v>
      </c>
      <c r="J371" s="1005">
        <v>0.74939999999999996</v>
      </c>
      <c r="K371" s="1024">
        <f t="shared" si="186"/>
        <v>0.64520609318996414</v>
      </c>
      <c r="L371" s="1005">
        <v>28802</v>
      </c>
      <c r="M371" s="1005">
        <f t="shared" si="165"/>
        <v>26784</v>
      </c>
      <c r="N371" s="1005">
        <f t="shared" si="166"/>
        <v>2018</v>
      </c>
      <c r="O371" s="1005">
        <v>250.44</v>
      </c>
      <c r="P371" s="1005">
        <v>64.48</v>
      </c>
      <c r="Q371" s="1005">
        <v>200.352</v>
      </c>
      <c r="R371" s="1005">
        <v>0.74450000000000005</v>
      </c>
      <c r="S371" s="1024">
        <f t="shared" si="187"/>
        <v>0.62574625123402439</v>
      </c>
      <c r="T371" s="1005">
        <v>30019</v>
      </c>
      <c r="U371" s="1005">
        <f t="shared" si="167"/>
        <v>28784</v>
      </c>
      <c r="V371" s="1005">
        <f t="shared" si="168"/>
        <v>1235</v>
      </c>
      <c r="W371" s="1005">
        <v>250.44</v>
      </c>
      <c r="X371" s="1005">
        <v>63.12</v>
      </c>
      <c r="Y371" s="1005">
        <v>200.352</v>
      </c>
      <c r="Z371" s="1005">
        <v>0.74329999999999996</v>
      </c>
      <c r="AA371" s="1024">
        <f t="shared" si="188"/>
        <v>0.61925697084917619</v>
      </c>
      <c r="AB371" s="1005">
        <v>28143</v>
      </c>
      <c r="AC371" s="1005">
        <f t="shared" si="169"/>
        <v>27268</v>
      </c>
      <c r="AD371" s="1005">
        <f t="shared" si="170"/>
        <v>875</v>
      </c>
      <c r="AE371" s="1005">
        <v>250.44</v>
      </c>
      <c r="AF371" s="1005">
        <v>62</v>
      </c>
      <c r="AG371" s="1005">
        <v>200.352</v>
      </c>
      <c r="AH371" s="1005">
        <v>0.7409</v>
      </c>
      <c r="AI371" s="1024">
        <f t="shared" si="184"/>
        <v>0.64414238640305232</v>
      </c>
      <c r="AJ371" s="1005">
        <v>29713</v>
      </c>
      <c r="AK371" s="1005">
        <f t="shared" si="171"/>
        <v>27677</v>
      </c>
      <c r="AL371" s="1005">
        <f t="shared" si="172"/>
        <v>2036</v>
      </c>
      <c r="AM371" s="1005">
        <v>250.44</v>
      </c>
      <c r="AN371" s="1005">
        <v>61.2</v>
      </c>
      <c r="AO371" s="1005">
        <v>200.352</v>
      </c>
      <c r="AP371" s="1005">
        <v>0.73319999999999996</v>
      </c>
      <c r="AQ371" s="1024">
        <f t="shared" si="185"/>
        <v>0.66002969288073643</v>
      </c>
      <c r="AR371" s="1005">
        <v>30053</v>
      </c>
      <c r="AS371" s="1005">
        <f t="shared" si="173"/>
        <v>27320</v>
      </c>
      <c r="AT371" s="1005">
        <f t="shared" si="174"/>
        <v>2733</v>
      </c>
      <c r="AU371" s="1005">
        <v>250.44</v>
      </c>
      <c r="AV371" s="1005">
        <v>63.76</v>
      </c>
      <c r="AW371" s="1005">
        <v>200.352</v>
      </c>
      <c r="AX371" s="1005">
        <v>0.73380000000000001</v>
      </c>
      <c r="AY371" s="1024">
        <f t="shared" si="182"/>
        <v>0.50027011013522937</v>
      </c>
      <c r="AZ371" s="1005">
        <v>22966</v>
      </c>
      <c r="BA371" s="1005">
        <f t="shared" si="175"/>
        <v>27544</v>
      </c>
      <c r="BB371" s="1005">
        <f t="shared" si="176"/>
        <v>0</v>
      </c>
      <c r="BC371" s="1005">
        <v>250.44</v>
      </c>
      <c r="BD371" s="1005">
        <v>62.16</v>
      </c>
      <c r="BE371" s="1005">
        <v>200.352</v>
      </c>
      <c r="BF371" s="1005">
        <v>0.7268</v>
      </c>
      <c r="BG371" s="1024">
        <f t="shared" si="183"/>
        <v>0.63558662348984929</v>
      </c>
      <c r="BH371" s="1005">
        <v>29394</v>
      </c>
      <c r="BI371" s="1005">
        <f t="shared" si="177"/>
        <v>27748</v>
      </c>
      <c r="BJ371" s="1005">
        <f t="shared" si="178"/>
        <v>1646</v>
      </c>
    </row>
    <row r="372" spans="1:62">
      <c r="A372" s="569" t="s">
        <v>2694</v>
      </c>
      <c r="B372" s="1004">
        <v>366</v>
      </c>
      <c r="C372" s="1005" t="s">
        <v>989</v>
      </c>
      <c r="D372" s="1005" t="s">
        <v>2011</v>
      </c>
      <c r="E372" s="1004" t="s">
        <v>1274</v>
      </c>
      <c r="F372" s="1005" t="s">
        <v>55</v>
      </c>
      <c r="G372" s="1004">
        <v>255</v>
      </c>
      <c r="H372" s="1005">
        <v>275.83999999999997</v>
      </c>
      <c r="I372" s="1005">
        <v>275.83999999999997</v>
      </c>
      <c r="J372" s="1005">
        <v>0.92949999999999999</v>
      </c>
      <c r="K372" s="1024">
        <f t="shared" si="186"/>
        <v>0.35803767079144111</v>
      </c>
      <c r="L372" s="1005">
        <v>71108</v>
      </c>
      <c r="M372" s="1005">
        <f t="shared" si="165"/>
        <v>119163</v>
      </c>
      <c r="N372" s="1005">
        <f t="shared" si="166"/>
        <v>0</v>
      </c>
      <c r="O372" s="1005">
        <v>255</v>
      </c>
      <c r="P372" s="1005">
        <v>200.96</v>
      </c>
      <c r="Q372" s="1005">
        <v>204</v>
      </c>
      <c r="R372" s="1005">
        <v>0.98019999999999996</v>
      </c>
      <c r="S372" s="1024">
        <f t="shared" si="187"/>
        <v>0.42587247876857742</v>
      </c>
      <c r="T372" s="1005">
        <v>63674</v>
      </c>
      <c r="U372" s="1005">
        <f t="shared" si="167"/>
        <v>89709</v>
      </c>
      <c r="V372" s="1005">
        <f t="shared" si="168"/>
        <v>0</v>
      </c>
      <c r="W372" s="1005">
        <v>255</v>
      </c>
      <c r="X372" s="1005">
        <v>214.56</v>
      </c>
      <c r="Y372" s="1005">
        <v>214.56</v>
      </c>
      <c r="Z372" s="1005">
        <v>0.97970000000000002</v>
      </c>
      <c r="AA372" s="1024">
        <f t="shared" si="188"/>
        <v>0.31516695666583805</v>
      </c>
      <c r="AB372" s="1005">
        <v>48688</v>
      </c>
      <c r="AC372" s="1005">
        <f t="shared" si="169"/>
        <v>92690</v>
      </c>
      <c r="AD372" s="1005">
        <f t="shared" si="170"/>
        <v>0</v>
      </c>
      <c r="AE372" s="1005">
        <v>255</v>
      </c>
      <c r="AF372" s="1005">
        <v>279.2</v>
      </c>
      <c r="AG372" s="1005">
        <v>279.2</v>
      </c>
      <c r="AH372" s="1005">
        <v>0.97099999999999997</v>
      </c>
      <c r="AI372" s="1024">
        <f t="shared" si="184"/>
        <v>0.32190667652586502</v>
      </c>
      <c r="AJ372" s="1005">
        <v>66868</v>
      </c>
      <c r="AK372" s="1005">
        <f t="shared" si="171"/>
        <v>124635</v>
      </c>
      <c r="AL372" s="1005">
        <f t="shared" si="172"/>
        <v>0</v>
      </c>
      <c r="AM372" s="1005">
        <v>255</v>
      </c>
      <c r="AN372" s="1005">
        <v>200.16</v>
      </c>
      <c r="AO372" s="1005">
        <v>204</v>
      </c>
      <c r="AP372" s="1005">
        <v>0.97299999999999998</v>
      </c>
      <c r="AQ372" s="1024">
        <f t="shared" si="185"/>
        <v>0.12876795337923208</v>
      </c>
      <c r="AR372" s="1005">
        <v>19176</v>
      </c>
      <c r="AS372" s="1005">
        <f t="shared" si="173"/>
        <v>89351</v>
      </c>
      <c r="AT372" s="1005">
        <f t="shared" si="174"/>
        <v>0</v>
      </c>
      <c r="AU372" s="1005">
        <v>255</v>
      </c>
      <c r="AV372" s="1005">
        <v>50.56</v>
      </c>
      <c r="AW372" s="1005">
        <v>204</v>
      </c>
      <c r="AX372" s="1005">
        <v>0.95899999999999996</v>
      </c>
      <c r="AY372" s="1024">
        <f t="shared" si="182"/>
        <v>0.18932401547116734</v>
      </c>
      <c r="AZ372" s="1005">
        <v>6892</v>
      </c>
      <c r="BA372" s="1005">
        <f t="shared" si="175"/>
        <v>21842</v>
      </c>
      <c r="BB372" s="1005">
        <f t="shared" si="176"/>
        <v>0</v>
      </c>
      <c r="BC372" s="1005">
        <v>255</v>
      </c>
      <c r="BD372" s="1005">
        <v>66.88</v>
      </c>
      <c r="BE372" s="1005">
        <v>204</v>
      </c>
      <c r="BF372" s="1005">
        <v>0.97389999999999999</v>
      </c>
      <c r="BG372" s="1024">
        <f t="shared" si="183"/>
        <v>0.20953111334053612</v>
      </c>
      <c r="BH372" s="1005">
        <v>10426</v>
      </c>
      <c r="BI372" s="1005">
        <f t="shared" si="177"/>
        <v>29855</v>
      </c>
      <c r="BJ372" s="1005">
        <f t="shared" si="178"/>
        <v>0</v>
      </c>
    </row>
    <row r="373" spans="1:62">
      <c r="A373" s="569" t="s">
        <v>2695</v>
      </c>
      <c r="B373" s="1004">
        <v>367</v>
      </c>
      <c r="C373" s="1005" t="s">
        <v>1769</v>
      </c>
      <c r="D373" s="1005" t="s">
        <v>2051</v>
      </c>
      <c r="E373" s="1004" t="s">
        <v>1274</v>
      </c>
      <c r="F373" s="1005" t="s">
        <v>55</v>
      </c>
      <c r="G373" s="1004">
        <v>255</v>
      </c>
      <c r="H373" s="1005">
        <v>133.32</v>
      </c>
      <c r="I373" s="1005">
        <v>204</v>
      </c>
      <c r="J373" s="1005">
        <v>0.93049999999999999</v>
      </c>
      <c r="K373" s="1024">
        <f t="shared" si="186"/>
        <v>0.12970047004700472</v>
      </c>
      <c r="L373" s="1005">
        <v>12450</v>
      </c>
      <c r="M373" s="1005">
        <f t="shared" si="165"/>
        <v>57594</v>
      </c>
      <c r="N373" s="1005">
        <f t="shared" si="166"/>
        <v>0</v>
      </c>
      <c r="O373" s="1005">
        <v>255</v>
      </c>
      <c r="P373" s="1005">
        <v>42.84</v>
      </c>
      <c r="Q373" s="1005">
        <v>204</v>
      </c>
      <c r="R373" s="1005">
        <v>0.97070000000000001</v>
      </c>
      <c r="S373" s="1024">
        <f t="shared" si="187"/>
        <v>0.48323092677931384</v>
      </c>
      <c r="T373" s="1005">
        <v>15402</v>
      </c>
      <c r="U373" s="1005">
        <f t="shared" si="167"/>
        <v>19124</v>
      </c>
      <c r="V373" s="1005">
        <f t="shared" si="168"/>
        <v>0</v>
      </c>
      <c r="W373" s="1005">
        <v>255</v>
      </c>
      <c r="X373" s="1005">
        <v>44.4</v>
      </c>
      <c r="Y373" s="1005">
        <v>204</v>
      </c>
      <c r="Z373" s="1005">
        <v>0.97489999999999999</v>
      </c>
      <c r="AA373" s="1024">
        <f t="shared" si="188"/>
        <v>0.49167917917917919</v>
      </c>
      <c r="AB373" s="1005">
        <v>15718</v>
      </c>
      <c r="AC373" s="1005">
        <f t="shared" si="169"/>
        <v>19181</v>
      </c>
      <c r="AD373" s="1005">
        <f t="shared" si="170"/>
        <v>0</v>
      </c>
      <c r="AE373" s="1005">
        <v>255</v>
      </c>
      <c r="AF373" s="1005">
        <v>36.6</v>
      </c>
      <c r="AG373" s="1005">
        <v>204</v>
      </c>
      <c r="AH373" s="1005">
        <v>0.92679999999999996</v>
      </c>
      <c r="AI373" s="1024">
        <f t="shared" si="184"/>
        <v>0.55327868852459017</v>
      </c>
      <c r="AJ373" s="1005">
        <v>15066</v>
      </c>
      <c r="AK373" s="1005">
        <f t="shared" si="171"/>
        <v>16338</v>
      </c>
      <c r="AL373" s="1005">
        <f t="shared" si="172"/>
        <v>0</v>
      </c>
      <c r="AM373" s="1005">
        <v>255</v>
      </c>
      <c r="AN373" s="1005">
        <v>128.1</v>
      </c>
      <c r="AO373" s="1005">
        <v>204</v>
      </c>
      <c r="AP373" s="1005">
        <v>0.91210000000000002</v>
      </c>
      <c r="AQ373" s="1024">
        <f t="shared" si="185"/>
        <v>0.16641065028161803</v>
      </c>
      <c r="AR373" s="1005">
        <v>15860</v>
      </c>
      <c r="AS373" s="1005">
        <f t="shared" si="173"/>
        <v>57184</v>
      </c>
      <c r="AT373" s="1005">
        <f t="shared" si="174"/>
        <v>0</v>
      </c>
      <c r="AU373" s="1005">
        <v>255</v>
      </c>
      <c r="AV373" s="1005">
        <v>138.47999999999999</v>
      </c>
      <c r="AW373" s="1005">
        <v>204</v>
      </c>
      <c r="AX373" s="1005">
        <v>0.91469999999999996</v>
      </c>
      <c r="AY373" s="1024">
        <f t="shared" si="182"/>
        <v>0.13925998138519805</v>
      </c>
      <c r="AZ373" s="1005">
        <v>13885</v>
      </c>
      <c r="BA373" s="1005">
        <f t="shared" si="175"/>
        <v>59823</v>
      </c>
      <c r="BB373" s="1005">
        <f t="shared" si="176"/>
        <v>0</v>
      </c>
      <c r="BC373" s="1005">
        <v>255</v>
      </c>
      <c r="BD373" s="1005">
        <v>32.4</v>
      </c>
      <c r="BE373" s="1005">
        <v>204</v>
      </c>
      <c r="BF373" s="1005">
        <v>0.876</v>
      </c>
      <c r="BG373" s="1024">
        <f t="shared" si="183"/>
        <v>0.60048287534846678</v>
      </c>
      <c r="BH373" s="1005">
        <v>14475</v>
      </c>
      <c r="BI373" s="1005">
        <f t="shared" si="177"/>
        <v>14463</v>
      </c>
      <c r="BJ373" s="1005">
        <f t="shared" si="178"/>
        <v>12</v>
      </c>
    </row>
    <row r="374" spans="1:62">
      <c r="A374" s="569" t="s">
        <v>2696</v>
      </c>
      <c r="B374" s="1004">
        <v>368</v>
      </c>
      <c r="C374" s="1005" t="s">
        <v>1715</v>
      </c>
      <c r="D374" s="1005" t="s">
        <v>2203</v>
      </c>
      <c r="E374" s="1004" t="s">
        <v>1274</v>
      </c>
      <c r="F374" s="1005" t="s">
        <v>55</v>
      </c>
      <c r="G374" s="1004">
        <v>256</v>
      </c>
      <c r="H374" s="1005">
        <v>104.4</v>
      </c>
      <c r="I374" s="1005">
        <v>204.8</v>
      </c>
      <c r="J374" s="1005">
        <v>0.99150000000000005</v>
      </c>
      <c r="K374" s="1024">
        <f t="shared" si="186"/>
        <v>0.4719029374201788</v>
      </c>
      <c r="L374" s="1005">
        <v>35472</v>
      </c>
      <c r="M374" s="1005">
        <f t="shared" si="165"/>
        <v>45101</v>
      </c>
      <c r="N374" s="1005">
        <f t="shared" si="166"/>
        <v>0</v>
      </c>
      <c r="O374" s="1005">
        <v>256</v>
      </c>
      <c r="P374" s="1005">
        <v>87.84</v>
      </c>
      <c r="Q374" s="1005">
        <v>204.8</v>
      </c>
      <c r="R374" s="1005">
        <v>0.99180000000000001</v>
      </c>
      <c r="S374" s="1024">
        <f t="shared" si="187"/>
        <v>0.42631580880192727</v>
      </c>
      <c r="T374" s="1005">
        <v>27861</v>
      </c>
      <c r="U374" s="1005">
        <f t="shared" si="167"/>
        <v>39212</v>
      </c>
      <c r="V374" s="1005">
        <f t="shared" si="168"/>
        <v>0</v>
      </c>
      <c r="W374" s="1005">
        <v>256</v>
      </c>
      <c r="X374" s="1005">
        <v>90.96</v>
      </c>
      <c r="Y374" s="1005">
        <v>204.8</v>
      </c>
      <c r="Z374" s="1005">
        <v>0.99070000000000003</v>
      </c>
      <c r="AA374" s="1024">
        <f t="shared" si="188"/>
        <v>0.55871628554676056</v>
      </c>
      <c r="AB374" s="1005">
        <v>36591</v>
      </c>
      <c r="AC374" s="1005">
        <f t="shared" si="169"/>
        <v>39295</v>
      </c>
      <c r="AD374" s="1005">
        <f t="shared" si="170"/>
        <v>0</v>
      </c>
      <c r="AE374" s="1005">
        <v>256</v>
      </c>
      <c r="AF374" s="1005">
        <v>90.24</v>
      </c>
      <c r="AG374" s="1005">
        <v>204.8</v>
      </c>
      <c r="AH374" s="1005">
        <v>0.99109999999999998</v>
      </c>
      <c r="AI374" s="1024">
        <f t="shared" si="184"/>
        <v>0.42319942518874398</v>
      </c>
      <c r="AJ374" s="1005">
        <v>28413</v>
      </c>
      <c r="AK374" s="1005">
        <f t="shared" si="171"/>
        <v>40283</v>
      </c>
      <c r="AL374" s="1005">
        <f t="shared" si="172"/>
        <v>0</v>
      </c>
      <c r="AM374" s="1005">
        <v>256</v>
      </c>
      <c r="AN374" s="1005">
        <v>95.76</v>
      </c>
      <c r="AO374" s="1005">
        <v>204.8</v>
      </c>
      <c r="AP374" s="1005">
        <v>0.98709999999999998</v>
      </c>
      <c r="AQ374" s="1024">
        <f t="shared" si="185"/>
        <v>0.38263501495674668</v>
      </c>
      <c r="AR374" s="1005">
        <v>27261</v>
      </c>
      <c r="AS374" s="1005">
        <f t="shared" si="173"/>
        <v>42747</v>
      </c>
      <c r="AT374" s="1005">
        <f t="shared" si="174"/>
        <v>0</v>
      </c>
      <c r="AU374" s="1005">
        <v>256</v>
      </c>
      <c r="AV374" s="1005">
        <v>90.48</v>
      </c>
      <c r="AW374" s="1005">
        <v>204.8</v>
      </c>
      <c r="AX374" s="1005">
        <v>0.98919999999999997</v>
      </c>
      <c r="AY374" s="1024">
        <f t="shared" si="182"/>
        <v>0.44798113763631003</v>
      </c>
      <c r="AZ374" s="1005">
        <v>29184</v>
      </c>
      <c r="BA374" s="1005">
        <f t="shared" si="175"/>
        <v>39087</v>
      </c>
      <c r="BB374" s="1005">
        <f t="shared" si="176"/>
        <v>0</v>
      </c>
      <c r="BC374" s="1005">
        <v>256</v>
      </c>
      <c r="BD374" s="1005">
        <v>87.12</v>
      </c>
      <c r="BE374" s="1005">
        <v>204.8</v>
      </c>
      <c r="BF374" s="1005">
        <v>0.98709999999999998</v>
      </c>
      <c r="BG374" s="1024">
        <f t="shared" si="183"/>
        <v>0.43256983322965725</v>
      </c>
      <c r="BH374" s="1005">
        <v>28038</v>
      </c>
      <c r="BI374" s="1005">
        <f t="shared" si="177"/>
        <v>38890</v>
      </c>
      <c r="BJ374" s="1005">
        <f t="shared" si="178"/>
        <v>0</v>
      </c>
    </row>
    <row r="375" spans="1:62">
      <c r="A375" s="569" t="s">
        <v>2697</v>
      </c>
      <c r="B375" s="1004">
        <v>369</v>
      </c>
      <c r="C375" s="1005" t="s">
        <v>1716</v>
      </c>
      <c r="D375" s="1005" t="s">
        <v>2011</v>
      </c>
      <c r="E375" s="1004" t="s">
        <v>1274</v>
      </c>
      <c r="F375" s="1005" t="s">
        <v>55</v>
      </c>
      <c r="G375" s="1004">
        <v>256</v>
      </c>
      <c r="H375" s="1005">
        <v>111.04</v>
      </c>
      <c r="I375" s="1005">
        <v>204.8</v>
      </c>
      <c r="J375" s="1005">
        <v>0.67910000000000004</v>
      </c>
      <c r="K375" s="1024">
        <f t="shared" si="186"/>
        <v>4.4903738392571245E-2</v>
      </c>
      <c r="L375" s="1005">
        <v>3590</v>
      </c>
      <c r="M375" s="1005">
        <f t="shared" si="165"/>
        <v>47969</v>
      </c>
      <c r="N375" s="1005">
        <f t="shared" si="166"/>
        <v>0</v>
      </c>
      <c r="O375" s="1005">
        <v>256</v>
      </c>
      <c r="P375" s="1005">
        <v>245.6</v>
      </c>
      <c r="Q375" s="1005">
        <v>245.6</v>
      </c>
      <c r="R375" s="1005">
        <v>0.89729999999999999</v>
      </c>
      <c r="S375" s="1024">
        <f t="shared" si="187"/>
        <v>0.18946359146789957</v>
      </c>
      <c r="T375" s="1005">
        <v>34620</v>
      </c>
      <c r="U375" s="1005">
        <f t="shared" si="167"/>
        <v>109636</v>
      </c>
      <c r="V375" s="1005">
        <f t="shared" si="168"/>
        <v>0</v>
      </c>
      <c r="W375" s="1005">
        <v>256</v>
      </c>
      <c r="X375" s="1005">
        <v>238.56</v>
      </c>
      <c r="Y375" s="1005">
        <v>238.56</v>
      </c>
      <c r="Z375" s="1005">
        <v>0.91300000000000003</v>
      </c>
      <c r="AA375" s="1024">
        <f t="shared" si="188"/>
        <v>0.36429223489082641</v>
      </c>
      <c r="AB375" s="1005">
        <v>62572</v>
      </c>
      <c r="AC375" s="1005">
        <f t="shared" si="169"/>
        <v>103058</v>
      </c>
      <c r="AD375" s="1005">
        <f t="shared" si="170"/>
        <v>0</v>
      </c>
      <c r="AE375" s="1005">
        <v>256</v>
      </c>
      <c r="AF375" s="1005">
        <v>116.32</v>
      </c>
      <c r="AG375" s="1005">
        <v>204.8</v>
      </c>
      <c r="AH375" s="1005">
        <v>0.92830000000000001</v>
      </c>
      <c r="AI375" s="1024">
        <f t="shared" si="184"/>
        <v>0.39197116593453729</v>
      </c>
      <c r="AJ375" s="1005">
        <v>33922</v>
      </c>
      <c r="AK375" s="1005">
        <f t="shared" si="171"/>
        <v>51925</v>
      </c>
      <c r="AL375" s="1005">
        <f t="shared" si="172"/>
        <v>0</v>
      </c>
      <c r="AM375" s="1005">
        <v>256</v>
      </c>
      <c r="AN375" s="1005">
        <v>12.8</v>
      </c>
      <c r="AO375" s="1005">
        <v>204.8</v>
      </c>
      <c r="AP375" s="1005">
        <v>0.56240000000000001</v>
      </c>
      <c r="AQ375" s="1024">
        <f t="shared" si="185"/>
        <v>0.25390625</v>
      </c>
      <c r="AR375" s="1005">
        <v>2418</v>
      </c>
      <c r="AS375" s="1005">
        <f t="shared" si="173"/>
        <v>5714</v>
      </c>
      <c r="AT375" s="1005">
        <f t="shared" si="174"/>
        <v>0</v>
      </c>
      <c r="AU375" s="1005">
        <v>256</v>
      </c>
      <c r="AV375" s="1005">
        <v>80</v>
      </c>
      <c r="AW375" s="1005">
        <v>204.8</v>
      </c>
      <c r="AX375" s="1005">
        <v>0.66169999999999995</v>
      </c>
      <c r="AY375" s="1024">
        <f t="shared" si="182"/>
        <v>3.5312499999999997E-2</v>
      </c>
      <c r="AZ375" s="1005">
        <v>2034</v>
      </c>
      <c r="BA375" s="1005">
        <f t="shared" si="175"/>
        <v>34560</v>
      </c>
      <c r="BB375" s="1005">
        <f t="shared" si="176"/>
        <v>0</v>
      </c>
      <c r="BC375" s="1005">
        <v>256</v>
      </c>
      <c r="BD375" s="1005">
        <v>119.68</v>
      </c>
      <c r="BE375" s="1005">
        <v>204.8</v>
      </c>
      <c r="BF375" s="1005">
        <v>0.91979999999999995</v>
      </c>
      <c r="BG375" s="1024">
        <f t="shared" si="183"/>
        <v>0.24226791156345237</v>
      </c>
      <c r="BH375" s="1005">
        <v>21572</v>
      </c>
      <c r="BI375" s="1005">
        <f t="shared" si="177"/>
        <v>53425</v>
      </c>
      <c r="BJ375" s="1005">
        <f t="shared" si="178"/>
        <v>0</v>
      </c>
    </row>
    <row r="376" spans="1:62">
      <c r="A376" s="569" t="s">
        <v>2698</v>
      </c>
      <c r="B376" s="1004">
        <v>370</v>
      </c>
      <c r="C376" s="1005" t="s">
        <v>770</v>
      </c>
      <c r="D376" s="1005" t="s">
        <v>2051</v>
      </c>
      <c r="E376" s="1004" t="s">
        <v>1274</v>
      </c>
      <c r="F376" s="1005" t="s">
        <v>55</v>
      </c>
      <c r="G376" s="1004">
        <v>256</v>
      </c>
      <c r="H376" s="1005">
        <v>72.400000000000006</v>
      </c>
      <c r="I376" s="1005">
        <v>204.8</v>
      </c>
      <c r="J376" s="1005">
        <v>0.96870000000000001</v>
      </c>
      <c r="K376" s="1024">
        <f t="shared" si="186"/>
        <v>0.52137047268262726</v>
      </c>
      <c r="L376" s="1005">
        <v>27178</v>
      </c>
      <c r="M376" s="1005">
        <f t="shared" si="165"/>
        <v>31277</v>
      </c>
      <c r="N376" s="1005">
        <f t="shared" si="166"/>
        <v>0</v>
      </c>
      <c r="O376" s="1005">
        <v>256</v>
      </c>
      <c r="P376" s="1005">
        <v>69</v>
      </c>
      <c r="Q376" s="1005">
        <v>204.8</v>
      </c>
      <c r="R376" s="1005">
        <v>0.9657</v>
      </c>
      <c r="S376" s="1024">
        <f t="shared" si="187"/>
        <v>0.42665965404394579</v>
      </c>
      <c r="T376" s="1005">
        <v>21903</v>
      </c>
      <c r="U376" s="1005">
        <f t="shared" si="167"/>
        <v>30802</v>
      </c>
      <c r="V376" s="1005">
        <f t="shared" si="168"/>
        <v>0</v>
      </c>
      <c r="W376" s="1005">
        <v>256</v>
      </c>
      <c r="X376" s="1005">
        <v>42.6</v>
      </c>
      <c r="Y376" s="1005">
        <v>204.8</v>
      </c>
      <c r="Z376" s="1005">
        <v>0.92689999999999995</v>
      </c>
      <c r="AA376" s="1024">
        <f t="shared" si="188"/>
        <v>0.33150756390193009</v>
      </c>
      <c r="AB376" s="1005">
        <v>10168</v>
      </c>
      <c r="AC376" s="1005">
        <f t="shared" si="169"/>
        <v>18403</v>
      </c>
      <c r="AD376" s="1005">
        <f t="shared" si="170"/>
        <v>0</v>
      </c>
      <c r="AE376" s="1005">
        <v>256</v>
      </c>
      <c r="AF376" s="1005">
        <v>61.6</v>
      </c>
      <c r="AG376" s="1005">
        <v>204.8</v>
      </c>
      <c r="AH376" s="1005">
        <v>0.94430000000000003</v>
      </c>
      <c r="AI376" s="1024">
        <f t="shared" si="184"/>
        <v>0.31937316715542519</v>
      </c>
      <c r="AJ376" s="1005">
        <v>14637</v>
      </c>
      <c r="AK376" s="1005">
        <f t="shared" si="171"/>
        <v>27498</v>
      </c>
      <c r="AL376" s="1005">
        <f t="shared" si="172"/>
        <v>0</v>
      </c>
      <c r="AM376" s="1005">
        <v>256</v>
      </c>
      <c r="AN376" s="1005">
        <v>66</v>
      </c>
      <c r="AO376" s="1005">
        <v>204.8</v>
      </c>
      <c r="AP376" s="1005">
        <v>0.96299999999999997</v>
      </c>
      <c r="AQ376" s="1024">
        <f t="shared" si="185"/>
        <v>0.51344086021505375</v>
      </c>
      <c r="AR376" s="1005">
        <v>25212</v>
      </c>
      <c r="AS376" s="1005">
        <f t="shared" si="173"/>
        <v>29462</v>
      </c>
      <c r="AT376" s="1005">
        <f t="shared" si="174"/>
        <v>0</v>
      </c>
      <c r="AU376" s="1005">
        <v>256</v>
      </c>
      <c r="AV376" s="1005">
        <v>69</v>
      </c>
      <c r="AW376" s="1005">
        <v>204.8</v>
      </c>
      <c r="AX376" s="1005">
        <v>0.96540000000000004</v>
      </c>
      <c r="AY376" s="1024">
        <f t="shared" si="182"/>
        <v>0.53331320450885666</v>
      </c>
      <c r="AZ376" s="1005">
        <v>26495</v>
      </c>
      <c r="BA376" s="1005">
        <f t="shared" si="175"/>
        <v>29808</v>
      </c>
      <c r="BB376" s="1005">
        <f t="shared" si="176"/>
        <v>0</v>
      </c>
      <c r="BC376" s="1005">
        <v>256</v>
      </c>
      <c r="BD376" s="1005">
        <v>60.6</v>
      </c>
      <c r="BE376" s="1005">
        <v>204.8</v>
      </c>
      <c r="BF376" s="1005">
        <v>0.92849999999999999</v>
      </c>
      <c r="BG376" s="1024">
        <f t="shared" si="183"/>
        <v>0.31262198800525215</v>
      </c>
      <c r="BH376" s="1005">
        <v>14095</v>
      </c>
      <c r="BI376" s="1005">
        <f t="shared" si="177"/>
        <v>27052</v>
      </c>
      <c r="BJ376" s="1005">
        <f t="shared" si="178"/>
        <v>0</v>
      </c>
    </row>
    <row r="377" spans="1:62">
      <c r="A377" s="569" t="s">
        <v>2699</v>
      </c>
      <c r="B377" s="1004">
        <v>371</v>
      </c>
      <c r="C377" s="1005" t="s">
        <v>257</v>
      </c>
      <c r="D377" s="1005" t="s">
        <v>2203</v>
      </c>
      <c r="E377" s="1004" t="s">
        <v>1274</v>
      </c>
      <c r="F377" s="1005" t="s">
        <v>55</v>
      </c>
      <c r="G377" s="1004">
        <v>256</v>
      </c>
      <c r="H377" s="1005">
        <v>111</v>
      </c>
      <c r="I377" s="1005">
        <v>204.8</v>
      </c>
      <c r="J377" s="1005">
        <v>0.96550000000000002</v>
      </c>
      <c r="K377" s="1024">
        <f t="shared" si="186"/>
        <v>0.3754004004004004</v>
      </c>
      <c r="L377" s="1005">
        <v>30002</v>
      </c>
      <c r="M377" s="1005">
        <f t="shared" si="165"/>
        <v>47952</v>
      </c>
      <c r="N377" s="1005">
        <f t="shared" si="166"/>
        <v>0</v>
      </c>
      <c r="O377" s="1005">
        <v>256</v>
      </c>
      <c r="P377" s="1005">
        <v>100.08</v>
      </c>
      <c r="Q377" s="1005">
        <v>204.8</v>
      </c>
      <c r="R377" s="1005">
        <v>0.95250000000000001</v>
      </c>
      <c r="S377" s="1024">
        <f t="shared" si="187"/>
        <v>0.39558407037810611</v>
      </c>
      <c r="T377" s="1005">
        <v>29455</v>
      </c>
      <c r="U377" s="1005">
        <f t="shared" si="167"/>
        <v>44676</v>
      </c>
      <c r="V377" s="1005">
        <f t="shared" si="168"/>
        <v>0</v>
      </c>
      <c r="W377" s="1005">
        <v>256</v>
      </c>
      <c r="X377" s="1005">
        <v>109.4</v>
      </c>
      <c r="Y377" s="1005">
        <v>204.8</v>
      </c>
      <c r="Z377" s="1005">
        <v>0.90139999999999998</v>
      </c>
      <c r="AA377" s="1024">
        <f t="shared" si="188"/>
        <v>0.35384927889498274</v>
      </c>
      <c r="AB377" s="1005">
        <v>27872</v>
      </c>
      <c r="AC377" s="1005">
        <f t="shared" si="169"/>
        <v>47261</v>
      </c>
      <c r="AD377" s="1005">
        <f t="shared" si="170"/>
        <v>0</v>
      </c>
      <c r="AE377" s="1005">
        <v>256</v>
      </c>
      <c r="AF377" s="1005">
        <v>96.96</v>
      </c>
      <c r="AG377" s="1005">
        <v>204.8</v>
      </c>
      <c r="AH377" s="1005">
        <v>0.88970000000000005</v>
      </c>
      <c r="AI377" s="1024">
        <f t="shared" si="184"/>
        <v>0.2942267513041627</v>
      </c>
      <c r="AJ377" s="1005">
        <v>21225</v>
      </c>
      <c r="AK377" s="1005">
        <f t="shared" si="171"/>
        <v>43283</v>
      </c>
      <c r="AL377" s="1005">
        <f t="shared" si="172"/>
        <v>0</v>
      </c>
      <c r="AM377" s="1005">
        <v>256</v>
      </c>
      <c r="AN377" s="1005">
        <v>90.48</v>
      </c>
      <c r="AO377" s="1005">
        <v>204.8</v>
      </c>
      <c r="AP377" s="1005">
        <v>0.873</v>
      </c>
      <c r="AQ377" s="1024">
        <f t="shared" si="185"/>
        <v>0.28610849662017623</v>
      </c>
      <c r="AR377" s="1005">
        <v>19260</v>
      </c>
      <c r="AS377" s="1005">
        <f t="shared" si="173"/>
        <v>40390</v>
      </c>
      <c r="AT377" s="1005">
        <f t="shared" si="174"/>
        <v>0</v>
      </c>
      <c r="AU377" s="1005">
        <v>256</v>
      </c>
      <c r="AV377" s="1005">
        <v>115.92</v>
      </c>
      <c r="AW377" s="1005">
        <v>204.8</v>
      </c>
      <c r="AX377" s="1005">
        <v>0.75800000000000001</v>
      </c>
      <c r="AY377" s="1024">
        <f t="shared" si="182"/>
        <v>0.32062341844950543</v>
      </c>
      <c r="AZ377" s="1005">
        <v>26760</v>
      </c>
      <c r="BA377" s="1005">
        <f t="shared" si="175"/>
        <v>50077</v>
      </c>
      <c r="BB377" s="1005">
        <f t="shared" si="176"/>
        <v>0</v>
      </c>
      <c r="BC377" s="1005">
        <v>256</v>
      </c>
      <c r="BD377" s="1005">
        <v>94.32</v>
      </c>
      <c r="BE377" s="1005">
        <v>204.8</v>
      </c>
      <c r="BF377" s="1005">
        <v>0.83850000000000002</v>
      </c>
      <c r="BG377" s="1024">
        <f t="shared" si="183"/>
        <v>0.29356993351391281</v>
      </c>
      <c r="BH377" s="1005">
        <v>20601</v>
      </c>
      <c r="BI377" s="1005">
        <f t="shared" si="177"/>
        <v>42104</v>
      </c>
      <c r="BJ377" s="1005">
        <f t="shared" si="178"/>
        <v>0</v>
      </c>
    </row>
    <row r="378" spans="1:62">
      <c r="A378" s="569" t="s">
        <v>2700</v>
      </c>
      <c r="B378" s="1004">
        <v>372</v>
      </c>
      <c r="C378" s="1005" t="s">
        <v>660</v>
      </c>
      <c r="D378" s="1005" t="s">
        <v>2011</v>
      </c>
      <c r="E378" s="1004" t="s">
        <v>1274</v>
      </c>
      <c r="F378" s="1005" t="s">
        <v>55</v>
      </c>
      <c r="G378" s="1004">
        <v>260</v>
      </c>
      <c r="H378" s="1005">
        <v>347.68</v>
      </c>
      <c r="I378" s="1005">
        <v>347.68</v>
      </c>
      <c r="J378" s="1005">
        <v>0.87270000000000003</v>
      </c>
      <c r="K378" s="1024">
        <f t="shared" si="186"/>
        <v>0.44891215421588176</v>
      </c>
      <c r="L378" s="1005">
        <v>112376</v>
      </c>
      <c r="M378" s="1005">
        <f t="shared" si="165"/>
        <v>150198</v>
      </c>
      <c r="N378" s="1005">
        <f t="shared" si="166"/>
        <v>0</v>
      </c>
      <c r="O378" s="1005">
        <v>260</v>
      </c>
      <c r="P378" s="1005">
        <v>321.92</v>
      </c>
      <c r="Q378" s="1005">
        <v>321.92</v>
      </c>
      <c r="R378" s="1005">
        <v>0.98299999999999998</v>
      </c>
      <c r="S378" s="1024">
        <f t="shared" si="187"/>
        <v>0.40801060572051562</v>
      </c>
      <c r="T378" s="1005">
        <v>97722</v>
      </c>
      <c r="U378" s="1005">
        <f t="shared" si="167"/>
        <v>143705</v>
      </c>
      <c r="V378" s="1005">
        <f t="shared" si="168"/>
        <v>0</v>
      </c>
      <c r="W378" s="1005">
        <v>260</v>
      </c>
      <c r="X378" s="1005">
        <v>271.2</v>
      </c>
      <c r="Y378" s="1005">
        <v>271.2</v>
      </c>
      <c r="Z378" s="1005">
        <v>0.9889</v>
      </c>
      <c r="AA378" s="1024">
        <f t="shared" si="188"/>
        <v>0.44917649950835792</v>
      </c>
      <c r="AB378" s="1005">
        <v>87708</v>
      </c>
      <c r="AC378" s="1005">
        <f t="shared" si="169"/>
        <v>117158</v>
      </c>
      <c r="AD378" s="1005">
        <f t="shared" si="170"/>
        <v>0</v>
      </c>
      <c r="AE378" s="1005">
        <v>260</v>
      </c>
      <c r="AF378" s="1005">
        <v>282.56</v>
      </c>
      <c r="AG378" s="1005">
        <v>282.56</v>
      </c>
      <c r="AH378" s="1005">
        <v>0.98170000000000002</v>
      </c>
      <c r="AI378" s="1024">
        <f t="shared" si="184"/>
        <v>0.36000537329972354</v>
      </c>
      <c r="AJ378" s="1005">
        <v>75682</v>
      </c>
      <c r="AK378" s="1005">
        <f t="shared" si="171"/>
        <v>126135</v>
      </c>
      <c r="AL378" s="1005">
        <f t="shared" si="172"/>
        <v>0</v>
      </c>
      <c r="AM378" s="1005">
        <v>260</v>
      </c>
      <c r="AN378" s="1005">
        <v>265.27999999999997</v>
      </c>
      <c r="AO378" s="1005">
        <v>265.27999999999997</v>
      </c>
      <c r="AP378" s="1005">
        <v>0.96460000000000001</v>
      </c>
      <c r="AQ378" s="1024">
        <f t="shared" si="185"/>
        <v>0.50287705747305345</v>
      </c>
      <c r="AR378" s="1005">
        <v>99252</v>
      </c>
      <c r="AS378" s="1005">
        <f t="shared" si="173"/>
        <v>118421</v>
      </c>
      <c r="AT378" s="1005">
        <f t="shared" si="174"/>
        <v>0</v>
      </c>
      <c r="AU378" s="1005">
        <v>260</v>
      </c>
      <c r="AV378" s="1005">
        <v>298.39999999999998</v>
      </c>
      <c r="AW378" s="1005">
        <v>298.39999999999998</v>
      </c>
      <c r="AX378" s="1005">
        <v>0.95199999999999996</v>
      </c>
      <c r="AY378" s="1024">
        <f t="shared" si="182"/>
        <v>0.46806114089961282</v>
      </c>
      <c r="AZ378" s="1005">
        <v>100562</v>
      </c>
      <c r="BA378" s="1005">
        <f t="shared" si="175"/>
        <v>128909</v>
      </c>
      <c r="BB378" s="1005">
        <f t="shared" si="176"/>
        <v>0</v>
      </c>
      <c r="BC378" s="1005">
        <v>260</v>
      </c>
      <c r="BD378" s="1005">
        <v>264.8</v>
      </c>
      <c r="BE378" s="1005">
        <v>264.8</v>
      </c>
      <c r="BF378" s="1005">
        <v>0.96819999999999995</v>
      </c>
      <c r="BG378" s="1024">
        <f t="shared" si="183"/>
        <v>0.26321346197576584</v>
      </c>
      <c r="BH378" s="1005">
        <v>51856</v>
      </c>
      <c r="BI378" s="1005">
        <f t="shared" si="177"/>
        <v>118207</v>
      </c>
      <c r="BJ378" s="1005">
        <f t="shared" si="178"/>
        <v>0</v>
      </c>
    </row>
    <row r="379" spans="1:62">
      <c r="A379" s="569" t="s">
        <v>2701</v>
      </c>
      <c r="B379" s="1004">
        <v>373</v>
      </c>
      <c r="C379" s="1005" t="s">
        <v>499</v>
      </c>
      <c r="D379" s="1005" t="s">
        <v>2011</v>
      </c>
      <c r="E379" s="1004" t="s">
        <v>1274</v>
      </c>
      <c r="F379" s="1005" t="s">
        <v>55</v>
      </c>
      <c r="G379" s="1004">
        <v>260</v>
      </c>
      <c r="H379" s="1005">
        <v>174.18</v>
      </c>
      <c r="I379" s="1005">
        <v>208</v>
      </c>
      <c r="J379" s="1005">
        <v>0.96279999999999999</v>
      </c>
      <c r="K379" s="1024">
        <f t="shared" si="186"/>
        <v>0.24749301488881234</v>
      </c>
      <c r="L379" s="1005">
        <v>31038</v>
      </c>
      <c r="M379" s="1005">
        <f t="shared" si="165"/>
        <v>75246</v>
      </c>
      <c r="N379" s="1005">
        <f t="shared" si="166"/>
        <v>0</v>
      </c>
      <c r="O379" s="1005">
        <v>260</v>
      </c>
      <c r="P379" s="1005">
        <v>160.80000000000001</v>
      </c>
      <c r="Q379" s="1005">
        <v>208</v>
      </c>
      <c r="R379" s="1005">
        <v>0.96540000000000004</v>
      </c>
      <c r="S379" s="1024">
        <f t="shared" si="187"/>
        <v>0.35151861659444711</v>
      </c>
      <c r="T379" s="1005">
        <v>42054</v>
      </c>
      <c r="U379" s="1005">
        <f t="shared" si="167"/>
        <v>71781</v>
      </c>
      <c r="V379" s="1005">
        <f t="shared" si="168"/>
        <v>0</v>
      </c>
      <c r="W379" s="1005">
        <v>260</v>
      </c>
      <c r="X379" s="1005">
        <v>206.64</v>
      </c>
      <c r="Y379" s="1005">
        <v>208</v>
      </c>
      <c r="Z379" s="1005">
        <v>0.96870000000000001</v>
      </c>
      <c r="AA379" s="1024">
        <f t="shared" si="188"/>
        <v>0.29979674796747968</v>
      </c>
      <c r="AB379" s="1005">
        <v>44604</v>
      </c>
      <c r="AC379" s="1005">
        <f t="shared" si="169"/>
        <v>89268</v>
      </c>
      <c r="AD379" s="1005">
        <f t="shared" si="170"/>
        <v>0</v>
      </c>
      <c r="AE379" s="1005">
        <v>260</v>
      </c>
      <c r="AF379" s="1005">
        <v>150.96</v>
      </c>
      <c r="AG379" s="1005">
        <v>208</v>
      </c>
      <c r="AH379" s="1005">
        <v>0.95789999999999997</v>
      </c>
      <c r="AI379" s="1024">
        <f t="shared" si="184"/>
        <v>0.26088410516778637</v>
      </c>
      <c r="AJ379" s="1005">
        <v>29301</v>
      </c>
      <c r="AK379" s="1005">
        <f t="shared" si="171"/>
        <v>67389</v>
      </c>
      <c r="AL379" s="1005">
        <f t="shared" si="172"/>
        <v>0</v>
      </c>
      <c r="AM379" s="1005">
        <v>260</v>
      </c>
      <c r="AN379" s="1005">
        <v>182.64</v>
      </c>
      <c r="AO379" s="1005">
        <v>208</v>
      </c>
      <c r="AP379" s="1005">
        <v>0.97070000000000001</v>
      </c>
      <c r="AQ379" s="1024">
        <f t="shared" si="185"/>
        <v>0.39006753988102805</v>
      </c>
      <c r="AR379" s="1005">
        <v>53004</v>
      </c>
      <c r="AS379" s="1005">
        <f t="shared" si="173"/>
        <v>81530</v>
      </c>
      <c r="AT379" s="1005">
        <f t="shared" si="174"/>
        <v>0</v>
      </c>
      <c r="AU379" s="1005">
        <v>260</v>
      </c>
      <c r="AV379" s="1005">
        <v>143.04</v>
      </c>
      <c r="AW379" s="1005">
        <v>208</v>
      </c>
      <c r="AX379" s="1005">
        <v>0.98109999999999997</v>
      </c>
      <c r="AY379" s="1024">
        <f t="shared" si="182"/>
        <v>0.29394458426547354</v>
      </c>
      <c r="AZ379" s="1005">
        <v>30273</v>
      </c>
      <c r="BA379" s="1005">
        <f t="shared" si="175"/>
        <v>61793</v>
      </c>
      <c r="BB379" s="1005">
        <f t="shared" si="176"/>
        <v>0</v>
      </c>
      <c r="BC379" s="1005">
        <v>260</v>
      </c>
      <c r="BD379" s="1005">
        <v>173.52</v>
      </c>
      <c r="BE379" s="1005">
        <v>208</v>
      </c>
      <c r="BF379" s="1005">
        <v>0.98329999999999995</v>
      </c>
      <c r="BG379" s="1024">
        <f t="shared" si="183"/>
        <v>0.3861691131634914</v>
      </c>
      <c r="BH379" s="1005">
        <v>49854</v>
      </c>
      <c r="BI379" s="1005">
        <f t="shared" si="177"/>
        <v>77459</v>
      </c>
      <c r="BJ379" s="1005">
        <f t="shared" si="178"/>
        <v>0</v>
      </c>
    </row>
    <row r="380" spans="1:62">
      <c r="A380" s="569" t="s">
        <v>2702</v>
      </c>
      <c r="B380" s="1004">
        <v>374</v>
      </c>
      <c r="C380" s="1005" t="s">
        <v>2703</v>
      </c>
      <c r="D380" s="1005" t="s">
        <v>2054</v>
      </c>
      <c r="E380" s="1004" t="s">
        <v>1274</v>
      </c>
      <c r="F380" s="1005" t="s">
        <v>55</v>
      </c>
      <c r="G380" s="1004"/>
      <c r="H380" s="1005"/>
      <c r="I380" s="1005"/>
      <c r="J380" s="1005"/>
      <c r="K380" s="1024">
        <v>0</v>
      </c>
      <c r="L380" s="1005"/>
      <c r="M380" s="1005">
        <f t="shared" si="165"/>
        <v>0</v>
      </c>
      <c r="N380" s="1005">
        <f t="shared" si="166"/>
        <v>0</v>
      </c>
      <c r="O380" s="1005"/>
      <c r="P380" s="1005"/>
      <c r="Q380" s="1005"/>
      <c r="R380" s="1005"/>
      <c r="S380" s="1024">
        <v>0</v>
      </c>
      <c r="T380" s="1005"/>
      <c r="U380" s="1005">
        <f t="shared" si="167"/>
        <v>0</v>
      </c>
      <c r="V380" s="1005">
        <f t="shared" si="168"/>
        <v>0</v>
      </c>
      <c r="W380" s="1005">
        <v>267</v>
      </c>
      <c r="X380" s="1005">
        <v>19.2</v>
      </c>
      <c r="Y380" s="1005">
        <v>267</v>
      </c>
      <c r="Z380" s="1005">
        <v>0.46360000000000001</v>
      </c>
      <c r="AA380" s="1024">
        <f t="shared" si="188"/>
        <v>3.7760416666666664E-2</v>
      </c>
      <c r="AB380" s="1005">
        <v>522</v>
      </c>
      <c r="AC380" s="1005">
        <f t="shared" si="169"/>
        <v>8294</v>
      </c>
      <c r="AD380" s="1005">
        <f t="shared" si="170"/>
        <v>0</v>
      </c>
      <c r="AE380" s="1005">
        <v>267</v>
      </c>
      <c r="AF380" s="1005">
        <v>5.12</v>
      </c>
      <c r="AG380" s="1005">
        <v>267</v>
      </c>
      <c r="AH380" s="1005">
        <v>0.4622</v>
      </c>
      <c r="AI380" s="1024">
        <f t="shared" si="184"/>
        <v>0.18061155913978494</v>
      </c>
      <c r="AJ380" s="1005">
        <v>688</v>
      </c>
      <c r="AK380" s="1005">
        <f t="shared" si="171"/>
        <v>2286</v>
      </c>
      <c r="AL380" s="1005">
        <f t="shared" si="172"/>
        <v>0</v>
      </c>
      <c r="AM380" s="1005">
        <v>267</v>
      </c>
      <c r="AN380" s="1005">
        <v>8.64</v>
      </c>
      <c r="AO380" s="1005">
        <v>267</v>
      </c>
      <c r="AP380" s="1005">
        <v>0.34599999999999997</v>
      </c>
      <c r="AQ380" s="1024">
        <f t="shared" si="185"/>
        <v>0.21125796495420149</v>
      </c>
      <c r="AR380" s="1005">
        <v>1358</v>
      </c>
      <c r="AS380" s="1005">
        <f t="shared" si="173"/>
        <v>3857</v>
      </c>
      <c r="AT380" s="1005">
        <f t="shared" si="174"/>
        <v>0</v>
      </c>
      <c r="AU380" s="1005">
        <v>267</v>
      </c>
      <c r="AV380" s="1005">
        <v>6.56</v>
      </c>
      <c r="AW380" s="1005">
        <v>267</v>
      </c>
      <c r="AX380" s="1005">
        <v>0.45079999999999998</v>
      </c>
      <c r="AY380" s="1024">
        <f t="shared" si="182"/>
        <v>0.19817073170731708</v>
      </c>
      <c r="AZ380" s="1005">
        <v>936</v>
      </c>
      <c r="BA380" s="1005">
        <f t="shared" si="175"/>
        <v>2834</v>
      </c>
      <c r="BB380" s="1005">
        <f t="shared" si="176"/>
        <v>0</v>
      </c>
      <c r="BC380" s="1005">
        <v>267</v>
      </c>
      <c r="BD380" s="1005">
        <v>11.2</v>
      </c>
      <c r="BE380" s="1005">
        <v>267</v>
      </c>
      <c r="BF380" s="1005">
        <v>0.32079999999999997</v>
      </c>
      <c r="BG380" s="1024">
        <f t="shared" si="183"/>
        <v>0.21097350230414749</v>
      </c>
      <c r="BH380" s="1005">
        <v>1758</v>
      </c>
      <c r="BI380" s="1005">
        <f t="shared" si="177"/>
        <v>5000</v>
      </c>
      <c r="BJ380" s="1005">
        <f t="shared" si="178"/>
        <v>0</v>
      </c>
    </row>
    <row r="381" spans="1:62">
      <c r="A381" s="569" t="s">
        <v>2704</v>
      </c>
      <c r="B381" s="1004">
        <v>375</v>
      </c>
      <c r="C381" s="1005" t="s">
        <v>663</v>
      </c>
      <c r="D381" s="1005" t="s">
        <v>2011</v>
      </c>
      <c r="E381" s="1004" t="s">
        <v>1274</v>
      </c>
      <c r="F381" s="1005" t="s">
        <v>55</v>
      </c>
      <c r="G381" s="1004">
        <v>268</v>
      </c>
      <c r="H381" s="1005">
        <v>166.68</v>
      </c>
      <c r="I381" s="1005">
        <v>214.4</v>
      </c>
      <c r="J381" s="1005">
        <v>0.99380000000000002</v>
      </c>
      <c r="K381" s="1024">
        <f>+(L381/(24*30*H381))</f>
        <v>0.21707430072260886</v>
      </c>
      <c r="L381" s="1005">
        <v>26051</v>
      </c>
      <c r="M381" s="1005">
        <f t="shared" si="165"/>
        <v>72006</v>
      </c>
      <c r="N381" s="1005">
        <f t="shared" si="166"/>
        <v>0</v>
      </c>
      <c r="O381" s="1005">
        <v>268</v>
      </c>
      <c r="P381" s="1005">
        <v>230.76</v>
      </c>
      <c r="Q381" s="1005">
        <v>230.76</v>
      </c>
      <c r="R381" s="1005">
        <v>0.99319999999999997</v>
      </c>
      <c r="S381" s="1024">
        <f>+(T381/(24*31*P381))</f>
        <v>0.40712246769440669</v>
      </c>
      <c r="T381" s="1005">
        <v>69897</v>
      </c>
      <c r="U381" s="1005">
        <f t="shared" si="167"/>
        <v>103011</v>
      </c>
      <c r="V381" s="1005">
        <f t="shared" si="168"/>
        <v>0</v>
      </c>
      <c r="W381" s="1005">
        <v>268</v>
      </c>
      <c r="X381" s="1005">
        <v>299.52</v>
      </c>
      <c r="Y381" s="1005">
        <v>299.52</v>
      </c>
      <c r="Z381" s="1005">
        <v>0.99519999999999997</v>
      </c>
      <c r="AA381" s="1024">
        <f t="shared" si="188"/>
        <v>0.66650622477445398</v>
      </c>
      <c r="AB381" s="1005">
        <v>143735</v>
      </c>
      <c r="AC381" s="1005">
        <f t="shared" si="169"/>
        <v>129393</v>
      </c>
      <c r="AD381" s="1005">
        <f t="shared" si="170"/>
        <v>14342</v>
      </c>
      <c r="AE381" s="1005">
        <v>268</v>
      </c>
      <c r="AF381" s="1005">
        <v>298.68</v>
      </c>
      <c r="AG381" s="1005">
        <v>298.68</v>
      </c>
      <c r="AH381" s="1005">
        <v>0.99639999999999995</v>
      </c>
      <c r="AI381" s="1024">
        <f t="shared" si="184"/>
        <v>0.50392425597359558</v>
      </c>
      <c r="AJ381" s="1005">
        <v>111981</v>
      </c>
      <c r="AK381" s="1005">
        <f t="shared" si="171"/>
        <v>133331</v>
      </c>
      <c r="AL381" s="1005">
        <f t="shared" si="172"/>
        <v>0</v>
      </c>
      <c r="AM381" s="1005">
        <v>268</v>
      </c>
      <c r="AN381" s="1005">
        <v>232.32</v>
      </c>
      <c r="AO381" s="1005">
        <v>232.32</v>
      </c>
      <c r="AP381" s="1005">
        <v>0.99319999999999997</v>
      </c>
      <c r="AQ381" s="1024">
        <f t="shared" si="185"/>
        <v>0.46892009353061409</v>
      </c>
      <c r="AR381" s="1005">
        <v>81051</v>
      </c>
      <c r="AS381" s="1005">
        <f t="shared" si="173"/>
        <v>103708</v>
      </c>
      <c r="AT381" s="1005">
        <f t="shared" si="174"/>
        <v>0</v>
      </c>
      <c r="AU381" s="1005">
        <v>268</v>
      </c>
      <c r="AV381" s="1005">
        <v>287.27999999999997</v>
      </c>
      <c r="AW381" s="1005">
        <v>287.27999999999997</v>
      </c>
      <c r="AX381" s="1005">
        <v>0.99170000000000003</v>
      </c>
      <c r="AY381" s="1024">
        <f t="shared" si="182"/>
        <v>0.33963670750951458</v>
      </c>
      <c r="AZ381" s="1005">
        <v>70251</v>
      </c>
      <c r="BA381" s="1005">
        <f t="shared" si="175"/>
        <v>124105</v>
      </c>
      <c r="BB381" s="1005">
        <f t="shared" si="176"/>
        <v>0</v>
      </c>
      <c r="BC381" s="1005">
        <v>268</v>
      </c>
      <c r="BD381" s="1005">
        <v>220.32</v>
      </c>
      <c r="BE381" s="1005">
        <v>220.32</v>
      </c>
      <c r="BF381" s="1005">
        <v>0.99590000000000001</v>
      </c>
      <c r="BG381" s="1024">
        <f t="shared" si="183"/>
        <v>0.4114433258369059</v>
      </c>
      <c r="BH381" s="1005">
        <v>67443</v>
      </c>
      <c r="BI381" s="1005">
        <f t="shared" si="177"/>
        <v>98351</v>
      </c>
      <c r="BJ381" s="1005">
        <f t="shared" si="178"/>
        <v>0</v>
      </c>
    </row>
    <row r="382" spans="1:62">
      <c r="A382" s="569" t="s">
        <v>2705</v>
      </c>
      <c r="B382" s="1004">
        <v>376</v>
      </c>
      <c r="C382" s="1005" t="s">
        <v>620</v>
      </c>
      <c r="D382" s="1005" t="s">
        <v>2203</v>
      </c>
      <c r="E382" s="1004" t="s">
        <v>1274</v>
      </c>
      <c r="F382" s="1005" t="s">
        <v>55</v>
      </c>
      <c r="G382" s="1004">
        <v>268</v>
      </c>
      <c r="H382" s="1005">
        <v>163.84</v>
      </c>
      <c r="I382" s="1005">
        <v>214.4</v>
      </c>
      <c r="J382" s="1005">
        <v>0.84509999999999996</v>
      </c>
      <c r="K382" s="1024">
        <f>+(L382/(24*30*H382))</f>
        <v>0.49279106987847221</v>
      </c>
      <c r="L382" s="1005">
        <v>58132</v>
      </c>
      <c r="M382" s="1005">
        <f t="shared" si="165"/>
        <v>70779</v>
      </c>
      <c r="N382" s="1005">
        <f t="shared" si="166"/>
        <v>0</v>
      </c>
      <c r="O382" s="1005">
        <v>268</v>
      </c>
      <c r="P382" s="1005">
        <v>159.19999999999999</v>
      </c>
      <c r="Q382" s="1005">
        <v>214.4</v>
      </c>
      <c r="R382" s="1005">
        <v>0.81899999999999995</v>
      </c>
      <c r="S382" s="1024">
        <f>+(T382/(24*31*P382))</f>
        <v>0.48024058464364838</v>
      </c>
      <c r="T382" s="1005">
        <v>56882</v>
      </c>
      <c r="U382" s="1005">
        <f t="shared" si="167"/>
        <v>71067</v>
      </c>
      <c r="V382" s="1005">
        <f t="shared" si="168"/>
        <v>0</v>
      </c>
      <c r="W382" s="1005">
        <v>268</v>
      </c>
      <c r="X382" s="1005">
        <v>162.56</v>
      </c>
      <c r="Y382" s="1005">
        <v>214.4</v>
      </c>
      <c r="Z382" s="1005">
        <v>0.82340000000000002</v>
      </c>
      <c r="AA382" s="1024">
        <f t="shared" si="188"/>
        <v>0.44974846894138232</v>
      </c>
      <c r="AB382" s="1005">
        <v>52640</v>
      </c>
      <c r="AC382" s="1005">
        <f t="shared" si="169"/>
        <v>70226</v>
      </c>
      <c r="AD382" s="1005">
        <f t="shared" si="170"/>
        <v>0</v>
      </c>
      <c r="AE382" s="1005">
        <v>268</v>
      </c>
      <c r="AF382" s="1005">
        <v>121.12</v>
      </c>
      <c r="AG382" s="1005">
        <v>214.4</v>
      </c>
      <c r="AH382" s="1005">
        <v>0.81159999999999999</v>
      </c>
      <c r="AI382" s="1024">
        <f t="shared" si="184"/>
        <v>0.44146656297495773</v>
      </c>
      <c r="AJ382" s="1005">
        <v>39782</v>
      </c>
      <c r="AK382" s="1005">
        <f t="shared" si="171"/>
        <v>54068</v>
      </c>
      <c r="AL382" s="1005">
        <f t="shared" si="172"/>
        <v>0</v>
      </c>
      <c r="AM382" s="1005">
        <v>268</v>
      </c>
      <c r="AN382" s="1005">
        <v>82.24</v>
      </c>
      <c r="AO382" s="1005">
        <v>214.4</v>
      </c>
      <c r="AP382" s="1005">
        <v>0.81479999999999997</v>
      </c>
      <c r="AQ382" s="1024">
        <f t="shared" si="185"/>
        <v>0.77870042048449861</v>
      </c>
      <c r="AR382" s="1005">
        <v>47646</v>
      </c>
      <c r="AS382" s="1005">
        <f t="shared" si="173"/>
        <v>36712</v>
      </c>
      <c r="AT382" s="1005">
        <f t="shared" si="174"/>
        <v>10934</v>
      </c>
      <c r="AU382" s="1005">
        <v>268</v>
      </c>
      <c r="AV382" s="1005">
        <v>138.88</v>
      </c>
      <c r="AW382" s="1005">
        <v>214.4</v>
      </c>
      <c r="AX382" s="1005">
        <v>0.79649999999999999</v>
      </c>
      <c r="AY382" s="1024">
        <f t="shared" si="182"/>
        <v>0.39864551331285208</v>
      </c>
      <c r="AZ382" s="1005">
        <v>39862</v>
      </c>
      <c r="BA382" s="1005">
        <f t="shared" si="175"/>
        <v>59996</v>
      </c>
      <c r="BB382" s="1005">
        <f t="shared" si="176"/>
        <v>0</v>
      </c>
      <c r="BC382" s="1005">
        <v>268</v>
      </c>
      <c r="BD382" s="1005">
        <v>118.08</v>
      </c>
      <c r="BE382" s="1005">
        <v>214.4</v>
      </c>
      <c r="BF382" s="1005">
        <v>0.80930000000000002</v>
      </c>
      <c r="BG382" s="1024">
        <f t="shared" si="183"/>
        <v>0.36154183786461519</v>
      </c>
      <c r="BH382" s="1005">
        <v>31762</v>
      </c>
      <c r="BI382" s="1005">
        <f t="shared" si="177"/>
        <v>52711</v>
      </c>
      <c r="BJ382" s="1005">
        <f t="shared" si="178"/>
        <v>0</v>
      </c>
    </row>
    <row r="383" spans="1:62">
      <c r="A383" s="569" t="s">
        <v>2706</v>
      </c>
      <c r="B383" s="1004">
        <v>377</v>
      </c>
      <c r="C383" s="1005" t="s">
        <v>1605</v>
      </c>
      <c r="D383" s="1005" t="s">
        <v>2054</v>
      </c>
      <c r="E383" s="1004" t="s">
        <v>1274</v>
      </c>
      <c r="F383" s="1005" t="s">
        <v>55</v>
      </c>
      <c r="G383" s="1004">
        <v>270</v>
      </c>
      <c r="H383" s="1005">
        <v>57.96</v>
      </c>
      <c r="I383" s="1005">
        <v>270</v>
      </c>
      <c r="J383" s="1005">
        <v>0.91359999999999997</v>
      </c>
      <c r="K383" s="1024">
        <f>+(L383/(24*30*H383))</f>
        <v>0.31868242466068553</v>
      </c>
      <c r="L383" s="1005">
        <v>13299</v>
      </c>
      <c r="M383" s="1005">
        <f t="shared" si="165"/>
        <v>25039</v>
      </c>
      <c r="N383" s="1005">
        <f t="shared" si="166"/>
        <v>0</v>
      </c>
      <c r="O383" s="1005">
        <v>270</v>
      </c>
      <c r="P383" s="1005">
        <v>66.959999999999994</v>
      </c>
      <c r="Q383" s="1005">
        <v>270</v>
      </c>
      <c r="R383" s="1005">
        <v>0.89170000000000005</v>
      </c>
      <c r="S383" s="1024">
        <f>+(T383/(24*31*P383))</f>
        <v>0.26231356226153313</v>
      </c>
      <c r="T383" s="1005">
        <v>13068</v>
      </c>
      <c r="U383" s="1005">
        <f t="shared" si="167"/>
        <v>29891</v>
      </c>
      <c r="V383" s="1005">
        <f t="shared" si="168"/>
        <v>0</v>
      </c>
      <c r="W383" s="1005">
        <v>270</v>
      </c>
      <c r="X383" s="1005">
        <v>33.6</v>
      </c>
      <c r="Y383" s="1005">
        <v>270</v>
      </c>
      <c r="Z383" s="1005">
        <v>0.91869999999999996</v>
      </c>
      <c r="AA383" s="1024">
        <f t="shared" si="188"/>
        <v>0.4148478835978836</v>
      </c>
      <c r="AB383" s="1005">
        <v>10036</v>
      </c>
      <c r="AC383" s="1005">
        <f t="shared" si="169"/>
        <v>14515</v>
      </c>
      <c r="AD383" s="1005">
        <f t="shared" si="170"/>
        <v>0</v>
      </c>
      <c r="AE383" s="1005">
        <v>270</v>
      </c>
      <c r="AF383" s="1005">
        <v>48.24</v>
      </c>
      <c r="AG383" s="1005">
        <v>270</v>
      </c>
      <c r="AH383" s="1005">
        <v>0.88739999999999997</v>
      </c>
      <c r="AI383" s="1024">
        <f t="shared" si="184"/>
        <v>0.31403800888032951</v>
      </c>
      <c r="AJ383" s="1005">
        <v>11271</v>
      </c>
      <c r="AK383" s="1005">
        <f t="shared" si="171"/>
        <v>21534</v>
      </c>
      <c r="AL383" s="1005">
        <f t="shared" si="172"/>
        <v>0</v>
      </c>
      <c r="AM383" s="1005">
        <v>270</v>
      </c>
      <c r="AN383" s="1005">
        <v>44.88</v>
      </c>
      <c r="AO383" s="1005">
        <v>270</v>
      </c>
      <c r="AP383" s="1005">
        <v>0.91479999999999995</v>
      </c>
      <c r="AQ383" s="1024">
        <f t="shared" si="185"/>
        <v>0.14348297970214477</v>
      </c>
      <c r="AR383" s="1005">
        <v>4791</v>
      </c>
      <c r="AS383" s="1005">
        <f t="shared" si="173"/>
        <v>20034</v>
      </c>
      <c r="AT383" s="1005">
        <f t="shared" si="174"/>
        <v>0</v>
      </c>
      <c r="AU383" s="1005">
        <v>270</v>
      </c>
      <c r="AV383" s="1005">
        <v>52.32</v>
      </c>
      <c r="AW383" s="1005">
        <v>270</v>
      </c>
      <c r="AX383" s="1005">
        <v>0.83509999999999995</v>
      </c>
      <c r="AY383" s="1024">
        <f t="shared" si="182"/>
        <v>0.11720077302072715</v>
      </c>
      <c r="AZ383" s="1005">
        <v>4415</v>
      </c>
      <c r="BA383" s="1005">
        <f t="shared" si="175"/>
        <v>22602</v>
      </c>
      <c r="BB383" s="1005">
        <f t="shared" si="176"/>
        <v>0</v>
      </c>
      <c r="BC383" s="1005">
        <v>270</v>
      </c>
      <c r="BD383" s="1005">
        <v>56.28</v>
      </c>
      <c r="BE383" s="1005">
        <v>270</v>
      </c>
      <c r="BF383" s="1005">
        <v>0.81989999999999996</v>
      </c>
      <c r="BG383" s="1024">
        <f t="shared" si="183"/>
        <v>0.16278056721003278</v>
      </c>
      <c r="BH383" s="1005">
        <v>6816</v>
      </c>
      <c r="BI383" s="1005">
        <f t="shared" si="177"/>
        <v>25123</v>
      </c>
      <c r="BJ383" s="1005">
        <f t="shared" si="178"/>
        <v>0</v>
      </c>
    </row>
    <row r="384" spans="1:62">
      <c r="A384" s="569" t="s">
        <v>2707</v>
      </c>
      <c r="B384" s="1004">
        <v>378</v>
      </c>
      <c r="C384" s="1005" t="s">
        <v>124</v>
      </c>
      <c r="D384" s="1005" t="s">
        <v>2011</v>
      </c>
      <c r="E384" s="1004" t="s">
        <v>1274</v>
      </c>
      <c r="F384" s="1005" t="s">
        <v>55</v>
      </c>
      <c r="G384" s="1004">
        <v>270</v>
      </c>
      <c r="H384" s="1005">
        <v>284.48</v>
      </c>
      <c r="I384" s="1005">
        <v>284.48</v>
      </c>
      <c r="J384" s="1005">
        <v>0.88759999999999994</v>
      </c>
      <c r="K384" s="1024">
        <f>+(L384/(24*30*H384))</f>
        <v>0.54810531496062986</v>
      </c>
      <c r="L384" s="1005">
        <v>112266</v>
      </c>
      <c r="M384" s="1005">
        <f t="shared" si="165"/>
        <v>122895</v>
      </c>
      <c r="N384" s="1005">
        <f t="shared" si="166"/>
        <v>0</v>
      </c>
      <c r="O384" s="1005">
        <v>270</v>
      </c>
      <c r="P384" s="1005">
        <v>263.36</v>
      </c>
      <c r="Q384" s="1005">
        <v>263.36</v>
      </c>
      <c r="R384" s="1005">
        <v>0.86260000000000003</v>
      </c>
      <c r="S384" s="1024">
        <f>+(T384/(24*31*P384))</f>
        <v>0.51293294921543264</v>
      </c>
      <c r="T384" s="1005">
        <v>100504</v>
      </c>
      <c r="U384" s="1005">
        <f t="shared" si="167"/>
        <v>117564</v>
      </c>
      <c r="V384" s="1005">
        <f t="shared" si="168"/>
        <v>0</v>
      </c>
      <c r="W384" s="1005">
        <v>270</v>
      </c>
      <c r="X384" s="1005">
        <v>262.24</v>
      </c>
      <c r="Y384" s="1005">
        <v>262.24</v>
      </c>
      <c r="Z384" s="1005">
        <v>0.84930000000000005</v>
      </c>
      <c r="AA384" s="1024">
        <f t="shared" si="188"/>
        <v>0.48970196935800958</v>
      </c>
      <c r="AB384" s="1005">
        <v>92462</v>
      </c>
      <c r="AC384" s="1005">
        <f t="shared" si="169"/>
        <v>113288</v>
      </c>
      <c r="AD384" s="1005">
        <f t="shared" si="170"/>
        <v>0</v>
      </c>
      <c r="AE384" s="1005">
        <v>270</v>
      </c>
      <c r="AF384" s="1005">
        <v>252.64</v>
      </c>
      <c r="AG384" s="1005">
        <v>252.64</v>
      </c>
      <c r="AH384" s="1005">
        <v>0.82540000000000002</v>
      </c>
      <c r="AI384" s="1024">
        <f t="shared" si="184"/>
        <v>0.47283482127656673</v>
      </c>
      <c r="AJ384" s="1005">
        <v>88876</v>
      </c>
      <c r="AK384" s="1005">
        <f t="shared" si="171"/>
        <v>112778</v>
      </c>
      <c r="AL384" s="1005">
        <f t="shared" si="172"/>
        <v>0</v>
      </c>
      <c r="AM384" s="1005">
        <v>270</v>
      </c>
      <c r="AN384" s="1005">
        <v>243.68</v>
      </c>
      <c r="AO384" s="1005">
        <v>243.68</v>
      </c>
      <c r="AP384" s="1005">
        <v>0.78700000000000003</v>
      </c>
      <c r="AQ384" s="1024">
        <f t="shared" si="185"/>
        <v>0.479597339009736</v>
      </c>
      <c r="AR384" s="1005">
        <v>86950</v>
      </c>
      <c r="AS384" s="1005">
        <f t="shared" si="173"/>
        <v>108779</v>
      </c>
      <c r="AT384" s="1005">
        <f t="shared" si="174"/>
        <v>0</v>
      </c>
      <c r="AU384" s="1005">
        <v>270</v>
      </c>
      <c r="AV384" s="1005">
        <v>221.12</v>
      </c>
      <c r="AW384" s="1005">
        <v>221.12</v>
      </c>
      <c r="AX384" s="1005">
        <v>0.57269999999999999</v>
      </c>
      <c r="AY384" s="1024">
        <f t="shared" si="182"/>
        <v>0.36952032079112401</v>
      </c>
      <c r="AZ384" s="1005">
        <v>58830</v>
      </c>
      <c r="BA384" s="1005">
        <f t="shared" si="175"/>
        <v>95524</v>
      </c>
      <c r="BB384" s="1005">
        <f t="shared" si="176"/>
        <v>0</v>
      </c>
      <c r="BC384" s="1005">
        <v>270</v>
      </c>
      <c r="BD384" s="1005">
        <v>110.72</v>
      </c>
      <c r="BE384" s="1005">
        <v>216</v>
      </c>
      <c r="BF384" s="1005">
        <v>0.10780000000000001</v>
      </c>
      <c r="BG384" s="1024">
        <f t="shared" si="183"/>
        <v>0.63477472962893911</v>
      </c>
      <c r="BH384" s="1005">
        <v>52290</v>
      </c>
      <c r="BI384" s="1005">
        <f t="shared" si="177"/>
        <v>49425</v>
      </c>
      <c r="BJ384" s="1005">
        <f t="shared" si="178"/>
        <v>2865</v>
      </c>
    </row>
    <row r="385" spans="1:62">
      <c r="A385" s="569" t="s">
        <v>2708</v>
      </c>
      <c r="B385" s="1004">
        <v>379</v>
      </c>
      <c r="C385" s="1005" t="s">
        <v>1901</v>
      </c>
      <c r="D385" s="1005" t="s">
        <v>2011</v>
      </c>
      <c r="E385" s="1004" t="s">
        <v>332</v>
      </c>
      <c r="F385" s="1005" t="s">
        <v>55</v>
      </c>
      <c r="G385" s="1004">
        <v>270</v>
      </c>
      <c r="H385" s="1005">
        <v>0</v>
      </c>
      <c r="I385" s="1005">
        <v>216</v>
      </c>
      <c r="J385" s="1005">
        <v>0</v>
      </c>
      <c r="K385" s="1024">
        <v>0</v>
      </c>
      <c r="L385" s="1005">
        <v>0</v>
      </c>
      <c r="M385" s="1005">
        <f t="shared" si="165"/>
        <v>0</v>
      </c>
      <c r="N385" s="1005">
        <f t="shared" si="166"/>
        <v>0</v>
      </c>
      <c r="O385" s="1005">
        <v>270</v>
      </c>
      <c r="P385" s="1005">
        <v>0</v>
      </c>
      <c r="Q385" s="1005">
        <v>216</v>
      </c>
      <c r="R385" s="1005">
        <v>0</v>
      </c>
      <c r="S385" s="1024">
        <v>0</v>
      </c>
      <c r="T385" s="1005">
        <v>0</v>
      </c>
      <c r="U385" s="1005">
        <f t="shared" si="167"/>
        <v>0</v>
      </c>
      <c r="V385" s="1005">
        <f t="shared" si="168"/>
        <v>0</v>
      </c>
      <c r="W385" s="1005">
        <v>270</v>
      </c>
      <c r="X385" s="1005">
        <v>0</v>
      </c>
      <c r="Y385" s="1005">
        <v>216</v>
      </c>
      <c r="Z385" s="1005">
        <v>0</v>
      </c>
      <c r="AA385" s="1024">
        <v>0</v>
      </c>
      <c r="AB385" s="1005">
        <v>0</v>
      </c>
      <c r="AC385" s="1005">
        <f t="shared" si="169"/>
        <v>0</v>
      </c>
      <c r="AD385" s="1005">
        <f t="shared" si="170"/>
        <v>0</v>
      </c>
      <c r="AE385" s="1005">
        <v>270</v>
      </c>
      <c r="AF385" s="1005">
        <v>0</v>
      </c>
      <c r="AG385" s="1005">
        <v>216</v>
      </c>
      <c r="AH385" s="1005">
        <v>0</v>
      </c>
      <c r="AI385" s="1024">
        <v>0</v>
      </c>
      <c r="AJ385" s="1005">
        <v>0</v>
      </c>
      <c r="AK385" s="1005">
        <f t="shared" si="171"/>
        <v>0</v>
      </c>
      <c r="AL385" s="1005">
        <f t="shared" si="172"/>
        <v>0</v>
      </c>
      <c r="AM385" s="1005">
        <v>270</v>
      </c>
      <c r="AN385" s="1005">
        <v>0</v>
      </c>
      <c r="AO385" s="1005">
        <v>216</v>
      </c>
      <c r="AP385" s="1005">
        <v>0</v>
      </c>
      <c r="AQ385" s="1024">
        <v>0</v>
      </c>
      <c r="AR385" s="1005">
        <v>0</v>
      </c>
      <c r="AS385" s="1005">
        <f t="shared" si="173"/>
        <v>0</v>
      </c>
      <c r="AT385" s="1005">
        <f t="shared" si="174"/>
        <v>0</v>
      </c>
      <c r="AU385" s="1005">
        <v>270</v>
      </c>
      <c r="AV385" s="1005">
        <v>0</v>
      </c>
      <c r="AW385" s="1005">
        <v>216</v>
      </c>
      <c r="AX385" s="1005">
        <v>0</v>
      </c>
      <c r="AY385" s="1024">
        <v>0</v>
      </c>
      <c r="AZ385" s="1005">
        <v>0</v>
      </c>
      <c r="BA385" s="1005">
        <f t="shared" si="175"/>
        <v>0</v>
      </c>
      <c r="BB385" s="1005">
        <f t="shared" si="176"/>
        <v>0</v>
      </c>
      <c r="BC385" s="1005">
        <v>270</v>
      </c>
      <c r="BD385" s="1005">
        <v>0</v>
      </c>
      <c r="BE385" s="1005">
        <v>216</v>
      </c>
      <c r="BF385" s="1005">
        <v>0</v>
      </c>
      <c r="BG385" s="1024">
        <v>0</v>
      </c>
      <c r="BH385" s="1005">
        <v>0</v>
      </c>
      <c r="BI385" s="1005">
        <f t="shared" si="177"/>
        <v>0</v>
      </c>
      <c r="BJ385" s="1005">
        <f t="shared" si="178"/>
        <v>0</v>
      </c>
    </row>
    <row r="386" spans="1:62">
      <c r="A386" s="569" t="s">
        <v>2709</v>
      </c>
      <c r="B386" s="1004">
        <v>380</v>
      </c>
      <c r="C386" s="1005" t="s">
        <v>2065</v>
      </c>
      <c r="D386" s="1005" t="s">
        <v>2213</v>
      </c>
      <c r="E386" s="1004" t="s">
        <v>1274</v>
      </c>
      <c r="F386" s="1005" t="s">
        <v>55</v>
      </c>
      <c r="G386" s="1004">
        <v>271</v>
      </c>
      <c r="H386" s="1005">
        <v>94.4</v>
      </c>
      <c r="I386" s="1005">
        <v>216.8</v>
      </c>
      <c r="J386" s="1005">
        <v>0.81079999999999997</v>
      </c>
      <c r="K386" s="1024">
        <f t="shared" ref="K386:K404" si="189">+(L386/(24*30*H386))</f>
        <v>0.3537252824858757</v>
      </c>
      <c r="L386" s="1005">
        <v>24042</v>
      </c>
      <c r="M386" s="1005">
        <f t="shared" si="165"/>
        <v>40781</v>
      </c>
      <c r="N386" s="1005">
        <f t="shared" si="166"/>
        <v>0</v>
      </c>
      <c r="O386" s="1005">
        <v>271</v>
      </c>
      <c r="P386" s="1005">
        <v>98.08</v>
      </c>
      <c r="Q386" s="1005">
        <v>216.8</v>
      </c>
      <c r="R386" s="1005">
        <v>0.84650000000000003</v>
      </c>
      <c r="S386" s="1024">
        <f t="shared" ref="S386:S401" si="190">+(T386/(24*31*P386))</f>
        <v>0.30672240348015223</v>
      </c>
      <c r="T386" s="1005">
        <v>22382</v>
      </c>
      <c r="U386" s="1005">
        <f t="shared" si="167"/>
        <v>43783</v>
      </c>
      <c r="V386" s="1005">
        <f t="shared" si="168"/>
        <v>0</v>
      </c>
      <c r="W386" s="1005">
        <v>271</v>
      </c>
      <c r="X386" s="1005">
        <v>88.32</v>
      </c>
      <c r="Y386" s="1005">
        <v>216.8</v>
      </c>
      <c r="Z386" s="1005">
        <v>0.8458</v>
      </c>
      <c r="AA386" s="1024">
        <f t="shared" ref="AA386:AA404" si="191">+(AB386/(24*30*X386))</f>
        <v>0.43119716183574885</v>
      </c>
      <c r="AB386" s="1005">
        <v>27420</v>
      </c>
      <c r="AC386" s="1005">
        <f t="shared" si="169"/>
        <v>38154</v>
      </c>
      <c r="AD386" s="1005">
        <f t="shared" si="170"/>
        <v>0</v>
      </c>
      <c r="AE386" s="1005">
        <v>271</v>
      </c>
      <c r="AF386" s="1005">
        <v>96.48</v>
      </c>
      <c r="AG386" s="1005">
        <v>216.8</v>
      </c>
      <c r="AH386" s="1005">
        <v>0.82830000000000004</v>
      </c>
      <c r="AI386" s="1024">
        <f t="shared" ref="AI386:AI404" si="192">+(AJ386/(24*31*AF386))</f>
        <v>0.32732841170491622</v>
      </c>
      <c r="AJ386" s="1005">
        <v>23496</v>
      </c>
      <c r="AK386" s="1005">
        <f t="shared" si="171"/>
        <v>43069</v>
      </c>
      <c r="AL386" s="1005">
        <f t="shared" si="172"/>
        <v>0</v>
      </c>
      <c r="AM386" s="1005">
        <v>271</v>
      </c>
      <c r="AN386" s="1005">
        <v>100.96</v>
      </c>
      <c r="AO386" s="1005">
        <v>216.8</v>
      </c>
      <c r="AP386" s="1005">
        <v>0.79820000000000002</v>
      </c>
      <c r="AQ386" s="1024">
        <f t="shared" ref="AQ386:AQ404" si="193">+(AR386/(24*31*AN386))</f>
        <v>0.21705604689603467</v>
      </c>
      <c r="AR386" s="1005">
        <v>16304</v>
      </c>
      <c r="AS386" s="1005">
        <f t="shared" si="173"/>
        <v>45069</v>
      </c>
      <c r="AT386" s="1005">
        <f t="shared" si="174"/>
        <v>0</v>
      </c>
      <c r="AU386" s="1005">
        <v>271</v>
      </c>
      <c r="AV386" s="1005">
        <v>98.72</v>
      </c>
      <c r="AW386" s="1005">
        <v>216.8</v>
      </c>
      <c r="AX386" s="1005">
        <v>0.79520000000000002</v>
      </c>
      <c r="AY386" s="1024">
        <f t="shared" ref="AY386:AY404" si="194">+(AZ386/(24*30*AV386))</f>
        <v>0.27167184404826222</v>
      </c>
      <c r="AZ386" s="1005">
        <v>19310</v>
      </c>
      <c r="BA386" s="1005">
        <f t="shared" si="175"/>
        <v>42647</v>
      </c>
      <c r="BB386" s="1005">
        <f t="shared" si="176"/>
        <v>0</v>
      </c>
      <c r="BC386" s="1005">
        <v>271</v>
      </c>
      <c r="BD386" s="1005">
        <v>101.44</v>
      </c>
      <c r="BE386" s="1005">
        <v>216.8</v>
      </c>
      <c r="BF386" s="1005">
        <v>0.8034</v>
      </c>
      <c r="BG386" s="1024">
        <f t="shared" ref="BG386:BG404" si="195">+(BH386/(24*31*BD386))</f>
        <v>0.33997002306570334</v>
      </c>
      <c r="BH386" s="1005">
        <v>25658</v>
      </c>
      <c r="BI386" s="1005">
        <f t="shared" si="177"/>
        <v>45283</v>
      </c>
      <c r="BJ386" s="1005">
        <f t="shared" si="178"/>
        <v>0</v>
      </c>
    </row>
    <row r="387" spans="1:62">
      <c r="A387" s="569" t="s">
        <v>2710</v>
      </c>
      <c r="B387" s="1004">
        <v>381</v>
      </c>
      <c r="C387" s="1005" t="s">
        <v>952</v>
      </c>
      <c r="D387" s="1005" t="s">
        <v>2011</v>
      </c>
      <c r="E387" s="1004" t="s">
        <v>1274</v>
      </c>
      <c r="F387" s="1005" t="s">
        <v>55</v>
      </c>
      <c r="G387" s="1004">
        <v>274</v>
      </c>
      <c r="H387" s="1005">
        <v>231.6</v>
      </c>
      <c r="I387" s="1005">
        <v>231.6</v>
      </c>
      <c r="J387" s="1005">
        <v>0.98740000000000006</v>
      </c>
      <c r="K387" s="1024">
        <f t="shared" si="189"/>
        <v>0.46912780656303971</v>
      </c>
      <c r="L387" s="1005">
        <v>78228</v>
      </c>
      <c r="M387" s="1005">
        <f t="shared" si="165"/>
        <v>100051</v>
      </c>
      <c r="N387" s="1005">
        <f t="shared" si="166"/>
        <v>0</v>
      </c>
      <c r="O387" s="1005">
        <v>274</v>
      </c>
      <c r="P387" s="1005">
        <v>241.8</v>
      </c>
      <c r="Q387" s="1005">
        <v>241.8</v>
      </c>
      <c r="R387" s="1005">
        <v>0.98760000000000003</v>
      </c>
      <c r="S387" s="1024">
        <f t="shared" si="190"/>
        <v>0.43440993623095597</v>
      </c>
      <c r="T387" s="1005">
        <v>78150</v>
      </c>
      <c r="U387" s="1005">
        <f t="shared" si="167"/>
        <v>107940</v>
      </c>
      <c r="V387" s="1005">
        <f t="shared" si="168"/>
        <v>0</v>
      </c>
      <c r="W387" s="1005">
        <v>274</v>
      </c>
      <c r="X387" s="1005">
        <v>233.88</v>
      </c>
      <c r="Y387" s="1005">
        <v>233.88</v>
      </c>
      <c r="Z387" s="1005">
        <v>0.98870000000000002</v>
      </c>
      <c r="AA387" s="1024">
        <f t="shared" si="191"/>
        <v>0.4765976854227239</v>
      </c>
      <c r="AB387" s="1005">
        <v>80256</v>
      </c>
      <c r="AC387" s="1005">
        <f t="shared" si="169"/>
        <v>101036</v>
      </c>
      <c r="AD387" s="1005">
        <f t="shared" si="170"/>
        <v>0</v>
      </c>
      <c r="AE387" s="1005">
        <v>274</v>
      </c>
      <c r="AF387" s="1005">
        <v>272.39999999999998</v>
      </c>
      <c r="AG387" s="1005">
        <v>272.39999999999998</v>
      </c>
      <c r="AH387" s="1005">
        <v>0.97360000000000002</v>
      </c>
      <c r="AI387" s="1024">
        <f t="shared" si="192"/>
        <v>0.40064026652771861</v>
      </c>
      <c r="AJ387" s="1005">
        <v>81196</v>
      </c>
      <c r="AK387" s="1005">
        <f t="shared" si="171"/>
        <v>121599</v>
      </c>
      <c r="AL387" s="1005">
        <f t="shared" si="172"/>
        <v>0</v>
      </c>
      <c r="AM387" s="1005">
        <v>274</v>
      </c>
      <c r="AN387" s="1005">
        <v>198.12</v>
      </c>
      <c r="AO387" s="1005">
        <v>219.2</v>
      </c>
      <c r="AP387" s="1005">
        <v>0.98160000000000003</v>
      </c>
      <c r="AQ387" s="1024">
        <f t="shared" si="193"/>
        <v>0.64196186084679863</v>
      </c>
      <c r="AR387" s="1005">
        <v>94626</v>
      </c>
      <c r="AS387" s="1005">
        <f t="shared" si="173"/>
        <v>88441</v>
      </c>
      <c r="AT387" s="1005">
        <f t="shared" si="174"/>
        <v>6185</v>
      </c>
      <c r="AU387" s="1005">
        <v>274</v>
      </c>
      <c r="AV387" s="1005">
        <v>251.52</v>
      </c>
      <c r="AW387" s="1005">
        <v>251.52</v>
      </c>
      <c r="AX387" s="1005">
        <v>0.97670000000000001</v>
      </c>
      <c r="AY387" s="1024">
        <f t="shared" si="194"/>
        <v>0.46092535163980775</v>
      </c>
      <c r="AZ387" s="1005">
        <v>83471</v>
      </c>
      <c r="BA387" s="1005">
        <f t="shared" si="175"/>
        <v>108657</v>
      </c>
      <c r="BB387" s="1005">
        <f t="shared" si="176"/>
        <v>0</v>
      </c>
      <c r="BC387" s="1005">
        <v>274</v>
      </c>
      <c r="BD387" s="1005">
        <v>270</v>
      </c>
      <c r="BE387" s="1005">
        <v>270</v>
      </c>
      <c r="BF387" s="1005">
        <v>0.97699999999999998</v>
      </c>
      <c r="BG387" s="1024">
        <f t="shared" si="195"/>
        <v>0.53315412186379929</v>
      </c>
      <c r="BH387" s="1005">
        <v>107100</v>
      </c>
      <c r="BI387" s="1005">
        <f t="shared" si="177"/>
        <v>120528</v>
      </c>
      <c r="BJ387" s="1005">
        <f t="shared" si="178"/>
        <v>0</v>
      </c>
    </row>
    <row r="388" spans="1:62">
      <c r="A388" s="569" t="s">
        <v>2711</v>
      </c>
      <c r="B388" s="1004">
        <v>382</v>
      </c>
      <c r="C388" s="1005" t="s">
        <v>1823</v>
      </c>
      <c r="D388" s="1005" t="s">
        <v>2213</v>
      </c>
      <c r="E388" s="1004" t="s">
        <v>1274</v>
      </c>
      <c r="F388" s="1005" t="s">
        <v>55</v>
      </c>
      <c r="G388" s="1004">
        <v>275</v>
      </c>
      <c r="H388" s="1005">
        <v>100.48</v>
      </c>
      <c r="I388" s="1005">
        <v>220</v>
      </c>
      <c r="J388" s="1005">
        <v>0.87280000000000002</v>
      </c>
      <c r="K388" s="1024">
        <f t="shared" si="189"/>
        <v>0.24070572363765036</v>
      </c>
      <c r="L388" s="1005">
        <v>17414</v>
      </c>
      <c r="M388" s="1005">
        <f t="shared" si="165"/>
        <v>43407</v>
      </c>
      <c r="N388" s="1005">
        <f t="shared" si="166"/>
        <v>0</v>
      </c>
      <c r="O388" s="1005">
        <v>275</v>
      </c>
      <c r="P388" s="1005">
        <v>100.8</v>
      </c>
      <c r="Q388" s="1005">
        <v>220</v>
      </c>
      <c r="R388" s="1005">
        <v>0.87560000000000004</v>
      </c>
      <c r="S388" s="1024">
        <f t="shared" si="190"/>
        <v>0.23878861580474484</v>
      </c>
      <c r="T388" s="1005">
        <v>17908</v>
      </c>
      <c r="U388" s="1005">
        <f t="shared" si="167"/>
        <v>44997</v>
      </c>
      <c r="V388" s="1005">
        <f t="shared" si="168"/>
        <v>0</v>
      </c>
      <c r="W388" s="1005">
        <v>275</v>
      </c>
      <c r="X388" s="1005">
        <v>99.2</v>
      </c>
      <c r="Y388" s="1005">
        <v>220</v>
      </c>
      <c r="Z388" s="1005">
        <v>0.87380000000000002</v>
      </c>
      <c r="AA388" s="1024">
        <f t="shared" si="191"/>
        <v>0.36592741935483869</v>
      </c>
      <c r="AB388" s="1005">
        <v>26136</v>
      </c>
      <c r="AC388" s="1005">
        <f t="shared" si="169"/>
        <v>42854</v>
      </c>
      <c r="AD388" s="1005">
        <f t="shared" si="170"/>
        <v>0</v>
      </c>
      <c r="AE388" s="1005">
        <v>275</v>
      </c>
      <c r="AF388" s="1005">
        <v>100.32</v>
      </c>
      <c r="AG388" s="1005">
        <v>220</v>
      </c>
      <c r="AH388" s="1005">
        <v>0.86670000000000003</v>
      </c>
      <c r="AI388" s="1024">
        <f t="shared" si="192"/>
        <v>0.27653444461593868</v>
      </c>
      <c r="AJ388" s="1005">
        <v>20640</v>
      </c>
      <c r="AK388" s="1005">
        <f t="shared" si="171"/>
        <v>44783</v>
      </c>
      <c r="AL388" s="1005">
        <f t="shared" si="172"/>
        <v>0</v>
      </c>
      <c r="AM388" s="1005">
        <v>275</v>
      </c>
      <c r="AN388" s="1005">
        <v>98.4</v>
      </c>
      <c r="AO388" s="1005">
        <v>220</v>
      </c>
      <c r="AP388" s="1005">
        <v>0.86950000000000005</v>
      </c>
      <c r="AQ388" s="1024">
        <f t="shared" si="193"/>
        <v>0.23942215228603897</v>
      </c>
      <c r="AR388" s="1005">
        <v>17528</v>
      </c>
      <c r="AS388" s="1005">
        <f t="shared" si="173"/>
        <v>43926</v>
      </c>
      <c r="AT388" s="1005">
        <f t="shared" si="174"/>
        <v>0</v>
      </c>
      <c r="AU388" s="1005">
        <v>275</v>
      </c>
      <c r="AV388" s="1005">
        <v>100.48</v>
      </c>
      <c r="AW388" s="1005">
        <v>220</v>
      </c>
      <c r="AX388" s="1005">
        <v>0.87180000000000002</v>
      </c>
      <c r="AY388" s="1024">
        <f t="shared" si="194"/>
        <v>0.31161535739561214</v>
      </c>
      <c r="AZ388" s="1005">
        <v>22544</v>
      </c>
      <c r="BA388" s="1005">
        <f t="shared" si="175"/>
        <v>43407</v>
      </c>
      <c r="BB388" s="1005">
        <f t="shared" si="176"/>
        <v>0</v>
      </c>
      <c r="BC388" s="1005">
        <v>275</v>
      </c>
      <c r="BD388" s="1005">
        <v>99.68</v>
      </c>
      <c r="BE388" s="1005">
        <v>220</v>
      </c>
      <c r="BF388" s="1005">
        <v>0.86990000000000001</v>
      </c>
      <c r="BG388" s="1024">
        <f t="shared" si="195"/>
        <v>0.39335551183140888</v>
      </c>
      <c r="BH388" s="1005">
        <v>29172</v>
      </c>
      <c r="BI388" s="1005">
        <f t="shared" si="177"/>
        <v>44497</v>
      </c>
      <c r="BJ388" s="1005">
        <f t="shared" si="178"/>
        <v>0</v>
      </c>
    </row>
    <row r="389" spans="1:62">
      <c r="A389" s="569" t="s">
        <v>2712</v>
      </c>
      <c r="B389" s="1004">
        <v>383</v>
      </c>
      <c r="C389" s="1005" t="s">
        <v>971</v>
      </c>
      <c r="D389" s="1005" t="s">
        <v>2011</v>
      </c>
      <c r="E389" s="1004" t="s">
        <v>1274</v>
      </c>
      <c r="F389" s="1005" t="s">
        <v>55</v>
      </c>
      <c r="G389" s="1004">
        <v>275</v>
      </c>
      <c r="H389" s="1005">
        <v>221.6</v>
      </c>
      <c r="I389" s="1005">
        <v>221.6</v>
      </c>
      <c r="J389" s="1005">
        <v>0.90490000000000004</v>
      </c>
      <c r="K389" s="1024">
        <f t="shared" si="189"/>
        <v>0.18752507019655035</v>
      </c>
      <c r="L389" s="1005">
        <v>29920</v>
      </c>
      <c r="M389" s="1005">
        <f t="shared" si="165"/>
        <v>95731</v>
      </c>
      <c r="N389" s="1005">
        <f t="shared" si="166"/>
        <v>0</v>
      </c>
      <c r="O389" s="1005">
        <v>275</v>
      </c>
      <c r="P389" s="1005">
        <v>214.2</v>
      </c>
      <c r="Q389" s="1005">
        <v>220</v>
      </c>
      <c r="R389" s="1005">
        <v>0.90510000000000002</v>
      </c>
      <c r="S389" s="1024">
        <f t="shared" si="190"/>
        <v>0.29426197002098331</v>
      </c>
      <c r="T389" s="1005">
        <v>46895</v>
      </c>
      <c r="U389" s="1005">
        <f t="shared" si="167"/>
        <v>95619</v>
      </c>
      <c r="V389" s="1005">
        <f t="shared" si="168"/>
        <v>0</v>
      </c>
      <c r="W389" s="1005">
        <v>275</v>
      </c>
      <c r="X389" s="1005">
        <v>224.2</v>
      </c>
      <c r="Y389" s="1005">
        <v>224.2</v>
      </c>
      <c r="Z389" s="1005">
        <v>0.90869999999999995</v>
      </c>
      <c r="AA389" s="1024">
        <f t="shared" si="191"/>
        <v>0.35876325701258799</v>
      </c>
      <c r="AB389" s="1005">
        <v>57913</v>
      </c>
      <c r="AC389" s="1005">
        <f t="shared" si="169"/>
        <v>96854</v>
      </c>
      <c r="AD389" s="1005">
        <f t="shared" si="170"/>
        <v>0</v>
      </c>
      <c r="AE389" s="1005">
        <v>275</v>
      </c>
      <c r="AF389" s="1005">
        <v>225.6</v>
      </c>
      <c r="AG389" s="1005">
        <v>225.6</v>
      </c>
      <c r="AH389" s="1005">
        <v>0.88449999999999995</v>
      </c>
      <c r="AI389" s="1024">
        <f t="shared" si="192"/>
        <v>0.21952809235110196</v>
      </c>
      <c r="AJ389" s="1005">
        <v>36847</v>
      </c>
      <c r="AK389" s="1005">
        <f t="shared" si="171"/>
        <v>100708</v>
      </c>
      <c r="AL389" s="1005">
        <f t="shared" si="172"/>
        <v>0</v>
      </c>
      <c r="AM389" s="1005">
        <v>275</v>
      </c>
      <c r="AN389" s="1005">
        <v>200.2</v>
      </c>
      <c r="AO389" s="1005">
        <v>220</v>
      </c>
      <c r="AP389" s="1005">
        <v>0.71230000000000004</v>
      </c>
      <c r="AQ389" s="1024">
        <f t="shared" si="193"/>
        <v>0.2997338682822554</v>
      </c>
      <c r="AR389" s="1005">
        <v>44645</v>
      </c>
      <c r="AS389" s="1005">
        <f t="shared" si="173"/>
        <v>89369</v>
      </c>
      <c r="AT389" s="1005">
        <f t="shared" si="174"/>
        <v>0</v>
      </c>
      <c r="AU389" s="1005">
        <v>275</v>
      </c>
      <c r="AV389" s="1005">
        <v>249.6</v>
      </c>
      <c r="AW389" s="1005">
        <v>249.6</v>
      </c>
      <c r="AX389" s="1005">
        <v>0.62809999999999999</v>
      </c>
      <c r="AY389" s="1024">
        <f t="shared" si="194"/>
        <v>0.14457576566951566</v>
      </c>
      <c r="AZ389" s="1005">
        <v>25982</v>
      </c>
      <c r="BA389" s="1005">
        <f t="shared" si="175"/>
        <v>107827</v>
      </c>
      <c r="BB389" s="1005">
        <f t="shared" si="176"/>
        <v>0</v>
      </c>
      <c r="BC389" s="1005">
        <v>275</v>
      </c>
      <c r="BD389" s="1005">
        <v>209.8</v>
      </c>
      <c r="BE389" s="1005">
        <v>220</v>
      </c>
      <c r="BF389" s="1005">
        <v>0.81410000000000005</v>
      </c>
      <c r="BG389" s="1024">
        <f t="shared" si="195"/>
        <v>0.18024718882294452</v>
      </c>
      <c r="BH389" s="1005">
        <v>28135</v>
      </c>
      <c r="BI389" s="1005">
        <f t="shared" si="177"/>
        <v>93655</v>
      </c>
      <c r="BJ389" s="1005">
        <f t="shared" si="178"/>
        <v>0</v>
      </c>
    </row>
    <row r="390" spans="1:62">
      <c r="A390" s="569" t="s">
        <v>2713</v>
      </c>
      <c r="B390" s="1004">
        <v>384</v>
      </c>
      <c r="C390" s="1005" t="s">
        <v>1801</v>
      </c>
      <c r="D390" s="1005" t="s">
        <v>2011</v>
      </c>
      <c r="E390" s="1004" t="s">
        <v>332</v>
      </c>
      <c r="F390" s="1005" t="s">
        <v>55</v>
      </c>
      <c r="G390" s="1004">
        <v>278</v>
      </c>
      <c r="H390" s="1005">
        <v>155.84</v>
      </c>
      <c r="I390" s="1005">
        <v>222.4</v>
      </c>
      <c r="J390" s="1005">
        <v>1.1460999999999999</v>
      </c>
      <c r="K390" s="1024">
        <f t="shared" si="189"/>
        <v>2.0729950946840062E-2</v>
      </c>
      <c r="L390" s="1005">
        <v>2326</v>
      </c>
      <c r="M390" s="1005">
        <f t="shared" si="165"/>
        <v>67323</v>
      </c>
      <c r="N390" s="1005">
        <f t="shared" si="166"/>
        <v>0</v>
      </c>
      <c r="O390" s="1005">
        <v>278</v>
      </c>
      <c r="P390" s="1005">
        <v>163.19999999999999</v>
      </c>
      <c r="Q390" s="1005">
        <v>222.4</v>
      </c>
      <c r="R390" s="1005">
        <v>0.85929999999999995</v>
      </c>
      <c r="S390" s="1024">
        <f t="shared" si="190"/>
        <v>1.4165612481551761E-2</v>
      </c>
      <c r="T390" s="1005">
        <v>1720</v>
      </c>
      <c r="U390" s="1005">
        <f t="shared" si="167"/>
        <v>72852</v>
      </c>
      <c r="V390" s="1005">
        <f t="shared" si="168"/>
        <v>0</v>
      </c>
      <c r="W390" s="1005">
        <v>278</v>
      </c>
      <c r="X390" s="1005">
        <v>9.44</v>
      </c>
      <c r="Y390" s="1005">
        <v>222.4</v>
      </c>
      <c r="Z390" s="1005">
        <v>0.86809999999999998</v>
      </c>
      <c r="AA390" s="1024">
        <f t="shared" si="191"/>
        <v>0.22981403013182677</v>
      </c>
      <c r="AB390" s="1005">
        <v>1562</v>
      </c>
      <c r="AC390" s="1005">
        <f t="shared" si="169"/>
        <v>4078</v>
      </c>
      <c r="AD390" s="1005">
        <f t="shared" si="170"/>
        <v>0</v>
      </c>
      <c r="AE390" s="1005">
        <v>278</v>
      </c>
      <c r="AF390" s="1005">
        <v>3.84</v>
      </c>
      <c r="AG390" s="1005">
        <v>222.4</v>
      </c>
      <c r="AH390" s="1005">
        <v>0.83299999999999996</v>
      </c>
      <c r="AI390" s="1024">
        <f t="shared" si="192"/>
        <v>0.49493167562724016</v>
      </c>
      <c r="AJ390" s="1005">
        <v>1414</v>
      </c>
      <c r="AK390" s="1005">
        <f t="shared" si="171"/>
        <v>1714</v>
      </c>
      <c r="AL390" s="1005">
        <f t="shared" si="172"/>
        <v>0</v>
      </c>
      <c r="AM390" s="1005">
        <v>278</v>
      </c>
      <c r="AN390" s="1005">
        <v>69.12</v>
      </c>
      <c r="AO390" s="1005">
        <v>222.4</v>
      </c>
      <c r="AP390" s="1005">
        <v>0.79910000000000003</v>
      </c>
      <c r="AQ390" s="1024">
        <f t="shared" si="193"/>
        <v>3.5430045300677018E-2</v>
      </c>
      <c r="AR390" s="1005">
        <v>1822</v>
      </c>
      <c r="AS390" s="1005">
        <f t="shared" si="173"/>
        <v>30855</v>
      </c>
      <c r="AT390" s="1005">
        <f t="shared" si="174"/>
        <v>0</v>
      </c>
      <c r="AU390" s="1005">
        <v>278</v>
      </c>
      <c r="AV390" s="1005">
        <v>4</v>
      </c>
      <c r="AW390" s="1005">
        <v>222.4</v>
      </c>
      <c r="AX390" s="1005">
        <v>0.79710000000000003</v>
      </c>
      <c r="AY390" s="1024">
        <f t="shared" si="194"/>
        <v>0.44513888888888886</v>
      </c>
      <c r="AZ390" s="1005">
        <v>1282</v>
      </c>
      <c r="BA390" s="1005">
        <f t="shared" si="175"/>
        <v>1728</v>
      </c>
      <c r="BB390" s="1005">
        <f t="shared" si="176"/>
        <v>0</v>
      </c>
      <c r="BC390" s="1005">
        <v>278</v>
      </c>
      <c r="BD390" s="1005">
        <v>2.4</v>
      </c>
      <c r="BE390" s="1005">
        <v>222.4</v>
      </c>
      <c r="BF390" s="1005">
        <v>0.80759999999999998</v>
      </c>
      <c r="BG390" s="1024">
        <f t="shared" si="195"/>
        <v>5.824372759856631E-2</v>
      </c>
      <c r="BH390" s="1005">
        <v>104</v>
      </c>
      <c r="BI390" s="1005">
        <f t="shared" si="177"/>
        <v>1071</v>
      </c>
      <c r="BJ390" s="1005">
        <f t="shared" si="178"/>
        <v>0</v>
      </c>
    </row>
    <row r="391" spans="1:62">
      <c r="A391" s="569" t="s">
        <v>2714</v>
      </c>
      <c r="B391" s="1004">
        <v>385</v>
      </c>
      <c r="C391" s="1005" t="s">
        <v>613</v>
      </c>
      <c r="D391" s="1005" t="s">
        <v>2202</v>
      </c>
      <c r="E391" s="1004" t="s">
        <v>1274</v>
      </c>
      <c r="F391" s="1005" t="s">
        <v>55</v>
      </c>
      <c r="G391" s="1004">
        <v>278</v>
      </c>
      <c r="H391" s="1005">
        <v>253.2</v>
      </c>
      <c r="I391" s="1005">
        <v>278</v>
      </c>
      <c r="J391" s="1005">
        <v>0.99909999999999999</v>
      </c>
      <c r="K391" s="1024">
        <f t="shared" si="189"/>
        <v>0.18391258557135334</v>
      </c>
      <c r="L391" s="1005">
        <v>33528</v>
      </c>
      <c r="M391" s="1005">
        <f t="shared" ref="M391:M454" si="196">+ROUND(24*30*H391*0.6,0)</f>
        <v>109382</v>
      </c>
      <c r="N391" s="1005">
        <f t="shared" ref="N391:N454" si="197">+MAX((L391-M391),0)</f>
        <v>0</v>
      </c>
      <c r="O391" s="1005">
        <v>278</v>
      </c>
      <c r="P391" s="1005">
        <v>484.08</v>
      </c>
      <c r="Q391" s="1005">
        <v>484.08</v>
      </c>
      <c r="R391" s="1005">
        <v>0.93799999999999994</v>
      </c>
      <c r="S391" s="1024">
        <f t="shared" si="190"/>
        <v>0.41865802862052487</v>
      </c>
      <c r="T391" s="1005">
        <v>150782</v>
      </c>
      <c r="U391" s="1005">
        <f t="shared" ref="U391:U454" si="198">+ROUND(24*31*P391*0.6,0)</f>
        <v>216093</v>
      </c>
      <c r="V391" s="1005">
        <f t="shared" ref="V391:V454" si="199">+MAX((T391-U391),0)</f>
        <v>0</v>
      </c>
      <c r="W391" s="1005">
        <v>278</v>
      </c>
      <c r="X391" s="1005">
        <v>506.28</v>
      </c>
      <c r="Y391" s="1005">
        <v>506.28</v>
      </c>
      <c r="Z391" s="1005">
        <v>0.97860000000000003</v>
      </c>
      <c r="AA391" s="1024">
        <f t="shared" si="191"/>
        <v>0.67073391535645632</v>
      </c>
      <c r="AB391" s="1005">
        <v>244497</v>
      </c>
      <c r="AC391" s="1005">
        <f t="shared" ref="AC391:AC454" si="200">+ROUND(24*30*X391*0.6,0)</f>
        <v>218713</v>
      </c>
      <c r="AD391" s="1005">
        <f t="shared" ref="AD391:AD454" si="201">+MAX((AB391-AC391),0)</f>
        <v>25784</v>
      </c>
      <c r="AE391" s="1005">
        <v>278</v>
      </c>
      <c r="AF391" s="1005">
        <v>450.36</v>
      </c>
      <c r="AG391" s="1005">
        <v>450.36</v>
      </c>
      <c r="AH391" s="1005">
        <v>0.9859</v>
      </c>
      <c r="AI391" s="1024">
        <f t="shared" si="192"/>
        <v>0.4982752149534852</v>
      </c>
      <c r="AJ391" s="1005">
        <v>166956</v>
      </c>
      <c r="AK391" s="1005">
        <f t="shared" ref="AK391:AK454" si="202">+ROUND(24*31*AF391*0.6,0)</f>
        <v>201041</v>
      </c>
      <c r="AL391" s="1005">
        <f t="shared" ref="AL391:AL454" si="203">+MAX((AJ391-AK391),0)</f>
        <v>0</v>
      </c>
      <c r="AM391" s="1005">
        <v>278</v>
      </c>
      <c r="AN391" s="1005">
        <v>222.84</v>
      </c>
      <c r="AO391" s="1005">
        <v>278</v>
      </c>
      <c r="AP391" s="1005">
        <v>0.96970000000000001</v>
      </c>
      <c r="AQ391" s="1024">
        <f t="shared" si="193"/>
        <v>0.5739869774928924</v>
      </c>
      <c r="AR391" s="1005">
        <v>95163</v>
      </c>
      <c r="AS391" s="1005">
        <f t="shared" ref="AS391:AS454" si="204">+ROUND(24*31*AN391*0.6,0)</f>
        <v>99476</v>
      </c>
      <c r="AT391" s="1005">
        <f t="shared" ref="AT391:AT454" si="205">+MAX((AR391-AS391),0)</f>
        <v>0</v>
      </c>
      <c r="AU391" s="1005">
        <v>278</v>
      </c>
      <c r="AV391" s="1005">
        <v>408</v>
      </c>
      <c r="AW391" s="1005">
        <v>408</v>
      </c>
      <c r="AX391" s="1005">
        <v>0.98260000000000003</v>
      </c>
      <c r="AY391" s="1024">
        <f t="shared" si="194"/>
        <v>0.39595588235294116</v>
      </c>
      <c r="AZ391" s="1005">
        <v>116316</v>
      </c>
      <c r="BA391" s="1005">
        <f t="shared" ref="BA391:BA454" si="206">+ROUND(24*30*AV391*0.6,0)</f>
        <v>176256</v>
      </c>
      <c r="BB391" s="1005">
        <f t="shared" ref="BB391:BB454" si="207">+MAX((AZ391-BA391),0)</f>
        <v>0</v>
      </c>
      <c r="BC391" s="1005">
        <v>278</v>
      </c>
      <c r="BD391" s="1005">
        <v>401.16</v>
      </c>
      <c r="BE391" s="1005">
        <v>401.16</v>
      </c>
      <c r="BF391" s="1005">
        <v>0.97240000000000004</v>
      </c>
      <c r="BG391" s="1024">
        <f t="shared" si="195"/>
        <v>0.35432862976936769</v>
      </c>
      <c r="BH391" s="1005">
        <v>105754</v>
      </c>
      <c r="BI391" s="1005">
        <f t="shared" ref="BI391:BI454" si="208">+ROUND(24*31*BD391*0.6,0)</f>
        <v>179078</v>
      </c>
      <c r="BJ391" s="1005">
        <f t="shared" ref="BJ391:BJ454" si="209">+MAX((BH391-BI391),0)</f>
        <v>0</v>
      </c>
    </row>
    <row r="392" spans="1:62">
      <c r="A392" s="569" t="s">
        <v>2715</v>
      </c>
      <c r="B392" s="1004">
        <v>386</v>
      </c>
      <c r="C392" s="1005" t="s">
        <v>1717</v>
      </c>
      <c r="D392" s="1005" t="s">
        <v>2054</v>
      </c>
      <c r="E392" s="1004" t="s">
        <v>1274</v>
      </c>
      <c r="F392" s="1005" t="s">
        <v>55</v>
      </c>
      <c r="G392" s="1004">
        <v>278</v>
      </c>
      <c r="H392" s="1005">
        <v>110.28</v>
      </c>
      <c r="I392" s="1005">
        <v>278</v>
      </c>
      <c r="J392" s="1005">
        <v>0.93720000000000003</v>
      </c>
      <c r="K392" s="1024">
        <f t="shared" si="189"/>
        <v>0.32806643694837379</v>
      </c>
      <c r="L392" s="1005">
        <v>26049</v>
      </c>
      <c r="M392" s="1005">
        <f t="shared" si="196"/>
        <v>47641</v>
      </c>
      <c r="N392" s="1005">
        <f t="shared" si="197"/>
        <v>0</v>
      </c>
      <c r="O392" s="1005">
        <v>278</v>
      </c>
      <c r="P392" s="1005">
        <v>117.96</v>
      </c>
      <c r="Q392" s="1005">
        <v>278</v>
      </c>
      <c r="R392" s="1005">
        <v>0.91049999999999998</v>
      </c>
      <c r="S392" s="1024">
        <f t="shared" si="190"/>
        <v>0.41348078626981266</v>
      </c>
      <c r="T392" s="1005">
        <v>36288</v>
      </c>
      <c r="U392" s="1005">
        <f t="shared" si="198"/>
        <v>52657</v>
      </c>
      <c r="V392" s="1005">
        <f t="shared" si="199"/>
        <v>0</v>
      </c>
      <c r="W392" s="1005">
        <v>278</v>
      </c>
      <c r="X392" s="1005">
        <v>150.96</v>
      </c>
      <c r="Y392" s="1005">
        <v>278</v>
      </c>
      <c r="Z392" s="1005">
        <v>0.91139999999999999</v>
      </c>
      <c r="AA392" s="1024">
        <f t="shared" si="191"/>
        <v>0.29408084555143377</v>
      </c>
      <c r="AB392" s="1005">
        <v>31964</v>
      </c>
      <c r="AC392" s="1005">
        <f t="shared" si="200"/>
        <v>65215</v>
      </c>
      <c r="AD392" s="1005">
        <f t="shared" si="201"/>
        <v>0</v>
      </c>
      <c r="AE392" s="1005">
        <v>278</v>
      </c>
      <c r="AF392" s="1005">
        <v>54.36</v>
      </c>
      <c r="AG392" s="1005">
        <v>278</v>
      </c>
      <c r="AH392" s="1005">
        <v>0.91459999999999997</v>
      </c>
      <c r="AI392" s="1024">
        <f t="shared" si="192"/>
        <v>0.24213823415382912</v>
      </c>
      <c r="AJ392" s="1005">
        <v>9793</v>
      </c>
      <c r="AK392" s="1005">
        <f t="shared" si="202"/>
        <v>24266</v>
      </c>
      <c r="AL392" s="1005">
        <f t="shared" si="203"/>
        <v>0</v>
      </c>
      <c r="AM392" s="1005">
        <v>278</v>
      </c>
      <c r="AN392" s="1005">
        <v>70.319999999999993</v>
      </c>
      <c r="AO392" s="1005">
        <v>278</v>
      </c>
      <c r="AP392" s="1005">
        <v>0.84799999999999998</v>
      </c>
      <c r="AQ392" s="1024">
        <f t="shared" si="193"/>
        <v>0.17814109386277174</v>
      </c>
      <c r="AR392" s="1005">
        <v>9320</v>
      </c>
      <c r="AS392" s="1005">
        <f t="shared" si="204"/>
        <v>31391</v>
      </c>
      <c r="AT392" s="1005">
        <f t="shared" si="205"/>
        <v>0</v>
      </c>
      <c r="AU392" s="1005">
        <v>278</v>
      </c>
      <c r="AV392" s="1005">
        <v>109.44</v>
      </c>
      <c r="AW392" s="1005">
        <v>278</v>
      </c>
      <c r="AX392" s="1005">
        <v>0.90549999999999997</v>
      </c>
      <c r="AY392" s="1024">
        <f t="shared" si="194"/>
        <v>0.23381660168940871</v>
      </c>
      <c r="AZ392" s="1005">
        <v>18424</v>
      </c>
      <c r="BA392" s="1005">
        <f t="shared" si="206"/>
        <v>47278</v>
      </c>
      <c r="BB392" s="1005">
        <f t="shared" si="207"/>
        <v>0</v>
      </c>
      <c r="BC392" s="1005">
        <v>278</v>
      </c>
      <c r="BD392" s="1005">
        <v>84.84</v>
      </c>
      <c r="BE392" s="1005">
        <v>278</v>
      </c>
      <c r="BF392" s="1005">
        <v>0.92669999999999997</v>
      </c>
      <c r="BG392" s="1024">
        <f t="shared" si="195"/>
        <v>0.34657267570074979</v>
      </c>
      <c r="BH392" s="1005">
        <v>21876</v>
      </c>
      <c r="BI392" s="1005">
        <f t="shared" si="208"/>
        <v>37873</v>
      </c>
      <c r="BJ392" s="1005">
        <f t="shared" si="209"/>
        <v>0</v>
      </c>
    </row>
    <row r="393" spans="1:62">
      <c r="A393" s="569" t="s">
        <v>2716</v>
      </c>
      <c r="B393" s="1004">
        <v>387</v>
      </c>
      <c r="C393" s="1005" t="s">
        <v>1718</v>
      </c>
      <c r="D393" s="1005" t="s">
        <v>2054</v>
      </c>
      <c r="E393" s="1004" t="s">
        <v>1274</v>
      </c>
      <c r="F393" s="1005" t="s">
        <v>55</v>
      </c>
      <c r="G393" s="1004">
        <v>278</v>
      </c>
      <c r="H393" s="1005">
        <v>160.63999999999999</v>
      </c>
      <c r="I393" s="1005">
        <v>278</v>
      </c>
      <c r="J393" s="1005">
        <v>0.79569999999999996</v>
      </c>
      <c r="K393" s="1024">
        <f t="shared" si="189"/>
        <v>0.1340817286409916</v>
      </c>
      <c r="L393" s="1005">
        <v>15508</v>
      </c>
      <c r="M393" s="1005">
        <f t="shared" si="196"/>
        <v>69396</v>
      </c>
      <c r="N393" s="1005">
        <f t="shared" si="197"/>
        <v>0</v>
      </c>
      <c r="O393" s="1005">
        <v>278</v>
      </c>
      <c r="P393" s="1005">
        <v>177.12</v>
      </c>
      <c r="Q393" s="1005">
        <v>278</v>
      </c>
      <c r="R393" s="1005">
        <v>0.79890000000000005</v>
      </c>
      <c r="S393" s="1024">
        <f t="shared" si="190"/>
        <v>0.16247110275762255</v>
      </c>
      <c r="T393" s="1005">
        <v>21410</v>
      </c>
      <c r="U393" s="1005">
        <f t="shared" si="198"/>
        <v>79066</v>
      </c>
      <c r="V393" s="1005">
        <f t="shared" si="199"/>
        <v>0</v>
      </c>
      <c r="W393" s="1005">
        <v>278</v>
      </c>
      <c r="X393" s="1005">
        <v>54.24</v>
      </c>
      <c r="Y393" s="1005">
        <v>278</v>
      </c>
      <c r="Z393" s="1005">
        <v>0.80659999999999998</v>
      </c>
      <c r="AA393" s="1024">
        <f t="shared" si="191"/>
        <v>0.21688585709603408</v>
      </c>
      <c r="AB393" s="1005">
        <v>8470</v>
      </c>
      <c r="AC393" s="1005">
        <f t="shared" si="200"/>
        <v>23432</v>
      </c>
      <c r="AD393" s="1005">
        <f t="shared" si="201"/>
        <v>0</v>
      </c>
      <c r="AE393" s="1005">
        <v>278</v>
      </c>
      <c r="AF393" s="1005">
        <v>44.8</v>
      </c>
      <c r="AG393" s="1005">
        <v>278</v>
      </c>
      <c r="AH393" s="1005">
        <v>0.78500000000000003</v>
      </c>
      <c r="AI393" s="1024">
        <f t="shared" si="192"/>
        <v>0.2744575652841782</v>
      </c>
      <c r="AJ393" s="1005">
        <v>9148</v>
      </c>
      <c r="AK393" s="1005">
        <f t="shared" si="202"/>
        <v>19999</v>
      </c>
      <c r="AL393" s="1005">
        <f t="shared" si="203"/>
        <v>0</v>
      </c>
      <c r="AM393" s="1005">
        <v>278</v>
      </c>
      <c r="AN393" s="1005">
        <v>27.84</v>
      </c>
      <c r="AO393" s="1005">
        <v>278</v>
      </c>
      <c r="AP393" s="1005">
        <v>0.59930000000000005</v>
      </c>
      <c r="AQ393" s="1024">
        <f t="shared" si="193"/>
        <v>0.15883775182301324</v>
      </c>
      <c r="AR393" s="1005">
        <v>3290</v>
      </c>
      <c r="AS393" s="1005">
        <f t="shared" si="204"/>
        <v>12428</v>
      </c>
      <c r="AT393" s="1005">
        <f t="shared" si="205"/>
        <v>0</v>
      </c>
      <c r="AU393" s="1005">
        <v>278</v>
      </c>
      <c r="AV393" s="1005">
        <v>38.4</v>
      </c>
      <c r="AW393" s="1005">
        <v>278</v>
      </c>
      <c r="AX393" s="1005">
        <v>0.65820000000000001</v>
      </c>
      <c r="AY393" s="1024">
        <f t="shared" si="194"/>
        <v>0.15154803240740741</v>
      </c>
      <c r="AZ393" s="1005">
        <v>4190</v>
      </c>
      <c r="BA393" s="1005">
        <f t="shared" si="206"/>
        <v>16589</v>
      </c>
      <c r="BB393" s="1005">
        <f t="shared" si="207"/>
        <v>0</v>
      </c>
      <c r="BC393" s="1005">
        <v>278</v>
      </c>
      <c r="BD393" s="1005">
        <v>26.72</v>
      </c>
      <c r="BE393" s="1005">
        <v>278</v>
      </c>
      <c r="BF393" s="1005">
        <v>0.59650000000000003</v>
      </c>
      <c r="BG393" s="1024">
        <f t="shared" si="195"/>
        <v>0.20422863949520315</v>
      </c>
      <c r="BH393" s="1005">
        <v>4060</v>
      </c>
      <c r="BI393" s="1005">
        <f t="shared" si="208"/>
        <v>11928</v>
      </c>
      <c r="BJ393" s="1005">
        <f t="shared" si="209"/>
        <v>0</v>
      </c>
    </row>
    <row r="394" spans="1:62">
      <c r="A394" s="569" t="s">
        <v>2717</v>
      </c>
      <c r="B394" s="1004">
        <v>388</v>
      </c>
      <c r="C394" s="1005" t="s">
        <v>942</v>
      </c>
      <c r="D394" s="1005" t="s">
        <v>2054</v>
      </c>
      <c r="E394" s="1004" t="s">
        <v>1274</v>
      </c>
      <c r="F394" s="1005" t="s">
        <v>55</v>
      </c>
      <c r="G394" s="1004">
        <v>278</v>
      </c>
      <c r="H394" s="1005">
        <v>107.2</v>
      </c>
      <c r="I394" s="1005">
        <v>278</v>
      </c>
      <c r="J394" s="1005">
        <v>0.98209999999999997</v>
      </c>
      <c r="K394" s="1024">
        <f t="shared" si="189"/>
        <v>0.4242330016583748</v>
      </c>
      <c r="L394" s="1005">
        <v>32744</v>
      </c>
      <c r="M394" s="1005">
        <f t="shared" si="196"/>
        <v>46310</v>
      </c>
      <c r="N394" s="1005">
        <f t="shared" si="197"/>
        <v>0</v>
      </c>
      <c r="O394" s="1005">
        <v>278</v>
      </c>
      <c r="P394" s="1005">
        <v>141.6</v>
      </c>
      <c r="Q394" s="1005">
        <v>278</v>
      </c>
      <c r="R394" s="1005">
        <v>0.95760000000000001</v>
      </c>
      <c r="S394" s="1024">
        <f t="shared" si="190"/>
        <v>0.34995595650325012</v>
      </c>
      <c r="T394" s="1005">
        <v>36868</v>
      </c>
      <c r="U394" s="1005">
        <f t="shared" si="198"/>
        <v>63210</v>
      </c>
      <c r="V394" s="1005">
        <f t="shared" si="199"/>
        <v>0</v>
      </c>
      <c r="W394" s="1005">
        <v>278</v>
      </c>
      <c r="X394" s="1005">
        <v>144</v>
      </c>
      <c r="Y394" s="1005">
        <v>278</v>
      </c>
      <c r="Z394" s="1005">
        <v>0.91449999999999998</v>
      </c>
      <c r="AA394" s="1024">
        <f t="shared" si="191"/>
        <v>0.32480709876543212</v>
      </c>
      <c r="AB394" s="1005">
        <v>33676</v>
      </c>
      <c r="AC394" s="1005">
        <f t="shared" si="200"/>
        <v>62208</v>
      </c>
      <c r="AD394" s="1005">
        <f t="shared" si="201"/>
        <v>0</v>
      </c>
      <c r="AE394" s="1005">
        <v>278</v>
      </c>
      <c r="AF394" s="1005">
        <v>110.4</v>
      </c>
      <c r="AG394" s="1005">
        <v>278</v>
      </c>
      <c r="AH394" s="1005">
        <v>0.89359999999999995</v>
      </c>
      <c r="AI394" s="1024">
        <f t="shared" si="192"/>
        <v>0.21938795387252608</v>
      </c>
      <c r="AJ394" s="1005">
        <v>18020</v>
      </c>
      <c r="AK394" s="1005">
        <f t="shared" si="202"/>
        <v>49283</v>
      </c>
      <c r="AL394" s="1005">
        <f t="shared" si="203"/>
        <v>0</v>
      </c>
      <c r="AM394" s="1005">
        <v>278</v>
      </c>
      <c r="AN394" s="1005">
        <v>106.08</v>
      </c>
      <c r="AO394" s="1005">
        <v>278</v>
      </c>
      <c r="AP394" s="1005">
        <v>0.86080000000000001</v>
      </c>
      <c r="AQ394" s="1024">
        <f t="shared" si="193"/>
        <v>0.23967506771112082</v>
      </c>
      <c r="AR394" s="1005">
        <v>18916</v>
      </c>
      <c r="AS394" s="1005">
        <f t="shared" si="204"/>
        <v>47354</v>
      </c>
      <c r="AT394" s="1005">
        <f t="shared" si="205"/>
        <v>0</v>
      </c>
      <c r="AU394" s="1005">
        <v>278</v>
      </c>
      <c r="AV394" s="1005">
        <v>149.6</v>
      </c>
      <c r="AW394" s="1005">
        <v>278</v>
      </c>
      <c r="AX394" s="1005">
        <v>0.94950000000000001</v>
      </c>
      <c r="AY394" s="1024">
        <f t="shared" si="194"/>
        <v>0.25744578134284019</v>
      </c>
      <c r="AZ394" s="1005">
        <v>27730</v>
      </c>
      <c r="BA394" s="1005">
        <f t="shared" si="206"/>
        <v>64627</v>
      </c>
      <c r="BB394" s="1005">
        <f t="shared" si="207"/>
        <v>0</v>
      </c>
      <c r="BC394" s="1005">
        <v>278</v>
      </c>
      <c r="BD394" s="1005">
        <v>127.04</v>
      </c>
      <c r="BE394" s="1005">
        <v>278</v>
      </c>
      <c r="BF394" s="1005">
        <v>0.93210000000000004</v>
      </c>
      <c r="BG394" s="1024">
        <f t="shared" si="195"/>
        <v>0.21940850058232439</v>
      </c>
      <c r="BH394" s="1005">
        <v>20738</v>
      </c>
      <c r="BI394" s="1005">
        <f t="shared" si="208"/>
        <v>56711</v>
      </c>
      <c r="BJ394" s="1005">
        <f t="shared" si="209"/>
        <v>0</v>
      </c>
    </row>
    <row r="395" spans="1:62">
      <c r="A395" s="569" t="s">
        <v>2718</v>
      </c>
      <c r="B395" s="1004">
        <v>389</v>
      </c>
      <c r="C395" s="1005" t="s">
        <v>1353</v>
      </c>
      <c r="D395" s="1005" t="s">
        <v>2203</v>
      </c>
      <c r="E395" s="1004" t="s">
        <v>1274</v>
      </c>
      <c r="F395" s="1005" t="s">
        <v>55</v>
      </c>
      <c r="G395" s="1004">
        <v>278</v>
      </c>
      <c r="H395" s="1005">
        <v>280.16000000000003</v>
      </c>
      <c r="I395" s="1005">
        <v>280.16000000000003</v>
      </c>
      <c r="J395" s="1005">
        <v>0.99639999999999995</v>
      </c>
      <c r="K395" s="1024">
        <f t="shared" si="189"/>
        <v>0.28936837680055838</v>
      </c>
      <c r="L395" s="1005">
        <v>58370</v>
      </c>
      <c r="M395" s="1005">
        <f t="shared" si="196"/>
        <v>121029</v>
      </c>
      <c r="N395" s="1005">
        <f t="shared" si="197"/>
        <v>0</v>
      </c>
      <c r="O395" s="1005">
        <v>278</v>
      </c>
      <c r="P395" s="1005">
        <v>269.44</v>
      </c>
      <c r="Q395" s="1005">
        <v>269.44</v>
      </c>
      <c r="R395" s="1005">
        <v>0.99639999999999995</v>
      </c>
      <c r="S395" s="1024">
        <f t="shared" si="190"/>
        <v>0.36406653066176287</v>
      </c>
      <c r="T395" s="1005">
        <v>72982</v>
      </c>
      <c r="U395" s="1005">
        <f t="shared" si="198"/>
        <v>120278</v>
      </c>
      <c r="V395" s="1005">
        <f t="shared" si="199"/>
        <v>0</v>
      </c>
      <c r="W395" s="1005">
        <v>278</v>
      </c>
      <c r="X395" s="1005">
        <v>256.32</v>
      </c>
      <c r="Y395" s="1005">
        <v>256.32</v>
      </c>
      <c r="Z395" s="1005">
        <v>0.99529999999999996</v>
      </c>
      <c r="AA395" s="1024">
        <f t="shared" si="191"/>
        <v>0.33497624497156331</v>
      </c>
      <c r="AB395" s="1005">
        <v>61820</v>
      </c>
      <c r="AC395" s="1005">
        <f t="shared" si="200"/>
        <v>110730</v>
      </c>
      <c r="AD395" s="1005">
        <f t="shared" si="201"/>
        <v>0</v>
      </c>
      <c r="AE395" s="1005">
        <v>278</v>
      </c>
      <c r="AF395" s="1005">
        <v>256.64</v>
      </c>
      <c r="AG395" s="1005">
        <v>256.64</v>
      </c>
      <c r="AH395" s="1005">
        <v>0.99580000000000002</v>
      </c>
      <c r="AI395" s="1024">
        <f t="shared" si="192"/>
        <v>0.29468918429732122</v>
      </c>
      <c r="AJ395" s="1005">
        <v>56268</v>
      </c>
      <c r="AK395" s="1005">
        <f t="shared" si="202"/>
        <v>114564</v>
      </c>
      <c r="AL395" s="1005">
        <f t="shared" si="203"/>
        <v>0</v>
      </c>
      <c r="AM395" s="1005">
        <v>278</v>
      </c>
      <c r="AN395" s="1005">
        <v>244.8</v>
      </c>
      <c r="AO395" s="1005">
        <v>244.8</v>
      </c>
      <c r="AP395" s="1005">
        <v>0.99439999999999995</v>
      </c>
      <c r="AQ395" s="1024">
        <f t="shared" si="193"/>
        <v>0.29722529692880734</v>
      </c>
      <c r="AR395" s="1005">
        <v>54134</v>
      </c>
      <c r="AS395" s="1005">
        <f t="shared" si="204"/>
        <v>109279</v>
      </c>
      <c r="AT395" s="1005">
        <f t="shared" si="205"/>
        <v>0</v>
      </c>
      <c r="AU395" s="1005">
        <v>278</v>
      </c>
      <c r="AV395" s="1005">
        <v>226.88</v>
      </c>
      <c r="AW395" s="1005">
        <v>226.88</v>
      </c>
      <c r="AX395" s="1005">
        <v>0.99590000000000001</v>
      </c>
      <c r="AY395" s="1024">
        <f t="shared" si="194"/>
        <v>0.33451359504779815</v>
      </c>
      <c r="AZ395" s="1005">
        <v>54644</v>
      </c>
      <c r="BA395" s="1005">
        <f t="shared" si="206"/>
        <v>98012</v>
      </c>
      <c r="BB395" s="1005">
        <f t="shared" si="207"/>
        <v>0</v>
      </c>
      <c r="BC395" s="1005">
        <v>278</v>
      </c>
      <c r="BD395" s="1005">
        <v>274.88</v>
      </c>
      <c r="BE395" s="1005">
        <v>274.88</v>
      </c>
      <c r="BF395" s="1005">
        <v>0.99339999999999995</v>
      </c>
      <c r="BG395" s="1024">
        <f t="shared" si="195"/>
        <v>0.25400135503899257</v>
      </c>
      <c r="BH395" s="1005">
        <v>51946</v>
      </c>
      <c r="BI395" s="1005">
        <f t="shared" si="208"/>
        <v>122706</v>
      </c>
      <c r="BJ395" s="1005">
        <f t="shared" si="209"/>
        <v>0</v>
      </c>
    </row>
    <row r="396" spans="1:62">
      <c r="A396" s="569" t="s">
        <v>2719</v>
      </c>
      <c r="B396" s="1004">
        <v>390</v>
      </c>
      <c r="C396" s="1005" t="s">
        <v>1612</v>
      </c>
      <c r="D396" s="1005" t="s">
        <v>2011</v>
      </c>
      <c r="E396" s="1004" t="s">
        <v>1274</v>
      </c>
      <c r="F396" s="1005" t="s">
        <v>55</v>
      </c>
      <c r="G396" s="1004">
        <v>278</v>
      </c>
      <c r="H396" s="1005">
        <v>97.6</v>
      </c>
      <c r="I396" s="1005">
        <v>222.4</v>
      </c>
      <c r="J396" s="1005">
        <v>0.9627</v>
      </c>
      <c r="K396" s="1024">
        <f t="shared" si="189"/>
        <v>0.13439207650273224</v>
      </c>
      <c r="L396" s="1005">
        <v>9444</v>
      </c>
      <c r="M396" s="1005">
        <f t="shared" si="196"/>
        <v>42163</v>
      </c>
      <c r="N396" s="1005">
        <f t="shared" si="197"/>
        <v>0</v>
      </c>
      <c r="O396" s="1005">
        <v>278</v>
      </c>
      <c r="P396" s="1005">
        <v>102.4</v>
      </c>
      <c r="Q396" s="1005">
        <v>222.4</v>
      </c>
      <c r="R396" s="1005">
        <v>0.96730000000000005</v>
      </c>
      <c r="S396" s="1024">
        <f t="shared" si="190"/>
        <v>5.4708501344086016E-2</v>
      </c>
      <c r="T396" s="1005">
        <v>4168</v>
      </c>
      <c r="U396" s="1005">
        <f t="shared" si="198"/>
        <v>45711</v>
      </c>
      <c r="V396" s="1005">
        <f t="shared" si="199"/>
        <v>0</v>
      </c>
      <c r="W396" s="1005">
        <v>278</v>
      </c>
      <c r="X396" s="1005">
        <v>77.599999999999994</v>
      </c>
      <c r="Y396" s="1005">
        <v>222.4</v>
      </c>
      <c r="Z396" s="1005">
        <v>0.96919999999999995</v>
      </c>
      <c r="AA396" s="1024">
        <f t="shared" si="191"/>
        <v>0.11884306987399773</v>
      </c>
      <c r="AB396" s="1005">
        <v>6640</v>
      </c>
      <c r="AC396" s="1005">
        <f t="shared" si="200"/>
        <v>33523</v>
      </c>
      <c r="AD396" s="1005">
        <f t="shared" si="201"/>
        <v>0</v>
      </c>
      <c r="AE396" s="1005">
        <v>278</v>
      </c>
      <c r="AF396" s="1005">
        <v>81.44</v>
      </c>
      <c r="AG396" s="1005">
        <v>222.4</v>
      </c>
      <c r="AH396" s="1005">
        <v>0.96550000000000002</v>
      </c>
      <c r="AI396" s="1024">
        <f t="shared" si="192"/>
        <v>9.2950546084458241E-2</v>
      </c>
      <c r="AJ396" s="1005">
        <v>5632</v>
      </c>
      <c r="AK396" s="1005">
        <f t="shared" si="202"/>
        <v>36355</v>
      </c>
      <c r="AL396" s="1005">
        <f t="shared" si="203"/>
        <v>0</v>
      </c>
      <c r="AM396" s="1005">
        <v>278</v>
      </c>
      <c r="AN396" s="1005">
        <v>2.08</v>
      </c>
      <c r="AO396" s="1005">
        <v>222.4</v>
      </c>
      <c r="AP396" s="1005">
        <v>0.96220000000000006</v>
      </c>
      <c r="AQ396" s="1024">
        <f t="shared" si="193"/>
        <v>5.3815136476426799</v>
      </c>
      <c r="AR396" s="1005">
        <v>8328</v>
      </c>
      <c r="AS396" s="1005">
        <f t="shared" si="204"/>
        <v>929</v>
      </c>
      <c r="AT396" s="1005">
        <f t="shared" si="205"/>
        <v>7399</v>
      </c>
      <c r="AU396" s="1005">
        <v>278</v>
      </c>
      <c r="AV396" s="1005">
        <v>143.04</v>
      </c>
      <c r="AW396" s="1005">
        <v>222.4</v>
      </c>
      <c r="AX396" s="1005">
        <v>0.96789999999999998</v>
      </c>
      <c r="AY396" s="1024">
        <f t="shared" si="194"/>
        <v>7.8125000000000014E-2</v>
      </c>
      <c r="AZ396" s="1005">
        <v>8046</v>
      </c>
      <c r="BA396" s="1005">
        <f t="shared" si="206"/>
        <v>61793</v>
      </c>
      <c r="BB396" s="1005">
        <f t="shared" si="207"/>
        <v>0</v>
      </c>
      <c r="BC396" s="1005">
        <v>278</v>
      </c>
      <c r="BD396" s="1005">
        <v>90.72</v>
      </c>
      <c r="BE396" s="1005">
        <v>222.4</v>
      </c>
      <c r="BF396" s="1005">
        <v>0.9506</v>
      </c>
      <c r="BG396" s="1024">
        <f t="shared" si="195"/>
        <v>9.2479992793612881E-2</v>
      </c>
      <c r="BH396" s="1005">
        <v>6242</v>
      </c>
      <c r="BI396" s="1005">
        <f t="shared" si="208"/>
        <v>40497</v>
      </c>
      <c r="BJ396" s="1005">
        <f t="shared" si="209"/>
        <v>0</v>
      </c>
    </row>
    <row r="397" spans="1:62">
      <c r="A397" s="569" t="s">
        <v>2720</v>
      </c>
      <c r="B397" s="1004">
        <v>391</v>
      </c>
      <c r="C397" s="1005" t="s">
        <v>1676</v>
      </c>
      <c r="D397" s="1005" t="s">
        <v>2054</v>
      </c>
      <c r="E397" s="1004" t="s">
        <v>1274</v>
      </c>
      <c r="F397" s="1005" t="s">
        <v>55</v>
      </c>
      <c r="G397" s="1004">
        <v>278</v>
      </c>
      <c r="H397" s="1005">
        <v>80.16</v>
      </c>
      <c r="I397" s="1005">
        <v>278</v>
      </c>
      <c r="J397" s="1005">
        <v>0.77090000000000003</v>
      </c>
      <c r="K397" s="1024">
        <f t="shared" si="189"/>
        <v>0.23234780439121758</v>
      </c>
      <c r="L397" s="1005">
        <v>13410</v>
      </c>
      <c r="M397" s="1005">
        <f t="shared" si="196"/>
        <v>34629</v>
      </c>
      <c r="N397" s="1005">
        <f t="shared" si="197"/>
        <v>0</v>
      </c>
      <c r="O397" s="1005">
        <v>278</v>
      </c>
      <c r="P397" s="1005">
        <v>120.6</v>
      </c>
      <c r="Q397" s="1005">
        <v>278</v>
      </c>
      <c r="R397" s="1005">
        <v>0.78969999999999996</v>
      </c>
      <c r="S397" s="1024">
        <f t="shared" si="190"/>
        <v>0.16668449865368498</v>
      </c>
      <c r="T397" s="1005">
        <v>14956</v>
      </c>
      <c r="U397" s="1005">
        <f t="shared" si="198"/>
        <v>53836</v>
      </c>
      <c r="V397" s="1005">
        <f t="shared" si="199"/>
        <v>0</v>
      </c>
      <c r="W397" s="1005">
        <v>278</v>
      </c>
      <c r="X397" s="1005">
        <v>119.4</v>
      </c>
      <c r="Y397" s="1005">
        <v>278</v>
      </c>
      <c r="Z397" s="1005">
        <v>0.74070000000000003</v>
      </c>
      <c r="AA397" s="1024">
        <f t="shared" si="191"/>
        <v>0.20479713381723433</v>
      </c>
      <c r="AB397" s="1005">
        <v>17606</v>
      </c>
      <c r="AC397" s="1005">
        <f t="shared" si="200"/>
        <v>51581</v>
      </c>
      <c r="AD397" s="1005">
        <f t="shared" si="201"/>
        <v>0</v>
      </c>
      <c r="AE397" s="1005">
        <v>278</v>
      </c>
      <c r="AF397" s="1005">
        <v>153.36000000000001</v>
      </c>
      <c r="AG397" s="1005">
        <v>278</v>
      </c>
      <c r="AH397" s="1005">
        <v>0.73570000000000002</v>
      </c>
      <c r="AI397" s="1024">
        <f t="shared" si="192"/>
        <v>0.20550423208305987</v>
      </c>
      <c r="AJ397" s="1005">
        <v>23448</v>
      </c>
      <c r="AK397" s="1005">
        <f t="shared" si="202"/>
        <v>68460</v>
      </c>
      <c r="AL397" s="1005">
        <f t="shared" si="203"/>
        <v>0</v>
      </c>
      <c r="AM397" s="1005">
        <v>278</v>
      </c>
      <c r="AN397" s="1005">
        <v>103.56</v>
      </c>
      <c r="AO397" s="1005">
        <v>278</v>
      </c>
      <c r="AP397" s="1005">
        <v>0.60009999999999997</v>
      </c>
      <c r="AQ397" s="1024">
        <f t="shared" si="193"/>
        <v>0.34691073067610279</v>
      </c>
      <c r="AR397" s="1005">
        <v>26729</v>
      </c>
      <c r="AS397" s="1005">
        <f t="shared" si="204"/>
        <v>46229</v>
      </c>
      <c r="AT397" s="1005">
        <f t="shared" si="205"/>
        <v>0</v>
      </c>
      <c r="AU397" s="1005">
        <v>278</v>
      </c>
      <c r="AV397" s="1005">
        <v>105.84</v>
      </c>
      <c r="AW397" s="1005">
        <v>278</v>
      </c>
      <c r="AX397" s="1005">
        <v>0.59750000000000003</v>
      </c>
      <c r="AY397" s="1024">
        <f t="shared" si="194"/>
        <v>0.37139392794154696</v>
      </c>
      <c r="AZ397" s="1005">
        <v>28302</v>
      </c>
      <c r="BA397" s="1005">
        <f t="shared" si="206"/>
        <v>45723</v>
      </c>
      <c r="BB397" s="1005">
        <f t="shared" si="207"/>
        <v>0</v>
      </c>
      <c r="BC397" s="1005">
        <v>278</v>
      </c>
      <c r="BD397" s="1005">
        <v>95.64</v>
      </c>
      <c r="BE397" s="1005">
        <v>278</v>
      </c>
      <c r="BF397" s="1005">
        <v>0.45710000000000001</v>
      </c>
      <c r="BG397" s="1024">
        <f t="shared" si="195"/>
        <v>0.2023717974663051</v>
      </c>
      <c r="BH397" s="1005">
        <v>14400</v>
      </c>
      <c r="BI397" s="1005">
        <f t="shared" si="208"/>
        <v>42694</v>
      </c>
      <c r="BJ397" s="1005">
        <f t="shared" si="209"/>
        <v>0</v>
      </c>
    </row>
    <row r="398" spans="1:62">
      <c r="A398" s="569" t="s">
        <v>2721</v>
      </c>
      <c r="B398" s="1004">
        <v>392</v>
      </c>
      <c r="C398" s="1005" t="s">
        <v>1719</v>
      </c>
      <c r="D398" s="1005" t="s">
        <v>2054</v>
      </c>
      <c r="E398" s="1004" t="s">
        <v>1274</v>
      </c>
      <c r="F398" s="1005" t="s">
        <v>55</v>
      </c>
      <c r="G398" s="1004">
        <v>278</v>
      </c>
      <c r="H398" s="1005">
        <v>149.52000000000001</v>
      </c>
      <c r="I398" s="1005">
        <v>278</v>
      </c>
      <c r="J398" s="1005">
        <v>0.80449999999999999</v>
      </c>
      <c r="K398" s="1024">
        <f t="shared" si="189"/>
        <v>0.15667729326437191</v>
      </c>
      <c r="L398" s="1005">
        <v>16867</v>
      </c>
      <c r="M398" s="1005">
        <f t="shared" si="196"/>
        <v>64593</v>
      </c>
      <c r="N398" s="1005">
        <f t="shared" si="197"/>
        <v>0</v>
      </c>
      <c r="O398" s="1005">
        <v>278</v>
      </c>
      <c r="P398" s="1005">
        <v>153.6</v>
      </c>
      <c r="Q398" s="1005">
        <v>278</v>
      </c>
      <c r="R398" s="1005">
        <v>0.8367</v>
      </c>
      <c r="S398" s="1024">
        <f t="shared" si="190"/>
        <v>0.30875476030465954</v>
      </c>
      <c r="T398" s="1005">
        <v>35284</v>
      </c>
      <c r="U398" s="1005">
        <f t="shared" si="198"/>
        <v>68567</v>
      </c>
      <c r="V398" s="1005">
        <f t="shared" si="199"/>
        <v>0</v>
      </c>
      <c r="W398" s="1005">
        <v>278</v>
      </c>
      <c r="X398" s="1005">
        <v>176.88</v>
      </c>
      <c r="Y398" s="1005">
        <v>278</v>
      </c>
      <c r="Z398" s="1005">
        <v>0.83909999999999996</v>
      </c>
      <c r="AA398" s="1024">
        <f t="shared" si="191"/>
        <v>0.47526728730086942</v>
      </c>
      <c r="AB398" s="1005">
        <v>60527</v>
      </c>
      <c r="AC398" s="1005">
        <f t="shared" si="200"/>
        <v>76412</v>
      </c>
      <c r="AD398" s="1005">
        <f t="shared" si="201"/>
        <v>0</v>
      </c>
      <c r="AE398" s="1005">
        <v>278</v>
      </c>
      <c r="AF398" s="1005">
        <v>173.88</v>
      </c>
      <c r="AG398" s="1005">
        <v>278</v>
      </c>
      <c r="AH398" s="1005">
        <v>0.84799999999999998</v>
      </c>
      <c r="AI398" s="1024">
        <f t="shared" si="192"/>
        <v>0.27354794185088716</v>
      </c>
      <c r="AJ398" s="1005">
        <v>35388</v>
      </c>
      <c r="AK398" s="1005">
        <f t="shared" si="202"/>
        <v>77620</v>
      </c>
      <c r="AL398" s="1005">
        <f t="shared" si="203"/>
        <v>0</v>
      </c>
      <c r="AM398" s="1005">
        <v>278</v>
      </c>
      <c r="AN398" s="1005">
        <v>152.4</v>
      </c>
      <c r="AO398" s="1005">
        <v>278</v>
      </c>
      <c r="AP398" s="1005">
        <v>0.80510000000000004</v>
      </c>
      <c r="AQ398" s="1024">
        <f t="shared" si="193"/>
        <v>0.2065694409166596</v>
      </c>
      <c r="AR398" s="1005">
        <v>23422</v>
      </c>
      <c r="AS398" s="1005">
        <f t="shared" si="204"/>
        <v>68031</v>
      </c>
      <c r="AT398" s="1005">
        <f t="shared" si="205"/>
        <v>0</v>
      </c>
      <c r="AU398" s="1005">
        <v>278</v>
      </c>
      <c r="AV398" s="1005">
        <v>255.84</v>
      </c>
      <c r="AW398" s="1005">
        <v>278</v>
      </c>
      <c r="AX398" s="1005">
        <v>0.81459999999999999</v>
      </c>
      <c r="AY398" s="1024">
        <f t="shared" si="194"/>
        <v>0.23254551455770969</v>
      </c>
      <c r="AZ398" s="1005">
        <v>42836</v>
      </c>
      <c r="BA398" s="1005">
        <f t="shared" si="206"/>
        <v>110523</v>
      </c>
      <c r="BB398" s="1005">
        <f t="shared" si="207"/>
        <v>0</v>
      </c>
      <c r="BC398" s="1005">
        <v>278</v>
      </c>
      <c r="BD398" s="1005">
        <v>178.44</v>
      </c>
      <c r="BE398" s="1005">
        <v>278</v>
      </c>
      <c r="BF398" s="1005">
        <v>0.76759999999999995</v>
      </c>
      <c r="BG398" s="1024">
        <f t="shared" si="195"/>
        <v>0.29622016858171057</v>
      </c>
      <c r="BH398" s="1005">
        <v>39326</v>
      </c>
      <c r="BI398" s="1005">
        <f t="shared" si="208"/>
        <v>79656</v>
      </c>
      <c r="BJ398" s="1005">
        <f t="shared" si="209"/>
        <v>0</v>
      </c>
    </row>
    <row r="399" spans="1:62">
      <c r="A399" s="569" t="s">
        <v>2722</v>
      </c>
      <c r="B399" s="1004">
        <v>393</v>
      </c>
      <c r="C399" s="1005" t="s">
        <v>1719</v>
      </c>
      <c r="D399" s="1005" t="s">
        <v>2054</v>
      </c>
      <c r="E399" s="1004" t="s">
        <v>1274</v>
      </c>
      <c r="F399" s="1005" t="s">
        <v>55</v>
      </c>
      <c r="G399" s="1004">
        <v>278</v>
      </c>
      <c r="H399" s="1005">
        <v>112.56</v>
      </c>
      <c r="I399" s="1005">
        <v>278</v>
      </c>
      <c r="J399" s="1005">
        <v>0.64759999999999995</v>
      </c>
      <c r="K399" s="1024">
        <f t="shared" si="189"/>
        <v>0.17934879175550819</v>
      </c>
      <c r="L399" s="1005">
        <v>14535</v>
      </c>
      <c r="M399" s="1005">
        <f t="shared" si="196"/>
        <v>48626</v>
      </c>
      <c r="N399" s="1005">
        <f t="shared" si="197"/>
        <v>0</v>
      </c>
      <c r="O399" s="1005">
        <v>278</v>
      </c>
      <c r="P399" s="1005">
        <v>128.88</v>
      </c>
      <c r="Q399" s="1005">
        <v>278</v>
      </c>
      <c r="R399" s="1005">
        <v>0.72589999999999999</v>
      </c>
      <c r="S399" s="1024">
        <f t="shared" si="190"/>
        <v>0.29860235077391323</v>
      </c>
      <c r="T399" s="1005">
        <v>28632</v>
      </c>
      <c r="U399" s="1005">
        <f t="shared" si="198"/>
        <v>57532</v>
      </c>
      <c r="V399" s="1005">
        <f t="shared" si="199"/>
        <v>0</v>
      </c>
      <c r="W399" s="1005">
        <v>278</v>
      </c>
      <c r="X399" s="1005">
        <v>167.76</v>
      </c>
      <c r="Y399" s="1005">
        <v>278</v>
      </c>
      <c r="Z399" s="1005">
        <v>0.79620000000000002</v>
      </c>
      <c r="AA399" s="1024">
        <f t="shared" si="191"/>
        <v>0.49390995072325544</v>
      </c>
      <c r="AB399" s="1005">
        <v>59658</v>
      </c>
      <c r="AC399" s="1005">
        <f t="shared" si="200"/>
        <v>72472</v>
      </c>
      <c r="AD399" s="1005">
        <f t="shared" si="201"/>
        <v>0</v>
      </c>
      <c r="AE399" s="1005">
        <v>278</v>
      </c>
      <c r="AF399" s="1005">
        <v>193.68</v>
      </c>
      <c r="AG399" s="1005">
        <v>278</v>
      </c>
      <c r="AH399" s="1005">
        <v>0.79659999999999997</v>
      </c>
      <c r="AI399" s="1024">
        <f t="shared" si="192"/>
        <v>0.4634348642922812</v>
      </c>
      <c r="AJ399" s="1005">
        <v>66780</v>
      </c>
      <c r="AK399" s="1005">
        <f t="shared" si="202"/>
        <v>86459</v>
      </c>
      <c r="AL399" s="1005">
        <f t="shared" si="203"/>
        <v>0</v>
      </c>
      <c r="AM399" s="1005">
        <v>278</v>
      </c>
      <c r="AN399" s="1005">
        <v>218.64</v>
      </c>
      <c r="AO399" s="1005">
        <v>278</v>
      </c>
      <c r="AP399" s="1005">
        <v>0.82189999999999996</v>
      </c>
      <c r="AQ399" s="1024">
        <f t="shared" si="193"/>
        <v>0.4426004449795215</v>
      </c>
      <c r="AR399" s="1005">
        <v>71997</v>
      </c>
      <c r="AS399" s="1005">
        <f t="shared" si="204"/>
        <v>97601</v>
      </c>
      <c r="AT399" s="1005">
        <f t="shared" si="205"/>
        <v>0</v>
      </c>
      <c r="AU399" s="1005">
        <v>278</v>
      </c>
      <c r="AV399" s="1005">
        <v>191.04</v>
      </c>
      <c r="AW399" s="1005">
        <v>278</v>
      </c>
      <c r="AX399" s="1005">
        <v>0.75290000000000001</v>
      </c>
      <c r="AY399" s="1024">
        <f t="shared" si="194"/>
        <v>0.22530185650474596</v>
      </c>
      <c r="AZ399" s="1005">
        <v>30990</v>
      </c>
      <c r="BA399" s="1005">
        <f t="shared" si="206"/>
        <v>82529</v>
      </c>
      <c r="BB399" s="1005">
        <f t="shared" si="207"/>
        <v>0</v>
      </c>
      <c r="BC399" s="1005">
        <v>278</v>
      </c>
      <c r="BD399" s="1005">
        <v>216</v>
      </c>
      <c r="BE399" s="1005">
        <v>278</v>
      </c>
      <c r="BF399" s="1005">
        <v>0.71750000000000003</v>
      </c>
      <c r="BG399" s="1024">
        <f t="shared" si="195"/>
        <v>0.24537037037037038</v>
      </c>
      <c r="BH399" s="1005">
        <v>39432</v>
      </c>
      <c r="BI399" s="1005">
        <f t="shared" si="208"/>
        <v>96422</v>
      </c>
      <c r="BJ399" s="1005">
        <f t="shared" si="209"/>
        <v>0</v>
      </c>
    </row>
    <row r="400" spans="1:62">
      <c r="A400" s="569" t="s">
        <v>2723</v>
      </c>
      <c r="B400" s="1004">
        <v>394</v>
      </c>
      <c r="C400" s="1005" t="s">
        <v>1352</v>
      </c>
      <c r="D400" s="1005" t="s">
        <v>2054</v>
      </c>
      <c r="E400" s="1004" t="s">
        <v>1274</v>
      </c>
      <c r="F400" s="1005" t="s">
        <v>55</v>
      </c>
      <c r="G400" s="1004">
        <v>278</v>
      </c>
      <c r="H400" s="1005">
        <v>400</v>
      </c>
      <c r="I400" s="1005">
        <v>400</v>
      </c>
      <c r="J400" s="1005">
        <v>0.92369999999999997</v>
      </c>
      <c r="K400" s="1024">
        <f t="shared" si="189"/>
        <v>0.61391666666666667</v>
      </c>
      <c r="L400" s="1005">
        <v>176808</v>
      </c>
      <c r="M400" s="1005">
        <f t="shared" si="196"/>
        <v>172800</v>
      </c>
      <c r="N400" s="1005">
        <f t="shared" si="197"/>
        <v>4008</v>
      </c>
      <c r="O400" s="1005">
        <v>278</v>
      </c>
      <c r="P400" s="1005">
        <v>364</v>
      </c>
      <c r="Q400" s="1005">
        <v>364</v>
      </c>
      <c r="R400" s="1005">
        <v>0.86439999999999995</v>
      </c>
      <c r="S400" s="1024">
        <f t="shared" si="190"/>
        <v>0.52774577572964665</v>
      </c>
      <c r="T400" s="1005">
        <v>142922</v>
      </c>
      <c r="U400" s="1005">
        <f t="shared" si="198"/>
        <v>162490</v>
      </c>
      <c r="V400" s="1005">
        <f t="shared" si="199"/>
        <v>0</v>
      </c>
      <c r="W400" s="1005">
        <v>278</v>
      </c>
      <c r="X400" s="1005">
        <v>371.36</v>
      </c>
      <c r="Y400" s="1005">
        <v>371.36</v>
      </c>
      <c r="Z400" s="1005">
        <v>0.8367</v>
      </c>
      <c r="AA400" s="1024">
        <f t="shared" si="191"/>
        <v>0.71328659820958396</v>
      </c>
      <c r="AB400" s="1005">
        <v>190718</v>
      </c>
      <c r="AC400" s="1005">
        <f t="shared" si="200"/>
        <v>160428</v>
      </c>
      <c r="AD400" s="1005">
        <f t="shared" si="201"/>
        <v>30290</v>
      </c>
      <c r="AE400" s="1005">
        <v>278</v>
      </c>
      <c r="AF400" s="1005">
        <v>335.2</v>
      </c>
      <c r="AG400" s="1005">
        <v>335.2</v>
      </c>
      <c r="AH400" s="1005">
        <v>0.84089999999999998</v>
      </c>
      <c r="AI400" s="1024">
        <f t="shared" si="192"/>
        <v>0.60081286729797012</v>
      </c>
      <c r="AJ400" s="1005">
        <v>149836</v>
      </c>
      <c r="AK400" s="1005">
        <f t="shared" si="202"/>
        <v>149633</v>
      </c>
      <c r="AL400" s="1005">
        <f t="shared" si="203"/>
        <v>203</v>
      </c>
      <c r="AM400" s="1005">
        <v>278</v>
      </c>
      <c r="AN400" s="1005">
        <v>359.2</v>
      </c>
      <c r="AO400" s="1005">
        <v>359.2</v>
      </c>
      <c r="AP400" s="1005">
        <v>0.82609999999999995</v>
      </c>
      <c r="AQ400" s="1024">
        <f t="shared" si="193"/>
        <v>0.54838110975405319</v>
      </c>
      <c r="AR400" s="1005">
        <v>146552</v>
      </c>
      <c r="AS400" s="1005">
        <f t="shared" si="204"/>
        <v>160347</v>
      </c>
      <c r="AT400" s="1005">
        <f t="shared" si="205"/>
        <v>0</v>
      </c>
      <c r="AU400" s="1005">
        <v>278</v>
      </c>
      <c r="AV400" s="1005">
        <v>365.76</v>
      </c>
      <c r="AW400" s="1005">
        <v>365.76</v>
      </c>
      <c r="AX400" s="1005">
        <v>0.81830000000000003</v>
      </c>
      <c r="AY400" s="1024">
        <f t="shared" si="194"/>
        <v>0.61341833138913193</v>
      </c>
      <c r="AZ400" s="1005">
        <v>161542</v>
      </c>
      <c r="BA400" s="1005">
        <f t="shared" si="206"/>
        <v>158008</v>
      </c>
      <c r="BB400" s="1005">
        <f t="shared" si="207"/>
        <v>3534</v>
      </c>
      <c r="BC400" s="1005">
        <v>278</v>
      </c>
      <c r="BD400" s="1005">
        <v>324.39999999999998</v>
      </c>
      <c r="BE400" s="1005">
        <v>324.39999999999998</v>
      </c>
      <c r="BF400" s="1005">
        <v>0.85680000000000001</v>
      </c>
      <c r="BG400" s="1024">
        <f t="shared" si="195"/>
        <v>0.62445308460283999</v>
      </c>
      <c r="BH400" s="1005">
        <v>150714</v>
      </c>
      <c r="BI400" s="1005">
        <f t="shared" si="208"/>
        <v>144812</v>
      </c>
      <c r="BJ400" s="1005">
        <f t="shared" si="209"/>
        <v>5902</v>
      </c>
    </row>
    <row r="401" spans="1:62">
      <c r="A401" s="569" t="s">
        <v>2724</v>
      </c>
      <c r="B401" s="1004">
        <v>395</v>
      </c>
      <c r="C401" s="1005" t="s">
        <v>2285</v>
      </c>
      <c r="D401" s="1005" t="s">
        <v>2011</v>
      </c>
      <c r="E401" s="1004" t="s">
        <v>1274</v>
      </c>
      <c r="F401" s="1005" t="s">
        <v>55</v>
      </c>
      <c r="G401" s="1004">
        <v>278</v>
      </c>
      <c r="H401" s="1005">
        <v>251.2</v>
      </c>
      <c r="I401" s="1005">
        <v>251.2</v>
      </c>
      <c r="J401" s="1005">
        <v>0.69110000000000005</v>
      </c>
      <c r="K401" s="1024">
        <f t="shared" si="189"/>
        <v>9.7952052370842174E-2</v>
      </c>
      <c r="L401" s="1005">
        <v>17716</v>
      </c>
      <c r="M401" s="1005">
        <f t="shared" si="196"/>
        <v>108518</v>
      </c>
      <c r="N401" s="1005">
        <f t="shared" si="197"/>
        <v>0</v>
      </c>
      <c r="O401" s="1005">
        <v>278</v>
      </c>
      <c r="P401" s="1005">
        <v>254.4</v>
      </c>
      <c r="Q401" s="1005">
        <v>254.4</v>
      </c>
      <c r="R401" s="1005">
        <v>0.70020000000000004</v>
      </c>
      <c r="S401" s="1024">
        <f t="shared" si="190"/>
        <v>0.1067713616690336</v>
      </c>
      <c r="T401" s="1005">
        <v>20209</v>
      </c>
      <c r="U401" s="1005">
        <f t="shared" si="198"/>
        <v>113564</v>
      </c>
      <c r="V401" s="1005">
        <f t="shared" si="199"/>
        <v>0</v>
      </c>
      <c r="W401" s="1005">
        <v>278</v>
      </c>
      <c r="X401" s="1005">
        <v>248</v>
      </c>
      <c r="Y401" s="1005">
        <v>248</v>
      </c>
      <c r="Z401" s="1005">
        <v>0.6905</v>
      </c>
      <c r="AA401" s="1024">
        <f t="shared" si="191"/>
        <v>9.7054211469534052E-2</v>
      </c>
      <c r="AB401" s="1005">
        <v>17330</v>
      </c>
      <c r="AC401" s="1005">
        <f t="shared" si="200"/>
        <v>107136</v>
      </c>
      <c r="AD401" s="1005">
        <f t="shared" si="201"/>
        <v>0</v>
      </c>
      <c r="AE401" s="1005">
        <v>278</v>
      </c>
      <c r="AF401" s="1005">
        <v>257.60000000000002</v>
      </c>
      <c r="AG401" s="1005">
        <v>257.60000000000002</v>
      </c>
      <c r="AH401" s="1005">
        <v>0.73019999999999996</v>
      </c>
      <c r="AI401" s="1024">
        <f t="shared" si="192"/>
        <v>0.11384032925933345</v>
      </c>
      <c r="AJ401" s="1005">
        <v>21818</v>
      </c>
      <c r="AK401" s="1005">
        <f t="shared" si="202"/>
        <v>114993</v>
      </c>
      <c r="AL401" s="1005">
        <f t="shared" si="203"/>
        <v>0</v>
      </c>
      <c r="AM401" s="1005">
        <v>278</v>
      </c>
      <c r="AN401" s="1005">
        <v>185.12</v>
      </c>
      <c r="AO401" s="1005">
        <v>222.4</v>
      </c>
      <c r="AP401" s="1005">
        <v>0.97899999999999998</v>
      </c>
      <c r="AQ401" s="1024">
        <f t="shared" si="193"/>
        <v>0.10837927853830355</v>
      </c>
      <c r="AR401" s="1005">
        <v>14927</v>
      </c>
      <c r="AS401" s="1005">
        <f t="shared" si="204"/>
        <v>82638</v>
      </c>
      <c r="AT401" s="1005">
        <f t="shared" si="205"/>
        <v>0</v>
      </c>
      <c r="AU401" s="1005">
        <v>278</v>
      </c>
      <c r="AV401" s="1005">
        <v>189.92</v>
      </c>
      <c r="AW401" s="1005">
        <v>222.4</v>
      </c>
      <c r="AX401" s="1005">
        <v>0.98570000000000002</v>
      </c>
      <c r="AY401" s="1024">
        <f t="shared" si="194"/>
        <v>0.15121864176729383</v>
      </c>
      <c r="AZ401" s="1005">
        <v>20678</v>
      </c>
      <c r="BA401" s="1005">
        <f t="shared" si="206"/>
        <v>82045</v>
      </c>
      <c r="BB401" s="1005">
        <f t="shared" si="207"/>
        <v>0</v>
      </c>
      <c r="BC401" s="1005">
        <v>278</v>
      </c>
      <c r="BD401" s="1005">
        <v>185.76</v>
      </c>
      <c r="BE401" s="1005">
        <v>222.4</v>
      </c>
      <c r="BF401" s="1005">
        <v>0.98640000000000005</v>
      </c>
      <c r="BG401" s="1024">
        <f t="shared" si="195"/>
        <v>0.11105206857269873</v>
      </c>
      <c r="BH401" s="1005">
        <v>15348</v>
      </c>
      <c r="BI401" s="1005">
        <f t="shared" si="208"/>
        <v>82923</v>
      </c>
      <c r="BJ401" s="1005">
        <f t="shared" si="209"/>
        <v>0</v>
      </c>
    </row>
    <row r="402" spans="1:62">
      <c r="A402" s="569" t="s">
        <v>2725</v>
      </c>
      <c r="B402" s="1004">
        <v>396</v>
      </c>
      <c r="C402" s="1005" t="s">
        <v>1931</v>
      </c>
      <c r="D402" s="1005" t="s">
        <v>2203</v>
      </c>
      <c r="E402" s="1004" t="s">
        <v>1274</v>
      </c>
      <c r="F402" s="1005" t="s">
        <v>55</v>
      </c>
      <c r="G402" s="1004">
        <v>278</v>
      </c>
      <c r="H402" s="1005">
        <v>97.8</v>
      </c>
      <c r="I402" s="1005">
        <v>222.4</v>
      </c>
      <c r="J402" s="1005">
        <v>0</v>
      </c>
      <c r="K402" s="1024">
        <f t="shared" si="189"/>
        <v>0</v>
      </c>
      <c r="L402" s="1005">
        <v>0</v>
      </c>
      <c r="M402" s="1005">
        <f t="shared" si="196"/>
        <v>42250</v>
      </c>
      <c r="N402" s="1005">
        <f t="shared" si="197"/>
        <v>0</v>
      </c>
      <c r="O402" s="1005">
        <v>278</v>
      </c>
      <c r="P402" s="1005">
        <v>0</v>
      </c>
      <c r="Q402" s="1005">
        <v>222.4</v>
      </c>
      <c r="R402" s="1005">
        <v>0</v>
      </c>
      <c r="S402" s="1024">
        <v>0</v>
      </c>
      <c r="T402" s="1005">
        <v>0</v>
      </c>
      <c r="U402" s="1005">
        <f t="shared" si="198"/>
        <v>0</v>
      </c>
      <c r="V402" s="1005">
        <f t="shared" si="199"/>
        <v>0</v>
      </c>
      <c r="W402" s="1005">
        <v>278</v>
      </c>
      <c r="X402" s="1005">
        <v>58.8</v>
      </c>
      <c r="Y402" s="1005">
        <v>222.4</v>
      </c>
      <c r="Z402" s="1005">
        <v>0.87019999999999997</v>
      </c>
      <c r="AA402" s="1024">
        <f t="shared" si="191"/>
        <v>0.19444444444444445</v>
      </c>
      <c r="AB402" s="1005">
        <v>8232</v>
      </c>
      <c r="AC402" s="1005">
        <f t="shared" si="200"/>
        <v>25402</v>
      </c>
      <c r="AD402" s="1005">
        <f t="shared" si="201"/>
        <v>0</v>
      </c>
      <c r="AE402" s="1005">
        <v>278</v>
      </c>
      <c r="AF402" s="1005">
        <v>103.92</v>
      </c>
      <c r="AG402" s="1005">
        <v>222.4</v>
      </c>
      <c r="AH402" s="1005">
        <v>0.99070000000000003</v>
      </c>
      <c r="AI402" s="1024">
        <f t="shared" si="192"/>
        <v>8.4276987260671982E-2</v>
      </c>
      <c r="AJ402" s="1005">
        <v>6516</v>
      </c>
      <c r="AK402" s="1005">
        <f t="shared" si="202"/>
        <v>46390</v>
      </c>
      <c r="AL402" s="1005">
        <f t="shared" si="203"/>
        <v>0</v>
      </c>
      <c r="AM402" s="1005">
        <v>278</v>
      </c>
      <c r="AN402" s="1005">
        <v>197.52</v>
      </c>
      <c r="AO402" s="1005">
        <v>222.4</v>
      </c>
      <c r="AP402" s="1005">
        <v>0.99050000000000005</v>
      </c>
      <c r="AQ402" s="1024">
        <f t="shared" si="193"/>
        <v>0.22041459256065535</v>
      </c>
      <c r="AR402" s="1005">
        <v>32391</v>
      </c>
      <c r="AS402" s="1005">
        <f t="shared" si="204"/>
        <v>88173</v>
      </c>
      <c r="AT402" s="1005">
        <f t="shared" si="205"/>
        <v>0</v>
      </c>
      <c r="AU402" s="1005">
        <v>278</v>
      </c>
      <c r="AV402" s="1005">
        <v>197.52</v>
      </c>
      <c r="AW402" s="1005">
        <v>222.4</v>
      </c>
      <c r="AX402" s="1005">
        <v>0.99360000000000004</v>
      </c>
      <c r="AY402" s="1024">
        <f t="shared" si="194"/>
        <v>0.44704333738355612</v>
      </c>
      <c r="AZ402" s="1005">
        <v>63576</v>
      </c>
      <c r="BA402" s="1005">
        <f t="shared" si="206"/>
        <v>85329</v>
      </c>
      <c r="BB402" s="1005">
        <f t="shared" si="207"/>
        <v>0</v>
      </c>
      <c r="BC402" s="1005">
        <v>278</v>
      </c>
      <c r="BD402" s="1005">
        <v>140.63999999999999</v>
      </c>
      <c r="BE402" s="1005">
        <v>222.4</v>
      </c>
      <c r="BF402" s="1005">
        <v>0.99270000000000003</v>
      </c>
      <c r="BG402" s="1024">
        <f t="shared" si="195"/>
        <v>0.40093214429887342</v>
      </c>
      <c r="BH402" s="1005">
        <v>41952</v>
      </c>
      <c r="BI402" s="1005">
        <f t="shared" si="208"/>
        <v>62782</v>
      </c>
      <c r="BJ402" s="1005">
        <f t="shared" si="209"/>
        <v>0</v>
      </c>
    </row>
    <row r="403" spans="1:62">
      <c r="A403" s="569" t="s">
        <v>2726</v>
      </c>
      <c r="B403" s="1004">
        <v>397</v>
      </c>
      <c r="C403" s="1005" t="s">
        <v>2064</v>
      </c>
      <c r="D403" s="1005" t="s">
        <v>2011</v>
      </c>
      <c r="E403" s="1004" t="s">
        <v>1274</v>
      </c>
      <c r="F403" s="1005" t="s">
        <v>55</v>
      </c>
      <c r="G403" s="1004">
        <v>278</v>
      </c>
      <c r="H403" s="1005">
        <v>3.68</v>
      </c>
      <c r="I403" s="1005">
        <v>222.4</v>
      </c>
      <c r="J403" s="1005">
        <v>1</v>
      </c>
      <c r="K403" s="1024">
        <f t="shared" si="189"/>
        <v>0.24381038647342995</v>
      </c>
      <c r="L403" s="1005">
        <v>646</v>
      </c>
      <c r="M403" s="1005">
        <f t="shared" si="196"/>
        <v>1590</v>
      </c>
      <c r="N403" s="1005">
        <f t="shared" si="197"/>
        <v>0</v>
      </c>
      <c r="O403" s="1005">
        <v>278</v>
      </c>
      <c r="P403" s="1005">
        <v>3.84</v>
      </c>
      <c r="Q403" s="1005">
        <v>222.4</v>
      </c>
      <c r="R403" s="1005">
        <v>0.99680000000000002</v>
      </c>
      <c r="S403" s="1024">
        <f>+(T403/(24*31*P403))</f>
        <v>0.21911402329749102</v>
      </c>
      <c r="T403" s="1005">
        <v>626</v>
      </c>
      <c r="U403" s="1005">
        <f t="shared" si="198"/>
        <v>1714</v>
      </c>
      <c r="V403" s="1005">
        <f t="shared" si="199"/>
        <v>0</v>
      </c>
      <c r="W403" s="1005">
        <v>278</v>
      </c>
      <c r="X403" s="1005">
        <v>5.28</v>
      </c>
      <c r="Y403" s="1005">
        <v>222.4</v>
      </c>
      <c r="Z403" s="1005">
        <v>1</v>
      </c>
      <c r="AA403" s="1024">
        <f t="shared" si="191"/>
        <v>0.16414141414141412</v>
      </c>
      <c r="AB403" s="1005">
        <v>624</v>
      </c>
      <c r="AC403" s="1005">
        <f t="shared" si="200"/>
        <v>2281</v>
      </c>
      <c r="AD403" s="1005">
        <f t="shared" si="201"/>
        <v>0</v>
      </c>
      <c r="AE403" s="1005">
        <v>278</v>
      </c>
      <c r="AF403" s="1005">
        <v>10.24</v>
      </c>
      <c r="AG403" s="1005">
        <v>222.4</v>
      </c>
      <c r="AH403" s="1005">
        <v>0.9909</v>
      </c>
      <c r="AI403" s="1024">
        <f t="shared" si="192"/>
        <v>5.7753696236559134E-2</v>
      </c>
      <c r="AJ403" s="1005">
        <v>440</v>
      </c>
      <c r="AK403" s="1005">
        <f t="shared" si="202"/>
        <v>4571</v>
      </c>
      <c r="AL403" s="1005">
        <f t="shared" si="203"/>
        <v>0</v>
      </c>
      <c r="AM403" s="1005">
        <v>278</v>
      </c>
      <c r="AN403" s="1005">
        <v>48.64</v>
      </c>
      <c r="AO403" s="1005">
        <v>222.4</v>
      </c>
      <c r="AP403" s="1005">
        <v>0.99350000000000005</v>
      </c>
      <c r="AQ403" s="1024">
        <f t="shared" si="193"/>
        <v>2.5864813242784376E-2</v>
      </c>
      <c r="AR403" s="1005">
        <v>936</v>
      </c>
      <c r="AS403" s="1005">
        <f t="shared" si="204"/>
        <v>21713</v>
      </c>
      <c r="AT403" s="1005">
        <f t="shared" si="205"/>
        <v>0</v>
      </c>
      <c r="AU403" s="1005">
        <v>278</v>
      </c>
      <c r="AV403" s="1005">
        <v>2.88</v>
      </c>
      <c r="AW403" s="1005">
        <v>222.4</v>
      </c>
      <c r="AX403" s="1005">
        <v>0.99670000000000003</v>
      </c>
      <c r="AY403" s="1024">
        <f t="shared" si="194"/>
        <v>0.2951388888888889</v>
      </c>
      <c r="AZ403" s="1005">
        <v>612</v>
      </c>
      <c r="BA403" s="1005">
        <f t="shared" si="206"/>
        <v>1244</v>
      </c>
      <c r="BB403" s="1005">
        <f t="shared" si="207"/>
        <v>0</v>
      </c>
      <c r="BC403" s="1005">
        <v>278</v>
      </c>
      <c r="BD403" s="1005">
        <v>17.600000000000001</v>
      </c>
      <c r="BE403" s="1005">
        <v>222.4</v>
      </c>
      <c r="BF403" s="1005">
        <v>0.98860000000000003</v>
      </c>
      <c r="BG403" s="1024">
        <f t="shared" si="195"/>
        <v>5.361070381231671E-2</v>
      </c>
      <c r="BH403" s="1005">
        <v>702</v>
      </c>
      <c r="BI403" s="1005">
        <f t="shared" si="208"/>
        <v>7857</v>
      </c>
      <c r="BJ403" s="1005">
        <f t="shared" si="209"/>
        <v>0</v>
      </c>
    </row>
    <row r="404" spans="1:62">
      <c r="A404" s="569" t="s">
        <v>2727</v>
      </c>
      <c r="B404" s="1004">
        <v>398</v>
      </c>
      <c r="C404" s="1005" t="s">
        <v>2286</v>
      </c>
      <c r="D404" s="1005" t="s">
        <v>2011</v>
      </c>
      <c r="E404" s="1004" t="s">
        <v>1274</v>
      </c>
      <c r="F404" s="1005" t="s">
        <v>55</v>
      </c>
      <c r="G404" s="1004">
        <v>278</v>
      </c>
      <c r="H404" s="1005">
        <v>251.68</v>
      </c>
      <c r="I404" s="1005">
        <v>251.68</v>
      </c>
      <c r="J404" s="1005">
        <v>0.97030000000000005</v>
      </c>
      <c r="K404" s="1024">
        <f t="shared" si="189"/>
        <v>0.14932983682983683</v>
      </c>
      <c r="L404" s="1005">
        <v>27060</v>
      </c>
      <c r="M404" s="1005">
        <f t="shared" si="196"/>
        <v>108726</v>
      </c>
      <c r="N404" s="1005">
        <f t="shared" si="197"/>
        <v>0</v>
      </c>
      <c r="O404" s="1005">
        <v>278</v>
      </c>
      <c r="P404" s="1005">
        <v>180.64</v>
      </c>
      <c r="Q404" s="1005">
        <v>222.4</v>
      </c>
      <c r="R404" s="1005">
        <v>0.98229999999999995</v>
      </c>
      <c r="S404" s="1024">
        <f>+(T404/(24*31*P404))</f>
        <v>0.5593016943341238</v>
      </c>
      <c r="T404" s="1005">
        <v>75168</v>
      </c>
      <c r="U404" s="1005">
        <f t="shared" si="198"/>
        <v>80638</v>
      </c>
      <c r="V404" s="1005">
        <f t="shared" si="199"/>
        <v>0</v>
      </c>
      <c r="W404" s="1005">
        <v>278</v>
      </c>
      <c r="X404" s="1005">
        <v>268.16000000000003</v>
      </c>
      <c r="Y404" s="1005">
        <v>268.16000000000003</v>
      </c>
      <c r="Z404" s="1005">
        <v>0.97809999999999997</v>
      </c>
      <c r="AA404" s="1024">
        <f t="shared" si="191"/>
        <v>0.37964482232829488</v>
      </c>
      <c r="AB404" s="1005">
        <v>73300</v>
      </c>
      <c r="AC404" s="1005">
        <f t="shared" si="200"/>
        <v>115845</v>
      </c>
      <c r="AD404" s="1005">
        <f t="shared" si="201"/>
        <v>0</v>
      </c>
      <c r="AE404" s="1005">
        <v>278</v>
      </c>
      <c r="AF404" s="1005">
        <v>258.39999999999998</v>
      </c>
      <c r="AG404" s="1005">
        <v>258.39999999999998</v>
      </c>
      <c r="AH404" s="1005">
        <v>0.97870000000000001</v>
      </c>
      <c r="AI404" s="1024">
        <f t="shared" si="192"/>
        <v>0.36876019507972974</v>
      </c>
      <c r="AJ404" s="1005">
        <v>70894</v>
      </c>
      <c r="AK404" s="1005">
        <f t="shared" si="202"/>
        <v>115350</v>
      </c>
      <c r="AL404" s="1005">
        <f t="shared" si="203"/>
        <v>0</v>
      </c>
      <c r="AM404" s="1005">
        <v>278</v>
      </c>
      <c r="AN404" s="1005">
        <v>174.72</v>
      </c>
      <c r="AO404" s="1005">
        <v>222.4</v>
      </c>
      <c r="AP404" s="1005">
        <v>0.99329999999999996</v>
      </c>
      <c r="AQ404" s="1024">
        <f t="shared" si="193"/>
        <v>0.54906590944897404</v>
      </c>
      <c r="AR404" s="1005">
        <v>71374</v>
      </c>
      <c r="AS404" s="1005">
        <f t="shared" si="204"/>
        <v>77995</v>
      </c>
      <c r="AT404" s="1005">
        <f t="shared" si="205"/>
        <v>0</v>
      </c>
      <c r="AU404" s="1005">
        <v>278</v>
      </c>
      <c r="AV404" s="1005">
        <v>252.96</v>
      </c>
      <c r="AW404" s="1005">
        <v>252.96</v>
      </c>
      <c r="AX404" s="1005">
        <v>0.9758</v>
      </c>
      <c r="AY404" s="1024">
        <f t="shared" si="194"/>
        <v>0.20250237191650852</v>
      </c>
      <c r="AZ404" s="1005">
        <v>36882</v>
      </c>
      <c r="BA404" s="1005">
        <f t="shared" si="206"/>
        <v>109279</v>
      </c>
      <c r="BB404" s="1005">
        <f t="shared" si="207"/>
        <v>0</v>
      </c>
      <c r="BC404" s="1005">
        <v>278</v>
      </c>
      <c r="BD404" s="1005">
        <v>29.28</v>
      </c>
      <c r="BE404" s="1005">
        <v>222.4</v>
      </c>
      <c r="BF404" s="1005">
        <v>0.66639999999999999</v>
      </c>
      <c r="BG404" s="1024">
        <f t="shared" si="195"/>
        <v>0.16048240202127034</v>
      </c>
      <c r="BH404" s="1005">
        <v>3496</v>
      </c>
      <c r="BI404" s="1005">
        <f t="shared" si="208"/>
        <v>13071</v>
      </c>
      <c r="BJ404" s="1005">
        <f t="shared" si="209"/>
        <v>0</v>
      </c>
    </row>
    <row r="405" spans="1:62">
      <c r="A405" s="569" t="s">
        <v>2728</v>
      </c>
      <c r="B405" s="1004">
        <v>399</v>
      </c>
      <c r="C405" s="1005" t="s">
        <v>1770</v>
      </c>
      <c r="D405" s="1005" t="s">
        <v>2202</v>
      </c>
      <c r="E405" s="1004" t="s">
        <v>332</v>
      </c>
      <c r="F405" s="1005" t="s">
        <v>55</v>
      </c>
      <c r="G405" s="1004">
        <v>278</v>
      </c>
      <c r="H405" s="1005">
        <v>0</v>
      </c>
      <c r="I405" s="1005">
        <v>278</v>
      </c>
      <c r="J405" s="1005">
        <v>0</v>
      </c>
      <c r="K405" s="1024">
        <v>0</v>
      </c>
      <c r="L405" s="1005">
        <v>0</v>
      </c>
      <c r="M405" s="1005">
        <f t="shared" si="196"/>
        <v>0</v>
      </c>
      <c r="N405" s="1005">
        <f t="shared" si="197"/>
        <v>0</v>
      </c>
      <c r="O405" s="1005">
        <v>278</v>
      </c>
      <c r="P405" s="1005">
        <v>0</v>
      </c>
      <c r="Q405" s="1005">
        <v>278</v>
      </c>
      <c r="R405" s="1005">
        <v>0</v>
      </c>
      <c r="S405" s="1024">
        <v>0</v>
      </c>
      <c r="T405" s="1005">
        <v>0</v>
      </c>
      <c r="U405" s="1005">
        <f t="shared" si="198"/>
        <v>0</v>
      </c>
      <c r="V405" s="1005">
        <f t="shared" si="199"/>
        <v>0</v>
      </c>
      <c r="W405" s="1005">
        <v>278</v>
      </c>
      <c r="X405" s="1005">
        <v>0</v>
      </c>
      <c r="Y405" s="1005">
        <v>278</v>
      </c>
      <c r="Z405" s="1005">
        <v>0</v>
      </c>
      <c r="AA405" s="1024">
        <v>0</v>
      </c>
      <c r="AB405" s="1005">
        <v>0</v>
      </c>
      <c r="AC405" s="1005">
        <f t="shared" si="200"/>
        <v>0</v>
      </c>
      <c r="AD405" s="1005">
        <f t="shared" si="201"/>
        <v>0</v>
      </c>
      <c r="AE405" s="1005">
        <v>278</v>
      </c>
      <c r="AF405" s="1005">
        <v>0</v>
      </c>
      <c r="AG405" s="1005">
        <v>278</v>
      </c>
      <c r="AH405" s="1005">
        <v>0</v>
      </c>
      <c r="AI405" s="1024">
        <v>0</v>
      </c>
      <c r="AJ405" s="1005">
        <v>0</v>
      </c>
      <c r="AK405" s="1005">
        <f t="shared" si="202"/>
        <v>0</v>
      </c>
      <c r="AL405" s="1005">
        <f t="shared" si="203"/>
        <v>0</v>
      </c>
      <c r="AM405" s="1005">
        <v>278</v>
      </c>
      <c r="AN405" s="1005">
        <v>0</v>
      </c>
      <c r="AO405" s="1005">
        <v>278</v>
      </c>
      <c r="AP405" s="1005">
        <v>0</v>
      </c>
      <c r="AQ405" s="1024">
        <v>0</v>
      </c>
      <c r="AR405" s="1005">
        <v>0</v>
      </c>
      <c r="AS405" s="1005">
        <f t="shared" si="204"/>
        <v>0</v>
      </c>
      <c r="AT405" s="1005">
        <f t="shared" si="205"/>
        <v>0</v>
      </c>
      <c r="AU405" s="1005">
        <v>278</v>
      </c>
      <c r="AV405" s="1005">
        <v>0</v>
      </c>
      <c r="AW405" s="1005">
        <v>278</v>
      </c>
      <c r="AX405" s="1005">
        <v>0</v>
      </c>
      <c r="AY405" s="1024">
        <v>0</v>
      </c>
      <c r="AZ405" s="1005">
        <v>0</v>
      </c>
      <c r="BA405" s="1005">
        <f t="shared" si="206"/>
        <v>0</v>
      </c>
      <c r="BB405" s="1005">
        <f t="shared" si="207"/>
        <v>0</v>
      </c>
      <c r="BC405" s="1005">
        <v>278</v>
      </c>
      <c r="BD405" s="1005">
        <v>0</v>
      </c>
      <c r="BE405" s="1005">
        <v>278</v>
      </c>
      <c r="BF405" s="1005">
        <v>0</v>
      </c>
      <c r="BG405" s="1024">
        <v>0</v>
      </c>
      <c r="BH405" s="1005">
        <v>0</v>
      </c>
      <c r="BI405" s="1005">
        <f t="shared" si="208"/>
        <v>0</v>
      </c>
      <c r="BJ405" s="1005">
        <f t="shared" si="209"/>
        <v>0</v>
      </c>
    </row>
    <row r="406" spans="1:62">
      <c r="A406" s="569" t="s">
        <v>2729</v>
      </c>
      <c r="B406" s="1004">
        <v>400</v>
      </c>
      <c r="C406" s="1005" t="s">
        <v>1800</v>
      </c>
      <c r="D406" s="1005" t="s">
        <v>2011</v>
      </c>
      <c r="E406" s="1004" t="s">
        <v>1274</v>
      </c>
      <c r="F406" s="1005" t="s">
        <v>55</v>
      </c>
      <c r="G406" s="1004">
        <v>280</v>
      </c>
      <c r="H406" s="1005">
        <v>203.36</v>
      </c>
      <c r="I406" s="1005">
        <v>224</v>
      </c>
      <c r="J406" s="1005">
        <v>0.91739999999999999</v>
      </c>
      <c r="K406" s="1024">
        <f t="shared" ref="K406:K419" si="210">+(L406/(24*30*H406))</f>
        <v>0.44809697088906369</v>
      </c>
      <c r="L406" s="1005">
        <v>65610</v>
      </c>
      <c r="M406" s="1005">
        <f t="shared" si="196"/>
        <v>87852</v>
      </c>
      <c r="N406" s="1005">
        <f t="shared" si="197"/>
        <v>0</v>
      </c>
      <c r="O406" s="1005">
        <v>280</v>
      </c>
      <c r="P406" s="1005">
        <v>208</v>
      </c>
      <c r="Q406" s="1005">
        <v>224</v>
      </c>
      <c r="R406" s="1005">
        <v>0.91239999999999999</v>
      </c>
      <c r="S406" s="1024">
        <f t="shared" ref="S406:S419" si="211">+(T406/(24*31*P406))</f>
        <v>0.46290839536807277</v>
      </c>
      <c r="T406" s="1005">
        <v>71636</v>
      </c>
      <c r="U406" s="1005">
        <f t="shared" si="198"/>
        <v>92851</v>
      </c>
      <c r="V406" s="1005">
        <f t="shared" si="199"/>
        <v>0</v>
      </c>
      <c r="W406" s="1005">
        <v>280</v>
      </c>
      <c r="X406" s="1005">
        <v>209.12</v>
      </c>
      <c r="Y406" s="1005">
        <v>224</v>
      </c>
      <c r="Z406" s="1005">
        <v>0.92900000000000005</v>
      </c>
      <c r="AA406" s="1024">
        <f t="shared" ref="AA406:AA419" si="212">+(AB406/(24*30*X406))</f>
        <v>0.37200862875116891</v>
      </c>
      <c r="AB406" s="1005">
        <v>56012</v>
      </c>
      <c r="AC406" s="1005">
        <f t="shared" si="200"/>
        <v>90340</v>
      </c>
      <c r="AD406" s="1005">
        <f t="shared" si="201"/>
        <v>0</v>
      </c>
      <c r="AE406" s="1005">
        <v>280</v>
      </c>
      <c r="AF406" s="1005">
        <v>213.28</v>
      </c>
      <c r="AG406" s="1005">
        <v>224</v>
      </c>
      <c r="AH406" s="1005">
        <v>0.92549999999999999</v>
      </c>
      <c r="AI406" s="1024">
        <f t="shared" ref="AI406:AI419" si="213">+(AJ406/(24*31*AF406))</f>
        <v>0.42145112891126008</v>
      </c>
      <c r="AJ406" s="1005">
        <v>66876</v>
      </c>
      <c r="AK406" s="1005">
        <f t="shared" si="202"/>
        <v>95208</v>
      </c>
      <c r="AL406" s="1005">
        <f t="shared" si="203"/>
        <v>0</v>
      </c>
      <c r="AM406" s="1005">
        <v>280</v>
      </c>
      <c r="AN406" s="1005">
        <v>204</v>
      </c>
      <c r="AO406" s="1005">
        <v>224</v>
      </c>
      <c r="AP406" s="1005">
        <v>0.90700000000000003</v>
      </c>
      <c r="AQ406" s="1024">
        <f t="shared" ref="AQ406:AQ419" si="214">+(AR406/(24*31*AN406))</f>
        <v>0.19368016023613746</v>
      </c>
      <c r="AR406" s="1005">
        <v>29396</v>
      </c>
      <c r="AS406" s="1005">
        <f t="shared" si="204"/>
        <v>91066</v>
      </c>
      <c r="AT406" s="1005">
        <f t="shared" si="205"/>
        <v>0</v>
      </c>
      <c r="AU406" s="1005">
        <v>280</v>
      </c>
      <c r="AV406" s="1005">
        <v>29.44</v>
      </c>
      <c r="AW406" s="1005">
        <v>224</v>
      </c>
      <c r="AX406" s="1005">
        <v>0.66500000000000004</v>
      </c>
      <c r="AY406" s="1024">
        <f t="shared" ref="AY406:AY427" si="215">+(AZ406/(24*30*AV406))</f>
        <v>0.11463994565217392</v>
      </c>
      <c r="AZ406" s="1005">
        <v>2430</v>
      </c>
      <c r="BA406" s="1005">
        <f t="shared" si="206"/>
        <v>12718</v>
      </c>
      <c r="BB406" s="1005">
        <f t="shared" si="207"/>
        <v>0</v>
      </c>
      <c r="BC406" s="1005">
        <v>280</v>
      </c>
      <c r="BD406" s="1005">
        <v>66.239999999999995</v>
      </c>
      <c r="BE406" s="1005">
        <v>224</v>
      </c>
      <c r="BF406" s="1005">
        <v>0.60619999999999996</v>
      </c>
      <c r="BG406" s="1024">
        <f t="shared" ref="BG406:BG427" si="216">+(BH406/(24*31*BD406))</f>
        <v>5.7302218066593948E-2</v>
      </c>
      <c r="BH406" s="1005">
        <v>2824</v>
      </c>
      <c r="BI406" s="1005">
        <f t="shared" si="208"/>
        <v>29570</v>
      </c>
      <c r="BJ406" s="1005">
        <f t="shared" si="209"/>
        <v>0</v>
      </c>
    </row>
    <row r="407" spans="1:62">
      <c r="A407" s="569" t="s">
        <v>2730</v>
      </c>
      <c r="B407" s="1004">
        <v>401</v>
      </c>
      <c r="C407" s="1005" t="s">
        <v>371</v>
      </c>
      <c r="D407" s="1005" t="s">
        <v>2050</v>
      </c>
      <c r="E407" s="1004" t="s">
        <v>1274</v>
      </c>
      <c r="F407" s="1005" t="s">
        <v>55</v>
      </c>
      <c r="G407" s="1004">
        <v>284.44</v>
      </c>
      <c r="H407" s="1005">
        <v>108</v>
      </c>
      <c r="I407" s="1005">
        <v>284.44</v>
      </c>
      <c r="J407" s="1005">
        <v>0.98109999999999997</v>
      </c>
      <c r="K407" s="1024">
        <f t="shared" si="210"/>
        <v>0.62602880658436211</v>
      </c>
      <c r="L407" s="1005">
        <v>48680</v>
      </c>
      <c r="M407" s="1005">
        <f t="shared" si="196"/>
        <v>46656</v>
      </c>
      <c r="N407" s="1005">
        <f t="shared" si="197"/>
        <v>2024</v>
      </c>
      <c r="O407" s="1005">
        <v>284.44</v>
      </c>
      <c r="P407" s="1005">
        <v>108</v>
      </c>
      <c r="Q407" s="1005">
        <v>284.44</v>
      </c>
      <c r="R407" s="1005">
        <v>0.9819</v>
      </c>
      <c r="S407" s="1024">
        <f t="shared" si="211"/>
        <v>0.67717045001991238</v>
      </c>
      <c r="T407" s="1005">
        <v>54412</v>
      </c>
      <c r="U407" s="1005">
        <f t="shared" si="198"/>
        <v>48211</v>
      </c>
      <c r="V407" s="1005">
        <f t="shared" si="199"/>
        <v>6201</v>
      </c>
      <c r="W407" s="1005">
        <v>284.44</v>
      </c>
      <c r="X407" s="1005">
        <v>125.6</v>
      </c>
      <c r="Y407" s="1005">
        <v>284.44</v>
      </c>
      <c r="Z407" s="1005">
        <v>0.98219999999999996</v>
      </c>
      <c r="AA407" s="1024">
        <f t="shared" si="212"/>
        <v>0.56238941967445155</v>
      </c>
      <c r="AB407" s="1005">
        <v>50858</v>
      </c>
      <c r="AC407" s="1005">
        <f t="shared" si="200"/>
        <v>54259</v>
      </c>
      <c r="AD407" s="1005">
        <f t="shared" si="201"/>
        <v>0</v>
      </c>
      <c r="AE407" s="1005">
        <v>284.44</v>
      </c>
      <c r="AF407" s="1005">
        <v>116</v>
      </c>
      <c r="AG407" s="1005">
        <v>284.44</v>
      </c>
      <c r="AH407" s="1005">
        <v>0.98089999999999999</v>
      </c>
      <c r="AI407" s="1024">
        <f t="shared" si="213"/>
        <v>0.55582591768631817</v>
      </c>
      <c r="AJ407" s="1005">
        <v>47970</v>
      </c>
      <c r="AK407" s="1005">
        <f t="shared" si="202"/>
        <v>51782</v>
      </c>
      <c r="AL407" s="1005">
        <f t="shared" si="203"/>
        <v>0</v>
      </c>
      <c r="AM407" s="1005">
        <v>284.44</v>
      </c>
      <c r="AN407" s="1005">
        <v>118.4</v>
      </c>
      <c r="AO407" s="1005">
        <v>284.44</v>
      </c>
      <c r="AP407" s="1005">
        <v>0.98140000000000005</v>
      </c>
      <c r="AQ407" s="1024">
        <f t="shared" si="214"/>
        <v>0.53831553327521064</v>
      </c>
      <c r="AR407" s="1005">
        <v>47420</v>
      </c>
      <c r="AS407" s="1005">
        <f t="shared" si="204"/>
        <v>52854</v>
      </c>
      <c r="AT407" s="1005">
        <f t="shared" si="205"/>
        <v>0</v>
      </c>
      <c r="AU407" s="1005">
        <v>284.44</v>
      </c>
      <c r="AV407" s="1005">
        <v>123.2</v>
      </c>
      <c r="AW407" s="1005">
        <v>284.44</v>
      </c>
      <c r="AX407" s="1005">
        <v>0.98250000000000004</v>
      </c>
      <c r="AY407" s="1024">
        <f t="shared" si="215"/>
        <v>0.44584235209235207</v>
      </c>
      <c r="AZ407" s="1005">
        <v>39548</v>
      </c>
      <c r="BA407" s="1005">
        <f t="shared" si="206"/>
        <v>53222</v>
      </c>
      <c r="BB407" s="1005">
        <f t="shared" si="207"/>
        <v>0</v>
      </c>
      <c r="BC407" s="1005">
        <v>284.44</v>
      </c>
      <c r="BD407" s="1005">
        <v>96.8</v>
      </c>
      <c r="BE407" s="1005">
        <v>284.44</v>
      </c>
      <c r="BF407" s="1005">
        <v>0.97350000000000003</v>
      </c>
      <c r="BG407" s="1024">
        <f t="shared" si="216"/>
        <v>0.56087821025504314</v>
      </c>
      <c r="BH407" s="1005">
        <v>40394</v>
      </c>
      <c r="BI407" s="1005">
        <f t="shared" si="208"/>
        <v>43212</v>
      </c>
      <c r="BJ407" s="1005">
        <f t="shared" si="209"/>
        <v>0</v>
      </c>
    </row>
    <row r="408" spans="1:62">
      <c r="A408" s="569" t="s">
        <v>2731</v>
      </c>
      <c r="B408" s="1004">
        <v>402</v>
      </c>
      <c r="C408" s="1005" t="s">
        <v>2287</v>
      </c>
      <c r="D408" s="1005" t="s">
        <v>2203</v>
      </c>
      <c r="E408" s="1004" t="s">
        <v>1274</v>
      </c>
      <c r="F408" s="1005" t="s">
        <v>55</v>
      </c>
      <c r="G408" s="1004">
        <v>290</v>
      </c>
      <c r="H408" s="1005">
        <v>126.24</v>
      </c>
      <c r="I408" s="1005">
        <v>232</v>
      </c>
      <c r="J408" s="1005">
        <v>0.98750000000000004</v>
      </c>
      <c r="K408" s="1024">
        <f t="shared" si="210"/>
        <v>0.25965753062948882</v>
      </c>
      <c r="L408" s="1005">
        <v>23601</v>
      </c>
      <c r="M408" s="1005">
        <f t="shared" si="196"/>
        <v>54536</v>
      </c>
      <c r="N408" s="1005">
        <f t="shared" si="197"/>
        <v>0</v>
      </c>
      <c r="O408" s="1005">
        <v>290</v>
      </c>
      <c r="P408" s="1005">
        <v>127.2</v>
      </c>
      <c r="Q408" s="1005">
        <v>232</v>
      </c>
      <c r="R408" s="1005">
        <v>0.98929999999999996</v>
      </c>
      <c r="S408" s="1024">
        <f t="shared" si="211"/>
        <v>0.27360392574558734</v>
      </c>
      <c r="T408" s="1005">
        <v>25893</v>
      </c>
      <c r="U408" s="1005">
        <f t="shared" si="198"/>
        <v>56782</v>
      </c>
      <c r="V408" s="1005">
        <f t="shared" si="199"/>
        <v>0</v>
      </c>
      <c r="W408" s="1005">
        <v>290</v>
      </c>
      <c r="X408" s="1005">
        <v>119.04</v>
      </c>
      <c r="Y408" s="1005">
        <v>232</v>
      </c>
      <c r="Z408" s="1005">
        <v>0.99039999999999995</v>
      </c>
      <c r="AA408" s="1024">
        <f t="shared" si="212"/>
        <v>0.2519461245519713</v>
      </c>
      <c r="AB408" s="1005">
        <v>21594</v>
      </c>
      <c r="AC408" s="1005">
        <f t="shared" si="200"/>
        <v>51425</v>
      </c>
      <c r="AD408" s="1005">
        <f t="shared" si="201"/>
        <v>0</v>
      </c>
      <c r="AE408" s="1005">
        <v>290</v>
      </c>
      <c r="AF408" s="1005">
        <v>114.96</v>
      </c>
      <c r="AG408" s="1005">
        <v>232</v>
      </c>
      <c r="AH408" s="1005">
        <v>0.9869</v>
      </c>
      <c r="AI408" s="1024">
        <f t="shared" si="213"/>
        <v>0.25854013738298876</v>
      </c>
      <c r="AJ408" s="1005">
        <v>22113</v>
      </c>
      <c r="AK408" s="1005">
        <f t="shared" si="202"/>
        <v>51318</v>
      </c>
      <c r="AL408" s="1005">
        <f t="shared" si="203"/>
        <v>0</v>
      </c>
      <c r="AM408" s="1005">
        <v>290</v>
      </c>
      <c r="AN408" s="1005">
        <v>127.68</v>
      </c>
      <c r="AO408" s="1005">
        <v>232</v>
      </c>
      <c r="AP408" s="1005">
        <v>0.98060000000000003</v>
      </c>
      <c r="AQ408" s="1024">
        <f t="shared" si="214"/>
        <v>0.23281490015360984</v>
      </c>
      <c r="AR408" s="1005">
        <v>22116</v>
      </c>
      <c r="AS408" s="1005">
        <f t="shared" si="204"/>
        <v>56996</v>
      </c>
      <c r="AT408" s="1005">
        <f t="shared" si="205"/>
        <v>0</v>
      </c>
      <c r="AU408" s="1005">
        <v>290</v>
      </c>
      <c r="AV408" s="1005">
        <v>132.47999999999999</v>
      </c>
      <c r="AW408" s="1005">
        <v>232</v>
      </c>
      <c r="AX408" s="1005">
        <v>0.98160000000000003</v>
      </c>
      <c r="AY408" s="1024">
        <f t="shared" si="215"/>
        <v>0.2592844202898551</v>
      </c>
      <c r="AZ408" s="1005">
        <v>24732</v>
      </c>
      <c r="BA408" s="1005">
        <f t="shared" si="206"/>
        <v>57231</v>
      </c>
      <c r="BB408" s="1005">
        <f t="shared" si="207"/>
        <v>0</v>
      </c>
      <c r="BC408" s="1005">
        <v>290</v>
      </c>
      <c r="BD408" s="1005">
        <v>122.16</v>
      </c>
      <c r="BE408" s="1005">
        <v>232</v>
      </c>
      <c r="BF408" s="1005">
        <v>0.95979999999999999</v>
      </c>
      <c r="BG408" s="1024">
        <f t="shared" si="216"/>
        <v>0.20405549570103726</v>
      </c>
      <c r="BH408" s="1005">
        <v>18546</v>
      </c>
      <c r="BI408" s="1005">
        <f t="shared" si="208"/>
        <v>54532</v>
      </c>
      <c r="BJ408" s="1005">
        <f t="shared" si="209"/>
        <v>0</v>
      </c>
    </row>
    <row r="409" spans="1:62">
      <c r="A409" s="569" t="s">
        <v>2732</v>
      </c>
      <c r="B409" s="1004">
        <v>403</v>
      </c>
      <c r="C409" s="1005" t="s">
        <v>1667</v>
      </c>
      <c r="D409" s="1005" t="s">
        <v>2213</v>
      </c>
      <c r="E409" s="1004" t="s">
        <v>1274</v>
      </c>
      <c r="F409" s="1005" t="s">
        <v>55</v>
      </c>
      <c r="G409" s="1004">
        <v>290</v>
      </c>
      <c r="H409" s="1005">
        <v>149.04</v>
      </c>
      <c r="I409" s="1005">
        <v>232</v>
      </c>
      <c r="J409" s="1005">
        <v>0.99880000000000002</v>
      </c>
      <c r="K409" s="1024">
        <f t="shared" si="210"/>
        <v>0.55667382358203621</v>
      </c>
      <c r="L409" s="1005">
        <v>59736</v>
      </c>
      <c r="M409" s="1005">
        <f t="shared" si="196"/>
        <v>64385</v>
      </c>
      <c r="N409" s="1005">
        <f t="shared" si="197"/>
        <v>0</v>
      </c>
      <c r="O409" s="1005">
        <v>290</v>
      </c>
      <c r="P409" s="1005">
        <v>147.12</v>
      </c>
      <c r="Q409" s="1005">
        <v>232</v>
      </c>
      <c r="R409" s="1005">
        <v>0.99780000000000002</v>
      </c>
      <c r="S409" s="1024">
        <f t="shared" si="211"/>
        <v>0.57608776684383167</v>
      </c>
      <c r="T409" s="1005">
        <v>63057</v>
      </c>
      <c r="U409" s="1005">
        <f t="shared" si="198"/>
        <v>65674</v>
      </c>
      <c r="V409" s="1005">
        <f t="shared" si="199"/>
        <v>0</v>
      </c>
      <c r="W409" s="1005">
        <v>290</v>
      </c>
      <c r="X409" s="1005">
        <v>148.56</v>
      </c>
      <c r="Y409" s="1005">
        <v>232</v>
      </c>
      <c r="Z409" s="1005">
        <v>0.99850000000000005</v>
      </c>
      <c r="AA409" s="1024">
        <f t="shared" si="212"/>
        <v>0.57468362950996232</v>
      </c>
      <c r="AB409" s="1005">
        <v>61470</v>
      </c>
      <c r="AC409" s="1005">
        <f t="shared" si="200"/>
        <v>64178</v>
      </c>
      <c r="AD409" s="1005">
        <f t="shared" si="201"/>
        <v>0</v>
      </c>
      <c r="AE409" s="1005">
        <v>290</v>
      </c>
      <c r="AF409" s="1005">
        <v>147.36000000000001</v>
      </c>
      <c r="AG409" s="1005">
        <v>232</v>
      </c>
      <c r="AH409" s="1005">
        <v>0.99860000000000004</v>
      </c>
      <c r="AI409" s="1024">
        <f t="shared" si="213"/>
        <v>0.57134601239886518</v>
      </c>
      <c r="AJ409" s="1005">
        <v>62640</v>
      </c>
      <c r="AK409" s="1005">
        <f t="shared" si="202"/>
        <v>65782</v>
      </c>
      <c r="AL409" s="1005">
        <f t="shared" si="203"/>
        <v>0</v>
      </c>
      <c r="AM409" s="1005">
        <v>290</v>
      </c>
      <c r="AN409" s="1005">
        <v>156.47999999999999</v>
      </c>
      <c r="AO409" s="1005">
        <v>232</v>
      </c>
      <c r="AP409" s="1005">
        <v>0.99680000000000002</v>
      </c>
      <c r="AQ409" s="1024">
        <f t="shared" si="214"/>
        <v>0.48741156243815559</v>
      </c>
      <c r="AR409" s="1005">
        <v>56745</v>
      </c>
      <c r="AS409" s="1005">
        <f t="shared" si="204"/>
        <v>69853</v>
      </c>
      <c r="AT409" s="1005">
        <f t="shared" si="205"/>
        <v>0</v>
      </c>
      <c r="AU409" s="1005">
        <v>290</v>
      </c>
      <c r="AV409" s="1005">
        <v>161.04</v>
      </c>
      <c r="AW409" s="1005">
        <v>232</v>
      </c>
      <c r="AX409" s="1005">
        <v>0.998</v>
      </c>
      <c r="AY409" s="1024">
        <f t="shared" si="215"/>
        <v>0.57369287133631397</v>
      </c>
      <c r="AZ409" s="1005">
        <v>66519</v>
      </c>
      <c r="BA409" s="1005">
        <f t="shared" si="206"/>
        <v>69569</v>
      </c>
      <c r="BB409" s="1005">
        <f t="shared" si="207"/>
        <v>0</v>
      </c>
      <c r="BC409" s="1005">
        <v>290</v>
      </c>
      <c r="BD409" s="1005">
        <v>155.04</v>
      </c>
      <c r="BE409" s="1005">
        <v>232</v>
      </c>
      <c r="BF409" s="1005">
        <v>0.99829999999999997</v>
      </c>
      <c r="BG409" s="1024">
        <f t="shared" si="216"/>
        <v>0.57505971403841671</v>
      </c>
      <c r="BH409" s="1005">
        <v>66333</v>
      </c>
      <c r="BI409" s="1005">
        <f t="shared" si="208"/>
        <v>69210</v>
      </c>
      <c r="BJ409" s="1005">
        <f t="shared" si="209"/>
        <v>0</v>
      </c>
    </row>
    <row r="410" spans="1:62">
      <c r="A410" s="569" t="s">
        <v>2733</v>
      </c>
      <c r="B410" s="1004">
        <v>404</v>
      </c>
      <c r="C410" s="1005" t="s">
        <v>1351</v>
      </c>
      <c r="D410" s="1005" t="s">
        <v>2203</v>
      </c>
      <c r="E410" s="1004" t="s">
        <v>1274</v>
      </c>
      <c r="F410" s="1005" t="s">
        <v>55</v>
      </c>
      <c r="G410" s="1004">
        <v>295</v>
      </c>
      <c r="H410" s="1005">
        <v>75.84</v>
      </c>
      <c r="I410" s="1005">
        <v>236</v>
      </c>
      <c r="J410" s="1005">
        <v>0.98460000000000003</v>
      </c>
      <c r="K410" s="1024">
        <f t="shared" si="210"/>
        <v>0.38304324894514769</v>
      </c>
      <c r="L410" s="1005">
        <v>20916</v>
      </c>
      <c r="M410" s="1005">
        <f t="shared" si="196"/>
        <v>32763</v>
      </c>
      <c r="N410" s="1005">
        <f t="shared" si="197"/>
        <v>0</v>
      </c>
      <c r="O410" s="1005">
        <v>295</v>
      </c>
      <c r="P410" s="1005">
        <v>88.56</v>
      </c>
      <c r="Q410" s="1005">
        <v>236</v>
      </c>
      <c r="R410" s="1005">
        <v>0.98699999999999999</v>
      </c>
      <c r="S410" s="1024">
        <f t="shared" si="211"/>
        <v>0.39853607541451758</v>
      </c>
      <c r="T410" s="1005">
        <v>26259</v>
      </c>
      <c r="U410" s="1005">
        <f t="shared" si="198"/>
        <v>39533</v>
      </c>
      <c r="V410" s="1005">
        <f t="shared" si="199"/>
        <v>0</v>
      </c>
      <c r="W410" s="1005">
        <v>295</v>
      </c>
      <c r="X410" s="1005">
        <v>115.92</v>
      </c>
      <c r="Y410" s="1005">
        <v>236</v>
      </c>
      <c r="Z410" s="1005">
        <v>0.98419999999999996</v>
      </c>
      <c r="AA410" s="1024">
        <f t="shared" si="212"/>
        <v>0.32378651943869335</v>
      </c>
      <c r="AB410" s="1005">
        <v>27024</v>
      </c>
      <c r="AC410" s="1005">
        <f t="shared" si="200"/>
        <v>50077</v>
      </c>
      <c r="AD410" s="1005">
        <f t="shared" si="201"/>
        <v>0</v>
      </c>
      <c r="AE410" s="1005">
        <v>295</v>
      </c>
      <c r="AF410" s="1005">
        <v>101.28</v>
      </c>
      <c r="AG410" s="1005">
        <v>236</v>
      </c>
      <c r="AH410" s="1005">
        <v>0.98660000000000003</v>
      </c>
      <c r="AI410" s="1024">
        <f t="shared" si="213"/>
        <v>0.33112450950415329</v>
      </c>
      <c r="AJ410" s="1005">
        <v>24951</v>
      </c>
      <c r="AK410" s="1005">
        <f t="shared" si="202"/>
        <v>45211</v>
      </c>
      <c r="AL410" s="1005">
        <f t="shared" si="203"/>
        <v>0</v>
      </c>
      <c r="AM410" s="1005">
        <v>295</v>
      </c>
      <c r="AN410" s="1005">
        <v>84.72</v>
      </c>
      <c r="AO410" s="1005">
        <v>236</v>
      </c>
      <c r="AP410" s="1005">
        <v>0.98440000000000005</v>
      </c>
      <c r="AQ410" s="1024">
        <f t="shared" si="214"/>
        <v>0.42611905632215419</v>
      </c>
      <c r="AR410" s="1005">
        <v>26859</v>
      </c>
      <c r="AS410" s="1005">
        <f t="shared" si="204"/>
        <v>37819</v>
      </c>
      <c r="AT410" s="1005">
        <f t="shared" si="205"/>
        <v>0</v>
      </c>
      <c r="AU410" s="1005">
        <v>295</v>
      </c>
      <c r="AV410" s="1005">
        <v>96.96</v>
      </c>
      <c r="AW410" s="1005">
        <v>236</v>
      </c>
      <c r="AX410" s="1005">
        <v>0.98640000000000005</v>
      </c>
      <c r="AY410" s="1024">
        <f t="shared" si="215"/>
        <v>0.35869602585258525</v>
      </c>
      <c r="AZ410" s="1005">
        <v>25041</v>
      </c>
      <c r="BA410" s="1005">
        <f t="shared" si="206"/>
        <v>41887</v>
      </c>
      <c r="BB410" s="1005">
        <f t="shared" si="207"/>
        <v>0</v>
      </c>
      <c r="BC410" s="1005">
        <v>295</v>
      </c>
      <c r="BD410" s="1005">
        <v>85.68</v>
      </c>
      <c r="BE410" s="1005">
        <v>236</v>
      </c>
      <c r="BF410" s="1005">
        <v>0.97770000000000001</v>
      </c>
      <c r="BG410" s="1024">
        <f t="shared" si="216"/>
        <v>0.34449263576398298</v>
      </c>
      <c r="BH410" s="1005">
        <v>21960</v>
      </c>
      <c r="BI410" s="1005">
        <f t="shared" si="208"/>
        <v>38248</v>
      </c>
      <c r="BJ410" s="1005">
        <f t="shared" si="209"/>
        <v>0</v>
      </c>
    </row>
    <row r="411" spans="1:62">
      <c r="A411" s="569" t="s">
        <v>2734</v>
      </c>
      <c r="B411" s="1004">
        <v>405</v>
      </c>
      <c r="C411" s="1005" t="s">
        <v>495</v>
      </c>
      <c r="D411" s="1005" t="s">
        <v>2203</v>
      </c>
      <c r="E411" s="1004" t="s">
        <v>1274</v>
      </c>
      <c r="F411" s="1005" t="s">
        <v>55</v>
      </c>
      <c r="G411" s="1004">
        <v>300</v>
      </c>
      <c r="H411" s="1005">
        <v>322.8</v>
      </c>
      <c r="I411" s="1005">
        <v>322.8</v>
      </c>
      <c r="J411" s="1005">
        <v>0.98170000000000002</v>
      </c>
      <c r="K411" s="1024">
        <f t="shared" si="210"/>
        <v>0.56042182982238742</v>
      </c>
      <c r="L411" s="1005">
        <v>130251</v>
      </c>
      <c r="M411" s="1005">
        <f t="shared" si="196"/>
        <v>139450</v>
      </c>
      <c r="N411" s="1005">
        <f t="shared" si="197"/>
        <v>0</v>
      </c>
      <c r="O411" s="1005">
        <v>300</v>
      </c>
      <c r="P411" s="1005">
        <v>264.72000000000003</v>
      </c>
      <c r="Q411" s="1005">
        <v>264.72000000000003</v>
      </c>
      <c r="R411" s="1005">
        <v>0.9577</v>
      </c>
      <c r="S411" s="1024">
        <f t="shared" si="211"/>
        <v>0.58791577710837495</v>
      </c>
      <c r="T411" s="1005">
        <v>115791</v>
      </c>
      <c r="U411" s="1005">
        <f t="shared" si="198"/>
        <v>118171</v>
      </c>
      <c r="V411" s="1005">
        <f t="shared" si="199"/>
        <v>0</v>
      </c>
      <c r="W411" s="1005">
        <v>300</v>
      </c>
      <c r="X411" s="1005">
        <v>271.92</v>
      </c>
      <c r="Y411" s="1005">
        <v>271.92</v>
      </c>
      <c r="Z411" s="1005">
        <v>0.96740000000000004</v>
      </c>
      <c r="AA411" s="1024">
        <f t="shared" si="212"/>
        <v>0.68685949298813365</v>
      </c>
      <c r="AB411" s="1005">
        <v>134475</v>
      </c>
      <c r="AC411" s="1005">
        <f t="shared" si="200"/>
        <v>117469</v>
      </c>
      <c r="AD411" s="1005">
        <f t="shared" si="201"/>
        <v>17006</v>
      </c>
      <c r="AE411" s="1005">
        <v>300</v>
      </c>
      <c r="AF411" s="1005">
        <v>236.16</v>
      </c>
      <c r="AG411" s="1005">
        <v>240</v>
      </c>
      <c r="AH411" s="1005">
        <v>0.95599999999999996</v>
      </c>
      <c r="AI411" s="1024">
        <f t="shared" si="213"/>
        <v>0.72355606368563685</v>
      </c>
      <c r="AJ411" s="1005">
        <v>127131</v>
      </c>
      <c r="AK411" s="1005">
        <f t="shared" si="202"/>
        <v>105422</v>
      </c>
      <c r="AL411" s="1005">
        <f t="shared" si="203"/>
        <v>21709</v>
      </c>
      <c r="AM411" s="1005">
        <v>300</v>
      </c>
      <c r="AN411" s="1005">
        <v>245.28</v>
      </c>
      <c r="AO411" s="1005">
        <v>245.28</v>
      </c>
      <c r="AP411" s="1005">
        <v>0.9415</v>
      </c>
      <c r="AQ411" s="1024">
        <f t="shared" si="214"/>
        <v>0.67135255560465457</v>
      </c>
      <c r="AR411" s="1005">
        <v>122514</v>
      </c>
      <c r="AS411" s="1005">
        <f t="shared" si="204"/>
        <v>109493</v>
      </c>
      <c r="AT411" s="1005">
        <f t="shared" si="205"/>
        <v>13021</v>
      </c>
      <c r="AU411" s="1005">
        <v>300</v>
      </c>
      <c r="AV411" s="1005">
        <v>270.48</v>
      </c>
      <c r="AW411" s="1005">
        <v>270.48</v>
      </c>
      <c r="AX411" s="1005">
        <v>0.94499999999999995</v>
      </c>
      <c r="AY411" s="1024">
        <f t="shared" si="215"/>
        <v>0.63202454895001481</v>
      </c>
      <c r="AZ411" s="1005">
        <v>123084</v>
      </c>
      <c r="BA411" s="1005">
        <f t="shared" si="206"/>
        <v>116847</v>
      </c>
      <c r="BB411" s="1005">
        <f t="shared" si="207"/>
        <v>6237</v>
      </c>
      <c r="BC411" s="1005">
        <v>300</v>
      </c>
      <c r="BD411" s="1005">
        <v>259.2</v>
      </c>
      <c r="BE411" s="1005">
        <v>259.2</v>
      </c>
      <c r="BF411" s="1005">
        <v>0.92979999999999996</v>
      </c>
      <c r="BG411" s="1024">
        <f t="shared" si="216"/>
        <v>0.59835162783751494</v>
      </c>
      <c r="BH411" s="1005">
        <v>115389</v>
      </c>
      <c r="BI411" s="1005">
        <f t="shared" si="208"/>
        <v>115707</v>
      </c>
      <c r="BJ411" s="1005">
        <f t="shared" si="209"/>
        <v>0</v>
      </c>
    </row>
    <row r="412" spans="1:62">
      <c r="A412" s="569" t="s">
        <v>2735</v>
      </c>
      <c r="B412" s="1004">
        <v>406</v>
      </c>
      <c r="C412" s="1005" t="s">
        <v>1613</v>
      </c>
      <c r="D412" s="1005" t="s">
        <v>2011</v>
      </c>
      <c r="E412" s="1004" t="s">
        <v>1274</v>
      </c>
      <c r="F412" s="1005" t="s">
        <v>55</v>
      </c>
      <c r="G412" s="1004">
        <v>300</v>
      </c>
      <c r="H412" s="1005">
        <v>250.8</v>
      </c>
      <c r="I412" s="1005">
        <v>250.8</v>
      </c>
      <c r="J412" s="1005">
        <v>0.99260000000000004</v>
      </c>
      <c r="K412" s="1024">
        <f t="shared" si="210"/>
        <v>0.37415271132376393</v>
      </c>
      <c r="L412" s="1005">
        <v>67563</v>
      </c>
      <c r="M412" s="1005">
        <f t="shared" si="196"/>
        <v>108346</v>
      </c>
      <c r="N412" s="1005">
        <f t="shared" si="197"/>
        <v>0</v>
      </c>
      <c r="O412" s="1005">
        <v>300</v>
      </c>
      <c r="P412" s="1005">
        <v>255.12</v>
      </c>
      <c r="Q412" s="1005">
        <v>255.12</v>
      </c>
      <c r="R412" s="1005">
        <v>0.98929999999999996</v>
      </c>
      <c r="S412" s="1024">
        <f t="shared" si="211"/>
        <v>0.40984824345785414</v>
      </c>
      <c r="T412" s="1005">
        <v>77793</v>
      </c>
      <c r="U412" s="1005">
        <f t="shared" si="198"/>
        <v>113886</v>
      </c>
      <c r="V412" s="1005">
        <f t="shared" si="199"/>
        <v>0</v>
      </c>
      <c r="W412" s="1005">
        <v>300</v>
      </c>
      <c r="X412" s="1005">
        <v>256.08</v>
      </c>
      <c r="Y412" s="1005">
        <v>256.08</v>
      </c>
      <c r="Z412" s="1005">
        <v>0.98970000000000002</v>
      </c>
      <c r="AA412" s="1024">
        <f t="shared" si="212"/>
        <v>0.43269355930438408</v>
      </c>
      <c r="AB412" s="1005">
        <v>79779</v>
      </c>
      <c r="AC412" s="1005">
        <f t="shared" si="200"/>
        <v>110627</v>
      </c>
      <c r="AD412" s="1005">
        <f t="shared" si="201"/>
        <v>0</v>
      </c>
      <c r="AE412" s="1005">
        <v>300</v>
      </c>
      <c r="AF412" s="1005">
        <v>293.04000000000002</v>
      </c>
      <c r="AG412" s="1005">
        <v>293.04000000000002</v>
      </c>
      <c r="AH412" s="1005">
        <v>0.98939999999999995</v>
      </c>
      <c r="AI412" s="1024">
        <f t="shared" si="213"/>
        <v>0.34518572825024435</v>
      </c>
      <c r="AJ412" s="1005">
        <v>75258</v>
      </c>
      <c r="AK412" s="1005">
        <f t="shared" si="202"/>
        <v>130813</v>
      </c>
      <c r="AL412" s="1005">
        <f t="shared" si="203"/>
        <v>0</v>
      </c>
      <c r="AM412" s="1005">
        <v>300</v>
      </c>
      <c r="AN412" s="1005">
        <v>193.92</v>
      </c>
      <c r="AO412" s="1005">
        <v>240</v>
      </c>
      <c r="AP412" s="1005">
        <v>0.99360000000000004</v>
      </c>
      <c r="AQ412" s="1024">
        <f t="shared" si="214"/>
        <v>0.52216411157244769</v>
      </c>
      <c r="AR412" s="1005">
        <v>75336</v>
      </c>
      <c r="AS412" s="1005">
        <f t="shared" si="204"/>
        <v>86566</v>
      </c>
      <c r="AT412" s="1005">
        <f t="shared" si="205"/>
        <v>0</v>
      </c>
      <c r="AU412" s="1005">
        <v>300</v>
      </c>
      <c r="AV412" s="1005">
        <v>241.2</v>
      </c>
      <c r="AW412" s="1005">
        <v>241.2</v>
      </c>
      <c r="AX412" s="1005">
        <v>0.99070000000000003</v>
      </c>
      <c r="AY412" s="1024">
        <f t="shared" si="215"/>
        <v>0.21216832504145938</v>
      </c>
      <c r="AZ412" s="1005">
        <v>36846</v>
      </c>
      <c r="BA412" s="1005">
        <f t="shared" si="206"/>
        <v>104198</v>
      </c>
      <c r="BB412" s="1005">
        <f t="shared" si="207"/>
        <v>0</v>
      </c>
      <c r="BC412" s="1005">
        <v>300</v>
      </c>
      <c r="BD412" s="1005">
        <v>10.8</v>
      </c>
      <c r="BE412" s="1005">
        <v>240</v>
      </c>
      <c r="BF412" s="1005">
        <v>1</v>
      </c>
      <c r="BG412" s="1024">
        <f t="shared" si="216"/>
        <v>0.24454898446833928</v>
      </c>
      <c r="BH412" s="1005">
        <v>1965</v>
      </c>
      <c r="BI412" s="1005">
        <f t="shared" si="208"/>
        <v>4821</v>
      </c>
      <c r="BJ412" s="1005">
        <f t="shared" si="209"/>
        <v>0</v>
      </c>
    </row>
    <row r="413" spans="1:62">
      <c r="A413" s="569" t="s">
        <v>2736</v>
      </c>
      <c r="B413" s="1004">
        <v>407</v>
      </c>
      <c r="C413" s="1005" t="s">
        <v>14</v>
      </c>
      <c r="D413" s="1005" t="s">
        <v>2011</v>
      </c>
      <c r="E413" s="1004" t="s">
        <v>1274</v>
      </c>
      <c r="F413" s="1005" t="s">
        <v>55</v>
      </c>
      <c r="G413" s="1004">
        <v>300</v>
      </c>
      <c r="H413" s="1005">
        <v>275</v>
      </c>
      <c r="I413" s="1005">
        <v>275</v>
      </c>
      <c r="J413" s="1005">
        <v>0.99770000000000003</v>
      </c>
      <c r="K413" s="1024">
        <f t="shared" si="210"/>
        <v>0.73755050505050501</v>
      </c>
      <c r="L413" s="1005">
        <v>146035</v>
      </c>
      <c r="M413" s="1005">
        <f t="shared" si="196"/>
        <v>118800</v>
      </c>
      <c r="N413" s="1005">
        <f t="shared" si="197"/>
        <v>27235</v>
      </c>
      <c r="O413" s="1005">
        <v>300</v>
      </c>
      <c r="P413" s="1005">
        <v>277</v>
      </c>
      <c r="Q413" s="1005">
        <v>277</v>
      </c>
      <c r="R413" s="1005">
        <v>0.99760000000000004</v>
      </c>
      <c r="S413" s="1024">
        <f t="shared" si="211"/>
        <v>0.59151915686502854</v>
      </c>
      <c r="T413" s="1005">
        <v>121905</v>
      </c>
      <c r="U413" s="1005">
        <f t="shared" si="198"/>
        <v>123653</v>
      </c>
      <c r="V413" s="1005">
        <f t="shared" si="199"/>
        <v>0</v>
      </c>
      <c r="W413" s="1005">
        <v>300</v>
      </c>
      <c r="X413" s="1005">
        <v>272.39999999999998</v>
      </c>
      <c r="Y413" s="1005">
        <v>272.39999999999998</v>
      </c>
      <c r="Z413" s="1005">
        <v>0.99480000000000002</v>
      </c>
      <c r="AA413" s="1024">
        <f t="shared" si="212"/>
        <v>0.72716797193669447</v>
      </c>
      <c r="AB413" s="1005">
        <v>142618</v>
      </c>
      <c r="AC413" s="1005">
        <f t="shared" si="200"/>
        <v>117677</v>
      </c>
      <c r="AD413" s="1005">
        <f t="shared" si="201"/>
        <v>24941</v>
      </c>
      <c r="AE413" s="1005">
        <v>300</v>
      </c>
      <c r="AF413" s="1005">
        <v>274</v>
      </c>
      <c r="AG413" s="1005">
        <v>274</v>
      </c>
      <c r="AH413" s="1005">
        <v>0.99560000000000004</v>
      </c>
      <c r="AI413" s="1024">
        <f t="shared" si="213"/>
        <v>0.60720802919708028</v>
      </c>
      <c r="AJ413" s="1005">
        <v>123783</v>
      </c>
      <c r="AK413" s="1005">
        <f t="shared" si="202"/>
        <v>122314</v>
      </c>
      <c r="AL413" s="1005">
        <f t="shared" si="203"/>
        <v>1469</v>
      </c>
      <c r="AM413" s="1005">
        <v>300</v>
      </c>
      <c r="AN413" s="1005">
        <v>275.2</v>
      </c>
      <c r="AO413" s="1005">
        <v>275.2</v>
      </c>
      <c r="AP413" s="1005">
        <v>0.9929</v>
      </c>
      <c r="AQ413" s="1024">
        <f t="shared" si="214"/>
        <v>0.56526827019254822</v>
      </c>
      <c r="AR413" s="1005">
        <v>115738</v>
      </c>
      <c r="AS413" s="1005">
        <f t="shared" si="204"/>
        <v>122849</v>
      </c>
      <c r="AT413" s="1005">
        <f t="shared" si="205"/>
        <v>0</v>
      </c>
      <c r="AU413" s="1005">
        <v>300</v>
      </c>
      <c r="AV413" s="1005">
        <v>271.60000000000002</v>
      </c>
      <c r="AW413" s="1005">
        <v>271.60000000000002</v>
      </c>
      <c r="AX413" s="1005">
        <v>0.99460000000000004</v>
      </c>
      <c r="AY413" s="1024">
        <f t="shared" si="215"/>
        <v>0.60770025364097524</v>
      </c>
      <c r="AZ413" s="1005">
        <v>118837</v>
      </c>
      <c r="BA413" s="1005">
        <f t="shared" si="206"/>
        <v>117331</v>
      </c>
      <c r="BB413" s="1005">
        <f t="shared" si="207"/>
        <v>1506</v>
      </c>
      <c r="BC413" s="1005">
        <v>300</v>
      </c>
      <c r="BD413" s="1005">
        <v>275.8</v>
      </c>
      <c r="BE413" s="1005">
        <v>275.8</v>
      </c>
      <c r="BF413" s="1005">
        <v>0.98919999999999997</v>
      </c>
      <c r="BG413" s="1024">
        <f t="shared" si="216"/>
        <v>0.56124607203287402</v>
      </c>
      <c r="BH413" s="1005">
        <v>115165</v>
      </c>
      <c r="BI413" s="1005">
        <f t="shared" si="208"/>
        <v>123117</v>
      </c>
      <c r="BJ413" s="1005">
        <f t="shared" si="209"/>
        <v>0</v>
      </c>
    </row>
    <row r="414" spans="1:62">
      <c r="A414" s="569" t="s">
        <v>2737</v>
      </c>
      <c r="B414" s="1004">
        <v>408</v>
      </c>
      <c r="C414" s="1005" t="s">
        <v>792</v>
      </c>
      <c r="D414" s="1005" t="s">
        <v>2011</v>
      </c>
      <c r="E414" s="1004" t="s">
        <v>1274</v>
      </c>
      <c r="F414" s="1005" t="s">
        <v>55</v>
      </c>
      <c r="G414" s="1004">
        <v>300</v>
      </c>
      <c r="H414" s="1005">
        <v>191</v>
      </c>
      <c r="I414" s="1005">
        <v>240</v>
      </c>
      <c r="J414" s="1005">
        <v>0.99919999999999998</v>
      </c>
      <c r="K414" s="1024">
        <f t="shared" si="210"/>
        <v>0.54499709133216989</v>
      </c>
      <c r="L414" s="1005">
        <v>74948</v>
      </c>
      <c r="M414" s="1005">
        <f t="shared" si="196"/>
        <v>82512</v>
      </c>
      <c r="N414" s="1005">
        <f t="shared" si="197"/>
        <v>0</v>
      </c>
      <c r="O414" s="1005">
        <v>300</v>
      </c>
      <c r="P414" s="1005">
        <v>150</v>
      </c>
      <c r="Q414" s="1005">
        <v>240</v>
      </c>
      <c r="R414" s="1005">
        <v>0.99760000000000004</v>
      </c>
      <c r="S414" s="1024">
        <f t="shared" si="211"/>
        <v>0.58355734767025091</v>
      </c>
      <c r="T414" s="1005">
        <v>65125</v>
      </c>
      <c r="U414" s="1005">
        <f t="shared" si="198"/>
        <v>66960</v>
      </c>
      <c r="V414" s="1005">
        <f t="shared" si="199"/>
        <v>0</v>
      </c>
      <c r="W414" s="1005">
        <v>300</v>
      </c>
      <c r="X414" s="1005">
        <v>162</v>
      </c>
      <c r="Y414" s="1005">
        <v>240</v>
      </c>
      <c r="Z414" s="1005">
        <v>0.996</v>
      </c>
      <c r="AA414" s="1024">
        <f t="shared" si="212"/>
        <v>0.52402263374485591</v>
      </c>
      <c r="AB414" s="1005">
        <v>61122</v>
      </c>
      <c r="AC414" s="1005">
        <f t="shared" si="200"/>
        <v>69984</v>
      </c>
      <c r="AD414" s="1005">
        <f t="shared" si="201"/>
        <v>0</v>
      </c>
      <c r="AE414" s="1005">
        <v>300</v>
      </c>
      <c r="AF414" s="1005">
        <v>185</v>
      </c>
      <c r="AG414" s="1005">
        <v>240</v>
      </c>
      <c r="AH414" s="1005">
        <v>0.99929999999999997</v>
      </c>
      <c r="AI414" s="1024">
        <f t="shared" si="213"/>
        <v>0.58195292066259807</v>
      </c>
      <c r="AJ414" s="1005">
        <v>80100</v>
      </c>
      <c r="AK414" s="1005">
        <f t="shared" si="202"/>
        <v>82584</v>
      </c>
      <c r="AL414" s="1005">
        <f t="shared" si="203"/>
        <v>0</v>
      </c>
      <c r="AM414" s="1005">
        <v>300</v>
      </c>
      <c r="AN414" s="1005">
        <v>185</v>
      </c>
      <c r="AO414" s="1005">
        <v>240</v>
      </c>
      <c r="AP414" s="1005">
        <v>0.996</v>
      </c>
      <c r="AQ414" s="1024">
        <f t="shared" si="214"/>
        <v>0.46007701249636734</v>
      </c>
      <c r="AR414" s="1005">
        <v>63325</v>
      </c>
      <c r="AS414" s="1005">
        <f t="shared" si="204"/>
        <v>82584</v>
      </c>
      <c r="AT414" s="1005">
        <f t="shared" si="205"/>
        <v>0</v>
      </c>
      <c r="AU414" s="1005">
        <v>300</v>
      </c>
      <c r="AV414" s="1005">
        <v>235</v>
      </c>
      <c r="AW414" s="1005">
        <v>240</v>
      </c>
      <c r="AX414" s="1005">
        <v>0.99919999999999998</v>
      </c>
      <c r="AY414" s="1024">
        <f t="shared" si="215"/>
        <v>0.6893794326241135</v>
      </c>
      <c r="AZ414" s="1005">
        <v>116643</v>
      </c>
      <c r="BA414" s="1005">
        <f t="shared" si="206"/>
        <v>101520</v>
      </c>
      <c r="BB414" s="1005">
        <f t="shared" si="207"/>
        <v>15123</v>
      </c>
      <c r="BC414" s="1005">
        <v>300</v>
      </c>
      <c r="BD414" s="1005">
        <v>241.44</v>
      </c>
      <c r="BE414" s="1005">
        <v>241.44</v>
      </c>
      <c r="BF414" s="1005">
        <v>0.99780000000000002</v>
      </c>
      <c r="BG414" s="1024">
        <f t="shared" si="216"/>
        <v>0.73161501421578068</v>
      </c>
      <c r="BH414" s="1005">
        <v>131421</v>
      </c>
      <c r="BI414" s="1005">
        <f t="shared" si="208"/>
        <v>107779</v>
      </c>
      <c r="BJ414" s="1005">
        <f t="shared" si="209"/>
        <v>23642</v>
      </c>
    </row>
    <row r="415" spans="1:62">
      <c r="A415" s="569" t="s">
        <v>2738</v>
      </c>
      <c r="B415" s="1004">
        <v>409</v>
      </c>
      <c r="C415" s="1005" t="s">
        <v>1614</v>
      </c>
      <c r="D415" s="1005" t="s">
        <v>2202</v>
      </c>
      <c r="E415" s="1004" t="s">
        <v>1274</v>
      </c>
      <c r="F415" s="1005" t="s">
        <v>55</v>
      </c>
      <c r="G415" s="1004">
        <v>300</v>
      </c>
      <c r="H415" s="1005">
        <v>71.52</v>
      </c>
      <c r="I415" s="1005">
        <v>300</v>
      </c>
      <c r="J415" s="1005">
        <v>0.99770000000000003</v>
      </c>
      <c r="K415" s="1024">
        <f t="shared" si="210"/>
        <v>3.4061956251553574E-2</v>
      </c>
      <c r="L415" s="1005">
        <v>1754</v>
      </c>
      <c r="M415" s="1005">
        <f t="shared" si="196"/>
        <v>30897</v>
      </c>
      <c r="N415" s="1005">
        <f t="shared" si="197"/>
        <v>0</v>
      </c>
      <c r="O415" s="1005">
        <v>300</v>
      </c>
      <c r="P415" s="1005">
        <v>185.12</v>
      </c>
      <c r="Q415" s="1005">
        <v>300</v>
      </c>
      <c r="R415" s="1005">
        <v>0.99839999999999995</v>
      </c>
      <c r="S415" s="1024">
        <f t="shared" si="211"/>
        <v>0.14625793440581408</v>
      </c>
      <c r="T415" s="1005">
        <v>20144</v>
      </c>
      <c r="U415" s="1005">
        <f t="shared" si="198"/>
        <v>82638</v>
      </c>
      <c r="V415" s="1005">
        <f t="shared" si="199"/>
        <v>0</v>
      </c>
      <c r="W415" s="1005">
        <v>300</v>
      </c>
      <c r="X415" s="1005">
        <v>214.56</v>
      </c>
      <c r="Y415" s="1005">
        <v>300</v>
      </c>
      <c r="Z415" s="1005">
        <v>0.99150000000000005</v>
      </c>
      <c r="AA415" s="1024">
        <f t="shared" si="212"/>
        <v>0.58803805203413695</v>
      </c>
      <c r="AB415" s="1005">
        <v>90842</v>
      </c>
      <c r="AC415" s="1005">
        <f t="shared" si="200"/>
        <v>92690</v>
      </c>
      <c r="AD415" s="1005">
        <f t="shared" si="201"/>
        <v>0</v>
      </c>
      <c r="AE415" s="1005">
        <v>300</v>
      </c>
      <c r="AF415" s="1005">
        <v>187.84</v>
      </c>
      <c r="AG415" s="1005">
        <v>300</v>
      </c>
      <c r="AH415" s="1005">
        <v>0.99180000000000001</v>
      </c>
      <c r="AI415" s="1024">
        <f t="shared" si="213"/>
        <v>0.52538422084226344</v>
      </c>
      <c r="AJ415" s="1005">
        <v>73424</v>
      </c>
      <c r="AK415" s="1005">
        <f t="shared" si="202"/>
        <v>83852</v>
      </c>
      <c r="AL415" s="1005">
        <f t="shared" si="203"/>
        <v>0</v>
      </c>
      <c r="AM415" s="1005">
        <v>300</v>
      </c>
      <c r="AN415" s="1005">
        <v>185.92</v>
      </c>
      <c r="AO415" s="1005">
        <v>300</v>
      </c>
      <c r="AP415" s="1005">
        <v>1.0063</v>
      </c>
      <c r="AQ415" s="1024">
        <f t="shared" si="214"/>
        <v>0.29332479688338614</v>
      </c>
      <c r="AR415" s="1005">
        <v>40574</v>
      </c>
      <c r="AS415" s="1005">
        <f t="shared" si="204"/>
        <v>82995</v>
      </c>
      <c r="AT415" s="1005">
        <f t="shared" si="205"/>
        <v>0</v>
      </c>
      <c r="AU415" s="1005">
        <v>300</v>
      </c>
      <c r="AV415" s="1005">
        <v>180.48</v>
      </c>
      <c r="AW415" s="1005">
        <v>300</v>
      </c>
      <c r="AX415" s="1005">
        <v>0.95330000000000004</v>
      </c>
      <c r="AY415" s="1024">
        <f t="shared" si="215"/>
        <v>5.5484756698187553E-2</v>
      </c>
      <c r="AZ415" s="1005">
        <v>7210</v>
      </c>
      <c r="BA415" s="1005">
        <f t="shared" si="206"/>
        <v>77967</v>
      </c>
      <c r="BB415" s="1005">
        <f t="shared" si="207"/>
        <v>0</v>
      </c>
      <c r="BC415" s="1005">
        <v>300</v>
      </c>
      <c r="BD415" s="1005">
        <v>176.96</v>
      </c>
      <c r="BE415" s="1005">
        <v>300</v>
      </c>
      <c r="BF415" s="1005">
        <v>0.98119999999999996</v>
      </c>
      <c r="BG415" s="1024">
        <f t="shared" si="216"/>
        <v>9.7403702191370609E-2</v>
      </c>
      <c r="BH415" s="1005">
        <v>12824</v>
      </c>
      <c r="BI415" s="1005">
        <f t="shared" si="208"/>
        <v>78995</v>
      </c>
      <c r="BJ415" s="1005">
        <f t="shared" si="209"/>
        <v>0</v>
      </c>
    </row>
    <row r="416" spans="1:62">
      <c r="A416" s="569" t="s">
        <v>2739</v>
      </c>
      <c r="B416" s="1004">
        <v>410</v>
      </c>
      <c r="C416" s="1005" t="s">
        <v>1720</v>
      </c>
      <c r="D416" s="1005" t="s">
        <v>2054</v>
      </c>
      <c r="E416" s="1004" t="s">
        <v>1274</v>
      </c>
      <c r="F416" s="1005" t="s">
        <v>55</v>
      </c>
      <c r="G416" s="1004">
        <v>300</v>
      </c>
      <c r="H416" s="1005">
        <v>133.19999999999999</v>
      </c>
      <c r="I416" s="1005">
        <v>300</v>
      </c>
      <c r="J416" s="1005">
        <v>0.96399999999999997</v>
      </c>
      <c r="K416" s="1024">
        <f t="shared" si="210"/>
        <v>0.31931931931931939</v>
      </c>
      <c r="L416" s="1005">
        <v>30624</v>
      </c>
      <c r="M416" s="1005">
        <f t="shared" si="196"/>
        <v>57542</v>
      </c>
      <c r="N416" s="1005">
        <f t="shared" si="197"/>
        <v>0</v>
      </c>
      <c r="O416" s="1005">
        <v>300</v>
      </c>
      <c r="P416" s="1005">
        <v>126</v>
      </c>
      <c r="Q416" s="1005">
        <v>300</v>
      </c>
      <c r="R416" s="1005">
        <v>0.95209999999999995</v>
      </c>
      <c r="S416" s="1024">
        <f t="shared" si="211"/>
        <v>0.29144265232974909</v>
      </c>
      <c r="T416" s="1005">
        <v>27321</v>
      </c>
      <c r="U416" s="1005">
        <f t="shared" si="198"/>
        <v>56246</v>
      </c>
      <c r="V416" s="1005">
        <f t="shared" si="199"/>
        <v>0</v>
      </c>
      <c r="W416" s="1005">
        <v>300</v>
      </c>
      <c r="X416" s="1005">
        <v>120.96</v>
      </c>
      <c r="Y416" s="1005">
        <v>300</v>
      </c>
      <c r="Z416" s="1005">
        <v>0.90139999999999998</v>
      </c>
      <c r="AA416" s="1024">
        <f t="shared" si="212"/>
        <v>0.10061866181657848</v>
      </c>
      <c r="AB416" s="1005">
        <v>8763</v>
      </c>
      <c r="AC416" s="1005">
        <f t="shared" si="200"/>
        <v>52255</v>
      </c>
      <c r="AD416" s="1005">
        <f t="shared" si="201"/>
        <v>0</v>
      </c>
      <c r="AE416" s="1005">
        <v>300</v>
      </c>
      <c r="AF416" s="1005">
        <v>82.8</v>
      </c>
      <c r="AG416" s="1005">
        <v>300</v>
      </c>
      <c r="AH416" s="1005">
        <v>0.87549999999999994</v>
      </c>
      <c r="AI416" s="1024">
        <f t="shared" si="213"/>
        <v>0.15461859124201341</v>
      </c>
      <c r="AJ416" s="1005">
        <v>9525</v>
      </c>
      <c r="AK416" s="1005">
        <f t="shared" si="202"/>
        <v>36962</v>
      </c>
      <c r="AL416" s="1005">
        <f t="shared" si="203"/>
        <v>0</v>
      </c>
      <c r="AM416" s="1005">
        <v>300</v>
      </c>
      <c r="AN416" s="1005">
        <v>20.88</v>
      </c>
      <c r="AO416" s="1005">
        <v>300</v>
      </c>
      <c r="AP416" s="1005">
        <v>0.90600000000000003</v>
      </c>
      <c r="AQ416" s="1024">
        <f t="shared" si="214"/>
        <v>1.1413144234334447</v>
      </c>
      <c r="AR416" s="1005">
        <v>17730</v>
      </c>
      <c r="AS416" s="1005">
        <f t="shared" si="204"/>
        <v>9321</v>
      </c>
      <c r="AT416" s="1005">
        <f t="shared" si="205"/>
        <v>8409</v>
      </c>
      <c r="AU416" s="1005">
        <v>300</v>
      </c>
      <c r="AV416" s="1005">
        <v>30.96</v>
      </c>
      <c r="AW416" s="1005">
        <v>300</v>
      </c>
      <c r="AX416" s="1005">
        <v>0.80330000000000001</v>
      </c>
      <c r="AY416" s="1024">
        <f t="shared" si="215"/>
        <v>0.36673664944013779</v>
      </c>
      <c r="AZ416" s="1005">
        <v>8175</v>
      </c>
      <c r="BA416" s="1005">
        <f t="shared" si="206"/>
        <v>13375</v>
      </c>
      <c r="BB416" s="1005">
        <f t="shared" si="207"/>
        <v>0</v>
      </c>
      <c r="BC416" s="1005">
        <v>300</v>
      </c>
      <c r="BD416" s="1005">
        <v>27.36</v>
      </c>
      <c r="BE416" s="1005">
        <v>300</v>
      </c>
      <c r="BF416" s="1005">
        <v>0.76819999999999999</v>
      </c>
      <c r="BG416" s="1024">
        <f t="shared" si="216"/>
        <v>0.33071590265987549</v>
      </c>
      <c r="BH416" s="1005">
        <v>6732</v>
      </c>
      <c r="BI416" s="1005">
        <f t="shared" si="208"/>
        <v>12214</v>
      </c>
      <c r="BJ416" s="1005">
        <f t="shared" si="209"/>
        <v>0</v>
      </c>
    </row>
    <row r="417" spans="1:62">
      <c r="A417" s="569" t="s">
        <v>2740</v>
      </c>
      <c r="B417" s="1004">
        <v>411</v>
      </c>
      <c r="C417" s="1005" t="s">
        <v>675</v>
      </c>
      <c r="D417" s="1005" t="s">
        <v>2054</v>
      </c>
      <c r="E417" s="1004" t="s">
        <v>1274</v>
      </c>
      <c r="F417" s="1005" t="s">
        <v>55</v>
      </c>
      <c r="G417" s="1004">
        <v>300</v>
      </c>
      <c r="H417" s="1005">
        <v>148.96</v>
      </c>
      <c r="I417" s="1005">
        <v>300</v>
      </c>
      <c r="J417" s="1005">
        <v>0.99570000000000003</v>
      </c>
      <c r="K417" s="1024">
        <f t="shared" si="210"/>
        <v>0.21081349206349204</v>
      </c>
      <c r="L417" s="1005">
        <v>22610</v>
      </c>
      <c r="M417" s="1005">
        <f t="shared" si="196"/>
        <v>64351</v>
      </c>
      <c r="N417" s="1005">
        <f t="shared" si="197"/>
        <v>0</v>
      </c>
      <c r="O417" s="1005">
        <v>300</v>
      </c>
      <c r="P417" s="1005">
        <v>188</v>
      </c>
      <c r="Q417" s="1005">
        <v>300</v>
      </c>
      <c r="R417" s="1005">
        <v>0.99490000000000001</v>
      </c>
      <c r="S417" s="1024">
        <f t="shared" si="211"/>
        <v>0.39966540837336995</v>
      </c>
      <c r="T417" s="1005">
        <v>55902</v>
      </c>
      <c r="U417" s="1005">
        <f t="shared" si="198"/>
        <v>83923</v>
      </c>
      <c r="V417" s="1005">
        <f t="shared" si="199"/>
        <v>0</v>
      </c>
      <c r="W417" s="1005">
        <v>300</v>
      </c>
      <c r="X417" s="1005">
        <v>145.12</v>
      </c>
      <c r="Y417" s="1005">
        <v>300</v>
      </c>
      <c r="Z417" s="1005">
        <v>0.99160000000000004</v>
      </c>
      <c r="AA417" s="1024">
        <f t="shared" si="212"/>
        <v>0.25052064192086243</v>
      </c>
      <c r="AB417" s="1005">
        <v>26176</v>
      </c>
      <c r="AC417" s="1005">
        <f t="shared" si="200"/>
        <v>62692</v>
      </c>
      <c r="AD417" s="1005">
        <f t="shared" si="201"/>
        <v>0</v>
      </c>
      <c r="AE417" s="1005">
        <v>300</v>
      </c>
      <c r="AF417" s="1005">
        <v>137.44</v>
      </c>
      <c r="AG417" s="1005">
        <v>300</v>
      </c>
      <c r="AH417" s="1005">
        <v>0.9889</v>
      </c>
      <c r="AI417" s="1024">
        <f t="shared" si="213"/>
        <v>0.23009062801206703</v>
      </c>
      <c r="AJ417" s="1005">
        <v>23528</v>
      </c>
      <c r="AK417" s="1005">
        <f t="shared" si="202"/>
        <v>61353</v>
      </c>
      <c r="AL417" s="1005">
        <f t="shared" si="203"/>
        <v>0</v>
      </c>
      <c r="AM417" s="1005">
        <v>300</v>
      </c>
      <c r="AN417" s="1005">
        <v>145.28</v>
      </c>
      <c r="AO417" s="1005">
        <v>300</v>
      </c>
      <c r="AP417" s="1005">
        <v>0.99339999999999995</v>
      </c>
      <c r="AQ417" s="1024">
        <f t="shared" si="214"/>
        <v>0.2492221176164085</v>
      </c>
      <c r="AR417" s="1005">
        <v>26938</v>
      </c>
      <c r="AS417" s="1005">
        <f t="shared" si="204"/>
        <v>64853</v>
      </c>
      <c r="AT417" s="1005">
        <f t="shared" si="205"/>
        <v>0</v>
      </c>
      <c r="AU417" s="1005">
        <v>300</v>
      </c>
      <c r="AV417" s="1005">
        <v>222.08</v>
      </c>
      <c r="AW417" s="1005">
        <v>300</v>
      </c>
      <c r="AX417" s="1005">
        <v>0.99590000000000001</v>
      </c>
      <c r="AY417" s="1024">
        <f t="shared" si="215"/>
        <v>0.28435698847262247</v>
      </c>
      <c r="AZ417" s="1005">
        <v>45468</v>
      </c>
      <c r="BA417" s="1005">
        <f t="shared" si="206"/>
        <v>95939</v>
      </c>
      <c r="BB417" s="1005">
        <f t="shared" si="207"/>
        <v>0</v>
      </c>
      <c r="BC417" s="1005">
        <v>300</v>
      </c>
      <c r="BD417" s="1005">
        <v>201.28</v>
      </c>
      <c r="BE417" s="1005">
        <v>300</v>
      </c>
      <c r="BF417" s="1005">
        <v>0.99550000000000005</v>
      </c>
      <c r="BG417" s="1024">
        <f t="shared" si="216"/>
        <v>0.37981381523838825</v>
      </c>
      <c r="BH417" s="1005">
        <v>56878</v>
      </c>
      <c r="BI417" s="1005">
        <f t="shared" si="208"/>
        <v>89851</v>
      </c>
      <c r="BJ417" s="1005">
        <f t="shared" si="209"/>
        <v>0</v>
      </c>
    </row>
    <row r="418" spans="1:62">
      <c r="A418" s="569" t="s">
        <v>2741</v>
      </c>
      <c r="B418" s="1004">
        <v>412</v>
      </c>
      <c r="C418" s="1005" t="s">
        <v>1822</v>
      </c>
      <c r="D418" s="1005" t="s">
        <v>2011</v>
      </c>
      <c r="E418" s="1004" t="s">
        <v>1274</v>
      </c>
      <c r="F418" s="1005" t="s">
        <v>55</v>
      </c>
      <c r="G418" s="1004">
        <v>300</v>
      </c>
      <c r="H418" s="1005">
        <v>280.8</v>
      </c>
      <c r="I418" s="1005">
        <v>280.8</v>
      </c>
      <c r="J418" s="1005">
        <v>0.98850000000000005</v>
      </c>
      <c r="K418" s="1024">
        <f t="shared" si="210"/>
        <v>0.49281319246597022</v>
      </c>
      <c r="L418" s="1005">
        <v>99635</v>
      </c>
      <c r="M418" s="1005">
        <f t="shared" si="196"/>
        <v>121306</v>
      </c>
      <c r="N418" s="1005">
        <f t="shared" si="197"/>
        <v>0</v>
      </c>
      <c r="O418" s="1005">
        <v>300</v>
      </c>
      <c r="P418" s="1005">
        <v>292</v>
      </c>
      <c r="Q418" s="1005">
        <v>292</v>
      </c>
      <c r="R418" s="1005">
        <v>0.98699999999999999</v>
      </c>
      <c r="S418" s="1024">
        <f t="shared" si="211"/>
        <v>0.37344417439976435</v>
      </c>
      <c r="T418" s="1005">
        <v>81130</v>
      </c>
      <c r="U418" s="1005">
        <f t="shared" si="198"/>
        <v>130349</v>
      </c>
      <c r="V418" s="1005">
        <f t="shared" si="199"/>
        <v>0</v>
      </c>
      <c r="W418" s="1005">
        <v>300</v>
      </c>
      <c r="X418" s="1005">
        <v>336</v>
      </c>
      <c r="Y418" s="1005">
        <v>336</v>
      </c>
      <c r="Z418" s="1005">
        <v>0.95009999999999994</v>
      </c>
      <c r="AA418" s="1024">
        <f t="shared" si="212"/>
        <v>0.34668485449735448</v>
      </c>
      <c r="AB418" s="1005">
        <v>83870</v>
      </c>
      <c r="AC418" s="1005">
        <f t="shared" si="200"/>
        <v>145152</v>
      </c>
      <c r="AD418" s="1005">
        <f t="shared" si="201"/>
        <v>0</v>
      </c>
      <c r="AE418" s="1005">
        <v>300</v>
      </c>
      <c r="AF418" s="1005">
        <v>300.39999999999998</v>
      </c>
      <c r="AG418" s="1005">
        <v>300.39999999999998</v>
      </c>
      <c r="AH418" s="1005">
        <v>0.98170000000000002</v>
      </c>
      <c r="AI418" s="1024">
        <f t="shared" si="213"/>
        <v>0.32926528070100086</v>
      </c>
      <c r="AJ418" s="1005">
        <v>73590</v>
      </c>
      <c r="AK418" s="1005">
        <f t="shared" si="202"/>
        <v>134099</v>
      </c>
      <c r="AL418" s="1005">
        <f t="shared" si="203"/>
        <v>0</v>
      </c>
      <c r="AM418" s="1005">
        <v>300</v>
      </c>
      <c r="AN418" s="1005">
        <v>277.60000000000002</v>
      </c>
      <c r="AO418" s="1005">
        <v>277.60000000000002</v>
      </c>
      <c r="AP418" s="1005">
        <v>0.98619999999999997</v>
      </c>
      <c r="AQ418" s="1024">
        <f t="shared" si="214"/>
        <v>0.26528268414365835</v>
      </c>
      <c r="AR418" s="1005">
        <v>54790</v>
      </c>
      <c r="AS418" s="1005">
        <f t="shared" si="204"/>
        <v>123921</v>
      </c>
      <c r="AT418" s="1005">
        <f t="shared" si="205"/>
        <v>0</v>
      </c>
      <c r="AU418" s="1005">
        <v>300</v>
      </c>
      <c r="AV418" s="1005">
        <v>262.8</v>
      </c>
      <c r="AW418" s="1005">
        <v>262.8</v>
      </c>
      <c r="AX418" s="1005">
        <v>0.98180000000000001</v>
      </c>
      <c r="AY418" s="1024">
        <f t="shared" si="215"/>
        <v>0.25809128192119057</v>
      </c>
      <c r="AZ418" s="1005">
        <v>48835</v>
      </c>
      <c r="BA418" s="1005">
        <f t="shared" si="206"/>
        <v>113530</v>
      </c>
      <c r="BB418" s="1005">
        <f t="shared" si="207"/>
        <v>0</v>
      </c>
      <c r="BC418" s="1005">
        <v>300</v>
      </c>
      <c r="BD418" s="1005">
        <v>398</v>
      </c>
      <c r="BE418" s="1005">
        <v>398</v>
      </c>
      <c r="BF418" s="1005">
        <v>0.98960000000000004</v>
      </c>
      <c r="BG418" s="1024">
        <f t="shared" si="216"/>
        <v>0.2884888150429567</v>
      </c>
      <c r="BH418" s="1005">
        <v>85425</v>
      </c>
      <c r="BI418" s="1005">
        <f t="shared" si="208"/>
        <v>177667</v>
      </c>
      <c r="BJ418" s="1005">
        <f t="shared" si="209"/>
        <v>0</v>
      </c>
    </row>
    <row r="419" spans="1:62">
      <c r="A419" s="569" t="s">
        <v>2742</v>
      </c>
      <c r="B419" s="1004">
        <v>413</v>
      </c>
      <c r="C419" s="1005" t="s">
        <v>2743</v>
      </c>
      <c r="D419" s="1005" t="s">
        <v>2011</v>
      </c>
      <c r="E419" s="1004" t="s">
        <v>1274</v>
      </c>
      <c r="F419" s="1005" t="s">
        <v>55</v>
      </c>
      <c r="G419" s="1004">
        <v>300</v>
      </c>
      <c r="H419" s="1005">
        <v>246</v>
      </c>
      <c r="I419" s="1005">
        <v>246</v>
      </c>
      <c r="J419" s="1005">
        <v>0.92269999999999996</v>
      </c>
      <c r="K419" s="1024">
        <f t="shared" si="210"/>
        <v>9.9491869918699183E-2</v>
      </c>
      <c r="L419" s="1005">
        <v>17622</v>
      </c>
      <c r="M419" s="1005">
        <f t="shared" si="196"/>
        <v>106272</v>
      </c>
      <c r="N419" s="1005">
        <f t="shared" si="197"/>
        <v>0</v>
      </c>
      <c r="O419" s="1005">
        <v>300</v>
      </c>
      <c r="P419" s="1005">
        <v>272.64</v>
      </c>
      <c r="Q419" s="1005">
        <v>272.64</v>
      </c>
      <c r="R419" s="1005">
        <v>0.90539999999999998</v>
      </c>
      <c r="S419" s="1024">
        <f t="shared" si="211"/>
        <v>0.44833432719975769</v>
      </c>
      <c r="T419" s="1005">
        <v>90942</v>
      </c>
      <c r="U419" s="1005">
        <f t="shared" si="198"/>
        <v>121706</v>
      </c>
      <c r="V419" s="1005">
        <f t="shared" si="199"/>
        <v>0</v>
      </c>
      <c r="W419" s="1005">
        <v>300</v>
      </c>
      <c r="X419" s="1005">
        <v>286.32</v>
      </c>
      <c r="Y419" s="1005">
        <v>286.32</v>
      </c>
      <c r="Z419" s="1005">
        <v>0.90390000000000004</v>
      </c>
      <c r="AA419" s="1024">
        <f t="shared" si="212"/>
        <v>0.32482595231442674</v>
      </c>
      <c r="AB419" s="1005">
        <v>66963</v>
      </c>
      <c r="AC419" s="1005">
        <f t="shared" si="200"/>
        <v>123690</v>
      </c>
      <c r="AD419" s="1005">
        <f t="shared" si="201"/>
        <v>0</v>
      </c>
      <c r="AE419" s="1005">
        <v>300</v>
      </c>
      <c r="AF419" s="1005">
        <v>275.27999999999997</v>
      </c>
      <c r="AG419" s="1005">
        <v>275.27999999999997</v>
      </c>
      <c r="AH419" s="1005">
        <v>0.89390000000000003</v>
      </c>
      <c r="AI419" s="1024">
        <f t="shared" si="213"/>
        <v>0.3702388652960974</v>
      </c>
      <c r="AJ419" s="1005">
        <v>75828</v>
      </c>
      <c r="AK419" s="1005">
        <f t="shared" si="202"/>
        <v>122885</v>
      </c>
      <c r="AL419" s="1005">
        <f t="shared" si="203"/>
        <v>0</v>
      </c>
      <c r="AM419" s="1005">
        <v>300</v>
      </c>
      <c r="AN419" s="1005">
        <v>225.36</v>
      </c>
      <c r="AO419" s="1005">
        <v>240</v>
      </c>
      <c r="AP419" s="1005">
        <v>0.90369999999999995</v>
      </c>
      <c r="AQ419" s="1024">
        <f t="shared" si="214"/>
        <v>0.19898270294410664</v>
      </c>
      <c r="AR419" s="1005">
        <v>33363</v>
      </c>
      <c r="AS419" s="1005">
        <f t="shared" si="204"/>
        <v>100601</v>
      </c>
      <c r="AT419" s="1005">
        <f t="shared" si="205"/>
        <v>0</v>
      </c>
      <c r="AU419" s="1005">
        <v>300</v>
      </c>
      <c r="AV419" s="1005">
        <v>219.6</v>
      </c>
      <c r="AW419" s="1005">
        <v>240</v>
      </c>
      <c r="AX419" s="1005">
        <v>0.9103</v>
      </c>
      <c r="AY419" s="1024">
        <f t="shared" si="215"/>
        <v>0.32479508196721313</v>
      </c>
      <c r="AZ419" s="1005">
        <v>51354</v>
      </c>
      <c r="BA419" s="1005">
        <f t="shared" si="206"/>
        <v>94867</v>
      </c>
      <c r="BB419" s="1005">
        <f t="shared" si="207"/>
        <v>0</v>
      </c>
      <c r="BC419" s="1005">
        <v>300</v>
      </c>
      <c r="BD419" s="1005">
        <v>195.36</v>
      </c>
      <c r="BE419" s="1005">
        <v>240</v>
      </c>
      <c r="BF419" s="1005">
        <v>0.98870000000000002</v>
      </c>
      <c r="BG419" s="1024">
        <f t="shared" si="216"/>
        <v>0.31827098359356426</v>
      </c>
      <c r="BH419" s="1005">
        <v>46260</v>
      </c>
      <c r="BI419" s="1005">
        <f t="shared" si="208"/>
        <v>87209</v>
      </c>
      <c r="BJ419" s="1005">
        <f t="shared" si="209"/>
        <v>0</v>
      </c>
    </row>
    <row r="420" spans="1:62">
      <c r="A420" s="569" t="s">
        <v>2744</v>
      </c>
      <c r="B420" s="1004">
        <v>414</v>
      </c>
      <c r="C420" s="1005" t="s">
        <v>2745</v>
      </c>
      <c r="D420" s="1005" t="s">
        <v>2203</v>
      </c>
      <c r="E420" s="1004" t="s">
        <v>1274</v>
      </c>
      <c r="F420" s="1005" t="s">
        <v>55</v>
      </c>
      <c r="G420" s="1004"/>
      <c r="H420" s="1005"/>
      <c r="I420" s="1005"/>
      <c r="J420" s="1005"/>
      <c r="K420" s="1024">
        <v>0</v>
      </c>
      <c r="L420" s="1005"/>
      <c r="M420" s="1005">
        <f t="shared" si="196"/>
        <v>0</v>
      </c>
      <c r="N420" s="1005">
        <f t="shared" si="197"/>
        <v>0</v>
      </c>
      <c r="O420" s="1005"/>
      <c r="P420" s="1005"/>
      <c r="Q420" s="1005"/>
      <c r="R420" s="1005"/>
      <c r="S420" s="1024">
        <v>0</v>
      </c>
      <c r="T420" s="1005"/>
      <c r="U420" s="1005">
        <f t="shared" si="198"/>
        <v>0</v>
      </c>
      <c r="V420" s="1005">
        <f t="shared" si="199"/>
        <v>0</v>
      </c>
      <c r="W420" s="1005"/>
      <c r="X420" s="1005"/>
      <c r="Y420" s="1005"/>
      <c r="Z420" s="1005"/>
      <c r="AA420" s="1024">
        <v>0</v>
      </c>
      <c r="AB420" s="1005"/>
      <c r="AC420" s="1005">
        <f t="shared" si="200"/>
        <v>0</v>
      </c>
      <c r="AD420" s="1005">
        <f t="shared" si="201"/>
        <v>0</v>
      </c>
      <c r="AE420" s="1005"/>
      <c r="AF420" s="1005"/>
      <c r="AG420" s="1005"/>
      <c r="AH420" s="1005"/>
      <c r="AI420" s="1024">
        <v>0</v>
      </c>
      <c r="AJ420" s="1005"/>
      <c r="AK420" s="1005">
        <f t="shared" si="202"/>
        <v>0</v>
      </c>
      <c r="AL420" s="1005">
        <f t="shared" si="203"/>
        <v>0</v>
      </c>
      <c r="AM420" s="1005"/>
      <c r="AN420" s="1005"/>
      <c r="AO420" s="1005"/>
      <c r="AP420" s="1005"/>
      <c r="AQ420" s="1024">
        <v>0</v>
      </c>
      <c r="AR420" s="1005"/>
      <c r="AS420" s="1005">
        <f t="shared" si="204"/>
        <v>0</v>
      </c>
      <c r="AT420" s="1005">
        <f t="shared" si="205"/>
        <v>0</v>
      </c>
      <c r="AU420" s="1005">
        <v>300</v>
      </c>
      <c r="AV420" s="1005">
        <v>6.4</v>
      </c>
      <c r="AW420" s="1005">
        <v>240</v>
      </c>
      <c r="AX420" s="1005">
        <v>0.35099999999999998</v>
      </c>
      <c r="AY420" s="1024">
        <f t="shared" si="215"/>
        <v>0.31770833333333331</v>
      </c>
      <c r="AZ420" s="1005">
        <v>1464</v>
      </c>
      <c r="BA420" s="1005">
        <f t="shared" si="206"/>
        <v>2765</v>
      </c>
      <c r="BB420" s="1005">
        <f t="shared" si="207"/>
        <v>0</v>
      </c>
      <c r="BC420" s="1005">
        <v>300</v>
      </c>
      <c r="BD420" s="1005">
        <v>26.88</v>
      </c>
      <c r="BE420" s="1005">
        <v>240</v>
      </c>
      <c r="BF420" s="1005">
        <v>0.40010000000000001</v>
      </c>
      <c r="BG420" s="1024">
        <f t="shared" si="216"/>
        <v>0.22481438812083976</v>
      </c>
      <c r="BH420" s="1005">
        <v>4496</v>
      </c>
      <c r="BI420" s="1005">
        <f t="shared" si="208"/>
        <v>11999</v>
      </c>
      <c r="BJ420" s="1005">
        <f t="shared" si="209"/>
        <v>0</v>
      </c>
    </row>
    <row r="421" spans="1:62">
      <c r="A421" s="569" t="s">
        <v>2746</v>
      </c>
      <c r="B421" s="1004">
        <v>415</v>
      </c>
      <c r="C421" s="1005" t="s">
        <v>1765</v>
      </c>
      <c r="D421" s="1005" t="s">
        <v>2011</v>
      </c>
      <c r="E421" s="1004" t="s">
        <v>1274</v>
      </c>
      <c r="F421" s="1005" t="s">
        <v>55</v>
      </c>
      <c r="G421" s="1004">
        <v>300</v>
      </c>
      <c r="H421" s="1005">
        <v>265.76</v>
      </c>
      <c r="I421" s="1005">
        <v>265.76</v>
      </c>
      <c r="J421" s="1005">
        <v>0.92579999999999996</v>
      </c>
      <c r="K421" s="1024">
        <f>+(L421/(24*30*H421))</f>
        <v>0.51688240016054587</v>
      </c>
      <c r="L421" s="1005">
        <v>98904</v>
      </c>
      <c r="M421" s="1005">
        <f t="shared" si="196"/>
        <v>114808</v>
      </c>
      <c r="N421" s="1005">
        <f t="shared" si="197"/>
        <v>0</v>
      </c>
      <c r="O421" s="1005">
        <v>300</v>
      </c>
      <c r="P421" s="1005">
        <v>294.39999999999998</v>
      </c>
      <c r="Q421" s="1005">
        <v>294.39999999999998</v>
      </c>
      <c r="R421" s="1005">
        <v>0.91869999999999996</v>
      </c>
      <c r="S421" s="1024">
        <f t="shared" ref="S421:S427" si="217">+(T421/(24*31*P421))</f>
        <v>0.37851726858345025</v>
      </c>
      <c r="T421" s="1005">
        <v>82908</v>
      </c>
      <c r="U421" s="1005">
        <f t="shared" si="198"/>
        <v>131420</v>
      </c>
      <c r="V421" s="1005">
        <f t="shared" si="199"/>
        <v>0</v>
      </c>
      <c r="W421" s="1005">
        <v>300</v>
      </c>
      <c r="X421" s="1005">
        <v>262.08</v>
      </c>
      <c r="Y421" s="1005">
        <v>262.08</v>
      </c>
      <c r="Z421" s="1005">
        <v>0.92959999999999998</v>
      </c>
      <c r="AA421" s="1024">
        <f t="shared" ref="AA421:AA427" si="218">+(AB421/(24*30*X421))</f>
        <v>0.39439823293989967</v>
      </c>
      <c r="AB421" s="1005">
        <v>74422</v>
      </c>
      <c r="AC421" s="1005">
        <f t="shared" si="200"/>
        <v>113219</v>
      </c>
      <c r="AD421" s="1005">
        <f t="shared" si="201"/>
        <v>0</v>
      </c>
      <c r="AE421" s="1005">
        <v>300</v>
      </c>
      <c r="AF421" s="1005">
        <v>272.32</v>
      </c>
      <c r="AG421" s="1005">
        <v>272.32</v>
      </c>
      <c r="AH421" s="1005">
        <v>0.95579999999999998</v>
      </c>
      <c r="AI421" s="1024">
        <f t="shared" ref="AI421:AI427" si="219">+(AJ421/(24*31*AF421))</f>
        <v>0.36371070404205047</v>
      </c>
      <c r="AJ421" s="1005">
        <v>73690</v>
      </c>
      <c r="AK421" s="1005">
        <f t="shared" si="202"/>
        <v>121564</v>
      </c>
      <c r="AL421" s="1005">
        <f t="shared" si="203"/>
        <v>0</v>
      </c>
      <c r="AM421" s="1005">
        <v>300</v>
      </c>
      <c r="AN421" s="1005">
        <v>275.2</v>
      </c>
      <c r="AO421" s="1005">
        <v>275.2</v>
      </c>
      <c r="AP421" s="1005">
        <v>0.91839999999999999</v>
      </c>
      <c r="AQ421" s="1024">
        <f t="shared" ref="AQ421:AQ427" si="220">+(AR421/(24*31*AN421))</f>
        <v>0.42275217241810453</v>
      </c>
      <c r="AR421" s="1005">
        <v>86558</v>
      </c>
      <c r="AS421" s="1005">
        <f t="shared" si="204"/>
        <v>122849</v>
      </c>
      <c r="AT421" s="1005">
        <f t="shared" si="205"/>
        <v>0</v>
      </c>
      <c r="AU421" s="1005">
        <v>300</v>
      </c>
      <c r="AV421" s="1005">
        <v>289.92</v>
      </c>
      <c r="AW421" s="1005">
        <v>289.92</v>
      </c>
      <c r="AX421" s="1005">
        <v>0.89090000000000003</v>
      </c>
      <c r="AY421" s="1024">
        <f t="shared" si="215"/>
        <v>0.35077684265391212</v>
      </c>
      <c r="AZ421" s="1005">
        <v>73222</v>
      </c>
      <c r="BA421" s="1005">
        <f t="shared" si="206"/>
        <v>125245</v>
      </c>
      <c r="BB421" s="1005">
        <f t="shared" si="207"/>
        <v>0</v>
      </c>
      <c r="BC421" s="1005">
        <v>300</v>
      </c>
      <c r="BD421" s="1005">
        <v>260.32</v>
      </c>
      <c r="BE421" s="1005">
        <v>260.32</v>
      </c>
      <c r="BF421" s="1005">
        <v>0.75049999999999994</v>
      </c>
      <c r="BG421" s="1024">
        <f t="shared" si="216"/>
        <v>9.5901405053168645E-2</v>
      </c>
      <c r="BH421" s="1005">
        <v>18574</v>
      </c>
      <c r="BI421" s="1005">
        <f t="shared" si="208"/>
        <v>116207</v>
      </c>
      <c r="BJ421" s="1005">
        <f t="shared" si="209"/>
        <v>0</v>
      </c>
    </row>
    <row r="422" spans="1:62">
      <c r="A422" s="569" t="s">
        <v>2747</v>
      </c>
      <c r="B422" s="1004">
        <v>416</v>
      </c>
      <c r="C422" s="1005" t="s">
        <v>1821</v>
      </c>
      <c r="D422" s="1005" t="s">
        <v>2011</v>
      </c>
      <c r="E422" s="1004" t="s">
        <v>1274</v>
      </c>
      <c r="F422" s="1005" t="s">
        <v>55</v>
      </c>
      <c r="G422" s="1004">
        <v>300</v>
      </c>
      <c r="H422" s="1005">
        <v>195.6</v>
      </c>
      <c r="I422" s="1005">
        <v>240</v>
      </c>
      <c r="J422" s="1005">
        <v>0.96650000000000003</v>
      </c>
      <c r="K422" s="1024">
        <f>+(L422/(24*30*H422))</f>
        <v>0.1248721881390593</v>
      </c>
      <c r="L422" s="1005">
        <v>17586</v>
      </c>
      <c r="M422" s="1005">
        <f t="shared" si="196"/>
        <v>84499</v>
      </c>
      <c r="N422" s="1005">
        <f t="shared" si="197"/>
        <v>0</v>
      </c>
      <c r="O422" s="1005">
        <v>300</v>
      </c>
      <c r="P422" s="1005">
        <v>206.16</v>
      </c>
      <c r="Q422" s="1005">
        <v>240</v>
      </c>
      <c r="R422" s="1005">
        <v>0.93779999999999997</v>
      </c>
      <c r="S422" s="1024">
        <f t="shared" si="217"/>
        <v>0.11432163556022881</v>
      </c>
      <c r="T422" s="1005">
        <v>17535</v>
      </c>
      <c r="U422" s="1005">
        <f t="shared" si="198"/>
        <v>92030</v>
      </c>
      <c r="V422" s="1005">
        <f t="shared" si="199"/>
        <v>0</v>
      </c>
      <c r="W422" s="1005">
        <v>300</v>
      </c>
      <c r="X422" s="1005">
        <v>306.72000000000003</v>
      </c>
      <c r="Y422" s="1005">
        <v>306.72000000000003</v>
      </c>
      <c r="Z422" s="1005">
        <v>0.84850000000000003</v>
      </c>
      <c r="AA422" s="1024">
        <f t="shared" si="218"/>
        <v>0.15646735350373847</v>
      </c>
      <c r="AB422" s="1005">
        <v>34554</v>
      </c>
      <c r="AC422" s="1005">
        <f t="shared" si="200"/>
        <v>132503</v>
      </c>
      <c r="AD422" s="1005">
        <f t="shared" si="201"/>
        <v>0</v>
      </c>
      <c r="AE422" s="1005">
        <v>300</v>
      </c>
      <c r="AF422" s="1005">
        <v>270.48</v>
      </c>
      <c r="AG422" s="1005">
        <v>270.48</v>
      </c>
      <c r="AH422" s="1005">
        <v>0.94889999999999997</v>
      </c>
      <c r="AI422" s="1024">
        <f t="shared" si="219"/>
        <v>0.10899082634456306</v>
      </c>
      <c r="AJ422" s="1005">
        <v>21933</v>
      </c>
      <c r="AK422" s="1005">
        <f t="shared" si="202"/>
        <v>120742</v>
      </c>
      <c r="AL422" s="1005">
        <f t="shared" si="203"/>
        <v>0</v>
      </c>
      <c r="AM422" s="1005">
        <v>300</v>
      </c>
      <c r="AN422" s="1005">
        <v>190.32</v>
      </c>
      <c r="AO422" s="1005">
        <v>240</v>
      </c>
      <c r="AP422" s="1005">
        <v>0.94189999999999996</v>
      </c>
      <c r="AQ422" s="1024">
        <f t="shared" si="220"/>
        <v>0.14301041370052475</v>
      </c>
      <c r="AR422" s="1005">
        <v>20250</v>
      </c>
      <c r="AS422" s="1005">
        <f t="shared" si="204"/>
        <v>84959</v>
      </c>
      <c r="AT422" s="1005">
        <f t="shared" si="205"/>
        <v>0</v>
      </c>
      <c r="AU422" s="1005">
        <v>300</v>
      </c>
      <c r="AV422" s="1005">
        <v>187.2</v>
      </c>
      <c r="AW422" s="1005">
        <v>240</v>
      </c>
      <c r="AX422" s="1005">
        <v>0.96840000000000004</v>
      </c>
      <c r="AY422" s="1024">
        <f t="shared" si="215"/>
        <v>0.11631944444444445</v>
      </c>
      <c r="AZ422" s="1005">
        <v>15678</v>
      </c>
      <c r="BA422" s="1005">
        <f t="shared" si="206"/>
        <v>80870</v>
      </c>
      <c r="BB422" s="1005">
        <f t="shared" si="207"/>
        <v>0</v>
      </c>
      <c r="BC422" s="1005">
        <v>300</v>
      </c>
      <c r="BD422" s="1005">
        <v>191.28</v>
      </c>
      <c r="BE422" s="1005">
        <v>240</v>
      </c>
      <c r="BF422" s="1005">
        <v>0.96919999999999995</v>
      </c>
      <c r="BG422" s="1024">
        <f t="shared" si="216"/>
        <v>0.1411543287327478</v>
      </c>
      <c r="BH422" s="1005">
        <v>20088</v>
      </c>
      <c r="BI422" s="1005">
        <f t="shared" si="208"/>
        <v>85387</v>
      </c>
      <c r="BJ422" s="1005">
        <f t="shared" si="209"/>
        <v>0</v>
      </c>
    </row>
    <row r="423" spans="1:62">
      <c r="A423" s="569" t="s">
        <v>2748</v>
      </c>
      <c r="B423" s="1004">
        <v>417</v>
      </c>
      <c r="C423" s="1005" t="s">
        <v>1721</v>
      </c>
      <c r="D423" s="1005" t="s">
        <v>2011</v>
      </c>
      <c r="E423" s="1004" t="s">
        <v>1274</v>
      </c>
      <c r="F423" s="1005" t="s">
        <v>55</v>
      </c>
      <c r="G423" s="1004">
        <v>300</v>
      </c>
      <c r="H423" s="1005">
        <v>117.6</v>
      </c>
      <c r="I423" s="1005">
        <v>240</v>
      </c>
      <c r="J423" s="1005">
        <v>0.99180000000000001</v>
      </c>
      <c r="K423" s="1024">
        <f>+(L423/(24*30*H423))</f>
        <v>8.4136432350718063E-2</v>
      </c>
      <c r="L423" s="1005">
        <v>7124</v>
      </c>
      <c r="M423" s="1005">
        <f t="shared" si="196"/>
        <v>50803</v>
      </c>
      <c r="N423" s="1005">
        <f t="shared" si="197"/>
        <v>0</v>
      </c>
      <c r="O423" s="1005">
        <v>300</v>
      </c>
      <c r="P423" s="1005">
        <v>112.8</v>
      </c>
      <c r="Q423" s="1005">
        <v>240</v>
      </c>
      <c r="R423" s="1005">
        <v>0.98929999999999996</v>
      </c>
      <c r="S423" s="1024">
        <f t="shared" si="217"/>
        <v>0.1028321131701365</v>
      </c>
      <c r="T423" s="1005">
        <v>8630</v>
      </c>
      <c r="U423" s="1005">
        <f t="shared" si="198"/>
        <v>50354</v>
      </c>
      <c r="V423" s="1005">
        <f t="shared" si="199"/>
        <v>0</v>
      </c>
      <c r="W423" s="1005">
        <v>300</v>
      </c>
      <c r="X423" s="1005">
        <v>115.2</v>
      </c>
      <c r="Y423" s="1005">
        <v>240</v>
      </c>
      <c r="Z423" s="1005">
        <v>0.99529999999999996</v>
      </c>
      <c r="AA423" s="1024">
        <f t="shared" si="218"/>
        <v>8.8300540123456783E-2</v>
      </c>
      <c r="AB423" s="1005">
        <v>7324</v>
      </c>
      <c r="AC423" s="1005">
        <f t="shared" si="200"/>
        <v>49766</v>
      </c>
      <c r="AD423" s="1005">
        <f t="shared" si="201"/>
        <v>0</v>
      </c>
      <c r="AE423" s="1005">
        <v>300</v>
      </c>
      <c r="AF423" s="1005">
        <v>100.48</v>
      </c>
      <c r="AG423" s="1005">
        <v>240</v>
      </c>
      <c r="AH423" s="1005">
        <v>0.98480000000000001</v>
      </c>
      <c r="AI423" s="1024">
        <f t="shared" si="219"/>
        <v>0.16225879220601327</v>
      </c>
      <c r="AJ423" s="1005">
        <v>12130</v>
      </c>
      <c r="AK423" s="1005">
        <f t="shared" si="202"/>
        <v>44854</v>
      </c>
      <c r="AL423" s="1005">
        <f t="shared" si="203"/>
        <v>0</v>
      </c>
      <c r="AM423" s="1005">
        <v>300</v>
      </c>
      <c r="AN423" s="1005">
        <v>120.96</v>
      </c>
      <c r="AO423" s="1005">
        <v>240</v>
      </c>
      <c r="AP423" s="1005">
        <v>0.98450000000000004</v>
      </c>
      <c r="AQ423" s="1024">
        <f t="shared" si="220"/>
        <v>0.14267579791773341</v>
      </c>
      <c r="AR423" s="1005">
        <v>12840</v>
      </c>
      <c r="AS423" s="1005">
        <f t="shared" si="204"/>
        <v>53997</v>
      </c>
      <c r="AT423" s="1005">
        <f t="shared" si="205"/>
        <v>0</v>
      </c>
      <c r="AU423" s="1005">
        <v>300</v>
      </c>
      <c r="AV423" s="1005">
        <v>114.24</v>
      </c>
      <c r="AW423" s="1005">
        <v>240</v>
      </c>
      <c r="AX423" s="1005">
        <v>0.98770000000000002</v>
      </c>
      <c r="AY423" s="1024">
        <f t="shared" si="215"/>
        <v>0.10156493152816681</v>
      </c>
      <c r="AZ423" s="1005">
        <v>8354</v>
      </c>
      <c r="BA423" s="1005">
        <f t="shared" si="206"/>
        <v>49352</v>
      </c>
      <c r="BB423" s="1005">
        <f t="shared" si="207"/>
        <v>0</v>
      </c>
      <c r="BC423" s="1005">
        <v>300</v>
      </c>
      <c r="BD423" s="1005">
        <v>110.4</v>
      </c>
      <c r="BE423" s="1005">
        <v>240</v>
      </c>
      <c r="BF423" s="1005">
        <v>0.98870000000000002</v>
      </c>
      <c r="BG423" s="1024">
        <f t="shared" si="216"/>
        <v>0.15746746922237806</v>
      </c>
      <c r="BH423" s="1005">
        <v>12934</v>
      </c>
      <c r="BI423" s="1005">
        <f t="shared" si="208"/>
        <v>49283</v>
      </c>
      <c r="BJ423" s="1005">
        <f t="shared" si="209"/>
        <v>0</v>
      </c>
    </row>
    <row r="424" spans="1:62">
      <c r="A424" s="569" t="s">
        <v>2749</v>
      </c>
      <c r="B424" s="1004">
        <v>418</v>
      </c>
      <c r="C424" s="1005" t="s">
        <v>615</v>
      </c>
      <c r="D424" s="1005" t="s">
        <v>2203</v>
      </c>
      <c r="E424" s="1004" t="s">
        <v>1274</v>
      </c>
      <c r="F424" s="1005" t="s">
        <v>55</v>
      </c>
      <c r="G424" s="1004">
        <v>300</v>
      </c>
      <c r="H424" s="1005">
        <v>89.52</v>
      </c>
      <c r="I424" s="1005">
        <v>240</v>
      </c>
      <c r="J424" s="1005">
        <v>0.99690000000000001</v>
      </c>
      <c r="K424" s="1024">
        <f>+(L424/(24*30*H424))</f>
        <v>0.15261952636282397</v>
      </c>
      <c r="L424" s="1005">
        <v>9837</v>
      </c>
      <c r="M424" s="1005">
        <f t="shared" si="196"/>
        <v>38673</v>
      </c>
      <c r="N424" s="1005">
        <f t="shared" si="197"/>
        <v>0</v>
      </c>
      <c r="O424" s="1005">
        <v>300</v>
      </c>
      <c r="P424" s="1005">
        <v>32.4</v>
      </c>
      <c r="Q424" s="1005">
        <v>240</v>
      </c>
      <c r="R424" s="1005">
        <v>0.99490000000000001</v>
      </c>
      <c r="S424" s="1024">
        <f t="shared" si="217"/>
        <v>0.34834229390681004</v>
      </c>
      <c r="T424" s="1005">
        <v>8397</v>
      </c>
      <c r="U424" s="1005">
        <f t="shared" si="198"/>
        <v>14463</v>
      </c>
      <c r="V424" s="1005">
        <f t="shared" si="199"/>
        <v>0</v>
      </c>
      <c r="W424" s="1005">
        <v>300</v>
      </c>
      <c r="X424" s="1005">
        <v>55.68</v>
      </c>
      <c r="Y424" s="1005">
        <v>240</v>
      </c>
      <c r="Z424" s="1005">
        <v>0.99229999999999996</v>
      </c>
      <c r="AA424" s="1024">
        <f t="shared" si="218"/>
        <v>0.21394576149425287</v>
      </c>
      <c r="AB424" s="1005">
        <v>8577</v>
      </c>
      <c r="AC424" s="1005">
        <f t="shared" si="200"/>
        <v>24054</v>
      </c>
      <c r="AD424" s="1005">
        <f t="shared" si="201"/>
        <v>0</v>
      </c>
      <c r="AE424" s="1005">
        <v>300</v>
      </c>
      <c r="AF424" s="1005">
        <v>57.84</v>
      </c>
      <c r="AG424" s="1005">
        <v>240</v>
      </c>
      <c r="AH424" s="1005">
        <v>0.98329999999999995</v>
      </c>
      <c r="AI424" s="1024">
        <f t="shared" si="219"/>
        <v>0.15518337571944854</v>
      </c>
      <c r="AJ424" s="1005">
        <v>6678</v>
      </c>
      <c r="AK424" s="1005">
        <f t="shared" si="202"/>
        <v>25820</v>
      </c>
      <c r="AL424" s="1005">
        <f t="shared" si="203"/>
        <v>0</v>
      </c>
      <c r="AM424" s="1005">
        <v>300</v>
      </c>
      <c r="AN424" s="1005">
        <v>11.52</v>
      </c>
      <c r="AO424" s="1005">
        <v>240</v>
      </c>
      <c r="AP424" s="1005">
        <v>0.99250000000000005</v>
      </c>
      <c r="AQ424" s="1024">
        <f t="shared" si="220"/>
        <v>1.2660310259856633</v>
      </c>
      <c r="AR424" s="1005">
        <v>10851</v>
      </c>
      <c r="AS424" s="1005">
        <f t="shared" si="204"/>
        <v>5143</v>
      </c>
      <c r="AT424" s="1005">
        <f t="shared" si="205"/>
        <v>5708</v>
      </c>
      <c r="AU424" s="1005">
        <v>300</v>
      </c>
      <c r="AV424" s="1005">
        <v>36.24</v>
      </c>
      <c r="AW424" s="1005">
        <v>240</v>
      </c>
      <c r="AX424" s="1005">
        <v>0.99199999999999999</v>
      </c>
      <c r="AY424" s="1024">
        <f t="shared" si="215"/>
        <v>0.30387693156732887</v>
      </c>
      <c r="AZ424" s="1005">
        <v>7929</v>
      </c>
      <c r="BA424" s="1005">
        <f t="shared" si="206"/>
        <v>15656</v>
      </c>
      <c r="BB424" s="1005">
        <f t="shared" si="207"/>
        <v>0</v>
      </c>
      <c r="BC424" s="1005">
        <v>300</v>
      </c>
      <c r="BD424" s="1005">
        <v>31.92</v>
      </c>
      <c r="BE424" s="1005">
        <v>240</v>
      </c>
      <c r="BF424" s="1005">
        <v>0.99060000000000004</v>
      </c>
      <c r="BG424" s="1024">
        <f t="shared" si="216"/>
        <v>0.39147768615086104</v>
      </c>
      <c r="BH424" s="1005">
        <v>9297</v>
      </c>
      <c r="BI424" s="1005">
        <f t="shared" si="208"/>
        <v>14249</v>
      </c>
      <c r="BJ424" s="1005">
        <f t="shared" si="209"/>
        <v>0</v>
      </c>
    </row>
    <row r="425" spans="1:62">
      <c r="A425" s="569" t="s">
        <v>2750</v>
      </c>
      <c r="B425" s="1004">
        <v>419</v>
      </c>
      <c r="C425" s="1005" t="s">
        <v>2751</v>
      </c>
      <c r="D425" s="1005" t="s">
        <v>2011</v>
      </c>
      <c r="E425" s="1004" t="s">
        <v>1274</v>
      </c>
      <c r="F425" s="1005" t="s">
        <v>55</v>
      </c>
      <c r="G425" s="1004"/>
      <c r="H425" s="1005"/>
      <c r="I425" s="1005"/>
      <c r="J425" s="1005"/>
      <c r="K425" s="1024">
        <v>0</v>
      </c>
      <c r="L425" s="1005"/>
      <c r="M425" s="1005">
        <f t="shared" si="196"/>
        <v>0</v>
      </c>
      <c r="N425" s="1005">
        <f t="shared" si="197"/>
        <v>0</v>
      </c>
      <c r="O425" s="1005">
        <v>300</v>
      </c>
      <c r="P425" s="1005">
        <v>122.4</v>
      </c>
      <c r="Q425" s="1005">
        <v>240</v>
      </c>
      <c r="R425" s="1005">
        <v>0.98850000000000005</v>
      </c>
      <c r="S425" s="1024">
        <f t="shared" si="217"/>
        <v>0.11826639257853679</v>
      </c>
      <c r="T425" s="1005">
        <v>10770</v>
      </c>
      <c r="U425" s="1005">
        <f t="shared" si="198"/>
        <v>54639</v>
      </c>
      <c r="V425" s="1005">
        <f t="shared" si="199"/>
        <v>0</v>
      </c>
      <c r="W425" s="1005">
        <v>300</v>
      </c>
      <c r="X425" s="1005">
        <v>0.24</v>
      </c>
      <c r="Y425" s="1005">
        <v>240</v>
      </c>
      <c r="Z425" s="1005">
        <v>0.96609999999999996</v>
      </c>
      <c r="AA425" s="1024">
        <f t="shared" si="218"/>
        <v>1.0243055555555556</v>
      </c>
      <c r="AB425" s="1005">
        <v>177</v>
      </c>
      <c r="AC425" s="1005">
        <f t="shared" si="200"/>
        <v>104</v>
      </c>
      <c r="AD425" s="1005">
        <f t="shared" si="201"/>
        <v>73</v>
      </c>
      <c r="AE425" s="1005">
        <v>300</v>
      </c>
      <c r="AF425" s="1005">
        <v>14.16</v>
      </c>
      <c r="AG425" s="1005">
        <v>240</v>
      </c>
      <c r="AH425" s="1005">
        <v>0.56020000000000003</v>
      </c>
      <c r="AI425" s="1024">
        <f t="shared" si="219"/>
        <v>0.12045516675779114</v>
      </c>
      <c r="AJ425" s="1005">
        <v>1269</v>
      </c>
      <c r="AK425" s="1005">
        <f t="shared" si="202"/>
        <v>6321</v>
      </c>
      <c r="AL425" s="1005">
        <f t="shared" si="203"/>
        <v>0</v>
      </c>
      <c r="AM425" s="1005">
        <v>300</v>
      </c>
      <c r="AN425" s="1005">
        <v>132.72</v>
      </c>
      <c r="AO425" s="1005">
        <v>240</v>
      </c>
      <c r="AP425" s="1005">
        <v>0.66590000000000005</v>
      </c>
      <c r="AQ425" s="1024">
        <f t="shared" si="220"/>
        <v>1.3823669524976183E-2</v>
      </c>
      <c r="AR425" s="1005">
        <v>1365</v>
      </c>
      <c r="AS425" s="1005">
        <f t="shared" si="204"/>
        <v>59246</v>
      </c>
      <c r="AT425" s="1005">
        <f t="shared" si="205"/>
        <v>0</v>
      </c>
      <c r="AU425" s="1005">
        <v>300</v>
      </c>
      <c r="AV425" s="1005">
        <v>215.76</v>
      </c>
      <c r="AW425" s="1005">
        <v>240</v>
      </c>
      <c r="AX425" s="1005">
        <v>0.92659999999999998</v>
      </c>
      <c r="AY425" s="1024">
        <f t="shared" si="215"/>
        <v>0.1297545111852676</v>
      </c>
      <c r="AZ425" s="1005">
        <v>20157</v>
      </c>
      <c r="BA425" s="1005">
        <f t="shared" si="206"/>
        <v>93208</v>
      </c>
      <c r="BB425" s="1005">
        <f t="shared" si="207"/>
        <v>0</v>
      </c>
      <c r="BC425" s="1005">
        <v>300</v>
      </c>
      <c r="BD425" s="1005">
        <v>101.04</v>
      </c>
      <c r="BE425" s="1005">
        <v>240</v>
      </c>
      <c r="BF425" s="1005">
        <v>0.83420000000000005</v>
      </c>
      <c r="BG425" s="1024">
        <f t="shared" si="216"/>
        <v>0.10906731284959005</v>
      </c>
      <c r="BH425" s="1005">
        <v>8199</v>
      </c>
      <c r="BI425" s="1005">
        <f t="shared" si="208"/>
        <v>45104</v>
      </c>
      <c r="BJ425" s="1005">
        <f t="shared" si="209"/>
        <v>0</v>
      </c>
    </row>
    <row r="426" spans="1:62">
      <c r="A426" s="569" t="s">
        <v>2752</v>
      </c>
      <c r="B426" s="1004">
        <v>420</v>
      </c>
      <c r="C426" s="1005" t="s">
        <v>980</v>
      </c>
      <c r="D426" s="1005" t="s">
        <v>2011</v>
      </c>
      <c r="E426" s="1004" t="s">
        <v>1274</v>
      </c>
      <c r="F426" s="1005" t="s">
        <v>55</v>
      </c>
      <c r="G426" s="1004">
        <v>300</v>
      </c>
      <c r="H426" s="1005">
        <v>168</v>
      </c>
      <c r="I426" s="1005">
        <v>240</v>
      </c>
      <c r="J426" s="1005">
        <v>0.91549999999999998</v>
      </c>
      <c r="K426" s="1024">
        <f>+(L426/(24*30*H426))</f>
        <v>0.45535714285714285</v>
      </c>
      <c r="L426" s="1005">
        <v>55080</v>
      </c>
      <c r="M426" s="1005">
        <f t="shared" si="196"/>
        <v>72576</v>
      </c>
      <c r="N426" s="1005">
        <f t="shared" si="197"/>
        <v>0</v>
      </c>
      <c r="O426" s="1005">
        <v>300</v>
      </c>
      <c r="P426" s="1005">
        <v>182.4</v>
      </c>
      <c r="Q426" s="1005">
        <v>240</v>
      </c>
      <c r="R426" s="1005">
        <v>0.92010000000000003</v>
      </c>
      <c r="S426" s="1024">
        <f t="shared" si="217"/>
        <v>0.42963591775136767</v>
      </c>
      <c r="T426" s="1005">
        <v>58304</v>
      </c>
      <c r="U426" s="1005">
        <f t="shared" si="198"/>
        <v>81423</v>
      </c>
      <c r="V426" s="1005">
        <f t="shared" si="199"/>
        <v>0</v>
      </c>
      <c r="W426" s="1005">
        <v>300</v>
      </c>
      <c r="X426" s="1005">
        <v>196.96</v>
      </c>
      <c r="Y426" s="1005">
        <v>240</v>
      </c>
      <c r="Z426" s="1005">
        <v>0.89670000000000005</v>
      </c>
      <c r="AA426" s="1024">
        <f t="shared" si="218"/>
        <v>0.2840960375485152</v>
      </c>
      <c r="AB426" s="1005">
        <v>40288</v>
      </c>
      <c r="AC426" s="1005">
        <f t="shared" si="200"/>
        <v>85087</v>
      </c>
      <c r="AD426" s="1005">
        <f t="shared" si="201"/>
        <v>0</v>
      </c>
      <c r="AE426" s="1005">
        <v>300</v>
      </c>
      <c r="AF426" s="1005">
        <v>190.56</v>
      </c>
      <c r="AG426" s="1005">
        <v>240</v>
      </c>
      <c r="AH426" s="1005">
        <v>0.90659999999999996</v>
      </c>
      <c r="AI426" s="1024">
        <f t="shared" si="219"/>
        <v>0.31989755152894012</v>
      </c>
      <c r="AJ426" s="1005">
        <v>45354</v>
      </c>
      <c r="AK426" s="1005">
        <f t="shared" si="202"/>
        <v>85066</v>
      </c>
      <c r="AL426" s="1005">
        <f t="shared" si="203"/>
        <v>0</v>
      </c>
      <c r="AM426" s="1005">
        <v>300</v>
      </c>
      <c r="AN426" s="1005">
        <v>159.52000000000001</v>
      </c>
      <c r="AO426" s="1005">
        <v>240</v>
      </c>
      <c r="AP426" s="1005">
        <v>0.89870000000000005</v>
      </c>
      <c r="AQ426" s="1024">
        <f t="shared" si="220"/>
        <v>0.5822575252639639</v>
      </c>
      <c r="AR426" s="1005">
        <v>69104</v>
      </c>
      <c r="AS426" s="1005">
        <f t="shared" si="204"/>
        <v>71210</v>
      </c>
      <c r="AT426" s="1005">
        <f t="shared" si="205"/>
        <v>0</v>
      </c>
      <c r="AU426" s="1005">
        <v>300</v>
      </c>
      <c r="AV426" s="1005">
        <v>177.12</v>
      </c>
      <c r="AW426" s="1005">
        <v>240</v>
      </c>
      <c r="AX426" s="1005">
        <v>0.39069999999999999</v>
      </c>
      <c r="AY426" s="1024">
        <f t="shared" si="215"/>
        <v>0.10811878952122854</v>
      </c>
      <c r="AZ426" s="1005">
        <v>13788</v>
      </c>
      <c r="BA426" s="1005">
        <f t="shared" si="206"/>
        <v>76516</v>
      </c>
      <c r="BB426" s="1005">
        <f t="shared" si="207"/>
        <v>0</v>
      </c>
      <c r="BC426" s="1005">
        <v>300</v>
      </c>
      <c r="BD426" s="1005">
        <v>81.12</v>
      </c>
      <c r="BE426" s="1005">
        <v>240</v>
      </c>
      <c r="BF426" s="1005">
        <v>0.34610000000000002</v>
      </c>
      <c r="BG426" s="1024">
        <f t="shared" si="216"/>
        <v>0.28011733579351444</v>
      </c>
      <c r="BH426" s="1005">
        <v>16906</v>
      </c>
      <c r="BI426" s="1005">
        <f t="shared" si="208"/>
        <v>36212</v>
      </c>
      <c r="BJ426" s="1005">
        <f t="shared" si="209"/>
        <v>0</v>
      </c>
    </row>
    <row r="427" spans="1:62">
      <c r="A427" s="569" t="s">
        <v>2753</v>
      </c>
      <c r="B427" s="1004">
        <v>421</v>
      </c>
      <c r="C427" s="1005" t="s">
        <v>842</v>
      </c>
      <c r="D427" s="1005" t="s">
        <v>2011</v>
      </c>
      <c r="E427" s="1004" t="s">
        <v>1274</v>
      </c>
      <c r="F427" s="1005" t="s">
        <v>55</v>
      </c>
      <c r="G427" s="1004">
        <v>300</v>
      </c>
      <c r="H427" s="1005">
        <v>177.84</v>
      </c>
      <c r="I427" s="1005">
        <v>240</v>
      </c>
      <c r="J427" s="1005">
        <v>0.90249999999999997</v>
      </c>
      <c r="K427" s="1024">
        <f>+(L427/(24*30*H427))</f>
        <v>3.9665804468436046E-2</v>
      </c>
      <c r="L427" s="1005">
        <v>5079</v>
      </c>
      <c r="M427" s="1005">
        <f t="shared" si="196"/>
        <v>76827</v>
      </c>
      <c r="N427" s="1005">
        <f t="shared" si="197"/>
        <v>0</v>
      </c>
      <c r="O427" s="1005">
        <v>300</v>
      </c>
      <c r="P427" s="1005">
        <v>195.72</v>
      </c>
      <c r="Q427" s="1005">
        <v>240</v>
      </c>
      <c r="R427" s="1005">
        <v>0.90449999999999997</v>
      </c>
      <c r="S427" s="1024">
        <f t="shared" si="217"/>
        <v>0.20723729752180536</v>
      </c>
      <c r="T427" s="1005">
        <v>30177</v>
      </c>
      <c r="U427" s="1005">
        <f t="shared" si="198"/>
        <v>87369</v>
      </c>
      <c r="V427" s="1005">
        <f t="shared" si="199"/>
        <v>0</v>
      </c>
      <c r="W427" s="1005">
        <v>300</v>
      </c>
      <c r="X427" s="1005">
        <v>203.28</v>
      </c>
      <c r="Y427" s="1005">
        <v>240</v>
      </c>
      <c r="Z427" s="1005">
        <v>0.92730000000000001</v>
      </c>
      <c r="AA427" s="1024">
        <f t="shared" si="218"/>
        <v>0.20707617298526387</v>
      </c>
      <c r="AB427" s="1005">
        <v>30308</v>
      </c>
      <c r="AC427" s="1005">
        <f t="shared" si="200"/>
        <v>87817</v>
      </c>
      <c r="AD427" s="1005">
        <f t="shared" si="201"/>
        <v>0</v>
      </c>
      <c r="AE427" s="1005">
        <v>300</v>
      </c>
      <c r="AF427" s="1005">
        <v>194.52</v>
      </c>
      <c r="AG427" s="1005">
        <v>240</v>
      </c>
      <c r="AH427" s="1005">
        <v>0.92490000000000006</v>
      </c>
      <c r="AI427" s="1024">
        <f t="shared" si="219"/>
        <v>0.21691110624664184</v>
      </c>
      <c r="AJ427" s="1005">
        <v>31392</v>
      </c>
      <c r="AK427" s="1005">
        <f t="shared" si="202"/>
        <v>86834</v>
      </c>
      <c r="AL427" s="1005">
        <f t="shared" si="203"/>
        <v>0</v>
      </c>
      <c r="AM427" s="1005">
        <v>300</v>
      </c>
      <c r="AN427" s="1005">
        <v>103.68</v>
      </c>
      <c r="AO427" s="1005">
        <v>240</v>
      </c>
      <c r="AP427" s="1005">
        <v>0.90759999999999996</v>
      </c>
      <c r="AQ427" s="1024">
        <f t="shared" si="220"/>
        <v>0.44958432895260853</v>
      </c>
      <c r="AR427" s="1005">
        <v>34680</v>
      </c>
      <c r="AS427" s="1005">
        <f t="shared" si="204"/>
        <v>46283</v>
      </c>
      <c r="AT427" s="1005">
        <f t="shared" si="205"/>
        <v>0</v>
      </c>
      <c r="AU427" s="1005">
        <v>300</v>
      </c>
      <c r="AV427" s="1005">
        <v>184.56</v>
      </c>
      <c r="AW427" s="1005">
        <v>240</v>
      </c>
      <c r="AX427" s="1005">
        <v>0.90710000000000002</v>
      </c>
      <c r="AY427" s="1024">
        <f t="shared" si="215"/>
        <v>0.22160814911140006</v>
      </c>
      <c r="AZ427" s="1005">
        <v>29448</v>
      </c>
      <c r="BA427" s="1005">
        <f t="shared" si="206"/>
        <v>79730</v>
      </c>
      <c r="BB427" s="1005">
        <f t="shared" si="207"/>
        <v>0</v>
      </c>
      <c r="BC427" s="1005">
        <v>300</v>
      </c>
      <c r="BD427" s="1005">
        <v>166.92</v>
      </c>
      <c r="BE427" s="1005">
        <v>240</v>
      </c>
      <c r="BF427" s="1005">
        <v>0.91839999999999999</v>
      </c>
      <c r="BG427" s="1024">
        <f t="shared" si="216"/>
        <v>0.17466998549301835</v>
      </c>
      <c r="BH427" s="1005">
        <v>21692</v>
      </c>
      <c r="BI427" s="1005">
        <f t="shared" si="208"/>
        <v>74513</v>
      </c>
      <c r="BJ427" s="1005">
        <f t="shared" si="209"/>
        <v>0</v>
      </c>
    </row>
    <row r="428" spans="1:62">
      <c r="A428" s="569" t="s">
        <v>2754</v>
      </c>
      <c r="B428" s="1004">
        <v>422</v>
      </c>
      <c r="C428" s="1005" t="s">
        <v>949</v>
      </c>
      <c r="D428" s="1005" t="s">
        <v>2011</v>
      </c>
      <c r="E428" s="1004" t="s">
        <v>332</v>
      </c>
      <c r="F428" s="1005" t="s">
        <v>55</v>
      </c>
      <c r="G428" s="1004">
        <v>300</v>
      </c>
      <c r="H428" s="1005">
        <v>0</v>
      </c>
      <c r="I428" s="1005">
        <v>240</v>
      </c>
      <c r="J428" s="1005">
        <v>0</v>
      </c>
      <c r="K428" s="1024">
        <v>0</v>
      </c>
      <c r="L428" s="1005">
        <v>0</v>
      </c>
      <c r="M428" s="1005">
        <f t="shared" si="196"/>
        <v>0</v>
      </c>
      <c r="N428" s="1005">
        <f t="shared" si="197"/>
        <v>0</v>
      </c>
      <c r="O428" s="1005">
        <v>300</v>
      </c>
      <c r="P428" s="1005">
        <v>0</v>
      </c>
      <c r="Q428" s="1005">
        <v>240</v>
      </c>
      <c r="R428" s="1005">
        <v>0</v>
      </c>
      <c r="S428" s="1024">
        <v>0</v>
      </c>
      <c r="T428" s="1005">
        <v>0</v>
      </c>
      <c r="U428" s="1005">
        <f t="shared" si="198"/>
        <v>0</v>
      </c>
      <c r="V428" s="1005">
        <f t="shared" si="199"/>
        <v>0</v>
      </c>
      <c r="W428" s="1005">
        <v>300</v>
      </c>
      <c r="X428" s="1005">
        <v>0</v>
      </c>
      <c r="Y428" s="1005">
        <v>240</v>
      </c>
      <c r="Z428" s="1005">
        <v>0</v>
      </c>
      <c r="AA428" s="1024">
        <v>0</v>
      </c>
      <c r="AB428" s="1005">
        <v>0</v>
      </c>
      <c r="AC428" s="1005">
        <f t="shared" si="200"/>
        <v>0</v>
      </c>
      <c r="AD428" s="1005">
        <f t="shared" si="201"/>
        <v>0</v>
      </c>
      <c r="AE428" s="1005">
        <v>300</v>
      </c>
      <c r="AF428" s="1005">
        <v>0</v>
      </c>
      <c r="AG428" s="1005">
        <v>240</v>
      </c>
      <c r="AH428" s="1005">
        <v>0</v>
      </c>
      <c r="AI428" s="1024">
        <v>0</v>
      </c>
      <c r="AJ428" s="1005">
        <v>0</v>
      </c>
      <c r="AK428" s="1005">
        <f t="shared" si="202"/>
        <v>0</v>
      </c>
      <c r="AL428" s="1005">
        <f t="shared" si="203"/>
        <v>0</v>
      </c>
      <c r="AM428" s="1005">
        <v>300</v>
      </c>
      <c r="AN428" s="1005">
        <v>0</v>
      </c>
      <c r="AO428" s="1005">
        <v>240</v>
      </c>
      <c r="AP428" s="1005">
        <v>0</v>
      </c>
      <c r="AQ428" s="1024">
        <v>0</v>
      </c>
      <c r="AR428" s="1005">
        <v>0</v>
      </c>
      <c r="AS428" s="1005">
        <f t="shared" si="204"/>
        <v>0</v>
      </c>
      <c r="AT428" s="1005">
        <f t="shared" si="205"/>
        <v>0</v>
      </c>
      <c r="AU428" s="1005">
        <v>300</v>
      </c>
      <c r="AV428" s="1005">
        <v>0</v>
      </c>
      <c r="AW428" s="1005">
        <v>240</v>
      </c>
      <c r="AX428" s="1005">
        <v>0</v>
      </c>
      <c r="AY428" s="1024">
        <v>0</v>
      </c>
      <c r="AZ428" s="1005">
        <v>0</v>
      </c>
      <c r="BA428" s="1005">
        <f t="shared" si="206"/>
        <v>0</v>
      </c>
      <c r="BB428" s="1005">
        <f t="shared" si="207"/>
        <v>0</v>
      </c>
      <c r="BC428" s="1005">
        <v>300</v>
      </c>
      <c r="BD428" s="1005">
        <v>0</v>
      </c>
      <c r="BE428" s="1005">
        <v>240</v>
      </c>
      <c r="BF428" s="1005">
        <v>0</v>
      </c>
      <c r="BG428" s="1024">
        <v>0</v>
      </c>
      <c r="BH428" s="1005">
        <v>0</v>
      </c>
      <c r="BI428" s="1005">
        <f t="shared" si="208"/>
        <v>0</v>
      </c>
      <c r="BJ428" s="1005">
        <f t="shared" si="209"/>
        <v>0</v>
      </c>
    </row>
    <row r="429" spans="1:62">
      <c r="A429" s="569" t="s">
        <v>2755</v>
      </c>
      <c r="B429" s="1004">
        <v>423</v>
      </c>
      <c r="C429" s="1005" t="s">
        <v>1799</v>
      </c>
      <c r="D429" s="1005" t="s">
        <v>2011</v>
      </c>
      <c r="E429" s="1004" t="s">
        <v>332</v>
      </c>
      <c r="F429" s="1005" t="s">
        <v>55</v>
      </c>
      <c r="G429" s="1004">
        <v>300</v>
      </c>
      <c r="H429" s="1005">
        <v>0</v>
      </c>
      <c r="I429" s="1005">
        <v>240</v>
      </c>
      <c r="J429" s="1005">
        <v>0</v>
      </c>
      <c r="K429" s="1024">
        <v>0</v>
      </c>
      <c r="L429" s="1005">
        <v>0</v>
      </c>
      <c r="M429" s="1005">
        <f t="shared" si="196"/>
        <v>0</v>
      </c>
      <c r="N429" s="1005">
        <f t="shared" si="197"/>
        <v>0</v>
      </c>
      <c r="O429" s="1005">
        <v>300</v>
      </c>
      <c r="P429" s="1005">
        <v>0</v>
      </c>
      <c r="Q429" s="1005">
        <v>240</v>
      </c>
      <c r="R429" s="1005">
        <v>0</v>
      </c>
      <c r="S429" s="1024">
        <v>0</v>
      </c>
      <c r="T429" s="1005">
        <v>0</v>
      </c>
      <c r="U429" s="1005">
        <f t="shared" si="198"/>
        <v>0</v>
      </c>
      <c r="V429" s="1005">
        <f t="shared" si="199"/>
        <v>0</v>
      </c>
      <c r="W429" s="1005">
        <v>300</v>
      </c>
      <c r="X429" s="1005">
        <v>0</v>
      </c>
      <c r="Y429" s="1005">
        <v>240</v>
      </c>
      <c r="Z429" s="1005">
        <v>0</v>
      </c>
      <c r="AA429" s="1024">
        <v>0</v>
      </c>
      <c r="AB429" s="1005">
        <v>0</v>
      </c>
      <c r="AC429" s="1005">
        <f t="shared" si="200"/>
        <v>0</v>
      </c>
      <c r="AD429" s="1005">
        <f t="shared" si="201"/>
        <v>0</v>
      </c>
      <c r="AE429" s="1005">
        <v>300</v>
      </c>
      <c r="AF429" s="1005">
        <v>0</v>
      </c>
      <c r="AG429" s="1005">
        <v>240</v>
      </c>
      <c r="AH429" s="1005">
        <v>0</v>
      </c>
      <c r="AI429" s="1024">
        <v>0</v>
      </c>
      <c r="AJ429" s="1005">
        <v>0</v>
      </c>
      <c r="AK429" s="1005">
        <f t="shared" si="202"/>
        <v>0</v>
      </c>
      <c r="AL429" s="1005">
        <f t="shared" si="203"/>
        <v>0</v>
      </c>
      <c r="AM429" s="1005">
        <v>300</v>
      </c>
      <c r="AN429" s="1005">
        <v>0</v>
      </c>
      <c r="AO429" s="1005">
        <v>240</v>
      </c>
      <c r="AP429" s="1005">
        <v>0</v>
      </c>
      <c r="AQ429" s="1024">
        <v>0</v>
      </c>
      <c r="AR429" s="1005">
        <v>0</v>
      </c>
      <c r="AS429" s="1005">
        <f t="shared" si="204"/>
        <v>0</v>
      </c>
      <c r="AT429" s="1005">
        <f t="shared" si="205"/>
        <v>0</v>
      </c>
      <c r="AU429" s="1005">
        <v>300</v>
      </c>
      <c r="AV429" s="1005">
        <v>0</v>
      </c>
      <c r="AW429" s="1005">
        <v>240</v>
      </c>
      <c r="AX429" s="1005">
        <v>0</v>
      </c>
      <c r="AY429" s="1024">
        <v>0</v>
      </c>
      <c r="AZ429" s="1005">
        <v>0</v>
      </c>
      <c r="BA429" s="1005">
        <f t="shared" si="206"/>
        <v>0</v>
      </c>
      <c r="BB429" s="1005">
        <f t="shared" si="207"/>
        <v>0</v>
      </c>
      <c r="BC429" s="1005">
        <v>300</v>
      </c>
      <c r="BD429" s="1005">
        <v>0</v>
      </c>
      <c r="BE429" s="1005">
        <v>240</v>
      </c>
      <c r="BF429" s="1005">
        <v>0</v>
      </c>
      <c r="BG429" s="1024">
        <v>0</v>
      </c>
      <c r="BH429" s="1005">
        <v>0</v>
      </c>
      <c r="BI429" s="1005">
        <f t="shared" si="208"/>
        <v>0</v>
      </c>
      <c r="BJ429" s="1005">
        <f t="shared" si="209"/>
        <v>0</v>
      </c>
    </row>
    <row r="430" spans="1:62">
      <c r="A430" s="569" t="s">
        <v>2756</v>
      </c>
      <c r="B430" s="1004">
        <v>424</v>
      </c>
      <c r="C430" s="1005" t="s">
        <v>1608</v>
      </c>
      <c r="D430" s="1005" t="s">
        <v>2011</v>
      </c>
      <c r="E430" s="1004" t="s">
        <v>1274</v>
      </c>
      <c r="F430" s="1005" t="s">
        <v>55</v>
      </c>
      <c r="G430" s="1004">
        <v>301</v>
      </c>
      <c r="H430" s="1005">
        <v>276.48</v>
      </c>
      <c r="I430" s="1005">
        <v>276.48</v>
      </c>
      <c r="J430" s="1005">
        <v>0.94840000000000002</v>
      </c>
      <c r="K430" s="1024">
        <f t="shared" ref="K430:K437" si="221">+(L430/(24*30*H430))</f>
        <v>0.38420500578703703</v>
      </c>
      <c r="L430" s="1005">
        <v>76482</v>
      </c>
      <c r="M430" s="1005">
        <f t="shared" si="196"/>
        <v>119439</v>
      </c>
      <c r="N430" s="1005">
        <f t="shared" si="197"/>
        <v>0</v>
      </c>
      <c r="O430" s="1005">
        <v>301</v>
      </c>
      <c r="P430" s="1005">
        <v>254.88</v>
      </c>
      <c r="Q430" s="1005">
        <v>254.88</v>
      </c>
      <c r="R430" s="1005">
        <v>0.95040000000000002</v>
      </c>
      <c r="S430" s="1024">
        <f t="shared" ref="S430:S481" si="222">+(T430/(24*31*P430))</f>
        <v>0.32431454144138672</v>
      </c>
      <c r="T430" s="1005">
        <v>61500</v>
      </c>
      <c r="U430" s="1005">
        <f t="shared" si="198"/>
        <v>113778</v>
      </c>
      <c r="V430" s="1005">
        <f t="shared" si="199"/>
        <v>0</v>
      </c>
      <c r="W430" s="1005">
        <v>301</v>
      </c>
      <c r="X430" s="1005">
        <v>243.6</v>
      </c>
      <c r="Y430" s="1005">
        <v>243.6</v>
      </c>
      <c r="Z430" s="1005">
        <v>0.95789999999999997</v>
      </c>
      <c r="AA430" s="1024">
        <f t="shared" ref="AA430:AA445" si="223">+(AB430/(24*30*X430))</f>
        <v>0.4859742747673782</v>
      </c>
      <c r="AB430" s="1005">
        <v>85236</v>
      </c>
      <c r="AC430" s="1005">
        <f t="shared" si="200"/>
        <v>105235</v>
      </c>
      <c r="AD430" s="1005">
        <f t="shared" si="201"/>
        <v>0</v>
      </c>
      <c r="AE430" s="1005">
        <v>301</v>
      </c>
      <c r="AF430" s="1005">
        <v>247.2</v>
      </c>
      <c r="AG430" s="1005">
        <v>247.2</v>
      </c>
      <c r="AH430" s="1005">
        <v>0.94579999999999997</v>
      </c>
      <c r="AI430" s="1024">
        <f t="shared" ref="AI430:AI460" si="224">+(AJ430/(24*31*AF430))</f>
        <v>0.38870837248146989</v>
      </c>
      <c r="AJ430" s="1005">
        <v>71490</v>
      </c>
      <c r="AK430" s="1005">
        <f t="shared" si="202"/>
        <v>110350</v>
      </c>
      <c r="AL430" s="1005">
        <f t="shared" si="203"/>
        <v>0</v>
      </c>
      <c r="AM430" s="1005">
        <v>301</v>
      </c>
      <c r="AN430" s="1005">
        <v>252.48</v>
      </c>
      <c r="AO430" s="1005">
        <v>252.48</v>
      </c>
      <c r="AP430" s="1005">
        <v>0.9556</v>
      </c>
      <c r="AQ430" s="1024">
        <f t="shared" ref="AQ430:AQ460" si="225">+(AR430/(24*31*AN430))</f>
        <v>0.34876604726276628</v>
      </c>
      <c r="AR430" s="1005">
        <v>65514</v>
      </c>
      <c r="AS430" s="1005">
        <f t="shared" si="204"/>
        <v>112707</v>
      </c>
      <c r="AT430" s="1005">
        <f t="shared" si="205"/>
        <v>0</v>
      </c>
      <c r="AU430" s="1005">
        <v>301</v>
      </c>
      <c r="AV430" s="1005">
        <v>261.12</v>
      </c>
      <c r="AW430" s="1005">
        <v>261.12</v>
      </c>
      <c r="AX430" s="1005">
        <v>0.9637</v>
      </c>
      <c r="AY430" s="1024">
        <f t="shared" ref="AY430:AY460" si="226">+(AZ430/(24*30*AV430))</f>
        <v>0.28832529105392157</v>
      </c>
      <c r="AZ430" s="1005">
        <v>54207</v>
      </c>
      <c r="BA430" s="1005">
        <f t="shared" si="206"/>
        <v>112804</v>
      </c>
      <c r="BB430" s="1005">
        <f t="shared" si="207"/>
        <v>0</v>
      </c>
      <c r="BC430" s="1005">
        <v>301</v>
      </c>
      <c r="BD430" s="1005">
        <v>264.72000000000003</v>
      </c>
      <c r="BE430" s="1005">
        <v>264.72000000000003</v>
      </c>
      <c r="BF430" s="1005">
        <v>0.87980000000000003</v>
      </c>
      <c r="BG430" s="1024">
        <f t="shared" ref="BG430:BG460" si="227">+(BH430/(24*31*BD430))</f>
        <v>0.19868832802035502</v>
      </c>
      <c r="BH430" s="1005">
        <v>39132</v>
      </c>
      <c r="BI430" s="1005">
        <f t="shared" si="208"/>
        <v>118171</v>
      </c>
      <c r="BJ430" s="1005">
        <f t="shared" si="209"/>
        <v>0</v>
      </c>
    </row>
    <row r="431" spans="1:62">
      <c r="A431" s="569" t="s">
        <v>2757</v>
      </c>
      <c r="B431" s="1004">
        <v>425</v>
      </c>
      <c r="C431" s="1005" t="s">
        <v>1902</v>
      </c>
      <c r="D431" s="1005" t="s">
        <v>2051</v>
      </c>
      <c r="E431" s="1004" t="s">
        <v>1274</v>
      </c>
      <c r="F431" s="1005" t="s">
        <v>55</v>
      </c>
      <c r="G431" s="1004">
        <v>303</v>
      </c>
      <c r="H431" s="1005">
        <v>14.4</v>
      </c>
      <c r="I431" s="1005">
        <v>242.4</v>
      </c>
      <c r="J431" s="1005">
        <v>0.5111</v>
      </c>
      <c r="K431" s="1024">
        <f t="shared" si="221"/>
        <v>0.47550154320987653</v>
      </c>
      <c r="L431" s="1005">
        <v>4930</v>
      </c>
      <c r="M431" s="1005">
        <f t="shared" si="196"/>
        <v>6221</v>
      </c>
      <c r="N431" s="1005">
        <f t="shared" si="197"/>
        <v>0</v>
      </c>
      <c r="O431" s="1005">
        <v>303</v>
      </c>
      <c r="P431" s="1005">
        <v>19.600000000000001</v>
      </c>
      <c r="Q431" s="1005">
        <v>242.4</v>
      </c>
      <c r="R431" s="1005">
        <v>0.50290000000000001</v>
      </c>
      <c r="S431" s="1024">
        <f t="shared" si="222"/>
        <v>0.42407285494843094</v>
      </c>
      <c r="T431" s="1005">
        <v>6184</v>
      </c>
      <c r="U431" s="1005">
        <f t="shared" si="198"/>
        <v>8749</v>
      </c>
      <c r="V431" s="1005">
        <f t="shared" si="199"/>
        <v>0</v>
      </c>
      <c r="W431" s="1005">
        <v>303</v>
      </c>
      <c r="X431" s="1005">
        <v>65.44</v>
      </c>
      <c r="Y431" s="1005">
        <v>242.4</v>
      </c>
      <c r="Z431" s="1005">
        <v>0.57220000000000004</v>
      </c>
      <c r="AA431" s="1024">
        <f t="shared" si="223"/>
        <v>0.10518541157294214</v>
      </c>
      <c r="AB431" s="1005">
        <v>4956</v>
      </c>
      <c r="AC431" s="1005">
        <f t="shared" si="200"/>
        <v>28270</v>
      </c>
      <c r="AD431" s="1005">
        <f t="shared" si="201"/>
        <v>0</v>
      </c>
      <c r="AE431" s="1005">
        <v>303</v>
      </c>
      <c r="AF431" s="1005">
        <v>16.96</v>
      </c>
      <c r="AG431" s="1005">
        <v>242.4</v>
      </c>
      <c r="AH431" s="1005">
        <v>0.50160000000000005</v>
      </c>
      <c r="AI431" s="1024">
        <f t="shared" si="224"/>
        <v>0.48564617569486712</v>
      </c>
      <c r="AJ431" s="1005">
        <v>6128</v>
      </c>
      <c r="AK431" s="1005">
        <f t="shared" si="202"/>
        <v>7571</v>
      </c>
      <c r="AL431" s="1005">
        <f t="shared" si="203"/>
        <v>0</v>
      </c>
      <c r="AM431" s="1005">
        <v>303</v>
      </c>
      <c r="AN431" s="1005">
        <v>14.4</v>
      </c>
      <c r="AO431" s="1005">
        <v>242.4</v>
      </c>
      <c r="AP431" s="1005">
        <v>0.39979999999999999</v>
      </c>
      <c r="AQ431" s="1024">
        <f t="shared" si="225"/>
        <v>0.66158900836320189</v>
      </c>
      <c r="AR431" s="1005">
        <v>7088</v>
      </c>
      <c r="AS431" s="1005">
        <f t="shared" si="204"/>
        <v>6428</v>
      </c>
      <c r="AT431" s="1005">
        <f t="shared" si="205"/>
        <v>660</v>
      </c>
      <c r="AU431" s="1005">
        <v>303</v>
      </c>
      <c r="AV431" s="1005">
        <v>14.88</v>
      </c>
      <c r="AW431" s="1005">
        <v>242.4</v>
      </c>
      <c r="AX431" s="1005">
        <v>0.4078</v>
      </c>
      <c r="AY431" s="1024">
        <f t="shared" si="226"/>
        <v>0.4211469534050179</v>
      </c>
      <c r="AZ431" s="1005">
        <v>4512</v>
      </c>
      <c r="BA431" s="1005">
        <f t="shared" si="206"/>
        <v>6428</v>
      </c>
      <c r="BB431" s="1005">
        <f t="shared" si="207"/>
        <v>0</v>
      </c>
      <c r="BC431" s="1005">
        <v>303</v>
      </c>
      <c r="BD431" s="1005">
        <v>14.4</v>
      </c>
      <c r="BE431" s="1005">
        <v>242.4</v>
      </c>
      <c r="BF431" s="1005">
        <v>0.3533</v>
      </c>
      <c r="BG431" s="1024">
        <f t="shared" si="227"/>
        <v>0.69201762246117082</v>
      </c>
      <c r="BH431" s="1005">
        <v>7414</v>
      </c>
      <c r="BI431" s="1005">
        <f t="shared" si="208"/>
        <v>6428</v>
      </c>
      <c r="BJ431" s="1005">
        <f t="shared" si="209"/>
        <v>986</v>
      </c>
    </row>
    <row r="432" spans="1:62">
      <c r="A432" s="569" t="s">
        <v>2758</v>
      </c>
      <c r="B432" s="1004">
        <v>426</v>
      </c>
      <c r="C432" s="1005" t="s">
        <v>1615</v>
      </c>
      <c r="D432" s="1005" t="s">
        <v>2202</v>
      </c>
      <c r="E432" s="1004" t="s">
        <v>1274</v>
      </c>
      <c r="F432" s="1005" t="s">
        <v>55</v>
      </c>
      <c r="G432" s="1004">
        <v>304</v>
      </c>
      <c r="H432" s="1005">
        <v>167.76</v>
      </c>
      <c r="I432" s="1005">
        <v>304</v>
      </c>
      <c r="J432" s="1005">
        <v>0.99019999999999997</v>
      </c>
      <c r="K432" s="1024">
        <f t="shared" si="221"/>
        <v>0.47995151804164682</v>
      </c>
      <c r="L432" s="1005">
        <v>57972</v>
      </c>
      <c r="M432" s="1005">
        <f t="shared" si="196"/>
        <v>72472</v>
      </c>
      <c r="N432" s="1005">
        <f t="shared" si="197"/>
        <v>0</v>
      </c>
      <c r="O432" s="1005">
        <v>304</v>
      </c>
      <c r="P432" s="1005">
        <v>157.91999999999999</v>
      </c>
      <c r="Q432" s="1005">
        <v>304</v>
      </c>
      <c r="R432" s="1005">
        <v>0.99250000000000005</v>
      </c>
      <c r="S432" s="1024">
        <f t="shared" si="222"/>
        <v>0.49090801385756777</v>
      </c>
      <c r="T432" s="1005">
        <v>57678</v>
      </c>
      <c r="U432" s="1005">
        <f t="shared" si="198"/>
        <v>70495</v>
      </c>
      <c r="V432" s="1005">
        <f t="shared" si="199"/>
        <v>0</v>
      </c>
      <c r="W432" s="1005">
        <v>304</v>
      </c>
      <c r="X432" s="1005">
        <v>154.56</v>
      </c>
      <c r="Y432" s="1005">
        <v>304</v>
      </c>
      <c r="Z432" s="1005">
        <v>0.99050000000000005</v>
      </c>
      <c r="AA432" s="1024">
        <f t="shared" si="223"/>
        <v>0.46653942374051072</v>
      </c>
      <c r="AB432" s="1005">
        <v>51918</v>
      </c>
      <c r="AC432" s="1005">
        <f t="shared" si="200"/>
        <v>66770</v>
      </c>
      <c r="AD432" s="1005">
        <f t="shared" si="201"/>
        <v>0</v>
      </c>
      <c r="AE432" s="1005">
        <v>304</v>
      </c>
      <c r="AF432" s="1005">
        <v>152.16</v>
      </c>
      <c r="AG432" s="1005">
        <v>304</v>
      </c>
      <c r="AH432" s="1005">
        <v>0.98180000000000001</v>
      </c>
      <c r="AI432" s="1024">
        <f t="shared" si="224"/>
        <v>0.38886274210508465</v>
      </c>
      <c r="AJ432" s="1005">
        <v>44022</v>
      </c>
      <c r="AK432" s="1005">
        <f t="shared" si="202"/>
        <v>67924</v>
      </c>
      <c r="AL432" s="1005">
        <f t="shared" si="203"/>
        <v>0</v>
      </c>
      <c r="AM432" s="1005">
        <v>304</v>
      </c>
      <c r="AN432" s="1005">
        <v>156.72</v>
      </c>
      <c r="AO432" s="1005">
        <v>304</v>
      </c>
      <c r="AP432" s="1005">
        <v>0.97809999999999997</v>
      </c>
      <c r="AQ432" s="1024">
        <f t="shared" si="225"/>
        <v>0.35037832007772235</v>
      </c>
      <c r="AR432" s="1005">
        <v>40854</v>
      </c>
      <c r="AS432" s="1005">
        <f t="shared" si="204"/>
        <v>69960</v>
      </c>
      <c r="AT432" s="1005">
        <f t="shared" si="205"/>
        <v>0</v>
      </c>
      <c r="AU432" s="1005">
        <v>304</v>
      </c>
      <c r="AV432" s="1005">
        <v>150.96</v>
      </c>
      <c r="AW432" s="1005">
        <v>304</v>
      </c>
      <c r="AX432" s="1005">
        <v>0.99419999999999997</v>
      </c>
      <c r="AY432" s="1024">
        <f t="shared" si="226"/>
        <v>0.38829270446917502</v>
      </c>
      <c r="AZ432" s="1005">
        <v>42204</v>
      </c>
      <c r="BA432" s="1005">
        <f t="shared" si="206"/>
        <v>65215</v>
      </c>
      <c r="BB432" s="1005">
        <f t="shared" si="207"/>
        <v>0</v>
      </c>
      <c r="BC432" s="1005">
        <v>304</v>
      </c>
      <c r="BD432" s="1005">
        <v>154.08000000000001</v>
      </c>
      <c r="BE432" s="1005">
        <v>304</v>
      </c>
      <c r="BF432" s="1005">
        <v>0.97030000000000005</v>
      </c>
      <c r="BG432" s="1024">
        <f t="shared" si="227"/>
        <v>0.3379319080159448</v>
      </c>
      <c r="BH432" s="1005">
        <v>38739</v>
      </c>
      <c r="BI432" s="1005">
        <f t="shared" si="208"/>
        <v>68781</v>
      </c>
      <c r="BJ432" s="1005">
        <f t="shared" si="209"/>
        <v>0</v>
      </c>
    </row>
    <row r="433" spans="1:62">
      <c r="A433" s="569" t="s">
        <v>2759</v>
      </c>
      <c r="B433" s="1004">
        <v>427</v>
      </c>
      <c r="C433" s="1005" t="s">
        <v>1663</v>
      </c>
      <c r="D433" s="1005" t="s">
        <v>2202</v>
      </c>
      <c r="E433" s="1004" t="s">
        <v>1274</v>
      </c>
      <c r="F433" s="1005" t="s">
        <v>55</v>
      </c>
      <c r="G433" s="1004">
        <v>306</v>
      </c>
      <c r="H433" s="1005">
        <v>349.2</v>
      </c>
      <c r="I433" s="1005">
        <v>349.2</v>
      </c>
      <c r="J433" s="1005">
        <v>0.81289999999999996</v>
      </c>
      <c r="K433" s="1024">
        <f t="shared" si="221"/>
        <v>0.39652141402570956</v>
      </c>
      <c r="L433" s="1005">
        <v>99695</v>
      </c>
      <c r="M433" s="1005">
        <f t="shared" si="196"/>
        <v>150854</v>
      </c>
      <c r="N433" s="1005">
        <f t="shared" si="197"/>
        <v>0</v>
      </c>
      <c r="O433" s="1005">
        <v>306</v>
      </c>
      <c r="P433" s="1005">
        <v>265.2</v>
      </c>
      <c r="Q433" s="1005">
        <v>306</v>
      </c>
      <c r="R433" s="1005">
        <v>0.81669999999999998</v>
      </c>
      <c r="S433" s="1024">
        <f t="shared" si="222"/>
        <v>0.44815537877682093</v>
      </c>
      <c r="T433" s="1005">
        <v>88425</v>
      </c>
      <c r="U433" s="1005">
        <f t="shared" si="198"/>
        <v>118385</v>
      </c>
      <c r="V433" s="1005">
        <f t="shared" si="199"/>
        <v>0</v>
      </c>
      <c r="W433" s="1005">
        <v>306</v>
      </c>
      <c r="X433" s="1005">
        <v>271.2</v>
      </c>
      <c r="Y433" s="1005">
        <v>306</v>
      </c>
      <c r="Z433" s="1005">
        <v>0.83</v>
      </c>
      <c r="AA433" s="1024">
        <f t="shared" si="223"/>
        <v>0.44329727958046544</v>
      </c>
      <c r="AB433" s="1005">
        <v>86560</v>
      </c>
      <c r="AC433" s="1005">
        <f t="shared" si="200"/>
        <v>117158</v>
      </c>
      <c r="AD433" s="1005">
        <f t="shared" si="201"/>
        <v>0</v>
      </c>
      <c r="AE433" s="1005">
        <v>306</v>
      </c>
      <c r="AF433" s="1005">
        <v>251.2</v>
      </c>
      <c r="AG433" s="1005">
        <v>306</v>
      </c>
      <c r="AH433" s="1005">
        <v>0.83379999999999999</v>
      </c>
      <c r="AI433" s="1024">
        <f t="shared" si="224"/>
        <v>0.48835482158756255</v>
      </c>
      <c r="AJ433" s="1005">
        <v>91270</v>
      </c>
      <c r="AK433" s="1005">
        <f t="shared" si="202"/>
        <v>112136</v>
      </c>
      <c r="AL433" s="1005">
        <f t="shared" si="203"/>
        <v>0</v>
      </c>
      <c r="AM433" s="1005">
        <v>306</v>
      </c>
      <c r="AN433" s="1005">
        <v>288</v>
      </c>
      <c r="AO433" s="1005">
        <v>306</v>
      </c>
      <c r="AP433" s="1005">
        <v>0.83489999999999998</v>
      </c>
      <c r="AQ433" s="1024">
        <f t="shared" si="225"/>
        <v>0.50218880675029864</v>
      </c>
      <c r="AR433" s="1005">
        <v>107605</v>
      </c>
      <c r="AS433" s="1005">
        <f t="shared" si="204"/>
        <v>128563</v>
      </c>
      <c r="AT433" s="1005">
        <f t="shared" si="205"/>
        <v>0</v>
      </c>
      <c r="AU433" s="1005">
        <v>306</v>
      </c>
      <c r="AV433" s="1005">
        <v>261.60000000000002</v>
      </c>
      <c r="AW433" s="1005">
        <v>306</v>
      </c>
      <c r="AX433" s="1005">
        <v>0.82909999999999995</v>
      </c>
      <c r="AY433" s="1024">
        <f t="shared" si="226"/>
        <v>0.52160316853550792</v>
      </c>
      <c r="AZ433" s="1005">
        <v>98245</v>
      </c>
      <c r="BA433" s="1005">
        <f t="shared" si="206"/>
        <v>113011</v>
      </c>
      <c r="BB433" s="1005">
        <f t="shared" si="207"/>
        <v>0</v>
      </c>
      <c r="BC433" s="1005">
        <v>306</v>
      </c>
      <c r="BD433" s="1005">
        <v>242.4</v>
      </c>
      <c r="BE433" s="1005">
        <v>306</v>
      </c>
      <c r="BF433" s="1005">
        <v>0.81240000000000001</v>
      </c>
      <c r="BG433" s="1024">
        <f t="shared" si="227"/>
        <v>0.55776242946875332</v>
      </c>
      <c r="BH433" s="1005">
        <v>100590</v>
      </c>
      <c r="BI433" s="1005">
        <f t="shared" si="208"/>
        <v>108207</v>
      </c>
      <c r="BJ433" s="1005">
        <f t="shared" si="209"/>
        <v>0</v>
      </c>
    </row>
    <row r="434" spans="1:62">
      <c r="A434" s="569" t="s">
        <v>2760</v>
      </c>
      <c r="B434" s="1004">
        <v>428</v>
      </c>
      <c r="C434" s="1005" t="s">
        <v>2288</v>
      </c>
      <c r="D434" s="1005" t="s">
        <v>2011</v>
      </c>
      <c r="E434" s="1004" t="s">
        <v>1274</v>
      </c>
      <c r="F434" s="1005" t="s">
        <v>55</v>
      </c>
      <c r="G434" s="1004">
        <v>314</v>
      </c>
      <c r="H434" s="1005">
        <v>192</v>
      </c>
      <c r="I434" s="1005">
        <v>251.2</v>
      </c>
      <c r="J434" s="1005">
        <v>0.96150000000000002</v>
      </c>
      <c r="K434" s="1024">
        <f t="shared" si="221"/>
        <v>0.4851128472222222</v>
      </c>
      <c r="L434" s="1005">
        <v>67062</v>
      </c>
      <c r="M434" s="1005">
        <f t="shared" si="196"/>
        <v>82944</v>
      </c>
      <c r="N434" s="1005">
        <f t="shared" si="197"/>
        <v>0</v>
      </c>
      <c r="O434" s="1005">
        <v>314</v>
      </c>
      <c r="P434" s="1005">
        <v>180</v>
      </c>
      <c r="Q434" s="1005">
        <v>251.2</v>
      </c>
      <c r="R434" s="1005">
        <v>0.96350000000000002</v>
      </c>
      <c r="S434" s="1024">
        <f t="shared" si="222"/>
        <v>0.5419802867383513</v>
      </c>
      <c r="T434" s="1005">
        <v>72582</v>
      </c>
      <c r="U434" s="1005">
        <f t="shared" si="198"/>
        <v>80352</v>
      </c>
      <c r="V434" s="1005">
        <f t="shared" si="199"/>
        <v>0</v>
      </c>
      <c r="W434" s="1005">
        <v>314</v>
      </c>
      <c r="X434" s="1005">
        <v>174</v>
      </c>
      <c r="Y434" s="1005">
        <v>251.2</v>
      </c>
      <c r="Z434" s="1005">
        <v>0.95640000000000003</v>
      </c>
      <c r="AA434" s="1024">
        <f t="shared" si="223"/>
        <v>0.52449712643678159</v>
      </c>
      <c r="AB434" s="1005">
        <v>65709</v>
      </c>
      <c r="AC434" s="1005">
        <f t="shared" si="200"/>
        <v>75168</v>
      </c>
      <c r="AD434" s="1005">
        <f t="shared" si="201"/>
        <v>0</v>
      </c>
      <c r="AE434" s="1005">
        <v>314</v>
      </c>
      <c r="AF434" s="1005">
        <v>168</v>
      </c>
      <c r="AG434" s="1005">
        <v>251.2</v>
      </c>
      <c r="AH434" s="1005">
        <v>0.92820000000000003</v>
      </c>
      <c r="AI434" s="1024">
        <f t="shared" si="224"/>
        <v>0.27608966973886329</v>
      </c>
      <c r="AJ434" s="1005">
        <v>34509</v>
      </c>
      <c r="AK434" s="1005">
        <f t="shared" si="202"/>
        <v>74995</v>
      </c>
      <c r="AL434" s="1005">
        <f t="shared" si="203"/>
        <v>0</v>
      </c>
      <c r="AM434" s="1005">
        <v>314</v>
      </c>
      <c r="AN434" s="1005">
        <v>168</v>
      </c>
      <c r="AO434" s="1005">
        <v>251.2</v>
      </c>
      <c r="AP434" s="1005">
        <v>0.94510000000000005</v>
      </c>
      <c r="AQ434" s="1024">
        <f t="shared" si="225"/>
        <v>0.48147081413210446</v>
      </c>
      <c r="AR434" s="1005">
        <v>60180</v>
      </c>
      <c r="AS434" s="1005">
        <f t="shared" si="204"/>
        <v>74995</v>
      </c>
      <c r="AT434" s="1005">
        <f t="shared" si="205"/>
        <v>0</v>
      </c>
      <c r="AU434" s="1005">
        <v>314</v>
      </c>
      <c r="AV434" s="1005">
        <v>180</v>
      </c>
      <c r="AW434" s="1005">
        <v>251.2</v>
      </c>
      <c r="AX434" s="1005">
        <v>0.95930000000000004</v>
      </c>
      <c r="AY434" s="1024">
        <f t="shared" si="226"/>
        <v>0.45564814814814814</v>
      </c>
      <c r="AZ434" s="1005">
        <v>59052</v>
      </c>
      <c r="BA434" s="1005">
        <f t="shared" si="206"/>
        <v>77760</v>
      </c>
      <c r="BB434" s="1005">
        <f t="shared" si="207"/>
        <v>0</v>
      </c>
      <c r="BC434" s="1005">
        <v>314</v>
      </c>
      <c r="BD434" s="1005">
        <v>180.72</v>
      </c>
      <c r="BE434" s="1005">
        <v>251.2</v>
      </c>
      <c r="BF434" s="1005">
        <v>0.97309999999999997</v>
      </c>
      <c r="BG434" s="1024">
        <f t="shared" si="227"/>
        <v>0.76811927915577838</v>
      </c>
      <c r="BH434" s="1005">
        <v>103278</v>
      </c>
      <c r="BI434" s="1005">
        <f t="shared" si="208"/>
        <v>80673</v>
      </c>
      <c r="BJ434" s="1005">
        <f t="shared" si="209"/>
        <v>22605</v>
      </c>
    </row>
    <row r="435" spans="1:62">
      <c r="A435" s="569" t="s">
        <v>2761</v>
      </c>
      <c r="B435" s="1004">
        <v>429</v>
      </c>
      <c r="C435" s="1005" t="s">
        <v>2030</v>
      </c>
      <c r="D435" s="1005" t="s">
        <v>2203</v>
      </c>
      <c r="E435" s="1004" t="s">
        <v>1274</v>
      </c>
      <c r="F435" s="1005" t="s">
        <v>55</v>
      </c>
      <c r="G435" s="1004">
        <v>317</v>
      </c>
      <c r="H435" s="1005">
        <v>120</v>
      </c>
      <c r="I435" s="1005">
        <v>253.6</v>
      </c>
      <c r="J435" s="1005">
        <v>0.99739999999999995</v>
      </c>
      <c r="K435" s="1024">
        <f t="shared" si="221"/>
        <v>0.23576388888888888</v>
      </c>
      <c r="L435" s="1005">
        <v>20370</v>
      </c>
      <c r="M435" s="1005">
        <f t="shared" si="196"/>
        <v>51840</v>
      </c>
      <c r="N435" s="1005">
        <f t="shared" si="197"/>
        <v>0</v>
      </c>
      <c r="O435" s="1005">
        <v>317</v>
      </c>
      <c r="P435" s="1005">
        <v>123.36</v>
      </c>
      <c r="Q435" s="1005">
        <v>253.6</v>
      </c>
      <c r="R435" s="1005">
        <v>0.99870000000000003</v>
      </c>
      <c r="S435" s="1024">
        <f t="shared" si="222"/>
        <v>0.24338678297979166</v>
      </c>
      <c r="T435" s="1005">
        <v>22338</v>
      </c>
      <c r="U435" s="1005">
        <f t="shared" si="198"/>
        <v>55068</v>
      </c>
      <c r="V435" s="1005">
        <f t="shared" si="199"/>
        <v>0</v>
      </c>
      <c r="W435" s="1005">
        <v>317</v>
      </c>
      <c r="X435" s="1005">
        <v>116.64</v>
      </c>
      <c r="Y435" s="1005">
        <v>253.6</v>
      </c>
      <c r="Z435" s="1005">
        <v>0.997</v>
      </c>
      <c r="AA435" s="1024">
        <f t="shared" si="223"/>
        <v>0.20936928440786465</v>
      </c>
      <c r="AB435" s="1005">
        <v>17583</v>
      </c>
      <c r="AC435" s="1005">
        <f t="shared" si="200"/>
        <v>50388</v>
      </c>
      <c r="AD435" s="1005">
        <f t="shared" si="201"/>
        <v>0</v>
      </c>
      <c r="AE435" s="1005">
        <v>317</v>
      </c>
      <c r="AF435" s="1005">
        <v>121.44</v>
      </c>
      <c r="AG435" s="1005">
        <v>253.6</v>
      </c>
      <c r="AH435" s="1005">
        <v>0.99639999999999995</v>
      </c>
      <c r="AI435" s="1024">
        <f t="shared" si="224"/>
        <v>0.23611155382719198</v>
      </c>
      <c r="AJ435" s="1005">
        <v>21333</v>
      </c>
      <c r="AK435" s="1005">
        <f t="shared" si="202"/>
        <v>54211</v>
      </c>
      <c r="AL435" s="1005">
        <f t="shared" si="203"/>
        <v>0</v>
      </c>
      <c r="AM435" s="1005">
        <v>317</v>
      </c>
      <c r="AN435" s="1005">
        <v>126.96</v>
      </c>
      <c r="AO435" s="1005">
        <v>253.6</v>
      </c>
      <c r="AP435" s="1005">
        <v>0.99560000000000004</v>
      </c>
      <c r="AQ435" s="1024">
        <f t="shared" si="225"/>
        <v>0.21291948696058705</v>
      </c>
      <c r="AR435" s="1005">
        <v>20112</v>
      </c>
      <c r="AS435" s="1005">
        <f t="shared" si="204"/>
        <v>56675</v>
      </c>
      <c r="AT435" s="1005">
        <f t="shared" si="205"/>
        <v>0</v>
      </c>
      <c r="AU435" s="1005">
        <v>317</v>
      </c>
      <c r="AV435" s="1005">
        <v>124.56</v>
      </c>
      <c r="AW435" s="1005">
        <v>253.6</v>
      </c>
      <c r="AX435" s="1005">
        <v>0.99650000000000005</v>
      </c>
      <c r="AY435" s="1024">
        <f t="shared" si="226"/>
        <v>0.22539338471419398</v>
      </c>
      <c r="AZ435" s="1005">
        <v>20214</v>
      </c>
      <c r="BA435" s="1005">
        <f t="shared" si="206"/>
        <v>53810</v>
      </c>
      <c r="BB435" s="1005">
        <f t="shared" si="207"/>
        <v>0</v>
      </c>
      <c r="BC435" s="1005">
        <v>317</v>
      </c>
      <c r="BD435" s="1005">
        <v>101.76</v>
      </c>
      <c r="BE435" s="1005">
        <v>253.6</v>
      </c>
      <c r="BF435" s="1005">
        <v>0.99309999999999998</v>
      </c>
      <c r="BG435" s="1024">
        <f t="shared" si="227"/>
        <v>0.23271866757963075</v>
      </c>
      <c r="BH435" s="1005">
        <v>17619</v>
      </c>
      <c r="BI435" s="1005">
        <f t="shared" si="208"/>
        <v>45426</v>
      </c>
      <c r="BJ435" s="1005">
        <f t="shared" si="209"/>
        <v>0</v>
      </c>
    </row>
    <row r="436" spans="1:62">
      <c r="A436" s="569" t="s">
        <v>2762</v>
      </c>
      <c r="B436" s="1004">
        <v>430</v>
      </c>
      <c r="C436" s="1005" t="s">
        <v>1798</v>
      </c>
      <c r="D436" s="1005" t="s">
        <v>2011</v>
      </c>
      <c r="E436" s="1004" t="s">
        <v>1274</v>
      </c>
      <c r="F436" s="1005" t="s">
        <v>55</v>
      </c>
      <c r="G436" s="1004">
        <v>317</v>
      </c>
      <c r="H436" s="1005">
        <v>248.64</v>
      </c>
      <c r="I436" s="1005">
        <v>253.6</v>
      </c>
      <c r="J436" s="1005">
        <v>0.751</v>
      </c>
      <c r="K436" s="1024">
        <f t="shared" si="221"/>
        <v>0.15187620656370657</v>
      </c>
      <c r="L436" s="1005">
        <v>27189</v>
      </c>
      <c r="M436" s="1005">
        <f t="shared" si="196"/>
        <v>107412</v>
      </c>
      <c r="N436" s="1005">
        <f t="shared" si="197"/>
        <v>0</v>
      </c>
      <c r="O436" s="1005">
        <v>317</v>
      </c>
      <c r="P436" s="1005">
        <v>235.44</v>
      </c>
      <c r="Q436" s="1005">
        <v>253.6</v>
      </c>
      <c r="R436" s="1005">
        <v>0.7581</v>
      </c>
      <c r="S436" s="1024">
        <f t="shared" si="222"/>
        <v>0.18520573695921433</v>
      </c>
      <c r="T436" s="1005">
        <v>32442</v>
      </c>
      <c r="U436" s="1005">
        <f t="shared" si="198"/>
        <v>105100</v>
      </c>
      <c r="V436" s="1005">
        <f t="shared" si="199"/>
        <v>0</v>
      </c>
      <c r="W436" s="1005">
        <v>317</v>
      </c>
      <c r="X436" s="1005">
        <v>217.2</v>
      </c>
      <c r="Y436" s="1005">
        <v>253.6</v>
      </c>
      <c r="Z436" s="1005">
        <v>0.75009999999999999</v>
      </c>
      <c r="AA436" s="1024">
        <f t="shared" si="223"/>
        <v>0.1443562001227747</v>
      </c>
      <c r="AB436" s="1005">
        <v>22575</v>
      </c>
      <c r="AC436" s="1005">
        <f t="shared" si="200"/>
        <v>93830</v>
      </c>
      <c r="AD436" s="1005">
        <f t="shared" si="201"/>
        <v>0</v>
      </c>
      <c r="AE436" s="1005">
        <v>317</v>
      </c>
      <c r="AF436" s="1005">
        <v>165.12</v>
      </c>
      <c r="AG436" s="1005">
        <v>253.6</v>
      </c>
      <c r="AH436" s="1005">
        <v>0.6865</v>
      </c>
      <c r="AI436" s="1024">
        <f t="shared" si="224"/>
        <v>4.8303091397849461E-2</v>
      </c>
      <c r="AJ436" s="1005">
        <v>5934</v>
      </c>
      <c r="AK436" s="1005">
        <f t="shared" si="202"/>
        <v>73710</v>
      </c>
      <c r="AL436" s="1005">
        <f t="shared" si="203"/>
        <v>0</v>
      </c>
      <c r="AM436" s="1005">
        <v>317</v>
      </c>
      <c r="AN436" s="1005">
        <v>27.84</v>
      </c>
      <c r="AO436" s="1005">
        <v>253.6</v>
      </c>
      <c r="AP436" s="1005">
        <v>0.64439999999999997</v>
      </c>
      <c r="AQ436" s="1024">
        <f t="shared" si="225"/>
        <v>0.11934556915090842</v>
      </c>
      <c r="AR436" s="1005">
        <v>2472</v>
      </c>
      <c r="AS436" s="1005">
        <f t="shared" si="204"/>
        <v>12428</v>
      </c>
      <c r="AT436" s="1005">
        <f t="shared" si="205"/>
        <v>0</v>
      </c>
      <c r="AU436" s="1005">
        <v>317</v>
      </c>
      <c r="AV436" s="1005">
        <v>28.32</v>
      </c>
      <c r="AW436" s="1005">
        <v>253.6</v>
      </c>
      <c r="AX436" s="1005">
        <v>0.64049999999999996</v>
      </c>
      <c r="AY436" s="1024">
        <f t="shared" si="226"/>
        <v>0.1015183615819209</v>
      </c>
      <c r="AZ436" s="1005">
        <v>2070</v>
      </c>
      <c r="BA436" s="1005">
        <f t="shared" si="206"/>
        <v>12234</v>
      </c>
      <c r="BB436" s="1005">
        <f t="shared" si="207"/>
        <v>0</v>
      </c>
      <c r="BC436" s="1005">
        <v>317</v>
      </c>
      <c r="BD436" s="1005">
        <v>203.28</v>
      </c>
      <c r="BE436" s="1005">
        <v>253.6</v>
      </c>
      <c r="BF436" s="1005">
        <v>0.6512</v>
      </c>
      <c r="BG436" s="1024">
        <f t="shared" si="227"/>
        <v>4.7150125046019474E-2</v>
      </c>
      <c r="BH436" s="1005">
        <v>7131</v>
      </c>
      <c r="BI436" s="1005">
        <f t="shared" si="208"/>
        <v>90744</v>
      </c>
      <c r="BJ436" s="1005">
        <f t="shared" si="209"/>
        <v>0</v>
      </c>
    </row>
    <row r="437" spans="1:62">
      <c r="A437" s="569" t="s">
        <v>2763</v>
      </c>
      <c r="B437" s="1004">
        <v>431</v>
      </c>
      <c r="C437" s="1005" t="s">
        <v>2037</v>
      </c>
      <c r="D437" s="1005" t="s">
        <v>2051</v>
      </c>
      <c r="E437" s="1004" t="s">
        <v>1274</v>
      </c>
      <c r="F437" s="1005" t="s">
        <v>55</v>
      </c>
      <c r="G437" s="1004">
        <v>322</v>
      </c>
      <c r="H437" s="1005">
        <v>108</v>
      </c>
      <c r="I437" s="1005">
        <v>257.60000000000002</v>
      </c>
      <c r="J437" s="1005">
        <v>0.99050000000000005</v>
      </c>
      <c r="K437" s="1024">
        <f t="shared" si="221"/>
        <v>0.13078703703703703</v>
      </c>
      <c r="L437" s="1005">
        <v>10170</v>
      </c>
      <c r="M437" s="1005">
        <f t="shared" si="196"/>
        <v>46656</v>
      </c>
      <c r="N437" s="1005">
        <f t="shared" si="197"/>
        <v>0</v>
      </c>
      <c r="O437" s="1005">
        <v>322</v>
      </c>
      <c r="P437" s="1005">
        <v>90</v>
      </c>
      <c r="Q437" s="1005">
        <v>257.60000000000002</v>
      </c>
      <c r="R437" s="1005">
        <v>0.98580000000000001</v>
      </c>
      <c r="S437" s="1024">
        <f t="shared" si="222"/>
        <v>0.1388888888888889</v>
      </c>
      <c r="T437" s="1005">
        <v>9300</v>
      </c>
      <c r="U437" s="1005">
        <f t="shared" si="198"/>
        <v>40176</v>
      </c>
      <c r="V437" s="1005">
        <f t="shared" si="199"/>
        <v>0</v>
      </c>
      <c r="W437" s="1005">
        <v>322</v>
      </c>
      <c r="X437" s="1005">
        <v>117.6</v>
      </c>
      <c r="Y437" s="1005">
        <v>257.60000000000002</v>
      </c>
      <c r="Z437" s="1005">
        <v>0.97260000000000002</v>
      </c>
      <c r="AA437" s="1024">
        <f t="shared" si="223"/>
        <v>0.14384920634920634</v>
      </c>
      <c r="AB437" s="1005">
        <v>12180</v>
      </c>
      <c r="AC437" s="1005">
        <f t="shared" si="200"/>
        <v>50803</v>
      </c>
      <c r="AD437" s="1005">
        <f t="shared" si="201"/>
        <v>0</v>
      </c>
      <c r="AE437" s="1005">
        <v>322</v>
      </c>
      <c r="AF437" s="1005">
        <v>157.68</v>
      </c>
      <c r="AG437" s="1005">
        <v>257.60000000000002</v>
      </c>
      <c r="AH437" s="1005">
        <v>0.96930000000000005</v>
      </c>
      <c r="AI437" s="1024">
        <f t="shared" si="224"/>
        <v>7.1653900918151908E-2</v>
      </c>
      <c r="AJ437" s="1005">
        <v>8406</v>
      </c>
      <c r="AK437" s="1005">
        <f t="shared" si="202"/>
        <v>70388</v>
      </c>
      <c r="AL437" s="1005">
        <f t="shared" si="203"/>
        <v>0</v>
      </c>
      <c r="AM437" s="1005">
        <v>322</v>
      </c>
      <c r="AN437" s="1005">
        <v>104.4</v>
      </c>
      <c r="AO437" s="1005">
        <v>257.60000000000002</v>
      </c>
      <c r="AP437" s="1005">
        <v>0.97529999999999994</v>
      </c>
      <c r="AQ437" s="1024">
        <f t="shared" si="225"/>
        <v>0.13780744036583858</v>
      </c>
      <c r="AR437" s="1005">
        <v>10704</v>
      </c>
      <c r="AS437" s="1005">
        <f t="shared" si="204"/>
        <v>46604</v>
      </c>
      <c r="AT437" s="1005">
        <f t="shared" si="205"/>
        <v>0</v>
      </c>
      <c r="AU437" s="1005">
        <v>322</v>
      </c>
      <c r="AV437" s="1005">
        <v>102.96</v>
      </c>
      <c r="AW437" s="1005">
        <v>257.60000000000002</v>
      </c>
      <c r="AX437" s="1005">
        <v>0.98029999999999995</v>
      </c>
      <c r="AY437" s="1024">
        <f t="shared" si="226"/>
        <v>0.10092916342916343</v>
      </c>
      <c r="AZ437" s="1005">
        <v>7482</v>
      </c>
      <c r="BA437" s="1005">
        <f t="shared" si="206"/>
        <v>44479</v>
      </c>
      <c r="BB437" s="1005">
        <f t="shared" si="207"/>
        <v>0</v>
      </c>
      <c r="BC437" s="1005">
        <v>322</v>
      </c>
      <c r="BD437" s="1005">
        <v>19.920000000000002</v>
      </c>
      <c r="BE437" s="1005">
        <v>257.60000000000002</v>
      </c>
      <c r="BF437" s="1005">
        <v>0.96530000000000005</v>
      </c>
      <c r="BG437" s="1024">
        <f t="shared" si="227"/>
        <v>0.64228688949345769</v>
      </c>
      <c r="BH437" s="1005">
        <v>9519</v>
      </c>
      <c r="BI437" s="1005">
        <f t="shared" si="208"/>
        <v>8892</v>
      </c>
      <c r="BJ437" s="1005">
        <f t="shared" si="209"/>
        <v>627</v>
      </c>
    </row>
    <row r="438" spans="1:62">
      <c r="A438" s="569" t="s">
        <v>2764</v>
      </c>
      <c r="B438" s="1004">
        <v>432</v>
      </c>
      <c r="C438" s="1005" t="s">
        <v>2765</v>
      </c>
      <c r="D438" s="1005" t="s">
        <v>2011</v>
      </c>
      <c r="E438" s="1004" t="s">
        <v>1274</v>
      </c>
      <c r="F438" s="1005" t="s">
        <v>55</v>
      </c>
      <c r="G438" s="1004"/>
      <c r="H438" s="1005"/>
      <c r="I438" s="1005"/>
      <c r="J438" s="1005"/>
      <c r="K438" s="1024">
        <v>0</v>
      </c>
      <c r="L438" s="1005"/>
      <c r="M438" s="1005">
        <f t="shared" si="196"/>
        <v>0</v>
      </c>
      <c r="N438" s="1005">
        <f t="shared" si="197"/>
        <v>0</v>
      </c>
      <c r="O438" s="1005">
        <v>328</v>
      </c>
      <c r="P438" s="1005">
        <v>176.32</v>
      </c>
      <c r="Q438" s="1005">
        <v>262.39999999999998</v>
      </c>
      <c r="R438" s="1005">
        <v>0.78269999999999995</v>
      </c>
      <c r="S438" s="1024">
        <f t="shared" si="222"/>
        <v>0.22844583650449821</v>
      </c>
      <c r="T438" s="1005">
        <v>29968</v>
      </c>
      <c r="U438" s="1005">
        <f t="shared" si="198"/>
        <v>78709</v>
      </c>
      <c r="V438" s="1005">
        <f t="shared" si="199"/>
        <v>0</v>
      </c>
      <c r="W438" s="1005">
        <v>328</v>
      </c>
      <c r="X438" s="1005">
        <v>329.12</v>
      </c>
      <c r="Y438" s="1005">
        <v>329.12</v>
      </c>
      <c r="Z438" s="1005">
        <v>0.77139999999999997</v>
      </c>
      <c r="AA438" s="1024">
        <f t="shared" si="223"/>
        <v>0.52118781396856262</v>
      </c>
      <c r="AB438" s="1005">
        <v>123504</v>
      </c>
      <c r="AC438" s="1005">
        <f t="shared" si="200"/>
        <v>142180</v>
      </c>
      <c r="AD438" s="1005">
        <f t="shared" si="201"/>
        <v>0</v>
      </c>
      <c r="AE438" s="1005">
        <v>328</v>
      </c>
      <c r="AF438" s="1005">
        <v>346.72</v>
      </c>
      <c r="AG438" s="1005">
        <v>346.72</v>
      </c>
      <c r="AH438" s="1005">
        <v>0.75349999999999995</v>
      </c>
      <c r="AI438" s="1024">
        <f t="shared" si="224"/>
        <v>0.35674567436275312</v>
      </c>
      <c r="AJ438" s="1005">
        <v>92026</v>
      </c>
      <c r="AK438" s="1005">
        <f t="shared" si="202"/>
        <v>154776</v>
      </c>
      <c r="AL438" s="1005">
        <f t="shared" si="203"/>
        <v>0</v>
      </c>
      <c r="AM438" s="1005">
        <v>328</v>
      </c>
      <c r="AN438" s="1005">
        <v>175.36</v>
      </c>
      <c r="AO438" s="1005">
        <v>262.39999999999998</v>
      </c>
      <c r="AP438" s="1005">
        <v>0.749</v>
      </c>
      <c r="AQ438" s="1024">
        <f t="shared" si="225"/>
        <v>0.25195481123930613</v>
      </c>
      <c r="AR438" s="1005">
        <v>32872</v>
      </c>
      <c r="AS438" s="1005">
        <f t="shared" si="204"/>
        <v>78281</v>
      </c>
      <c r="AT438" s="1005">
        <f t="shared" si="205"/>
        <v>0</v>
      </c>
      <c r="AU438" s="1005">
        <v>328</v>
      </c>
      <c r="AV438" s="1005">
        <v>175.2</v>
      </c>
      <c r="AW438" s="1005">
        <v>262.39999999999998</v>
      </c>
      <c r="AX438" s="1005">
        <v>0.76859999999999995</v>
      </c>
      <c r="AY438" s="1024">
        <f t="shared" si="226"/>
        <v>0.18957699137493661</v>
      </c>
      <c r="AZ438" s="1005">
        <v>23914</v>
      </c>
      <c r="BA438" s="1005">
        <f t="shared" si="206"/>
        <v>75686</v>
      </c>
      <c r="BB438" s="1005">
        <f t="shared" si="207"/>
        <v>0</v>
      </c>
      <c r="BC438" s="1005">
        <v>328</v>
      </c>
      <c r="BD438" s="1005">
        <v>163.04</v>
      </c>
      <c r="BE438" s="1005">
        <v>262.39999999999998</v>
      </c>
      <c r="BF438" s="1005">
        <v>0.76219999999999999</v>
      </c>
      <c r="BG438" s="1024">
        <f t="shared" si="227"/>
        <v>0.2068725136387139</v>
      </c>
      <c r="BH438" s="1005">
        <v>25094</v>
      </c>
      <c r="BI438" s="1005">
        <f t="shared" si="208"/>
        <v>72781</v>
      </c>
      <c r="BJ438" s="1005">
        <f t="shared" si="209"/>
        <v>0</v>
      </c>
    </row>
    <row r="439" spans="1:62">
      <c r="A439" s="569" t="s">
        <v>2766</v>
      </c>
      <c r="B439" s="1004">
        <v>433</v>
      </c>
      <c r="C439" s="1005" t="s">
        <v>740</v>
      </c>
      <c r="D439" s="1005" t="s">
        <v>2054</v>
      </c>
      <c r="E439" s="1004" t="s">
        <v>1274</v>
      </c>
      <c r="F439" s="1005" t="s">
        <v>55</v>
      </c>
      <c r="G439" s="1004">
        <v>329</v>
      </c>
      <c r="H439" s="1005">
        <v>272.88</v>
      </c>
      <c r="I439" s="1005">
        <v>329</v>
      </c>
      <c r="J439" s="1005">
        <v>0.89510000000000001</v>
      </c>
      <c r="K439" s="1024">
        <f t="shared" ref="K439:K448" si="228">+(L439/(24*30*H439))</f>
        <v>0.30296182286067952</v>
      </c>
      <c r="L439" s="1005">
        <v>59524</v>
      </c>
      <c r="M439" s="1005">
        <f t="shared" si="196"/>
        <v>117884</v>
      </c>
      <c r="N439" s="1005">
        <f t="shared" si="197"/>
        <v>0</v>
      </c>
      <c r="O439" s="1005">
        <v>329</v>
      </c>
      <c r="P439" s="1005">
        <v>292.32</v>
      </c>
      <c r="Q439" s="1005">
        <v>329</v>
      </c>
      <c r="R439" s="1005">
        <v>0.89319999999999999</v>
      </c>
      <c r="S439" s="1024">
        <f t="shared" si="222"/>
        <v>0.39590579774117041</v>
      </c>
      <c r="T439" s="1005">
        <v>86104</v>
      </c>
      <c r="U439" s="1005">
        <f t="shared" si="198"/>
        <v>130492</v>
      </c>
      <c r="V439" s="1005">
        <f t="shared" si="199"/>
        <v>0</v>
      </c>
      <c r="W439" s="1005">
        <v>329</v>
      </c>
      <c r="X439" s="1005">
        <v>372</v>
      </c>
      <c r="Y439" s="1005">
        <v>372</v>
      </c>
      <c r="Z439" s="1005">
        <v>0.84830000000000005</v>
      </c>
      <c r="AA439" s="1024">
        <f t="shared" si="223"/>
        <v>0.39895459976105135</v>
      </c>
      <c r="AB439" s="1005">
        <v>106856</v>
      </c>
      <c r="AC439" s="1005">
        <f t="shared" si="200"/>
        <v>160704</v>
      </c>
      <c r="AD439" s="1005">
        <f t="shared" si="201"/>
        <v>0</v>
      </c>
      <c r="AE439" s="1005">
        <v>329</v>
      </c>
      <c r="AF439" s="1005">
        <v>334.4</v>
      </c>
      <c r="AG439" s="1005">
        <v>334.4</v>
      </c>
      <c r="AH439" s="1005">
        <v>0.89739999999999998</v>
      </c>
      <c r="AI439" s="1024">
        <f t="shared" si="224"/>
        <v>0.2631900499048207</v>
      </c>
      <c r="AJ439" s="1005">
        <v>65480</v>
      </c>
      <c r="AK439" s="1005">
        <f t="shared" si="202"/>
        <v>149276</v>
      </c>
      <c r="AL439" s="1005">
        <f t="shared" si="203"/>
        <v>0</v>
      </c>
      <c r="AM439" s="1005">
        <v>329</v>
      </c>
      <c r="AN439" s="1005">
        <v>250.72</v>
      </c>
      <c r="AO439" s="1005">
        <v>329</v>
      </c>
      <c r="AP439" s="1005">
        <v>0.90129999999999999</v>
      </c>
      <c r="AQ439" s="1024">
        <f t="shared" si="225"/>
        <v>0.33288001523354677</v>
      </c>
      <c r="AR439" s="1005">
        <v>62094</v>
      </c>
      <c r="AS439" s="1005">
        <f t="shared" si="204"/>
        <v>111921</v>
      </c>
      <c r="AT439" s="1005">
        <f t="shared" si="205"/>
        <v>0</v>
      </c>
      <c r="AU439" s="1005">
        <v>329</v>
      </c>
      <c r="AV439" s="1005">
        <v>203.52</v>
      </c>
      <c r="AW439" s="1005">
        <v>329</v>
      </c>
      <c r="AX439" s="1005">
        <v>0.90990000000000004</v>
      </c>
      <c r="AY439" s="1024">
        <f t="shared" si="226"/>
        <v>0.32810043238993714</v>
      </c>
      <c r="AZ439" s="1005">
        <v>48078</v>
      </c>
      <c r="BA439" s="1005">
        <f t="shared" si="206"/>
        <v>87921</v>
      </c>
      <c r="BB439" s="1005">
        <f t="shared" si="207"/>
        <v>0</v>
      </c>
      <c r="BC439" s="1005">
        <v>329</v>
      </c>
      <c r="BD439" s="1005">
        <v>260.64</v>
      </c>
      <c r="BE439" s="1005">
        <v>329</v>
      </c>
      <c r="BF439" s="1005">
        <v>0.87849999999999995</v>
      </c>
      <c r="BG439" s="1024">
        <f t="shared" si="227"/>
        <v>0.44661569205990875</v>
      </c>
      <c r="BH439" s="1005">
        <v>86606</v>
      </c>
      <c r="BI439" s="1005">
        <f t="shared" si="208"/>
        <v>116350</v>
      </c>
      <c r="BJ439" s="1005">
        <f t="shared" si="209"/>
        <v>0</v>
      </c>
    </row>
    <row r="440" spans="1:62">
      <c r="A440" s="569" t="s">
        <v>2767</v>
      </c>
      <c r="B440" s="1004">
        <v>434</v>
      </c>
      <c r="C440" s="1005" t="s">
        <v>1933</v>
      </c>
      <c r="D440" s="1005" t="s">
        <v>2214</v>
      </c>
      <c r="E440" s="1004" t="s">
        <v>1274</v>
      </c>
      <c r="F440" s="1005" t="s">
        <v>55</v>
      </c>
      <c r="G440" s="1004">
        <v>330</v>
      </c>
      <c r="H440" s="1005">
        <v>112.88</v>
      </c>
      <c r="I440" s="1005">
        <v>264</v>
      </c>
      <c r="J440" s="1005">
        <v>0.78900000000000003</v>
      </c>
      <c r="K440" s="1024">
        <f t="shared" si="228"/>
        <v>0.37170741790692186</v>
      </c>
      <c r="L440" s="1005">
        <v>30210</v>
      </c>
      <c r="M440" s="1005">
        <f t="shared" si="196"/>
        <v>48764</v>
      </c>
      <c r="N440" s="1005">
        <f t="shared" si="197"/>
        <v>0</v>
      </c>
      <c r="O440" s="1005">
        <v>330</v>
      </c>
      <c r="P440" s="1005">
        <v>102.72</v>
      </c>
      <c r="Q440" s="1005">
        <v>264</v>
      </c>
      <c r="R440" s="1005">
        <v>0.70750000000000002</v>
      </c>
      <c r="S440" s="1024">
        <f t="shared" si="222"/>
        <v>0.2725725848323452</v>
      </c>
      <c r="T440" s="1005">
        <v>20831</v>
      </c>
      <c r="U440" s="1005">
        <f t="shared" si="198"/>
        <v>45854</v>
      </c>
      <c r="V440" s="1005">
        <f t="shared" si="199"/>
        <v>0</v>
      </c>
      <c r="W440" s="1005">
        <v>330</v>
      </c>
      <c r="X440" s="1005">
        <v>51.84</v>
      </c>
      <c r="Y440" s="1005">
        <v>264</v>
      </c>
      <c r="Z440" s="1005">
        <v>0.62829999999999997</v>
      </c>
      <c r="AA440" s="1024">
        <f t="shared" si="223"/>
        <v>0.41002229080932784</v>
      </c>
      <c r="AB440" s="1005">
        <v>15304</v>
      </c>
      <c r="AC440" s="1005">
        <f t="shared" si="200"/>
        <v>22395</v>
      </c>
      <c r="AD440" s="1005">
        <f t="shared" si="201"/>
        <v>0</v>
      </c>
      <c r="AE440" s="1005">
        <v>330</v>
      </c>
      <c r="AF440" s="1005">
        <v>83.52</v>
      </c>
      <c r="AG440" s="1005">
        <v>264</v>
      </c>
      <c r="AH440" s="1005">
        <v>0.60489999999999999</v>
      </c>
      <c r="AI440" s="1024">
        <f t="shared" si="224"/>
        <v>0.24717214085609526</v>
      </c>
      <c r="AJ440" s="1005">
        <v>15359</v>
      </c>
      <c r="AK440" s="1005">
        <f t="shared" si="202"/>
        <v>37283</v>
      </c>
      <c r="AL440" s="1005">
        <f t="shared" si="203"/>
        <v>0</v>
      </c>
      <c r="AM440" s="1005">
        <v>330</v>
      </c>
      <c r="AN440" s="1005">
        <v>36</v>
      </c>
      <c r="AO440" s="1005">
        <v>264</v>
      </c>
      <c r="AP440" s="1005">
        <v>0.59919999999999995</v>
      </c>
      <c r="AQ440" s="1024">
        <f t="shared" si="225"/>
        <v>0.51523297491039421</v>
      </c>
      <c r="AR440" s="1005">
        <v>13800</v>
      </c>
      <c r="AS440" s="1005">
        <f t="shared" si="204"/>
        <v>16070</v>
      </c>
      <c r="AT440" s="1005">
        <f t="shared" si="205"/>
        <v>0</v>
      </c>
      <c r="AU440" s="1005">
        <v>330</v>
      </c>
      <c r="AV440" s="1005">
        <v>45.76</v>
      </c>
      <c r="AW440" s="1005">
        <v>264</v>
      </c>
      <c r="AX440" s="1005">
        <v>0.60740000000000005</v>
      </c>
      <c r="AY440" s="1024">
        <f t="shared" si="226"/>
        <v>0.34873980186480191</v>
      </c>
      <c r="AZ440" s="1005">
        <v>11490</v>
      </c>
      <c r="BA440" s="1005">
        <f t="shared" si="206"/>
        <v>19768</v>
      </c>
      <c r="BB440" s="1005">
        <f t="shared" si="207"/>
        <v>0</v>
      </c>
      <c r="BC440" s="1005">
        <v>330</v>
      </c>
      <c r="BD440" s="1005">
        <v>50.32</v>
      </c>
      <c r="BE440" s="1005">
        <v>264</v>
      </c>
      <c r="BF440" s="1005">
        <v>0.60340000000000005</v>
      </c>
      <c r="BG440" s="1024">
        <f t="shared" si="227"/>
        <v>0.40301212027967243</v>
      </c>
      <c r="BH440" s="1005">
        <v>15088</v>
      </c>
      <c r="BI440" s="1005">
        <f t="shared" si="208"/>
        <v>22463</v>
      </c>
      <c r="BJ440" s="1005">
        <f t="shared" si="209"/>
        <v>0</v>
      </c>
    </row>
    <row r="441" spans="1:62">
      <c r="A441" s="569" t="s">
        <v>2768</v>
      </c>
      <c r="B441" s="1004">
        <v>435</v>
      </c>
      <c r="C441" s="1005" t="s">
        <v>1903</v>
      </c>
      <c r="D441" s="1005" t="s">
        <v>2203</v>
      </c>
      <c r="E441" s="1004" t="s">
        <v>1274</v>
      </c>
      <c r="F441" s="1005" t="s">
        <v>55</v>
      </c>
      <c r="G441" s="1004">
        <v>333</v>
      </c>
      <c r="H441" s="1005">
        <v>108.96</v>
      </c>
      <c r="I441" s="1005">
        <v>266.39999999999998</v>
      </c>
      <c r="J441" s="1005">
        <v>0.98640000000000005</v>
      </c>
      <c r="K441" s="1024">
        <f t="shared" si="228"/>
        <v>0.49684389786262034</v>
      </c>
      <c r="L441" s="1005">
        <v>38978</v>
      </c>
      <c r="M441" s="1005">
        <f t="shared" si="196"/>
        <v>47071</v>
      </c>
      <c r="N441" s="1005">
        <f t="shared" si="197"/>
        <v>0</v>
      </c>
      <c r="O441" s="1005">
        <v>333</v>
      </c>
      <c r="P441" s="1005">
        <v>109.6</v>
      </c>
      <c r="Q441" s="1005">
        <v>266.39999999999998</v>
      </c>
      <c r="R441" s="1005">
        <v>0.98240000000000005</v>
      </c>
      <c r="S441" s="1024">
        <f t="shared" si="222"/>
        <v>0.46147770975590618</v>
      </c>
      <c r="T441" s="1005">
        <v>37630</v>
      </c>
      <c r="U441" s="1005">
        <f t="shared" si="198"/>
        <v>48925</v>
      </c>
      <c r="V441" s="1005">
        <f t="shared" si="199"/>
        <v>0</v>
      </c>
      <c r="W441" s="1005">
        <v>333</v>
      </c>
      <c r="X441" s="1005">
        <v>107.84</v>
      </c>
      <c r="Y441" s="1005">
        <v>266.39999999999998</v>
      </c>
      <c r="Z441" s="1005">
        <v>0.9788</v>
      </c>
      <c r="AA441" s="1024">
        <f t="shared" si="223"/>
        <v>0.47493199802176062</v>
      </c>
      <c r="AB441" s="1005">
        <v>36876</v>
      </c>
      <c r="AC441" s="1005">
        <f t="shared" si="200"/>
        <v>46587</v>
      </c>
      <c r="AD441" s="1005">
        <f t="shared" si="201"/>
        <v>0</v>
      </c>
      <c r="AE441" s="1005">
        <v>333</v>
      </c>
      <c r="AF441" s="1005">
        <v>95.04</v>
      </c>
      <c r="AG441" s="1005">
        <v>266.39999999999998</v>
      </c>
      <c r="AH441" s="1005">
        <v>0.96860000000000002</v>
      </c>
      <c r="AI441" s="1024">
        <f t="shared" si="224"/>
        <v>0.49342551862713147</v>
      </c>
      <c r="AJ441" s="1005">
        <v>34890</v>
      </c>
      <c r="AK441" s="1005">
        <f t="shared" si="202"/>
        <v>42426</v>
      </c>
      <c r="AL441" s="1005">
        <f t="shared" si="203"/>
        <v>0</v>
      </c>
      <c r="AM441" s="1005">
        <v>333</v>
      </c>
      <c r="AN441" s="1005">
        <v>104.16</v>
      </c>
      <c r="AO441" s="1005">
        <v>266.39999999999998</v>
      </c>
      <c r="AP441" s="1005">
        <v>0.96960000000000002</v>
      </c>
      <c r="AQ441" s="1024">
        <f t="shared" si="225"/>
        <v>0.44598983367193568</v>
      </c>
      <c r="AR441" s="1005">
        <v>34562</v>
      </c>
      <c r="AS441" s="1005">
        <f t="shared" si="204"/>
        <v>46497</v>
      </c>
      <c r="AT441" s="1005">
        <f t="shared" si="205"/>
        <v>0</v>
      </c>
      <c r="AU441" s="1005">
        <v>333</v>
      </c>
      <c r="AV441" s="1005">
        <v>91.68</v>
      </c>
      <c r="AW441" s="1005">
        <v>266.39999999999998</v>
      </c>
      <c r="AX441" s="1005">
        <v>0.95899999999999996</v>
      </c>
      <c r="AY441" s="1024">
        <f t="shared" si="226"/>
        <v>0.4967459278650378</v>
      </c>
      <c r="AZ441" s="1005">
        <v>32790</v>
      </c>
      <c r="BA441" s="1005">
        <f t="shared" si="206"/>
        <v>39606</v>
      </c>
      <c r="BB441" s="1005">
        <f t="shared" si="207"/>
        <v>0</v>
      </c>
      <c r="BC441" s="1005">
        <v>333</v>
      </c>
      <c r="BD441" s="1005">
        <v>87.04</v>
      </c>
      <c r="BE441" s="1005">
        <v>266.39999999999998</v>
      </c>
      <c r="BF441" s="1005">
        <v>0.95589999999999997</v>
      </c>
      <c r="BG441" s="1024">
        <f t="shared" si="227"/>
        <v>0.50078940346299805</v>
      </c>
      <c r="BH441" s="1005">
        <v>32430</v>
      </c>
      <c r="BI441" s="1005">
        <f t="shared" si="208"/>
        <v>38855</v>
      </c>
      <c r="BJ441" s="1005">
        <f t="shared" si="209"/>
        <v>0</v>
      </c>
    </row>
    <row r="442" spans="1:62">
      <c r="A442" s="569" t="s">
        <v>2769</v>
      </c>
      <c r="B442" s="1004">
        <v>436</v>
      </c>
      <c r="C442" s="1005" t="s">
        <v>793</v>
      </c>
      <c r="D442" s="1005" t="s">
        <v>2011</v>
      </c>
      <c r="E442" s="1004" t="s">
        <v>1274</v>
      </c>
      <c r="F442" s="1005" t="s">
        <v>55</v>
      </c>
      <c r="G442" s="1004">
        <v>333</v>
      </c>
      <c r="H442" s="1005">
        <v>255</v>
      </c>
      <c r="I442" s="1005">
        <v>266.39999999999998</v>
      </c>
      <c r="J442" s="1005">
        <v>0.9839</v>
      </c>
      <c r="K442" s="1024">
        <f t="shared" si="228"/>
        <v>0.41614923747276689</v>
      </c>
      <c r="L442" s="1005">
        <v>76405</v>
      </c>
      <c r="M442" s="1005">
        <f t="shared" si="196"/>
        <v>110160</v>
      </c>
      <c r="N442" s="1005">
        <f t="shared" si="197"/>
        <v>0</v>
      </c>
      <c r="O442" s="1005">
        <v>333</v>
      </c>
      <c r="P442" s="1005">
        <v>282</v>
      </c>
      <c r="Q442" s="1005">
        <v>282</v>
      </c>
      <c r="R442" s="1005">
        <v>0.98070000000000002</v>
      </c>
      <c r="S442" s="1024">
        <f t="shared" si="222"/>
        <v>0.28011324639670554</v>
      </c>
      <c r="T442" s="1005">
        <v>58770</v>
      </c>
      <c r="U442" s="1005">
        <f t="shared" si="198"/>
        <v>125885</v>
      </c>
      <c r="V442" s="1005">
        <f t="shared" si="199"/>
        <v>0</v>
      </c>
      <c r="W442" s="1005">
        <v>333</v>
      </c>
      <c r="X442" s="1005">
        <v>246</v>
      </c>
      <c r="Y442" s="1005">
        <v>266.39999999999998</v>
      </c>
      <c r="Z442" s="1005">
        <v>0.97789999999999999</v>
      </c>
      <c r="AA442" s="1024">
        <f t="shared" si="223"/>
        <v>0.44467028003613368</v>
      </c>
      <c r="AB442" s="1005">
        <v>78760</v>
      </c>
      <c r="AC442" s="1005">
        <f t="shared" si="200"/>
        <v>106272</v>
      </c>
      <c r="AD442" s="1005">
        <f t="shared" si="201"/>
        <v>0</v>
      </c>
      <c r="AE442" s="1005">
        <v>333</v>
      </c>
      <c r="AF442" s="1005">
        <v>238.8</v>
      </c>
      <c r="AG442" s="1005">
        <v>266.39999999999998</v>
      </c>
      <c r="AH442" s="1005">
        <v>0.97140000000000004</v>
      </c>
      <c r="AI442" s="1024">
        <f t="shared" si="224"/>
        <v>0.40355225950541235</v>
      </c>
      <c r="AJ442" s="1005">
        <v>71698</v>
      </c>
      <c r="AK442" s="1005">
        <f t="shared" si="202"/>
        <v>106600</v>
      </c>
      <c r="AL442" s="1005">
        <f t="shared" si="203"/>
        <v>0</v>
      </c>
      <c r="AM442" s="1005">
        <v>333</v>
      </c>
      <c r="AN442" s="1005">
        <v>207.6</v>
      </c>
      <c r="AO442" s="1005">
        <v>266.39999999999998</v>
      </c>
      <c r="AP442" s="1005">
        <v>0.96330000000000005</v>
      </c>
      <c r="AQ442" s="1024">
        <f t="shared" si="225"/>
        <v>0.42135413429465268</v>
      </c>
      <c r="AR442" s="1005">
        <v>65080</v>
      </c>
      <c r="AS442" s="1005">
        <f t="shared" si="204"/>
        <v>92673</v>
      </c>
      <c r="AT442" s="1005">
        <f t="shared" si="205"/>
        <v>0</v>
      </c>
      <c r="AU442" s="1005">
        <v>333</v>
      </c>
      <c r="AV442" s="1005">
        <v>244.8</v>
      </c>
      <c r="AW442" s="1005">
        <v>266.39999999999998</v>
      </c>
      <c r="AX442" s="1005">
        <v>0.96409999999999996</v>
      </c>
      <c r="AY442" s="1024">
        <f t="shared" si="226"/>
        <v>0.3147864469862019</v>
      </c>
      <c r="AZ442" s="1005">
        <v>55483</v>
      </c>
      <c r="BA442" s="1005">
        <f t="shared" si="206"/>
        <v>105754</v>
      </c>
      <c r="BB442" s="1005">
        <f t="shared" si="207"/>
        <v>0</v>
      </c>
      <c r="BC442" s="1005">
        <v>333</v>
      </c>
      <c r="BD442" s="1005">
        <v>253.4</v>
      </c>
      <c r="BE442" s="1005">
        <v>266.39999999999998</v>
      </c>
      <c r="BF442" s="1005">
        <v>0.96220000000000006</v>
      </c>
      <c r="BG442" s="1024">
        <f t="shared" si="227"/>
        <v>0.43802140353557212</v>
      </c>
      <c r="BH442" s="1005">
        <v>82580</v>
      </c>
      <c r="BI442" s="1005">
        <f t="shared" si="208"/>
        <v>113118</v>
      </c>
      <c r="BJ442" s="1005">
        <f t="shared" si="209"/>
        <v>0</v>
      </c>
    </row>
    <row r="443" spans="1:62">
      <c r="A443" s="569" t="s">
        <v>2770</v>
      </c>
      <c r="B443" s="1004">
        <v>437</v>
      </c>
      <c r="C443" s="1005" t="s">
        <v>2289</v>
      </c>
      <c r="D443" s="1005" t="s">
        <v>2203</v>
      </c>
      <c r="E443" s="1004" t="s">
        <v>1274</v>
      </c>
      <c r="F443" s="1005" t="s">
        <v>55</v>
      </c>
      <c r="G443" s="1004">
        <v>333</v>
      </c>
      <c r="H443" s="1005">
        <v>194.4</v>
      </c>
      <c r="I443" s="1005">
        <v>266.39999999999998</v>
      </c>
      <c r="J443" s="1005">
        <v>0.997</v>
      </c>
      <c r="K443" s="1024">
        <f t="shared" si="228"/>
        <v>0.4072930955647005</v>
      </c>
      <c r="L443" s="1005">
        <v>57008</v>
      </c>
      <c r="M443" s="1005">
        <f t="shared" si="196"/>
        <v>83981</v>
      </c>
      <c r="N443" s="1005">
        <f t="shared" si="197"/>
        <v>0</v>
      </c>
      <c r="O443" s="1005">
        <v>333</v>
      </c>
      <c r="P443" s="1005">
        <v>202.72</v>
      </c>
      <c r="Q443" s="1005">
        <v>266.39999999999998</v>
      </c>
      <c r="R443" s="1005">
        <v>0.99839999999999995</v>
      </c>
      <c r="S443" s="1024">
        <f t="shared" si="222"/>
        <v>0.39021723909667239</v>
      </c>
      <c r="T443" s="1005">
        <v>58854</v>
      </c>
      <c r="U443" s="1005">
        <f t="shared" si="198"/>
        <v>90494</v>
      </c>
      <c r="V443" s="1005">
        <f t="shared" si="199"/>
        <v>0</v>
      </c>
      <c r="W443" s="1005">
        <v>333</v>
      </c>
      <c r="X443" s="1005">
        <v>210.88</v>
      </c>
      <c r="Y443" s="1005">
        <v>266.39999999999998</v>
      </c>
      <c r="Z443" s="1005">
        <v>0.99870000000000003</v>
      </c>
      <c r="AA443" s="1024">
        <f t="shared" si="223"/>
        <v>0.38676551171809137</v>
      </c>
      <c r="AB443" s="1005">
        <v>58724</v>
      </c>
      <c r="AC443" s="1005">
        <f t="shared" si="200"/>
        <v>91100</v>
      </c>
      <c r="AD443" s="1005">
        <f t="shared" si="201"/>
        <v>0</v>
      </c>
      <c r="AE443" s="1005">
        <v>333</v>
      </c>
      <c r="AF443" s="1005">
        <v>184.32</v>
      </c>
      <c r="AG443" s="1005">
        <v>266.39999999999998</v>
      </c>
      <c r="AH443" s="1005">
        <v>0.99639999999999995</v>
      </c>
      <c r="AI443" s="1024">
        <f t="shared" si="224"/>
        <v>0.36198150014934294</v>
      </c>
      <c r="AJ443" s="1005">
        <v>49640</v>
      </c>
      <c r="AK443" s="1005">
        <f t="shared" si="202"/>
        <v>82280</v>
      </c>
      <c r="AL443" s="1005">
        <f t="shared" si="203"/>
        <v>0</v>
      </c>
      <c r="AM443" s="1005">
        <v>333</v>
      </c>
      <c r="AN443" s="1005">
        <v>165.12</v>
      </c>
      <c r="AO443" s="1005">
        <v>266.39999999999998</v>
      </c>
      <c r="AP443" s="1005">
        <v>0.99490000000000001</v>
      </c>
      <c r="AQ443" s="1024">
        <f t="shared" si="225"/>
        <v>0.26665194944569476</v>
      </c>
      <c r="AR443" s="1005">
        <v>32758</v>
      </c>
      <c r="AS443" s="1005">
        <f t="shared" si="204"/>
        <v>73710</v>
      </c>
      <c r="AT443" s="1005">
        <f t="shared" si="205"/>
        <v>0</v>
      </c>
      <c r="AU443" s="1005">
        <v>333</v>
      </c>
      <c r="AV443" s="1005">
        <v>156.80000000000001</v>
      </c>
      <c r="AW443" s="1005">
        <v>266.39999999999998</v>
      </c>
      <c r="AX443" s="1005">
        <v>0.99539999999999995</v>
      </c>
      <c r="AY443" s="1024">
        <f t="shared" si="226"/>
        <v>0.48260345804988658</v>
      </c>
      <c r="AZ443" s="1005">
        <v>54484</v>
      </c>
      <c r="BA443" s="1005">
        <f t="shared" si="206"/>
        <v>67738</v>
      </c>
      <c r="BB443" s="1005">
        <f t="shared" si="207"/>
        <v>0</v>
      </c>
      <c r="BC443" s="1005">
        <v>333</v>
      </c>
      <c r="BD443" s="1005">
        <v>156.16</v>
      </c>
      <c r="BE443" s="1005">
        <v>266.39999999999998</v>
      </c>
      <c r="BF443" s="1005">
        <v>0.99790000000000001</v>
      </c>
      <c r="BG443" s="1024">
        <f t="shared" si="227"/>
        <v>0.37604455865503261</v>
      </c>
      <c r="BH443" s="1005">
        <v>43690</v>
      </c>
      <c r="BI443" s="1005">
        <f t="shared" si="208"/>
        <v>69710</v>
      </c>
      <c r="BJ443" s="1005">
        <f t="shared" si="209"/>
        <v>0</v>
      </c>
    </row>
    <row r="444" spans="1:62">
      <c r="A444" s="569" t="s">
        <v>2771</v>
      </c>
      <c r="B444" s="1004">
        <v>438</v>
      </c>
      <c r="C444" s="1005" t="s">
        <v>261</v>
      </c>
      <c r="D444" s="1005" t="s">
        <v>2011</v>
      </c>
      <c r="E444" s="1004" t="s">
        <v>1274</v>
      </c>
      <c r="F444" s="1005" t="s">
        <v>55</v>
      </c>
      <c r="G444" s="1004">
        <v>333</v>
      </c>
      <c r="H444" s="1005">
        <v>215</v>
      </c>
      <c r="I444" s="1005">
        <v>266.39999999999998</v>
      </c>
      <c r="J444" s="1005">
        <v>0.92449999999999999</v>
      </c>
      <c r="K444" s="1024">
        <f t="shared" si="228"/>
        <v>0.49941860465116278</v>
      </c>
      <c r="L444" s="1005">
        <v>77310</v>
      </c>
      <c r="M444" s="1005">
        <f t="shared" si="196"/>
        <v>92880</v>
      </c>
      <c r="N444" s="1005">
        <f t="shared" si="197"/>
        <v>0</v>
      </c>
      <c r="O444" s="1005">
        <v>333</v>
      </c>
      <c r="P444" s="1005">
        <v>220</v>
      </c>
      <c r="Q444" s="1005">
        <v>266.39999999999998</v>
      </c>
      <c r="R444" s="1005">
        <v>0.92889999999999995</v>
      </c>
      <c r="S444" s="1024">
        <f t="shared" si="222"/>
        <v>0.49468475073313783</v>
      </c>
      <c r="T444" s="1005">
        <v>80970</v>
      </c>
      <c r="U444" s="1005">
        <f t="shared" si="198"/>
        <v>98208</v>
      </c>
      <c r="V444" s="1005">
        <f t="shared" si="199"/>
        <v>0</v>
      </c>
      <c r="W444" s="1005">
        <v>333</v>
      </c>
      <c r="X444" s="1005">
        <v>265.60000000000002</v>
      </c>
      <c r="Y444" s="1005">
        <v>266.39999999999998</v>
      </c>
      <c r="Z444" s="1005">
        <v>0.83260000000000001</v>
      </c>
      <c r="AA444" s="1024">
        <f t="shared" si="223"/>
        <v>0.27768888052208829</v>
      </c>
      <c r="AB444" s="1005">
        <v>53103</v>
      </c>
      <c r="AC444" s="1005">
        <f t="shared" si="200"/>
        <v>114739</v>
      </c>
      <c r="AD444" s="1005">
        <f t="shared" si="201"/>
        <v>0</v>
      </c>
      <c r="AE444" s="1005">
        <v>333</v>
      </c>
      <c r="AF444" s="1005">
        <v>24.4</v>
      </c>
      <c r="AG444" s="1005">
        <v>266.39999999999998</v>
      </c>
      <c r="AH444" s="1005">
        <v>0.76659999999999995</v>
      </c>
      <c r="AI444" s="1024">
        <f t="shared" si="224"/>
        <v>0.46932839767318885</v>
      </c>
      <c r="AJ444" s="1005">
        <v>8520</v>
      </c>
      <c r="AK444" s="1005">
        <f t="shared" si="202"/>
        <v>10892</v>
      </c>
      <c r="AL444" s="1005">
        <f t="shared" si="203"/>
        <v>0</v>
      </c>
      <c r="AM444" s="1005">
        <v>333</v>
      </c>
      <c r="AN444" s="1005">
        <v>23.4</v>
      </c>
      <c r="AO444" s="1005">
        <v>266.39999999999998</v>
      </c>
      <c r="AP444" s="1005">
        <v>0.99809999999999999</v>
      </c>
      <c r="AQ444" s="1024">
        <f t="shared" si="225"/>
        <v>0.15347854057531479</v>
      </c>
      <c r="AR444" s="1005">
        <v>2672</v>
      </c>
      <c r="AS444" s="1005">
        <f t="shared" si="204"/>
        <v>10446</v>
      </c>
      <c r="AT444" s="1005">
        <f t="shared" si="205"/>
        <v>0</v>
      </c>
      <c r="AU444" s="1005">
        <v>333</v>
      </c>
      <c r="AV444" s="1005">
        <v>25.8</v>
      </c>
      <c r="AW444" s="1005">
        <v>266.39999999999998</v>
      </c>
      <c r="AX444" s="1005">
        <v>0.99709999999999999</v>
      </c>
      <c r="AY444" s="1024">
        <f t="shared" si="226"/>
        <v>0.15170111972437553</v>
      </c>
      <c r="AZ444" s="1005">
        <v>2818</v>
      </c>
      <c r="BA444" s="1005">
        <f t="shared" si="206"/>
        <v>11146</v>
      </c>
      <c r="BB444" s="1005">
        <f t="shared" si="207"/>
        <v>0</v>
      </c>
      <c r="BC444" s="1005">
        <v>333</v>
      </c>
      <c r="BD444" s="1005">
        <v>20.6</v>
      </c>
      <c r="BE444" s="1005">
        <v>266.39999999999998</v>
      </c>
      <c r="BF444" s="1005">
        <v>0.99609999999999999</v>
      </c>
      <c r="BG444" s="1024">
        <f t="shared" si="227"/>
        <v>0.16820649337091553</v>
      </c>
      <c r="BH444" s="1005">
        <v>2578</v>
      </c>
      <c r="BI444" s="1005">
        <f t="shared" si="208"/>
        <v>9196</v>
      </c>
      <c r="BJ444" s="1005">
        <f t="shared" si="209"/>
        <v>0</v>
      </c>
    </row>
    <row r="445" spans="1:62">
      <c r="A445" s="569" t="s">
        <v>2772</v>
      </c>
      <c r="B445" s="1004">
        <v>439</v>
      </c>
      <c r="C445" s="1005" t="s">
        <v>2056</v>
      </c>
      <c r="D445" s="1005" t="s">
        <v>2011</v>
      </c>
      <c r="E445" s="1004" t="s">
        <v>1274</v>
      </c>
      <c r="F445" s="1005" t="s">
        <v>55</v>
      </c>
      <c r="G445" s="1004">
        <v>333</v>
      </c>
      <c r="H445" s="1005">
        <v>335.2</v>
      </c>
      <c r="I445" s="1005">
        <v>335.2</v>
      </c>
      <c r="J445" s="1005">
        <v>0.99229999999999996</v>
      </c>
      <c r="K445" s="1024">
        <f t="shared" si="228"/>
        <v>0.28317256695836646</v>
      </c>
      <c r="L445" s="1005">
        <v>68342</v>
      </c>
      <c r="M445" s="1005">
        <f t="shared" si="196"/>
        <v>144806</v>
      </c>
      <c r="N445" s="1005">
        <f t="shared" si="197"/>
        <v>0</v>
      </c>
      <c r="O445" s="1005">
        <v>333</v>
      </c>
      <c r="P445" s="1005">
        <v>308</v>
      </c>
      <c r="Q445" s="1005">
        <v>308</v>
      </c>
      <c r="R445" s="1005">
        <v>0.99709999999999999</v>
      </c>
      <c r="S445" s="1024">
        <f t="shared" si="222"/>
        <v>0.16465926546571708</v>
      </c>
      <c r="T445" s="1005">
        <v>37732</v>
      </c>
      <c r="U445" s="1005">
        <f t="shared" si="198"/>
        <v>137491</v>
      </c>
      <c r="V445" s="1005">
        <f t="shared" si="199"/>
        <v>0</v>
      </c>
      <c r="W445" s="1005">
        <v>333</v>
      </c>
      <c r="X445" s="1005">
        <v>327.52</v>
      </c>
      <c r="Y445" s="1005">
        <v>327.52</v>
      </c>
      <c r="Z445" s="1005">
        <v>0.99</v>
      </c>
      <c r="AA445" s="1024">
        <f t="shared" si="223"/>
        <v>0.25888156109211313</v>
      </c>
      <c r="AB445" s="1005">
        <v>61048</v>
      </c>
      <c r="AC445" s="1005">
        <f t="shared" si="200"/>
        <v>141489</v>
      </c>
      <c r="AD445" s="1005">
        <f t="shared" si="201"/>
        <v>0</v>
      </c>
      <c r="AE445" s="1005">
        <v>333</v>
      </c>
      <c r="AF445" s="1005">
        <v>318.08</v>
      </c>
      <c r="AG445" s="1005">
        <v>318.08</v>
      </c>
      <c r="AH445" s="1005">
        <v>0.99539999999999995</v>
      </c>
      <c r="AI445" s="1024">
        <f t="shared" si="224"/>
        <v>0.1846681567902036</v>
      </c>
      <c r="AJ445" s="1005">
        <v>43702</v>
      </c>
      <c r="AK445" s="1005">
        <f t="shared" si="202"/>
        <v>141991</v>
      </c>
      <c r="AL445" s="1005">
        <f t="shared" si="203"/>
        <v>0</v>
      </c>
      <c r="AM445" s="1005">
        <v>333</v>
      </c>
      <c r="AN445" s="1005">
        <v>319.36</v>
      </c>
      <c r="AO445" s="1005">
        <v>319.36</v>
      </c>
      <c r="AP445" s="1005">
        <v>0.99170000000000003</v>
      </c>
      <c r="AQ445" s="1024">
        <f t="shared" si="225"/>
        <v>0.19954222962053139</v>
      </c>
      <c r="AR445" s="1005">
        <v>47412</v>
      </c>
      <c r="AS445" s="1005">
        <f t="shared" si="204"/>
        <v>142562</v>
      </c>
      <c r="AT445" s="1005">
        <f t="shared" si="205"/>
        <v>0</v>
      </c>
      <c r="AU445" s="1005">
        <v>333</v>
      </c>
      <c r="AV445" s="1005">
        <v>305.27999999999997</v>
      </c>
      <c r="AW445" s="1005">
        <v>305.27999999999997</v>
      </c>
      <c r="AX445" s="1005">
        <v>0.99509999999999998</v>
      </c>
      <c r="AY445" s="1024">
        <f t="shared" si="226"/>
        <v>0.24758691474493363</v>
      </c>
      <c r="AZ445" s="1005">
        <v>54420</v>
      </c>
      <c r="BA445" s="1005">
        <f t="shared" si="206"/>
        <v>131881</v>
      </c>
      <c r="BB445" s="1005">
        <f t="shared" si="207"/>
        <v>0</v>
      </c>
      <c r="BC445" s="1005">
        <v>333</v>
      </c>
      <c r="BD445" s="1005">
        <v>336.32</v>
      </c>
      <c r="BE445" s="1005">
        <v>336.32</v>
      </c>
      <c r="BF445" s="1005">
        <v>0.99239999999999995</v>
      </c>
      <c r="BG445" s="1024">
        <f t="shared" si="227"/>
        <v>0.24257651443070094</v>
      </c>
      <c r="BH445" s="1005">
        <v>60698</v>
      </c>
      <c r="BI445" s="1005">
        <f t="shared" si="208"/>
        <v>150133</v>
      </c>
      <c r="BJ445" s="1005">
        <f t="shared" si="209"/>
        <v>0</v>
      </c>
    </row>
    <row r="446" spans="1:62">
      <c r="A446" s="569" t="s">
        <v>2773</v>
      </c>
      <c r="B446" s="1004">
        <v>440</v>
      </c>
      <c r="C446" s="1005" t="s">
        <v>2290</v>
      </c>
      <c r="D446" s="1005" t="s">
        <v>2011</v>
      </c>
      <c r="E446" s="1004" t="s">
        <v>1274</v>
      </c>
      <c r="F446" s="1005" t="s">
        <v>55</v>
      </c>
      <c r="G446" s="1004">
        <v>333</v>
      </c>
      <c r="H446" s="1005">
        <v>256.8</v>
      </c>
      <c r="I446" s="1005">
        <v>266.39999999999998</v>
      </c>
      <c r="J446" s="1005">
        <v>0.78090000000000004</v>
      </c>
      <c r="K446" s="1024">
        <f t="shared" si="228"/>
        <v>0.34014797507788164</v>
      </c>
      <c r="L446" s="1005">
        <v>62892</v>
      </c>
      <c r="M446" s="1005">
        <f t="shared" si="196"/>
        <v>110938</v>
      </c>
      <c r="N446" s="1005">
        <f t="shared" si="197"/>
        <v>0</v>
      </c>
      <c r="O446" s="1005">
        <v>333</v>
      </c>
      <c r="P446" s="1005">
        <v>255.6</v>
      </c>
      <c r="Q446" s="1005">
        <v>266.39999999999998</v>
      </c>
      <c r="R446" s="1005">
        <v>0.76160000000000005</v>
      </c>
      <c r="S446" s="1024">
        <f t="shared" si="222"/>
        <v>0.299437755565652</v>
      </c>
      <c r="T446" s="1005">
        <v>56943</v>
      </c>
      <c r="U446" s="1005">
        <f t="shared" si="198"/>
        <v>114100</v>
      </c>
      <c r="V446" s="1005">
        <f t="shared" si="199"/>
        <v>0</v>
      </c>
      <c r="W446" s="1005">
        <v>333</v>
      </c>
      <c r="X446" s="1005">
        <v>0</v>
      </c>
      <c r="Y446" s="1005">
        <v>266.39999999999998</v>
      </c>
      <c r="Z446" s="1005">
        <v>0</v>
      </c>
      <c r="AA446" s="1024">
        <v>0</v>
      </c>
      <c r="AB446" s="1005">
        <v>0</v>
      </c>
      <c r="AC446" s="1005">
        <f t="shared" si="200"/>
        <v>0</v>
      </c>
      <c r="AD446" s="1005">
        <f t="shared" si="201"/>
        <v>0</v>
      </c>
      <c r="AE446" s="1005">
        <v>333</v>
      </c>
      <c r="AF446" s="1005">
        <v>276</v>
      </c>
      <c r="AG446" s="1005">
        <v>276</v>
      </c>
      <c r="AH446" s="1005">
        <v>0.74590000000000001</v>
      </c>
      <c r="AI446" s="1024">
        <f t="shared" si="224"/>
        <v>0.2029862085086489</v>
      </c>
      <c r="AJ446" s="1005">
        <v>41682</v>
      </c>
      <c r="AK446" s="1005">
        <f t="shared" si="202"/>
        <v>123206</v>
      </c>
      <c r="AL446" s="1005">
        <f t="shared" si="203"/>
        <v>0</v>
      </c>
      <c r="AM446" s="1005">
        <v>333</v>
      </c>
      <c r="AN446" s="1005">
        <v>50.4</v>
      </c>
      <c r="AO446" s="1005">
        <v>266.39999999999998</v>
      </c>
      <c r="AP446" s="1005">
        <v>0.90100000000000002</v>
      </c>
      <c r="AQ446" s="1024">
        <f t="shared" si="225"/>
        <v>0.10264656938044035</v>
      </c>
      <c r="AR446" s="1005">
        <v>3849</v>
      </c>
      <c r="AS446" s="1005">
        <f t="shared" si="204"/>
        <v>22499</v>
      </c>
      <c r="AT446" s="1005">
        <f t="shared" si="205"/>
        <v>0</v>
      </c>
      <c r="AU446" s="1005">
        <v>333</v>
      </c>
      <c r="AV446" s="1005">
        <v>32.4</v>
      </c>
      <c r="AW446" s="1005">
        <v>266.39999999999998</v>
      </c>
      <c r="AX446" s="1005">
        <v>0.9869</v>
      </c>
      <c r="AY446" s="1024">
        <f t="shared" si="226"/>
        <v>8.8863168724279837E-2</v>
      </c>
      <c r="AZ446" s="1005">
        <v>2073</v>
      </c>
      <c r="BA446" s="1005">
        <f t="shared" si="206"/>
        <v>13997</v>
      </c>
      <c r="BB446" s="1005">
        <f t="shared" si="207"/>
        <v>0</v>
      </c>
      <c r="BC446" s="1005">
        <v>333</v>
      </c>
      <c r="BD446" s="1005">
        <v>10.08</v>
      </c>
      <c r="BE446" s="1005">
        <v>266.39999999999998</v>
      </c>
      <c r="BF446" s="1005">
        <v>0.95640000000000003</v>
      </c>
      <c r="BG446" s="1024">
        <f t="shared" si="227"/>
        <v>0.30281938044034817</v>
      </c>
      <c r="BH446" s="1005">
        <v>2271</v>
      </c>
      <c r="BI446" s="1005">
        <f t="shared" si="208"/>
        <v>4500</v>
      </c>
      <c r="BJ446" s="1005">
        <f t="shared" si="209"/>
        <v>0</v>
      </c>
    </row>
    <row r="447" spans="1:62">
      <c r="A447" s="569" t="s">
        <v>2774</v>
      </c>
      <c r="B447" s="1004">
        <v>441</v>
      </c>
      <c r="C447" s="1005" t="s">
        <v>876</v>
      </c>
      <c r="D447" s="1005" t="s">
        <v>2011</v>
      </c>
      <c r="E447" s="1004" t="s">
        <v>1274</v>
      </c>
      <c r="F447" s="1005" t="s">
        <v>55</v>
      </c>
      <c r="G447" s="1004">
        <v>333</v>
      </c>
      <c r="H447" s="1005">
        <v>399.6</v>
      </c>
      <c r="I447" s="1005">
        <v>399.6</v>
      </c>
      <c r="J447" s="1005">
        <v>0.99450000000000005</v>
      </c>
      <c r="K447" s="1024">
        <f t="shared" si="228"/>
        <v>0.46210446557668777</v>
      </c>
      <c r="L447" s="1005">
        <v>132953</v>
      </c>
      <c r="M447" s="1005">
        <f t="shared" si="196"/>
        <v>172627</v>
      </c>
      <c r="N447" s="1005">
        <f t="shared" si="197"/>
        <v>0</v>
      </c>
      <c r="O447" s="1005">
        <v>333</v>
      </c>
      <c r="P447" s="1005">
        <v>393.6</v>
      </c>
      <c r="Q447" s="1005">
        <v>393.6</v>
      </c>
      <c r="R447" s="1005">
        <v>0.99260000000000004</v>
      </c>
      <c r="S447" s="1024">
        <f t="shared" si="222"/>
        <v>0.59905053435614997</v>
      </c>
      <c r="T447" s="1005">
        <v>175425</v>
      </c>
      <c r="U447" s="1005">
        <f t="shared" si="198"/>
        <v>175703</v>
      </c>
      <c r="V447" s="1005">
        <f t="shared" si="199"/>
        <v>0</v>
      </c>
      <c r="W447" s="1005">
        <v>333</v>
      </c>
      <c r="X447" s="1005">
        <v>363.6</v>
      </c>
      <c r="Y447" s="1005">
        <v>363.6</v>
      </c>
      <c r="Z447" s="1005">
        <v>0.99429999999999996</v>
      </c>
      <c r="AA447" s="1024">
        <f t="shared" ref="AA447:AA460" si="229">+(AB447/(24*30*X447))</f>
        <v>0.4455178156704559</v>
      </c>
      <c r="AB447" s="1005">
        <v>116633</v>
      </c>
      <c r="AC447" s="1005">
        <f t="shared" si="200"/>
        <v>157075</v>
      </c>
      <c r="AD447" s="1005">
        <f t="shared" si="201"/>
        <v>0</v>
      </c>
      <c r="AE447" s="1005">
        <v>333</v>
      </c>
      <c r="AF447" s="1005">
        <v>361.8</v>
      </c>
      <c r="AG447" s="1005">
        <v>361.8</v>
      </c>
      <c r="AH447" s="1005">
        <v>0.99519999999999997</v>
      </c>
      <c r="AI447" s="1024">
        <f t="shared" si="224"/>
        <v>0.28107669537616575</v>
      </c>
      <c r="AJ447" s="1005">
        <v>75660</v>
      </c>
      <c r="AK447" s="1005">
        <f t="shared" si="202"/>
        <v>161508</v>
      </c>
      <c r="AL447" s="1005">
        <f t="shared" si="203"/>
        <v>0</v>
      </c>
      <c r="AM447" s="1005">
        <v>333</v>
      </c>
      <c r="AN447" s="1005">
        <v>348.6</v>
      </c>
      <c r="AO447" s="1005">
        <v>348.6</v>
      </c>
      <c r="AP447" s="1005">
        <v>0.99560000000000004</v>
      </c>
      <c r="AQ447" s="1024">
        <f t="shared" si="225"/>
        <v>0.36352013275837602</v>
      </c>
      <c r="AR447" s="1005">
        <v>94282</v>
      </c>
      <c r="AS447" s="1005">
        <f t="shared" si="204"/>
        <v>155615</v>
      </c>
      <c r="AT447" s="1005">
        <f t="shared" si="205"/>
        <v>0</v>
      </c>
      <c r="AU447" s="1005">
        <v>333</v>
      </c>
      <c r="AV447" s="1005">
        <v>349.8</v>
      </c>
      <c r="AW447" s="1005">
        <v>349.8</v>
      </c>
      <c r="AX447" s="1005">
        <v>0.99650000000000005</v>
      </c>
      <c r="AY447" s="1024">
        <f t="shared" si="226"/>
        <v>0.34469299917413126</v>
      </c>
      <c r="AZ447" s="1005">
        <v>86813</v>
      </c>
      <c r="BA447" s="1005">
        <f t="shared" si="206"/>
        <v>151114</v>
      </c>
      <c r="BB447" s="1005">
        <f t="shared" si="207"/>
        <v>0</v>
      </c>
      <c r="BC447" s="1005">
        <v>333</v>
      </c>
      <c r="BD447" s="1005">
        <v>345</v>
      </c>
      <c r="BE447" s="1005">
        <v>345</v>
      </c>
      <c r="BF447" s="1005">
        <v>0.99570000000000003</v>
      </c>
      <c r="BG447" s="1024">
        <f t="shared" si="227"/>
        <v>0.28623188405797101</v>
      </c>
      <c r="BH447" s="1005">
        <v>73470</v>
      </c>
      <c r="BI447" s="1005">
        <f t="shared" si="208"/>
        <v>154008</v>
      </c>
      <c r="BJ447" s="1005">
        <f t="shared" si="209"/>
        <v>0</v>
      </c>
    </row>
    <row r="448" spans="1:62">
      <c r="A448" s="569" t="s">
        <v>2775</v>
      </c>
      <c r="B448" s="1004">
        <v>442</v>
      </c>
      <c r="C448" s="1005" t="s">
        <v>304</v>
      </c>
      <c r="D448" s="1005" t="s">
        <v>2011</v>
      </c>
      <c r="E448" s="1004" t="s">
        <v>1274</v>
      </c>
      <c r="F448" s="1005" t="s">
        <v>55</v>
      </c>
      <c r="G448" s="1004">
        <v>333</v>
      </c>
      <c r="H448" s="1005">
        <v>89.6</v>
      </c>
      <c r="I448" s="1005">
        <v>266.39999999999998</v>
      </c>
      <c r="J448" s="1005">
        <v>0.96560000000000001</v>
      </c>
      <c r="K448" s="1024">
        <f t="shared" si="228"/>
        <v>0.44639756944444448</v>
      </c>
      <c r="L448" s="1005">
        <v>28798</v>
      </c>
      <c r="M448" s="1005">
        <f t="shared" si="196"/>
        <v>38707</v>
      </c>
      <c r="N448" s="1005">
        <f t="shared" si="197"/>
        <v>0</v>
      </c>
      <c r="O448" s="1005">
        <v>333</v>
      </c>
      <c r="P448" s="1005">
        <v>93.6</v>
      </c>
      <c r="Q448" s="1005">
        <v>266.39999999999998</v>
      </c>
      <c r="R448" s="1005">
        <v>0.94369999999999998</v>
      </c>
      <c r="S448" s="1024">
        <f t="shared" si="222"/>
        <v>0.28705426890910762</v>
      </c>
      <c r="T448" s="1005">
        <v>19990</v>
      </c>
      <c r="U448" s="1005">
        <f t="shared" si="198"/>
        <v>41783</v>
      </c>
      <c r="V448" s="1005">
        <f t="shared" si="199"/>
        <v>0</v>
      </c>
      <c r="W448" s="1005">
        <v>333</v>
      </c>
      <c r="X448" s="1005">
        <v>186.4</v>
      </c>
      <c r="Y448" s="1005">
        <v>266.39999999999998</v>
      </c>
      <c r="Z448" s="1005">
        <v>0.8609</v>
      </c>
      <c r="AA448" s="1024">
        <f t="shared" si="229"/>
        <v>0.2424073080591321</v>
      </c>
      <c r="AB448" s="1005">
        <v>32533</v>
      </c>
      <c r="AC448" s="1005">
        <f t="shared" si="200"/>
        <v>80525</v>
      </c>
      <c r="AD448" s="1005">
        <f t="shared" si="201"/>
        <v>0</v>
      </c>
      <c r="AE448" s="1005">
        <v>333</v>
      </c>
      <c r="AF448" s="1005">
        <v>229.8</v>
      </c>
      <c r="AG448" s="1005">
        <v>266.39999999999998</v>
      </c>
      <c r="AH448" s="1005">
        <v>0.77939999999999998</v>
      </c>
      <c r="AI448" s="1024">
        <f t="shared" si="224"/>
        <v>0.27802928212470868</v>
      </c>
      <c r="AJ448" s="1005">
        <v>47535</v>
      </c>
      <c r="AK448" s="1005">
        <f t="shared" si="202"/>
        <v>102583</v>
      </c>
      <c r="AL448" s="1005">
        <f t="shared" si="203"/>
        <v>0</v>
      </c>
      <c r="AM448" s="1005">
        <v>333</v>
      </c>
      <c r="AN448" s="1005">
        <v>228.4</v>
      </c>
      <c r="AO448" s="1005">
        <v>266.39999999999998</v>
      </c>
      <c r="AP448" s="1005">
        <v>0.78510000000000002</v>
      </c>
      <c r="AQ448" s="1024">
        <f t="shared" si="225"/>
        <v>0.31664877690525955</v>
      </c>
      <c r="AR448" s="1005">
        <v>53808</v>
      </c>
      <c r="AS448" s="1005">
        <f t="shared" si="204"/>
        <v>101958</v>
      </c>
      <c r="AT448" s="1005">
        <f t="shared" si="205"/>
        <v>0</v>
      </c>
      <c r="AU448" s="1005">
        <v>333</v>
      </c>
      <c r="AV448" s="1005">
        <v>227.2</v>
      </c>
      <c r="AW448" s="1005">
        <v>266.39999999999998</v>
      </c>
      <c r="AX448" s="1005">
        <v>0.8004</v>
      </c>
      <c r="AY448" s="1024">
        <f t="shared" si="226"/>
        <v>0.30241343896713613</v>
      </c>
      <c r="AZ448" s="1005">
        <v>49470</v>
      </c>
      <c r="BA448" s="1005">
        <f t="shared" si="206"/>
        <v>98150</v>
      </c>
      <c r="BB448" s="1005">
        <f t="shared" si="207"/>
        <v>0</v>
      </c>
      <c r="BC448" s="1005">
        <v>333</v>
      </c>
      <c r="BD448" s="1005">
        <v>225</v>
      </c>
      <c r="BE448" s="1005">
        <v>266.39999999999998</v>
      </c>
      <c r="BF448" s="1005">
        <v>0.76890000000000003</v>
      </c>
      <c r="BG448" s="1024">
        <f t="shared" si="227"/>
        <v>0.34384707287933092</v>
      </c>
      <c r="BH448" s="1005">
        <v>57560</v>
      </c>
      <c r="BI448" s="1005">
        <f t="shared" si="208"/>
        <v>100440</v>
      </c>
      <c r="BJ448" s="1005">
        <f t="shared" si="209"/>
        <v>0</v>
      </c>
    </row>
    <row r="449" spans="1:62">
      <c r="A449" s="569" t="s">
        <v>2776</v>
      </c>
      <c r="B449" s="1004">
        <v>443</v>
      </c>
      <c r="C449" s="1005" t="s">
        <v>2777</v>
      </c>
      <c r="D449" s="1005" t="s">
        <v>2203</v>
      </c>
      <c r="E449" s="1004" t="s">
        <v>1274</v>
      </c>
      <c r="F449" s="1005" t="s">
        <v>55</v>
      </c>
      <c r="G449" s="1004"/>
      <c r="H449" s="1005"/>
      <c r="I449" s="1005"/>
      <c r="J449" s="1005"/>
      <c r="K449" s="1024">
        <v>0</v>
      </c>
      <c r="L449" s="1005"/>
      <c r="M449" s="1005">
        <f t="shared" si="196"/>
        <v>0</v>
      </c>
      <c r="N449" s="1005">
        <f t="shared" si="197"/>
        <v>0</v>
      </c>
      <c r="O449" s="1005">
        <v>333</v>
      </c>
      <c r="P449" s="1005">
        <v>140.47999999999999</v>
      </c>
      <c r="Q449" s="1005">
        <v>266.39999999999998</v>
      </c>
      <c r="R449" s="1005">
        <v>0.98860000000000003</v>
      </c>
      <c r="S449" s="1024">
        <f t="shared" si="222"/>
        <v>0.26337312011658953</v>
      </c>
      <c r="T449" s="1005">
        <v>27527</v>
      </c>
      <c r="U449" s="1005">
        <f t="shared" si="198"/>
        <v>62710</v>
      </c>
      <c r="V449" s="1005">
        <f t="shared" si="199"/>
        <v>0</v>
      </c>
      <c r="W449" s="1005">
        <v>333</v>
      </c>
      <c r="X449" s="1005">
        <v>80.48</v>
      </c>
      <c r="Y449" s="1005">
        <v>266.39999999999998</v>
      </c>
      <c r="Z449" s="1005">
        <v>0.99299999999999999</v>
      </c>
      <c r="AA449" s="1024">
        <f t="shared" si="229"/>
        <v>0.53022144908327806</v>
      </c>
      <c r="AB449" s="1005">
        <v>30724</v>
      </c>
      <c r="AC449" s="1005">
        <f t="shared" si="200"/>
        <v>34767</v>
      </c>
      <c r="AD449" s="1005">
        <f t="shared" si="201"/>
        <v>0</v>
      </c>
      <c r="AE449" s="1005">
        <v>333</v>
      </c>
      <c r="AF449" s="1005">
        <v>79.36</v>
      </c>
      <c r="AG449" s="1005">
        <v>266.39999999999998</v>
      </c>
      <c r="AH449" s="1005">
        <v>0.9929</v>
      </c>
      <c r="AI449" s="1024">
        <f t="shared" si="224"/>
        <v>0.46707666710024281</v>
      </c>
      <c r="AJ449" s="1005">
        <v>27578</v>
      </c>
      <c r="AK449" s="1005">
        <f t="shared" si="202"/>
        <v>35426</v>
      </c>
      <c r="AL449" s="1005">
        <f t="shared" si="203"/>
        <v>0</v>
      </c>
      <c r="AM449" s="1005">
        <v>333</v>
      </c>
      <c r="AN449" s="1005">
        <v>89.76</v>
      </c>
      <c r="AO449" s="1005">
        <v>266.39999999999998</v>
      </c>
      <c r="AP449" s="1005">
        <v>0.99729999999999996</v>
      </c>
      <c r="AQ449" s="1024">
        <f t="shared" si="225"/>
        <v>0.44057151208479478</v>
      </c>
      <c r="AR449" s="1005">
        <v>29422</v>
      </c>
      <c r="AS449" s="1005">
        <f t="shared" si="204"/>
        <v>40069</v>
      </c>
      <c r="AT449" s="1005">
        <f t="shared" si="205"/>
        <v>0</v>
      </c>
      <c r="AU449" s="1005">
        <v>333</v>
      </c>
      <c r="AV449" s="1005">
        <v>94.56</v>
      </c>
      <c r="AW449" s="1005">
        <v>266.39999999999998</v>
      </c>
      <c r="AX449" s="1005">
        <v>0.99890000000000001</v>
      </c>
      <c r="AY449" s="1024">
        <f t="shared" si="226"/>
        <v>0.31286719778153788</v>
      </c>
      <c r="AZ449" s="1005">
        <v>21301</v>
      </c>
      <c r="BA449" s="1005">
        <f t="shared" si="206"/>
        <v>40850</v>
      </c>
      <c r="BB449" s="1005">
        <f t="shared" si="207"/>
        <v>0</v>
      </c>
      <c r="BC449" s="1005">
        <v>333</v>
      </c>
      <c r="BD449" s="1005">
        <v>103.36</v>
      </c>
      <c r="BE449" s="1005">
        <v>266.39999999999998</v>
      </c>
      <c r="BF449" s="1005">
        <v>0.99650000000000005</v>
      </c>
      <c r="BG449" s="1024">
        <f t="shared" si="227"/>
        <v>0.31141807317154369</v>
      </c>
      <c r="BH449" s="1005">
        <v>23948</v>
      </c>
      <c r="BI449" s="1005">
        <f t="shared" si="208"/>
        <v>46140</v>
      </c>
      <c r="BJ449" s="1005">
        <f t="shared" si="209"/>
        <v>0</v>
      </c>
    </row>
    <row r="450" spans="1:62">
      <c r="A450" s="569" t="s">
        <v>2778</v>
      </c>
      <c r="B450" s="1004">
        <v>444</v>
      </c>
      <c r="C450" s="1005" t="s">
        <v>2029</v>
      </c>
      <c r="D450" s="1005" t="s">
        <v>2011</v>
      </c>
      <c r="E450" s="1004" t="s">
        <v>1274</v>
      </c>
      <c r="F450" s="1005" t="s">
        <v>55</v>
      </c>
      <c r="G450" s="1004">
        <v>333</v>
      </c>
      <c r="H450" s="1005">
        <v>273.60000000000002</v>
      </c>
      <c r="I450" s="1005">
        <v>273.60000000000002</v>
      </c>
      <c r="J450" s="1005">
        <v>0.98119999999999996</v>
      </c>
      <c r="K450" s="1024">
        <f t="shared" ref="K450:K513" si="230">+(L450/(24*30*H450))</f>
        <v>0.42580409356725141</v>
      </c>
      <c r="L450" s="1005">
        <v>83880</v>
      </c>
      <c r="M450" s="1005">
        <f t="shared" si="196"/>
        <v>118195</v>
      </c>
      <c r="N450" s="1005">
        <f t="shared" si="197"/>
        <v>0</v>
      </c>
      <c r="O450" s="1005">
        <v>333</v>
      </c>
      <c r="P450" s="1005">
        <v>258</v>
      </c>
      <c r="Q450" s="1005">
        <v>266.39999999999998</v>
      </c>
      <c r="R450" s="1005">
        <v>0.9738</v>
      </c>
      <c r="S450" s="1024">
        <f t="shared" si="222"/>
        <v>0.28147661915478872</v>
      </c>
      <c r="T450" s="1005">
        <v>54030</v>
      </c>
      <c r="U450" s="1005">
        <f t="shared" si="198"/>
        <v>115171</v>
      </c>
      <c r="V450" s="1005">
        <f t="shared" si="199"/>
        <v>0</v>
      </c>
      <c r="W450" s="1005">
        <v>333</v>
      </c>
      <c r="X450" s="1005">
        <v>279.60000000000002</v>
      </c>
      <c r="Y450" s="1005">
        <v>279.60000000000002</v>
      </c>
      <c r="Z450" s="1005">
        <v>0.96109999999999995</v>
      </c>
      <c r="AA450" s="1024">
        <f t="shared" si="229"/>
        <v>0.1811119058973136</v>
      </c>
      <c r="AB450" s="1005">
        <v>36460</v>
      </c>
      <c r="AC450" s="1005">
        <f t="shared" si="200"/>
        <v>120787</v>
      </c>
      <c r="AD450" s="1005">
        <f t="shared" si="201"/>
        <v>0</v>
      </c>
      <c r="AE450" s="1005">
        <v>333</v>
      </c>
      <c r="AF450" s="1005">
        <v>332.8</v>
      </c>
      <c r="AG450" s="1005">
        <v>332.8</v>
      </c>
      <c r="AH450" s="1005">
        <v>0.9778</v>
      </c>
      <c r="AI450" s="1024">
        <f t="shared" si="224"/>
        <v>0.32384476452646815</v>
      </c>
      <c r="AJ450" s="1005">
        <v>80185</v>
      </c>
      <c r="AK450" s="1005">
        <f t="shared" si="202"/>
        <v>148562</v>
      </c>
      <c r="AL450" s="1005">
        <f t="shared" si="203"/>
        <v>0</v>
      </c>
      <c r="AM450" s="1005">
        <v>333</v>
      </c>
      <c r="AN450" s="1005">
        <v>342.4</v>
      </c>
      <c r="AO450" s="1005">
        <v>342.4</v>
      </c>
      <c r="AP450" s="1005">
        <v>0.97440000000000004</v>
      </c>
      <c r="AQ450" s="1024">
        <f t="shared" si="225"/>
        <v>0.24253608305697921</v>
      </c>
      <c r="AR450" s="1005">
        <v>61785</v>
      </c>
      <c r="AS450" s="1005">
        <f t="shared" si="204"/>
        <v>152847</v>
      </c>
      <c r="AT450" s="1005">
        <f t="shared" si="205"/>
        <v>0</v>
      </c>
      <c r="AU450" s="1005">
        <v>333</v>
      </c>
      <c r="AV450" s="1005">
        <v>94</v>
      </c>
      <c r="AW450" s="1005">
        <v>266.39999999999998</v>
      </c>
      <c r="AX450" s="1005">
        <v>0.99390000000000001</v>
      </c>
      <c r="AY450" s="1024">
        <f t="shared" si="226"/>
        <v>4.8758865248226951E-2</v>
      </c>
      <c r="AZ450" s="1005">
        <v>3300</v>
      </c>
      <c r="BA450" s="1005">
        <f t="shared" si="206"/>
        <v>40608</v>
      </c>
      <c r="BB450" s="1005">
        <f t="shared" si="207"/>
        <v>0</v>
      </c>
      <c r="BC450" s="1005">
        <v>333</v>
      </c>
      <c r="BD450" s="1005">
        <v>7.2</v>
      </c>
      <c r="BE450" s="1005">
        <v>266.39999999999998</v>
      </c>
      <c r="BF450" s="1005">
        <v>1</v>
      </c>
      <c r="BG450" s="1024">
        <f t="shared" si="227"/>
        <v>0.39202508960573473</v>
      </c>
      <c r="BH450" s="1005">
        <v>2100</v>
      </c>
      <c r="BI450" s="1005">
        <f t="shared" si="208"/>
        <v>3214</v>
      </c>
      <c r="BJ450" s="1005">
        <f t="shared" si="209"/>
        <v>0</v>
      </c>
    </row>
    <row r="451" spans="1:62">
      <c r="A451" s="569" t="s">
        <v>2779</v>
      </c>
      <c r="B451" s="1004">
        <v>445</v>
      </c>
      <c r="C451" s="1005" t="s">
        <v>2291</v>
      </c>
      <c r="D451" s="1005" t="s">
        <v>2011</v>
      </c>
      <c r="E451" s="1004" t="s">
        <v>1274</v>
      </c>
      <c r="F451" s="1005" t="s">
        <v>55</v>
      </c>
      <c r="G451" s="1004">
        <v>333</v>
      </c>
      <c r="H451" s="1005">
        <v>268.2</v>
      </c>
      <c r="I451" s="1005">
        <v>268.2</v>
      </c>
      <c r="J451" s="1005">
        <v>0.99860000000000004</v>
      </c>
      <c r="K451" s="1024">
        <f t="shared" si="230"/>
        <v>0.46721973651503851</v>
      </c>
      <c r="L451" s="1005">
        <v>90222</v>
      </c>
      <c r="M451" s="1005">
        <f t="shared" si="196"/>
        <v>115862</v>
      </c>
      <c r="N451" s="1005">
        <f t="shared" si="197"/>
        <v>0</v>
      </c>
      <c r="O451" s="1005">
        <v>333</v>
      </c>
      <c r="P451" s="1005">
        <v>258</v>
      </c>
      <c r="Q451" s="1005">
        <v>266.39999999999998</v>
      </c>
      <c r="R451" s="1005">
        <v>0.99880000000000002</v>
      </c>
      <c r="S451" s="1024">
        <f t="shared" si="222"/>
        <v>0.22435296324081019</v>
      </c>
      <c r="T451" s="1005">
        <v>43065</v>
      </c>
      <c r="U451" s="1005">
        <f t="shared" si="198"/>
        <v>115171</v>
      </c>
      <c r="V451" s="1005">
        <f t="shared" si="199"/>
        <v>0</v>
      </c>
      <c r="W451" s="1005">
        <v>333</v>
      </c>
      <c r="X451" s="1005">
        <v>293.27999999999997</v>
      </c>
      <c r="Y451" s="1005">
        <v>293.27999999999997</v>
      </c>
      <c r="Z451" s="1005">
        <v>0.9748</v>
      </c>
      <c r="AA451" s="1024">
        <f t="shared" si="229"/>
        <v>0.19512070376432081</v>
      </c>
      <c r="AB451" s="1005">
        <v>41202</v>
      </c>
      <c r="AC451" s="1005">
        <f t="shared" si="200"/>
        <v>126697</v>
      </c>
      <c r="AD451" s="1005">
        <f t="shared" si="201"/>
        <v>0</v>
      </c>
      <c r="AE451" s="1005">
        <v>333</v>
      </c>
      <c r="AF451" s="1005">
        <v>343.8</v>
      </c>
      <c r="AG451" s="1005">
        <v>343.8</v>
      </c>
      <c r="AH451" s="1005">
        <v>0.80079999999999996</v>
      </c>
      <c r="AI451" s="1024">
        <f t="shared" si="224"/>
        <v>0.51432988046313499</v>
      </c>
      <c r="AJ451" s="1005">
        <v>131559</v>
      </c>
      <c r="AK451" s="1005">
        <f t="shared" si="202"/>
        <v>153472</v>
      </c>
      <c r="AL451" s="1005">
        <f t="shared" si="203"/>
        <v>0</v>
      </c>
      <c r="AM451" s="1005">
        <v>333</v>
      </c>
      <c r="AN451" s="1005">
        <v>307.68</v>
      </c>
      <c r="AO451" s="1005">
        <v>307.68</v>
      </c>
      <c r="AP451" s="1005">
        <v>0.85509999999999997</v>
      </c>
      <c r="AQ451" s="1024">
        <f t="shared" si="225"/>
        <v>9.4345507691275393E-2</v>
      </c>
      <c r="AR451" s="1005">
        <v>21597</v>
      </c>
      <c r="AS451" s="1005">
        <f t="shared" si="204"/>
        <v>137348</v>
      </c>
      <c r="AT451" s="1005">
        <f t="shared" si="205"/>
        <v>0</v>
      </c>
      <c r="AU451" s="1005">
        <v>333</v>
      </c>
      <c r="AV451" s="1005">
        <v>9.84</v>
      </c>
      <c r="AW451" s="1005">
        <v>266.39999999999998</v>
      </c>
      <c r="AX451" s="1005">
        <v>0.5101</v>
      </c>
      <c r="AY451" s="1024">
        <f t="shared" si="226"/>
        <v>0.3768631436314363</v>
      </c>
      <c r="AZ451" s="1005">
        <v>2670</v>
      </c>
      <c r="BA451" s="1005">
        <f t="shared" si="206"/>
        <v>4251</v>
      </c>
      <c r="BB451" s="1005">
        <f t="shared" si="207"/>
        <v>0</v>
      </c>
      <c r="BC451" s="1005">
        <v>333</v>
      </c>
      <c r="BD451" s="1005">
        <v>13.8</v>
      </c>
      <c r="BE451" s="1005">
        <v>266.39999999999998</v>
      </c>
      <c r="BF451" s="1005">
        <v>0.99219999999999997</v>
      </c>
      <c r="BG451" s="1024">
        <f t="shared" si="227"/>
        <v>0.14989481065918653</v>
      </c>
      <c r="BH451" s="1005">
        <v>1539</v>
      </c>
      <c r="BI451" s="1005">
        <f t="shared" si="208"/>
        <v>6160</v>
      </c>
      <c r="BJ451" s="1005">
        <f t="shared" si="209"/>
        <v>0</v>
      </c>
    </row>
    <row r="452" spans="1:62">
      <c r="A452" s="569" t="s">
        <v>2780</v>
      </c>
      <c r="B452" s="1004">
        <v>446</v>
      </c>
      <c r="C452" s="1005" t="s">
        <v>848</v>
      </c>
      <c r="D452" s="1005" t="s">
        <v>2011</v>
      </c>
      <c r="E452" s="1004" t="s">
        <v>1274</v>
      </c>
      <c r="F452" s="1005" t="s">
        <v>55</v>
      </c>
      <c r="G452" s="1004">
        <v>333</v>
      </c>
      <c r="H452" s="1005">
        <v>11.6</v>
      </c>
      <c r="I452" s="1005">
        <v>266.39999999999998</v>
      </c>
      <c r="J452" s="1005">
        <v>1</v>
      </c>
      <c r="K452" s="1024">
        <f t="shared" si="230"/>
        <v>0.19815613026819923</v>
      </c>
      <c r="L452" s="1005">
        <v>1655</v>
      </c>
      <c r="M452" s="1005">
        <f t="shared" si="196"/>
        <v>5011</v>
      </c>
      <c r="N452" s="1005">
        <f t="shared" si="197"/>
        <v>0</v>
      </c>
      <c r="O452" s="1005">
        <v>333</v>
      </c>
      <c r="P452" s="1005">
        <v>6.4</v>
      </c>
      <c r="Q452" s="1005">
        <v>266.39999999999998</v>
      </c>
      <c r="R452" s="1005">
        <v>1</v>
      </c>
      <c r="S452" s="1024">
        <f t="shared" si="222"/>
        <v>0.24781586021505375</v>
      </c>
      <c r="T452" s="1005">
        <v>1180</v>
      </c>
      <c r="U452" s="1005">
        <f t="shared" si="198"/>
        <v>2857</v>
      </c>
      <c r="V452" s="1005">
        <f t="shared" si="199"/>
        <v>0</v>
      </c>
      <c r="W452" s="1005">
        <v>333</v>
      </c>
      <c r="X452" s="1005">
        <v>5.6</v>
      </c>
      <c r="Y452" s="1005">
        <v>266.39999999999998</v>
      </c>
      <c r="Z452" s="1005">
        <v>1</v>
      </c>
      <c r="AA452" s="1024">
        <f t="shared" si="229"/>
        <v>0.31125992063492069</v>
      </c>
      <c r="AB452" s="1005">
        <v>1255</v>
      </c>
      <c r="AC452" s="1005">
        <f t="shared" si="200"/>
        <v>2419</v>
      </c>
      <c r="AD452" s="1005">
        <f t="shared" si="201"/>
        <v>0</v>
      </c>
      <c r="AE452" s="1005">
        <v>333</v>
      </c>
      <c r="AF452" s="1005">
        <v>111.2</v>
      </c>
      <c r="AG452" s="1005">
        <v>266.39999999999998</v>
      </c>
      <c r="AH452" s="1005">
        <v>0.99590000000000001</v>
      </c>
      <c r="AI452" s="1024">
        <f t="shared" si="224"/>
        <v>1.4806703024677032E-2</v>
      </c>
      <c r="AJ452" s="1005">
        <v>1225</v>
      </c>
      <c r="AK452" s="1005">
        <f t="shared" si="202"/>
        <v>49640</v>
      </c>
      <c r="AL452" s="1005">
        <f t="shared" si="203"/>
        <v>0</v>
      </c>
      <c r="AM452" s="1005">
        <v>333</v>
      </c>
      <c r="AN452" s="1005">
        <v>3.6</v>
      </c>
      <c r="AO452" s="1005">
        <v>266.39999999999998</v>
      </c>
      <c r="AP452" s="1005">
        <v>1</v>
      </c>
      <c r="AQ452" s="1024">
        <f t="shared" si="225"/>
        <v>0.42562724014336917</v>
      </c>
      <c r="AR452" s="1005">
        <v>1140</v>
      </c>
      <c r="AS452" s="1005">
        <f t="shared" si="204"/>
        <v>1607</v>
      </c>
      <c r="AT452" s="1005">
        <f t="shared" si="205"/>
        <v>0</v>
      </c>
      <c r="AU452" s="1005">
        <v>333</v>
      </c>
      <c r="AV452" s="1005">
        <v>38</v>
      </c>
      <c r="AW452" s="1005">
        <v>266.39999999999998</v>
      </c>
      <c r="AX452" s="1005">
        <v>1.0043</v>
      </c>
      <c r="AY452" s="1024">
        <f t="shared" si="226"/>
        <v>4.1849415204678365E-2</v>
      </c>
      <c r="AZ452" s="1005">
        <v>1145</v>
      </c>
      <c r="BA452" s="1005">
        <f t="shared" si="206"/>
        <v>16416</v>
      </c>
      <c r="BB452" s="1005">
        <f t="shared" si="207"/>
        <v>0</v>
      </c>
      <c r="BC452" s="1005">
        <v>333</v>
      </c>
      <c r="BD452" s="1005">
        <v>29.6</v>
      </c>
      <c r="BE452" s="1005">
        <v>266.39999999999998</v>
      </c>
      <c r="BF452" s="1005">
        <v>0.99739999999999995</v>
      </c>
      <c r="BG452" s="1024">
        <f t="shared" si="227"/>
        <v>9.0135498401627434E-2</v>
      </c>
      <c r="BH452" s="1005">
        <v>1985</v>
      </c>
      <c r="BI452" s="1005">
        <f t="shared" si="208"/>
        <v>13213</v>
      </c>
      <c r="BJ452" s="1005">
        <f t="shared" si="209"/>
        <v>0</v>
      </c>
    </row>
    <row r="453" spans="1:62">
      <c r="A453" s="569" t="s">
        <v>2781</v>
      </c>
      <c r="B453" s="1004">
        <v>447</v>
      </c>
      <c r="C453" s="1005" t="s">
        <v>2063</v>
      </c>
      <c r="D453" s="1005" t="s">
        <v>2054</v>
      </c>
      <c r="E453" s="1004" t="s">
        <v>1274</v>
      </c>
      <c r="F453" s="1005" t="s">
        <v>55</v>
      </c>
      <c r="G453" s="1004">
        <v>334</v>
      </c>
      <c r="H453" s="1005">
        <v>112.2</v>
      </c>
      <c r="I453" s="1005">
        <v>334</v>
      </c>
      <c r="J453" s="1005">
        <v>0.61850000000000005</v>
      </c>
      <c r="K453" s="1024">
        <f t="shared" si="230"/>
        <v>0.41596108140225785</v>
      </c>
      <c r="L453" s="1005">
        <v>33603</v>
      </c>
      <c r="M453" s="1005">
        <f t="shared" si="196"/>
        <v>48470</v>
      </c>
      <c r="N453" s="1005">
        <f t="shared" si="197"/>
        <v>0</v>
      </c>
      <c r="O453" s="1005">
        <v>334</v>
      </c>
      <c r="P453" s="1005">
        <v>219.12</v>
      </c>
      <c r="Q453" s="1005">
        <v>334</v>
      </c>
      <c r="R453" s="1005">
        <v>0.78069999999999995</v>
      </c>
      <c r="S453" s="1024">
        <f t="shared" si="222"/>
        <v>0.29040281360044284</v>
      </c>
      <c r="T453" s="1005">
        <v>47343</v>
      </c>
      <c r="U453" s="1005">
        <f t="shared" si="198"/>
        <v>97815</v>
      </c>
      <c r="V453" s="1005">
        <f t="shared" si="199"/>
        <v>0</v>
      </c>
      <c r="W453" s="1005">
        <v>334</v>
      </c>
      <c r="X453" s="1005">
        <v>232.8</v>
      </c>
      <c r="Y453" s="1005">
        <v>334</v>
      </c>
      <c r="Z453" s="1005">
        <v>0.7278</v>
      </c>
      <c r="AA453" s="1024">
        <f t="shared" si="229"/>
        <v>0.2359500286368843</v>
      </c>
      <c r="AB453" s="1005">
        <v>39549</v>
      </c>
      <c r="AC453" s="1005">
        <f t="shared" si="200"/>
        <v>100570</v>
      </c>
      <c r="AD453" s="1005">
        <f t="shared" si="201"/>
        <v>0</v>
      </c>
      <c r="AE453" s="1005">
        <v>334</v>
      </c>
      <c r="AF453" s="1005">
        <v>89.52</v>
      </c>
      <c r="AG453" s="1005">
        <v>334</v>
      </c>
      <c r="AH453" s="1005">
        <v>0.17960000000000001</v>
      </c>
      <c r="AI453" s="1024">
        <f t="shared" si="224"/>
        <v>0.32138249877482783</v>
      </c>
      <c r="AJ453" s="1005">
        <v>21405</v>
      </c>
      <c r="AK453" s="1005">
        <f t="shared" si="202"/>
        <v>39962</v>
      </c>
      <c r="AL453" s="1005">
        <f t="shared" si="203"/>
        <v>0</v>
      </c>
      <c r="AM453" s="1005">
        <v>334</v>
      </c>
      <c r="AN453" s="1005">
        <v>104.4</v>
      </c>
      <c r="AO453" s="1005">
        <v>334</v>
      </c>
      <c r="AP453" s="1005">
        <v>0.14069999999999999</v>
      </c>
      <c r="AQ453" s="1024">
        <f t="shared" si="225"/>
        <v>0.28754943764676799</v>
      </c>
      <c r="AR453" s="1005">
        <v>22335</v>
      </c>
      <c r="AS453" s="1005">
        <f t="shared" si="204"/>
        <v>46604</v>
      </c>
      <c r="AT453" s="1005">
        <f t="shared" si="205"/>
        <v>0</v>
      </c>
      <c r="AU453" s="1005">
        <v>334</v>
      </c>
      <c r="AV453" s="1005">
        <v>85.2</v>
      </c>
      <c r="AW453" s="1005">
        <v>334</v>
      </c>
      <c r="AX453" s="1005">
        <v>0.25190000000000001</v>
      </c>
      <c r="AY453" s="1024">
        <f t="shared" si="226"/>
        <v>0.27195813771517996</v>
      </c>
      <c r="AZ453" s="1005">
        <v>16683</v>
      </c>
      <c r="BA453" s="1005">
        <f t="shared" si="206"/>
        <v>36806</v>
      </c>
      <c r="BB453" s="1005">
        <f t="shared" si="207"/>
        <v>0</v>
      </c>
      <c r="BC453" s="1005">
        <v>334</v>
      </c>
      <c r="BD453" s="1005">
        <v>137.28</v>
      </c>
      <c r="BE453" s="1005">
        <v>334</v>
      </c>
      <c r="BF453" s="1005">
        <v>0.35120000000000001</v>
      </c>
      <c r="BG453" s="1024">
        <f t="shared" si="227"/>
        <v>0.4652899184149184</v>
      </c>
      <c r="BH453" s="1005">
        <v>47523</v>
      </c>
      <c r="BI453" s="1005">
        <f t="shared" si="208"/>
        <v>61282</v>
      </c>
      <c r="BJ453" s="1005">
        <f t="shared" si="209"/>
        <v>0</v>
      </c>
    </row>
    <row r="454" spans="1:62">
      <c r="A454" s="569" t="s">
        <v>2782</v>
      </c>
      <c r="B454" s="1004">
        <v>448</v>
      </c>
      <c r="C454" s="1005" t="s">
        <v>1361</v>
      </c>
      <c r="D454" s="1005" t="s">
        <v>2203</v>
      </c>
      <c r="E454" s="1004" t="s">
        <v>1274</v>
      </c>
      <c r="F454" s="1005" t="s">
        <v>55</v>
      </c>
      <c r="G454" s="1004">
        <v>334</v>
      </c>
      <c r="H454" s="1005">
        <v>126.8</v>
      </c>
      <c r="I454" s="1005">
        <v>267.2</v>
      </c>
      <c r="J454" s="1005">
        <v>0.97330000000000005</v>
      </c>
      <c r="K454" s="1024">
        <f t="shared" si="230"/>
        <v>0.35083683841570279</v>
      </c>
      <c r="L454" s="1005">
        <v>32030</v>
      </c>
      <c r="M454" s="1005">
        <f t="shared" si="196"/>
        <v>54778</v>
      </c>
      <c r="N454" s="1005">
        <f t="shared" si="197"/>
        <v>0</v>
      </c>
      <c r="O454" s="1005">
        <v>334</v>
      </c>
      <c r="P454" s="1005">
        <v>119.6</v>
      </c>
      <c r="Q454" s="1005">
        <v>267.2</v>
      </c>
      <c r="R454" s="1005">
        <v>0.96940000000000004</v>
      </c>
      <c r="S454" s="1024">
        <f t="shared" si="222"/>
        <v>0.35310353508109471</v>
      </c>
      <c r="T454" s="1005">
        <v>31420</v>
      </c>
      <c r="U454" s="1005">
        <f t="shared" si="198"/>
        <v>53389</v>
      </c>
      <c r="V454" s="1005">
        <f t="shared" si="199"/>
        <v>0</v>
      </c>
      <c r="W454" s="1005">
        <v>334</v>
      </c>
      <c r="X454" s="1005">
        <v>127.04</v>
      </c>
      <c r="Y454" s="1005">
        <v>267.2</v>
      </c>
      <c r="Z454" s="1005">
        <v>0.97119999999999995</v>
      </c>
      <c r="AA454" s="1024">
        <f t="shared" si="229"/>
        <v>0.27690316260845227</v>
      </c>
      <c r="AB454" s="1005">
        <v>25328</v>
      </c>
      <c r="AC454" s="1005">
        <f t="shared" si="200"/>
        <v>54881</v>
      </c>
      <c r="AD454" s="1005">
        <f t="shared" si="201"/>
        <v>0</v>
      </c>
      <c r="AE454" s="1005">
        <v>334</v>
      </c>
      <c r="AF454" s="1005">
        <v>118.88</v>
      </c>
      <c r="AG454" s="1005">
        <v>267.2</v>
      </c>
      <c r="AH454" s="1005">
        <v>0.96260000000000001</v>
      </c>
      <c r="AI454" s="1024">
        <f t="shared" si="224"/>
        <v>0.35781993950708402</v>
      </c>
      <c r="AJ454" s="1005">
        <v>31648</v>
      </c>
      <c r="AK454" s="1005">
        <f t="shared" si="202"/>
        <v>53068</v>
      </c>
      <c r="AL454" s="1005">
        <f t="shared" si="203"/>
        <v>0</v>
      </c>
      <c r="AM454" s="1005">
        <v>334</v>
      </c>
      <c r="AN454" s="1005">
        <v>17.440000000000001</v>
      </c>
      <c r="AO454" s="1005">
        <v>267.2</v>
      </c>
      <c r="AP454" s="1005">
        <v>0.97819999999999996</v>
      </c>
      <c r="AQ454" s="1024">
        <f t="shared" si="225"/>
        <v>1.9553985400019729</v>
      </c>
      <c r="AR454" s="1005">
        <v>25372</v>
      </c>
      <c r="AS454" s="1005">
        <f t="shared" si="204"/>
        <v>7785</v>
      </c>
      <c r="AT454" s="1005">
        <f t="shared" si="205"/>
        <v>17587</v>
      </c>
      <c r="AU454" s="1005">
        <v>334</v>
      </c>
      <c r="AV454" s="1005">
        <v>106.72</v>
      </c>
      <c r="AW454" s="1005">
        <v>267.2</v>
      </c>
      <c r="AX454" s="1005">
        <v>0.94730000000000003</v>
      </c>
      <c r="AY454" s="1024">
        <f t="shared" si="226"/>
        <v>0.33092828585707151</v>
      </c>
      <c r="AZ454" s="1005">
        <v>25428</v>
      </c>
      <c r="BA454" s="1005">
        <f t="shared" si="206"/>
        <v>46103</v>
      </c>
      <c r="BB454" s="1005">
        <f t="shared" si="207"/>
        <v>0</v>
      </c>
      <c r="BC454" s="1005">
        <v>334</v>
      </c>
      <c r="BD454" s="1005">
        <v>109.28</v>
      </c>
      <c r="BE454" s="1005">
        <v>267.2</v>
      </c>
      <c r="BF454" s="1005">
        <v>0.93740000000000001</v>
      </c>
      <c r="BG454" s="1024">
        <f t="shared" si="227"/>
        <v>0.30419047843952202</v>
      </c>
      <c r="BH454" s="1005">
        <v>24732</v>
      </c>
      <c r="BI454" s="1005">
        <f t="shared" si="208"/>
        <v>48783</v>
      </c>
      <c r="BJ454" s="1005">
        <f t="shared" si="209"/>
        <v>0</v>
      </c>
    </row>
    <row r="455" spans="1:62">
      <c r="A455" s="569" t="s">
        <v>2783</v>
      </c>
      <c r="B455" s="1004">
        <v>449</v>
      </c>
      <c r="C455" s="1005" t="s">
        <v>1820</v>
      </c>
      <c r="D455" s="1005" t="s">
        <v>2051</v>
      </c>
      <c r="E455" s="1004" t="s">
        <v>1274</v>
      </c>
      <c r="F455" s="1005" t="s">
        <v>55</v>
      </c>
      <c r="G455" s="1004">
        <v>334</v>
      </c>
      <c r="H455" s="1005">
        <v>135</v>
      </c>
      <c r="I455" s="1005">
        <v>267.2</v>
      </c>
      <c r="J455" s="1005">
        <v>0.98919999999999997</v>
      </c>
      <c r="K455" s="1024">
        <f t="shared" si="230"/>
        <v>0.51376543209876546</v>
      </c>
      <c r="L455" s="1005">
        <v>49938</v>
      </c>
      <c r="M455" s="1005">
        <f t="shared" ref="M455:M518" si="231">+ROUND(24*30*H455*0.6,0)</f>
        <v>58320</v>
      </c>
      <c r="N455" s="1005">
        <f t="shared" ref="N455:N518" si="232">+MAX((L455-M455),0)</f>
        <v>0</v>
      </c>
      <c r="O455" s="1005">
        <v>334</v>
      </c>
      <c r="P455" s="1005">
        <v>135</v>
      </c>
      <c r="Q455" s="1005">
        <v>267.2</v>
      </c>
      <c r="R455" s="1005">
        <v>0.99160000000000004</v>
      </c>
      <c r="S455" s="1024">
        <f t="shared" si="222"/>
        <v>0.45851254480286741</v>
      </c>
      <c r="T455" s="1005">
        <v>46053</v>
      </c>
      <c r="U455" s="1005">
        <f t="shared" ref="U455:U518" si="233">+ROUND(24*31*P455*0.6,0)</f>
        <v>60264</v>
      </c>
      <c r="V455" s="1005">
        <f t="shared" ref="V455:V518" si="234">+MAX((T455-U455),0)</f>
        <v>0</v>
      </c>
      <c r="W455" s="1005">
        <v>334</v>
      </c>
      <c r="X455" s="1005">
        <v>133.68</v>
      </c>
      <c r="Y455" s="1005">
        <v>267.2</v>
      </c>
      <c r="Z455" s="1005">
        <v>0.99129999999999996</v>
      </c>
      <c r="AA455" s="1024">
        <f t="shared" si="229"/>
        <v>0.5281060908305073</v>
      </c>
      <c r="AB455" s="1005">
        <v>50830</v>
      </c>
      <c r="AC455" s="1005">
        <f t="shared" ref="AC455:AC518" si="235">+ROUND(24*30*X455*0.6,0)</f>
        <v>57750</v>
      </c>
      <c r="AD455" s="1005">
        <f t="shared" ref="AD455:AD518" si="236">+MAX((AB455-AC455),0)</f>
        <v>0</v>
      </c>
      <c r="AE455" s="1005">
        <v>334</v>
      </c>
      <c r="AF455" s="1005">
        <v>131.63999999999999</v>
      </c>
      <c r="AG455" s="1005">
        <v>267.2</v>
      </c>
      <c r="AH455" s="1005">
        <v>0.99229999999999996</v>
      </c>
      <c r="AI455" s="1024">
        <f t="shared" si="224"/>
        <v>0.59466923476539146</v>
      </c>
      <c r="AJ455" s="1005">
        <v>58242</v>
      </c>
      <c r="AK455" s="1005">
        <f t="shared" ref="AK455:AK518" si="237">+ROUND(24*31*AF455*0.6,0)</f>
        <v>58764</v>
      </c>
      <c r="AL455" s="1005">
        <f t="shared" ref="AL455:AL518" si="238">+MAX((AJ455-AK455),0)</f>
        <v>0</v>
      </c>
      <c r="AM455" s="1005">
        <v>334</v>
      </c>
      <c r="AN455" s="1005">
        <v>130.91999999999999</v>
      </c>
      <c r="AO455" s="1005">
        <v>267.2</v>
      </c>
      <c r="AP455" s="1005">
        <v>0.99080000000000001</v>
      </c>
      <c r="AQ455" s="1024">
        <f t="shared" si="225"/>
        <v>0.51793305605655926</v>
      </c>
      <c r="AR455" s="1005">
        <v>50449</v>
      </c>
      <c r="AS455" s="1005">
        <f t="shared" ref="AS455:AS518" si="239">+ROUND(24*31*AN455*0.6,0)</f>
        <v>58443</v>
      </c>
      <c r="AT455" s="1005">
        <f t="shared" ref="AT455:AT518" si="240">+MAX((AR455-AS455),0)</f>
        <v>0</v>
      </c>
      <c r="AU455" s="1005">
        <v>334</v>
      </c>
      <c r="AV455" s="1005">
        <v>128.52000000000001</v>
      </c>
      <c r="AW455" s="1005">
        <v>267.2</v>
      </c>
      <c r="AX455" s="1005">
        <v>0.99050000000000005</v>
      </c>
      <c r="AY455" s="1024">
        <f t="shared" si="226"/>
        <v>0.50003025901718712</v>
      </c>
      <c r="AZ455" s="1005">
        <v>46270</v>
      </c>
      <c r="BA455" s="1005">
        <f t="shared" ref="BA455:BA518" si="241">+ROUND(24*30*AV455*0.6,0)</f>
        <v>55521</v>
      </c>
      <c r="BB455" s="1005">
        <f t="shared" ref="BB455:BB518" si="242">+MAX((AZ455-BA455),0)</f>
        <v>0</v>
      </c>
      <c r="BC455" s="1005">
        <v>334</v>
      </c>
      <c r="BD455" s="1005">
        <v>133.91999999999999</v>
      </c>
      <c r="BE455" s="1005">
        <v>267.2</v>
      </c>
      <c r="BF455" s="1005">
        <v>0.99029999999999996</v>
      </c>
      <c r="BG455" s="1024">
        <f t="shared" si="227"/>
        <v>0.46623485695199191</v>
      </c>
      <c r="BH455" s="1005">
        <v>46454</v>
      </c>
      <c r="BI455" s="1005">
        <f t="shared" ref="BI455:BI518" si="243">+ROUND(24*31*BD455*0.6,0)</f>
        <v>59782</v>
      </c>
      <c r="BJ455" s="1005">
        <f t="shared" ref="BJ455:BJ518" si="244">+MAX((BH455-BI455),0)</f>
        <v>0</v>
      </c>
    </row>
    <row r="456" spans="1:62">
      <c r="A456" s="569" t="s">
        <v>2784</v>
      </c>
      <c r="B456" s="1004">
        <v>450</v>
      </c>
      <c r="C456" s="1005" t="s">
        <v>23</v>
      </c>
      <c r="D456" s="1005" t="s">
        <v>2011</v>
      </c>
      <c r="E456" s="1004" t="s">
        <v>1274</v>
      </c>
      <c r="F456" s="1005" t="s">
        <v>55</v>
      </c>
      <c r="G456" s="1004">
        <v>335</v>
      </c>
      <c r="H456" s="1005">
        <v>466.4</v>
      </c>
      <c r="I456" s="1005">
        <v>466.4</v>
      </c>
      <c r="J456" s="1005">
        <v>0.96299999999999997</v>
      </c>
      <c r="K456" s="1024">
        <f t="shared" si="230"/>
        <v>0.48561678101772443</v>
      </c>
      <c r="L456" s="1005">
        <v>163074</v>
      </c>
      <c r="M456" s="1005">
        <f t="shared" si="231"/>
        <v>201485</v>
      </c>
      <c r="N456" s="1005">
        <f t="shared" si="232"/>
        <v>0</v>
      </c>
      <c r="O456" s="1005">
        <v>335</v>
      </c>
      <c r="P456" s="1005">
        <v>534.4</v>
      </c>
      <c r="Q456" s="1005">
        <v>534.4</v>
      </c>
      <c r="R456" s="1005">
        <v>0.96309999999999996</v>
      </c>
      <c r="S456" s="1024">
        <f t="shared" si="222"/>
        <v>0.45288455347369777</v>
      </c>
      <c r="T456" s="1005">
        <v>180064</v>
      </c>
      <c r="U456" s="1005">
        <f t="shared" si="233"/>
        <v>238556</v>
      </c>
      <c r="V456" s="1005">
        <f t="shared" si="234"/>
        <v>0</v>
      </c>
      <c r="W456" s="1005">
        <v>335</v>
      </c>
      <c r="X456" s="1005">
        <v>480.16</v>
      </c>
      <c r="Y456" s="1005">
        <v>480.16</v>
      </c>
      <c r="Z456" s="1005">
        <v>0.96240000000000003</v>
      </c>
      <c r="AA456" s="1024">
        <f t="shared" si="229"/>
        <v>0.44881451553185975</v>
      </c>
      <c r="AB456" s="1005">
        <v>155162</v>
      </c>
      <c r="AC456" s="1005">
        <f t="shared" si="235"/>
        <v>207429</v>
      </c>
      <c r="AD456" s="1005">
        <f t="shared" si="236"/>
        <v>0</v>
      </c>
      <c r="AE456" s="1005">
        <v>335</v>
      </c>
      <c r="AF456" s="1005">
        <v>526.72</v>
      </c>
      <c r="AG456" s="1005">
        <v>526.72</v>
      </c>
      <c r="AH456" s="1005">
        <v>0.95909999999999995</v>
      </c>
      <c r="AI456" s="1024">
        <f t="shared" si="224"/>
        <v>0.40546629006127594</v>
      </c>
      <c r="AJ456" s="1005">
        <v>158894</v>
      </c>
      <c r="AK456" s="1005">
        <f t="shared" si="237"/>
        <v>235128</v>
      </c>
      <c r="AL456" s="1005">
        <f t="shared" si="238"/>
        <v>0</v>
      </c>
      <c r="AM456" s="1005">
        <v>335</v>
      </c>
      <c r="AN456" s="1005">
        <v>482.72</v>
      </c>
      <c r="AO456" s="1005">
        <v>482.72</v>
      </c>
      <c r="AP456" s="1005">
        <v>0.95609999999999995</v>
      </c>
      <c r="AQ456" s="1024">
        <f t="shared" si="225"/>
        <v>0.45179411203894776</v>
      </c>
      <c r="AR456" s="1005">
        <v>162259</v>
      </c>
      <c r="AS456" s="1005">
        <f t="shared" si="239"/>
        <v>215486</v>
      </c>
      <c r="AT456" s="1005">
        <f t="shared" si="240"/>
        <v>0</v>
      </c>
      <c r="AU456" s="1005">
        <v>335</v>
      </c>
      <c r="AV456" s="1005">
        <v>476.48</v>
      </c>
      <c r="AW456" s="1005">
        <v>476.48</v>
      </c>
      <c r="AX456" s="1005">
        <v>0.93569999999999998</v>
      </c>
      <c r="AY456" s="1024">
        <f t="shared" si="226"/>
        <v>0.43480313969106776</v>
      </c>
      <c r="AZ456" s="1005">
        <v>149166</v>
      </c>
      <c r="BA456" s="1005">
        <f t="shared" si="241"/>
        <v>205839</v>
      </c>
      <c r="BB456" s="1005">
        <f t="shared" si="242"/>
        <v>0</v>
      </c>
      <c r="BC456" s="1005">
        <v>335</v>
      </c>
      <c r="BD456" s="1005">
        <v>482.56</v>
      </c>
      <c r="BE456" s="1005">
        <v>482.56</v>
      </c>
      <c r="BF456" s="1005">
        <v>0.93810000000000004</v>
      </c>
      <c r="BG456" s="1024">
        <f t="shared" si="227"/>
        <v>0.38698179601266364</v>
      </c>
      <c r="BH456" s="1005">
        <v>138936</v>
      </c>
      <c r="BI456" s="1005">
        <f t="shared" si="243"/>
        <v>215415</v>
      </c>
      <c r="BJ456" s="1005">
        <f t="shared" si="244"/>
        <v>0</v>
      </c>
    </row>
    <row r="457" spans="1:62">
      <c r="A457" s="569" t="s">
        <v>2785</v>
      </c>
      <c r="B457" s="1004">
        <v>451</v>
      </c>
      <c r="C457" s="1005" t="s">
        <v>280</v>
      </c>
      <c r="D457" s="1005" t="s">
        <v>2213</v>
      </c>
      <c r="E457" s="1004" t="s">
        <v>1274</v>
      </c>
      <c r="F457" s="1005" t="s">
        <v>55</v>
      </c>
      <c r="G457" s="1004">
        <v>341</v>
      </c>
      <c r="H457" s="1005">
        <v>113</v>
      </c>
      <c r="I457" s="1005">
        <v>272.8</v>
      </c>
      <c r="J457" s="1005">
        <v>0.877</v>
      </c>
      <c r="K457" s="1024">
        <f t="shared" si="230"/>
        <v>0.20993117010816126</v>
      </c>
      <c r="L457" s="1005">
        <v>17080</v>
      </c>
      <c r="M457" s="1005">
        <f t="shared" si="231"/>
        <v>48816</v>
      </c>
      <c r="N457" s="1005">
        <f t="shared" si="232"/>
        <v>0</v>
      </c>
      <c r="O457" s="1005">
        <v>341</v>
      </c>
      <c r="P457" s="1005">
        <v>105</v>
      </c>
      <c r="Q457" s="1005">
        <v>272.8</v>
      </c>
      <c r="R457" s="1005">
        <v>0.87590000000000001</v>
      </c>
      <c r="S457" s="1024">
        <f t="shared" si="222"/>
        <v>0.2021889400921659</v>
      </c>
      <c r="T457" s="1005">
        <v>15795</v>
      </c>
      <c r="U457" s="1005">
        <f t="shared" si="233"/>
        <v>46872</v>
      </c>
      <c r="V457" s="1005">
        <f t="shared" si="234"/>
        <v>0</v>
      </c>
      <c r="W457" s="1005">
        <v>341</v>
      </c>
      <c r="X457" s="1005">
        <v>99</v>
      </c>
      <c r="Y457" s="1005">
        <v>272.8</v>
      </c>
      <c r="Z457" s="1005">
        <v>0.87519999999999998</v>
      </c>
      <c r="AA457" s="1024">
        <f t="shared" si="229"/>
        <v>0.29748877665544332</v>
      </c>
      <c r="AB457" s="1005">
        <v>21205</v>
      </c>
      <c r="AC457" s="1005">
        <f t="shared" si="235"/>
        <v>42768</v>
      </c>
      <c r="AD457" s="1005">
        <f t="shared" si="236"/>
        <v>0</v>
      </c>
      <c r="AE457" s="1005">
        <v>341</v>
      </c>
      <c r="AF457" s="1005">
        <v>103</v>
      </c>
      <c r="AG457" s="1005">
        <v>272.8</v>
      </c>
      <c r="AH457" s="1005">
        <v>0.9083</v>
      </c>
      <c r="AI457" s="1024">
        <f t="shared" si="224"/>
        <v>0.25772523227894351</v>
      </c>
      <c r="AJ457" s="1005">
        <v>19750</v>
      </c>
      <c r="AK457" s="1005">
        <f t="shared" si="237"/>
        <v>45979</v>
      </c>
      <c r="AL457" s="1005">
        <f t="shared" si="238"/>
        <v>0</v>
      </c>
      <c r="AM457" s="1005">
        <v>341</v>
      </c>
      <c r="AN457" s="1005">
        <v>101</v>
      </c>
      <c r="AO457" s="1005">
        <v>272.8</v>
      </c>
      <c r="AP457" s="1005">
        <v>0.8407</v>
      </c>
      <c r="AQ457" s="1024">
        <f t="shared" si="225"/>
        <v>0.22350420525923559</v>
      </c>
      <c r="AR457" s="1005">
        <v>16795</v>
      </c>
      <c r="AS457" s="1005">
        <f t="shared" si="239"/>
        <v>45086</v>
      </c>
      <c r="AT457" s="1005">
        <f t="shared" si="240"/>
        <v>0</v>
      </c>
      <c r="AU457" s="1005">
        <v>341</v>
      </c>
      <c r="AV457" s="1005">
        <v>110</v>
      </c>
      <c r="AW457" s="1005">
        <v>272.8</v>
      </c>
      <c r="AX457" s="1005">
        <v>0.81430000000000002</v>
      </c>
      <c r="AY457" s="1024">
        <f t="shared" si="226"/>
        <v>0.21752525252525254</v>
      </c>
      <c r="AZ457" s="1005">
        <v>17228</v>
      </c>
      <c r="BA457" s="1005">
        <f t="shared" si="241"/>
        <v>47520</v>
      </c>
      <c r="BB457" s="1005">
        <f t="shared" si="242"/>
        <v>0</v>
      </c>
      <c r="BC457" s="1005">
        <v>341</v>
      </c>
      <c r="BD457" s="1005">
        <v>115.4</v>
      </c>
      <c r="BE457" s="1005">
        <v>272.8</v>
      </c>
      <c r="BF457" s="1005">
        <v>0.87590000000000001</v>
      </c>
      <c r="BG457" s="1024">
        <f t="shared" si="227"/>
        <v>0.27711000540429731</v>
      </c>
      <c r="BH457" s="1005">
        <v>23792</v>
      </c>
      <c r="BI457" s="1005">
        <f t="shared" si="243"/>
        <v>51515</v>
      </c>
      <c r="BJ457" s="1005">
        <f t="shared" si="244"/>
        <v>0</v>
      </c>
    </row>
    <row r="458" spans="1:62">
      <c r="A458" s="569" t="s">
        <v>2786</v>
      </c>
      <c r="B458" s="1004">
        <v>452</v>
      </c>
      <c r="C458" s="1005" t="s">
        <v>2267</v>
      </c>
      <c r="D458" s="1005" t="s">
        <v>2011</v>
      </c>
      <c r="E458" s="1004" t="s">
        <v>1274</v>
      </c>
      <c r="F458" s="1005" t="s">
        <v>55</v>
      </c>
      <c r="G458" s="1004">
        <v>156</v>
      </c>
      <c r="H458" s="1005">
        <v>296.64</v>
      </c>
      <c r="I458" s="1005">
        <v>296.64</v>
      </c>
      <c r="J458" s="1005">
        <v>0.93079999999999996</v>
      </c>
      <c r="K458" s="1024">
        <f t="shared" si="230"/>
        <v>0.49930986305885178</v>
      </c>
      <c r="L458" s="1005">
        <v>106643</v>
      </c>
      <c r="M458" s="1005">
        <f t="shared" si="231"/>
        <v>128148</v>
      </c>
      <c r="N458" s="1005">
        <f t="shared" si="232"/>
        <v>0</v>
      </c>
      <c r="O458" s="1005">
        <v>156</v>
      </c>
      <c r="P458" s="1005">
        <v>326.95999999999998</v>
      </c>
      <c r="Q458" s="1005">
        <v>326.95999999999998</v>
      </c>
      <c r="R458" s="1005">
        <v>0.94140000000000001</v>
      </c>
      <c r="S458" s="1024">
        <f t="shared" si="222"/>
        <v>0.46931606510019969</v>
      </c>
      <c r="T458" s="1005">
        <v>114165</v>
      </c>
      <c r="U458" s="1005">
        <f t="shared" si="233"/>
        <v>145955</v>
      </c>
      <c r="V458" s="1005">
        <f t="shared" si="234"/>
        <v>0</v>
      </c>
      <c r="W458" s="1005">
        <v>156</v>
      </c>
      <c r="X458" s="1005">
        <v>346.32</v>
      </c>
      <c r="Y458" s="1005">
        <v>346.32</v>
      </c>
      <c r="Z458" s="1005">
        <v>0.94369999999999998</v>
      </c>
      <c r="AA458" s="1024">
        <f t="shared" si="229"/>
        <v>0.48436256769590103</v>
      </c>
      <c r="AB458" s="1005">
        <v>120776</v>
      </c>
      <c r="AC458" s="1005">
        <f t="shared" si="235"/>
        <v>149610</v>
      </c>
      <c r="AD458" s="1005">
        <f t="shared" si="236"/>
        <v>0</v>
      </c>
      <c r="AE458" s="1005">
        <v>156</v>
      </c>
      <c r="AF458" s="1005">
        <v>250.72</v>
      </c>
      <c r="AG458" s="1005">
        <v>250.72</v>
      </c>
      <c r="AH458" s="1005">
        <v>0.90490000000000004</v>
      </c>
      <c r="AI458" s="1024">
        <f t="shared" si="224"/>
        <v>0.49685936760195154</v>
      </c>
      <c r="AJ458" s="1005">
        <v>92682</v>
      </c>
      <c r="AK458" s="1005">
        <f t="shared" si="237"/>
        <v>111921</v>
      </c>
      <c r="AL458" s="1005">
        <f t="shared" si="238"/>
        <v>0</v>
      </c>
      <c r="AM458" s="1005">
        <v>156</v>
      </c>
      <c r="AN458" s="1005">
        <v>225.04</v>
      </c>
      <c r="AO458" s="1005">
        <v>225.04</v>
      </c>
      <c r="AP458" s="1005">
        <v>0.88929999999999998</v>
      </c>
      <c r="AQ458" s="1024">
        <f t="shared" si="225"/>
        <v>0.36482164222178903</v>
      </c>
      <c r="AR458" s="1005">
        <v>61082</v>
      </c>
      <c r="AS458" s="1005">
        <f t="shared" si="239"/>
        <v>100458</v>
      </c>
      <c r="AT458" s="1005">
        <f t="shared" si="240"/>
        <v>0</v>
      </c>
      <c r="AU458" s="1005">
        <v>156</v>
      </c>
      <c r="AV458" s="1005">
        <v>197.84</v>
      </c>
      <c r="AW458" s="1005">
        <v>197.84</v>
      </c>
      <c r="AX458" s="1005">
        <v>0.9113</v>
      </c>
      <c r="AY458" s="1024">
        <f t="shared" si="226"/>
        <v>0.42683902817091257</v>
      </c>
      <c r="AZ458" s="1005">
        <v>60801</v>
      </c>
      <c r="BA458" s="1005">
        <f t="shared" si="241"/>
        <v>85467</v>
      </c>
      <c r="BB458" s="1005">
        <f t="shared" si="242"/>
        <v>0</v>
      </c>
      <c r="BC458" s="1005">
        <v>345</v>
      </c>
      <c r="BD458" s="1005">
        <v>230</v>
      </c>
      <c r="BE458" s="1005">
        <v>276</v>
      </c>
      <c r="BF458" s="1005">
        <v>0.92479999999999996</v>
      </c>
      <c r="BG458" s="1024">
        <f t="shared" si="227"/>
        <v>0.51945418419822342</v>
      </c>
      <c r="BH458" s="1005">
        <v>88889</v>
      </c>
      <c r="BI458" s="1005">
        <f t="shared" si="243"/>
        <v>102672</v>
      </c>
      <c r="BJ458" s="1005">
        <f t="shared" si="244"/>
        <v>0</v>
      </c>
    </row>
    <row r="459" spans="1:62">
      <c r="A459" s="569" t="s">
        <v>2787</v>
      </c>
      <c r="B459" s="1004">
        <v>453</v>
      </c>
      <c r="C459" s="1005" t="s">
        <v>36</v>
      </c>
      <c r="D459" s="1005" t="s">
        <v>2011</v>
      </c>
      <c r="E459" s="1004" t="s">
        <v>1274</v>
      </c>
      <c r="F459" s="1005" t="s">
        <v>55</v>
      </c>
      <c r="G459" s="1004">
        <v>349</v>
      </c>
      <c r="H459" s="1005">
        <v>246</v>
      </c>
      <c r="I459" s="1005">
        <v>279.2</v>
      </c>
      <c r="J459" s="1005">
        <v>0.99419999999999997</v>
      </c>
      <c r="K459" s="1024">
        <f t="shared" si="230"/>
        <v>0.57046070460704612</v>
      </c>
      <c r="L459" s="1005">
        <v>101040</v>
      </c>
      <c r="M459" s="1005">
        <f t="shared" si="231"/>
        <v>106272</v>
      </c>
      <c r="N459" s="1005">
        <f t="shared" si="232"/>
        <v>0</v>
      </c>
      <c r="O459" s="1005">
        <v>349</v>
      </c>
      <c r="P459" s="1005">
        <v>290</v>
      </c>
      <c r="Q459" s="1005">
        <v>290</v>
      </c>
      <c r="R459" s="1005">
        <v>0.99029999999999996</v>
      </c>
      <c r="S459" s="1024">
        <f t="shared" si="222"/>
        <v>0.43580830552465705</v>
      </c>
      <c r="T459" s="1005">
        <v>94030</v>
      </c>
      <c r="U459" s="1005">
        <f t="shared" si="233"/>
        <v>129456</v>
      </c>
      <c r="V459" s="1005">
        <f t="shared" si="234"/>
        <v>0</v>
      </c>
      <c r="W459" s="1005">
        <v>349</v>
      </c>
      <c r="X459" s="1005">
        <v>280.39999999999998</v>
      </c>
      <c r="Y459" s="1005">
        <v>280.39999999999998</v>
      </c>
      <c r="Z459" s="1005">
        <v>0.96260000000000001</v>
      </c>
      <c r="AA459" s="1024">
        <f t="shared" si="229"/>
        <v>0.4943087256300524</v>
      </c>
      <c r="AB459" s="1005">
        <v>99795</v>
      </c>
      <c r="AC459" s="1005">
        <f t="shared" si="235"/>
        <v>121133</v>
      </c>
      <c r="AD459" s="1005">
        <f t="shared" si="236"/>
        <v>0</v>
      </c>
      <c r="AE459" s="1005">
        <v>349</v>
      </c>
      <c r="AF459" s="1005">
        <v>282.8</v>
      </c>
      <c r="AG459" s="1005">
        <v>282.8</v>
      </c>
      <c r="AH459" s="1005">
        <v>0.90010000000000001</v>
      </c>
      <c r="AI459" s="1024">
        <f t="shared" si="224"/>
        <v>0.41855352009855362</v>
      </c>
      <c r="AJ459" s="1005">
        <v>88065</v>
      </c>
      <c r="AK459" s="1005">
        <f t="shared" si="237"/>
        <v>126242</v>
      </c>
      <c r="AL459" s="1005">
        <f t="shared" si="238"/>
        <v>0</v>
      </c>
      <c r="AM459" s="1005">
        <v>349</v>
      </c>
      <c r="AN459" s="1005">
        <v>284.8</v>
      </c>
      <c r="AO459" s="1005">
        <v>284.8</v>
      </c>
      <c r="AP459" s="1005">
        <v>0.87760000000000005</v>
      </c>
      <c r="AQ459" s="1024">
        <f t="shared" si="225"/>
        <v>0.29805390691071643</v>
      </c>
      <c r="AR459" s="1005">
        <v>63155</v>
      </c>
      <c r="AS459" s="1005">
        <f t="shared" si="239"/>
        <v>127135</v>
      </c>
      <c r="AT459" s="1005">
        <f t="shared" si="240"/>
        <v>0</v>
      </c>
      <c r="AU459" s="1005">
        <v>349</v>
      </c>
      <c r="AV459" s="1005">
        <v>235.6</v>
      </c>
      <c r="AW459" s="1005">
        <v>279.2</v>
      </c>
      <c r="AX459" s="1005">
        <v>0.93169999999999997</v>
      </c>
      <c r="AY459" s="1024">
        <f t="shared" si="226"/>
        <v>0.43461728919071874</v>
      </c>
      <c r="AZ459" s="1005">
        <v>73725</v>
      </c>
      <c r="BA459" s="1005">
        <f t="shared" si="241"/>
        <v>101779</v>
      </c>
      <c r="BB459" s="1005">
        <f t="shared" si="242"/>
        <v>0</v>
      </c>
      <c r="BC459" s="1005">
        <v>349</v>
      </c>
      <c r="BD459" s="1005">
        <v>218.8</v>
      </c>
      <c r="BE459" s="1005">
        <v>279.2</v>
      </c>
      <c r="BF459" s="1005">
        <v>0.96889999999999998</v>
      </c>
      <c r="BG459" s="1024">
        <f t="shared" si="227"/>
        <v>0.30125218690413003</v>
      </c>
      <c r="BH459" s="1005">
        <v>49040</v>
      </c>
      <c r="BI459" s="1005">
        <f t="shared" si="243"/>
        <v>97672</v>
      </c>
      <c r="BJ459" s="1005">
        <f t="shared" si="244"/>
        <v>0</v>
      </c>
    </row>
    <row r="460" spans="1:62">
      <c r="A460" s="569" t="s">
        <v>2788</v>
      </c>
      <c r="B460" s="1004">
        <v>454</v>
      </c>
      <c r="C460" s="1005" t="s">
        <v>1904</v>
      </c>
      <c r="D460" s="1005" t="s">
        <v>2051</v>
      </c>
      <c r="E460" s="1004" t="s">
        <v>1274</v>
      </c>
      <c r="F460" s="1005" t="s">
        <v>55</v>
      </c>
      <c r="G460" s="1004">
        <v>350</v>
      </c>
      <c r="H460" s="1005">
        <v>159.36000000000001</v>
      </c>
      <c r="I460" s="1005">
        <v>280</v>
      </c>
      <c r="J460" s="1005">
        <v>0.98219999999999996</v>
      </c>
      <c r="K460" s="1024">
        <f t="shared" si="230"/>
        <v>0.4026522757697456</v>
      </c>
      <c r="L460" s="1005">
        <v>46200</v>
      </c>
      <c r="M460" s="1005">
        <f t="shared" si="231"/>
        <v>68844</v>
      </c>
      <c r="N460" s="1005">
        <f t="shared" si="232"/>
        <v>0</v>
      </c>
      <c r="O460" s="1005">
        <v>350</v>
      </c>
      <c r="P460" s="1005">
        <v>162.72</v>
      </c>
      <c r="Q460" s="1005">
        <v>280</v>
      </c>
      <c r="R460" s="1005">
        <v>0.9839</v>
      </c>
      <c r="S460" s="1024">
        <f t="shared" si="222"/>
        <v>0.39933529197196055</v>
      </c>
      <c r="T460" s="1005">
        <v>48345</v>
      </c>
      <c r="U460" s="1005">
        <f t="shared" si="233"/>
        <v>72638</v>
      </c>
      <c r="V460" s="1005">
        <f t="shared" si="234"/>
        <v>0</v>
      </c>
      <c r="W460" s="1005">
        <v>350</v>
      </c>
      <c r="X460" s="1005">
        <v>211.68</v>
      </c>
      <c r="Y460" s="1005">
        <v>280</v>
      </c>
      <c r="Z460" s="1005">
        <v>0.98340000000000005</v>
      </c>
      <c r="AA460" s="1024">
        <f t="shared" si="229"/>
        <v>0.32759747417485513</v>
      </c>
      <c r="AB460" s="1005">
        <v>49929</v>
      </c>
      <c r="AC460" s="1005">
        <f t="shared" si="235"/>
        <v>91446</v>
      </c>
      <c r="AD460" s="1005">
        <f t="shared" si="236"/>
        <v>0</v>
      </c>
      <c r="AE460" s="1005">
        <v>350</v>
      </c>
      <c r="AF460" s="1005">
        <v>239.76</v>
      </c>
      <c r="AG460" s="1005">
        <v>280</v>
      </c>
      <c r="AH460" s="1005">
        <v>0.98099999999999998</v>
      </c>
      <c r="AI460" s="1024">
        <f t="shared" si="224"/>
        <v>0.28782142357411172</v>
      </c>
      <c r="AJ460" s="1005">
        <v>51342</v>
      </c>
      <c r="AK460" s="1005">
        <f t="shared" si="237"/>
        <v>107029</v>
      </c>
      <c r="AL460" s="1005">
        <f t="shared" si="238"/>
        <v>0</v>
      </c>
      <c r="AM460" s="1005">
        <v>350</v>
      </c>
      <c r="AN460" s="1005">
        <v>232.8</v>
      </c>
      <c r="AO460" s="1005">
        <v>280</v>
      </c>
      <c r="AP460" s="1005">
        <v>0.98329999999999995</v>
      </c>
      <c r="AQ460" s="1024">
        <f t="shared" si="225"/>
        <v>0.2991284225695599</v>
      </c>
      <c r="AR460" s="1005">
        <v>51810</v>
      </c>
      <c r="AS460" s="1005">
        <f t="shared" si="239"/>
        <v>103922</v>
      </c>
      <c r="AT460" s="1005">
        <f t="shared" si="240"/>
        <v>0</v>
      </c>
      <c r="AU460" s="1005">
        <v>350</v>
      </c>
      <c r="AV460" s="1005">
        <v>204.48</v>
      </c>
      <c r="AW460" s="1005">
        <v>280</v>
      </c>
      <c r="AX460" s="1005">
        <v>0.98850000000000005</v>
      </c>
      <c r="AY460" s="1024">
        <f t="shared" si="226"/>
        <v>0.36221961398017732</v>
      </c>
      <c r="AZ460" s="1005">
        <v>53328</v>
      </c>
      <c r="BA460" s="1005">
        <f t="shared" si="241"/>
        <v>88335</v>
      </c>
      <c r="BB460" s="1005">
        <f t="shared" si="242"/>
        <v>0</v>
      </c>
      <c r="BC460" s="1005">
        <v>350</v>
      </c>
      <c r="BD460" s="1005">
        <v>187.2</v>
      </c>
      <c r="BE460" s="1005">
        <v>280</v>
      </c>
      <c r="BF460" s="1005">
        <v>0.98699999999999999</v>
      </c>
      <c r="BG460" s="1024">
        <f t="shared" si="227"/>
        <v>0.35482578577336643</v>
      </c>
      <c r="BH460" s="1005">
        <v>49419</v>
      </c>
      <c r="BI460" s="1005">
        <f t="shared" si="243"/>
        <v>83566</v>
      </c>
      <c r="BJ460" s="1005">
        <f t="shared" si="244"/>
        <v>0</v>
      </c>
    </row>
    <row r="461" spans="1:62">
      <c r="A461" s="569" t="s">
        <v>2794</v>
      </c>
      <c r="B461" s="1004">
        <v>455</v>
      </c>
      <c r="C461" s="1005" t="s">
        <v>13</v>
      </c>
      <c r="D461" s="1005" t="s">
        <v>2011</v>
      </c>
      <c r="E461" s="1004" t="s">
        <v>1276</v>
      </c>
      <c r="F461" s="1005" t="s">
        <v>55</v>
      </c>
      <c r="G461" s="1004">
        <v>350</v>
      </c>
      <c r="H461" s="1005">
        <v>0.8</v>
      </c>
      <c r="I461" s="1005">
        <v>280</v>
      </c>
      <c r="J461" s="1005">
        <v>6.3799999999999996E-2</v>
      </c>
      <c r="K461" s="1024">
        <f t="shared" si="230"/>
        <v>0.89756944444444442</v>
      </c>
      <c r="L461" s="1005">
        <v>517</v>
      </c>
      <c r="M461" s="1005">
        <f t="shared" si="231"/>
        <v>346</v>
      </c>
      <c r="N461" s="1005">
        <f t="shared" si="232"/>
        <v>171</v>
      </c>
      <c r="O461" s="1005">
        <v>350</v>
      </c>
      <c r="P461" s="1005">
        <v>1</v>
      </c>
      <c r="Q461" s="1005">
        <v>280</v>
      </c>
      <c r="R461" s="1005">
        <v>0</v>
      </c>
      <c r="S461" s="1024">
        <f t="shared" si="222"/>
        <v>0</v>
      </c>
      <c r="T461" s="1005">
        <v>0</v>
      </c>
      <c r="U461" s="1005">
        <f t="shared" si="233"/>
        <v>446</v>
      </c>
      <c r="V461" s="1005">
        <f t="shared" si="234"/>
        <v>0</v>
      </c>
      <c r="W461" s="1005"/>
      <c r="X461" s="1005"/>
      <c r="Y461" s="1005"/>
      <c r="Z461" s="1005"/>
      <c r="AA461" s="1024">
        <v>0</v>
      </c>
      <c r="AB461" s="1005"/>
      <c r="AC461" s="1005">
        <f t="shared" si="235"/>
        <v>0</v>
      </c>
      <c r="AD461" s="1005">
        <f t="shared" si="236"/>
        <v>0</v>
      </c>
      <c r="AE461" s="1005"/>
      <c r="AF461" s="1005"/>
      <c r="AG461" s="1005"/>
      <c r="AH461" s="1005"/>
      <c r="AI461" s="1024">
        <v>0</v>
      </c>
      <c r="AJ461" s="1005"/>
      <c r="AK461" s="1005">
        <f t="shared" si="237"/>
        <v>0</v>
      </c>
      <c r="AL461" s="1005">
        <f t="shared" si="238"/>
        <v>0</v>
      </c>
      <c r="AM461" s="1005"/>
      <c r="AN461" s="1005"/>
      <c r="AO461" s="1005"/>
      <c r="AP461" s="1005"/>
      <c r="AQ461" s="1024">
        <v>0</v>
      </c>
      <c r="AR461" s="1005"/>
      <c r="AS461" s="1005">
        <f t="shared" si="239"/>
        <v>0</v>
      </c>
      <c r="AT461" s="1005">
        <f t="shared" si="240"/>
        <v>0</v>
      </c>
      <c r="AU461" s="1005"/>
      <c r="AV461" s="1005"/>
      <c r="AW461" s="1005"/>
      <c r="AX461" s="1005"/>
      <c r="AY461" s="1024">
        <v>0</v>
      </c>
      <c r="AZ461" s="1005"/>
      <c r="BA461" s="1005">
        <f t="shared" si="241"/>
        <v>0</v>
      </c>
      <c r="BB461" s="1005">
        <f t="shared" si="242"/>
        <v>0</v>
      </c>
      <c r="BC461" s="1005"/>
      <c r="BD461" s="1005"/>
      <c r="BE461" s="1005"/>
      <c r="BF461" s="1005"/>
      <c r="BG461" s="1024">
        <v>0</v>
      </c>
      <c r="BH461" s="1005"/>
      <c r="BI461" s="1005">
        <f t="shared" si="243"/>
        <v>0</v>
      </c>
      <c r="BJ461" s="1005">
        <f t="shared" si="244"/>
        <v>0</v>
      </c>
    </row>
    <row r="462" spans="1:62">
      <c r="A462" s="569" t="s">
        <v>2789</v>
      </c>
      <c r="B462" s="1004">
        <v>456</v>
      </c>
      <c r="C462" s="1005" t="s">
        <v>265</v>
      </c>
      <c r="D462" s="1005" t="s">
        <v>2203</v>
      </c>
      <c r="E462" s="1004" t="s">
        <v>1274</v>
      </c>
      <c r="F462" s="1005" t="s">
        <v>55</v>
      </c>
      <c r="G462" s="1004">
        <v>350</v>
      </c>
      <c r="H462" s="1005">
        <v>315.83999999999997</v>
      </c>
      <c r="I462" s="1005">
        <v>315.83999999999997</v>
      </c>
      <c r="J462" s="1005">
        <v>0.99180000000000001</v>
      </c>
      <c r="K462" s="1024">
        <f t="shared" si="230"/>
        <v>0.24512675194191152</v>
      </c>
      <c r="L462" s="1005">
        <v>55743</v>
      </c>
      <c r="M462" s="1005">
        <f t="shared" si="231"/>
        <v>136443</v>
      </c>
      <c r="N462" s="1005">
        <f t="shared" si="232"/>
        <v>0</v>
      </c>
      <c r="O462" s="1005">
        <v>350</v>
      </c>
      <c r="P462" s="1005">
        <v>217.92</v>
      </c>
      <c r="Q462" s="1005">
        <v>280</v>
      </c>
      <c r="R462" s="1005">
        <v>0.99160000000000004</v>
      </c>
      <c r="S462" s="1024">
        <f t="shared" si="222"/>
        <v>0.36861213743230231</v>
      </c>
      <c r="T462" s="1005">
        <v>59764</v>
      </c>
      <c r="U462" s="1005">
        <f t="shared" si="233"/>
        <v>97279</v>
      </c>
      <c r="V462" s="1005">
        <f t="shared" si="234"/>
        <v>0</v>
      </c>
      <c r="W462" s="1005">
        <v>350</v>
      </c>
      <c r="X462" s="1005">
        <v>312</v>
      </c>
      <c r="Y462" s="1005">
        <v>312</v>
      </c>
      <c r="Z462" s="1005">
        <v>0.99060000000000004</v>
      </c>
      <c r="AA462" s="1024">
        <f t="shared" ref="AA462:AA481" si="245">+(AB462/(24*30*X462))</f>
        <v>0.23354700854700855</v>
      </c>
      <c r="AB462" s="1005">
        <v>52464</v>
      </c>
      <c r="AC462" s="1005">
        <f t="shared" si="235"/>
        <v>134784</v>
      </c>
      <c r="AD462" s="1005">
        <f t="shared" si="236"/>
        <v>0</v>
      </c>
      <c r="AE462" s="1005">
        <v>350</v>
      </c>
      <c r="AF462" s="1005">
        <v>228.48</v>
      </c>
      <c r="AG462" s="1005">
        <v>280</v>
      </c>
      <c r="AH462" s="1005">
        <v>0.92800000000000005</v>
      </c>
      <c r="AI462" s="1024">
        <f t="shared" ref="AI462:AI481" si="246">+(AJ462/(24*31*AF462))</f>
        <v>0.29542478953947171</v>
      </c>
      <c r="AJ462" s="1005">
        <v>50219</v>
      </c>
      <c r="AK462" s="1005">
        <f t="shared" si="237"/>
        <v>101993</v>
      </c>
      <c r="AL462" s="1005">
        <f t="shared" si="238"/>
        <v>0</v>
      </c>
      <c r="AM462" s="1005">
        <v>350</v>
      </c>
      <c r="AN462" s="1005">
        <v>251.52</v>
      </c>
      <c r="AO462" s="1005">
        <v>280</v>
      </c>
      <c r="AP462" s="1005">
        <v>0.98860000000000003</v>
      </c>
      <c r="AQ462" s="1024">
        <f t="shared" ref="AQ462:AQ481" si="247">+(AR462/(24*31*AN462))</f>
        <v>0.25318643293934168</v>
      </c>
      <c r="AR462" s="1005">
        <v>47379</v>
      </c>
      <c r="AS462" s="1005">
        <f t="shared" si="239"/>
        <v>112279</v>
      </c>
      <c r="AT462" s="1005">
        <f t="shared" si="240"/>
        <v>0</v>
      </c>
      <c r="AU462" s="1005">
        <v>350</v>
      </c>
      <c r="AV462" s="1005">
        <v>211.68</v>
      </c>
      <c r="AW462" s="1005">
        <v>280</v>
      </c>
      <c r="AX462" s="1005">
        <v>0.99650000000000005</v>
      </c>
      <c r="AY462" s="1024">
        <f t="shared" ref="AY462:AY481" si="248">+(AZ462/(24*30*AV462))</f>
        <v>0.29295398715041571</v>
      </c>
      <c r="AZ462" s="1005">
        <v>44649</v>
      </c>
      <c r="BA462" s="1005">
        <f t="shared" si="241"/>
        <v>91446</v>
      </c>
      <c r="BB462" s="1005">
        <f t="shared" si="242"/>
        <v>0</v>
      </c>
      <c r="BC462" s="1005">
        <v>350</v>
      </c>
      <c r="BD462" s="1005">
        <v>189.6</v>
      </c>
      <c r="BE462" s="1005">
        <v>280</v>
      </c>
      <c r="BF462" s="1005">
        <v>0.99660000000000004</v>
      </c>
      <c r="BG462" s="1024">
        <f t="shared" ref="BG462:BG481" si="249">+(BH462/(24*31*BD462))</f>
        <v>0.30633960573476704</v>
      </c>
      <c r="BH462" s="1005">
        <v>43213</v>
      </c>
      <c r="BI462" s="1005">
        <f t="shared" si="243"/>
        <v>84637</v>
      </c>
      <c r="BJ462" s="1005">
        <f t="shared" si="244"/>
        <v>0</v>
      </c>
    </row>
    <row r="463" spans="1:62">
      <c r="A463" s="569" t="s">
        <v>2790</v>
      </c>
      <c r="B463" s="1004">
        <v>457</v>
      </c>
      <c r="C463" s="1005" t="s">
        <v>392</v>
      </c>
      <c r="D463" s="1005" t="s">
        <v>2011</v>
      </c>
      <c r="E463" s="1004" t="s">
        <v>1274</v>
      </c>
      <c r="F463" s="1005" t="s">
        <v>55</v>
      </c>
      <c r="G463" s="1004">
        <v>210</v>
      </c>
      <c r="H463" s="1005">
        <v>325.44</v>
      </c>
      <c r="I463" s="1005">
        <v>325.44</v>
      </c>
      <c r="J463" s="1005">
        <v>0.99670000000000003</v>
      </c>
      <c r="K463" s="1024">
        <f t="shared" si="230"/>
        <v>0.17805381432317274</v>
      </c>
      <c r="L463" s="1005">
        <v>41721</v>
      </c>
      <c r="M463" s="1005">
        <f t="shared" si="231"/>
        <v>140590</v>
      </c>
      <c r="N463" s="1005">
        <f t="shared" si="232"/>
        <v>0</v>
      </c>
      <c r="O463" s="1005">
        <v>210</v>
      </c>
      <c r="P463" s="1005">
        <v>296.88</v>
      </c>
      <c r="Q463" s="1005">
        <v>296.88</v>
      </c>
      <c r="R463" s="1005">
        <v>0.99819999999999998</v>
      </c>
      <c r="S463" s="1024">
        <f t="shared" si="222"/>
        <v>0.19245855825314453</v>
      </c>
      <c r="T463" s="1005">
        <v>42510</v>
      </c>
      <c r="U463" s="1005">
        <f t="shared" si="233"/>
        <v>132527</v>
      </c>
      <c r="V463" s="1005">
        <f t="shared" si="234"/>
        <v>0</v>
      </c>
      <c r="W463" s="1005">
        <v>210</v>
      </c>
      <c r="X463" s="1005">
        <v>270.72000000000003</v>
      </c>
      <c r="Y463" s="1005">
        <v>270.72000000000003</v>
      </c>
      <c r="Z463" s="1005">
        <v>0.99770000000000003</v>
      </c>
      <c r="AA463" s="1024">
        <f t="shared" si="245"/>
        <v>0.20976470153664301</v>
      </c>
      <c r="AB463" s="1005">
        <v>40887</v>
      </c>
      <c r="AC463" s="1005">
        <f t="shared" si="235"/>
        <v>116951</v>
      </c>
      <c r="AD463" s="1005">
        <f t="shared" si="236"/>
        <v>0</v>
      </c>
      <c r="AE463" s="1005">
        <v>210</v>
      </c>
      <c r="AF463" s="1005">
        <v>271.68</v>
      </c>
      <c r="AG463" s="1005">
        <v>271.68</v>
      </c>
      <c r="AH463" s="1005">
        <v>0.99709999999999999</v>
      </c>
      <c r="AI463" s="1024">
        <f t="shared" si="246"/>
        <v>0.19134228124168851</v>
      </c>
      <c r="AJ463" s="1005">
        <v>38676</v>
      </c>
      <c r="AK463" s="1005">
        <f t="shared" si="237"/>
        <v>121278</v>
      </c>
      <c r="AL463" s="1005">
        <f t="shared" si="238"/>
        <v>0</v>
      </c>
      <c r="AM463" s="1005">
        <v>210</v>
      </c>
      <c r="AN463" s="1005">
        <v>299.27999999999997</v>
      </c>
      <c r="AO463" s="1005">
        <v>299.27999999999997</v>
      </c>
      <c r="AP463" s="1005">
        <v>0.99670000000000003</v>
      </c>
      <c r="AQ463" s="1024">
        <f t="shared" si="247"/>
        <v>0.18734478878340277</v>
      </c>
      <c r="AR463" s="1005">
        <v>41715</v>
      </c>
      <c r="AS463" s="1005">
        <f t="shared" si="239"/>
        <v>133599</v>
      </c>
      <c r="AT463" s="1005">
        <f t="shared" si="240"/>
        <v>0</v>
      </c>
      <c r="AU463" s="1005">
        <v>350</v>
      </c>
      <c r="AV463" s="1005">
        <v>302.88</v>
      </c>
      <c r="AW463" s="1005">
        <v>302.88</v>
      </c>
      <c r="AX463" s="1005">
        <v>0.996</v>
      </c>
      <c r="AY463" s="1024">
        <f t="shared" si="248"/>
        <v>0.17982919528085931</v>
      </c>
      <c r="AZ463" s="1005">
        <v>39216</v>
      </c>
      <c r="BA463" s="1005">
        <f t="shared" si="241"/>
        <v>130844</v>
      </c>
      <c r="BB463" s="1005">
        <f t="shared" si="242"/>
        <v>0</v>
      </c>
      <c r="BC463" s="1005">
        <v>350</v>
      </c>
      <c r="BD463" s="1005">
        <v>280.32</v>
      </c>
      <c r="BE463" s="1005">
        <v>280.32</v>
      </c>
      <c r="BF463" s="1005">
        <v>0.99419999999999997</v>
      </c>
      <c r="BG463" s="1024">
        <f t="shared" si="249"/>
        <v>0.19765717060686405</v>
      </c>
      <c r="BH463" s="1005">
        <v>41223</v>
      </c>
      <c r="BI463" s="1005">
        <f t="shared" si="243"/>
        <v>125135</v>
      </c>
      <c r="BJ463" s="1005">
        <f t="shared" si="244"/>
        <v>0</v>
      </c>
    </row>
    <row r="464" spans="1:62">
      <c r="A464" s="569" t="s">
        <v>2791</v>
      </c>
      <c r="B464" s="1004">
        <v>458</v>
      </c>
      <c r="C464" s="1005" t="s">
        <v>266</v>
      </c>
      <c r="D464" s="1005" t="s">
        <v>2054</v>
      </c>
      <c r="E464" s="1004" t="s">
        <v>1274</v>
      </c>
      <c r="F464" s="1005" t="s">
        <v>55</v>
      </c>
      <c r="G464" s="1004">
        <v>350</v>
      </c>
      <c r="H464" s="1005">
        <v>159.19999999999999</v>
      </c>
      <c r="I464" s="1005">
        <v>350</v>
      </c>
      <c r="J464" s="1005">
        <v>0.6431</v>
      </c>
      <c r="K464" s="1024">
        <f t="shared" si="230"/>
        <v>0.35967162199888336</v>
      </c>
      <c r="L464" s="1005">
        <v>41227</v>
      </c>
      <c r="M464" s="1005">
        <f t="shared" si="231"/>
        <v>68774</v>
      </c>
      <c r="N464" s="1005">
        <f t="shared" si="232"/>
        <v>0</v>
      </c>
      <c r="O464" s="1005">
        <v>350</v>
      </c>
      <c r="P464" s="1005">
        <v>230.8</v>
      </c>
      <c r="Q464" s="1005">
        <v>350</v>
      </c>
      <c r="R464" s="1005">
        <v>0.71689999999999998</v>
      </c>
      <c r="S464" s="1024">
        <f t="shared" si="222"/>
        <v>0.39598707627513463</v>
      </c>
      <c r="T464" s="1005">
        <v>67997</v>
      </c>
      <c r="U464" s="1005">
        <f t="shared" si="233"/>
        <v>103029</v>
      </c>
      <c r="V464" s="1005">
        <f t="shared" si="234"/>
        <v>0</v>
      </c>
      <c r="W464" s="1005">
        <v>350</v>
      </c>
      <c r="X464" s="1005">
        <v>136</v>
      </c>
      <c r="Y464" s="1005">
        <v>350</v>
      </c>
      <c r="Z464" s="1005">
        <v>0.70450000000000002</v>
      </c>
      <c r="AA464" s="1024">
        <f t="shared" si="245"/>
        <v>0.30109272875816995</v>
      </c>
      <c r="AB464" s="1005">
        <v>29483</v>
      </c>
      <c r="AC464" s="1005">
        <f t="shared" si="235"/>
        <v>58752</v>
      </c>
      <c r="AD464" s="1005">
        <f t="shared" si="236"/>
        <v>0</v>
      </c>
      <c r="AE464" s="1005">
        <v>350</v>
      </c>
      <c r="AF464" s="1005">
        <v>179.8</v>
      </c>
      <c r="AG464" s="1005">
        <v>350</v>
      </c>
      <c r="AH464" s="1005">
        <v>0.64370000000000005</v>
      </c>
      <c r="AI464" s="1024">
        <f t="shared" si="246"/>
        <v>0.39561579772028654</v>
      </c>
      <c r="AJ464" s="1005">
        <v>52922</v>
      </c>
      <c r="AK464" s="1005">
        <f t="shared" si="237"/>
        <v>80263</v>
      </c>
      <c r="AL464" s="1005">
        <f t="shared" si="238"/>
        <v>0</v>
      </c>
      <c r="AM464" s="1005">
        <v>350</v>
      </c>
      <c r="AN464" s="1005">
        <v>185</v>
      </c>
      <c r="AO464" s="1005">
        <v>350</v>
      </c>
      <c r="AP464" s="1005">
        <v>0.6643</v>
      </c>
      <c r="AQ464" s="1024">
        <f t="shared" si="247"/>
        <v>0.22263150247021216</v>
      </c>
      <c r="AR464" s="1005">
        <v>30643</v>
      </c>
      <c r="AS464" s="1005">
        <f t="shared" si="239"/>
        <v>82584</v>
      </c>
      <c r="AT464" s="1005">
        <f t="shared" si="240"/>
        <v>0</v>
      </c>
      <c r="AU464" s="1005">
        <v>350</v>
      </c>
      <c r="AV464" s="1005">
        <v>116.4</v>
      </c>
      <c r="AW464" s="1005">
        <v>350</v>
      </c>
      <c r="AX464" s="1005">
        <v>0.53710000000000002</v>
      </c>
      <c r="AY464" s="1024">
        <f t="shared" si="248"/>
        <v>0.30172537227949597</v>
      </c>
      <c r="AZ464" s="1005">
        <v>25287</v>
      </c>
      <c r="BA464" s="1005">
        <f t="shared" si="241"/>
        <v>50285</v>
      </c>
      <c r="BB464" s="1005">
        <f t="shared" si="242"/>
        <v>0</v>
      </c>
      <c r="BC464" s="1005">
        <v>350</v>
      </c>
      <c r="BD464" s="1005">
        <v>158.6</v>
      </c>
      <c r="BE464" s="1005">
        <v>350</v>
      </c>
      <c r="BF464" s="1005">
        <v>0.58989999999999998</v>
      </c>
      <c r="BG464" s="1024">
        <f t="shared" si="249"/>
        <v>0.43218382622137252</v>
      </c>
      <c r="BH464" s="1005">
        <v>50997</v>
      </c>
      <c r="BI464" s="1005">
        <f t="shared" si="243"/>
        <v>70799</v>
      </c>
      <c r="BJ464" s="1005">
        <f t="shared" si="244"/>
        <v>0</v>
      </c>
    </row>
    <row r="465" spans="1:62">
      <c r="A465" s="569" t="s">
        <v>2792</v>
      </c>
      <c r="B465" s="1004">
        <v>459</v>
      </c>
      <c r="C465" s="1005" t="s">
        <v>1606</v>
      </c>
      <c r="D465" s="1005" t="s">
        <v>2011</v>
      </c>
      <c r="E465" s="1004" t="s">
        <v>1274</v>
      </c>
      <c r="F465" s="1005" t="s">
        <v>55</v>
      </c>
      <c r="G465" s="1004">
        <v>350</v>
      </c>
      <c r="H465" s="1005">
        <v>378.6</v>
      </c>
      <c r="I465" s="1005">
        <v>378.6</v>
      </c>
      <c r="J465" s="1005">
        <v>0.9909</v>
      </c>
      <c r="K465" s="1024">
        <f t="shared" si="230"/>
        <v>0.80122307331102893</v>
      </c>
      <c r="L465" s="1005">
        <v>218407</v>
      </c>
      <c r="M465" s="1005">
        <f t="shared" si="231"/>
        <v>163555</v>
      </c>
      <c r="N465" s="1005">
        <f t="shared" si="232"/>
        <v>54852</v>
      </c>
      <c r="O465" s="1005">
        <v>350</v>
      </c>
      <c r="P465" s="1005">
        <v>531.20000000000005</v>
      </c>
      <c r="Q465" s="1005">
        <v>531.20000000000005</v>
      </c>
      <c r="R465" s="1005">
        <v>0.99299999999999999</v>
      </c>
      <c r="S465" s="1024">
        <f t="shared" si="222"/>
        <v>0.67800435613421417</v>
      </c>
      <c r="T465" s="1005">
        <v>267956</v>
      </c>
      <c r="U465" s="1005">
        <f t="shared" si="233"/>
        <v>237128</v>
      </c>
      <c r="V465" s="1005">
        <f t="shared" si="234"/>
        <v>30828</v>
      </c>
      <c r="W465" s="1005">
        <v>350</v>
      </c>
      <c r="X465" s="1005">
        <v>516</v>
      </c>
      <c r="Y465" s="1005">
        <v>516</v>
      </c>
      <c r="Z465" s="1005">
        <v>0.98839999999999995</v>
      </c>
      <c r="AA465" s="1024">
        <f t="shared" si="245"/>
        <v>0.77156546080964683</v>
      </c>
      <c r="AB465" s="1005">
        <v>286652</v>
      </c>
      <c r="AC465" s="1005">
        <f t="shared" si="235"/>
        <v>222912</v>
      </c>
      <c r="AD465" s="1005">
        <f t="shared" si="236"/>
        <v>63740</v>
      </c>
      <c r="AE465" s="1005">
        <v>350</v>
      </c>
      <c r="AF465" s="1005">
        <v>455.84</v>
      </c>
      <c r="AG465" s="1005">
        <v>455.84</v>
      </c>
      <c r="AH465" s="1005">
        <v>0.99270000000000003</v>
      </c>
      <c r="AI465" s="1024">
        <f t="shared" si="246"/>
        <v>0.77958994289639461</v>
      </c>
      <c r="AJ465" s="1005">
        <v>264394</v>
      </c>
      <c r="AK465" s="1005">
        <f t="shared" si="237"/>
        <v>203487</v>
      </c>
      <c r="AL465" s="1005">
        <f t="shared" si="238"/>
        <v>60907</v>
      </c>
      <c r="AM465" s="1005">
        <v>350</v>
      </c>
      <c r="AN465" s="1005">
        <v>413.28</v>
      </c>
      <c r="AO465" s="1005">
        <v>413.28</v>
      </c>
      <c r="AP465" s="1005">
        <v>0.99260000000000004</v>
      </c>
      <c r="AQ465" s="1024">
        <f t="shared" si="247"/>
        <v>0.71381478983760649</v>
      </c>
      <c r="AR465" s="1005">
        <v>219484</v>
      </c>
      <c r="AS465" s="1005">
        <f t="shared" si="239"/>
        <v>184488</v>
      </c>
      <c r="AT465" s="1005">
        <f t="shared" si="240"/>
        <v>34996</v>
      </c>
      <c r="AU465" s="1005">
        <v>350</v>
      </c>
      <c r="AV465" s="1005">
        <v>434.24</v>
      </c>
      <c r="AW465" s="1005">
        <v>434.24</v>
      </c>
      <c r="AX465" s="1005">
        <v>0.99460000000000004</v>
      </c>
      <c r="AY465" s="1024">
        <f t="shared" si="248"/>
        <v>0.71725569065749617</v>
      </c>
      <c r="AZ465" s="1005">
        <v>224252</v>
      </c>
      <c r="BA465" s="1005">
        <f t="shared" si="241"/>
        <v>187592</v>
      </c>
      <c r="BB465" s="1005">
        <f t="shared" si="242"/>
        <v>36660</v>
      </c>
      <c r="BC465" s="1005">
        <v>350</v>
      </c>
      <c r="BD465" s="1005">
        <v>432</v>
      </c>
      <c r="BE465" s="1005">
        <v>432</v>
      </c>
      <c r="BF465" s="1005">
        <v>0.99319999999999997</v>
      </c>
      <c r="BG465" s="1024">
        <f t="shared" si="249"/>
        <v>0.62664899442453204</v>
      </c>
      <c r="BH465" s="1005">
        <v>201410</v>
      </c>
      <c r="BI465" s="1005">
        <f t="shared" si="243"/>
        <v>192845</v>
      </c>
      <c r="BJ465" s="1005">
        <f t="shared" si="244"/>
        <v>8565</v>
      </c>
    </row>
    <row r="466" spans="1:62">
      <c r="A466" s="569" t="s">
        <v>2793</v>
      </c>
      <c r="B466" s="1004">
        <v>460</v>
      </c>
      <c r="C466" s="1005" t="s">
        <v>619</v>
      </c>
      <c r="D466" s="1005" t="s">
        <v>2203</v>
      </c>
      <c r="E466" s="1004" t="s">
        <v>1274</v>
      </c>
      <c r="F466" s="1005" t="s">
        <v>55</v>
      </c>
      <c r="G466" s="1004">
        <v>350</v>
      </c>
      <c r="H466" s="1005">
        <v>179.4</v>
      </c>
      <c r="I466" s="1005">
        <v>280</v>
      </c>
      <c r="J466" s="1005">
        <v>0.9919</v>
      </c>
      <c r="K466" s="1024">
        <f t="shared" si="230"/>
        <v>0.45913074445683144</v>
      </c>
      <c r="L466" s="1005">
        <v>59305</v>
      </c>
      <c r="M466" s="1005">
        <f t="shared" si="231"/>
        <v>77501</v>
      </c>
      <c r="N466" s="1005">
        <f t="shared" si="232"/>
        <v>0</v>
      </c>
      <c r="O466" s="1005">
        <v>350</v>
      </c>
      <c r="P466" s="1005">
        <v>162.94999999999999</v>
      </c>
      <c r="Q466" s="1005">
        <v>280</v>
      </c>
      <c r="R466" s="1005">
        <v>0.99239999999999995</v>
      </c>
      <c r="S466" s="1024">
        <f t="shared" si="222"/>
        <v>0.43221913180044019</v>
      </c>
      <c r="T466" s="1005">
        <v>52400</v>
      </c>
      <c r="U466" s="1005">
        <f t="shared" si="233"/>
        <v>72741</v>
      </c>
      <c r="V466" s="1005">
        <f t="shared" si="234"/>
        <v>0</v>
      </c>
      <c r="W466" s="1005">
        <v>350</v>
      </c>
      <c r="X466" s="1005">
        <v>169.05</v>
      </c>
      <c r="Y466" s="1005">
        <v>280</v>
      </c>
      <c r="Z466" s="1005">
        <v>0.99139999999999995</v>
      </c>
      <c r="AA466" s="1024">
        <f t="shared" si="245"/>
        <v>0.37217785664990627</v>
      </c>
      <c r="AB466" s="1005">
        <v>45300</v>
      </c>
      <c r="AC466" s="1005">
        <f t="shared" si="235"/>
        <v>73030</v>
      </c>
      <c r="AD466" s="1005">
        <f t="shared" si="236"/>
        <v>0</v>
      </c>
      <c r="AE466" s="1005">
        <v>350</v>
      </c>
      <c r="AF466" s="1005">
        <v>120</v>
      </c>
      <c r="AG466" s="1005">
        <v>280</v>
      </c>
      <c r="AH466" s="1005">
        <v>0.99150000000000005</v>
      </c>
      <c r="AI466" s="1024">
        <f t="shared" si="246"/>
        <v>0.52088933691756267</v>
      </c>
      <c r="AJ466" s="1005">
        <v>46505</v>
      </c>
      <c r="AK466" s="1005">
        <f t="shared" si="237"/>
        <v>53568</v>
      </c>
      <c r="AL466" s="1005">
        <f t="shared" si="238"/>
        <v>0</v>
      </c>
      <c r="AM466" s="1005">
        <v>350</v>
      </c>
      <c r="AN466" s="1005">
        <v>117.05</v>
      </c>
      <c r="AO466" s="1005">
        <v>280</v>
      </c>
      <c r="AP466" s="1005">
        <v>0.98629999999999995</v>
      </c>
      <c r="AQ466" s="1024">
        <f t="shared" si="247"/>
        <v>0.45426777454722506</v>
      </c>
      <c r="AR466" s="1005">
        <v>39560</v>
      </c>
      <c r="AS466" s="1005">
        <f t="shared" si="239"/>
        <v>52251</v>
      </c>
      <c r="AT466" s="1005">
        <f t="shared" si="240"/>
        <v>0</v>
      </c>
      <c r="AU466" s="1005">
        <v>350</v>
      </c>
      <c r="AV466" s="1005">
        <v>135.15</v>
      </c>
      <c r="AW466" s="1005">
        <v>280</v>
      </c>
      <c r="AX466" s="1005">
        <v>0.98619999999999997</v>
      </c>
      <c r="AY466" s="1024">
        <f t="shared" si="248"/>
        <v>0.4875755333579973</v>
      </c>
      <c r="AZ466" s="1005">
        <v>47445</v>
      </c>
      <c r="BA466" s="1005">
        <f t="shared" si="241"/>
        <v>58385</v>
      </c>
      <c r="BB466" s="1005">
        <f t="shared" si="242"/>
        <v>0</v>
      </c>
      <c r="BC466" s="1005">
        <v>350</v>
      </c>
      <c r="BD466" s="1005">
        <v>110</v>
      </c>
      <c r="BE466" s="1005">
        <v>280</v>
      </c>
      <c r="BF466" s="1005">
        <v>0.98870000000000002</v>
      </c>
      <c r="BG466" s="1024">
        <f t="shared" si="249"/>
        <v>0.37481671554252199</v>
      </c>
      <c r="BH466" s="1005">
        <v>30675</v>
      </c>
      <c r="BI466" s="1005">
        <f t="shared" si="243"/>
        <v>49104</v>
      </c>
      <c r="BJ466" s="1005">
        <f t="shared" si="244"/>
        <v>0</v>
      </c>
    </row>
    <row r="467" spans="1:62">
      <c r="A467" s="569" t="s">
        <v>2795</v>
      </c>
      <c r="B467" s="1004">
        <v>461</v>
      </c>
      <c r="C467" s="1005" t="s">
        <v>983</v>
      </c>
      <c r="D467" s="1005" t="s">
        <v>2011</v>
      </c>
      <c r="E467" s="1004" t="s">
        <v>1274</v>
      </c>
      <c r="F467" s="1005" t="s">
        <v>55</v>
      </c>
      <c r="G467" s="1004">
        <v>351</v>
      </c>
      <c r="H467" s="1005">
        <v>315.60000000000002</v>
      </c>
      <c r="I467" s="1005">
        <v>315.60000000000002</v>
      </c>
      <c r="J467" s="1005">
        <v>0.99890000000000001</v>
      </c>
      <c r="K467" s="1024">
        <f t="shared" si="230"/>
        <v>0.64102767215885081</v>
      </c>
      <c r="L467" s="1005">
        <v>145662</v>
      </c>
      <c r="M467" s="1005">
        <f t="shared" si="231"/>
        <v>136339</v>
      </c>
      <c r="N467" s="1005">
        <f t="shared" si="232"/>
        <v>9323</v>
      </c>
      <c r="O467" s="1005">
        <v>351</v>
      </c>
      <c r="P467" s="1005">
        <v>344.4</v>
      </c>
      <c r="Q467" s="1005">
        <v>344.4</v>
      </c>
      <c r="R467" s="1005">
        <v>0.99709999999999999</v>
      </c>
      <c r="S467" s="1024">
        <f t="shared" si="222"/>
        <v>0.53754074407103525</v>
      </c>
      <c r="T467" s="1005">
        <v>137736</v>
      </c>
      <c r="U467" s="1005">
        <f t="shared" si="233"/>
        <v>153740</v>
      </c>
      <c r="V467" s="1005">
        <f t="shared" si="234"/>
        <v>0</v>
      </c>
      <c r="W467" s="1005">
        <v>351</v>
      </c>
      <c r="X467" s="1005">
        <v>360.72</v>
      </c>
      <c r="Y467" s="1005">
        <v>360.72</v>
      </c>
      <c r="Z467" s="1005">
        <v>0.99719999999999998</v>
      </c>
      <c r="AA467" s="1024">
        <f t="shared" si="245"/>
        <v>0.50497384859909811</v>
      </c>
      <c r="AB467" s="1005">
        <v>131151</v>
      </c>
      <c r="AC467" s="1005">
        <f t="shared" si="235"/>
        <v>155831</v>
      </c>
      <c r="AD467" s="1005">
        <f t="shared" si="236"/>
        <v>0</v>
      </c>
      <c r="AE467" s="1005">
        <v>351</v>
      </c>
      <c r="AF467" s="1005">
        <v>341.76</v>
      </c>
      <c r="AG467" s="1005">
        <v>341.76</v>
      </c>
      <c r="AH467" s="1005">
        <v>0.997</v>
      </c>
      <c r="AI467" s="1024">
        <f t="shared" si="246"/>
        <v>0.55653561827956988</v>
      </c>
      <c r="AJ467" s="1005">
        <v>141510</v>
      </c>
      <c r="AK467" s="1005">
        <f t="shared" si="237"/>
        <v>152562</v>
      </c>
      <c r="AL467" s="1005">
        <f t="shared" si="238"/>
        <v>0</v>
      </c>
      <c r="AM467" s="1005">
        <v>351</v>
      </c>
      <c r="AN467" s="1005">
        <v>300.24</v>
      </c>
      <c r="AO467" s="1005">
        <v>300.24</v>
      </c>
      <c r="AP467" s="1005">
        <v>0.99309999999999998</v>
      </c>
      <c r="AQ467" s="1024">
        <f t="shared" si="247"/>
        <v>0.51940974102438475</v>
      </c>
      <c r="AR467" s="1005">
        <v>116025</v>
      </c>
      <c r="AS467" s="1005">
        <f t="shared" si="239"/>
        <v>134027</v>
      </c>
      <c r="AT467" s="1005">
        <f t="shared" si="240"/>
        <v>0</v>
      </c>
      <c r="AU467" s="1005">
        <v>351</v>
      </c>
      <c r="AV467" s="1005">
        <v>328.8</v>
      </c>
      <c r="AW467" s="1005">
        <v>328.8</v>
      </c>
      <c r="AX467" s="1005">
        <v>0.99380000000000002</v>
      </c>
      <c r="AY467" s="1024">
        <f t="shared" si="248"/>
        <v>0.49972120843471207</v>
      </c>
      <c r="AZ467" s="1005">
        <v>118302</v>
      </c>
      <c r="BA467" s="1005">
        <f t="shared" si="241"/>
        <v>142042</v>
      </c>
      <c r="BB467" s="1005">
        <f t="shared" si="242"/>
        <v>0</v>
      </c>
      <c r="BC467" s="1005">
        <v>351</v>
      </c>
      <c r="BD467" s="1005">
        <v>287.04000000000002</v>
      </c>
      <c r="BE467" s="1005">
        <v>287.04000000000002</v>
      </c>
      <c r="BF467" s="1005">
        <v>0.99250000000000005</v>
      </c>
      <c r="BG467" s="1024">
        <f t="shared" si="249"/>
        <v>0.2843961277735822</v>
      </c>
      <c r="BH467" s="1005">
        <v>60735</v>
      </c>
      <c r="BI467" s="1005">
        <f t="shared" si="243"/>
        <v>128135</v>
      </c>
      <c r="BJ467" s="1005">
        <f t="shared" si="244"/>
        <v>0</v>
      </c>
    </row>
    <row r="468" spans="1:62">
      <c r="A468" s="569" t="s">
        <v>2796</v>
      </c>
      <c r="B468" s="1004">
        <v>462</v>
      </c>
      <c r="C468" s="1005" t="s">
        <v>2028</v>
      </c>
      <c r="D468" s="1005" t="s">
        <v>2213</v>
      </c>
      <c r="E468" s="1004" t="s">
        <v>1274</v>
      </c>
      <c r="F468" s="1005" t="s">
        <v>55</v>
      </c>
      <c r="G468" s="1004">
        <v>351</v>
      </c>
      <c r="H468" s="1005">
        <v>191.68</v>
      </c>
      <c r="I468" s="1005">
        <v>280.8</v>
      </c>
      <c r="J468" s="1005">
        <v>0.96230000000000004</v>
      </c>
      <c r="K468" s="1024">
        <f t="shared" si="230"/>
        <v>0.33684613244296047</v>
      </c>
      <c r="L468" s="1005">
        <v>46488</v>
      </c>
      <c r="M468" s="1005">
        <f t="shared" si="231"/>
        <v>82806</v>
      </c>
      <c r="N468" s="1005">
        <f t="shared" si="232"/>
        <v>0</v>
      </c>
      <c r="O468" s="1005">
        <v>351</v>
      </c>
      <c r="P468" s="1005">
        <v>191.84</v>
      </c>
      <c r="Q468" s="1005">
        <v>280.8</v>
      </c>
      <c r="R468" s="1005">
        <v>0.96430000000000005</v>
      </c>
      <c r="S468" s="1024">
        <f t="shared" si="222"/>
        <v>0.40277740410915908</v>
      </c>
      <c r="T468" s="1005">
        <v>57488</v>
      </c>
      <c r="U468" s="1005">
        <f t="shared" si="233"/>
        <v>85637</v>
      </c>
      <c r="V468" s="1005">
        <f t="shared" si="234"/>
        <v>0</v>
      </c>
      <c r="W468" s="1005">
        <v>351</v>
      </c>
      <c r="X468" s="1005">
        <v>183.2</v>
      </c>
      <c r="Y468" s="1005">
        <v>280.8</v>
      </c>
      <c r="Z468" s="1005">
        <v>0.96660000000000001</v>
      </c>
      <c r="AA468" s="1024">
        <f t="shared" si="245"/>
        <v>0.25756610868510432</v>
      </c>
      <c r="AB468" s="1005">
        <v>33974</v>
      </c>
      <c r="AC468" s="1005">
        <f t="shared" si="235"/>
        <v>79142</v>
      </c>
      <c r="AD468" s="1005">
        <f t="shared" si="236"/>
        <v>0</v>
      </c>
      <c r="AE468" s="1005">
        <v>351</v>
      </c>
      <c r="AF468" s="1005">
        <v>170.56</v>
      </c>
      <c r="AG468" s="1005">
        <v>280.8</v>
      </c>
      <c r="AH468" s="1005">
        <v>0.94689999999999996</v>
      </c>
      <c r="AI468" s="1024">
        <f t="shared" si="246"/>
        <v>0.26505035909540237</v>
      </c>
      <c r="AJ468" s="1005">
        <v>33634</v>
      </c>
      <c r="AK468" s="1005">
        <f t="shared" si="237"/>
        <v>76138</v>
      </c>
      <c r="AL468" s="1005">
        <f t="shared" si="238"/>
        <v>0</v>
      </c>
      <c r="AM468" s="1005">
        <v>351</v>
      </c>
      <c r="AN468" s="1005">
        <v>184.96</v>
      </c>
      <c r="AO468" s="1005">
        <v>280.8</v>
      </c>
      <c r="AP468" s="1005">
        <v>0.94679999999999997</v>
      </c>
      <c r="AQ468" s="1024">
        <f t="shared" si="247"/>
        <v>0.31089256148379651</v>
      </c>
      <c r="AR468" s="1005">
        <v>42782</v>
      </c>
      <c r="AS468" s="1005">
        <f t="shared" si="239"/>
        <v>82566</v>
      </c>
      <c r="AT468" s="1005">
        <f t="shared" si="240"/>
        <v>0</v>
      </c>
      <c r="AU468" s="1005">
        <v>351</v>
      </c>
      <c r="AV468" s="1005">
        <v>183.2</v>
      </c>
      <c r="AW468" s="1005">
        <v>280.8</v>
      </c>
      <c r="AX468" s="1005">
        <v>0.93689999999999996</v>
      </c>
      <c r="AY468" s="1024">
        <f t="shared" si="248"/>
        <v>0.3369268558951965</v>
      </c>
      <c r="AZ468" s="1005">
        <v>44442</v>
      </c>
      <c r="BA468" s="1005">
        <f t="shared" si="241"/>
        <v>79142</v>
      </c>
      <c r="BB468" s="1005">
        <f t="shared" si="242"/>
        <v>0</v>
      </c>
      <c r="BC468" s="1005">
        <v>351</v>
      </c>
      <c r="BD468" s="1005">
        <v>192.8</v>
      </c>
      <c r="BE468" s="1005">
        <v>280.8</v>
      </c>
      <c r="BF468" s="1005">
        <v>0.94820000000000004</v>
      </c>
      <c r="BG468" s="1024">
        <f t="shared" si="249"/>
        <v>0.32750245393298527</v>
      </c>
      <c r="BH468" s="1005">
        <v>46978</v>
      </c>
      <c r="BI468" s="1005">
        <f t="shared" si="243"/>
        <v>86066</v>
      </c>
      <c r="BJ468" s="1005">
        <f t="shared" si="244"/>
        <v>0</v>
      </c>
    </row>
    <row r="469" spans="1:62">
      <c r="A469" s="569" t="s">
        <v>2797</v>
      </c>
      <c r="B469" s="1004">
        <v>463</v>
      </c>
      <c r="C469" s="1005" t="s">
        <v>545</v>
      </c>
      <c r="D469" s="1005" t="s">
        <v>2011</v>
      </c>
      <c r="E469" s="1004" t="s">
        <v>1274</v>
      </c>
      <c r="F469" s="1005" t="s">
        <v>55</v>
      </c>
      <c r="G469" s="1004">
        <v>353</v>
      </c>
      <c r="H469" s="1005">
        <v>360</v>
      </c>
      <c r="I469" s="1005">
        <v>360</v>
      </c>
      <c r="J469" s="1005">
        <v>0.9899</v>
      </c>
      <c r="K469" s="1024">
        <f t="shared" si="230"/>
        <v>0.23956404320987654</v>
      </c>
      <c r="L469" s="1005">
        <v>62095</v>
      </c>
      <c r="M469" s="1005">
        <f t="shared" si="231"/>
        <v>155520</v>
      </c>
      <c r="N469" s="1005">
        <f t="shared" si="232"/>
        <v>0</v>
      </c>
      <c r="O469" s="1005">
        <v>353</v>
      </c>
      <c r="P469" s="1005">
        <v>375</v>
      </c>
      <c r="Q469" s="1005">
        <v>375</v>
      </c>
      <c r="R469" s="1005">
        <v>0.98839999999999995</v>
      </c>
      <c r="S469" s="1024">
        <f t="shared" si="222"/>
        <v>0.23896057347670252</v>
      </c>
      <c r="T469" s="1005">
        <v>66670</v>
      </c>
      <c r="U469" s="1005">
        <f t="shared" si="233"/>
        <v>167400</v>
      </c>
      <c r="V469" s="1005">
        <f t="shared" si="234"/>
        <v>0</v>
      </c>
      <c r="W469" s="1005">
        <v>353</v>
      </c>
      <c r="X469" s="1005">
        <v>382.2</v>
      </c>
      <c r="Y469" s="1005">
        <v>382.2</v>
      </c>
      <c r="Z469" s="1005">
        <v>0.98570000000000002</v>
      </c>
      <c r="AA469" s="1024">
        <f t="shared" si="245"/>
        <v>0.27537211465782896</v>
      </c>
      <c r="AB469" s="1005">
        <v>75778</v>
      </c>
      <c r="AC469" s="1005">
        <f t="shared" si="235"/>
        <v>165110</v>
      </c>
      <c r="AD469" s="1005">
        <f t="shared" si="236"/>
        <v>0</v>
      </c>
      <c r="AE469" s="1005">
        <v>353</v>
      </c>
      <c r="AF469" s="1005">
        <v>394.6</v>
      </c>
      <c r="AG469" s="1005">
        <v>394.6</v>
      </c>
      <c r="AH469" s="1005">
        <v>0.98219999999999996</v>
      </c>
      <c r="AI469" s="1024">
        <f t="shared" si="246"/>
        <v>0.30374095994855277</v>
      </c>
      <c r="AJ469" s="1005">
        <v>89173</v>
      </c>
      <c r="AK469" s="1005">
        <f t="shared" si="237"/>
        <v>176149</v>
      </c>
      <c r="AL469" s="1005">
        <f t="shared" si="238"/>
        <v>0</v>
      </c>
      <c r="AM469" s="1005">
        <v>353</v>
      </c>
      <c r="AN469" s="1005">
        <v>283.2</v>
      </c>
      <c r="AO469" s="1005">
        <v>283.2</v>
      </c>
      <c r="AP469" s="1005">
        <v>0.97989999999999999</v>
      </c>
      <c r="AQ469" s="1024">
        <f t="shared" si="247"/>
        <v>0.40914889739384003</v>
      </c>
      <c r="AR469" s="1005">
        <v>86208</v>
      </c>
      <c r="AS469" s="1005">
        <f t="shared" si="239"/>
        <v>126420</v>
      </c>
      <c r="AT469" s="1005">
        <f t="shared" si="240"/>
        <v>0</v>
      </c>
      <c r="AU469" s="1005">
        <v>353</v>
      </c>
      <c r="AV469" s="1005">
        <v>400.4</v>
      </c>
      <c r="AW469" s="1005">
        <v>400.4</v>
      </c>
      <c r="AX469" s="1005">
        <v>0.97709999999999997</v>
      </c>
      <c r="AY469" s="1024">
        <f t="shared" si="248"/>
        <v>0.34343434343434343</v>
      </c>
      <c r="AZ469" s="1005">
        <v>99008</v>
      </c>
      <c r="BA469" s="1005">
        <f t="shared" si="241"/>
        <v>172973</v>
      </c>
      <c r="BB469" s="1005">
        <f t="shared" si="242"/>
        <v>0</v>
      </c>
      <c r="BC469" s="1005">
        <v>353</v>
      </c>
      <c r="BD469" s="1005">
        <v>499.4</v>
      </c>
      <c r="BE469" s="1005">
        <v>499.4</v>
      </c>
      <c r="BF469" s="1005">
        <v>0.96279999999999999</v>
      </c>
      <c r="BG469" s="1024">
        <f t="shared" si="249"/>
        <v>0.27810792305605436</v>
      </c>
      <c r="BH469" s="1005">
        <v>103332</v>
      </c>
      <c r="BI469" s="1005">
        <f t="shared" si="243"/>
        <v>222932</v>
      </c>
      <c r="BJ469" s="1005">
        <f t="shared" si="244"/>
        <v>0</v>
      </c>
    </row>
    <row r="470" spans="1:62">
      <c r="A470" s="569" t="s">
        <v>2798</v>
      </c>
      <c r="B470" s="1004">
        <v>464</v>
      </c>
      <c r="C470" s="1005" t="s">
        <v>1616</v>
      </c>
      <c r="D470" s="1005" t="s">
        <v>2011</v>
      </c>
      <c r="E470" s="1004" t="s">
        <v>1274</v>
      </c>
      <c r="F470" s="1005" t="s">
        <v>55</v>
      </c>
      <c r="G470" s="1004">
        <v>356</v>
      </c>
      <c r="H470" s="1005">
        <v>147</v>
      </c>
      <c r="I470" s="1005">
        <v>284.8</v>
      </c>
      <c r="J470" s="1005">
        <v>0.97909999999999997</v>
      </c>
      <c r="K470" s="1024">
        <f t="shared" si="230"/>
        <v>0.54421768707482998</v>
      </c>
      <c r="L470" s="1005">
        <v>57600</v>
      </c>
      <c r="M470" s="1005">
        <f t="shared" si="231"/>
        <v>63504</v>
      </c>
      <c r="N470" s="1005">
        <f t="shared" si="232"/>
        <v>0</v>
      </c>
      <c r="O470" s="1005">
        <v>356</v>
      </c>
      <c r="P470" s="1005">
        <v>148</v>
      </c>
      <c r="Q470" s="1005">
        <v>284.8</v>
      </c>
      <c r="R470" s="1005">
        <v>0.98519999999999996</v>
      </c>
      <c r="S470" s="1024">
        <f t="shared" si="222"/>
        <v>0.59937154896832312</v>
      </c>
      <c r="T470" s="1005">
        <v>65998</v>
      </c>
      <c r="U470" s="1005">
        <f t="shared" si="233"/>
        <v>66067</v>
      </c>
      <c r="V470" s="1005">
        <f t="shared" si="234"/>
        <v>0</v>
      </c>
      <c r="W470" s="1005">
        <v>356</v>
      </c>
      <c r="X470" s="1005">
        <v>191.8</v>
      </c>
      <c r="Y470" s="1005">
        <v>284.8</v>
      </c>
      <c r="Z470" s="1005">
        <v>0.91879999999999995</v>
      </c>
      <c r="AA470" s="1024">
        <f t="shared" si="245"/>
        <v>0.36802659019812306</v>
      </c>
      <c r="AB470" s="1005">
        <v>50823</v>
      </c>
      <c r="AC470" s="1005">
        <f t="shared" si="235"/>
        <v>82858</v>
      </c>
      <c r="AD470" s="1005">
        <f t="shared" si="236"/>
        <v>0</v>
      </c>
      <c r="AE470" s="1005">
        <v>356</v>
      </c>
      <c r="AF470" s="1005">
        <v>131.80000000000001</v>
      </c>
      <c r="AG470" s="1005">
        <v>284.8</v>
      </c>
      <c r="AH470" s="1005">
        <v>0.94279999999999997</v>
      </c>
      <c r="AI470" s="1024">
        <f t="shared" si="246"/>
        <v>0.11598095844143129</v>
      </c>
      <c r="AJ470" s="1005">
        <v>11373</v>
      </c>
      <c r="AK470" s="1005">
        <f t="shared" si="237"/>
        <v>58836</v>
      </c>
      <c r="AL470" s="1005">
        <f t="shared" si="238"/>
        <v>0</v>
      </c>
      <c r="AM470" s="1005">
        <v>356</v>
      </c>
      <c r="AN470" s="1005">
        <v>10.4</v>
      </c>
      <c r="AO470" s="1005">
        <v>284.8</v>
      </c>
      <c r="AP470" s="1005">
        <v>0.68230000000000002</v>
      </c>
      <c r="AQ470" s="1024">
        <f t="shared" si="247"/>
        <v>1.2041201406120761</v>
      </c>
      <c r="AR470" s="1005">
        <v>9317</v>
      </c>
      <c r="AS470" s="1005">
        <f t="shared" si="239"/>
        <v>4643</v>
      </c>
      <c r="AT470" s="1005">
        <f t="shared" si="240"/>
        <v>4674</v>
      </c>
      <c r="AU470" s="1005">
        <v>356</v>
      </c>
      <c r="AV470" s="1005">
        <v>56.8</v>
      </c>
      <c r="AW470" s="1005">
        <v>284.8</v>
      </c>
      <c r="AX470" s="1005">
        <v>0.8579</v>
      </c>
      <c r="AY470" s="1024">
        <f t="shared" si="248"/>
        <v>4.5970266040688573E-2</v>
      </c>
      <c r="AZ470" s="1005">
        <v>1880</v>
      </c>
      <c r="BA470" s="1005">
        <f t="shared" si="241"/>
        <v>24538</v>
      </c>
      <c r="BB470" s="1005">
        <f t="shared" si="242"/>
        <v>0</v>
      </c>
      <c r="BC470" s="1005">
        <v>356</v>
      </c>
      <c r="BD470" s="1005">
        <v>23.2</v>
      </c>
      <c r="BE470" s="1005">
        <v>284.8</v>
      </c>
      <c r="BF470" s="1005">
        <v>0.55769999999999997</v>
      </c>
      <c r="BG470" s="1024">
        <f t="shared" si="249"/>
        <v>0.18510150166852057</v>
      </c>
      <c r="BH470" s="1005">
        <v>3195</v>
      </c>
      <c r="BI470" s="1005">
        <f t="shared" si="243"/>
        <v>10356</v>
      </c>
      <c r="BJ470" s="1005">
        <f t="shared" si="244"/>
        <v>0</v>
      </c>
    </row>
    <row r="471" spans="1:62">
      <c r="A471" s="569" t="s">
        <v>2799</v>
      </c>
      <c r="B471" s="1004">
        <v>465</v>
      </c>
      <c r="C471" s="1005" t="s">
        <v>1771</v>
      </c>
      <c r="D471" s="1005" t="s">
        <v>2051</v>
      </c>
      <c r="E471" s="1004" t="s">
        <v>1274</v>
      </c>
      <c r="F471" s="1005" t="s">
        <v>55</v>
      </c>
      <c r="G471" s="1004">
        <v>356</v>
      </c>
      <c r="H471" s="1005">
        <v>133.91999999999999</v>
      </c>
      <c r="I471" s="1005">
        <v>284.8</v>
      </c>
      <c r="J471" s="1005">
        <v>0.95479999999999998</v>
      </c>
      <c r="K471" s="1024">
        <f t="shared" si="230"/>
        <v>0.36808874286472854</v>
      </c>
      <c r="L471" s="1005">
        <v>35492</v>
      </c>
      <c r="M471" s="1005">
        <f t="shared" si="231"/>
        <v>57853</v>
      </c>
      <c r="N471" s="1005">
        <f t="shared" si="232"/>
        <v>0</v>
      </c>
      <c r="O471" s="1005">
        <v>356</v>
      </c>
      <c r="P471" s="1005">
        <v>140.32</v>
      </c>
      <c r="Q471" s="1005">
        <v>284.8</v>
      </c>
      <c r="R471" s="1005">
        <v>0.95199999999999996</v>
      </c>
      <c r="S471" s="1024">
        <f t="shared" si="222"/>
        <v>0.34855047142629442</v>
      </c>
      <c r="T471" s="1005">
        <v>36388</v>
      </c>
      <c r="U471" s="1005">
        <f t="shared" si="233"/>
        <v>62639</v>
      </c>
      <c r="V471" s="1005">
        <f t="shared" si="234"/>
        <v>0</v>
      </c>
      <c r="W471" s="1005">
        <v>356</v>
      </c>
      <c r="X471" s="1005">
        <v>123.84</v>
      </c>
      <c r="Y471" s="1005">
        <v>284.8</v>
      </c>
      <c r="Z471" s="1005">
        <v>0.94310000000000005</v>
      </c>
      <c r="AA471" s="1024">
        <f t="shared" si="245"/>
        <v>0.39919340367499279</v>
      </c>
      <c r="AB471" s="1005">
        <v>35594</v>
      </c>
      <c r="AC471" s="1005">
        <f t="shared" si="235"/>
        <v>53499</v>
      </c>
      <c r="AD471" s="1005">
        <f t="shared" si="236"/>
        <v>0</v>
      </c>
      <c r="AE471" s="1005">
        <v>356</v>
      </c>
      <c r="AF471" s="1005">
        <v>112</v>
      </c>
      <c r="AG471" s="1005">
        <v>284.8</v>
      </c>
      <c r="AH471" s="1005">
        <v>0.94040000000000001</v>
      </c>
      <c r="AI471" s="1024">
        <f t="shared" si="246"/>
        <v>0.41865879416282642</v>
      </c>
      <c r="AJ471" s="1005">
        <v>34886</v>
      </c>
      <c r="AK471" s="1005">
        <f t="shared" si="237"/>
        <v>49997</v>
      </c>
      <c r="AL471" s="1005">
        <f t="shared" si="238"/>
        <v>0</v>
      </c>
      <c r="AM471" s="1005">
        <v>356</v>
      </c>
      <c r="AN471" s="1005">
        <v>113.6</v>
      </c>
      <c r="AO471" s="1005">
        <v>284.8</v>
      </c>
      <c r="AP471" s="1005">
        <v>0.91969999999999996</v>
      </c>
      <c r="AQ471" s="1024">
        <f t="shared" si="247"/>
        <v>0.4294686127517795</v>
      </c>
      <c r="AR471" s="1005">
        <v>36298</v>
      </c>
      <c r="AS471" s="1005">
        <f t="shared" si="239"/>
        <v>50711</v>
      </c>
      <c r="AT471" s="1005">
        <f t="shared" si="240"/>
        <v>0</v>
      </c>
      <c r="AU471" s="1005">
        <v>356</v>
      </c>
      <c r="AV471" s="1005">
        <v>106.56</v>
      </c>
      <c r="AW471" s="1005">
        <v>284.8</v>
      </c>
      <c r="AX471" s="1005">
        <v>0.94110000000000005</v>
      </c>
      <c r="AY471" s="1024">
        <f t="shared" si="248"/>
        <v>0.45926134467801139</v>
      </c>
      <c r="AZ471" s="1005">
        <v>35236</v>
      </c>
      <c r="BA471" s="1005">
        <f t="shared" si="241"/>
        <v>46034</v>
      </c>
      <c r="BB471" s="1005">
        <f t="shared" si="242"/>
        <v>0</v>
      </c>
      <c r="BC471" s="1005">
        <v>356</v>
      </c>
      <c r="BD471" s="1005">
        <v>105.6</v>
      </c>
      <c r="BE471" s="1005">
        <v>284.8</v>
      </c>
      <c r="BF471" s="1005">
        <v>0.91479999999999995</v>
      </c>
      <c r="BG471" s="1024">
        <f t="shared" si="249"/>
        <v>0.37983158194851746</v>
      </c>
      <c r="BH471" s="1005">
        <v>29842</v>
      </c>
      <c r="BI471" s="1005">
        <f t="shared" si="243"/>
        <v>47140</v>
      </c>
      <c r="BJ471" s="1005">
        <f t="shared" si="244"/>
        <v>0</v>
      </c>
    </row>
    <row r="472" spans="1:62">
      <c r="A472" s="569" t="s">
        <v>2800</v>
      </c>
      <c r="B472" s="1004">
        <v>466</v>
      </c>
      <c r="C472" s="1005" t="s">
        <v>941</v>
      </c>
      <c r="D472" s="1005" t="s">
        <v>2054</v>
      </c>
      <c r="E472" s="1004" t="s">
        <v>1274</v>
      </c>
      <c r="F472" s="1005" t="s">
        <v>55</v>
      </c>
      <c r="G472" s="1004">
        <v>358</v>
      </c>
      <c r="H472" s="1005">
        <v>22.52</v>
      </c>
      <c r="I472" s="1005">
        <v>358</v>
      </c>
      <c r="J472" s="1005">
        <v>0.9889</v>
      </c>
      <c r="K472" s="1024">
        <f t="shared" si="230"/>
        <v>0.35597986974541151</v>
      </c>
      <c r="L472" s="1005">
        <v>5772</v>
      </c>
      <c r="M472" s="1005">
        <f t="shared" si="231"/>
        <v>9729</v>
      </c>
      <c r="N472" s="1005">
        <f t="shared" si="232"/>
        <v>0</v>
      </c>
      <c r="O472" s="1005">
        <v>358</v>
      </c>
      <c r="P472" s="1005">
        <v>32.64</v>
      </c>
      <c r="Q472" s="1005">
        <v>358</v>
      </c>
      <c r="R472" s="1005">
        <v>0.97560000000000002</v>
      </c>
      <c r="S472" s="1024">
        <f t="shared" si="222"/>
        <v>0.34475147585916088</v>
      </c>
      <c r="T472" s="1005">
        <v>8372</v>
      </c>
      <c r="U472" s="1005">
        <f t="shared" si="233"/>
        <v>14570</v>
      </c>
      <c r="V472" s="1005">
        <f t="shared" si="234"/>
        <v>0</v>
      </c>
      <c r="W472" s="1005">
        <v>358</v>
      </c>
      <c r="X472" s="1005">
        <v>28.48</v>
      </c>
      <c r="Y472" s="1005">
        <v>358</v>
      </c>
      <c r="Z472" s="1005">
        <v>0.98</v>
      </c>
      <c r="AA472" s="1024">
        <f t="shared" si="245"/>
        <v>0.35629291510611738</v>
      </c>
      <c r="AB472" s="1005">
        <v>7306</v>
      </c>
      <c r="AC472" s="1005">
        <f t="shared" si="235"/>
        <v>12303</v>
      </c>
      <c r="AD472" s="1005">
        <f t="shared" si="236"/>
        <v>0</v>
      </c>
      <c r="AE472" s="1005">
        <v>358</v>
      </c>
      <c r="AF472" s="1005">
        <v>21.92</v>
      </c>
      <c r="AG472" s="1005">
        <v>358</v>
      </c>
      <c r="AH472" s="1005">
        <v>0.98580000000000001</v>
      </c>
      <c r="AI472" s="1024">
        <f t="shared" si="246"/>
        <v>0.42419649164115841</v>
      </c>
      <c r="AJ472" s="1005">
        <v>6918</v>
      </c>
      <c r="AK472" s="1005">
        <f t="shared" si="237"/>
        <v>9785</v>
      </c>
      <c r="AL472" s="1005">
        <f t="shared" si="238"/>
        <v>0</v>
      </c>
      <c r="AM472" s="1005">
        <v>358</v>
      </c>
      <c r="AN472" s="1005">
        <v>20.32</v>
      </c>
      <c r="AO472" s="1005">
        <v>358</v>
      </c>
      <c r="AP472" s="1005">
        <v>0.94269999999999998</v>
      </c>
      <c r="AQ472" s="1024">
        <f t="shared" si="247"/>
        <v>0.30943082719498771</v>
      </c>
      <c r="AR472" s="1005">
        <v>4678</v>
      </c>
      <c r="AS472" s="1005">
        <f t="shared" si="239"/>
        <v>9071</v>
      </c>
      <c r="AT472" s="1005">
        <f t="shared" si="240"/>
        <v>0</v>
      </c>
      <c r="AU472" s="1005">
        <v>358</v>
      </c>
      <c r="AV472" s="1005">
        <v>55.68</v>
      </c>
      <c r="AW472" s="1005">
        <v>358</v>
      </c>
      <c r="AX472" s="1005">
        <v>0.96160000000000001</v>
      </c>
      <c r="AY472" s="1024">
        <f t="shared" si="248"/>
        <v>0.1352470466155811</v>
      </c>
      <c r="AZ472" s="1005">
        <v>5422</v>
      </c>
      <c r="BA472" s="1005">
        <f t="shared" si="241"/>
        <v>24054</v>
      </c>
      <c r="BB472" s="1005">
        <f t="shared" si="242"/>
        <v>0</v>
      </c>
      <c r="BC472" s="1005">
        <v>358</v>
      </c>
      <c r="BD472" s="1005">
        <v>22.56</v>
      </c>
      <c r="BE472" s="1005">
        <v>358</v>
      </c>
      <c r="BF472" s="1005">
        <v>0.96409999999999996</v>
      </c>
      <c r="BG472" s="1024">
        <f t="shared" si="249"/>
        <v>0.42550808358117898</v>
      </c>
      <c r="BH472" s="1005">
        <v>7142</v>
      </c>
      <c r="BI472" s="1005">
        <f t="shared" si="243"/>
        <v>10071</v>
      </c>
      <c r="BJ472" s="1005">
        <f t="shared" si="244"/>
        <v>0</v>
      </c>
    </row>
    <row r="473" spans="1:62">
      <c r="A473" s="569" t="s">
        <v>2801</v>
      </c>
      <c r="B473" s="1004">
        <v>467</v>
      </c>
      <c r="C473" s="1005" t="s">
        <v>1664</v>
      </c>
      <c r="D473" s="1005" t="s">
        <v>2011</v>
      </c>
      <c r="E473" s="1004" t="s">
        <v>1274</v>
      </c>
      <c r="F473" s="1005" t="s">
        <v>55</v>
      </c>
      <c r="G473" s="1004">
        <v>361</v>
      </c>
      <c r="H473" s="1005">
        <v>310.24</v>
      </c>
      <c r="I473" s="1005">
        <v>310.24</v>
      </c>
      <c r="J473" s="1005">
        <v>0.85570000000000002</v>
      </c>
      <c r="K473" s="1024">
        <f t="shared" si="230"/>
        <v>0.23001905334937825</v>
      </c>
      <c r="L473" s="1005">
        <v>51380</v>
      </c>
      <c r="M473" s="1005">
        <f t="shared" si="231"/>
        <v>134024</v>
      </c>
      <c r="N473" s="1005">
        <f t="shared" si="232"/>
        <v>0</v>
      </c>
      <c r="O473" s="1005">
        <v>361</v>
      </c>
      <c r="P473" s="1005">
        <v>303.36</v>
      </c>
      <c r="Q473" s="1005">
        <v>303.36</v>
      </c>
      <c r="R473" s="1005">
        <v>0.85519999999999996</v>
      </c>
      <c r="S473" s="1024">
        <f t="shared" si="222"/>
        <v>0.26037236003357378</v>
      </c>
      <c r="T473" s="1005">
        <v>58766</v>
      </c>
      <c r="U473" s="1005">
        <f t="shared" si="233"/>
        <v>135420</v>
      </c>
      <c r="V473" s="1005">
        <f t="shared" si="234"/>
        <v>0</v>
      </c>
      <c r="W473" s="1005">
        <v>361</v>
      </c>
      <c r="X473" s="1005">
        <v>312.16000000000003</v>
      </c>
      <c r="Y473" s="1005">
        <v>312.16000000000003</v>
      </c>
      <c r="Z473" s="1005">
        <v>0.85940000000000005</v>
      </c>
      <c r="AA473" s="1024">
        <f t="shared" si="245"/>
        <v>0.27614933937012359</v>
      </c>
      <c r="AB473" s="1005">
        <v>62066</v>
      </c>
      <c r="AC473" s="1005">
        <f t="shared" si="235"/>
        <v>134853</v>
      </c>
      <c r="AD473" s="1005">
        <f t="shared" si="236"/>
        <v>0</v>
      </c>
      <c r="AE473" s="1005">
        <v>361</v>
      </c>
      <c r="AF473" s="1005">
        <v>331.04</v>
      </c>
      <c r="AG473" s="1005">
        <v>331.04</v>
      </c>
      <c r="AH473" s="1005">
        <v>0.84899999999999998</v>
      </c>
      <c r="AI473" s="1024">
        <f t="shared" si="246"/>
        <v>0.27239829380979852</v>
      </c>
      <c r="AJ473" s="1005">
        <v>67090</v>
      </c>
      <c r="AK473" s="1005">
        <f t="shared" si="237"/>
        <v>147776</v>
      </c>
      <c r="AL473" s="1005">
        <f t="shared" si="238"/>
        <v>0</v>
      </c>
      <c r="AM473" s="1005">
        <v>361</v>
      </c>
      <c r="AN473" s="1005">
        <v>346.24</v>
      </c>
      <c r="AO473" s="1005">
        <v>346.24</v>
      </c>
      <c r="AP473" s="1005">
        <v>0.82150000000000001</v>
      </c>
      <c r="AQ473" s="1024">
        <f t="shared" si="247"/>
        <v>0.28068820434082642</v>
      </c>
      <c r="AR473" s="1005">
        <v>72306</v>
      </c>
      <c r="AS473" s="1005">
        <f t="shared" si="239"/>
        <v>154562</v>
      </c>
      <c r="AT473" s="1005">
        <f t="shared" si="240"/>
        <v>0</v>
      </c>
      <c r="AU473" s="1005">
        <v>361</v>
      </c>
      <c r="AV473" s="1005">
        <v>358.4</v>
      </c>
      <c r="AW473" s="1005">
        <v>358.4</v>
      </c>
      <c r="AX473" s="1005">
        <v>0.85209999999999997</v>
      </c>
      <c r="AY473" s="1024">
        <f t="shared" si="248"/>
        <v>0.29420882936507942</v>
      </c>
      <c r="AZ473" s="1005">
        <v>75920</v>
      </c>
      <c r="BA473" s="1005">
        <f t="shared" si="241"/>
        <v>154829</v>
      </c>
      <c r="BB473" s="1005">
        <f t="shared" si="242"/>
        <v>0</v>
      </c>
      <c r="BC473" s="1005">
        <v>361</v>
      </c>
      <c r="BD473" s="1005">
        <v>360.16</v>
      </c>
      <c r="BE473" s="1005">
        <v>360.16</v>
      </c>
      <c r="BF473" s="1005">
        <v>0.89680000000000004</v>
      </c>
      <c r="BG473" s="1024">
        <f t="shared" si="249"/>
        <v>0.26824995342571756</v>
      </c>
      <c r="BH473" s="1005">
        <v>71880</v>
      </c>
      <c r="BI473" s="1005">
        <f t="shared" si="243"/>
        <v>160775</v>
      </c>
      <c r="BJ473" s="1005">
        <f t="shared" si="244"/>
        <v>0</v>
      </c>
    </row>
    <row r="474" spans="1:62">
      <c r="A474" s="569" t="s">
        <v>2802</v>
      </c>
      <c r="B474" s="1004">
        <v>468</v>
      </c>
      <c r="C474" s="1005" t="s">
        <v>1905</v>
      </c>
      <c r="D474" s="1005" t="s">
        <v>2203</v>
      </c>
      <c r="E474" s="1004" t="s">
        <v>1274</v>
      </c>
      <c r="F474" s="1005" t="s">
        <v>55</v>
      </c>
      <c r="G474" s="1004">
        <v>361</v>
      </c>
      <c r="H474" s="1005">
        <v>130.56</v>
      </c>
      <c r="I474" s="1005">
        <v>288.8</v>
      </c>
      <c r="J474" s="1005">
        <v>0.99890000000000001</v>
      </c>
      <c r="K474" s="1024">
        <f t="shared" si="230"/>
        <v>0.56158726511437906</v>
      </c>
      <c r="L474" s="1005">
        <v>52791</v>
      </c>
      <c r="M474" s="1005">
        <f t="shared" si="231"/>
        <v>56402</v>
      </c>
      <c r="N474" s="1005">
        <f t="shared" si="232"/>
        <v>0</v>
      </c>
      <c r="O474" s="1005">
        <v>361</v>
      </c>
      <c r="P474" s="1005">
        <v>134.4</v>
      </c>
      <c r="Q474" s="1005">
        <v>288.8</v>
      </c>
      <c r="R474" s="1005">
        <v>0.99919999999999998</v>
      </c>
      <c r="S474" s="1024">
        <f t="shared" si="222"/>
        <v>0.54525489631336399</v>
      </c>
      <c r="T474" s="1005">
        <v>54522</v>
      </c>
      <c r="U474" s="1005">
        <f t="shared" si="233"/>
        <v>59996</v>
      </c>
      <c r="V474" s="1005">
        <f t="shared" si="234"/>
        <v>0</v>
      </c>
      <c r="W474" s="1005">
        <v>361</v>
      </c>
      <c r="X474" s="1005">
        <v>131.04</v>
      </c>
      <c r="Y474" s="1005">
        <v>288.8</v>
      </c>
      <c r="Z474" s="1005">
        <v>0.99909999999999999</v>
      </c>
      <c r="AA474" s="1024">
        <f t="shared" si="245"/>
        <v>0.576255341880342</v>
      </c>
      <c r="AB474" s="1005">
        <v>54369</v>
      </c>
      <c r="AC474" s="1005">
        <f t="shared" si="235"/>
        <v>56609</v>
      </c>
      <c r="AD474" s="1005">
        <f t="shared" si="236"/>
        <v>0</v>
      </c>
      <c r="AE474" s="1005">
        <v>361</v>
      </c>
      <c r="AF474" s="1005">
        <v>114.48</v>
      </c>
      <c r="AG474" s="1005">
        <v>288.8</v>
      </c>
      <c r="AH474" s="1005">
        <v>0.99939999999999996</v>
      </c>
      <c r="AI474" s="1024">
        <f t="shared" si="246"/>
        <v>0.58145104934514547</v>
      </c>
      <c r="AJ474" s="1005">
        <v>49524</v>
      </c>
      <c r="AK474" s="1005">
        <f t="shared" si="237"/>
        <v>51104</v>
      </c>
      <c r="AL474" s="1005">
        <f t="shared" si="238"/>
        <v>0</v>
      </c>
      <c r="AM474" s="1005">
        <v>361</v>
      </c>
      <c r="AN474" s="1005">
        <v>143.28</v>
      </c>
      <c r="AO474" s="1005">
        <v>288.8</v>
      </c>
      <c r="AP474" s="1005">
        <v>0.99929999999999997</v>
      </c>
      <c r="AQ474" s="1024">
        <f t="shared" si="247"/>
        <v>0.50161200266565797</v>
      </c>
      <c r="AR474" s="1005">
        <v>53472</v>
      </c>
      <c r="AS474" s="1005">
        <f t="shared" si="239"/>
        <v>63960</v>
      </c>
      <c r="AT474" s="1005">
        <f t="shared" si="240"/>
        <v>0</v>
      </c>
      <c r="AU474" s="1005">
        <v>361</v>
      </c>
      <c r="AV474" s="1005">
        <v>145.19999999999999</v>
      </c>
      <c r="AW474" s="1005">
        <v>288.8</v>
      </c>
      <c r="AX474" s="1005">
        <v>0.99970000000000003</v>
      </c>
      <c r="AY474" s="1024">
        <f t="shared" si="248"/>
        <v>0.495035583103765</v>
      </c>
      <c r="AZ474" s="1005">
        <v>51753</v>
      </c>
      <c r="BA474" s="1005">
        <f t="shared" si="241"/>
        <v>62726</v>
      </c>
      <c r="BB474" s="1005">
        <f t="shared" si="242"/>
        <v>0</v>
      </c>
      <c r="BC474" s="1005">
        <v>361</v>
      </c>
      <c r="BD474" s="1005">
        <v>128.63999999999999</v>
      </c>
      <c r="BE474" s="1005">
        <v>288.8</v>
      </c>
      <c r="BF474" s="1005">
        <v>0.99890000000000001</v>
      </c>
      <c r="BG474" s="1024">
        <f t="shared" si="249"/>
        <v>0.48049194551436369</v>
      </c>
      <c r="BH474" s="1005">
        <v>45987</v>
      </c>
      <c r="BI474" s="1005">
        <f t="shared" si="243"/>
        <v>57425</v>
      </c>
      <c r="BJ474" s="1005">
        <f t="shared" si="244"/>
        <v>0</v>
      </c>
    </row>
    <row r="475" spans="1:62">
      <c r="A475" s="569" t="s">
        <v>2803</v>
      </c>
      <c r="B475" s="1004">
        <v>469</v>
      </c>
      <c r="C475" s="1005" t="s">
        <v>970</v>
      </c>
      <c r="D475" s="1005" t="s">
        <v>2011</v>
      </c>
      <c r="E475" s="1004" t="s">
        <v>1274</v>
      </c>
      <c r="F475" s="1005" t="s">
        <v>55</v>
      </c>
      <c r="G475" s="1004">
        <v>361</v>
      </c>
      <c r="H475" s="1005">
        <v>188.16</v>
      </c>
      <c r="I475" s="1005">
        <v>288.8</v>
      </c>
      <c r="J475" s="1005">
        <v>0.375</v>
      </c>
      <c r="K475" s="1024">
        <f t="shared" si="230"/>
        <v>4.4465702947845805E-2</v>
      </c>
      <c r="L475" s="1005">
        <v>6024</v>
      </c>
      <c r="M475" s="1005">
        <f t="shared" si="231"/>
        <v>81285</v>
      </c>
      <c r="N475" s="1005">
        <f t="shared" si="232"/>
        <v>0</v>
      </c>
      <c r="O475" s="1005">
        <v>361</v>
      </c>
      <c r="P475" s="1005">
        <v>146.4</v>
      </c>
      <c r="Q475" s="1005">
        <v>288.8</v>
      </c>
      <c r="R475" s="1005">
        <v>0.83140000000000003</v>
      </c>
      <c r="S475" s="1024">
        <f t="shared" si="222"/>
        <v>2.7294861625242375E-2</v>
      </c>
      <c r="T475" s="1005">
        <v>2973</v>
      </c>
      <c r="U475" s="1005">
        <f t="shared" si="233"/>
        <v>65353</v>
      </c>
      <c r="V475" s="1005">
        <f t="shared" si="234"/>
        <v>0</v>
      </c>
      <c r="W475" s="1005">
        <v>361</v>
      </c>
      <c r="X475" s="1005">
        <v>7.68</v>
      </c>
      <c r="Y475" s="1005">
        <v>288.8</v>
      </c>
      <c r="Z475" s="1005">
        <v>1.0034000000000001</v>
      </c>
      <c r="AA475" s="1024">
        <f t="shared" si="245"/>
        <v>0.31087239583333337</v>
      </c>
      <c r="AB475" s="1005">
        <v>1719</v>
      </c>
      <c r="AC475" s="1005">
        <f t="shared" si="235"/>
        <v>3318</v>
      </c>
      <c r="AD475" s="1005">
        <f t="shared" si="236"/>
        <v>0</v>
      </c>
      <c r="AE475" s="1005">
        <v>361</v>
      </c>
      <c r="AF475" s="1005">
        <v>5.28</v>
      </c>
      <c r="AG475" s="1005">
        <v>288.8</v>
      </c>
      <c r="AH475" s="1005">
        <v>1</v>
      </c>
      <c r="AI475" s="1024">
        <f t="shared" si="246"/>
        <v>0.31387463343108502</v>
      </c>
      <c r="AJ475" s="1005">
        <v>1233</v>
      </c>
      <c r="AK475" s="1005">
        <f t="shared" si="237"/>
        <v>2357</v>
      </c>
      <c r="AL475" s="1005">
        <f t="shared" si="238"/>
        <v>0</v>
      </c>
      <c r="AM475" s="1005">
        <v>361</v>
      </c>
      <c r="AN475" s="1005">
        <v>0.72</v>
      </c>
      <c r="AO475" s="1005">
        <v>288.8</v>
      </c>
      <c r="AP475" s="1005">
        <v>0.99829999999999997</v>
      </c>
      <c r="AQ475" s="1024">
        <f t="shared" si="247"/>
        <v>3.4106182795698929</v>
      </c>
      <c r="AR475" s="1005">
        <v>1827</v>
      </c>
      <c r="AS475" s="1005">
        <f t="shared" si="239"/>
        <v>321</v>
      </c>
      <c r="AT475" s="1005">
        <f t="shared" si="240"/>
        <v>1506</v>
      </c>
      <c r="AU475" s="1005">
        <v>361</v>
      </c>
      <c r="AV475" s="1005">
        <v>5.76</v>
      </c>
      <c r="AW475" s="1005">
        <v>288.8</v>
      </c>
      <c r="AX475" s="1005">
        <v>1.0032000000000001</v>
      </c>
      <c r="AY475" s="1024">
        <f t="shared" si="248"/>
        <v>0.22063078703703703</v>
      </c>
      <c r="AZ475" s="1005">
        <v>915</v>
      </c>
      <c r="BA475" s="1005">
        <f t="shared" si="241"/>
        <v>2488</v>
      </c>
      <c r="BB475" s="1005">
        <f t="shared" si="242"/>
        <v>0</v>
      </c>
      <c r="BC475" s="1005">
        <v>361</v>
      </c>
      <c r="BD475" s="1005">
        <v>6.96</v>
      </c>
      <c r="BE475" s="1005">
        <v>288.8</v>
      </c>
      <c r="BF475" s="1005">
        <v>1</v>
      </c>
      <c r="BG475" s="1024">
        <f t="shared" si="249"/>
        <v>0.24738134964775677</v>
      </c>
      <c r="BH475" s="1005">
        <v>1281</v>
      </c>
      <c r="BI475" s="1005">
        <f t="shared" si="243"/>
        <v>3107</v>
      </c>
      <c r="BJ475" s="1005">
        <f t="shared" si="244"/>
        <v>0</v>
      </c>
    </row>
    <row r="476" spans="1:62">
      <c r="A476" s="569" t="s">
        <v>2804</v>
      </c>
      <c r="B476" s="1004">
        <v>470</v>
      </c>
      <c r="C476" s="1005" t="s">
        <v>673</v>
      </c>
      <c r="D476" s="1005" t="s">
        <v>2051</v>
      </c>
      <c r="E476" s="1004" t="s">
        <v>1274</v>
      </c>
      <c r="F476" s="1005" t="s">
        <v>55</v>
      </c>
      <c r="G476" s="1004">
        <v>370</v>
      </c>
      <c r="H476" s="1005">
        <v>125.6</v>
      </c>
      <c r="I476" s="1005">
        <v>296</v>
      </c>
      <c r="J476" s="1005">
        <v>0.94589999999999996</v>
      </c>
      <c r="K476" s="1024">
        <f t="shared" si="230"/>
        <v>0.2351822363765039</v>
      </c>
      <c r="L476" s="1005">
        <v>21268</v>
      </c>
      <c r="M476" s="1005">
        <f t="shared" si="231"/>
        <v>54259</v>
      </c>
      <c r="N476" s="1005">
        <f t="shared" si="232"/>
        <v>0</v>
      </c>
      <c r="O476" s="1005">
        <v>370</v>
      </c>
      <c r="P476" s="1005">
        <v>120</v>
      </c>
      <c r="Q476" s="1005">
        <v>296</v>
      </c>
      <c r="R476" s="1005">
        <v>0.94850000000000001</v>
      </c>
      <c r="S476" s="1024">
        <f t="shared" si="222"/>
        <v>0.19549731182795699</v>
      </c>
      <c r="T476" s="1005">
        <v>17454</v>
      </c>
      <c r="U476" s="1005">
        <f t="shared" si="233"/>
        <v>53568</v>
      </c>
      <c r="V476" s="1005">
        <f t="shared" si="234"/>
        <v>0</v>
      </c>
      <c r="W476" s="1005">
        <v>370</v>
      </c>
      <c r="X476" s="1005">
        <v>119.6</v>
      </c>
      <c r="Y476" s="1005">
        <v>296</v>
      </c>
      <c r="Z476" s="1005">
        <v>0.94350000000000001</v>
      </c>
      <c r="AA476" s="1024">
        <f t="shared" si="245"/>
        <v>0.233835005574136</v>
      </c>
      <c r="AB476" s="1005">
        <v>20136</v>
      </c>
      <c r="AC476" s="1005">
        <f t="shared" si="235"/>
        <v>51667</v>
      </c>
      <c r="AD476" s="1005">
        <f t="shared" si="236"/>
        <v>0</v>
      </c>
      <c r="AE476" s="1005">
        <v>370</v>
      </c>
      <c r="AF476" s="1005">
        <v>133.19999999999999</v>
      </c>
      <c r="AG476" s="1005">
        <v>296</v>
      </c>
      <c r="AH476" s="1005">
        <v>0.93540000000000001</v>
      </c>
      <c r="AI476" s="1024">
        <f t="shared" si="246"/>
        <v>0.20558865316929836</v>
      </c>
      <c r="AJ476" s="1005">
        <v>20374</v>
      </c>
      <c r="AK476" s="1005">
        <f t="shared" si="237"/>
        <v>59460</v>
      </c>
      <c r="AL476" s="1005">
        <f t="shared" si="238"/>
        <v>0</v>
      </c>
      <c r="AM476" s="1005">
        <v>370</v>
      </c>
      <c r="AN476" s="1005">
        <v>124.8</v>
      </c>
      <c r="AO476" s="1005">
        <v>296</v>
      </c>
      <c r="AP476" s="1005">
        <v>0.93259999999999998</v>
      </c>
      <c r="AQ476" s="1024">
        <f t="shared" si="247"/>
        <v>0.2110042735042735</v>
      </c>
      <c r="AR476" s="1005">
        <v>19592</v>
      </c>
      <c r="AS476" s="1005">
        <f t="shared" si="239"/>
        <v>55711</v>
      </c>
      <c r="AT476" s="1005">
        <f t="shared" si="240"/>
        <v>0</v>
      </c>
      <c r="AU476" s="1005">
        <v>370</v>
      </c>
      <c r="AV476" s="1005">
        <v>113.76</v>
      </c>
      <c r="AW476" s="1005">
        <v>296</v>
      </c>
      <c r="AX476" s="1005">
        <v>0.93879999999999997</v>
      </c>
      <c r="AY476" s="1024">
        <f t="shared" si="248"/>
        <v>0.19976265822784811</v>
      </c>
      <c r="AZ476" s="1005">
        <v>16362</v>
      </c>
      <c r="BA476" s="1005">
        <f t="shared" si="241"/>
        <v>49144</v>
      </c>
      <c r="BB476" s="1005">
        <f t="shared" si="242"/>
        <v>0</v>
      </c>
      <c r="BC476" s="1005">
        <v>370</v>
      </c>
      <c r="BD476" s="1005">
        <v>89.6</v>
      </c>
      <c r="BE476" s="1005">
        <v>296</v>
      </c>
      <c r="BF476" s="1005">
        <v>0.92989999999999995</v>
      </c>
      <c r="BG476" s="1024">
        <f t="shared" si="249"/>
        <v>0.23899529569892475</v>
      </c>
      <c r="BH476" s="1005">
        <v>15932</v>
      </c>
      <c r="BI476" s="1005">
        <f t="shared" si="243"/>
        <v>39997</v>
      </c>
      <c r="BJ476" s="1005">
        <f t="shared" si="244"/>
        <v>0</v>
      </c>
    </row>
    <row r="477" spans="1:62">
      <c r="A477" s="569" t="s">
        <v>2805</v>
      </c>
      <c r="B477" s="1004">
        <v>471</v>
      </c>
      <c r="C477" s="1005" t="s">
        <v>1677</v>
      </c>
      <c r="D477" s="1005" t="s">
        <v>2054</v>
      </c>
      <c r="E477" s="1004" t="s">
        <v>1274</v>
      </c>
      <c r="F477" s="1005" t="s">
        <v>55</v>
      </c>
      <c r="G477" s="1004">
        <v>372</v>
      </c>
      <c r="H477" s="1005">
        <v>108.6</v>
      </c>
      <c r="I477" s="1005">
        <v>372</v>
      </c>
      <c r="J477" s="1005">
        <v>0.99319999999999997</v>
      </c>
      <c r="K477" s="1024">
        <f t="shared" si="230"/>
        <v>0.43214139553918557</v>
      </c>
      <c r="L477" s="1005">
        <v>33790</v>
      </c>
      <c r="M477" s="1005">
        <f t="shared" si="231"/>
        <v>46915</v>
      </c>
      <c r="N477" s="1005">
        <f t="shared" si="232"/>
        <v>0</v>
      </c>
      <c r="O477" s="1005">
        <v>372</v>
      </c>
      <c r="P477" s="1005">
        <v>101.6</v>
      </c>
      <c r="Q477" s="1005">
        <v>372</v>
      </c>
      <c r="R477" s="1005">
        <v>0.99639999999999995</v>
      </c>
      <c r="S477" s="1024">
        <f t="shared" si="222"/>
        <v>0.17660972821945645</v>
      </c>
      <c r="T477" s="1005">
        <v>13350</v>
      </c>
      <c r="U477" s="1005">
        <f t="shared" si="233"/>
        <v>45354</v>
      </c>
      <c r="V477" s="1005">
        <f t="shared" si="234"/>
        <v>0</v>
      </c>
      <c r="W477" s="1005">
        <v>372</v>
      </c>
      <c r="X477" s="1005">
        <v>60.2</v>
      </c>
      <c r="Y477" s="1005">
        <v>372</v>
      </c>
      <c r="Z477" s="1005">
        <v>0.99470000000000003</v>
      </c>
      <c r="AA477" s="1024">
        <f t="shared" si="245"/>
        <v>0.18387781469176817</v>
      </c>
      <c r="AB477" s="1005">
        <v>7970</v>
      </c>
      <c r="AC477" s="1005">
        <f t="shared" si="235"/>
        <v>26006</v>
      </c>
      <c r="AD477" s="1005">
        <f t="shared" si="236"/>
        <v>0</v>
      </c>
      <c r="AE477" s="1005">
        <v>372</v>
      </c>
      <c r="AF477" s="1005">
        <v>84.4</v>
      </c>
      <c r="AG477" s="1005">
        <v>372</v>
      </c>
      <c r="AH477" s="1005">
        <v>0.99519999999999997</v>
      </c>
      <c r="AI477" s="1024">
        <f t="shared" si="246"/>
        <v>0.17454008051775977</v>
      </c>
      <c r="AJ477" s="1005">
        <v>10960</v>
      </c>
      <c r="AK477" s="1005">
        <f t="shared" si="237"/>
        <v>37676</v>
      </c>
      <c r="AL477" s="1005">
        <f t="shared" si="238"/>
        <v>0</v>
      </c>
      <c r="AM477" s="1005">
        <v>372</v>
      </c>
      <c r="AN477" s="1005">
        <v>109.2</v>
      </c>
      <c r="AO477" s="1005">
        <v>372</v>
      </c>
      <c r="AP477" s="1005">
        <v>0.99409999999999998</v>
      </c>
      <c r="AQ477" s="1024">
        <f t="shared" si="247"/>
        <v>0.30779816062074128</v>
      </c>
      <c r="AR477" s="1005">
        <v>25007</v>
      </c>
      <c r="AS477" s="1005">
        <f t="shared" si="239"/>
        <v>48747</v>
      </c>
      <c r="AT477" s="1005">
        <f t="shared" si="240"/>
        <v>0</v>
      </c>
      <c r="AU477" s="1005">
        <v>372</v>
      </c>
      <c r="AV477" s="1005">
        <v>110.6</v>
      </c>
      <c r="AW477" s="1005">
        <v>372</v>
      </c>
      <c r="AX477" s="1005">
        <v>0.98950000000000005</v>
      </c>
      <c r="AY477" s="1024">
        <f t="shared" si="248"/>
        <v>0.5167520594735785</v>
      </c>
      <c r="AZ477" s="1005">
        <v>41150</v>
      </c>
      <c r="BA477" s="1005">
        <f t="shared" si="241"/>
        <v>47779</v>
      </c>
      <c r="BB477" s="1005">
        <f t="shared" si="242"/>
        <v>0</v>
      </c>
      <c r="BC477" s="1005">
        <v>372</v>
      </c>
      <c r="BD477" s="1005">
        <v>70.8</v>
      </c>
      <c r="BE477" s="1005">
        <v>372</v>
      </c>
      <c r="BF477" s="1005">
        <v>0.98770000000000002</v>
      </c>
      <c r="BG477" s="1024">
        <f t="shared" si="249"/>
        <v>0.56474394022234375</v>
      </c>
      <c r="BH477" s="1005">
        <v>29748</v>
      </c>
      <c r="BI477" s="1005">
        <f t="shared" si="243"/>
        <v>31605</v>
      </c>
      <c r="BJ477" s="1005">
        <f t="shared" si="244"/>
        <v>0</v>
      </c>
    </row>
    <row r="478" spans="1:62">
      <c r="A478" s="569" t="s">
        <v>2806</v>
      </c>
      <c r="B478" s="1004">
        <v>472</v>
      </c>
      <c r="C478" s="1005" t="s">
        <v>1934</v>
      </c>
      <c r="D478" s="1005" t="s">
        <v>2051</v>
      </c>
      <c r="E478" s="1004" t="s">
        <v>1274</v>
      </c>
      <c r="F478" s="1005" t="s">
        <v>55</v>
      </c>
      <c r="G478" s="1004">
        <v>376</v>
      </c>
      <c r="H478" s="1005">
        <v>24</v>
      </c>
      <c r="I478" s="1005">
        <v>300.8</v>
      </c>
      <c r="J478" s="1005">
        <v>0.70240000000000002</v>
      </c>
      <c r="K478" s="1024">
        <f t="shared" si="230"/>
        <v>0.2170138888888889</v>
      </c>
      <c r="L478" s="1005">
        <v>3750</v>
      </c>
      <c r="M478" s="1005">
        <f t="shared" si="231"/>
        <v>10368</v>
      </c>
      <c r="N478" s="1005">
        <f t="shared" si="232"/>
        <v>0</v>
      </c>
      <c r="O478" s="1005">
        <v>376</v>
      </c>
      <c r="P478" s="1005">
        <v>24</v>
      </c>
      <c r="Q478" s="1005">
        <v>300.8</v>
      </c>
      <c r="R478" s="1005">
        <v>0.48449999999999999</v>
      </c>
      <c r="S478" s="1024">
        <f t="shared" si="222"/>
        <v>0.16297043010752688</v>
      </c>
      <c r="T478" s="1005">
        <v>2910</v>
      </c>
      <c r="U478" s="1005">
        <f t="shared" si="233"/>
        <v>10714</v>
      </c>
      <c r="V478" s="1005">
        <f t="shared" si="234"/>
        <v>0</v>
      </c>
      <c r="W478" s="1005">
        <v>376</v>
      </c>
      <c r="X478" s="1005">
        <v>74.16</v>
      </c>
      <c r="Y478" s="1005">
        <v>300.8</v>
      </c>
      <c r="Z478" s="1005">
        <v>0.6129</v>
      </c>
      <c r="AA478" s="1024">
        <f t="shared" si="245"/>
        <v>3.3823265012585403E-2</v>
      </c>
      <c r="AB478" s="1005">
        <v>1806</v>
      </c>
      <c r="AC478" s="1005">
        <f t="shared" si="235"/>
        <v>32037</v>
      </c>
      <c r="AD478" s="1005">
        <f t="shared" si="236"/>
        <v>0</v>
      </c>
      <c r="AE478" s="1005">
        <v>376</v>
      </c>
      <c r="AF478" s="1005">
        <v>309.60000000000002</v>
      </c>
      <c r="AG478" s="1005">
        <v>309.60000000000002</v>
      </c>
      <c r="AH478" s="1005">
        <v>0.6724</v>
      </c>
      <c r="AI478" s="1024">
        <f t="shared" si="246"/>
        <v>2.3261023589230639E-2</v>
      </c>
      <c r="AJ478" s="1005">
        <v>5358</v>
      </c>
      <c r="AK478" s="1005">
        <f t="shared" si="237"/>
        <v>138205</v>
      </c>
      <c r="AL478" s="1005">
        <f t="shared" si="238"/>
        <v>0</v>
      </c>
      <c r="AM478" s="1005">
        <v>376</v>
      </c>
      <c r="AN478" s="1005">
        <v>283.68</v>
      </c>
      <c r="AO478" s="1005">
        <v>300.8</v>
      </c>
      <c r="AP478" s="1005">
        <v>0.46460000000000001</v>
      </c>
      <c r="AQ478" s="1024">
        <f t="shared" si="247"/>
        <v>1.3858754980623328E-2</v>
      </c>
      <c r="AR478" s="1005">
        <v>2925</v>
      </c>
      <c r="AS478" s="1005">
        <f t="shared" si="239"/>
        <v>126635</v>
      </c>
      <c r="AT478" s="1005">
        <f t="shared" si="240"/>
        <v>0</v>
      </c>
      <c r="AU478" s="1005">
        <v>376</v>
      </c>
      <c r="AV478" s="1005">
        <v>300.72000000000003</v>
      </c>
      <c r="AW478" s="1005">
        <v>300.8</v>
      </c>
      <c r="AX478" s="1005">
        <v>0.60770000000000002</v>
      </c>
      <c r="AY478" s="1024">
        <f t="shared" si="248"/>
        <v>2.5535935975880109E-2</v>
      </c>
      <c r="AZ478" s="1005">
        <v>5529</v>
      </c>
      <c r="BA478" s="1005">
        <f t="shared" si="241"/>
        <v>129911</v>
      </c>
      <c r="BB478" s="1005">
        <f t="shared" si="242"/>
        <v>0</v>
      </c>
      <c r="BC478" s="1005">
        <v>376</v>
      </c>
      <c r="BD478" s="1005">
        <v>297.36</v>
      </c>
      <c r="BE478" s="1005">
        <v>300.8</v>
      </c>
      <c r="BF478" s="1005">
        <v>0.62509999999999999</v>
      </c>
      <c r="BG478" s="1024">
        <f t="shared" si="249"/>
        <v>2.9805297369540126E-2</v>
      </c>
      <c r="BH478" s="1005">
        <v>6594</v>
      </c>
      <c r="BI478" s="1005">
        <f t="shared" si="243"/>
        <v>132742</v>
      </c>
      <c r="BJ478" s="1005">
        <f t="shared" si="244"/>
        <v>0</v>
      </c>
    </row>
    <row r="479" spans="1:62">
      <c r="A479" s="569" t="s">
        <v>2807</v>
      </c>
      <c r="B479" s="1004">
        <v>473</v>
      </c>
      <c r="C479" s="1005" t="s">
        <v>1906</v>
      </c>
      <c r="D479" s="1005" t="s">
        <v>2011</v>
      </c>
      <c r="E479" s="1004" t="s">
        <v>1274</v>
      </c>
      <c r="F479" s="1005" t="s">
        <v>55</v>
      </c>
      <c r="G479" s="1004">
        <v>389</v>
      </c>
      <c r="H479" s="1005">
        <v>121.2</v>
      </c>
      <c r="I479" s="1005">
        <v>311.2</v>
      </c>
      <c r="J479" s="1005">
        <v>0.79530000000000001</v>
      </c>
      <c r="K479" s="1024">
        <f t="shared" si="230"/>
        <v>7.6251375137513747E-2</v>
      </c>
      <c r="L479" s="1005">
        <v>6654</v>
      </c>
      <c r="M479" s="1005">
        <f t="shared" si="231"/>
        <v>52358</v>
      </c>
      <c r="N479" s="1005">
        <f t="shared" si="232"/>
        <v>0</v>
      </c>
      <c r="O479" s="1005">
        <v>389</v>
      </c>
      <c r="P479" s="1005">
        <v>129.6</v>
      </c>
      <c r="Q479" s="1005">
        <v>311.2</v>
      </c>
      <c r="R479" s="1005">
        <v>0.78920000000000001</v>
      </c>
      <c r="S479" s="1024">
        <f t="shared" si="222"/>
        <v>5.609692353643967E-2</v>
      </c>
      <c r="T479" s="1005">
        <v>5409</v>
      </c>
      <c r="U479" s="1005">
        <f t="shared" si="233"/>
        <v>57853</v>
      </c>
      <c r="V479" s="1005">
        <f t="shared" si="234"/>
        <v>0</v>
      </c>
      <c r="W479" s="1005">
        <v>389</v>
      </c>
      <c r="X479" s="1005">
        <v>8.8800000000000008</v>
      </c>
      <c r="Y479" s="1005">
        <v>311.2</v>
      </c>
      <c r="Z479" s="1005">
        <v>0.59150000000000003</v>
      </c>
      <c r="AA479" s="1024">
        <f t="shared" si="245"/>
        <v>0.3101539039039039</v>
      </c>
      <c r="AB479" s="1005">
        <v>1983</v>
      </c>
      <c r="AC479" s="1005">
        <f t="shared" si="235"/>
        <v>3836</v>
      </c>
      <c r="AD479" s="1005">
        <f t="shared" si="236"/>
        <v>0</v>
      </c>
      <c r="AE479" s="1005">
        <v>389</v>
      </c>
      <c r="AF479" s="1005">
        <v>8.4</v>
      </c>
      <c r="AG479" s="1005">
        <v>311.2</v>
      </c>
      <c r="AH479" s="1005">
        <v>0.52229999999999999</v>
      </c>
      <c r="AI479" s="1024">
        <f t="shared" si="246"/>
        <v>0.32258064516129031</v>
      </c>
      <c r="AJ479" s="1005">
        <v>2016</v>
      </c>
      <c r="AK479" s="1005">
        <f t="shared" si="237"/>
        <v>3750</v>
      </c>
      <c r="AL479" s="1005">
        <f t="shared" si="238"/>
        <v>0</v>
      </c>
      <c r="AM479" s="1005">
        <v>389</v>
      </c>
      <c r="AN479" s="1005">
        <v>8.16</v>
      </c>
      <c r="AO479" s="1005">
        <v>311.2</v>
      </c>
      <c r="AP479" s="1005">
        <v>0.75070000000000003</v>
      </c>
      <c r="AQ479" s="1024">
        <f t="shared" si="247"/>
        <v>1.7705368437697659</v>
      </c>
      <c r="AR479" s="1005">
        <v>10749</v>
      </c>
      <c r="AS479" s="1005">
        <f t="shared" si="239"/>
        <v>3643</v>
      </c>
      <c r="AT479" s="1005">
        <f t="shared" si="240"/>
        <v>7106</v>
      </c>
      <c r="AU479" s="1005">
        <v>389</v>
      </c>
      <c r="AV479" s="1005">
        <v>132.72</v>
      </c>
      <c r="AW479" s="1005">
        <v>311.2</v>
      </c>
      <c r="AX479" s="1005">
        <v>0.76319999999999999</v>
      </c>
      <c r="AY479" s="1024">
        <f t="shared" si="248"/>
        <v>0.12780666063893914</v>
      </c>
      <c r="AZ479" s="1005">
        <v>12213</v>
      </c>
      <c r="BA479" s="1005">
        <f t="shared" si="241"/>
        <v>57335</v>
      </c>
      <c r="BB479" s="1005">
        <f t="shared" si="242"/>
        <v>0</v>
      </c>
      <c r="BC479" s="1005">
        <v>389</v>
      </c>
      <c r="BD479" s="1005">
        <v>141.6</v>
      </c>
      <c r="BE479" s="1005">
        <v>311.2</v>
      </c>
      <c r="BF479" s="1005">
        <v>0.73080000000000001</v>
      </c>
      <c r="BG479" s="1024">
        <f t="shared" si="249"/>
        <v>0.13879396755968654</v>
      </c>
      <c r="BH479" s="1005">
        <v>14622</v>
      </c>
      <c r="BI479" s="1005">
        <f t="shared" si="243"/>
        <v>63210</v>
      </c>
      <c r="BJ479" s="1005">
        <f t="shared" si="244"/>
        <v>0</v>
      </c>
    </row>
    <row r="480" spans="1:62">
      <c r="A480" s="569" t="s">
        <v>2808</v>
      </c>
      <c r="B480" s="1004">
        <v>474</v>
      </c>
      <c r="C480" s="1005" t="s">
        <v>1695</v>
      </c>
      <c r="D480" s="1005" t="s">
        <v>2054</v>
      </c>
      <c r="E480" s="1004" t="s">
        <v>1274</v>
      </c>
      <c r="F480" s="1005" t="s">
        <v>55</v>
      </c>
      <c r="G480" s="1004">
        <v>389</v>
      </c>
      <c r="H480" s="1005">
        <v>150.24</v>
      </c>
      <c r="I480" s="1005">
        <v>389</v>
      </c>
      <c r="J480" s="1005">
        <v>0.81820000000000004</v>
      </c>
      <c r="K480" s="1024">
        <f t="shared" si="230"/>
        <v>0.21698615548455805</v>
      </c>
      <c r="L480" s="1005">
        <v>23472</v>
      </c>
      <c r="M480" s="1005">
        <f t="shared" si="231"/>
        <v>64904</v>
      </c>
      <c r="N480" s="1005">
        <f t="shared" si="232"/>
        <v>0</v>
      </c>
      <c r="O480" s="1005">
        <v>389</v>
      </c>
      <c r="P480" s="1005">
        <v>181.92</v>
      </c>
      <c r="Q480" s="1005">
        <v>389</v>
      </c>
      <c r="R480" s="1005">
        <v>0.93610000000000004</v>
      </c>
      <c r="S480" s="1024">
        <f t="shared" si="222"/>
        <v>0.39240928305955119</v>
      </c>
      <c r="T480" s="1005">
        <v>53112</v>
      </c>
      <c r="U480" s="1005">
        <f t="shared" si="233"/>
        <v>81209</v>
      </c>
      <c r="V480" s="1005">
        <f t="shared" si="234"/>
        <v>0</v>
      </c>
      <c r="W480" s="1005">
        <v>389</v>
      </c>
      <c r="X480" s="1005">
        <v>278.16000000000003</v>
      </c>
      <c r="Y480" s="1005">
        <v>389</v>
      </c>
      <c r="Z480" s="1005">
        <v>0.89910000000000001</v>
      </c>
      <c r="AA480" s="1024">
        <f t="shared" si="245"/>
        <v>0.36214169303039018</v>
      </c>
      <c r="AB480" s="1005">
        <v>72528</v>
      </c>
      <c r="AC480" s="1005">
        <f t="shared" si="235"/>
        <v>120165</v>
      </c>
      <c r="AD480" s="1005">
        <f t="shared" si="236"/>
        <v>0</v>
      </c>
      <c r="AE480" s="1005">
        <v>389</v>
      </c>
      <c r="AF480" s="1005">
        <v>287.27999999999997</v>
      </c>
      <c r="AG480" s="1005">
        <v>389</v>
      </c>
      <c r="AH480" s="1005">
        <v>0.84560000000000002</v>
      </c>
      <c r="AI480" s="1024">
        <f t="shared" si="246"/>
        <v>0.33770582369903257</v>
      </c>
      <c r="AJ480" s="1005">
        <v>72180</v>
      </c>
      <c r="AK480" s="1005">
        <f t="shared" si="237"/>
        <v>128242</v>
      </c>
      <c r="AL480" s="1005">
        <f t="shared" si="238"/>
        <v>0</v>
      </c>
      <c r="AM480" s="1005">
        <v>389</v>
      </c>
      <c r="AN480" s="1005">
        <v>200.64</v>
      </c>
      <c r="AO480" s="1005">
        <v>389</v>
      </c>
      <c r="AP480" s="1005">
        <v>0.89729999999999999</v>
      </c>
      <c r="AQ480" s="1024">
        <f t="shared" si="247"/>
        <v>0.29261202860523744</v>
      </c>
      <c r="AR480" s="1005">
        <v>43680</v>
      </c>
      <c r="AS480" s="1005">
        <f t="shared" si="239"/>
        <v>89566</v>
      </c>
      <c r="AT480" s="1005">
        <f t="shared" si="240"/>
        <v>0</v>
      </c>
      <c r="AU480" s="1005">
        <v>389</v>
      </c>
      <c r="AV480" s="1005">
        <v>182.88</v>
      </c>
      <c r="AW480" s="1005">
        <v>389</v>
      </c>
      <c r="AX480" s="1005">
        <v>0.98029999999999995</v>
      </c>
      <c r="AY480" s="1024">
        <f t="shared" si="248"/>
        <v>0.29538950860309127</v>
      </c>
      <c r="AZ480" s="1005">
        <v>38895</v>
      </c>
      <c r="BA480" s="1005">
        <f t="shared" si="241"/>
        <v>79004</v>
      </c>
      <c r="BB480" s="1005">
        <f t="shared" si="242"/>
        <v>0</v>
      </c>
      <c r="BC480" s="1005">
        <v>389</v>
      </c>
      <c r="BD480" s="1005">
        <v>167.28</v>
      </c>
      <c r="BE480" s="1005">
        <v>389</v>
      </c>
      <c r="BF480" s="1005">
        <v>0.99299999999999999</v>
      </c>
      <c r="BG480" s="1024">
        <f t="shared" si="249"/>
        <v>0.42263020471760693</v>
      </c>
      <c r="BH480" s="1005">
        <v>52599</v>
      </c>
      <c r="BI480" s="1005">
        <f t="shared" si="243"/>
        <v>74674</v>
      </c>
      <c r="BJ480" s="1005">
        <f t="shared" si="244"/>
        <v>0</v>
      </c>
    </row>
    <row r="481" spans="1:62">
      <c r="A481" s="569" t="s">
        <v>2809</v>
      </c>
      <c r="B481" s="1004">
        <v>475</v>
      </c>
      <c r="C481" s="1005" t="s">
        <v>617</v>
      </c>
      <c r="D481" s="1005" t="s">
        <v>2203</v>
      </c>
      <c r="E481" s="1004" t="s">
        <v>1274</v>
      </c>
      <c r="F481" s="1005" t="s">
        <v>55</v>
      </c>
      <c r="G481" s="1004">
        <v>389</v>
      </c>
      <c r="H481" s="1005">
        <v>108.72</v>
      </c>
      <c r="I481" s="1005">
        <v>311.2</v>
      </c>
      <c r="J481" s="1005">
        <v>0.86460000000000004</v>
      </c>
      <c r="K481" s="1024">
        <f t="shared" si="230"/>
        <v>0.4109946038753986</v>
      </c>
      <c r="L481" s="1005">
        <v>32172</v>
      </c>
      <c r="M481" s="1005">
        <f t="shared" si="231"/>
        <v>46967</v>
      </c>
      <c r="N481" s="1005">
        <f t="shared" si="232"/>
        <v>0</v>
      </c>
      <c r="O481" s="1005">
        <v>389</v>
      </c>
      <c r="P481" s="1005">
        <v>118.56</v>
      </c>
      <c r="Q481" s="1005">
        <v>311.2</v>
      </c>
      <c r="R481" s="1005">
        <v>0.8619</v>
      </c>
      <c r="S481" s="1024">
        <f t="shared" si="222"/>
        <v>0.39894051194984981</v>
      </c>
      <c r="T481" s="1005">
        <v>35190</v>
      </c>
      <c r="U481" s="1005">
        <f t="shared" si="233"/>
        <v>52925</v>
      </c>
      <c r="V481" s="1005">
        <f t="shared" si="234"/>
        <v>0</v>
      </c>
      <c r="W481" s="1005">
        <v>389</v>
      </c>
      <c r="X481" s="1005">
        <v>111.84</v>
      </c>
      <c r="Y481" s="1005">
        <v>311.2</v>
      </c>
      <c r="Z481" s="1005">
        <v>0.85340000000000005</v>
      </c>
      <c r="AA481" s="1024">
        <f t="shared" si="245"/>
        <v>0.44613584883166424</v>
      </c>
      <c r="AB481" s="1005">
        <v>35925</v>
      </c>
      <c r="AC481" s="1005">
        <f t="shared" si="235"/>
        <v>48315</v>
      </c>
      <c r="AD481" s="1005">
        <f t="shared" si="236"/>
        <v>0</v>
      </c>
      <c r="AE481" s="1005">
        <v>389</v>
      </c>
      <c r="AF481" s="1005">
        <v>109.2</v>
      </c>
      <c r="AG481" s="1005">
        <v>311.2</v>
      </c>
      <c r="AH481" s="1005">
        <v>0.82040000000000002</v>
      </c>
      <c r="AI481" s="1024">
        <f t="shared" si="246"/>
        <v>0.44827484343613372</v>
      </c>
      <c r="AJ481" s="1005">
        <v>36420</v>
      </c>
      <c r="AK481" s="1005">
        <f t="shared" si="237"/>
        <v>48747</v>
      </c>
      <c r="AL481" s="1005">
        <f t="shared" si="238"/>
        <v>0</v>
      </c>
      <c r="AM481" s="1005">
        <v>389</v>
      </c>
      <c r="AN481" s="1005">
        <v>96.48</v>
      </c>
      <c r="AO481" s="1005">
        <v>311.2</v>
      </c>
      <c r="AP481" s="1005">
        <v>0.8125</v>
      </c>
      <c r="AQ481" s="1024">
        <f t="shared" si="247"/>
        <v>0.46934347081795319</v>
      </c>
      <c r="AR481" s="1005">
        <v>33690</v>
      </c>
      <c r="AS481" s="1005">
        <f t="shared" si="239"/>
        <v>43069</v>
      </c>
      <c r="AT481" s="1005">
        <f t="shared" si="240"/>
        <v>0</v>
      </c>
      <c r="AU481" s="1005">
        <v>389</v>
      </c>
      <c r="AV481" s="1005">
        <v>128.16</v>
      </c>
      <c r="AW481" s="1005">
        <v>311.2</v>
      </c>
      <c r="AX481" s="1005">
        <v>0.80889999999999995</v>
      </c>
      <c r="AY481" s="1024">
        <f t="shared" si="248"/>
        <v>0.39150280898876405</v>
      </c>
      <c r="AZ481" s="1005">
        <v>36126</v>
      </c>
      <c r="BA481" s="1005">
        <f t="shared" si="241"/>
        <v>55365</v>
      </c>
      <c r="BB481" s="1005">
        <f t="shared" si="242"/>
        <v>0</v>
      </c>
      <c r="BC481" s="1005">
        <v>389</v>
      </c>
      <c r="BD481" s="1005">
        <v>111.36</v>
      </c>
      <c r="BE481" s="1005">
        <v>311.2</v>
      </c>
      <c r="BF481" s="1005">
        <v>0.71519999999999995</v>
      </c>
      <c r="BG481" s="1024">
        <f t="shared" si="249"/>
        <v>0.33229195634037823</v>
      </c>
      <c r="BH481" s="1005">
        <v>27531</v>
      </c>
      <c r="BI481" s="1005">
        <f t="shared" si="243"/>
        <v>49711</v>
      </c>
      <c r="BJ481" s="1005">
        <f t="shared" si="244"/>
        <v>0</v>
      </c>
    </row>
    <row r="482" spans="1:62">
      <c r="A482" s="569" t="s">
        <v>2810</v>
      </c>
      <c r="B482" s="1004">
        <v>476</v>
      </c>
      <c r="C482" s="1005" t="s">
        <v>1753</v>
      </c>
      <c r="D482" s="1005" t="s">
        <v>2011</v>
      </c>
      <c r="E482" s="1004" t="s">
        <v>1274</v>
      </c>
      <c r="F482" s="1005" t="s">
        <v>55</v>
      </c>
      <c r="G482" s="1004">
        <v>389</v>
      </c>
      <c r="H482" s="1005">
        <v>96.48</v>
      </c>
      <c r="I482" s="1005">
        <v>311.2</v>
      </c>
      <c r="J482" s="1005">
        <v>0.20069999999999999</v>
      </c>
      <c r="K482" s="1024">
        <f t="shared" si="230"/>
        <v>0.15167219458264233</v>
      </c>
      <c r="L482" s="1005">
        <v>10536</v>
      </c>
      <c r="M482" s="1005">
        <f t="shared" si="231"/>
        <v>41679</v>
      </c>
      <c r="N482" s="1005">
        <f t="shared" si="232"/>
        <v>0</v>
      </c>
      <c r="O482" s="1005">
        <v>389</v>
      </c>
      <c r="P482" s="1005">
        <v>0</v>
      </c>
      <c r="Q482" s="1005">
        <v>311.2</v>
      </c>
      <c r="R482" s="1005">
        <v>0</v>
      </c>
      <c r="S482" s="1024">
        <v>0</v>
      </c>
      <c r="T482" s="1005">
        <v>0</v>
      </c>
      <c r="U482" s="1005">
        <f t="shared" si="233"/>
        <v>0</v>
      </c>
      <c r="V482" s="1005">
        <f t="shared" si="234"/>
        <v>0</v>
      </c>
      <c r="W482" s="1005">
        <v>389</v>
      </c>
      <c r="X482" s="1005">
        <v>0</v>
      </c>
      <c r="Y482" s="1005">
        <v>311.2</v>
      </c>
      <c r="Z482" s="1005">
        <v>0</v>
      </c>
      <c r="AA482" s="1024">
        <v>0</v>
      </c>
      <c r="AB482" s="1005">
        <v>0</v>
      </c>
      <c r="AC482" s="1005">
        <f t="shared" si="235"/>
        <v>0</v>
      </c>
      <c r="AD482" s="1005">
        <f t="shared" si="236"/>
        <v>0</v>
      </c>
      <c r="AE482" s="1005">
        <v>389</v>
      </c>
      <c r="AF482" s="1005">
        <v>0</v>
      </c>
      <c r="AG482" s="1005">
        <v>311.2</v>
      </c>
      <c r="AH482" s="1005">
        <v>0</v>
      </c>
      <c r="AI482" s="1024">
        <v>0</v>
      </c>
      <c r="AJ482" s="1005">
        <v>0</v>
      </c>
      <c r="AK482" s="1005">
        <f t="shared" si="237"/>
        <v>0</v>
      </c>
      <c r="AL482" s="1005">
        <f t="shared" si="238"/>
        <v>0</v>
      </c>
      <c r="AM482" s="1005">
        <v>389</v>
      </c>
      <c r="AN482" s="1005">
        <v>0</v>
      </c>
      <c r="AO482" s="1005">
        <v>311.2</v>
      </c>
      <c r="AP482" s="1005">
        <v>0</v>
      </c>
      <c r="AQ482" s="1024">
        <v>0</v>
      </c>
      <c r="AR482" s="1005">
        <v>0</v>
      </c>
      <c r="AS482" s="1005">
        <f t="shared" si="239"/>
        <v>0</v>
      </c>
      <c r="AT482" s="1005">
        <f t="shared" si="240"/>
        <v>0</v>
      </c>
      <c r="AU482" s="1005">
        <v>389</v>
      </c>
      <c r="AV482" s="1005">
        <v>0</v>
      </c>
      <c r="AW482" s="1005">
        <v>311.2</v>
      </c>
      <c r="AX482" s="1005">
        <v>0</v>
      </c>
      <c r="AY482" s="1024">
        <v>0</v>
      </c>
      <c r="AZ482" s="1005">
        <v>0</v>
      </c>
      <c r="BA482" s="1005">
        <f t="shared" si="241"/>
        <v>0</v>
      </c>
      <c r="BB482" s="1005">
        <f t="shared" si="242"/>
        <v>0</v>
      </c>
      <c r="BC482" s="1005">
        <v>389</v>
      </c>
      <c r="BD482" s="1005">
        <v>0</v>
      </c>
      <c r="BE482" s="1005">
        <v>311.2</v>
      </c>
      <c r="BF482" s="1005">
        <v>0</v>
      </c>
      <c r="BG482" s="1024">
        <v>0</v>
      </c>
      <c r="BH482" s="1005">
        <v>0</v>
      </c>
      <c r="BI482" s="1005">
        <f t="shared" si="243"/>
        <v>0</v>
      </c>
      <c r="BJ482" s="1005">
        <f t="shared" si="244"/>
        <v>0</v>
      </c>
    </row>
    <row r="483" spans="1:62">
      <c r="A483" s="569" t="s">
        <v>2811</v>
      </c>
      <c r="B483" s="1004">
        <v>477</v>
      </c>
      <c r="C483" s="1005" t="s">
        <v>990</v>
      </c>
      <c r="D483" s="1005" t="s">
        <v>2011</v>
      </c>
      <c r="E483" s="1004" t="s">
        <v>332</v>
      </c>
      <c r="F483" s="1005" t="s">
        <v>55</v>
      </c>
      <c r="G483" s="1004">
        <v>390</v>
      </c>
      <c r="H483" s="1005">
        <v>352.8</v>
      </c>
      <c r="I483" s="1005">
        <v>352.8</v>
      </c>
      <c r="J483" s="1005">
        <v>0.93489999999999995</v>
      </c>
      <c r="K483" s="1024">
        <f t="shared" si="230"/>
        <v>0.12388983371126228</v>
      </c>
      <c r="L483" s="1005">
        <v>31470</v>
      </c>
      <c r="M483" s="1005">
        <f t="shared" si="231"/>
        <v>152410</v>
      </c>
      <c r="N483" s="1005">
        <f t="shared" si="232"/>
        <v>0</v>
      </c>
      <c r="O483" s="1005">
        <v>390</v>
      </c>
      <c r="P483" s="1005">
        <v>351.6</v>
      </c>
      <c r="Q483" s="1005">
        <v>351.6</v>
      </c>
      <c r="R483" s="1005">
        <v>0.91549999999999998</v>
      </c>
      <c r="S483" s="1024">
        <f t="shared" ref="S483:S546" si="250">+(T483/(24*31*P483))</f>
        <v>8.1512930138109035E-2</v>
      </c>
      <c r="T483" s="1005">
        <v>21323</v>
      </c>
      <c r="U483" s="1005">
        <f t="shared" si="233"/>
        <v>156954</v>
      </c>
      <c r="V483" s="1005">
        <f t="shared" si="234"/>
        <v>0</v>
      </c>
      <c r="W483" s="1005">
        <v>390</v>
      </c>
      <c r="X483" s="1005">
        <v>0</v>
      </c>
      <c r="Y483" s="1005">
        <v>312</v>
      </c>
      <c r="Z483" s="1005">
        <v>0</v>
      </c>
      <c r="AA483" s="1024">
        <v>0</v>
      </c>
      <c r="AB483" s="1005">
        <v>0</v>
      </c>
      <c r="AC483" s="1005">
        <f t="shared" si="235"/>
        <v>0</v>
      </c>
      <c r="AD483" s="1005">
        <f t="shared" si="236"/>
        <v>0</v>
      </c>
      <c r="AE483" s="1005">
        <v>390</v>
      </c>
      <c r="AF483" s="1005">
        <v>0</v>
      </c>
      <c r="AG483" s="1005">
        <v>312</v>
      </c>
      <c r="AH483" s="1005">
        <v>0</v>
      </c>
      <c r="AI483" s="1024">
        <v>0</v>
      </c>
      <c r="AJ483" s="1005">
        <v>0</v>
      </c>
      <c r="AK483" s="1005">
        <f t="shared" si="237"/>
        <v>0</v>
      </c>
      <c r="AL483" s="1005">
        <f t="shared" si="238"/>
        <v>0</v>
      </c>
      <c r="AM483" s="1005">
        <v>390</v>
      </c>
      <c r="AN483" s="1005">
        <v>0</v>
      </c>
      <c r="AO483" s="1005">
        <v>312</v>
      </c>
      <c r="AP483" s="1005">
        <v>0</v>
      </c>
      <c r="AQ483" s="1024">
        <v>0</v>
      </c>
      <c r="AR483" s="1005">
        <v>0</v>
      </c>
      <c r="AS483" s="1005">
        <f t="shared" si="239"/>
        <v>0</v>
      </c>
      <c r="AT483" s="1005">
        <f t="shared" si="240"/>
        <v>0</v>
      </c>
      <c r="AU483" s="1005">
        <v>390</v>
      </c>
      <c r="AV483" s="1005">
        <v>0</v>
      </c>
      <c r="AW483" s="1005">
        <v>312</v>
      </c>
      <c r="AX483" s="1005">
        <v>0</v>
      </c>
      <c r="AY483" s="1024">
        <v>0</v>
      </c>
      <c r="AZ483" s="1005">
        <v>0</v>
      </c>
      <c r="BA483" s="1005">
        <f t="shared" si="241"/>
        <v>0</v>
      </c>
      <c r="BB483" s="1005">
        <f t="shared" si="242"/>
        <v>0</v>
      </c>
      <c r="BC483" s="1005">
        <v>390</v>
      </c>
      <c r="BD483" s="1005">
        <v>0</v>
      </c>
      <c r="BE483" s="1005">
        <v>312</v>
      </c>
      <c r="BF483" s="1005">
        <v>0</v>
      </c>
      <c r="BG483" s="1024">
        <v>0</v>
      </c>
      <c r="BH483" s="1005">
        <v>0</v>
      </c>
      <c r="BI483" s="1005">
        <f t="shared" si="243"/>
        <v>0</v>
      </c>
      <c r="BJ483" s="1005">
        <f t="shared" si="244"/>
        <v>0</v>
      </c>
    </row>
    <row r="484" spans="1:62">
      <c r="A484" s="569" t="s">
        <v>2812</v>
      </c>
      <c r="B484" s="1004">
        <v>478</v>
      </c>
      <c r="C484" s="1005" t="s">
        <v>279</v>
      </c>
      <c r="D484" s="1005" t="s">
        <v>2213</v>
      </c>
      <c r="E484" s="1004" t="s">
        <v>1274</v>
      </c>
      <c r="F484" s="1005" t="s">
        <v>55</v>
      </c>
      <c r="G484" s="1004">
        <v>391</v>
      </c>
      <c r="H484" s="1005">
        <v>145.19999999999999</v>
      </c>
      <c r="I484" s="1005">
        <v>312.8</v>
      </c>
      <c r="J484" s="1005">
        <v>0.89390000000000003</v>
      </c>
      <c r="K484" s="1024">
        <f t="shared" si="230"/>
        <v>0.61963383838383845</v>
      </c>
      <c r="L484" s="1005">
        <v>64779</v>
      </c>
      <c r="M484" s="1005">
        <f t="shared" si="231"/>
        <v>62726</v>
      </c>
      <c r="N484" s="1005">
        <f t="shared" si="232"/>
        <v>2053</v>
      </c>
      <c r="O484" s="1005">
        <v>391</v>
      </c>
      <c r="P484" s="1005">
        <v>147.6</v>
      </c>
      <c r="Q484" s="1005">
        <v>312.8</v>
      </c>
      <c r="R484" s="1005">
        <v>0.89629999999999999</v>
      </c>
      <c r="S484" s="1024">
        <f t="shared" si="250"/>
        <v>0.50140965119328618</v>
      </c>
      <c r="T484" s="1005">
        <v>55062</v>
      </c>
      <c r="U484" s="1005">
        <f t="shared" si="233"/>
        <v>65889</v>
      </c>
      <c r="V484" s="1005">
        <f t="shared" si="234"/>
        <v>0</v>
      </c>
      <c r="W484" s="1005">
        <v>391</v>
      </c>
      <c r="X484" s="1005">
        <v>146.4</v>
      </c>
      <c r="Y484" s="1005">
        <v>312.8</v>
      </c>
      <c r="Z484" s="1005">
        <v>0.89590000000000003</v>
      </c>
      <c r="AA484" s="1024">
        <f t="shared" ref="AA484:AA547" si="251">+(AB484/(24*30*X484))</f>
        <v>0.88453438069216761</v>
      </c>
      <c r="AB484" s="1005">
        <v>93237</v>
      </c>
      <c r="AC484" s="1005">
        <f t="shared" si="235"/>
        <v>63245</v>
      </c>
      <c r="AD484" s="1005">
        <f t="shared" si="236"/>
        <v>29992</v>
      </c>
      <c r="AE484" s="1005">
        <v>391</v>
      </c>
      <c r="AF484" s="1005">
        <v>165</v>
      </c>
      <c r="AG484" s="1005">
        <v>312.8</v>
      </c>
      <c r="AH484" s="1005">
        <v>0.89270000000000005</v>
      </c>
      <c r="AI484" s="1024">
        <f t="shared" ref="AI484:AI547" si="252">+(AJ484/(24*31*AF484))</f>
        <v>0.59093352883675465</v>
      </c>
      <c r="AJ484" s="1005">
        <v>72543</v>
      </c>
      <c r="AK484" s="1005">
        <f t="shared" si="237"/>
        <v>73656</v>
      </c>
      <c r="AL484" s="1005">
        <f t="shared" si="238"/>
        <v>0</v>
      </c>
      <c r="AM484" s="1005">
        <v>391</v>
      </c>
      <c r="AN484" s="1005">
        <v>158.4</v>
      </c>
      <c r="AO484" s="1005">
        <v>312.8</v>
      </c>
      <c r="AP484" s="1005">
        <v>0.88570000000000004</v>
      </c>
      <c r="AQ484" s="1024">
        <f t="shared" ref="AQ484:AQ547" si="253">+(AR484/(24*31*AN484))</f>
        <v>0.50522869827305306</v>
      </c>
      <c r="AR484" s="1005">
        <v>59541</v>
      </c>
      <c r="AS484" s="1005">
        <f t="shared" si="239"/>
        <v>70710</v>
      </c>
      <c r="AT484" s="1005">
        <f t="shared" si="240"/>
        <v>0</v>
      </c>
      <c r="AU484" s="1005">
        <v>391</v>
      </c>
      <c r="AV484" s="1005">
        <v>156.47999999999999</v>
      </c>
      <c r="AW484" s="1005">
        <v>312.8</v>
      </c>
      <c r="AX484" s="1005">
        <v>0.85029999999999994</v>
      </c>
      <c r="AY484" s="1024">
        <f t="shared" ref="AY484:AY547" si="254">+(AZ484/(24*30*AV484))</f>
        <v>0.70774930413542381</v>
      </c>
      <c r="AZ484" s="1005">
        <v>79739</v>
      </c>
      <c r="BA484" s="1005">
        <f t="shared" si="241"/>
        <v>67599</v>
      </c>
      <c r="BB484" s="1005">
        <f t="shared" si="242"/>
        <v>12140</v>
      </c>
      <c r="BC484" s="1005">
        <v>391</v>
      </c>
      <c r="BD484" s="1005">
        <v>239.16</v>
      </c>
      <c r="BE484" s="1005">
        <v>312.8</v>
      </c>
      <c r="BF484" s="1005">
        <v>0.88690000000000002</v>
      </c>
      <c r="BG484" s="1024">
        <f t="shared" ref="BG484:BG547" si="255">+(BH484/(24*31*BD484))</f>
        <v>0.54473250462640743</v>
      </c>
      <c r="BH484" s="1005">
        <v>96927</v>
      </c>
      <c r="BI484" s="1005">
        <f t="shared" si="243"/>
        <v>106761</v>
      </c>
      <c r="BJ484" s="1005">
        <f t="shared" si="244"/>
        <v>0</v>
      </c>
    </row>
    <row r="485" spans="1:62">
      <c r="A485" s="569" t="s">
        <v>2813</v>
      </c>
      <c r="B485" s="1004">
        <v>479</v>
      </c>
      <c r="C485" s="1005" t="s">
        <v>1665</v>
      </c>
      <c r="D485" s="1005" t="s">
        <v>2054</v>
      </c>
      <c r="E485" s="1004" t="s">
        <v>1274</v>
      </c>
      <c r="F485" s="1005" t="s">
        <v>55</v>
      </c>
      <c r="G485" s="1004">
        <v>395</v>
      </c>
      <c r="H485" s="1005">
        <v>240.4</v>
      </c>
      <c r="I485" s="1005">
        <v>395</v>
      </c>
      <c r="J485" s="1005">
        <v>0.72819999999999996</v>
      </c>
      <c r="K485" s="1024">
        <f t="shared" si="230"/>
        <v>0.31027569791088927</v>
      </c>
      <c r="L485" s="1005">
        <v>53705</v>
      </c>
      <c r="M485" s="1005">
        <f t="shared" si="231"/>
        <v>103853</v>
      </c>
      <c r="N485" s="1005">
        <f t="shared" si="232"/>
        <v>0</v>
      </c>
      <c r="O485" s="1005">
        <v>395</v>
      </c>
      <c r="P485" s="1005">
        <v>248.8</v>
      </c>
      <c r="Q485" s="1005">
        <v>395</v>
      </c>
      <c r="R485" s="1005">
        <v>0.73060000000000003</v>
      </c>
      <c r="S485" s="1024">
        <f t="shared" si="250"/>
        <v>0.34925707914116788</v>
      </c>
      <c r="T485" s="1005">
        <v>64650</v>
      </c>
      <c r="U485" s="1005">
        <f t="shared" si="233"/>
        <v>111064</v>
      </c>
      <c r="V485" s="1005">
        <f t="shared" si="234"/>
        <v>0</v>
      </c>
      <c r="W485" s="1005">
        <v>395</v>
      </c>
      <c r="X485" s="1005">
        <v>251.6</v>
      </c>
      <c r="Y485" s="1005">
        <v>395</v>
      </c>
      <c r="Z485" s="1005">
        <v>0.73150000000000004</v>
      </c>
      <c r="AA485" s="1024">
        <f t="shared" si="251"/>
        <v>0.49314939939939939</v>
      </c>
      <c r="AB485" s="1005">
        <v>89335</v>
      </c>
      <c r="AC485" s="1005">
        <f t="shared" si="235"/>
        <v>108691</v>
      </c>
      <c r="AD485" s="1005">
        <f t="shared" si="236"/>
        <v>0</v>
      </c>
      <c r="AE485" s="1005">
        <v>395</v>
      </c>
      <c r="AF485" s="1005">
        <v>236.4</v>
      </c>
      <c r="AG485" s="1005">
        <v>395</v>
      </c>
      <c r="AH485" s="1005">
        <v>0.72919999999999996</v>
      </c>
      <c r="AI485" s="1024">
        <f t="shared" si="252"/>
        <v>0.20493900442115603</v>
      </c>
      <c r="AJ485" s="1005">
        <v>36045</v>
      </c>
      <c r="AK485" s="1005">
        <f t="shared" si="237"/>
        <v>105529</v>
      </c>
      <c r="AL485" s="1005">
        <f t="shared" si="238"/>
        <v>0</v>
      </c>
      <c r="AM485" s="1005">
        <v>395</v>
      </c>
      <c r="AN485" s="1005">
        <v>154.80000000000001</v>
      </c>
      <c r="AO485" s="1005">
        <v>395</v>
      </c>
      <c r="AP485" s="1005">
        <v>0.72619999999999996</v>
      </c>
      <c r="AQ485" s="1024">
        <f t="shared" si="253"/>
        <v>0.23504139923869855</v>
      </c>
      <c r="AR485" s="1005">
        <v>27070</v>
      </c>
      <c r="AS485" s="1005">
        <f t="shared" si="239"/>
        <v>69103</v>
      </c>
      <c r="AT485" s="1005">
        <f t="shared" si="240"/>
        <v>0</v>
      </c>
      <c r="AU485" s="1005">
        <v>395</v>
      </c>
      <c r="AV485" s="1005">
        <v>202.4</v>
      </c>
      <c r="AW485" s="1005">
        <v>395</v>
      </c>
      <c r="AX485" s="1005">
        <v>0.71750000000000003</v>
      </c>
      <c r="AY485" s="1024">
        <f t="shared" si="254"/>
        <v>0.34643308080808083</v>
      </c>
      <c r="AZ485" s="1005">
        <v>50485</v>
      </c>
      <c r="BA485" s="1005">
        <f t="shared" si="241"/>
        <v>87437</v>
      </c>
      <c r="BB485" s="1005">
        <f t="shared" si="242"/>
        <v>0</v>
      </c>
      <c r="BC485" s="1005">
        <v>395</v>
      </c>
      <c r="BD485" s="1005">
        <v>207.2</v>
      </c>
      <c r="BE485" s="1005">
        <v>395</v>
      </c>
      <c r="BF485" s="1005">
        <v>0.71850000000000003</v>
      </c>
      <c r="BG485" s="1024">
        <f t="shared" si="255"/>
        <v>0.44441763191763195</v>
      </c>
      <c r="BH485" s="1005">
        <v>68510</v>
      </c>
      <c r="BI485" s="1005">
        <f t="shared" si="243"/>
        <v>92494</v>
      </c>
      <c r="BJ485" s="1005">
        <f t="shared" si="244"/>
        <v>0</v>
      </c>
    </row>
    <row r="486" spans="1:62">
      <c r="A486" s="569" t="s">
        <v>2814</v>
      </c>
      <c r="B486" s="1004">
        <v>480</v>
      </c>
      <c r="C486" s="1005" t="s">
        <v>666</v>
      </c>
      <c r="D486" s="1005" t="s">
        <v>2011</v>
      </c>
      <c r="E486" s="1004" t="s">
        <v>1274</v>
      </c>
      <c r="F486" s="1005" t="s">
        <v>55</v>
      </c>
      <c r="G486" s="1004">
        <v>400</v>
      </c>
      <c r="H486" s="1005">
        <v>341.28</v>
      </c>
      <c r="I486" s="1005">
        <v>341.28</v>
      </c>
      <c r="J486" s="1005">
        <v>0.98640000000000005</v>
      </c>
      <c r="K486" s="1024">
        <f t="shared" si="230"/>
        <v>0.4282651586185342</v>
      </c>
      <c r="L486" s="1005">
        <v>105234</v>
      </c>
      <c r="M486" s="1005">
        <f t="shared" si="231"/>
        <v>147433</v>
      </c>
      <c r="N486" s="1005">
        <f t="shared" si="232"/>
        <v>0</v>
      </c>
      <c r="O486" s="1005">
        <v>400</v>
      </c>
      <c r="P486" s="1005">
        <v>310.32</v>
      </c>
      <c r="Q486" s="1005">
        <v>320</v>
      </c>
      <c r="R486" s="1005">
        <v>0.98340000000000005</v>
      </c>
      <c r="S486" s="1024">
        <f t="shared" si="250"/>
        <v>0.36445209523571925</v>
      </c>
      <c r="T486" s="1005">
        <v>84144</v>
      </c>
      <c r="U486" s="1005">
        <f t="shared" si="233"/>
        <v>138527</v>
      </c>
      <c r="V486" s="1005">
        <f t="shared" si="234"/>
        <v>0</v>
      </c>
      <c r="W486" s="1005">
        <v>400</v>
      </c>
      <c r="X486" s="1005">
        <v>321.12</v>
      </c>
      <c r="Y486" s="1005">
        <v>321.12</v>
      </c>
      <c r="Z486" s="1005">
        <v>0.98870000000000002</v>
      </c>
      <c r="AA486" s="1024">
        <f t="shared" si="251"/>
        <v>0.42500986131871782</v>
      </c>
      <c r="AB486" s="1005">
        <v>98265</v>
      </c>
      <c r="AC486" s="1005">
        <f t="shared" si="235"/>
        <v>138724</v>
      </c>
      <c r="AD486" s="1005">
        <f t="shared" si="236"/>
        <v>0</v>
      </c>
      <c r="AE486" s="1005">
        <v>400</v>
      </c>
      <c r="AF486" s="1005">
        <v>331.92</v>
      </c>
      <c r="AG486" s="1005">
        <v>331.92</v>
      </c>
      <c r="AH486" s="1005">
        <v>0.98670000000000002</v>
      </c>
      <c r="AI486" s="1024">
        <f t="shared" si="252"/>
        <v>0.4877657072438753</v>
      </c>
      <c r="AJ486" s="1005">
        <v>120453</v>
      </c>
      <c r="AK486" s="1005">
        <f t="shared" si="237"/>
        <v>148169</v>
      </c>
      <c r="AL486" s="1005">
        <f t="shared" si="238"/>
        <v>0</v>
      </c>
      <c r="AM486" s="1005">
        <v>400</v>
      </c>
      <c r="AN486" s="1005">
        <v>323.52</v>
      </c>
      <c r="AO486" s="1005">
        <v>323.52</v>
      </c>
      <c r="AP486" s="1005">
        <v>0.98480000000000001</v>
      </c>
      <c r="AQ486" s="1024">
        <f t="shared" si="253"/>
        <v>0.35308431846463101</v>
      </c>
      <c r="AR486" s="1005">
        <v>84987</v>
      </c>
      <c r="AS486" s="1005">
        <f t="shared" si="239"/>
        <v>144419</v>
      </c>
      <c r="AT486" s="1005">
        <f t="shared" si="240"/>
        <v>0</v>
      </c>
      <c r="AU486" s="1005">
        <v>400</v>
      </c>
      <c r="AV486" s="1005">
        <v>342.24</v>
      </c>
      <c r="AW486" s="1005">
        <v>342.24</v>
      </c>
      <c r="AX486" s="1005">
        <v>0.98619999999999997</v>
      </c>
      <c r="AY486" s="1024">
        <f t="shared" si="254"/>
        <v>0.39540965404394574</v>
      </c>
      <c r="AZ486" s="1005">
        <v>97434</v>
      </c>
      <c r="BA486" s="1005">
        <f t="shared" si="241"/>
        <v>147848</v>
      </c>
      <c r="BB486" s="1005">
        <f t="shared" si="242"/>
        <v>0</v>
      </c>
      <c r="BC486" s="1005">
        <v>400</v>
      </c>
      <c r="BD486" s="1005">
        <v>328.32</v>
      </c>
      <c r="BE486" s="1005">
        <v>328.32</v>
      </c>
      <c r="BF486" s="1005">
        <v>0.98799999999999999</v>
      </c>
      <c r="BG486" s="1024">
        <f t="shared" si="255"/>
        <v>0.47658313289945298</v>
      </c>
      <c r="BH486" s="1005">
        <v>116415</v>
      </c>
      <c r="BI486" s="1005">
        <f t="shared" si="243"/>
        <v>146562</v>
      </c>
      <c r="BJ486" s="1005">
        <f t="shared" si="244"/>
        <v>0</v>
      </c>
    </row>
    <row r="487" spans="1:62">
      <c r="A487" s="569" t="s">
        <v>2815</v>
      </c>
      <c r="B487" s="1004">
        <v>481</v>
      </c>
      <c r="C487" s="1005" t="s">
        <v>667</v>
      </c>
      <c r="D487" s="1005" t="s">
        <v>2011</v>
      </c>
      <c r="E487" s="1004" t="s">
        <v>1274</v>
      </c>
      <c r="F487" s="1005" t="s">
        <v>55</v>
      </c>
      <c r="G487" s="1004">
        <v>400</v>
      </c>
      <c r="H487" s="1005">
        <v>375.6</v>
      </c>
      <c r="I487" s="1005">
        <v>375.6</v>
      </c>
      <c r="J487" s="1005">
        <v>0.99850000000000005</v>
      </c>
      <c r="K487" s="1024">
        <f t="shared" si="230"/>
        <v>0.27331824636137736</v>
      </c>
      <c r="L487" s="1005">
        <v>73914</v>
      </c>
      <c r="M487" s="1005">
        <f t="shared" si="231"/>
        <v>162259</v>
      </c>
      <c r="N487" s="1005">
        <f t="shared" si="232"/>
        <v>0</v>
      </c>
      <c r="O487" s="1005">
        <v>400</v>
      </c>
      <c r="P487" s="1005">
        <v>434.4</v>
      </c>
      <c r="Q487" s="1005">
        <v>434.4</v>
      </c>
      <c r="R487" s="1005">
        <v>0.99950000000000006</v>
      </c>
      <c r="S487" s="1024">
        <f t="shared" si="250"/>
        <v>0.22548713835917544</v>
      </c>
      <c r="T487" s="1005">
        <v>72876</v>
      </c>
      <c r="U487" s="1005">
        <f t="shared" si="233"/>
        <v>193916</v>
      </c>
      <c r="V487" s="1005">
        <f t="shared" si="234"/>
        <v>0</v>
      </c>
      <c r="W487" s="1005">
        <v>400</v>
      </c>
      <c r="X487" s="1005">
        <v>416.88</v>
      </c>
      <c r="Y487" s="1005">
        <v>416.88</v>
      </c>
      <c r="Z487" s="1005">
        <v>0.98560000000000003</v>
      </c>
      <c r="AA487" s="1024">
        <f t="shared" si="251"/>
        <v>0.3564175142327129</v>
      </c>
      <c r="AB487" s="1005">
        <v>106980</v>
      </c>
      <c r="AC487" s="1005">
        <f t="shared" si="235"/>
        <v>180092</v>
      </c>
      <c r="AD487" s="1005">
        <f t="shared" si="236"/>
        <v>0</v>
      </c>
      <c r="AE487" s="1005">
        <v>400</v>
      </c>
      <c r="AF487" s="1005">
        <v>360.72</v>
      </c>
      <c r="AG487" s="1005">
        <v>360.72</v>
      </c>
      <c r="AH487" s="1005">
        <v>0.97099999999999997</v>
      </c>
      <c r="AI487" s="1024">
        <f t="shared" si="252"/>
        <v>0.56892263859378023</v>
      </c>
      <c r="AJ487" s="1005">
        <v>152685</v>
      </c>
      <c r="AK487" s="1005">
        <f t="shared" si="237"/>
        <v>161025</v>
      </c>
      <c r="AL487" s="1005">
        <f t="shared" si="238"/>
        <v>0</v>
      </c>
      <c r="AM487" s="1005">
        <v>400</v>
      </c>
      <c r="AN487" s="1005">
        <v>281.04000000000002</v>
      </c>
      <c r="AO487" s="1005">
        <v>320</v>
      </c>
      <c r="AP487" s="1005">
        <v>0.99960000000000004</v>
      </c>
      <c r="AQ487" s="1024">
        <f t="shared" si="253"/>
        <v>0.75504405296456478</v>
      </c>
      <c r="AR487" s="1005">
        <v>157875</v>
      </c>
      <c r="AS487" s="1005">
        <f t="shared" si="239"/>
        <v>125456</v>
      </c>
      <c r="AT487" s="1005">
        <f t="shared" si="240"/>
        <v>32419</v>
      </c>
      <c r="AU487" s="1005">
        <v>400</v>
      </c>
      <c r="AV487" s="1005">
        <v>455.76</v>
      </c>
      <c r="AW487" s="1005">
        <v>455.76</v>
      </c>
      <c r="AX487" s="1005">
        <v>0.99950000000000006</v>
      </c>
      <c r="AY487" s="1024">
        <f t="shared" si="254"/>
        <v>0.30047795623427531</v>
      </c>
      <c r="AZ487" s="1005">
        <v>98601</v>
      </c>
      <c r="BA487" s="1005">
        <f t="shared" si="241"/>
        <v>196888</v>
      </c>
      <c r="BB487" s="1005">
        <f t="shared" si="242"/>
        <v>0</v>
      </c>
      <c r="BC487" s="1005">
        <v>400</v>
      </c>
      <c r="BD487" s="1005">
        <v>354.24</v>
      </c>
      <c r="BE487" s="1005">
        <v>354.24</v>
      </c>
      <c r="BF487" s="1005">
        <v>0.99970000000000003</v>
      </c>
      <c r="BG487" s="1024">
        <f t="shared" si="255"/>
        <v>0.3679048467231984</v>
      </c>
      <c r="BH487" s="1005">
        <v>96963</v>
      </c>
      <c r="BI487" s="1005">
        <f t="shared" si="243"/>
        <v>158133</v>
      </c>
      <c r="BJ487" s="1005">
        <f t="shared" si="244"/>
        <v>0</v>
      </c>
    </row>
    <row r="488" spans="1:62">
      <c r="A488" s="569" t="s">
        <v>2816</v>
      </c>
      <c r="B488" s="1004">
        <v>482</v>
      </c>
      <c r="C488" s="1005" t="s">
        <v>668</v>
      </c>
      <c r="D488" s="1005" t="s">
        <v>2202</v>
      </c>
      <c r="E488" s="1004" t="s">
        <v>1274</v>
      </c>
      <c r="F488" s="1005" t="s">
        <v>55</v>
      </c>
      <c r="G488" s="1004">
        <v>400</v>
      </c>
      <c r="H488" s="1005">
        <v>267.54000000000002</v>
      </c>
      <c r="I488" s="1005">
        <v>400</v>
      </c>
      <c r="J488" s="1005">
        <v>0.98040000000000005</v>
      </c>
      <c r="K488" s="1024">
        <f t="shared" si="230"/>
        <v>0.48360369788941215</v>
      </c>
      <c r="L488" s="1005">
        <v>93156</v>
      </c>
      <c r="M488" s="1005">
        <f t="shared" si="231"/>
        <v>115577</v>
      </c>
      <c r="N488" s="1005">
        <f t="shared" si="232"/>
        <v>0</v>
      </c>
      <c r="O488" s="1005">
        <v>400</v>
      </c>
      <c r="P488" s="1005">
        <v>263.45999999999998</v>
      </c>
      <c r="Q488" s="1005">
        <v>400</v>
      </c>
      <c r="R488" s="1005">
        <v>0.97960000000000003</v>
      </c>
      <c r="S488" s="1024">
        <f t="shared" si="250"/>
        <v>0.49845358173977566</v>
      </c>
      <c r="T488" s="1005">
        <v>97704</v>
      </c>
      <c r="U488" s="1005">
        <f t="shared" si="233"/>
        <v>117609</v>
      </c>
      <c r="V488" s="1005">
        <f t="shared" si="234"/>
        <v>0</v>
      </c>
      <c r="W488" s="1005">
        <v>400</v>
      </c>
      <c r="X488" s="1005">
        <v>250.86</v>
      </c>
      <c r="Y488" s="1005">
        <v>400</v>
      </c>
      <c r="Z488" s="1005">
        <v>0.98819999999999997</v>
      </c>
      <c r="AA488" s="1024">
        <f t="shared" si="251"/>
        <v>0.50675675675675669</v>
      </c>
      <c r="AB488" s="1005">
        <v>91530</v>
      </c>
      <c r="AC488" s="1005">
        <f t="shared" si="235"/>
        <v>108372</v>
      </c>
      <c r="AD488" s="1005">
        <f t="shared" si="236"/>
        <v>0</v>
      </c>
      <c r="AE488" s="1005">
        <v>400</v>
      </c>
      <c r="AF488" s="1005">
        <v>247.86</v>
      </c>
      <c r="AG488" s="1005">
        <v>400</v>
      </c>
      <c r="AH488" s="1005">
        <v>0.99260000000000004</v>
      </c>
      <c r="AI488" s="1024">
        <f t="shared" si="252"/>
        <v>0.49901349096654463</v>
      </c>
      <c r="AJ488" s="1005">
        <v>92022</v>
      </c>
      <c r="AK488" s="1005">
        <f t="shared" si="237"/>
        <v>110645</v>
      </c>
      <c r="AL488" s="1005">
        <f t="shared" si="238"/>
        <v>0</v>
      </c>
      <c r="AM488" s="1005">
        <v>400</v>
      </c>
      <c r="AN488" s="1005">
        <v>258.18</v>
      </c>
      <c r="AO488" s="1005">
        <v>400</v>
      </c>
      <c r="AP488" s="1005">
        <v>0.99070000000000003</v>
      </c>
      <c r="AQ488" s="1024">
        <f t="shared" si="253"/>
        <v>0.42684023899305057</v>
      </c>
      <c r="AR488" s="1005">
        <v>81990</v>
      </c>
      <c r="AS488" s="1005">
        <f t="shared" si="239"/>
        <v>115252</v>
      </c>
      <c r="AT488" s="1005">
        <f t="shared" si="240"/>
        <v>0</v>
      </c>
      <c r="AU488" s="1005">
        <v>400</v>
      </c>
      <c r="AV488" s="1005">
        <v>247.86</v>
      </c>
      <c r="AW488" s="1005">
        <v>400</v>
      </c>
      <c r="AX488" s="1005">
        <v>0.98939999999999995</v>
      </c>
      <c r="AY488" s="1024">
        <f t="shared" si="254"/>
        <v>0.41881841899997307</v>
      </c>
      <c r="AZ488" s="1005">
        <v>74742</v>
      </c>
      <c r="BA488" s="1005">
        <f t="shared" si="241"/>
        <v>107076</v>
      </c>
      <c r="BB488" s="1005">
        <f t="shared" si="242"/>
        <v>0</v>
      </c>
      <c r="BC488" s="1005">
        <v>400</v>
      </c>
      <c r="BD488" s="1005">
        <v>237.72</v>
      </c>
      <c r="BE488" s="1005">
        <v>400</v>
      </c>
      <c r="BF488" s="1005">
        <v>0.99250000000000005</v>
      </c>
      <c r="BG488" s="1024">
        <f t="shared" si="255"/>
        <v>0.49475392573534605</v>
      </c>
      <c r="BH488" s="1005">
        <v>87504</v>
      </c>
      <c r="BI488" s="1005">
        <f t="shared" si="243"/>
        <v>106118</v>
      </c>
      <c r="BJ488" s="1005">
        <f t="shared" si="244"/>
        <v>0</v>
      </c>
    </row>
    <row r="489" spans="1:62">
      <c r="A489" s="569" t="s">
        <v>2817</v>
      </c>
      <c r="B489" s="1004">
        <v>483</v>
      </c>
      <c r="C489" s="1005" t="s">
        <v>1722</v>
      </c>
      <c r="D489" s="1005" t="s">
        <v>2011</v>
      </c>
      <c r="E489" s="1004" t="s">
        <v>1274</v>
      </c>
      <c r="F489" s="1005" t="s">
        <v>55</v>
      </c>
      <c r="G489" s="1004">
        <v>400</v>
      </c>
      <c r="H489" s="1005">
        <v>39.119999999999997</v>
      </c>
      <c r="I489" s="1005">
        <v>320</v>
      </c>
      <c r="J489" s="1005">
        <v>0.9657</v>
      </c>
      <c r="K489" s="1024">
        <f t="shared" si="230"/>
        <v>0.46395705521472397</v>
      </c>
      <c r="L489" s="1005">
        <v>13068</v>
      </c>
      <c r="M489" s="1005">
        <f t="shared" si="231"/>
        <v>16900</v>
      </c>
      <c r="N489" s="1005">
        <f t="shared" si="232"/>
        <v>0</v>
      </c>
      <c r="O489" s="1005">
        <v>400</v>
      </c>
      <c r="P489" s="1005">
        <v>312.48</v>
      </c>
      <c r="Q489" s="1005">
        <v>320</v>
      </c>
      <c r="R489" s="1005">
        <v>0.97970000000000002</v>
      </c>
      <c r="S489" s="1024">
        <f t="shared" si="250"/>
        <v>0.31809777761260588</v>
      </c>
      <c r="T489" s="1005">
        <v>73953</v>
      </c>
      <c r="U489" s="1005">
        <f t="shared" si="233"/>
        <v>139491</v>
      </c>
      <c r="V489" s="1005">
        <f t="shared" si="234"/>
        <v>0</v>
      </c>
      <c r="W489" s="1005">
        <v>400</v>
      </c>
      <c r="X489" s="1005">
        <v>259.44</v>
      </c>
      <c r="Y489" s="1005">
        <v>320</v>
      </c>
      <c r="Z489" s="1005">
        <v>0.99609999999999999</v>
      </c>
      <c r="AA489" s="1024">
        <f t="shared" si="251"/>
        <v>0.58189433651968347</v>
      </c>
      <c r="AB489" s="1005">
        <v>108696</v>
      </c>
      <c r="AC489" s="1005">
        <f t="shared" si="235"/>
        <v>112078</v>
      </c>
      <c r="AD489" s="1005">
        <f t="shared" si="236"/>
        <v>0</v>
      </c>
      <c r="AE489" s="1005">
        <v>400</v>
      </c>
      <c r="AF489" s="1005">
        <v>284.16000000000003</v>
      </c>
      <c r="AG489" s="1005">
        <v>320</v>
      </c>
      <c r="AH489" s="1005">
        <v>0.99870000000000003</v>
      </c>
      <c r="AI489" s="1024">
        <f t="shared" si="252"/>
        <v>0.42476637423714037</v>
      </c>
      <c r="AJ489" s="1005">
        <v>89802</v>
      </c>
      <c r="AK489" s="1005">
        <f t="shared" si="237"/>
        <v>126849</v>
      </c>
      <c r="AL489" s="1005">
        <f t="shared" si="238"/>
        <v>0</v>
      </c>
      <c r="AM489" s="1005">
        <v>400</v>
      </c>
      <c r="AN489" s="1005">
        <v>250.56</v>
      </c>
      <c r="AO489" s="1005">
        <v>320</v>
      </c>
      <c r="AP489" s="1005">
        <v>0.99839999999999995</v>
      </c>
      <c r="AQ489" s="1024">
        <f t="shared" si="253"/>
        <v>0.36392673958719562</v>
      </c>
      <c r="AR489" s="1005">
        <v>67842</v>
      </c>
      <c r="AS489" s="1005">
        <f t="shared" si="239"/>
        <v>111850</v>
      </c>
      <c r="AT489" s="1005">
        <f t="shared" si="240"/>
        <v>0</v>
      </c>
      <c r="AU489" s="1005">
        <v>400</v>
      </c>
      <c r="AV489" s="1005">
        <v>259.92</v>
      </c>
      <c r="AW489" s="1005">
        <v>320</v>
      </c>
      <c r="AX489" s="1005">
        <v>0.99870000000000003</v>
      </c>
      <c r="AY489" s="1024">
        <f t="shared" si="254"/>
        <v>0.42363996614342869</v>
      </c>
      <c r="AZ489" s="1005">
        <v>79281</v>
      </c>
      <c r="BA489" s="1005">
        <f t="shared" si="241"/>
        <v>112285</v>
      </c>
      <c r="BB489" s="1005">
        <f t="shared" si="242"/>
        <v>0</v>
      </c>
      <c r="BC489" s="1005">
        <v>400</v>
      </c>
      <c r="BD489" s="1005">
        <v>221.52</v>
      </c>
      <c r="BE489" s="1005">
        <v>320</v>
      </c>
      <c r="BF489" s="1005">
        <v>0.99719999999999998</v>
      </c>
      <c r="BG489" s="1024">
        <f t="shared" si="255"/>
        <v>0.32351626300399583</v>
      </c>
      <c r="BH489" s="1005">
        <v>53319</v>
      </c>
      <c r="BI489" s="1005">
        <f t="shared" si="243"/>
        <v>98887</v>
      </c>
      <c r="BJ489" s="1005">
        <f t="shared" si="244"/>
        <v>0</v>
      </c>
    </row>
    <row r="490" spans="1:62">
      <c r="A490" s="569" t="s">
        <v>2818</v>
      </c>
      <c r="B490" s="1004">
        <v>484</v>
      </c>
      <c r="C490" s="1005" t="s">
        <v>1819</v>
      </c>
      <c r="D490" s="1005" t="s">
        <v>2011</v>
      </c>
      <c r="E490" s="1004" t="s">
        <v>1274</v>
      </c>
      <c r="F490" s="1005" t="s">
        <v>55</v>
      </c>
      <c r="G490" s="1004">
        <v>400</v>
      </c>
      <c r="H490" s="1005">
        <v>162.47999999999999</v>
      </c>
      <c r="I490" s="1005">
        <v>320</v>
      </c>
      <c r="J490" s="1005">
        <v>0.99870000000000003</v>
      </c>
      <c r="K490" s="1024">
        <f t="shared" si="230"/>
        <v>0.10103807648120795</v>
      </c>
      <c r="L490" s="1005">
        <v>11820</v>
      </c>
      <c r="M490" s="1005">
        <f t="shared" si="231"/>
        <v>70191</v>
      </c>
      <c r="N490" s="1005">
        <f t="shared" si="232"/>
        <v>0</v>
      </c>
      <c r="O490" s="1005">
        <v>400</v>
      </c>
      <c r="P490" s="1005">
        <v>239.76</v>
      </c>
      <c r="Q490" s="1005">
        <v>320</v>
      </c>
      <c r="R490" s="1005">
        <v>0.99909999999999999</v>
      </c>
      <c r="S490" s="1024">
        <f t="shared" si="250"/>
        <v>0.15612050222265275</v>
      </c>
      <c r="T490" s="1005">
        <v>27849</v>
      </c>
      <c r="U490" s="1005">
        <f t="shared" si="233"/>
        <v>107029</v>
      </c>
      <c r="V490" s="1005">
        <f t="shared" si="234"/>
        <v>0</v>
      </c>
      <c r="W490" s="1005">
        <v>400</v>
      </c>
      <c r="X490" s="1005">
        <v>254.88</v>
      </c>
      <c r="Y490" s="1005">
        <v>320</v>
      </c>
      <c r="Z490" s="1005">
        <v>0.99960000000000004</v>
      </c>
      <c r="AA490" s="1024">
        <f t="shared" si="251"/>
        <v>0.4134298493408663</v>
      </c>
      <c r="AB490" s="1005">
        <v>75870</v>
      </c>
      <c r="AC490" s="1005">
        <f t="shared" si="235"/>
        <v>110108</v>
      </c>
      <c r="AD490" s="1005">
        <f t="shared" si="236"/>
        <v>0</v>
      </c>
      <c r="AE490" s="1005">
        <v>400</v>
      </c>
      <c r="AF490" s="1005">
        <v>247.92</v>
      </c>
      <c r="AG490" s="1005">
        <v>320</v>
      </c>
      <c r="AH490" s="1005">
        <v>0.99960000000000004</v>
      </c>
      <c r="AI490" s="1024">
        <f t="shared" si="252"/>
        <v>0.34779689598101365</v>
      </c>
      <c r="AJ490" s="1005">
        <v>64152</v>
      </c>
      <c r="AK490" s="1005">
        <f t="shared" si="237"/>
        <v>110671</v>
      </c>
      <c r="AL490" s="1005">
        <f t="shared" si="238"/>
        <v>0</v>
      </c>
      <c r="AM490" s="1005">
        <v>400</v>
      </c>
      <c r="AN490" s="1005">
        <v>242.4</v>
      </c>
      <c r="AO490" s="1005">
        <v>320</v>
      </c>
      <c r="AP490" s="1005">
        <v>0.99939999999999996</v>
      </c>
      <c r="AQ490" s="1024">
        <f t="shared" si="253"/>
        <v>0.26234629511338231</v>
      </c>
      <c r="AR490" s="1005">
        <v>47313</v>
      </c>
      <c r="AS490" s="1005">
        <f t="shared" si="239"/>
        <v>108207</v>
      </c>
      <c r="AT490" s="1005">
        <f t="shared" si="240"/>
        <v>0</v>
      </c>
      <c r="AU490" s="1005">
        <v>400</v>
      </c>
      <c r="AV490" s="1005">
        <v>246.72</v>
      </c>
      <c r="AW490" s="1005">
        <v>320</v>
      </c>
      <c r="AX490" s="1005">
        <v>0.99970000000000003</v>
      </c>
      <c r="AY490" s="1024">
        <f t="shared" si="254"/>
        <v>0.29375405317769132</v>
      </c>
      <c r="AZ490" s="1005">
        <v>52182</v>
      </c>
      <c r="BA490" s="1005">
        <f t="shared" si="241"/>
        <v>106583</v>
      </c>
      <c r="BB490" s="1005">
        <f t="shared" si="242"/>
        <v>0</v>
      </c>
      <c r="BC490" s="1005">
        <v>400</v>
      </c>
      <c r="BD490" s="1005">
        <v>249.6</v>
      </c>
      <c r="BE490" s="1005">
        <v>320</v>
      </c>
      <c r="BF490" s="1005">
        <v>0.99960000000000004</v>
      </c>
      <c r="BG490" s="1024">
        <f t="shared" si="255"/>
        <v>0.22757379549214227</v>
      </c>
      <c r="BH490" s="1005">
        <v>42261</v>
      </c>
      <c r="BI490" s="1005">
        <f t="shared" si="243"/>
        <v>111421</v>
      </c>
      <c r="BJ490" s="1005">
        <f t="shared" si="244"/>
        <v>0</v>
      </c>
    </row>
    <row r="491" spans="1:62">
      <c r="A491" s="569" t="s">
        <v>2819</v>
      </c>
      <c r="B491" s="1004">
        <v>485</v>
      </c>
      <c r="C491" s="1005" t="s">
        <v>672</v>
      </c>
      <c r="D491" s="1005" t="s">
        <v>2051</v>
      </c>
      <c r="E491" s="1004" t="s">
        <v>1274</v>
      </c>
      <c r="F491" s="1005" t="s">
        <v>55</v>
      </c>
      <c r="G491" s="1004">
        <v>400</v>
      </c>
      <c r="H491" s="1005">
        <v>173.4</v>
      </c>
      <c r="I491" s="1005">
        <v>320</v>
      </c>
      <c r="J491" s="1005">
        <v>0.99729999999999996</v>
      </c>
      <c r="K491" s="1024">
        <f t="shared" si="230"/>
        <v>0.45831731385364605</v>
      </c>
      <c r="L491" s="1005">
        <v>57220</v>
      </c>
      <c r="M491" s="1005">
        <f t="shared" si="231"/>
        <v>74909</v>
      </c>
      <c r="N491" s="1005">
        <f t="shared" si="232"/>
        <v>0</v>
      </c>
      <c r="O491" s="1005">
        <v>400</v>
      </c>
      <c r="P491" s="1005">
        <v>185</v>
      </c>
      <c r="Q491" s="1005">
        <v>320</v>
      </c>
      <c r="R491" s="1005">
        <v>0.99729999999999996</v>
      </c>
      <c r="S491" s="1024">
        <f t="shared" si="250"/>
        <v>0.38273757628596339</v>
      </c>
      <c r="T491" s="1005">
        <v>52680</v>
      </c>
      <c r="U491" s="1005">
        <f t="shared" si="233"/>
        <v>82584</v>
      </c>
      <c r="V491" s="1005">
        <f t="shared" si="234"/>
        <v>0</v>
      </c>
      <c r="W491" s="1005">
        <v>400</v>
      </c>
      <c r="X491" s="1005">
        <v>144</v>
      </c>
      <c r="Y491" s="1005">
        <v>320</v>
      </c>
      <c r="Z491" s="1005">
        <v>0.99729999999999996</v>
      </c>
      <c r="AA491" s="1024">
        <f t="shared" si="251"/>
        <v>0.40687692901234568</v>
      </c>
      <c r="AB491" s="1005">
        <v>42185</v>
      </c>
      <c r="AC491" s="1005">
        <f t="shared" si="235"/>
        <v>62208</v>
      </c>
      <c r="AD491" s="1005">
        <f t="shared" si="236"/>
        <v>0</v>
      </c>
      <c r="AE491" s="1005">
        <v>400</v>
      </c>
      <c r="AF491" s="1005">
        <v>153.6</v>
      </c>
      <c r="AG491" s="1005">
        <v>320</v>
      </c>
      <c r="AH491" s="1005">
        <v>0.99860000000000004</v>
      </c>
      <c r="AI491" s="1024">
        <f t="shared" si="252"/>
        <v>0.43905934979838712</v>
      </c>
      <c r="AJ491" s="1005">
        <v>50175</v>
      </c>
      <c r="AK491" s="1005">
        <f t="shared" si="237"/>
        <v>68567</v>
      </c>
      <c r="AL491" s="1005">
        <f t="shared" si="238"/>
        <v>0</v>
      </c>
      <c r="AM491" s="1005">
        <v>400</v>
      </c>
      <c r="AN491" s="1005">
        <v>58.8</v>
      </c>
      <c r="AO491" s="1005">
        <v>320</v>
      </c>
      <c r="AP491" s="1005">
        <v>0.99729999999999996</v>
      </c>
      <c r="AQ491" s="1024">
        <f t="shared" si="253"/>
        <v>1.0197224050910687</v>
      </c>
      <c r="AR491" s="1005">
        <v>44610</v>
      </c>
      <c r="AS491" s="1005">
        <f t="shared" si="239"/>
        <v>26248</v>
      </c>
      <c r="AT491" s="1005">
        <f t="shared" si="240"/>
        <v>18362</v>
      </c>
      <c r="AU491" s="1005">
        <v>400</v>
      </c>
      <c r="AV491" s="1005">
        <v>128.80000000000001</v>
      </c>
      <c r="AW491" s="1005">
        <v>320</v>
      </c>
      <c r="AX491" s="1005">
        <v>0.99590000000000001</v>
      </c>
      <c r="AY491" s="1024">
        <f t="shared" si="254"/>
        <v>0.49867365424430632</v>
      </c>
      <c r="AZ491" s="1005">
        <v>46245</v>
      </c>
      <c r="BA491" s="1005">
        <f t="shared" si="241"/>
        <v>55642</v>
      </c>
      <c r="BB491" s="1005">
        <f t="shared" si="242"/>
        <v>0</v>
      </c>
      <c r="BC491" s="1005">
        <v>400</v>
      </c>
      <c r="BD491" s="1005">
        <v>122.8</v>
      </c>
      <c r="BE491" s="1005">
        <v>320</v>
      </c>
      <c r="BF491" s="1005">
        <v>0.99370000000000003</v>
      </c>
      <c r="BG491" s="1024">
        <f t="shared" si="255"/>
        <v>0.36798185702777486</v>
      </c>
      <c r="BH491" s="1005">
        <v>33620</v>
      </c>
      <c r="BI491" s="1005">
        <f t="shared" si="243"/>
        <v>54818</v>
      </c>
      <c r="BJ491" s="1005">
        <f t="shared" si="244"/>
        <v>0</v>
      </c>
    </row>
    <row r="492" spans="1:62">
      <c r="A492" s="569" t="s">
        <v>2820</v>
      </c>
      <c r="B492" s="1004">
        <v>486</v>
      </c>
      <c r="C492" s="1005" t="s">
        <v>1348</v>
      </c>
      <c r="D492" s="1005" t="s">
        <v>2051</v>
      </c>
      <c r="E492" s="1004" t="s">
        <v>1274</v>
      </c>
      <c r="F492" s="1005" t="s">
        <v>55</v>
      </c>
      <c r="G492" s="1004">
        <v>400</v>
      </c>
      <c r="H492" s="1005">
        <v>202.2</v>
      </c>
      <c r="I492" s="1005">
        <v>320</v>
      </c>
      <c r="J492" s="1005">
        <v>0.91910000000000003</v>
      </c>
      <c r="K492" s="1024">
        <f t="shared" si="230"/>
        <v>0.36339845037916252</v>
      </c>
      <c r="L492" s="1005">
        <v>52905</v>
      </c>
      <c r="M492" s="1005">
        <f t="shared" si="231"/>
        <v>87350</v>
      </c>
      <c r="N492" s="1005">
        <f t="shared" si="232"/>
        <v>0</v>
      </c>
      <c r="O492" s="1005">
        <v>400</v>
      </c>
      <c r="P492" s="1005">
        <v>185</v>
      </c>
      <c r="Q492" s="1005">
        <v>320</v>
      </c>
      <c r="R492" s="1005">
        <v>0.9224</v>
      </c>
      <c r="S492" s="1024">
        <f t="shared" si="250"/>
        <v>0.39383173496076723</v>
      </c>
      <c r="T492" s="1005">
        <v>54207</v>
      </c>
      <c r="U492" s="1005">
        <f t="shared" si="233"/>
        <v>82584</v>
      </c>
      <c r="V492" s="1005">
        <f t="shared" si="234"/>
        <v>0</v>
      </c>
      <c r="W492" s="1005">
        <v>400</v>
      </c>
      <c r="X492" s="1005">
        <v>197.28</v>
      </c>
      <c r="Y492" s="1005">
        <v>320</v>
      </c>
      <c r="Z492" s="1005">
        <v>0.91039999999999999</v>
      </c>
      <c r="AA492" s="1024">
        <f t="shared" si="251"/>
        <v>0.39651763990267636</v>
      </c>
      <c r="AB492" s="1005">
        <v>56322</v>
      </c>
      <c r="AC492" s="1005">
        <f t="shared" si="235"/>
        <v>85225</v>
      </c>
      <c r="AD492" s="1005">
        <f t="shared" si="236"/>
        <v>0</v>
      </c>
      <c r="AE492" s="1005">
        <v>400</v>
      </c>
      <c r="AF492" s="1005">
        <v>189.84</v>
      </c>
      <c r="AG492" s="1005">
        <v>320</v>
      </c>
      <c r="AH492" s="1005">
        <v>0.91249999999999998</v>
      </c>
      <c r="AI492" s="1024">
        <f t="shared" si="252"/>
        <v>0.42249075622255755</v>
      </c>
      <c r="AJ492" s="1005">
        <v>59673</v>
      </c>
      <c r="AK492" s="1005">
        <f t="shared" si="237"/>
        <v>84745</v>
      </c>
      <c r="AL492" s="1005">
        <f t="shared" si="238"/>
        <v>0</v>
      </c>
      <c r="AM492" s="1005">
        <v>400</v>
      </c>
      <c r="AN492" s="1005">
        <v>188.16</v>
      </c>
      <c r="AO492" s="1005">
        <v>320</v>
      </c>
      <c r="AP492" s="1005">
        <v>0.89190000000000003</v>
      </c>
      <c r="AQ492" s="1024">
        <f t="shared" si="253"/>
        <v>0.34326482609172698</v>
      </c>
      <c r="AR492" s="1005">
        <v>48054</v>
      </c>
      <c r="AS492" s="1005">
        <f t="shared" si="239"/>
        <v>83995</v>
      </c>
      <c r="AT492" s="1005">
        <f t="shared" si="240"/>
        <v>0</v>
      </c>
      <c r="AU492" s="1005">
        <v>400</v>
      </c>
      <c r="AV492" s="1005">
        <v>178.8</v>
      </c>
      <c r="AW492" s="1005">
        <v>320</v>
      </c>
      <c r="AX492" s="1005">
        <v>0.90190000000000003</v>
      </c>
      <c r="AY492" s="1024">
        <f t="shared" si="254"/>
        <v>0.37942766592095445</v>
      </c>
      <c r="AZ492" s="1005">
        <v>48846</v>
      </c>
      <c r="BA492" s="1005">
        <f t="shared" si="241"/>
        <v>77242</v>
      </c>
      <c r="BB492" s="1005">
        <f t="shared" si="242"/>
        <v>0</v>
      </c>
      <c r="BC492" s="1005">
        <v>400</v>
      </c>
      <c r="BD492" s="1005">
        <v>163.19999999999999</v>
      </c>
      <c r="BE492" s="1005">
        <v>320</v>
      </c>
      <c r="BF492" s="1005">
        <v>0.90980000000000005</v>
      </c>
      <c r="BG492" s="1024">
        <f t="shared" si="255"/>
        <v>0.36584341397849468</v>
      </c>
      <c r="BH492" s="1005">
        <v>44421</v>
      </c>
      <c r="BI492" s="1005">
        <f t="shared" si="243"/>
        <v>72852</v>
      </c>
      <c r="BJ492" s="1005">
        <f t="shared" si="244"/>
        <v>0</v>
      </c>
    </row>
    <row r="493" spans="1:62">
      <c r="A493" s="569" t="s">
        <v>2821</v>
      </c>
      <c r="B493" s="1004">
        <v>487</v>
      </c>
      <c r="C493" s="1005" t="s">
        <v>1913</v>
      </c>
      <c r="D493" s="1005" t="s">
        <v>2011</v>
      </c>
      <c r="E493" s="1004" t="s">
        <v>1274</v>
      </c>
      <c r="F493" s="1005" t="s">
        <v>55</v>
      </c>
      <c r="G493" s="1004">
        <v>400</v>
      </c>
      <c r="H493" s="1005">
        <v>359.52</v>
      </c>
      <c r="I493" s="1005">
        <v>359.52</v>
      </c>
      <c r="J493" s="1005">
        <v>0.95620000000000005</v>
      </c>
      <c r="K493" s="1024">
        <f t="shared" si="230"/>
        <v>0.53837987687286759</v>
      </c>
      <c r="L493" s="1005">
        <v>139362</v>
      </c>
      <c r="M493" s="1005">
        <f t="shared" si="231"/>
        <v>155313</v>
      </c>
      <c r="N493" s="1005">
        <f t="shared" si="232"/>
        <v>0</v>
      </c>
      <c r="O493" s="1005">
        <v>400</v>
      </c>
      <c r="P493" s="1005">
        <v>378.96</v>
      </c>
      <c r="Q493" s="1005">
        <v>378.96</v>
      </c>
      <c r="R493" s="1005">
        <v>0.9677</v>
      </c>
      <c r="S493" s="1024">
        <f t="shared" si="250"/>
        <v>0.50326615456904122</v>
      </c>
      <c r="T493" s="1005">
        <v>141894</v>
      </c>
      <c r="U493" s="1005">
        <f t="shared" si="233"/>
        <v>169168</v>
      </c>
      <c r="V493" s="1005">
        <f t="shared" si="234"/>
        <v>0</v>
      </c>
      <c r="W493" s="1005">
        <v>400</v>
      </c>
      <c r="X493" s="1005">
        <v>355.68</v>
      </c>
      <c r="Y493" s="1005">
        <v>355.68</v>
      </c>
      <c r="Z493" s="1005">
        <v>0.97260000000000002</v>
      </c>
      <c r="AA493" s="1024">
        <f t="shared" si="251"/>
        <v>0.48534965886939568</v>
      </c>
      <c r="AB493" s="1005">
        <v>124293</v>
      </c>
      <c r="AC493" s="1005">
        <f t="shared" si="235"/>
        <v>153654</v>
      </c>
      <c r="AD493" s="1005">
        <f t="shared" si="236"/>
        <v>0</v>
      </c>
      <c r="AE493" s="1005">
        <v>400</v>
      </c>
      <c r="AF493" s="1005">
        <v>368.4</v>
      </c>
      <c r="AG493" s="1005">
        <v>368.4</v>
      </c>
      <c r="AH493" s="1005">
        <v>0.96740000000000004</v>
      </c>
      <c r="AI493" s="1024">
        <f t="shared" si="252"/>
        <v>0.46659924345907328</v>
      </c>
      <c r="AJ493" s="1005">
        <v>127890</v>
      </c>
      <c r="AK493" s="1005">
        <f t="shared" si="237"/>
        <v>164454</v>
      </c>
      <c r="AL493" s="1005">
        <f t="shared" si="238"/>
        <v>0</v>
      </c>
      <c r="AM493" s="1005">
        <v>400</v>
      </c>
      <c r="AN493" s="1005">
        <v>378.72</v>
      </c>
      <c r="AO493" s="1005">
        <v>378.72</v>
      </c>
      <c r="AP493" s="1005">
        <v>0.94840000000000002</v>
      </c>
      <c r="AQ493" s="1024">
        <f t="shared" si="253"/>
        <v>0.39876468443790292</v>
      </c>
      <c r="AR493" s="1005">
        <v>112359</v>
      </c>
      <c r="AS493" s="1005">
        <f t="shared" si="239"/>
        <v>169061</v>
      </c>
      <c r="AT493" s="1005">
        <f t="shared" si="240"/>
        <v>0</v>
      </c>
      <c r="AU493" s="1005">
        <v>400</v>
      </c>
      <c r="AV493" s="1005">
        <v>387.36</v>
      </c>
      <c r="AW493" s="1005">
        <v>387.36</v>
      </c>
      <c r="AX493" s="1005">
        <v>0.95189999999999997</v>
      </c>
      <c r="AY493" s="1024">
        <f t="shared" si="254"/>
        <v>0.3975522339253752</v>
      </c>
      <c r="AZ493" s="1005">
        <v>110877</v>
      </c>
      <c r="BA493" s="1005">
        <f t="shared" si="241"/>
        <v>167340</v>
      </c>
      <c r="BB493" s="1005">
        <f t="shared" si="242"/>
        <v>0</v>
      </c>
      <c r="BC493" s="1005">
        <v>400</v>
      </c>
      <c r="BD493" s="1005">
        <v>365.28</v>
      </c>
      <c r="BE493" s="1005">
        <v>365.28</v>
      </c>
      <c r="BF493" s="1005">
        <v>0.96440000000000003</v>
      </c>
      <c r="BG493" s="1024">
        <f t="shared" si="255"/>
        <v>0.35911470476028995</v>
      </c>
      <c r="BH493" s="1005">
        <v>97596</v>
      </c>
      <c r="BI493" s="1005">
        <f t="shared" si="243"/>
        <v>163061</v>
      </c>
      <c r="BJ493" s="1005">
        <f t="shared" si="244"/>
        <v>0</v>
      </c>
    </row>
    <row r="494" spans="1:62">
      <c r="A494" s="569" t="s">
        <v>2822</v>
      </c>
      <c r="B494" s="1004">
        <v>488</v>
      </c>
      <c r="C494" s="1005" t="s">
        <v>1797</v>
      </c>
      <c r="D494" s="1005" t="s">
        <v>2054</v>
      </c>
      <c r="E494" s="1004" t="s">
        <v>1274</v>
      </c>
      <c r="F494" s="1005" t="s">
        <v>55</v>
      </c>
      <c r="G494" s="1004">
        <v>400</v>
      </c>
      <c r="H494" s="1005">
        <v>30</v>
      </c>
      <c r="I494" s="1005">
        <v>400</v>
      </c>
      <c r="J494" s="1005">
        <v>0.86739999999999995</v>
      </c>
      <c r="K494" s="1024">
        <f t="shared" si="230"/>
        <v>0.35</v>
      </c>
      <c r="L494" s="1005">
        <v>7560</v>
      </c>
      <c r="M494" s="1005">
        <f t="shared" si="231"/>
        <v>12960</v>
      </c>
      <c r="N494" s="1005">
        <f t="shared" si="232"/>
        <v>0</v>
      </c>
      <c r="O494" s="1005">
        <v>400</v>
      </c>
      <c r="P494" s="1005">
        <v>48</v>
      </c>
      <c r="Q494" s="1005">
        <v>400</v>
      </c>
      <c r="R494" s="1005">
        <v>0.85470000000000002</v>
      </c>
      <c r="S494" s="1024">
        <f t="shared" si="250"/>
        <v>0.24529569892473119</v>
      </c>
      <c r="T494" s="1005">
        <v>8760</v>
      </c>
      <c r="U494" s="1005">
        <f t="shared" si="233"/>
        <v>21427</v>
      </c>
      <c r="V494" s="1005">
        <f t="shared" si="234"/>
        <v>0</v>
      </c>
      <c r="W494" s="1005">
        <v>400</v>
      </c>
      <c r="X494" s="1005">
        <v>64.319999999999993</v>
      </c>
      <c r="Y494" s="1005">
        <v>400</v>
      </c>
      <c r="Z494" s="1005">
        <v>0.92049999999999998</v>
      </c>
      <c r="AA494" s="1024">
        <f t="shared" si="251"/>
        <v>0.31625725538971811</v>
      </c>
      <c r="AB494" s="1005">
        <v>14646</v>
      </c>
      <c r="AC494" s="1005">
        <f t="shared" si="235"/>
        <v>27786</v>
      </c>
      <c r="AD494" s="1005">
        <f t="shared" si="236"/>
        <v>0</v>
      </c>
      <c r="AE494" s="1005">
        <v>400</v>
      </c>
      <c r="AF494" s="1005">
        <v>66</v>
      </c>
      <c r="AG494" s="1005">
        <v>400</v>
      </c>
      <c r="AH494" s="1005">
        <v>0.90010000000000001</v>
      </c>
      <c r="AI494" s="1024">
        <f t="shared" si="252"/>
        <v>0.18285679374389052</v>
      </c>
      <c r="AJ494" s="1005">
        <v>8979</v>
      </c>
      <c r="AK494" s="1005">
        <f t="shared" si="237"/>
        <v>29462</v>
      </c>
      <c r="AL494" s="1005">
        <f t="shared" si="238"/>
        <v>0</v>
      </c>
      <c r="AM494" s="1005">
        <v>400</v>
      </c>
      <c r="AN494" s="1005">
        <v>82.56</v>
      </c>
      <c r="AO494" s="1005">
        <v>400</v>
      </c>
      <c r="AP494" s="1005">
        <v>0.90439999999999998</v>
      </c>
      <c r="AQ494" s="1024">
        <f t="shared" si="253"/>
        <v>0.1482304169792448</v>
      </c>
      <c r="AR494" s="1005">
        <v>9105</v>
      </c>
      <c r="AS494" s="1005">
        <f t="shared" si="239"/>
        <v>36855</v>
      </c>
      <c r="AT494" s="1005">
        <f t="shared" si="240"/>
        <v>0</v>
      </c>
      <c r="AU494" s="1005">
        <v>400</v>
      </c>
      <c r="AV494" s="1005">
        <v>69.36</v>
      </c>
      <c r="AW494" s="1005">
        <v>400</v>
      </c>
      <c r="AX494" s="1005">
        <v>0.91800000000000004</v>
      </c>
      <c r="AY494" s="1024">
        <f t="shared" si="254"/>
        <v>0.25735294117647062</v>
      </c>
      <c r="AZ494" s="1005">
        <v>12852</v>
      </c>
      <c r="BA494" s="1005">
        <f t="shared" si="241"/>
        <v>29964</v>
      </c>
      <c r="BB494" s="1005">
        <f t="shared" si="242"/>
        <v>0</v>
      </c>
      <c r="BC494" s="1005">
        <v>400</v>
      </c>
      <c r="BD494" s="1005">
        <v>59.76</v>
      </c>
      <c r="BE494" s="1005">
        <v>400</v>
      </c>
      <c r="BF494" s="1005">
        <v>0.92689999999999995</v>
      </c>
      <c r="BG494" s="1024">
        <f t="shared" si="255"/>
        <v>0.17833430496178262</v>
      </c>
      <c r="BH494" s="1005">
        <v>7929</v>
      </c>
      <c r="BI494" s="1005">
        <f t="shared" si="243"/>
        <v>26677</v>
      </c>
      <c r="BJ494" s="1005">
        <f t="shared" si="244"/>
        <v>0</v>
      </c>
    </row>
    <row r="495" spans="1:62">
      <c r="A495" s="569" t="s">
        <v>2823</v>
      </c>
      <c r="B495" s="1004">
        <v>489</v>
      </c>
      <c r="C495" s="1005" t="s">
        <v>1818</v>
      </c>
      <c r="D495" s="1005" t="s">
        <v>2062</v>
      </c>
      <c r="E495" s="1004" t="s">
        <v>1274</v>
      </c>
      <c r="F495" s="1005" t="s">
        <v>55</v>
      </c>
      <c r="G495" s="1004">
        <v>400</v>
      </c>
      <c r="H495" s="1005">
        <v>134.4</v>
      </c>
      <c r="I495" s="1005">
        <v>320</v>
      </c>
      <c r="J495" s="1005">
        <v>0.9506</v>
      </c>
      <c r="K495" s="1024">
        <f t="shared" si="230"/>
        <v>0.25632440476190477</v>
      </c>
      <c r="L495" s="1005">
        <v>24804</v>
      </c>
      <c r="M495" s="1005">
        <f t="shared" si="231"/>
        <v>58061</v>
      </c>
      <c r="N495" s="1005">
        <f t="shared" si="232"/>
        <v>0</v>
      </c>
      <c r="O495" s="1005">
        <v>400</v>
      </c>
      <c r="P495" s="1005">
        <v>176.16</v>
      </c>
      <c r="Q495" s="1005">
        <v>320</v>
      </c>
      <c r="R495" s="1005">
        <v>0.94779999999999998</v>
      </c>
      <c r="S495" s="1024">
        <f t="shared" si="250"/>
        <v>0.2019333597023234</v>
      </c>
      <c r="T495" s="1005">
        <v>26466</v>
      </c>
      <c r="U495" s="1005">
        <f t="shared" si="233"/>
        <v>78638</v>
      </c>
      <c r="V495" s="1005">
        <f t="shared" si="234"/>
        <v>0</v>
      </c>
      <c r="W495" s="1005">
        <v>400</v>
      </c>
      <c r="X495" s="1005">
        <v>202.08</v>
      </c>
      <c r="Y495" s="1005">
        <v>320</v>
      </c>
      <c r="Z495" s="1005">
        <v>0.94310000000000005</v>
      </c>
      <c r="AA495" s="1024">
        <f t="shared" si="251"/>
        <v>0.23955034309844286</v>
      </c>
      <c r="AB495" s="1005">
        <v>34854</v>
      </c>
      <c r="AC495" s="1005">
        <f t="shared" si="235"/>
        <v>87299</v>
      </c>
      <c r="AD495" s="1005">
        <f t="shared" si="236"/>
        <v>0</v>
      </c>
      <c r="AE495" s="1005">
        <v>400</v>
      </c>
      <c r="AF495" s="1005">
        <v>213.6</v>
      </c>
      <c r="AG495" s="1005">
        <v>320</v>
      </c>
      <c r="AH495" s="1005">
        <v>0.93779999999999997</v>
      </c>
      <c r="AI495" s="1024">
        <f t="shared" si="252"/>
        <v>0.23498852241150175</v>
      </c>
      <c r="AJ495" s="1005">
        <v>37344</v>
      </c>
      <c r="AK495" s="1005">
        <f t="shared" si="237"/>
        <v>95351</v>
      </c>
      <c r="AL495" s="1005">
        <f t="shared" si="238"/>
        <v>0</v>
      </c>
      <c r="AM495" s="1005">
        <v>400</v>
      </c>
      <c r="AN495" s="1005">
        <v>226.08</v>
      </c>
      <c r="AO495" s="1005">
        <v>320</v>
      </c>
      <c r="AP495" s="1005">
        <v>0.94069999999999998</v>
      </c>
      <c r="AQ495" s="1024">
        <f t="shared" si="253"/>
        <v>0.24994720681231877</v>
      </c>
      <c r="AR495" s="1005">
        <v>42042</v>
      </c>
      <c r="AS495" s="1005">
        <f t="shared" si="239"/>
        <v>100922</v>
      </c>
      <c r="AT495" s="1005">
        <f t="shared" si="240"/>
        <v>0</v>
      </c>
      <c r="AU495" s="1005">
        <v>400</v>
      </c>
      <c r="AV495" s="1005">
        <v>245.04</v>
      </c>
      <c r="AW495" s="1005">
        <v>320</v>
      </c>
      <c r="AX495" s="1005">
        <v>0.9254</v>
      </c>
      <c r="AY495" s="1024">
        <f t="shared" si="254"/>
        <v>0.25347902383284365</v>
      </c>
      <c r="AZ495" s="1005">
        <v>44721</v>
      </c>
      <c r="BA495" s="1005">
        <f t="shared" si="241"/>
        <v>105857</v>
      </c>
      <c r="BB495" s="1005">
        <f t="shared" si="242"/>
        <v>0</v>
      </c>
      <c r="BC495" s="1005">
        <v>400</v>
      </c>
      <c r="BD495" s="1005">
        <v>222.72</v>
      </c>
      <c r="BE495" s="1005">
        <v>320</v>
      </c>
      <c r="BF495" s="1005">
        <v>0.93269999999999997</v>
      </c>
      <c r="BG495" s="1024">
        <f t="shared" si="255"/>
        <v>0.19724969294586578</v>
      </c>
      <c r="BH495" s="1005">
        <v>32685</v>
      </c>
      <c r="BI495" s="1005">
        <f t="shared" si="243"/>
        <v>99422</v>
      </c>
      <c r="BJ495" s="1005">
        <f t="shared" si="244"/>
        <v>0</v>
      </c>
    </row>
    <row r="496" spans="1:62">
      <c r="A496" s="569" t="s">
        <v>2824</v>
      </c>
      <c r="B496" s="1004">
        <v>490</v>
      </c>
      <c r="C496" s="1005" t="s">
        <v>1366</v>
      </c>
      <c r="D496" s="1005" t="s">
        <v>2011</v>
      </c>
      <c r="E496" s="1004" t="s">
        <v>1274</v>
      </c>
      <c r="F496" s="1005" t="s">
        <v>55</v>
      </c>
      <c r="G496" s="1004">
        <v>167</v>
      </c>
      <c r="H496" s="1005">
        <v>206</v>
      </c>
      <c r="I496" s="1005">
        <v>206</v>
      </c>
      <c r="J496" s="1005">
        <v>0.92269999999999996</v>
      </c>
      <c r="K496" s="1024">
        <f t="shared" si="230"/>
        <v>0.25605447680690402</v>
      </c>
      <c r="L496" s="1005">
        <v>37978</v>
      </c>
      <c r="M496" s="1005">
        <f t="shared" si="231"/>
        <v>88992</v>
      </c>
      <c r="N496" s="1005">
        <f t="shared" si="232"/>
        <v>0</v>
      </c>
      <c r="O496" s="1005">
        <v>400</v>
      </c>
      <c r="P496" s="1005">
        <v>252</v>
      </c>
      <c r="Q496" s="1005">
        <v>320</v>
      </c>
      <c r="R496" s="1005">
        <v>0.89949999999999997</v>
      </c>
      <c r="S496" s="1024">
        <f t="shared" si="250"/>
        <v>0.15600465096432839</v>
      </c>
      <c r="T496" s="1005">
        <v>29249</v>
      </c>
      <c r="U496" s="1005">
        <f t="shared" si="233"/>
        <v>112493</v>
      </c>
      <c r="V496" s="1005">
        <f t="shared" si="234"/>
        <v>0</v>
      </c>
      <c r="W496" s="1005">
        <v>400</v>
      </c>
      <c r="X496" s="1005">
        <v>258.24</v>
      </c>
      <c r="Y496" s="1005">
        <v>320</v>
      </c>
      <c r="Z496" s="1005">
        <v>0.8165</v>
      </c>
      <c r="AA496" s="1024">
        <f t="shared" si="251"/>
        <v>0.19250503407682773</v>
      </c>
      <c r="AB496" s="1005">
        <v>35793</v>
      </c>
      <c r="AC496" s="1005">
        <f t="shared" si="235"/>
        <v>111560</v>
      </c>
      <c r="AD496" s="1005">
        <f t="shared" si="236"/>
        <v>0</v>
      </c>
      <c r="AE496" s="1005">
        <v>400</v>
      </c>
      <c r="AF496" s="1005">
        <v>242.4</v>
      </c>
      <c r="AG496" s="1005">
        <v>320</v>
      </c>
      <c r="AH496" s="1005">
        <v>0.77629999999999999</v>
      </c>
      <c r="AI496" s="1024">
        <f t="shared" si="252"/>
        <v>0.17330059618865112</v>
      </c>
      <c r="AJ496" s="1005">
        <v>31254</v>
      </c>
      <c r="AK496" s="1005">
        <f t="shared" si="237"/>
        <v>108207</v>
      </c>
      <c r="AL496" s="1005">
        <f t="shared" si="238"/>
        <v>0</v>
      </c>
      <c r="AM496" s="1005">
        <v>400</v>
      </c>
      <c r="AN496" s="1005">
        <v>266.88</v>
      </c>
      <c r="AO496" s="1005">
        <v>320</v>
      </c>
      <c r="AP496" s="1005">
        <v>0.77580000000000005</v>
      </c>
      <c r="AQ496" s="1024">
        <f t="shared" si="253"/>
        <v>8.2993081341378505E-2</v>
      </c>
      <c r="AR496" s="1005">
        <v>16479</v>
      </c>
      <c r="AS496" s="1005">
        <f t="shared" si="239"/>
        <v>119135</v>
      </c>
      <c r="AT496" s="1005">
        <f t="shared" si="240"/>
        <v>0</v>
      </c>
      <c r="AU496" s="1005">
        <v>400</v>
      </c>
      <c r="AV496" s="1005">
        <v>280.56</v>
      </c>
      <c r="AW496" s="1005">
        <v>320</v>
      </c>
      <c r="AX496" s="1005">
        <v>0.79330000000000001</v>
      </c>
      <c r="AY496" s="1024">
        <f t="shared" si="254"/>
        <v>0.1268296739853626</v>
      </c>
      <c r="AZ496" s="1005">
        <v>25620</v>
      </c>
      <c r="BA496" s="1005">
        <f t="shared" si="241"/>
        <v>121202</v>
      </c>
      <c r="BB496" s="1005">
        <f t="shared" si="242"/>
        <v>0</v>
      </c>
      <c r="BC496" s="1005">
        <v>400</v>
      </c>
      <c r="BD496" s="1005">
        <v>319.92</v>
      </c>
      <c r="BE496" s="1005">
        <v>320</v>
      </c>
      <c r="BF496" s="1005">
        <v>0.73540000000000005</v>
      </c>
      <c r="BG496" s="1024">
        <f t="shared" si="255"/>
        <v>0.17222047447345706</v>
      </c>
      <c r="BH496" s="1005">
        <v>40992</v>
      </c>
      <c r="BI496" s="1005">
        <f t="shared" si="243"/>
        <v>142812</v>
      </c>
      <c r="BJ496" s="1005">
        <f t="shared" si="244"/>
        <v>0</v>
      </c>
    </row>
    <row r="497" spans="1:62">
      <c r="A497" s="569" t="s">
        <v>2825</v>
      </c>
      <c r="B497" s="1004">
        <v>491</v>
      </c>
      <c r="C497" s="1005" t="s">
        <v>1812</v>
      </c>
      <c r="D497" s="1005" t="s">
        <v>2050</v>
      </c>
      <c r="E497" s="1004" t="s">
        <v>1274</v>
      </c>
      <c r="F497" s="1005" t="s">
        <v>55</v>
      </c>
      <c r="G497" s="1004">
        <v>403</v>
      </c>
      <c r="H497" s="1005">
        <v>48.6</v>
      </c>
      <c r="I497" s="1005">
        <v>403</v>
      </c>
      <c r="J497" s="1005">
        <v>0.99860000000000004</v>
      </c>
      <c r="K497" s="1024">
        <f t="shared" si="230"/>
        <v>0.36839849108367628</v>
      </c>
      <c r="L497" s="1005">
        <v>12891</v>
      </c>
      <c r="M497" s="1005">
        <f t="shared" si="231"/>
        <v>20995</v>
      </c>
      <c r="N497" s="1005">
        <f t="shared" si="232"/>
        <v>0</v>
      </c>
      <c r="O497" s="1005">
        <v>403</v>
      </c>
      <c r="P497" s="1005">
        <v>93</v>
      </c>
      <c r="Q497" s="1005">
        <v>403</v>
      </c>
      <c r="R497" s="1005">
        <v>0.99970000000000003</v>
      </c>
      <c r="S497" s="1024">
        <f t="shared" si="250"/>
        <v>0.1786333680194242</v>
      </c>
      <c r="T497" s="1005">
        <v>12360</v>
      </c>
      <c r="U497" s="1005">
        <f t="shared" si="233"/>
        <v>41515</v>
      </c>
      <c r="V497" s="1005">
        <f t="shared" si="234"/>
        <v>0</v>
      </c>
      <c r="W497" s="1005">
        <v>403</v>
      </c>
      <c r="X497" s="1005">
        <v>81.12</v>
      </c>
      <c r="Y497" s="1005">
        <v>403</v>
      </c>
      <c r="Z497" s="1005">
        <v>0.99970000000000003</v>
      </c>
      <c r="AA497" s="1024">
        <f t="shared" si="251"/>
        <v>0.19436226166995396</v>
      </c>
      <c r="AB497" s="1005">
        <v>11352</v>
      </c>
      <c r="AC497" s="1005">
        <f t="shared" si="235"/>
        <v>35044</v>
      </c>
      <c r="AD497" s="1005">
        <f t="shared" si="236"/>
        <v>0</v>
      </c>
      <c r="AE497" s="1005">
        <v>403</v>
      </c>
      <c r="AF497" s="1005">
        <v>26.88</v>
      </c>
      <c r="AG497" s="1005">
        <v>403</v>
      </c>
      <c r="AH497" s="1005">
        <v>0.99919999999999998</v>
      </c>
      <c r="AI497" s="1024">
        <f t="shared" si="252"/>
        <v>0.57378672235023054</v>
      </c>
      <c r="AJ497" s="1005">
        <v>11475</v>
      </c>
      <c r="AK497" s="1005">
        <f t="shared" si="237"/>
        <v>11999</v>
      </c>
      <c r="AL497" s="1005">
        <f t="shared" si="238"/>
        <v>0</v>
      </c>
      <c r="AM497" s="1005">
        <v>403</v>
      </c>
      <c r="AN497" s="1005">
        <v>17.52</v>
      </c>
      <c r="AO497" s="1005">
        <v>403</v>
      </c>
      <c r="AP497" s="1005">
        <v>0.99909999999999999</v>
      </c>
      <c r="AQ497" s="1024">
        <f t="shared" si="253"/>
        <v>0.84810907350125209</v>
      </c>
      <c r="AR497" s="1005">
        <v>11055</v>
      </c>
      <c r="AS497" s="1005">
        <f t="shared" si="239"/>
        <v>7821</v>
      </c>
      <c r="AT497" s="1005">
        <f t="shared" si="240"/>
        <v>3234</v>
      </c>
      <c r="AU497" s="1005">
        <v>403</v>
      </c>
      <c r="AV497" s="1005">
        <v>65.760000000000005</v>
      </c>
      <c r="AW497" s="1005">
        <v>403</v>
      </c>
      <c r="AX497" s="1005">
        <v>0.99939999999999996</v>
      </c>
      <c r="AY497" s="1024">
        <f t="shared" si="254"/>
        <v>0.23684610705596104</v>
      </c>
      <c r="AZ497" s="1005">
        <v>11214</v>
      </c>
      <c r="BA497" s="1005">
        <f t="shared" si="241"/>
        <v>28408</v>
      </c>
      <c r="BB497" s="1005">
        <f t="shared" si="242"/>
        <v>0</v>
      </c>
      <c r="BC497" s="1005">
        <v>403</v>
      </c>
      <c r="BD497" s="1005">
        <v>88.32</v>
      </c>
      <c r="BE497" s="1005">
        <v>403</v>
      </c>
      <c r="BF497" s="1005">
        <v>0.99960000000000004</v>
      </c>
      <c r="BG497" s="1024">
        <f t="shared" si="255"/>
        <v>0.12920392122487143</v>
      </c>
      <c r="BH497" s="1005">
        <v>8490</v>
      </c>
      <c r="BI497" s="1005">
        <f t="shared" si="243"/>
        <v>39426</v>
      </c>
      <c r="BJ497" s="1005">
        <f t="shared" si="244"/>
        <v>0</v>
      </c>
    </row>
    <row r="498" spans="1:62">
      <c r="A498" s="569" t="s">
        <v>2826</v>
      </c>
      <c r="B498" s="1004">
        <v>492</v>
      </c>
      <c r="C498" s="1005" t="s">
        <v>2292</v>
      </c>
      <c r="D498" s="1005" t="s">
        <v>2051</v>
      </c>
      <c r="E498" s="1004" t="s">
        <v>1274</v>
      </c>
      <c r="F498" s="1005" t="s">
        <v>55</v>
      </c>
      <c r="G498" s="1004">
        <v>406</v>
      </c>
      <c r="H498" s="1005">
        <v>283.2</v>
      </c>
      <c r="I498" s="1005">
        <v>324.8</v>
      </c>
      <c r="J498" s="1005">
        <v>0.99319999999999997</v>
      </c>
      <c r="K498" s="1024">
        <f t="shared" si="230"/>
        <v>5.6654111738857503E-2</v>
      </c>
      <c r="L498" s="1005">
        <v>11552</v>
      </c>
      <c r="M498" s="1005">
        <f t="shared" si="231"/>
        <v>122342</v>
      </c>
      <c r="N498" s="1005">
        <f t="shared" si="232"/>
        <v>0</v>
      </c>
      <c r="O498" s="1005">
        <v>406</v>
      </c>
      <c r="P498" s="1005">
        <v>273.60000000000002</v>
      </c>
      <c r="Q498" s="1005">
        <v>324.8</v>
      </c>
      <c r="R498" s="1005">
        <v>0.99770000000000003</v>
      </c>
      <c r="S498" s="1024">
        <f t="shared" si="250"/>
        <v>4.6478062315286416E-2</v>
      </c>
      <c r="T498" s="1005">
        <v>9461</v>
      </c>
      <c r="U498" s="1005">
        <f t="shared" si="233"/>
        <v>122135</v>
      </c>
      <c r="V498" s="1005">
        <f t="shared" si="234"/>
        <v>0</v>
      </c>
      <c r="W498" s="1005">
        <v>406</v>
      </c>
      <c r="X498" s="1005">
        <v>170.4</v>
      </c>
      <c r="Y498" s="1005">
        <v>324.8</v>
      </c>
      <c r="Z498" s="1005">
        <v>0.998</v>
      </c>
      <c r="AA498" s="1024">
        <f t="shared" si="251"/>
        <v>8.1377151799687006E-2</v>
      </c>
      <c r="AB498" s="1005">
        <v>9984</v>
      </c>
      <c r="AC498" s="1005">
        <f t="shared" si="235"/>
        <v>73613</v>
      </c>
      <c r="AD498" s="1005">
        <f t="shared" si="236"/>
        <v>0</v>
      </c>
      <c r="AE498" s="1005">
        <v>406</v>
      </c>
      <c r="AF498" s="1005">
        <v>55.2</v>
      </c>
      <c r="AG498" s="1005">
        <v>324.8</v>
      </c>
      <c r="AH498" s="1005">
        <v>0.999</v>
      </c>
      <c r="AI498" s="1024">
        <f t="shared" si="252"/>
        <v>0.23248792270531399</v>
      </c>
      <c r="AJ498" s="1005">
        <v>9548</v>
      </c>
      <c r="AK498" s="1005">
        <f t="shared" si="237"/>
        <v>24641</v>
      </c>
      <c r="AL498" s="1005">
        <f t="shared" si="238"/>
        <v>0</v>
      </c>
      <c r="AM498" s="1005">
        <v>406</v>
      </c>
      <c r="AN498" s="1005">
        <v>58.8</v>
      </c>
      <c r="AO498" s="1005">
        <v>324.8</v>
      </c>
      <c r="AP498" s="1005">
        <v>0.99870000000000003</v>
      </c>
      <c r="AQ498" s="1024">
        <f t="shared" si="253"/>
        <v>0.20876764684368374</v>
      </c>
      <c r="AR498" s="1005">
        <v>9133</v>
      </c>
      <c r="AS498" s="1005">
        <f t="shared" si="239"/>
        <v>26248</v>
      </c>
      <c r="AT498" s="1005">
        <f t="shared" si="240"/>
        <v>0</v>
      </c>
      <c r="AU498" s="1005">
        <v>406</v>
      </c>
      <c r="AV498" s="1005">
        <v>57.6</v>
      </c>
      <c r="AW498" s="1005">
        <v>324.8</v>
      </c>
      <c r="AX498" s="1005">
        <v>0.999</v>
      </c>
      <c r="AY498" s="1024">
        <f t="shared" si="254"/>
        <v>0.29439139660493829</v>
      </c>
      <c r="AZ498" s="1005">
        <v>12209</v>
      </c>
      <c r="BA498" s="1005">
        <f t="shared" si="241"/>
        <v>24883</v>
      </c>
      <c r="BB498" s="1005">
        <f t="shared" si="242"/>
        <v>0</v>
      </c>
      <c r="BC498" s="1005">
        <v>406</v>
      </c>
      <c r="BD498" s="1005">
        <v>38.4</v>
      </c>
      <c r="BE498" s="1005">
        <v>324.8</v>
      </c>
      <c r="BF498" s="1005">
        <v>0.99880000000000002</v>
      </c>
      <c r="BG498" s="1024">
        <f t="shared" si="255"/>
        <v>0.41400649641577064</v>
      </c>
      <c r="BH498" s="1005">
        <v>11828</v>
      </c>
      <c r="BI498" s="1005">
        <f t="shared" si="243"/>
        <v>17142</v>
      </c>
      <c r="BJ498" s="1005">
        <f t="shared" si="244"/>
        <v>0</v>
      </c>
    </row>
    <row r="499" spans="1:62">
      <c r="A499" s="569" t="s">
        <v>2827</v>
      </c>
      <c r="B499" s="1004">
        <v>493</v>
      </c>
      <c r="C499" s="1005" t="s">
        <v>1666</v>
      </c>
      <c r="D499" s="1005" t="s">
        <v>2011</v>
      </c>
      <c r="E499" s="1004" t="s">
        <v>1274</v>
      </c>
      <c r="F499" s="1005" t="s">
        <v>55</v>
      </c>
      <c r="G499" s="1004">
        <v>420</v>
      </c>
      <c r="H499" s="1005">
        <v>366.6</v>
      </c>
      <c r="I499" s="1005">
        <v>366.6</v>
      </c>
      <c r="J499" s="1005">
        <v>0.94479999999999997</v>
      </c>
      <c r="K499" s="1024">
        <f t="shared" si="230"/>
        <v>0.4384130447960235</v>
      </c>
      <c r="L499" s="1005">
        <v>115720</v>
      </c>
      <c r="M499" s="1005">
        <f t="shared" si="231"/>
        <v>158371</v>
      </c>
      <c r="N499" s="1005">
        <f t="shared" si="232"/>
        <v>0</v>
      </c>
      <c r="O499" s="1005">
        <v>420</v>
      </c>
      <c r="P499" s="1005">
        <v>384.6</v>
      </c>
      <c r="Q499" s="1005">
        <v>384.6</v>
      </c>
      <c r="R499" s="1005">
        <v>0.89329999999999998</v>
      </c>
      <c r="S499" s="1024">
        <f t="shared" si="250"/>
        <v>0.62252221271646557</v>
      </c>
      <c r="T499" s="1005">
        <v>178130</v>
      </c>
      <c r="U499" s="1005">
        <f t="shared" si="233"/>
        <v>171685</v>
      </c>
      <c r="V499" s="1005">
        <f t="shared" si="234"/>
        <v>6445</v>
      </c>
      <c r="W499" s="1005">
        <v>420</v>
      </c>
      <c r="X499" s="1005">
        <v>401.4</v>
      </c>
      <c r="Y499" s="1005">
        <v>401.4</v>
      </c>
      <c r="Z499" s="1005">
        <v>0.96230000000000004</v>
      </c>
      <c r="AA499" s="1024">
        <f t="shared" si="251"/>
        <v>0.39107221945413273</v>
      </c>
      <c r="AB499" s="1005">
        <v>113023</v>
      </c>
      <c r="AC499" s="1005">
        <f t="shared" si="235"/>
        <v>173405</v>
      </c>
      <c r="AD499" s="1005">
        <f t="shared" si="236"/>
        <v>0</v>
      </c>
      <c r="AE499" s="1005">
        <v>420</v>
      </c>
      <c r="AF499" s="1005">
        <v>348</v>
      </c>
      <c r="AG499" s="1005">
        <v>348</v>
      </c>
      <c r="AH499" s="1005">
        <v>0.96879999999999999</v>
      </c>
      <c r="AI499" s="1024">
        <f t="shared" si="252"/>
        <v>0.5547174329501916</v>
      </c>
      <c r="AJ499" s="1005">
        <v>143623</v>
      </c>
      <c r="AK499" s="1005">
        <f t="shared" si="237"/>
        <v>155347</v>
      </c>
      <c r="AL499" s="1005">
        <f t="shared" si="238"/>
        <v>0</v>
      </c>
      <c r="AM499" s="1005">
        <v>420</v>
      </c>
      <c r="AN499" s="1005">
        <v>343</v>
      </c>
      <c r="AO499" s="1005">
        <v>343</v>
      </c>
      <c r="AP499" s="1005">
        <v>0.95409999999999995</v>
      </c>
      <c r="AQ499" s="1024">
        <f t="shared" si="253"/>
        <v>0.46922709175836236</v>
      </c>
      <c r="AR499" s="1005">
        <v>119743</v>
      </c>
      <c r="AS499" s="1005">
        <f t="shared" si="239"/>
        <v>153115</v>
      </c>
      <c r="AT499" s="1005">
        <f t="shared" si="240"/>
        <v>0</v>
      </c>
      <c r="AU499" s="1005">
        <v>420</v>
      </c>
      <c r="AV499" s="1005">
        <v>359.4</v>
      </c>
      <c r="AW499" s="1005">
        <v>359.4</v>
      </c>
      <c r="AX499" s="1005">
        <v>0.97989999999999999</v>
      </c>
      <c r="AY499" s="1024">
        <f t="shared" si="254"/>
        <v>0.32478900018549439</v>
      </c>
      <c r="AZ499" s="1005">
        <v>84045</v>
      </c>
      <c r="BA499" s="1005">
        <f t="shared" si="241"/>
        <v>155261</v>
      </c>
      <c r="BB499" s="1005">
        <f t="shared" si="242"/>
        <v>0</v>
      </c>
      <c r="BC499" s="1005">
        <v>420</v>
      </c>
      <c r="BD499" s="1005">
        <v>325.39999999999998</v>
      </c>
      <c r="BE499" s="1005">
        <v>336</v>
      </c>
      <c r="BF499" s="1005">
        <v>0.96660000000000001</v>
      </c>
      <c r="BG499" s="1024">
        <f t="shared" si="255"/>
        <v>0.1710178043896346</v>
      </c>
      <c r="BH499" s="1005">
        <v>41403</v>
      </c>
      <c r="BI499" s="1005">
        <f t="shared" si="243"/>
        <v>145259</v>
      </c>
      <c r="BJ499" s="1005">
        <f t="shared" si="244"/>
        <v>0</v>
      </c>
    </row>
    <row r="500" spans="1:62">
      <c r="A500" s="569" t="s">
        <v>2828</v>
      </c>
      <c r="B500" s="1004">
        <v>494</v>
      </c>
      <c r="C500" s="1005" t="s">
        <v>1696</v>
      </c>
      <c r="D500" s="1005" t="s">
        <v>2011</v>
      </c>
      <c r="E500" s="1004" t="s">
        <v>1274</v>
      </c>
      <c r="F500" s="1005" t="s">
        <v>55</v>
      </c>
      <c r="G500" s="1004">
        <v>420</v>
      </c>
      <c r="H500" s="1005">
        <v>336</v>
      </c>
      <c r="I500" s="1005">
        <v>336</v>
      </c>
      <c r="J500" s="1005">
        <v>0.99950000000000006</v>
      </c>
      <c r="K500" s="1024">
        <f t="shared" si="230"/>
        <v>0.76488095238095233</v>
      </c>
      <c r="L500" s="1005">
        <v>185040</v>
      </c>
      <c r="M500" s="1005">
        <f t="shared" si="231"/>
        <v>145152</v>
      </c>
      <c r="N500" s="1005">
        <f t="shared" si="232"/>
        <v>39888</v>
      </c>
      <c r="O500" s="1005">
        <v>420</v>
      </c>
      <c r="P500" s="1005">
        <v>360</v>
      </c>
      <c r="Q500" s="1005">
        <v>360</v>
      </c>
      <c r="R500" s="1005">
        <v>0.99970000000000003</v>
      </c>
      <c r="S500" s="1024">
        <f t="shared" si="250"/>
        <v>0.53345280764635605</v>
      </c>
      <c r="T500" s="1005">
        <v>142880</v>
      </c>
      <c r="U500" s="1005">
        <f t="shared" si="233"/>
        <v>160704</v>
      </c>
      <c r="V500" s="1005">
        <f t="shared" si="234"/>
        <v>0</v>
      </c>
      <c r="W500" s="1005">
        <v>420</v>
      </c>
      <c r="X500" s="1005">
        <v>315.2</v>
      </c>
      <c r="Y500" s="1005">
        <v>336</v>
      </c>
      <c r="Z500" s="1005">
        <v>0.99919999999999998</v>
      </c>
      <c r="AA500" s="1024">
        <f t="shared" si="251"/>
        <v>0.7805449802594473</v>
      </c>
      <c r="AB500" s="1005">
        <v>177140</v>
      </c>
      <c r="AC500" s="1005">
        <f t="shared" si="235"/>
        <v>136166</v>
      </c>
      <c r="AD500" s="1005">
        <f t="shared" si="236"/>
        <v>40974</v>
      </c>
      <c r="AE500" s="1005">
        <v>420</v>
      </c>
      <c r="AF500" s="1005">
        <v>299.2</v>
      </c>
      <c r="AG500" s="1005">
        <v>336</v>
      </c>
      <c r="AH500" s="1005">
        <v>0.99929999999999997</v>
      </c>
      <c r="AI500" s="1024">
        <f t="shared" si="252"/>
        <v>0.7414035995629924</v>
      </c>
      <c r="AJ500" s="1005">
        <v>165040</v>
      </c>
      <c r="AK500" s="1005">
        <f t="shared" si="237"/>
        <v>133563</v>
      </c>
      <c r="AL500" s="1005">
        <f t="shared" si="238"/>
        <v>31477</v>
      </c>
      <c r="AM500" s="1005">
        <v>420</v>
      </c>
      <c r="AN500" s="1005">
        <v>315.2</v>
      </c>
      <c r="AO500" s="1005">
        <v>336</v>
      </c>
      <c r="AP500" s="1005">
        <v>0.99939999999999996</v>
      </c>
      <c r="AQ500" s="1024">
        <f t="shared" si="253"/>
        <v>0.71391777195567929</v>
      </c>
      <c r="AR500" s="1005">
        <v>167420</v>
      </c>
      <c r="AS500" s="1005">
        <f t="shared" si="239"/>
        <v>140705</v>
      </c>
      <c r="AT500" s="1005">
        <f t="shared" si="240"/>
        <v>26715</v>
      </c>
      <c r="AU500" s="1005">
        <v>420</v>
      </c>
      <c r="AV500" s="1005">
        <v>328</v>
      </c>
      <c r="AW500" s="1005">
        <v>336</v>
      </c>
      <c r="AX500" s="1005">
        <v>0.99939999999999996</v>
      </c>
      <c r="AY500" s="1024">
        <f t="shared" si="254"/>
        <v>0.84256436314363148</v>
      </c>
      <c r="AZ500" s="1005">
        <v>198980</v>
      </c>
      <c r="BA500" s="1005">
        <f t="shared" si="241"/>
        <v>141696</v>
      </c>
      <c r="BB500" s="1005">
        <f t="shared" si="242"/>
        <v>57284</v>
      </c>
      <c r="BC500" s="1005">
        <v>420</v>
      </c>
      <c r="BD500" s="1005">
        <v>396.8</v>
      </c>
      <c r="BE500" s="1005">
        <v>396.8</v>
      </c>
      <c r="BF500" s="1005">
        <v>0.99770000000000003</v>
      </c>
      <c r="BG500" s="1024">
        <f t="shared" si="255"/>
        <v>0.73633422216441202</v>
      </c>
      <c r="BH500" s="1005">
        <v>217380</v>
      </c>
      <c r="BI500" s="1005">
        <f t="shared" si="243"/>
        <v>177132</v>
      </c>
      <c r="BJ500" s="1005">
        <f t="shared" si="244"/>
        <v>40248</v>
      </c>
    </row>
    <row r="501" spans="1:62">
      <c r="A501" s="569" t="s">
        <v>2829</v>
      </c>
      <c r="B501" s="1004">
        <v>495</v>
      </c>
      <c r="C501" s="1005" t="s">
        <v>259</v>
      </c>
      <c r="D501" s="1005" t="s">
        <v>2203</v>
      </c>
      <c r="E501" s="1004" t="s">
        <v>1274</v>
      </c>
      <c r="F501" s="1005" t="s">
        <v>55</v>
      </c>
      <c r="G501" s="1004">
        <v>422</v>
      </c>
      <c r="H501" s="1005">
        <v>72</v>
      </c>
      <c r="I501" s="1005">
        <v>337.6</v>
      </c>
      <c r="J501" s="1005">
        <v>0.9365</v>
      </c>
      <c r="K501" s="1024">
        <f t="shared" si="230"/>
        <v>0.33883101851851855</v>
      </c>
      <c r="L501" s="1005">
        <v>17565</v>
      </c>
      <c r="M501" s="1005">
        <f t="shared" si="231"/>
        <v>31104</v>
      </c>
      <c r="N501" s="1005">
        <f t="shared" si="232"/>
        <v>0</v>
      </c>
      <c r="O501" s="1005">
        <v>422</v>
      </c>
      <c r="P501" s="1005">
        <v>84.2</v>
      </c>
      <c r="Q501" s="1005">
        <v>337.6</v>
      </c>
      <c r="R501" s="1005">
        <v>0.84019999999999995</v>
      </c>
      <c r="S501" s="1024">
        <f t="shared" si="250"/>
        <v>0.4152778841978903</v>
      </c>
      <c r="T501" s="1005">
        <v>26015</v>
      </c>
      <c r="U501" s="1005">
        <f t="shared" si="233"/>
        <v>37587</v>
      </c>
      <c r="V501" s="1005">
        <f t="shared" si="234"/>
        <v>0</v>
      </c>
      <c r="W501" s="1005">
        <v>422</v>
      </c>
      <c r="X501" s="1005">
        <v>85.6</v>
      </c>
      <c r="Y501" s="1005">
        <v>337.6</v>
      </c>
      <c r="Z501" s="1005">
        <v>0.85499999999999998</v>
      </c>
      <c r="AA501" s="1024">
        <f t="shared" si="251"/>
        <v>0.35674649532710284</v>
      </c>
      <c r="AB501" s="1005">
        <v>21987</v>
      </c>
      <c r="AC501" s="1005">
        <f t="shared" si="235"/>
        <v>36979</v>
      </c>
      <c r="AD501" s="1005">
        <f t="shared" si="236"/>
        <v>0</v>
      </c>
      <c r="AE501" s="1005">
        <v>422</v>
      </c>
      <c r="AF501" s="1005">
        <v>80.2</v>
      </c>
      <c r="AG501" s="1005">
        <v>337.6</v>
      </c>
      <c r="AH501" s="1005">
        <v>0.78979999999999995</v>
      </c>
      <c r="AI501" s="1024">
        <f t="shared" si="252"/>
        <v>0.34906014533558577</v>
      </c>
      <c r="AJ501" s="1005">
        <v>20828</v>
      </c>
      <c r="AK501" s="1005">
        <f t="shared" si="237"/>
        <v>35801</v>
      </c>
      <c r="AL501" s="1005">
        <f t="shared" si="238"/>
        <v>0</v>
      </c>
      <c r="AM501" s="1005">
        <v>422</v>
      </c>
      <c r="AN501" s="1005">
        <v>80.2</v>
      </c>
      <c r="AO501" s="1005">
        <v>337.6</v>
      </c>
      <c r="AP501" s="1005">
        <v>0.63280000000000003</v>
      </c>
      <c r="AQ501" s="1024">
        <f t="shared" si="253"/>
        <v>0.35420521277451533</v>
      </c>
      <c r="AR501" s="1005">
        <v>21135</v>
      </c>
      <c r="AS501" s="1005">
        <f t="shared" si="239"/>
        <v>35801</v>
      </c>
      <c r="AT501" s="1005">
        <f t="shared" si="240"/>
        <v>0</v>
      </c>
      <c r="AU501" s="1005">
        <v>422</v>
      </c>
      <c r="AV501" s="1005">
        <v>59.6</v>
      </c>
      <c r="AW501" s="1005">
        <v>337.6</v>
      </c>
      <c r="AX501" s="1005">
        <v>0.77170000000000005</v>
      </c>
      <c r="AY501" s="1024">
        <f t="shared" si="254"/>
        <v>0.33899608501118567</v>
      </c>
      <c r="AZ501" s="1005">
        <v>14547</v>
      </c>
      <c r="BA501" s="1005">
        <f t="shared" si="241"/>
        <v>25747</v>
      </c>
      <c r="BB501" s="1005">
        <f t="shared" si="242"/>
        <v>0</v>
      </c>
      <c r="BC501" s="1005">
        <v>422</v>
      </c>
      <c r="BD501" s="1005">
        <v>77.8</v>
      </c>
      <c r="BE501" s="1005">
        <v>337.6</v>
      </c>
      <c r="BF501" s="1005">
        <v>0.72040000000000004</v>
      </c>
      <c r="BG501" s="1024">
        <f t="shared" si="255"/>
        <v>0.3366261713243221</v>
      </c>
      <c r="BH501" s="1005">
        <v>19485</v>
      </c>
      <c r="BI501" s="1005">
        <f t="shared" si="243"/>
        <v>34730</v>
      </c>
      <c r="BJ501" s="1005">
        <f t="shared" si="244"/>
        <v>0</v>
      </c>
    </row>
    <row r="502" spans="1:62">
      <c r="A502" s="569" t="s">
        <v>2830</v>
      </c>
      <c r="B502" s="1004">
        <v>496</v>
      </c>
      <c r="C502" s="1005" t="s">
        <v>1908</v>
      </c>
      <c r="D502" s="1005" t="s">
        <v>2214</v>
      </c>
      <c r="E502" s="1004" t="s">
        <v>1274</v>
      </c>
      <c r="F502" s="1005" t="s">
        <v>55</v>
      </c>
      <c r="G502" s="1004">
        <v>426</v>
      </c>
      <c r="H502" s="1005">
        <v>343.68</v>
      </c>
      <c r="I502" s="1005">
        <v>343.68</v>
      </c>
      <c r="J502" s="1005">
        <v>0.99160000000000004</v>
      </c>
      <c r="K502" s="1024">
        <f t="shared" si="230"/>
        <v>0.42619587988826813</v>
      </c>
      <c r="L502" s="1005">
        <v>105462</v>
      </c>
      <c r="M502" s="1005">
        <f t="shared" si="231"/>
        <v>148470</v>
      </c>
      <c r="N502" s="1005">
        <f t="shared" si="232"/>
        <v>0</v>
      </c>
      <c r="O502" s="1005">
        <v>426</v>
      </c>
      <c r="P502" s="1005">
        <v>339.36</v>
      </c>
      <c r="Q502" s="1005">
        <v>340.8</v>
      </c>
      <c r="R502" s="1005">
        <v>0.99160000000000004</v>
      </c>
      <c r="S502" s="1024">
        <f t="shared" si="250"/>
        <v>0.35485439384952322</v>
      </c>
      <c r="T502" s="1005">
        <v>89595</v>
      </c>
      <c r="U502" s="1005">
        <f t="shared" si="233"/>
        <v>151490</v>
      </c>
      <c r="V502" s="1005">
        <f t="shared" si="234"/>
        <v>0</v>
      </c>
      <c r="W502" s="1005">
        <v>426</v>
      </c>
      <c r="X502" s="1005">
        <v>334.32</v>
      </c>
      <c r="Y502" s="1005">
        <v>340.8</v>
      </c>
      <c r="Z502" s="1005">
        <v>0.99219999999999997</v>
      </c>
      <c r="AA502" s="1024">
        <f t="shared" si="251"/>
        <v>0.29866594879157693</v>
      </c>
      <c r="AB502" s="1005">
        <v>71892</v>
      </c>
      <c r="AC502" s="1005">
        <f t="shared" si="235"/>
        <v>144426</v>
      </c>
      <c r="AD502" s="1005">
        <f t="shared" si="236"/>
        <v>0</v>
      </c>
      <c r="AE502" s="1005">
        <v>426</v>
      </c>
      <c r="AF502" s="1005">
        <v>328.32</v>
      </c>
      <c r="AG502" s="1005">
        <v>340.8</v>
      </c>
      <c r="AH502" s="1005">
        <v>0.99160000000000004</v>
      </c>
      <c r="AI502" s="1024">
        <f t="shared" si="252"/>
        <v>0.3161623396528957</v>
      </c>
      <c r="AJ502" s="1005">
        <v>77229</v>
      </c>
      <c r="AK502" s="1005">
        <f t="shared" si="237"/>
        <v>146562</v>
      </c>
      <c r="AL502" s="1005">
        <f t="shared" si="238"/>
        <v>0</v>
      </c>
      <c r="AM502" s="1005">
        <v>426</v>
      </c>
      <c r="AN502" s="1005">
        <v>310.56</v>
      </c>
      <c r="AO502" s="1005">
        <v>340.8</v>
      </c>
      <c r="AP502" s="1005">
        <v>0.98599999999999999</v>
      </c>
      <c r="AQ502" s="1024">
        <f t="shared" si="253"/>
        <v>0.21769986787655182</v>
      </c>
      <c r="AR502" s="1005">
        <v>50301</v>
      </c>
      <c r="AS502" s="1005">
        <f t="shared" si="239"/>
        <v>138634</v>
      </c>
      <c r="AT502" s="1005">
        <f t="shared" si="240"/>
        <v>0</v>
      </c>
      <c r="AU502" s="1005">
        <v>426</v>
      </c>
      <c r="AV502" s="1005">
        <v>252.72</v>
      </c>
      <c r="AW502" s="1005">
        <v>340.8</v>
      </c>
      <c r="AX502" s="1005">
        <v>0.98509999999999998</v>
      </c>
      <c r="AY502" s="1024">
        <f t="shared" si="254"/>
        <v>0.2048874907671204</v>
      </c>
      <c r="AZ502" s="1005">
        <v>37281</v>
      </c>
      <c r="BA502" s="1005">
        <f t="shared" si="241"/>
        <v>109175</v>
      </c>
      <c r="BB502" s="1005">
        <f t="shared" si="242"/>
        <v>0</v>
      </c>
      <c r="BC502" s="1005">
        <v>426</v>
      </c>
      <c r="BD502" s="1005">
        <v>250.08</v>
      </c>
      <c r="BE502" s="1005">
        <v>340.8</v>
      </c>
      <c r="BF502" s="1005">
        <v>0.96889999999999998</v>
      </c>
      <c r="BG502" s="1024">
        <f t="shared" si="255"/>
        <v>0.17678213939281365</v>
      </c>
      <c r="BH502" s="1005">
        <v>32892</v>
      </c>
      <c r="BI502" s="1005">
        <f t="shared" si="243"/>
        <v>111636</v>
      </c>
      <c r="BJ502" s="1005">
        <f t="shared" si="244"/>
        <v>0</v>
      </c>
    </row>
    <row r="503" spans="1:62">
      <c r="A503" s="569" t="s">
        <v>2831</v>
      </c>
      <c r="B503" s="1004">
        <v>497</v>
      </c>
      <c r="C503" s="1005" t="s">
        <v>1909</v>
      </c>
      <c r="D503" s="1005" t="s">
        <v>2214</v>
      </c>
      <c r="E503" s="1004" t="s">
        <v>1274</v>
      </c>
      <c r="F503" s="1005" t="s">
        <v>55</v>
      </c>
      <c r="G503" s="1004">
        <v>426</v>
      </c>
      <c r="H503" s="1005">
        <v>341.76</v>
      </c>
      <c r="I503" s="1005">
        <v>341.76</v>
      </c>
      <c r="J503" s="1005">
        <v>0.99429999999999996</v>
      </c>
      <c r="K503" s="1024">
        <f t="shared" si="230"/>
        <v>0.39783034878277157</v>
      </c>
      <c r="L503" s="1005">
        <v>97893</v>
      </c>
      <c r="M503" s="1005">
        <f t="shared" si="231"/>
        <v>147640</v>
      </c>
      <c r="N503" s="1005">
        <f t="shared" si="232"/>
        <v>0</v>
      </c>
      <c r="O503" s="1005">
        <v>426</v>
      </c>
      <c r="P503" s="1005">
        <v>448.08</v>
      </c>
      <c r="Q503" s="1005">
        <v>448.08</v>
      </c>
      <c r="R503" s="1005">
        <v>0.99560000000000004</v>
      </c>
      <c r="S503" s="1024">
        <f t="shared" si="250"/>
        <v>0.3470992363114882</v>
      </c>
      <c r="T503" s="1005">
        <v>115713</v>
      </c>
      <c r="U503" s="1005">
        <f t="shared" si="233"/>
        <v>200023</v>
      </c>
      <c r="V503" s="1005">
        <f t="shared" si="234"/>
        <v>0</v>
      </c>
      <c r="W503" s="1005">
        <v>426</v>
      </c>
      <c r="X503" s="1005">
        <v>437.28</v>
      </c>
      <c r="Y503" s="1005">
        <v>437.28</v>
      </c>
      <c r="Z503" s="1005">
        <v>0.99570000000000003</v>
      </c>
      <c r="AA503" s="1024">
        <f t="shared" si="251"/>
        <v>0.28167497560678134</v>
      </c>
      <c r="AB503" s="1005">
        <v>88683</v>
      </c>
      <c r="AC503" s="1005">
        <f t="shared" si="235"/>
        <v>188905</v>
      </c>
      <c r="AD503" s="1005">
        <f t="shared" si="236"/>
        <v>0</v>
      </c>
      <c r="AE503" s="1005">
        <v>426</v>
      </c>
      <c r="AF503" s="1005">
        <v>341.52</v>
      </c>
      <c r="AG503" s="1005">
        <v>341.52</v>
      </c>
      <c r="AH503" s="1005">
        <v>0.99580000000000002</v>
      </c>
      <c r="AI503" s="1024">
        <f t="shared" si="252"/>
        <v>0.23598249571177055</v>
      </c>
      <c r="AJ503" s="1005">
        <v>59961</v>
      </c>
      <c r="AK503" s="1005">
        <f t="shared" si="237"/>
        <v>152455</v>
      </c>
      <c r="AL503" s="1005">
        <f t="shared" si="238"/>
        <v>0</v>
      </c>
      <c r="AM503" s="1005">
        <v>426</v>
      </c>
      <c r="AN503" s="1005">
        <v>299.04000000000002</v>
      </c>
      <c r="AO503" s="1005">
        <v>340.8</v>
      </c>
      <c r="AP503" s="1005">
        <v>0.995</v>
      </c>
      <c r="AQ503" s="1024">
        <f t="shared" si="253"/>
        <v>0.24318410310844163</v>
      </c>
      <c r="AR503" s="1005">
        <v>54105</v>
      </c>
      <c r="AS503" s="1005">
        <f t="shared" si="239"/>
        <v>133491</v>
      </c>
      <c r="AT503" s="1005">
        <f t="shared" si="240"/>
        <v>0</v>
      </c>
      <c r="AU503" s="1005">
        <v>426</v>
      </c>
      <c r="AV503" s="1005">
        <v>227.52</v>
      </c>
      <c r="AW503" s="1005">
        <v>340.8</v>
      </c>
      <c r="AX503" s="1005">
        <v>0.99470000000000003</v>
      </c>
      <c r="AY503" s="1024">
        <f t="shared" si="254"/>
        <v>0.2811840717299578</v>
      </c>
      <c r="AZ503" s="1005">
        <v>46062</v>
      </c>
      <c r="BA503" s="1005">
        <f t="shared" si="241"/>
        <v>98289</v>
      </c>
      <c r="BB503" s="1005">
        <f t="shared" si="242"/>
        <v>0</v>
      </c>
      <c r="BC503" s="1005">
        <v>426</v>
      </c>
      <c r="BD503" s="1005">
        <v>212.4</v>
      </c>
      <c r="BE503" s="1005">
        <v>340.8</v>
      </c>
      <c r="BF503" s="1005">
        <v>0.99399999999999999</v>
      </c>
      <c r="BG503" s="1024">
        <f t="shared" si="255"/>
        <v>0.22530526699471476</v>
      </c>
      <c r="BH503" s="1005">
        <v>35604</v>
      </c>
      <c r="BI503" s="1005">
        <f t="shared" si="243"/>
        <v>94815</v>
      </c>
      <c r="BJ503" s="1005">
        <f t="shared" si="244"/>
        <v>0</v>
      </c>
    </row>
    <row r="504" spans="1:62">
      <c r="A504" s="569" t="s">
        <v>2832</v>
      </c>
      <c r="B504" s="1004">
        <v>498</v>
      </c>
      <c r="C504" s="1005" t="s">
        <v>622</v>
      </c>
      <c r="D504" s="1005" t="s">
        <v>2011</v>
      </c>
      <c r="E504" s="1004" t="s">
        <v>1274</v>
      </c>
      <c r="F504" s="1005" t="s">
        <v>55</v>
      </c>
      <c r="G504" s="1004">
        <v>434</v>
      </c>
      <c r="H504" s="1005">
        <v>240.24</v>
      </c>
      <c r="I504" s="1005">
        <v>347.2</v>
      </c>
      <c r="J504" s="1005">
        <v>0.98729999999999996</v>
      </c>
      <c r="K504" s="1024">
        <f t="shared" si="230"/>
        <v>0.2980006105006105</v>
      </c>
      <c r="L504" s="1005">
        <v>51546</v>
      </c>
      <c r="M504" s="1005">
        <f t="shared" si="231"/>
        <v>103784</v>
      </c>
      <c r="N504" s="1005">
        <f t="shared" si="232"/>
        <v>0</v>
      </c>
      <c r="O504" s="1005">
        <v>434</v>
      </c>
      <c r="P504" s="1005">
        <v>161.52000000000001</v>
      </c>
      <c r="Q504" s="1005">
        <v>347.2</v>
      </c>
      <c r="R504" s="1005">
        <v>0.99199999999999999</v>
      </c>
      <c r="S504" s="1024">
        <f t="shared" si="250"/>
        <v>0.22091042355685503</v>
      </c>
      <c r="T504" s="1005">
        <v>26547</v>
      </c>
      <c r="U504" s="1005">
        <f t="shared" si="233"/>
        <v>72103</v>
      </c>
      <c r="V504" s="1005">
        <f t="shared" si="234"/>
        <v>0</v>
      </c>
      <c r="W504" s="1005">
        <v>434</v>
      </c>
      <c r="X504" s="1005">
        <v>215.76</v>
      </c>
      <c r="Y504" s="1005">
        <v>347.2</v>
      </c>
      <c r="Z504" s="1005">
        <v>0.77569999999999995</v>
      </c>
      <c r="AA504" s="1024">
        <f t="shared" si="251"/>
        <v>0.25101192683228279</v>
      </c>
      <c r="AB504" s="1005">
        <v>38994</v>
      </c>
      <c r="AC504" s="1005">
        <f t="shared" si="235"/>
        <v>93208</v>
      </c>
      <c r="AD504" s="1005">
        <f t="shared" si="236"/>
        <v>0</v>
      </c>
      <c r="AE504" s="1005">
        <v>434</v>
      </c>
      <c r="AF504" s="1005">
        <v>209.52</v>
      </c>
      <c r="AG504" s="1005">
        <v>347.2</v>
      </c>
      <c r="AH504" s="1005">
        <v>0.89459999999999995</v>
      </c>
      <c r="AI504" s="1024">
        <f t="shared" si="252"/>
        <v>0.36129047654238872</v>
      </c>
      <c r="AJ504" s="1005">
        <v>56319</v>
      </c>
      <c r="AK504" s="1005">
        <f t="shared" si="237"/>
        <v>93530</v>
      </c>
      <c r="AL504" s="1005">
        <f t="shared" si="238"/>
        <v>0</v>
      </c>
      <c r="AM504" s="1005">
        <v>434</v>
      </c>
      <c r="AN504" s="1005">
        <v>153.84</v>
      </c>
      <c r="AO504" s="1005">
        <v>347.2</v>
      </c>
      <c r="AP504" s="1005">
        <v>0.98929999999999996</v>
      </c>
      <c r="AQ504" s="1024">
        <f t="shared" si="253"/>
        <v>0.4089921661382584</v>
      </c>
      <c r="AR504" s="1005">
        <v>46812</v>
      </c>
      <c r="AS504" s="1005">
        <f t="shared" si="239"/>
        <v>68674</v>
      </c>
      <c r="AT504" s="1005">
        <f t="shared" si="240"/>
        <v>0</v>
      </c>
      <c r="AU504" s="1005">
        <v>434</v>
      </c>
      <c r="AV504" s="1005">
        <v>14.4</v>
      </c>
      <c r="AW504" s="1005">
        <v>347.2</v>
      </c>
      <c r="AX504" s="1005">
        <v>0.84730000000000005</v>
      </c>
      <c r="AY504" s="1024">
        <f t="shared" si="254"/>
        <v>0.23119212962962962</v>
      </c>
      <c r="AZ504" s="1005">
        <v>2397</v>
      </c>
      <c r="BA504" s="1005">
        <f t="shared" si="241"/>
        <v>6221</v>
      </c>
      <c r="BB504" s="1005">
        <f t="shared" si="242"/>
        <v>0</v>
      </c>
      <c r="BC504" s="1005">
        <v>434</v>
      </c>
      <c r="BD504" s="1005">
        <v>11.76</v>
      </c>
      <c r="BE504" s="1005">
        <v>347.2</v>
      </c>
      <c r="BF504" s="1005">
        <v>0.80220000000000002</v>
      </c>
      <c r="BG504" s="1024">
        <f t="shared" si="255"/>
        <v>0.15086679833223612</v>
      </c>
      <c r="BH504" s="1005">
        <v>1320</v>
      </c>
      <c r="BI504" s="1005">
        <f t="shared" si="243"/>
        <v>5250</v>
      </c>
      <c r="BJ504" s="1005">
        <f t="shared" si="244"/>
        <v>0</v>
      </c>
    </row>
    <row r="505" spans="1:62">
      <c r="A505" s="569" t="s">
        <v>2833</v>
      </c>
      <c r="B505" s="1004">
        <v>499</v>
      </c>
      <c r="C505" s="1005" t="s">
        <v>757</v>
      </c>
      <c r="D505" s="1005" t="s">
        <v>2011</v>
      </c>
      <c r="E505" s="1004" t="s">
        <v>1274</v>
      </c>
      <c r="F505" s="1005" t="s">
        <v>55</v>
      </c>
      <c r="G505" s="1004">
        <v>440</v>
      </c>
      <c r="H505" s="1005">
        <v>473.76</v>
      </c>
      <c r="I505" s="1005">
        <v>473.76</v>
      </c>
      <c r="J505" s="1005">
        <v>0.96989999999999998</v>
      </c>
      <c r="K505" s="1024">
        <f t="shared" si="230"/>
        <v>0.4963630201883748</v>
      </c>
      <c r="L505" s="1005">
        <v>169313</v>
      </c>
      <c r="M505" s="1005">
        <f t="shared" si="231"/>
        <v>204664</v>
      </c>
      <c r="N505" s="1005">
        <f t="shared" si="232"/>
        <v>0</v>
      </c>
      <c r="O505" s="1005">
        <v>440</v>
      </c>
      <c r="P505" s="1005">
        <v>466.2</v>
      </c>
      <c r="Q505" s="1005">
        <v>466.2</v>
      </c>
      <c r="R505" s="1005">
        <v>0.96830000000000005</v>
      </c>
      <c r="S505" s="1024">
        <f t="shared" si="250"/>
        <v>0.48618030472869184</v>
      </c>
      <c r="T505" s="1005">
        <v>168633</v>
      </c>
      <c r="U505" s="1005">
        <f t="shared" si="233"/>
        <v>208112</v>
      </c>
      <c r="V505" s="1005">
        <f t="shared" si="234"/>
        <v>0</v>
      </c>
      <c r="W505" s="1005">
        <v>440</v>
      </c>
      <c r="X505" s="1005">
        <v>470.88</v>
      </c>
      <c r="Y505" s="1005">
        <v>470.88</v>
      </c>
      <c r="Z505" s="1005">
        <v>0.96409999999999996</v>
      </c>
      <c r="AA505" s="1024">
        <f t="shared" si="251"/>
        <v>0.48061608053007138</v>
      </c>
      <c r="AB505" s="1005">
        <v>162945</v>
      </c>
      <c r="AC505" s="1005">
        <f t="shared" si="235"/>
        <v>203420</v>
      </c>
      <c r="AD505" s="1005">
        <f t="shared" si="236"/>
        <v>0</v>
      </c>
      <c r="AE505" s="1005">
        <v>440</v>
      </c>
      <c r="AF505" s="1005">
        <v>536.04</v>
      </c>
      <c r="AG505" s="1005">
        <v>536.04</v>
      </c>
      <c r="AH505" s="1005">
        <v>0.92720000000000002</v>
      </c>
      <c r="AI505" s="1024">
        <f t="shared" si="252"/>
        <v>0.46806058045740456</v>
      </c>
      <c r="AJ505" s="1005">
        <v>186669</v>
      </c>
      <c r="AK505" s="1005">
        <f t="shared" si="237"/>
        <v>239288</v>
      </c>
      <c r="AL505" s="1005">
        <f t="shared" si="238"/>
        <v>0</v>
      </c>
      <c r="AM505" s="1005">
        <v>440</v>
      </c>
      <c r="AN505" s="1005">
        <v>433.08</v>
      </c>
      <c r="AO505" s="1005">
        <v>433.08</v>
      </c>
      <c r="AP505" s="1005">
        <v>0.97689999999999999</v>
      </c>
      <c r="AQ505" s="1024">
        <f t="shared" si="253"/>
        <v>0.39062849149527618</v>
      </c>
      <c r="AR505" s="1005">
        <v>125865</v>
      </c>
      <c r="AS505" s="1005">
        <f t="shared" si="239"/>
        <v>193327</v>
      </c>
      <c r="AT505" s="1005">
        <f t="shared" si="240"/>
        <v>0</v>
      </c>
      <c r="AU505" s="1005">
        <v>440</v>
      </c>
      <c r="AV505" s="1005">
        <v>412.56</v>
      </c>
      <c r="AW505" s="1005">
        <v>412.56</v>
      </c>
      <c r="AX505" s="1005">
        <v>0.98929999999999996</v>
      </c>
      <c r="AY505" s="1024">
        <f t="shared" si="254"/>
        <v>0.26134245793204491</v>
      </c>
      <c r="AZ505" s="1005">
        <v>77630</v>
      </c>
      <c r="BA505" s="1005">
        <f t="shared" si="241"/>
        <v>178226</v>
      </c>
      <c r="BB505" s="1005">
        <f t="shared" si="242"/>
        <v>0</v>
      </c>
      <c r="BC505" s="1005">
        <v>440</v>
      </c>
      <c r="BD505" s="1005">
        <v>331.92</v>
      </c>
      <c r="BE505" s="1005">
        <v>352</v>
      </c>
      <c r="BF505" s="1005">
        <v>0.99470000000000003</v>
      </c>
      <c r="BG505" s="1024">
        <f t="shared" si="255"/>
        <v>5.904065495766566E-2</v>
      </c>
      <c r="BH505" s="1005">
        <v>14580</v>
      </c>
      <c r="BI505" s="1005">
        <f t="shared" si="243"/>
        <v>148169</v>
      </c>
      <c r="BJ505" s="1005">
        <f t="shared" si="244"/>
        <v>0</v>
      </c>
    </row>
    <row r="506" spans="1:62">
      <c r="A506" s="569" t="s">
        <v>2834</v>
      </c>
      <c r="B506" s="1004">
        <v>500</v>
      </c>
      <c r="C506" s="1005" t="s">
        <v>1910</v>
      </c>
      <c r="D506" s="1005" t="s">
        <v>2011</v>
      </c>
      <c r="E506" s="1004" t="s">
        <v>1274</v>
      </c>
      <c r="F506" s="1005" t="s">
        <v>55</v>
      </c>
      <c r="G506" s="1004">
        <v>445</v>
      </c>
      <c r="H506" s="1005">
        <v>166.2</v>
      </c>
      <c r="I506" s="1005">
        <v>356</v>
      </c>
      <c r="J506" s="1005">
        <v>0.96960000000000002</v>
      </c>
      <c r="K506" s="1024">
        <f t="shared" si="230"/>
        <v>0.26361311672683518</v>
      </c>
      <c r="L506" s="1005">
        <v>31545</v>
      </c>
      <c r="M506" s="1005">
        <f t="shared" si="231"/>
        <v>71798</v>
      </c>
      <c r="N506" s="1005">
        <f t="shared" si="232"/>
        <v>0</v>
      </c>
      <c r="O506" s="1005">
        <v>445</v>
      </c>
      <c r="P506" s="1005">
        <v>209.4</v>
      </c>
      <c r="Q506" s="1005">
        <v>356</v>
      </c>
      <c r="R506" s="1005">
        <v>0.97089999999999999</v>
      </c>
      <c r="S506" s="1024">
        <f t="shared" si="250"/>
        <v>0.30879317250516064</v>
      </c>
      <c r="T506" s="1005">
        <v>48108</v>
      </c>
      <c r="U506" s="1005">
        <f t="shared" si="233"/>
        <v>93476</v>
      </c>
      <c r="V506" s="1005">
        <f t="shared" si="234"/>
        <v>0</v>
      </c>
      <c r="W506" s="1005">
        <v>445</v>
      </c>
      <c r="X506" s="1005">
        <v>155.4</v>
      </c>
      <c r="Y506" s="1005">
        <v>356</v>
      </c>
      <c r="Z506" s="1005">
        <v>0.97729999999999995</v>
      </c>
      <c r="AA506" s="1024">
        <f t="shared" si="251"/>
        <v>0.24115186615186615</v>
      </c>
      <c r="AB506" s="1005">
        <v>26982</v>
      </c>
      <c r="AC506" s="1005">
        <f t="shared" si="235"/>
        <v>67133</v>
      </c>
      <c r="AD506" s="1005">
        <f t="shared" si="236"/>
        <v>0</v>
      </c>
      <c r="AE506" s="1005">
        <v>445</v>
      </c>
      <c r="AF506" s="1005">
        <v>138</v>
      </c>
      <c r="AG506" s="1005">
        <v>356</v>
      </c>
      <c r="AH506" s="1005">
        <v>0.9919</v>
      </c>
      <c r="AI506" s="1024">
        <f t="shared" si="252"/>
        <v>0.21128447872837774</v>
      </c>
      <c r="AJ506" s="1005">
        <v>21693</v>
      </c>
      <c r="AK506" s="1005">
        <f t="shared" si="237"/>
        <v>61603</v>
      </c>
      <c r="AL506" s="1005">
        <f t="shared" si="238"/>
        <v>0</v>
      </c>
      <c r="AM506" s="1005">
        <v>445</v>
      </c>
      <c r="AN506" s="1005">
        <v>147.6</v>
      </c>
      <c r="AO506" s="1005">
        <v>356</v>
      </c>
      <c r="AP506" s="1005">
        <v>0.97319999999999995</v>
      </c>
      <c r="AQ506" s="1024">
        <f t="shared" si="253"/>
        <v>0.14183932161902266</v>
      </c>
      <c r="AR506" s="1005">
        <v>15576</v>
      </c>
      <c r="AS506" s="1005">
        <f t="shared" si="239"/>
        <v>65889</v>
      </c>
      <c r="AT506" s="1005">
        <f t="shared" si="240"/>
        <v>0</v>
      </c>
      <c r="AU506" s="1005">
        <v>445</v>
      </c>
      <c r="AV506" s="1005">
        <v>129.36000000000001</v>
      </c>
      <c r="AW506" s="1005">
        <v>356</v>
      </c>
      <c r="AX506" s="1005">
        <v>0.99919999999999998</v>
      </c>
      <c r="AY506" s="1024">
        <f t="shared" si="254"/>
        <v>0.1346693980622552</v>
      </c>
      <c r="AZ506" s="1005">
        <v>12543</v>
      </c>
      <c r="BA506" s="1005">
        <f t="shared" si="241"/>
        <v>55884</v>
      </c>
      <c r="BB506" s="1005">
        <f t="shared" si="242"/>
        <v>0</v>
      </c>
      <c r="BC506" s="1005">
        <v>445</v>
      </c>
      <c r="BD506" s="1005">
        <v>142.19999999999999</v>
      </c>
      <c r="BE506" s="1005">
        <v>356</v>
      </c>
      <c r="BF506" s="1005">
        <v>0.99880000000000002</v>
      </c>
      <c r="BG506" s="1024">
        <f t="shared" si="255"/>
        <v>0.12618529104850054</v>
      </c>
      <c r="BH506" s="1005">
        <v>13350</v>
      </c>
      <c r="BI506" s="1005">
        <f t="shared" si="243"/>
        <v>63478</v>
      </c>
      <c r="BJ506" s="1005">
        <f t="shared" si="244"/>
        <v>0</v>
      </c>
    </row>
    <row r="507" spans="1:62">
      <c r="A507" s="569" t="s">
        <v>2835</v>
      </c>
      <c r="B507" s="1004">
        <v>501</v>
      </c>
      <c r="C507" s="1005" t="s">
        <v>2293</v>
      </c>
      <c r="D507" s="1005" t="s">
        <v>2011</v>
      </c>
      <c r="E507" s="1004" t="s">
        <v>1274</v>
      </c>
      <c r="F507" s="1005" t="s">
        <v>55</v>
      </c>
      <c r="G507" s="1004">
        <v>445</v>
      </c>
      <c r="H507" s="1005">
        <v>195.84</v>
      </c>
      <c r="I507" s="1005">
        <v>356</v>
      </c>
      <c r="J507" s="1005">
        <v>0.99150000000000005</v>
      </c>
      <c r="K507" s="1024">
        <f t="shared" si="230"/>
        <v>0.43632557189542487</v>
      </c>
      <c r="L507" s="1005">
        <v>61524</v>
      </c>
      <c r="M507" s="1005">
        <f t="shared" si="231"/>
        <v>84603</v>
      </c>
      <c r="N507" s="1005">
        <f t="shared" si="232"/>
        <v>0</v>
      </c>
      <c r="O507" s="1005">
        <v>445</v>
      </c>
      <c r="P507" s="1005">
        <v>181.68</v>
      </c>
      <c r="Q507" s="1005">
        <v>356</v>
      </c>
      <c r="R507" s="1005">
        <v>0.99299999999999999</v>
      </c>
      <c r="S507" s="1024">
        <f t="shared" si="250"/>
        <v>0.50174624650218036</v>
      </c>
      <c r="T507" s="1005">
        <v>67821</v>
      </c>
      <c r="U507" s="1005">
        <f t="shared" si="233"/>
        <v>81102</v>
      </c>
      <c r="V507" s="1005">
        <f t="shared" si="234"/>
        <v>0</v>
      </c>
      <c r="W507" s="1005">
        <v>445</v>
      </c>
      <c r="X507" s="1005">
        <v>179.28</v>
      </c>
      <c r="Y507" s="1005">
        <v>356</v>
      </c>
      <c r="Z507" s="1005">
        <v>0.99109999999999998</v>
      </c>
      <c r="AA507" s="1024">
        <f t="shared" si="251"/>
        <v>0.39949148445634386</v>
      </c>
      <c r="AB507" s="1005">
        <v>51567</v>
      </c>
      <c r="AC507" s="1005">
        <f t="shared" si="235"/>
        <v>77449</v>
      </c>
      <c r="AD507" s="1005">
        <f t="shared" si="236"/>
        <v>0</v>
      </c>
      <c r="AE507" s="1005">
        <v>445</v>
      </c>
      <c r="AF507" s="1005">
        <v>176.64</v>
      </c>
      <c r="AG507" s="1005">
        <v>356</v>
      </c>
      <c r="AH507" s="1005">
        <v>0.9919</v>
      </c>
      <c r="AI507" s="1024">
        <f t="shared" si="252"/>
        <v>0.47693595868396443</v>
      </c>
      <c r="AJ507" s="1005">
        <v>62679</v>
      </c>
      <c r="AK507" s="1005">
        <f t="shared" si="237"/>
        <v>78852</v>
      </c>
      <c r="AL507" s="1005">
        <f t="shared" si="238"/>
        <v>0</v>
      </c>
      <c r="AM507" s="1005">
        <v>445</v>
      </c>
      <c r="AN507" s="1005">
        <v>212.16</v>
      </c>
      <c r="AO507" s="1005">
        <v>356</v>
      </c>
      <c r="AP507" s="1005">
        <v>0.9909</v>
      </c>
      <c r="AQ507" s="1024">
        <f t="shared" si="253"/>
        <v>0.3913662239089184</v>
      </c>
      <c r="AR507" s="1005">
        <v>61776</v>
      </c>
      <c r="AS507" s="1005">
        <f t="shared" si="239"/>
        <v>94708</v>
      </c>
      <c r="AT507" s="1005">
        <f t="shared" si="240"/>
        <v>0</v>
      </c>
      <c r="AU507" s="1005">
        <v>445</v>
      </c>
      <c r="AV507" s="1005">
        <v>186.72</v>
      </c>
      <c r="AW507" s="1005">
        <v>356</v>
      </c>
      <c r="AX507" s="1005">
        <v>0.97589999999999999</v>
      </c>
      <c r="AY507" s="1024">
        <f t="shared" si="254"/>
        <v>0.26978898886032565</v>
      </c>
      <c r="AZ507" s="1005">
        <v>36270</v>
      </c>
      <c r="BA507" s="1005">
        <f t="shared" si="241"/>
        <v>80663</v>
      </c>
      <c r="BB507" s="1005">
        <f t="shared" si="242"/>
        <v>0</v>
      </c>
      <c r="BC507" s="1005">
        <v>445</v>
      </c>
      <c r="BD507" s="1005">
        <v>57.36</v>
      </c>
      <c r="BE507" s="1005">
        <v>356</v>
      </c>
      <c r="BF507" s="1005">
        <v>0.68389999999999995</v>
      </c>
      <c r="BG507" s="1024">
        <f t="shared" si="255"/>
        <v>0.10875005623790886</v>
      </c>
      <c r="BH507" s="1005">
        <v>4641</v>
      </c>
      <c r="BI507" s="1005">
        <f t="shared" si="243"/>
        <v>25606</v>
      </c>
      <c r="BJ507" s="1005">
        <f t="shared" si="244"/>
        <v>0</v>
      </c>
    </row>
    <row r="508" spans="1:62">
      <c r="A508" s="569" t="s">
        <v>2836</v>
      </c>
      <c r="B508" s="1004">
        <v>502</v>
      </c>
      <c r="C508" s="1005" t="s">
        <v>794</v>
      </c>
      <c r="D508" s="1005" t="s">
        <v>2011</v>
      </c>
      <c r="E508" s="1004" t="s">
        <v>1274</v>
      </c>
      <c r="F508" s="1005" t="s">
        <v>55</v>
      </c>
      <c r="G508" s="1004">
        <v>450</v>
      </c>
      <c r="H508" s="1005">
        <v>426</v>
      </c>
      <c r="I508" s="1005">
        <v>426</v>
      </c>
      <c r="J508" s="1005">
        <v>0.98919999999999997</v>
      </c>
      <c r="K508" s="1024">
        <f t="shared" si="230"/>
        <v>0.4937891236306729</v>
      </c>
      <c r="L508" s="1005">
        <v>151455</v>
      </c>
      <c r="M508" s="1005">
        <f t="shared" si="231"/>
        <v>184032</v>
      </c>
      <c r="N508" s="1005">
        <f t="shared" si="232"/>
        <v>0</v>
      </c>
      <c r="O508" s="1005">
        <v>450</v>
      </c>
      <c r="P508" s="1005">
        <v>435.6</v>
      </c>
      <c r="Q508" s="1005">
        <v>435.6</v>
      </c>
      <c r="R508" s="1005">
        <v>0.98750000000000004</v>
      </c>
      <c r="S508" s="1024">
        <f t="shared" si="250"/>
        <v>0.46649597144465177</v>
      </c>
      <c r="T508" s="1005">
        <v>151185</v>
      </c>
      <c r="U508" s="1005">
        <f t="shared" si="233"/>
        <v>194452</v>
      </c>
      <c r="V508" s="1005">
        <f t="shared" si="234"/>
        <v>0</v>
      </c>
      <c r="W508" s="1005">
        <v>450</v>
      </c>
      <c r="X508" s="1005">
        <v>438</v>
      </c>
      <c r="Y508" s="1005">
        <v>438</v>
      </c>
      <c r="Z508" s="1005">
        <v>0.93510000000000004</v>
      </c>
      <c r="AA508" s="1024">
        <f t="shared" si="251"/>
        <v>0.482353500761035</v>
      </c>
      <c r="AB508" s="1005">
        <v>152115</v>
      </c>
      <c r="AC508" s="1005">
        <f t="shared" si="235"/>
        <v>189216</v>
      </c>
      <c r="AD508" s="1005">
        <f t="shared" si="236"/>
        <v>0</v>
      </c>
      <c r="AE508" s="1005">
        <v>450</v>
      </c>
      <c r="AF508" s="1005">
        <v>423.6</v>
      </c>
      <c r="AG508" s="1005">
        <v>423.6</v>
      </c>
      <c r="AH508" s="1005">
        <v>0.98860000000000003</v>
      </c>
      <c r="AI508" s="1024">
        <f t="shared" si="252"/>
        <v>0.54815292881293975</v>
      </c>
      <c r="AJ508" s="1005">
        <v>172755</v>
      </c>
      <c r="AK508" s="1005">
        <f t="shared" si="237"/>
        <v>189095</v>
      </c>
      <c r="AL508" s="1005">
        <f t="shared" si="238"/>
        <v>0</v>
      </c>
      <c r="AM508" s="1005">
        <v>450</v>
      </c>
      <c r="AN508" s="1005">
        <v>463.2</v>
      </c>
      <c r="AO508" s="1005">
        <v>463.2</v>
      </c>
      <c r="AP508" s="1005">
        <v>0.9446</v>
      </c>
      <c r="AQ508" s="1024">
        <f t="shared" si="253"/>
        <v>0.2475329405537913</v>
      </c>
      <c r="AR508" s="1005">
        <v>85305</v>
      </c>
      <c r="AS508" s="1005">
        <f t="shared" si="239"/>
        <v>206772</v>
      </c>
      <c r="AT508" s="1005">
        <f t="shared" si="240"/>
        <v>0</v>
      </c>
      <c r="AU508" s="1005">
        <v>450</v>
      </c>
      <c r="AV508" s="1005">
        <v>544.79999999999995</v>
      </c>
      <c r="AW508" s="1005">
        <v>544.79999999999995</v>
      </c>
      <c r="AX508" s="1005">
        <v>0.9798</v>
      </c>
      <c r="AY508" s="1024">
        <f t="shared" si="254"/>
        <v>0.2845463166911405</v>
      </c>
      <c r="AZ508" s="1005">
        <v>111615</v>
      </c>
      <c r="BA508" s="1005">
        <f t="shared" si="241"/>
        <v>235354</v>
      </c>
      <c r="BB508" s="1005">
        <f t="shared" si="242"/>
        <v>0</v>
      </c>
      <c r="BC508" s="1005">
        <v>450</v>
      </c>
      <c r="BD508" s="1005">
        <v>369.6</v>
      </c>
      <c r="BE508" s="1005">
        <v>369.6</v>
      </c>
      <c r="BF508" s="1005">
        <v>0.997</v>
      </c>
      <c r="BG508" s="1024">
        <f t="shared" si="255"/>
        <v>0.33787616952939531</v>
      </c>
      <c r="BH508" s="1005">
        <v>92910</v>
      </c>
      <c r="BI508" s="1005">
        <f t="shared" si="243"/>
        <v>164989</v>
      </c>
      <c r="BJ508" s="1005">
        <f t="shared" si="244"/>
        <v>0</v>
      </c>
    </row>
    <row r="509" spans="1:62">
      <c r="A509" s="569" t="s">
        <v>2837</v>
      </c>
      <c r="B509" s="1004">
        <v>503</v>
      </c>
      <c r="C509" s="1005" t="s">
        <v>25</v>
      </c>
      <c r="D509" s="1005" t="s">
        <v>2011</v>
      </c>
      <c r="E509" s="1004" t="s">
        <v>1274</v>
      </c>
      <c r="F509" s="1005" t="s">
        <v>55</v>
      </c>
      <c r="G509" s="1004">
        <v>450</v>
      </c>
      <c r="H509" s="1005">
        <v>441.36</v>
      </c>
      <c r="I509" s="1005">
        <v>441.36</v>
      </c>
      <c r="J509" s="1005">
        <v>0.98909999999999998</v>
      </c>
      <c r="K509" s="1024">
        <f t="shared" si="230"/>
        <v>0.4820139266509576</v>
      </c>
      <c r="L509" s="1005">
        <v>153174</v>
      </c>
      <c r="M509" s="1005">
        <f t="shared" si="231"/>
        <v>190668</v>
      </c>
      <c r="N509" s="1005">
        <f t="shared" si="232"/>
        <v>0</v>
      </c>
      <c r="O509" s="1005">
        <v>450</v>
      </c>
      <c r="P509" s="1005">
        <v>422.16</v>
      </c>
      <c r="Q509" s="1005">
        <v>422.16</v>
      </c>
      <c r="R509" s="1005">
        <v>0.98680000000000001</v>
      </c>
      <c r="S509" s="1024">
        <f t="shared" si="250"/>
        <v>0.45252105913061547</v>
      </c>
      <c r="T509" s="1005">
        <v>142131</v>
      </c>
      <c r="U509" s="1005">
        <f t="shared" si="233"/>
        <v>188452</v>
      </c>
      <c r="V509" s="1005">
        <f t="shared" si="234"/>
        <v>0</v>
      </c>
      <c r="W509" s="1005">
        <v>450</v>
      </c>
      <c r="X509" s="1005">
        <v>416.16</v>
      </c>
      <c r="Y509" s="1005">
        <v>416.16</v>
      </c>
      <c r="Z509" s="1005">
        <v>0.98670000000000002</v>
      </c>
      <c r="AA509" s="1024">
        <f t="shared" si="251"/>
        <v>0.43709150326797386</v>
      </c>
      <c r="AB509" s="1005">
        <v>130968</v>
      </c>
      <c r="AC509" s="1005">
        <f t="shared" si="235"/>
        <v>179781</v>
      </c>
      <c r="AD509" s="1005">
        <f t="shared" si="236"/>
        <v>0</v>
      </c>
      <c r="AE509" s="1005">
        <v>450</v>
      </c>
      <c r="AF509" s="1005">
        <v>387.84</v>
      </c>
      <c r="AG509" s="1005">
        <v>387.84</v>
      </c>
      <c r="AH509" s="1005">
        <v>0.98709999999999998</v>
      </c>
      <c r="AI509" s="1024">
        <f t="shared" si="252"/>
        <v>0.4774686768071969</v>
      </c>
      <c r="AJ509" s="1005">
        <v>137775</v>
      </c>
      <c r="AK509" s="1005">
        <f t="shared" si="237"/>
        <v>173132</v>
      </c>
      <c r="AL509" s="1005">
        <f t="shared" si="238"/>
        <v>0</v>
      </c>
      <c r="AM509" s="1005">
        <v>450</v>
      </c>
      <c r="AN509" s="1005">
        <v>435.12</v>
      </c>
      <c r="AO509" s="1005">
        <v>435.12</v>
      </c>
      <c r="AP509" s="1005">
        <v>0.98619999999999997</v>
      </c>
      <c r="AQ509" s="1024">
        <f t="shared" si="253"/>
        <v>0.39887031534496969</v>
      </c>
      <c r="AR509" s="1005">
        <v>129126</v>
      </c>
      <c r="AS509" s="1005">
        <f t="shared" si="239"/>
        <v>194238</v>
      </c>
      <c r="AT509" s="1005">
        <f t="shared" si="240"/>
        <v>0</v>
      </c>
      <c r="AU509" s="1005">
        <v>450</v>
      </c>
      <c r="AV509" s="1005">
        <v>420</v>
      </c>
      <c r="AW509" s="1005">
        <v>420</v>
      </c>
      <c r="AX509" s="1005">
        <v>0.98780000000000001</v>
      </c>
      <c r="AY509" s="1024">
        <f t="shared" si="254"/>
        <v>0.48210317460317459</v>
      </c>
      <c r="AZ509" s="1005">
        <v>145788</v>
      </c>
      <c r="BA509" s="1005">
        <f t="shared" si="241"/>
        <v>181440</v>
      </c>
      <c r="BB509" s="1005">
        <f t="shared" si="242"/>
        <v>0</v>
      </c>
      <c r="BC509" s="1005">
        <v>450</v>
      </c>
      <c r="BD509" s="1005">
        <v>406.08</v>
      </c>
      <c r="BE509" s="1005">
        <v>406.08</v>
      </c>
      <c r="BF509" s="1005">
        <v>0.98780000000000001</v>
      </c>
      <c r="BG509" s="1024">
        <f t="shared" si="255"/>
        <v>0.51354492361269988</v>
      </c>
      <c r="BH509" s="1005">
        <v>155154</v>
      </c>
      <c r="BI509" s="1005">
        <f t="shared" si="243"/>
        <v>181274</v>
      </c>
      <c r="BJ509" s="1005">
        <f t="shared" si="244"/>
        <v>0</v>
      </c>
    </row>
    <row r="510" spans="1:62">
      <c r="A510" s="569" t="s">
        <v>2838</v>
      </c>
      <c r="B510" s="1004">
        <v>504</v>
      </c>
      <c r="C510" s="1005" t="s">
        <v>35</v>
      </c>
      <c r="D510" s="1005" t="s">
        <v>2011</v>
      </c>
      <c r="E510" s="1004" t="s">
        <v>1274</v>
      </c>
      <c r="F510" s="1005" t="s">
        <v>55</v>
      </c>
      <c r="G510" s="1004">
        <v>450</v>
      </c>
      <c r="H510" s="1005">
        <v>456</v>
      </c>
      <c r="I510" s="1005">
        <v>456</v>
      </c>
      <c r="J510" s="1005">
        <v>0.95330000000000004</v>
      </c>
      <c r="K510" s="1024">
        <f t="shared" si="230"/>
        <v>0.4205409356725146</v>
      </c>
      <c r="L510" s="1005">
        <v>138072</v>
      </c>
      <c r="M510" s="1005">
        <f t="shared" si="231"/>
        <v>196992</v>
      </c>
      <c r="N510" s="1005">
        <f t="shared" si="232"/>
        <v>0</v>
      </c>
      <c r="O510" s="1005">
        <v>450</v>
      </c>
      <c r="P510" s="1005">
        <v>491.28</v>
      </c>
      <c r="Q510" s="1005">
        <v>491.28</v>
      </c>
      <c r="R510" s="1005">
        <v>0.96009999999999995</v>
      </c>
      <c r="S510" s="1024">
        <f t="shared" si="250"/>
        <v>0.46406096516801404</v>
      </c>
      <c r="T510" s="1005">
        <v>169620</v>
      </c>
      <c r="U510" s="1005">
        <f t="shared" si="233"/>
        <v>219307</v>
      </c>
      <c r="V510" s="1005">
        <f t="shared" si="234"/>
        <v>0</v>
      </c>
      <c r="W510" s="1005">
        <v>450</v>
      </c>
      <c r="X510" s="1005">
        <v>494.88</v>
      </c>
      <c r="Y510" s="1005">
        <v>494.88</v>
      </c>
      <c r="Z510" s="1005">
        <v>0.96450000000000002</v>
      </c>
      <c r="AA510" s="1024">
        <f t="shared" si="251"/>
        <v>0.43225125282896865</v>
      </c>
      <c r="AB510" s="1005">
        <v>154017</v>
      </c>
      <c r="AC510" s="1005">
        <f t="shared" si="235"/>
        <v>213788</v>
      </c>
      <c r="AD510" s="1005">
        <f t="shared" si="236"/>
        <v>0</v>
      </c>
      <c r="AE510" s="1005">
        <v>450</v>
      </c>
      <c r="AF510" s="1005">
        <v>486.96</v>
      </c>
      <c r="AG510" s="1005">
        <v>486.96</v>
      </c>
      <c r="AH510" s="1005">
        <v>0.96220000000000006</v>
      </c>
      <c r="AI510" s="1024">
        <f t="shared" si="252"/>
        <v>0.4377802111321325</v>
      </c>
      <c r="AJ510" s="1005">
        <v>158607</v>
      </c>
      <c r="AK510" s="1005">
        <f t="shared" si="237"/>
        <v>217379</v>
      </c>
      <c r="AL510" s="1005">
        <f t="shared" si="238"/>
        <v>0</v>
      </c>
      <c r="AM510" s="1005">
        <v>450</v>
      </c>
      <c r="AN510" s="1005">
        <v>487.68</v>
      </c>
      <c r="AO510" s="1005">
        <v>487.68</v>
      </c>
      <c r="AP510" s="1005">
        <v>0.93149999999999999</v>
      </c>
      <c r="AQ510" s="1024">
        <f t="shared" si="253"/>
        <v>0.41310636006688684</v>
      </c>
      <c r="AR510" s="1005">
        <v>149889</v>
      </c>
      <c r="AS510" s="1005">
        <f t="shared" si="239"/>
        <v>217700</v>
      </c>
      <c r="AT510" s="1005">
        <f t="shared" si="240"/>
        <v>0</v>
      </c>
      <c r="AU510" s="1005">
        <v>450</v>
      </c>
      <c r="AV510" s="1005">
        <v>496.8</v>
      </c>
      <c r="AW510" s="1005">
        <v>496.8</v>
      </c>
      <c r="AX510" s="1005">
        <v>0.91390000000000005</v>
      </c>
      <c r="AY510" s="1024">
        <f t="shared" si="254"/>
        <v>0.43584775899087491</v>
      </c>
      <c r="AZ510" s="1005">
        <v>155901</v>
      </c>
      <c r="BA510" s="1005">
        <f t="shared" si="241"/>
        <v>214618</v>
      </c>
      <c r="BB510" s="1005">
        <f t="shared" si="242"/>
        <v>0</v>
      </c>
      <c r="BC510" s="1005">
        <v>450</v>
      </c>
      <c r="BD510" s="1005">
        <v>501.12</v>
      </c>
      <c r="BE510" s="1005">
        <v>501.12</v>
      </c>
      <c r="BF510" s="1005">
        <v>0.91100000000000003</v>
      </c>
      <c r="BG510" s="1024">
        <f t="shared" si="255"/>
        <v>0.45279219709141844</v>
      </c>
      <c r="BH510" s="1005">
        <v>168816</v>
      </c>
      <c r="BI510" s="1005">
        <f t="shared" si="243"/>
        <v>223700</v>
      </c>
      <c r="BJ510" s="1005">
        <f t="shared" si="244"/>
        <v>0</v>
      </c>
    </row>
    <row r="511" spans="1:62">
      <c r="A511" s="569" t="s">
        <v>2839</v>
      </c>
      <c r="B511" s="1004">
        <v>505</v>
      </c>
      <c r="C511" s="1005" t="s">
        <v>20</v>
      </c>
      <c r="D511" s="1005" t="s">
        <v>2050</v>
      </c>
      <c r="E511" s="1004" t="s">
        <v>1274</v>
      </c>
      <c r="F511" s="1005" t="s">
        <v>55</v>
      </c>
      <c r="G511" s="1004">
        <v>452.22</v>
      </c>
      <c r="H511" s="1005">
        <v>104</v>
      </c>
      <c r="I511" s="1005">
        <v>452.22</v>
      </c>
      <c r="J511" s="1005">
        <v>0.97960000000000003</v>
      </c>
      <c r="K511" s="1024">
        <f t="shared" si="230"/>
        <v>0.64946581196581199</v>
      </c>
      <c r="L511" s="1005">
        <v>48632</v>
      </c>
      <c r="M511" s="1005">
        <f t="shared" si="231"/>
        <v>44928</v>
      </c>
      <c r="N511" s="1005">
        <f t="shared" si="232"/>
        <v>3704</v>
      </c>
      <c r="O511" s="1005">
        <v>452.22</v>
      </c>
      <c r="P511" s="1005">
        <v>102.4</v>
      </c>
      <c r="Q511" s="1005">
        <v>452.22</v>
      </c>
      <c r="R511" s="1005">
        <v>0.97889999999999999</v>
      </c>
      <c r="S511" s="1024">
        <f t="shared" si="250"/>
        <v>0.6367345010080645</v>
      </c>
      <c r="T511" s="1005">
        <v>48510</v>
      </c>
      <c r="U511" s="1005">
        <f t="shared" si="233"/>
        <v>45711</v>
      </c>
      <c r="V511" s="1005">
        <f t="shared" si="234"/>
        <v>2799</v>
      </c>
      <c r="W511" s="1005">
        <v>452.22</v>
      </c>
      <c r="X511" s="1005">
        <v>104</v>
      </c>
      <c r="Y511" s="1005">
        <v>452.22</v>
      </c>
      <c r="Z511" s="1005">
        <v>0.97809999999999997</v>
      </c>
      <c r="AA511" s="1024">
        <f t="shared" si="251"/>
        <v>0.61623931623931627</v>
      </c>
      <c r="AB511" s="1005">
        <v>46144</v>
      </c>
      <c r="AC511" s="1005">
        <f t="shared" si="235"/>
        <v>44928</v>
      </c>
      <c r="AD511" s="1005">
        <f t="shared" si="236"/>
        <v>1216</v>
      </c>
      <c r="AE511" s="1005">
        <v>452.22</v>
      </c>
      <c r="AF511" s="1005">
        <v>94.4</v>
      </c>
      <c r="AG511" s="1005">
        <v>452.22</v>
      </c>
      <c r="AH511" s="1005">
        <v>0.97850000000000004</v>
      </c>
      <c r="AI511" s="1024">
        <f t="shared" si="252"/>
        <v>0.60429765810096592</v>
      </c>
      <c r="AJ511" s="1005">
        <v>42442</v>
      </c>
      <c r="AK511" s="1005">
        <f t="shared" si="237"/>
        <v>42140</v>
      </c>
      <c r="AL511" s="1005">
        <f t="shared" si="238"/>
        <v>302</v>
      </c>
      <c r="AM511" s="1005">
        <v>452.22</v>
      </c>
      <c r="AN511" s="1005">
        <v>95.68</v>
      </c>
      <c r="AO511" s="1005">
        <v>452.22</v>
      </c>
      <c r="AP511" s="1005">
        <v>0.97509999999999997</v>
      </c>
      <c r="AQ511" s="1024">
        <f t="shared" si="253"/>
        <v>0.5256376541877944</v>
      </c>
      <c r="AR511" s="1005">
        <v>37418</v>
      </c>
      <c r="AS511" s="1005">
        <f t="shared" si="239"/>
        <v>42712</v>
      </c>
      <c r="AT511" s="1005">
        <f t="shared" si="240"/>
        <v>0</v>
      </c>
      <c r="AU511" s="1005">
        <v>452.22</v>
      </c>
      <c r="AV511" s="1005">
        <v>154.4</v>
      </c>
      <c r="AW511" s="1005">
        <v>452.22</v>
      </c>
      <c r="AX511" s="1005">
        <v>0.97240000000000004</v>
      </c>
      <c r="AY511" s="1024">
        <f t="shared" si="254"/>
        <v>0.51130721070811747</v>
      </c>
      <c r="AZ511" s="1005">
        <v>56841</v>
      </c>
      <c r="BA511" s="1005">
        <f t="shared" si="241"/>
        <v>66701</v>
      </c>
      <c r="BB511" s="1005">
        <f t="shared" si="242"/>
        <v>0</v>
      </c>
      <c r="BC511" s="1005">
        <v>452.22</v>
      </c>
      <c r="BD511" s="1005">
        <v>98.24</v>
      </c>
      <c r="BE511" s="1005">
        <v>452.22</v>
      </c>
      <c r="BF511" s="1005">
        <v>0.97040000000000004</v>
      </c>
      <c r="BG511" s="1024">
        <f t="shared" si="255"/>
        <v>0.62248804770410848</v>
      </c>
      <c r="BH511" s="1005">
        <v>45498</v>
      </c>
      <c r="BI511" s="1005">
        <f t="shared" si="243"/>
        <v>43854</v>
      </c>
      <c r="BJ511" s="1005">
        <f t="shared" si="244"/>
        <v>1644</v>
      </c>
    </row>
    <row r="512" spans="1:62">
      <c r="A512" s="569" t="s">
        <v>2840</v>
      </c>
      <c r="B512" s="1004">
        <v>506</v>
      </c>
      <c r="C512" s="1005" t="s">
        <v>1773</v>
      </c>
      <c r="D512" s="1005" t="s">
        <v>2051</v>
      </c>
      <c r="E512" s="1004" t="s">
        <v>1274</v>
      </c>
      <c r="F512" s="1005" t="s">
        <v>55</v>
      </c>
      <c r="G512" s="1004">
        <v>458</v>
      </c>
      <c r="H512" s="1005">
        <v>216</v>
      </c>
      <c r="I512" s="1005">
        <v>366.4</v>
      </c>
      <c r="J512" s="1005">
        <v>1</v>
      </c>
      <c r="K512" s="1024">
        <f t="shared" si="230"/>
        <v>0.53680555555555554</v>
      </c>
      <c r="L512" s="1005">
        <v>83484</v>
      </c>
      <c r="M512" s="1005">
        <f t="shared" si="231"/>
        <v>93312</v>
      </c>
      <c r="N512" s="1005">
        <f t="shared" si="232"/>
        <v>0</v>
      </c>
      <c r="O512" s="1005">
        <v>458</v>
      </c>
      <c r="P512" s="1005">
        <v>192</v>
      </c>
      <c r="Q512" s="1005">
        <v>366.4</v>
      </c>
      <c r="R512" s="1005">
        <v>1</v>
      </c>
      <c r="S512" s="1024">
        <f t="shared" si="250"/>
        <v>0.53620631720430112</v>
      </c>
      <c r="T512" s="1005">
        <v>76596</v>
      </c>
      <c r="U512" s="1005">
        <f t="shared" si="233"/>
        <v>85709</v>
      </c>
      <c r="V512" s="1005">
        <f t="shared" si="234"/>
        <v>0</v>
      </c>
      <c r="W512" s="1005">
        <v>458</v>
      </c>
      <c r="X512" s="1005">
        <v>259.2</v>
      </c>
      <c r="Y512" s="1005">
        <v>366.4</v>
      </c>
      <c r="Z512" s="1005">
        <v>0.99980000000000002</v>
      </c>
      <c r="AA512" s="1024">
        <f t="shared" si="251"/>
        <v>0.53745498971193417</v>
      </c>
      <c r="AB512" s="1005">
        <v>100302</v>
      </c>
      <c r="AC512" s="1005">
        <f t="shared" si="235"/>
        <v>111974</v>
      </c>
      <c r="AD512" s="1005">
        <f t="shared" si="236"/>
        <v>0</v>
      </c>
      <c r="AE512" s="1005">
        <v>458</v>
      </c>
      <c r="AF512" s="1005">
        <v>277.44</v>
      </c>
      <c r="AG512" s="1005">
        <v>366.4</v>
      </c>
      <c r="AH512" s="1005">
        <v>0.99990000000000001</v>
      </c>
      <c r="AI512" s="1024">
        <f t="shared" si="252"/>
        <v>0.39223825203705776</v>
      </c>
      <c r="AJ512" s="1005">
        <v>80964</v>
      </c>
      <c r="AK512" s="1005">
        <f t="shared" si="237"/>
        <v>123849</v>
      </c>
      <c r="AL512" s="1005">
        <f t="shared" si="238"/>
        <v>0</v>
      </c>
      <c r="AM512" s="1005">
        <v>458</v>
      </c>
      <c r="AN512" s="1005">
        <v>252</v>
      </c>
      <c r="AO512" s="1005">
        <v>366.4</v>
      </c>
      <c r="AP512" s="1005">
        <v>0.98060000000000003</v>
      </c>
      <c r="AQ512" s="1024">
        <f t="shared" si="253"/>
        <v>0.64157706093189959</v>
      </c>
      <c r="AR512" s="1005">
        <v>120288</v>
      </c>
      <c r="AS512" s="1005">
        <f t="shared" si="239"/>
        <v>112493</v>
      </c>
      <c r="AT512" s="1005">
        <f t="shared" si="240"/>
        <v>7795</v>
      </c>
      <c r="AU512" s="1005">
        <v>458</v>
      </c>
      <c r="AV512" s="1005">
        <v>277.92</v>
      </c>
      <c r="AW512" s="1005">
        <v>366.4</v>
      </c>
      <c r="AX512" s="1005">
        <v>0.9929</v>
      </c>
      <c r="AY512" s="1024">
        <f t="shared" si="254"/>
        <v>0.45525690846286698</v>
      </c>
      <c r="AZ512" s="1005">
        <v>91098</v>
      </c>
      <c r="BA512" s="1005">
        <f t="shared" si="241"/>
        <v>120061</v>
      </c>
      <c r="BB512" s="1005">
        <f t="shared" si="242"/>
        <v>0</v>
      </c>
      <c r="BC512" s="1005">
        <v>458</v>
      </c>
      <c r="BD512" s="1005">
        <v>200.16</v>
      </c>
      <c r="BE512" s="1005">
        <v>366.4</v>
      </c>
      <c r="BF512" s="1005">
        <v>0.98229999999999995</v>
      </c>
      <c r="BG512" s="1024">
        <f t="shared" si="255"/>
        <v>0.4449464621850906</v>
      </c>
      <c r="BH512" s="1005">
        <v>66261</v>
      </c>
      <c r="BI512" s="1005">
        <f t="shared" si="243"/>
        <v>89351</v>
      </c>
      <c r="BJ512" s="1005">
        <f t="shared" si="244"/>
        <v>0</v>
      </c>
    </row>
    <row r="513" spans="1:62">
      <c r="A513" s="569" t="s">
        <v>2841</v>
      </c>
      <c r="B513" s="1004">
        <v>507</v>
      </c>
      <c r="C513" s="1005" t="s">
        <v>1796</v>
      </c>
      <c r="D513" s="1005" t="s">
        <v>2011</v>
      </c>
      <c r="E513" s="1004" t="s">
        <v>1274</v>
      </c>
      <c r="F513" s="1005" t="s">
        <v>55</v>
      </c>
      <c r="G513" s="1004">
        <v>850</v>
      </c>
      <c r="H513" s="1005">
        <v>456</v>
      </c>
      <c r="I513" s="1005">
        <v>680</v>
      </c>
      <c r="J513" s="1005">
        <v>0.99439999999999995</v>
      </c>
      <c r="K513" s="1024">
        <f t="shared" si="230"/>
        <v>0.39735014619883041</v>
      </c>
      <c r="L513" s="1005">
        <v>130458</v>
      </c>
      <c r="M513" s="1005">
        <f t="shared" si="231"/>
        <v>196992</v>
      </c>
      <c r="N513" s="1005">
        <f t="shared" si="232"/>
        <v>0</v>
      </c>
      <c r="O513" s="1005">
        <v>850</v>
      </c>
      <c r="P513" s="1005">
        <v>485.28</v>
      </c>
      <c r="Q513" s="1005">
        <v>680</v>
      </c>
      <c r="R513" s="1005">
        <v>0.99529999999999996</v>
      </c>
      <c r="S513" s="1024">
        <f t="shared" si="250"/>
        <v>0.48493786094891672</v>
      </c>
      <c r="T513" s="1005">
        <v>175086</v>
      </c>
      <c r="U513" s="1005">
        <f t="shared" si="233"/>
        <v>216629</v>
      </c>
      <c r="V513" s="1005">
        <f t="shared" si="234"/>
        <v>0</v>
      </c>
      <c r="W513" s="1005">
        <v>465</v>
      </c>
      <c r="X513" s="1005">
        <v>628.79999999999995</v>
      </c>
      <c r="Y513" s="1005">
        <v>628.79999999999995</v>
      </c>
      <c r="Z513" s="1005">
        <v>0.99529999999999996</v>
      </c>
      <c r="AA513" s="1024">
        <f t="shared" si="251"/>
        <v>0.3436969889737066</v>
      </c>
      <c r="AB513" s="1005">
        <v>155604</v>
      </c>
      <c r="AC513" s="1005">
        <f t="shared" si="235"/>
        <v>271642</v>
      </c>
      <c r="AD513" s="1005">
        <f t="shared" si="236"/>
        <v>0</v>
      </c>
      <c r="AE513" s="1005">
        <v>465</v>
      </c>
      <c r="AF513" s="1005">
        <v>454.56</v>
      </c>
      <c r="AG513" s="1005">
        <v>454.56</v>
      </c>
      <c r="AH513" s="1005">
        <v>0.99280000000000002</v>
      </c>
      <c r="AI513" s="1024">
        <f t="shared" si="252"/>
        <v>0.31359641652757431</v>
      </c>
      <c r="AJ513" s="1005">
        <v>106056</v>
      </c>
      <c r="AK513" s="1005">
        <f t="shared" si="237"/>
        <v>202916</v>
      </c>
      <c r="AL513" s="1005">
        <f t="shared" si="238"/>
        <v>0</v>
      </c>
      <c r="AM513" s="1005">
        <v>465</v>
      </c>
      <c r="AN513" s="1005">
        <v>726.24</v>
      </c>
      <c r="AO513" s="1005">
        <v>726.24</v>
      </c>
      <c r="AP513" s="1005">
        <v>0.97340000000000004</v>
      </c>
      <c r="AQ513" s="1024">
        <f t="shared" si="253"/>
        <v>0.27235953279463287</v>
      </c>
      <c r="AR513" s="1005">
        <v>147162</v>
      </c>
      <c r="AS513" s="1005">
        <f t="shared" si="239"/>
        <v>324194</v>
      </c>
      <c r="AT513" s="1005">
        <f t="shared" si="240"/>
        <v>0</v>
      </c>
      <c r="AU513" s="1005">
        <v>465</v>
      </c>
      <c r="AV513" s="1005">
        <v>474.24</v>
      </c>
      <c r="AW513" s="1005">
        <v>474.24</v>
      </c>
      <c r="AX513" s="1005">
        <v>0.99829999999999997</v>
      </c>
      <c r="AY513" s="1024">
        <f t="shared" si="254"/>
        <v>0.11620346941070625</v>
      </c>
      <c r="AZ513" s="1005">
        <v>39678</v>
      </c>
      <c r="BA513" s="1005">
        <f t="shared" si="241"/>
        <v>204872</v>
      </c>
      <c r="BB513" s="1005">
        <f t="shared" si="242"/>
        <v>0</v>
      </c>
      <c r="BC513" s="1005">
        <v>465</v>
      </c>
      <c r="BD513" s="1005">
        <v>121.92</v>
      </c>
      <c r="BE513" s="1005">
        <v>372</v>
      </c>
      <c r="BF513" s="1005">
        <v>0.99160000000000004</v>
      </c>
      <c r="BG513" s="1024">
        <f t="shared" si="255"/>
        <v>0.14333830750994836</v>
      </c>
      <c r="BH513" s="1005">
        <v>13002</v>
      </c>
      <c r="BI513" s="1005">
        <f t="shared" si="243"/>
        <v>54425</v>
      </c>
      <c r="BJ513" s="1005">
        <f t="shared" si="244"/>
        <v>0</v>
      </c>
    </row>
    <row r="514" spans="1:62">
      <c r="A514" s="569" t="s">
        <v>2842</v>
      </c>
      <c r="B514" s="1004">
        <v>508</v>
      </c>
      <c r="C514" s="1005" t="s">
        <v>446</v>
      </c>
      <c r="D514" s="1005" t="s">
        <v>2051</v>
      </c>
      <c r="E514" s="1004" t="s">
        <v>1274</v>
      </c>
      <c r="F514" s="1005" t="s">
        <v>55</v>
      </c>
      <c r="G514" s="1004">
        <v>467</v>
      </c>
      <c r="H514" s="1005">
        <v>76.8</v>
      </c>
      <c r="I514" s="1005">
        <v>373.6</v>
      </c>
      <c r="J514" s="1005">
        <v>0.83120000000000005</v>
      </c>
      <c r="K514" s="1024">
        <f t="shared" ref="K514:K549" si="256">+(L514/(24*30*H514))</f>
        <v>0.408203125</v>
      </c>
      <c r="L514" s="1005">
        <v>22572</v>
      </c>
      <c r="M514" s="1005">
        <f t="shared" si="231"/>
        <v>33178</v>
      </c>
      <c r="N514" s="1005">
        <f t="shared" si="232"/>
        <v>0</v>
      </c>
      <c r="O514" s="1005">
        <v>467</v>
      </c>
      <c r="P514" s="1005">
        <v>73.2</v>
      </c>
      <c r="Q514" s="1005">
        <v>373.6</v>
      </c>
      <c r="R514" s="1005">
        <v>0.81200000000000006</v>
      </c>
      <c r="S514" s="1024">
        <f t="shared" si="250"/>
        <v>0.37816190728009869</v>
      </c>
      <c r="T514" s="1005">
        <v>20595</v>
      </c>
      <c r="U514" s="1005">
        <f t="shared" si="233"/>
        <v>32676</v>
      </c>
      <c r="V514" s="1005">
        <f t="shared" si="234"/>
        <v>0</v>
      </c>
      <c r="W514" s="1005">
        <v>467</v>
      </c>
      <c r="X514" s="1005">
        <v>68.88</v>
      </c>
      <c r="Y514" s="1005">
        <v>373.6</v>
      </c>
      <c r="Z514" s="1005">
        <v>0.79869999999999997</v>
      </c>
      <c r="AA514" s="1024">
        <f t="shared" si="251"/>
        <v>0.36216366627951996</v>
      </c>
      <c r="AB514" s="1005">
        <v>17961</v>
      </c>
      <c r="AC514" s="1005">
        <f t="shared" si="235"/>
        <v>29756</v>
      </c>
      <c r="AD514" s="1005">
        <f t="shared" si="236"/>
        <v>0</v>
      </c>
      <c r="AE514" s="1005">
        <v>467</v>
      </c>
      <c r="AF514" s="1005">
        <v>76.08</v>
      </c>
      <c r="AG514" s="1005">
        <v>373.6</v>
      </c>
      <c r="AH514" s="1005">
        <v>0.81950000000000001</v>
      </c>
      <c r="AI514" s="1024">
        <f t="shared" si="252"/>
        <v>0.41414385536447207</v>
      </c>
      <c r="AJ514" s="1005">
        <v>23442</v>
      </c>
      <c r="AK514" s="1005">
        <f t="shared" si="237"/>
        <v>33962</v>
      </c>
      <c r="AL514" s="1005">
        <f t="shared" si="238"/>
        <v>0</v>
      </c>
      <c r="AM514" s="1005">
        <v>467</v>
      </c>
      <c r="AN514" s="1005">
        <v>70.56</v>
      </c>
      <c r="AO514" s="1005">
        <v>373.6</v>
      </c>
      <c r="AP514" s="1005">
        <v>0.77439999999999998</v>
      </c>
      <c r="AQ514" s="1024">
        <f t="shared" si="253"/>
        <v>0.36608057201375171</v>
      </c>
      <c r="AR514" s="1005">
        <v>19218</v>
      </c>
      <c r="AS514" s="1005">
        <f t="shared" si="239"/>
        <v>31498</v>
      </c>
      <c r="AT514" s="1005">
        <f t="shared" si="240"/>
        <v>0</v>
      </c>
      <c r="AU514" s="1005">
        <v>467</v>
      </c>
      <c r="AV514" s="1005">
        <v>80.16</v>
      </c>
      <c r="AW514" s="1005">
        <v>373.6</v>
      </c>
      <c r="AX514" s="1005">
        <v>0.79269999999999996</v>
      </c>
      <c r="AY514" s="1024">
        <f t="shared" si="254"/>
        <v>0.37014512641383901</v>
      </c>
      <c r="AZ514" s="1005">
        <v>21363</v>
      </c>
      <c r="BA514" s="1005">
        <f t="shared" si="241"/>
        <v>34629</v>
      </c>
      <c r="BB514" s="1005">
        <f t="shared" si="242"/>
        <v>0</v>
      </c>
      <c r="BC514" s="1005">
        <v>467</v>
      </c>
      <c r="BD514" s="1005">
        <v>74.400000000000006</v>
      </c>
      <c r="BE514" s="1005">
        <v>373.6</v>
      </c>
      <c r="BF514" s="1005">
        <v>0.72</v>
      </c>
      <c r="BG514" s="1024">
        <f t="shared" si="255"/>
        <v>0.34230835934790144</v>
      </c>
      <c r="BH514" s="1005">
        <v>18948</v>
      </c>
      <c r="BI514" s="1005">
        <f t="shared" si="243"/>
        <v>33212</v>
      </c>
      <c r="BJ514" s="1005">
        <f t="shared" si="244"/>
        <v>0</v>
      </c>
    </row>
    <row r="515" spans="1:62">
      <c r="A515" s="569" t="s">
        <v>2843</v>
      </c>
      <c r="B515" s="1004">
        <v>509</v>
      </c>
      <c r="C515" s="1005" t="s">
        <v>1370</v>
      </c>
      <c r="D515" s="1005" t="s">
        <v>2054</v>
      </c>
      <c r="E515" s="1004" t="s">
        <v>1274</v>
      </c>
      <c r="F515" s="1005" t="s">
        <v>55</v>
      </c>
      <c r="G515" s="1004">
        <v>470</v>
      </c>
      <c r="H515" s="1005">
        <v>211.2</v>
      </c>
      <c r="I515" s="1005">
        <v>470</v>
      </c>
      <c r="J515" s="1005">
        <v>0.77849999999999997</v>
      </c>
      <c r="K515" s="1024">
        <f t="shared" si="256"/>
        <v>0.16504892676767677</v>
      </c>
      <c r="L515" s="1005">
        <v>25098</v>
      </c>
      <c r="M515" s="1005">
        <f t="shared" si="231"/>
        <v>91238</v>
      </c>
      <c r="N515" s="1005">
        <f t="shared" si="232"/>
        <v>0</v>
      </c>
      <c r="O515" s="1005">
        <v>470</v>
      </c>
      <c r="P515" s="1005">
        <v>358.8</v>
      </c>
      <c r="Q515" s="1005">
        <v>470</v>
      </c>
      <c r="R515" s="1005">
        <v>0.6996</v>
      </c>
      <c r="S515" s="1024">
        <f t="shared" si="250"/>
        <v>0.1079314561081742</v>
      </c>
      <c r="T515" s="1005">
        <v>28812</v>
      </c>
      <c r="U515" s="1005">
        <f t="shared" si="233"/>
        <v>160168</v>
      </c>
      <c r="V515" s="1005">
        <f t="shared" si="234"/>
        <v>0</v>
      </c>
      <c r="W515" s="1005">
        <v>470</v>
      </c>
      <c r="X515" s="1005">
        <v>661.68</v>
      </c>
      <c r="Y515" s="1005">
        <v>661.68</v>
      </c>
      <c r="Z515" s="1005">
        <v>0.66180000000000005</v>
      </c>
      <c r="AA515" s="1024">
        <f t="shared" si="251"/>
        <v>0.10453189860153952</v>
      </c>
      <c r="AB515" s="1005">
        <v>49800</v>
      </c>
      <c r="AC515" s="1005">
        <f t="shared" si="235"/>
        <v>285846</v>
      </c>
      <c r="AD515" s="1005">
        <f t="shared" si="236"/>
        <v>0</v>
      </c>
      <c r="AE515" s="1005">
        <v>470</v>
      </c>
      <c r="AF515" s="1005">
        <v>605.28</v>
      </c>
      <c r="AG515" s="1005">
        <v>605.28</v>
      </c>
      <c r="AH515" s="1005">
        <v>0.61080000000000001</v>
      </c>
      <c r="AI515" s="1024">
        <f t="shared" si="252"/>
        <v>0.31339134967127985</v>
      </c>
      <c r="AJ515" s="1005">
        <v>141129</v>
      </c>
      <c r="AK515" s="1005">
        <f t="shared" si="237"/>
        <v>270197</v>
      </c>
      <c r="AL515" s="1005">
        <f t="shared" si="238"/>
        <v>0</v>
      </c>
      <c r="AM515" s="1005">
        <v>470</v>
      </c>
      <c r="AN515" s="1005">
        <v>524.88</v>
      </c>
      <c r="AO515" s="1005">
        <v>524.88</v>
      </c>
      <c r="AP515" s="1005">
        <v>0.68</v>
      </c>
      <c r="AQ515" s="1024">
        <f t="shared" si="253"/>
        <v>0.25995189069329522</v>
      </c>
      <c r="AR515" s="1005">
        <v>101514</v>
      </c>
      <c r="AS515" s="1005">
        <f t="shared" si="239"/>
        <v>234306</v>
      </c>
      <c r="AT515" s="1005">
        <f t="shared" si="240"/>
        <v>0</v>
      </c>
      <c r="AU515" s="1005">
        <v>470</v>
      </c>
      <c r="AV515" s="1005">
        <v>495.6</v>
      </c>
      <c r="AW515" s="1005">
        <v>495.6</v>
      </c>
      <c r="AX515" s="1005">
        <v>0.67479999999999996</v>
      </c>
      <c r="AY515" s="1024">
        <f t="shared" si="254"/>
        <v>0.337461326338445</v>
      </c>
      <c r="AZ515" s="1005">
        <v>120417</v>
      </c>
      <c r="BA515" s="1005">
        <f t="shared" si="241"/>
        <v>214099</v>
      </c>
      <c r="BB515" s="1005">
        <f t="shared" si="242"/>
        <v>0</v>
      </c>
      <c r="BC515" s="1005">
        <v>470</v>
      </c>
      <c r="BD515" s="1005">
        <v>399.36</v>
      </c>
      <c r="BE515" s="1005">
        <v>470</v>
      </c>
      <c r="BF515" s="1005">
        <v>0.66669999999999996</v>
      </c>
      <c r="BG515" s="1024">
        <f t="shared" si="255"/>
        <v>0.4840002067824648</v>
      </c>
      <c r="BH515" s="1005">
        <v>143808</v>
      </c>
      <c r="BI515" s="1005">
        <f t="shared" si="243"/>
        <v>178274</v>
      </c>
      <c r="BJ515" s="1005">
        <f t="shared" si="244"/>
        <v>0</v>
      </c>
    </row>
    <row r="516" spans="1:62">
      <c r="A516" s="569" t="s">
        <v>2844</v>
      </c>
      <c r="B516" s="1004">
        <v>510</v>
      </c>
      <c r="C516" s="1005" t="s">
        <v>987</v>
      </c>
      <c r="D516" s="1005" t="s">
        <v>2011</v>
      </c>
      <c r="E516" s="1004" t="s">
        <v>1274</v>
      </c>
      <c r="F516" s="1005" t="s">
        <v>55</v>
      </c>
      <c r="G516" s="1004">
        <v>475</v>
      </c>
      <c r="H516" s="1005">
        <v>456</v>
      </c>
      <c r="I516" s="1005">
        <v>456</v>
      </c>
      <c r="J516" s="1005">
        <v>0.91490000000000005</v>
      </c>
      <c r="K516" s="1024">
        <f t="shared" si="256"/>
        <v>0.51935307017543864</v>
      </c>
      <c r="L516" s="1005">
        <v>170514</v>
      </c>
      <c r="M516" s="1005">
        <f t="shared" si="231"/>
        <v>196992</v>
      </c>
      <c r="N516" s="1005">
        <f t="shared" si="232"/>
        <v>0</v>
      </c>
      <c r="O516" s="1005">
        <v>475</v>
      </c>
      <c r="P516" s="1005">
        <v>340.8</v>
      </c>
      <c r="Q516" s="1005">
        <v>380</v>
      </c>
      <c r="R516" s="1005">
        <v>0.90300000000000002</v>
      </c>
      <c r="S516" s="1024">
        <f t="shared" si="250"/>
        <v>0.50587800999545662</v>
      </c>
      <c r="T516" s="1005">
        <v>128268</v>
      </c>
      <c r="U516" s="1005">
        <f t="shared" si="233"/>
        <v>152133</v>
      </c>
      <c r="V516" s="1005">
        <f t="shared" si="234"/>
        <v>0</v>
      </c>
      <c r="W516" s="1005">
        <v>475</v>
      </c>
      <c r="X516" s="1005">
        <v>402</v>
      </c>
      <c r="Y516" s="1005">
        <v>402</v>
      </c>
      <c r="Z516" s="1005">
        <v>0.9103</v>
      </c>
      <c r="AA516" s="1024">
        <f t="shared" si="251"/>
        <v>0.40060116086235487</v>
      </c>
      <c r="AB516" s="1005">
        <v>115950</v>
      </c>
      <c r="AC516" s="1005">
        <f t="shared" si="235"/>
        <v>173664</v>
      </c>
      <c r="AD516" s="1005">
        <f t="shared" si="236"/>
        <v>0</v>
      </c>
      <c r="AE516" s="1005">
        <v>475</v>
      </c>
      <c r="AF516" s="1005">
        <v>358.8</v>
      </c>
      <c r="AG516" s="1005">
        <v>380</v>
      </c>
      <c r="AH516" s="1005">
        <v>0.90129999999999999</v>
      </c>
      <c r="AI516" s="1024">
        <f t="shared" si="252"/>
        <v>0.45921440644442046</v>
      </c>
      <c r="AJ516" s="1005">
        <v>122586</v>
      </c>
      <c r="AK516" s="1005">
        <f t="shared" si="237"/>
        <v>160168</v>
      </c>
      <c r="AL516" s="1005">
        <f t="shared" si="238"/>
        <v>0</v>
      </c>
      <c r="AM516" s="1005">
        <v>475</v>
      </c>
      <c r="AN516" s="1005">
        <v>247.2</v>
      </c>
      <c r="AO516" s="1005">
        <v>380</v>
      </c>
      <c r="AP516" s="1005">
        <v>0.90949999999999998</v>
      </c>
      <c r="AQ516" s="1024">
        <f t="shared" si="253"/>
        <v>0.94797212652677743</v>
      </c>
      <c r="AR516" s="1005">
        <v>174348</v>
      </c>
      <c r="AS516" s="1005">
        <f t="shared" si="239"/>
        <v>110350</v>
      </c>
      <c r="AT516" s="1005">
        <f t="shared" si="240"/>
        <v>63998</v>
      </c>
      <c r="AU516" s="1005">
        <v>475</v>
      </c>
      <c r="AV516" s="1005">
        <v>330</v>
      </c>
      <c r="AW516" s="1005">
        <v>380</v>
      </c>
      <c r="AX516" s="1005">
        <v>0.89280000000000004</v>
      </c>
      <c r="AY516" s="1024">
        <f t="shared" si="254"/>
        <v>0.46388888888888891</v>
      </c>
      <c r="AZ516" s="1005">
        <v>110220</v>
      </c>
      <c r="BA516" s="1005">
        <f t="shared" si="241"/>
        <v>142560</v>
      </c>
      <c r="BB516" s="1005">
        <f t="shared" si="242"/>
        <v>0</v>
      </c>
      <c r="BC516" s="1005">
        <v>475</v>
      </c>
      <c r="BD516" s="1005">
        <v>406.8</v>
      </c>
      <c r="BE516" s="1005">
        <v>406.8</v>
      </c>
      <c r="BF516" s="1005">
        <v>0.8891</v>
      </c>
      <c r="BG516" s="1024">
        <f t="shared" si="255"/>
        <v>0.48337536080185234</v>
      </c>
      <c r="BH516" s="1005">
        <v>146298</v>
      </c>
      <c r="BI516" s="1005">
        <f t="shared" si="243"/>
        <v>181596</v>
      </c>
      <c r="BJ516" s="1005">
        <f t="shared" si="244"/>
        <v>0</v>
      </c>
    </row>
    <row r="517" spans="1:62">
      <c r="A517" s="569" t="s">
        <v>2845</v>
      </c>
      <c r="B517" s="1004">
        <v>511</v>
      </c>
      <c r="C517" s="1005" t="s">
        <v>1681</v>
      </c>
      <c r="D517" s="1005" t="s">
        <v>2011</v>
      </c>
      <c r="E517" s="1004" t="s">
        <v>1274</v>
      </c>
      <c r="F517" s="1005" t="s">
        <v>55</v>
      </c>
      <c r="G517" s="1004">
        <v>475</v>
      </c>
      <c r="H517" s="1005">
        <v>426.72</v>
      </c>
      <c r="I517" s="1005">
        <v>426.72</v>
      </c>
      <c r="J517" s="1005">
        <v>0.99060000000000004</v>
      </c>
      <c r="K517" s="1024">
        <f t="shared" si="256"/>
        <v>0.63128827646544172</v>
      </c>
      <c r="L517" s="1005">
        <v>193956</v>
      </c>
      <c r="M517" s="1005">
        <f t="shared" si="231"/>
        <v>184343</v>
      </c>
      <c r="N517" s="1005">
        <f t="shared" si="232"/>
        <v>9613</v>
      </c>
      <c r="O517" s="1005">
        <v>475</v>
      </c>
      <c r="P517" s="1005">
        <v>407.52</v>
      </c>
      <c r="Q517" s="1005">
        <v>407.52</v>
      </c>
      <c r="R517" s="1005">
        <v>0.99650000000000005</v>
      </c>
      <c r="S517" s="1024">
        <f t="shared" si="250"/>
        <v>0.63329565459680581</v>
      </c>
      <c r="T517" s="1005">
        <v>192012</v>
      </c>
      <c r="U517" s="1005">
        <f t="shared" si="233"/>
        <v>181917</v>
      </c>
      <c r="V517" s="1005">
        <f t="shared" si="234"/>
        <v>10095</v>
      </c>
      <c r="W517" s="1005">
        <v>475</v>
      </c>
      <c r="X517" s="1005">
        <v>394.56</v>
      </c>
      <c r="Y517" s="1005">
        <v>394.56</v>
      </c>
      <c r="Z517" s="1005">
        <v>0.99509999999999998</v>
      </c>
      <c r="AA517" s="1024">
        <f t="shared" si="251"/>
        <v>0.56666497702081642</v>
      </c>
      <c r="AB517" s="1005">
        <v>160980</v>
      </c>
      <c r="AC517" s="1005">
        <f t="shared" si="235"/>
        <v>170450</v>
      </c>
      <c r="AD517" s="1005">
        <f t="shared" si="236"/>
        <v>0</v>
      </c>
      <c r="AE517" s="1005">
        <v>475</v>
      </c>
      <c r="AF517" s="1005">
        <v>391.68</v>
      </c>
      <c r="AG517" s="1005">
        <v>391.68</v>
      </c>
      <c r="AH517" s="1005">
        <v>0.99439999999999995</v>
      </c>
      <c r="AI517" s="1024">
        <f t="shared" si="252"/>
        <v>0.55233534946236562</v>
      </c>
      <c r="AJ517" s="1005">
        <v>160956</v>
      </c>
      <c r="AK517" s="1005">
        <f t="shared" si="237"/>
        <v>174846</v>
      </c>
      <c r="AL517" s="1005">
        <f t="shared" si="238"/>
        <v>0</v>
      </c>
      <c r="AM517" s="1005">
        <v>475</v>
      </c>
      <c r="AN517" s="1005">
        <v>339.84</v>
      </c>
      <c r="AO517" s="1005">
        <v>380</v>
      </c>
      <c r="AP517" s="1005">
        <v>0.99160000000000004</v>
      </c>
      <c r="AQ517" s="1024">
        <f t="shared" si="253"/>
        <v>0.82963614756090154</v>
      </c>
      <c r="AR517" s="1005">
        <v>209766</v>
      </c>
      <c r="AS517" s="1005">
        <f t="shared" si="239"/>
        <v>151705</v>
      </c>
      <c r="AT517" s="1005">
        <f t="shared" si="240"/>
        <v>58061</v>
      </c>
      <c r="AU517" s="1005">
        <v>475</v>
      </c>
      <c r="AV517" s="1005">
        <v>387.84</v>
      </c>
      <c r="AW517" s="1005">
        <v>387.84</v>
      </c>
      <c r="AX517" s="1005">
        <v>0.99319999999999997</v>
      </c>
      <c r="AY517" s="1024">
        <f t="shared" si="254"/>
        <v>0.46930864961496149</v>
      </c>
      <c r="AZ517" s="1005">
        <v>131052</v>
      </c>
      <c r="BA517" s="1005">
        <f t="shared" si="241"/>
        <v>167547</v>
      </c>
      <c r="BB517" s="1005">
        <f t="shared" si="242"/>
        <v>0</v>
      </c>
      <c r="BC517" s="1005">
        <v>475</v>
      </c>
      <c r="BD517" s="1005">
        <v>402.72</v>
      </c>
      <c r="BE517" s="1005">
        <v>402.72</v>
      </c>
      <c r="BF517" s="1005">
        <v>0.99070000000000003</v>
      </c>
      <c r="BG517" s="1024">
        <f t="shared" si="255"/>
        <v>0.50945906545170261</v>
      </c>
      <c r="BH517" s="1005">
        <v>152646</v>
      </c>
      <c r="BI517" s="1005">
        <f t="shared" si="243"/>
        <v>179774</v>
      </c>
      <c r="BJ517" s="1005">
        <f t="shared" si="244"/>
        <v>0</v>
      </c>
    </row>
    <row r="518" spans="1:62">
      <c r="A518" s="569" t="s">
        <v>2846</v>
      </c>
      <c r="B518" s="1004">
        <v>512</v>
      </c>
      <c r="C518" s="1005" t="s">
        <v>2027</v>
      </c>
      <c r="D518" s="1005" t="s">
        <v>2213</v>
      </c>
      <c r="E518" s="1004" t="s">
        <v>1274</v>
      </c>
      <c r="F518" s="1005" t="s">
        <v>55</v>
      </c>
      <c r="G518" s="1004">
        <v>478</v>
      </c>
      <c r="H518" s="1005">
        <v>401.76</v>
      </c>
      <c r="I518" s="1005">
        <v>401.76</v>
      </c>
      <c r="J518" s="1005">
        <v>0.88490000000000002</v>
      </c>
      <c r="K518" s="1024">
        <f t="shared" si="256"/>
        <v>0.33044188902163812</v>
      </c>
      <c r="L518" s="1005">
        <v>95586</v>
      </c>
      <c r="M518" s="1005">
        <f t="shared" si="231"/>
        <v>173560</v>
      </c>
      <c r="N518" s="1005">
        <f t="shared" si="232"/>
        <v>0</v>
      </c>
      <c r="O518" s="1005">
        <v>478</v>
      </c>
      <c r="P518" s="1005">
        <v>415.44</v>
      </c>
      <c r="Q518" s="1005">
        <v>415.44</v>
      </c>
      <c r="R518" s="1005">
        <v>0.9103</v>
      </c>
      <c r="S518" s="1024">
        <f t="shared" si="250"/>
        <v>0.3321099898747073</v>
      </c>
      <c r="T518" s="1005">
        <v>102651</v>
      </c>
      <c r="U518" s="1005">
        <f t="shared" si="233"/>
        <v>185452</v>
      </c>
      <c r="V518" s="1005">
        <f t="shared" si="234"/>
        <v>0</v>
      </c>
      <c r="W518" s="1005">
        <v>478</v>
      </c>
      <c r="X518" s="1005">
        <v>407.52</v>
      </c>
      <c r="Y518" s="1005">
        <v>407.52</v>
      </c>
      <c r="Z518" s="1005">
        <v>0.96130000000000004</v>
      </c>
      <c r="AA518" s="1024">
        <f t="shared" si="251"/>
        <v>0.29857430310168831</v>
      </c>
      <c r="AB518" s="1005">
        <v>87606</v>
      </c>
      <c r="AC518" s="1005">
        <f t="shared" si="235"/>
        <v>176049</v>
      </c>
      <c r="AD518" s="1005">
        <f t="shared" si="236"/>
        <v>0</v>
      </c>
      <c r="AE518" s="1005">
        <v>478</v>
      </c>
      <c r="AF518" s="1005">
        <v>418.32</v>
      </c>
      <c r="AG518" s="1005">
        <v>418.32</v>
      </c>
      <c r="AH518" s="1005">
        <v>0.9365</v>
      </c>
      <c r="AI518" s="1024">
        <f t="shared" si="252"/>
        <v>0.24605912127773766</v>
      </c>
      <c r="AJ518" s="1005">
        <v>76581</v>
      </c>
      <c r="AK518" s="1005">
        <f t="shared" si="237"/>
        <v>186738</v>
      </c>
      <c r="AL518" s="1005">
        <f t="shared" si="238"/>
        <v>0</v>
      </c>
      <c r="AM518" s="1005">
        <v>478</v>
      </c>
      <c r="AN518" s="1005">
        <v>402</v>
      </c>
      <c r="AO518" s="1005">
        <v>402</v>
      </c>
      <c r="AP518" s="1005">
        <v>0.94330000000000003</v>
      </c>
      <c r="AQ518" s="1024">
        <f t="shared" si="253"/>
        <v>0.25802439415824108</v>
      </c>
      <c r="AR518" s="1005">
        <v>77172</v>
      </c>
      <c r="AS518" s="1005">
        <f t="shared" si="239"/>
        <v>179453</v>
      </c>
      <c r="AT518" s="1005">
        <f t="shared" si="240"/>
        <v>0</v>
      </c>
      <c r="AU518" s="1005">
        <v>478</v>
      </c>
      <c r="AV518" s="1005">
        <v>397.68</v>
      </c>
      <c r="AW518" s="1005">
        <v>397.68</v>
      </c>
      <c r="AX518" s="1005">
        <v>0.97</v>
      </c>
      <c r="AY518" s="1024">
        <f t="shared" si="254"/>
        <v>0.25598471132568901</v>
      </c>
      <c r="AZ518" s="1005">
        <v>73296</v>
      </c>
      <c r="BA518" s="1005">
        <f t="shared" si="241"/>
        <v>171798</v>
      </c>
      <c r="BB518" s="1005">
        <f t="shared" si="242"/>
        <v>0</v>
      </c>
      <c r="BC518" s="1005">
        <v>478</v>
      </c>
      <c r="BD518" s="1005">
        <v>385.92</v>
      </c>
      <c r="BE518" s="1005">
        <v>385.92</v>
      </c>
      <c r="BF518" s="1005">
        <v>0.95050000000000001</v>
      </c>
      <c r="BG518" s="1024">
        <f t="shared" si="255"/>
        <v>0.32758962245225481</v>
      </c>
      <c r="BH518" s="1005">
        <v>94059</v>
      </c>
      <c r="BI518" s="1005">
        <f t="shared" si="243"/>
        <v>172275</v>
      </c>
      <c r="BJ518" s="1005">
        <f t="shared" si="244"/>
        <v>0</v>
      </c>
    </row>
    <row r="519" spans="1:62">
      <c r="A519" s="569" t="s">
        <v>2847</v>
      </c>
      <c r="B519" s="1004">
        <v>513</v>
      </c>
      <c r="C519" s="1005" t="s">
        <v>763</v>
      </c>
      <c r="D519" s="1005" t="s">
        <v>2011</v>
      </c>
      <c r="E519" s="1004" t="s">
        <v>1274</v>
      </c>
      <c r="F519" s="1005" t="s">
        <v>55</v>
      </c>
      <c r="G519" s="1004">
        <v>489</v>
      </c>
      <c r="H519" s="1005">
        <v>249.36</v>
      </c>
      <c r="I519" s="1005">
        <v>391.2</v>
      </c>
      <c r="J519" s="1005">
        <v>0.98399999999999999</v>
      </c>
      <c r="K519" s="1024">
        <f t="shared" si="256"/>
        <v>0.67044968452571918</v>
      </c>
      <c r="L519" s="1005">
        <v>120372</v>
      </c>
      <c r="M519" s="1005">
        <f t="shared" ref="M519:M582" si="257">+ROUND(24*30*H519*0.6,0)</f>
        <v>107724</v>
      </c>
      <c r="N519" s="1005">
        <f t="shared" ref="N519:N582" si="258">+MAX((L519-M519),0)</f>
        <v>12648</v>
      </c>
      <c r="O519" s="1005">
        <v>489</v>
      </c>
      <c r="P519" s="1005">
        <v>247.92</v>
      </c>
      <c r="Q519" s="1005">
        <v>391.2</v>
      </c>
      <c r="R519" s="1005">
        <v>0.9849</v>
      </c>
      <c r="S519" s="1024">
        <f t="shared" si="250"/>
        <v>0.31536577876318067</v>
      </c>
      <c r="T519" s="1005">
        <v>58170</v>
      </c>
      <c r="U519" s="1005">
        <f t="shared" ref="U519:U582" si="259">+ROUND(24*31*P519*0.6,0)</f>
        <v>110671</v>
      </c>
      <c r="V519" s="1005">
        <f t="shared" ref="V519:V582" si="260">+MAX((T519-U519),0)</f>
        <v>0</v>
      </c>
      <c r="W519" s="1005">
        <v>489</v>
      </c>
      <c r="X519" s="1005">
        <v>246.72</v>
      </c>
      <c r="Y519" s="1005">
        <v>391.2</v>
      </c>
      <c r="Z519" s="1005">
        <v>0.98309999999999997</v>
      </c>
      <c r="AA519" s="1024">
        <f t="shared" si="251"/>
        <v>0.194907182230869</v>
      </c>
      <c r="AB519" s="1005">
        <v>34623</v>
      </c>
      <c r="AC519" s="1005">
        <f t="shared" ref="AC519:AC582" si="261">+ROUND(24*30*X519*0.6,0)</f>
        <v>106583</v>
      </c>
      <c r="AD519" s="1005">
        <f t="shared" ref="AD519:AD582" si="262">+MAX((AB519-AC519),0)</f>
        <v>0</v>
      </c>
      <c r="AE519" s="1005">
        <v>489</v>
      </c>
      <c r="AF519" s="1005">
        <v>247.2</v>
      </c>
      <c r="AG519" s="1005">
        <v>391.2</v>
      </c>
      <c r="AH519" s="1005">
        <v>0.98299999999999998</v>
      </c>
      <c r="AI519" s="1024">
        <f t="shared" si="252"/>
        <v>0.48029870028186661</v>
      </c>
      <c r="AJ519" s="1005">
        <v>88335</v>
      </c>
      <c r="AK519" s="1005">
        <f t="shared" ref="AK519:AK582" si="263">+ROUND(24*31*AF519*0.6,0)</f>
        <v>110350</v>
      </c>
      <c r="AL519" s="1005">
        <f t="shared" ref="AL519:AL582" si="264">+MAX((AJ519-AK519),0)</f>
        <v>0</v>
      </c>
      <c r="AM519" s="1005">
        <v>489</v>
      </c>
      <c r="AN519" s="1005">
        <v>238.56</v>
      </c>
      <c r="AO519" s="1005">
        <v>391.2</v>
      </c>
      <c r="AP519" s="1005">
        <v>0.98560000000000003</v>
      </c>
      <c r="AQ519" s="1024">
        <f t="shared" si="253"/>
        <v>0.23749688994180132</v>
      </c>
      <c r="AR519" s="1005">
        <v>42153</v>
      </c>
      <c r="AS519" s="1005">
        <f t="shared" ref="AS519:AS582" si="265">+ROUND(24*31*AN519*0.6,0)</f>
        <v>106493</v>
      </c>
      <c r="AT519" s="1005">
        <f t="shared" ref="AT519:AT582" si="266">+MAX((AR519-AS519),0)</f>
        <v>0</v>
      </c>
      <c r="AU519" s="1005">
        <v>489</v>
      </c>
      <c r="AV519" s="1005">
        <v>74.16</v>
      </c>
      <c r="AW519" s="1005">
        <v>391.2</v>
      </c>
      <c r="AX519" s="1005">
        <v>0.96679999999999999</v>
      </c>
      <c r="AY519" s="1024">
        <f t="shared" si="254"/>
        <v>1.1854998202085581E-2</v>
      </c>
      <c r="AZ519" s="1005">
        <v>633</v>
      </c>
      <c r="BA519" s="1005">
        <f t="shared" ref="BA519:BA582" si="267">+ROUND(24*30*AV519*0.6,0)</f>
        <v>32037</v>
      </c>
      <c r="BB519" s="1005">
        <f t="shared" ref="BB519:BB582" si="268">+MAX((AZ519-BA519),0)</f>
        <v>0</v>
      </c>
      <c r="BC519" s="1005">
        <v>489</v>
      </c>
      <c r="BD519" s="1005">
        <v>8.8800000000000008</v>
      </c>
      <c r="BE519" s="1005">
        <v>391.2</v>
      </c>
      <c r="BF519" s="1005">
        <v>0.99539999999999995</v>
      </c>
      <c r="BG519" s="1024">
        <f t="shared" si="255"/>
        <v>0.20070473699505956</v>
      </c>
      <c r="BH519" s="1005">
        <v>1326</v>
      </c>
      <c r="BI519" s="1005">
        <f t="shared" ref="BI519:BI582" si="269">+ROUND(24*31*BD519*0.6,0)</f>
        <v>3964</v>
      </c>
      <c r="BJ519" s="1005">
        <f t="shared" ref="BJ519:BJ582" si="270">+MAX((BH519-BI519),0)</f>
        <v>0</v>
      </c>
    </row>
    <row r="520" spans="1:62">
      <c r="A520" s="569" t="s">
        <v>2848</v>
      </c>
      <c r="B520" s="1004">
        <v>514</v>
      </c>
      <c r="C520" s="1005" t="s">
        <v>264</v>
      </c>
      <c r="D520" s="1005" t="s">
        <v>2011</v>
      </c>
      <c r="E520" s="1004" t="s">
        <v>1274</v>
      </c>
      <c r="F520" s="1005" t="s">
        <v>55</v>
      </c>
      <c r="G520" s="1004">
        <v>490</v>
      </c>
      <c r="H520" s="1005">
        <v>83.04</v>
      </c>
      <c r="I520" s="1005">
        <v>392</v>
      </c>
      <c r="J520" s="1005">
        <v>0.30070000000000002</v>
      </c>
      <c r="K520" s="1024">
        <f t="shared" si="256"/>
        <v>0.39619460500963388</v>
      </c>
      <c r="L520" s="1005">
        <v>23688</v>
      </c>
      <c r="M520" s="1005">
        <f t="shared" si="257"/>
        <v>35873</v>
      </c>
      <c r="N520" s="1005">
        <f t="shared" si="258"/>
        <v>0</v>
      </c>
      <c r="O520" s="1005">
        <v>490</v>
      </c>
      <c r="P520" s="1005">
        <v>210.72</v>
      </c>
      <c r="Q520" s="1005">
        <v>392</v>
      </c>
      <c r="R520" s="1005">
        <v>0.29949999999999999</v>
      </c>
      <c r="S520" s="1024">
        <f t="shared" si="250"/>
        <v>0.20270363362480712</v>
      </c>
      <c r="T520" s="1005">
        <v>31779</v>
      </c>
      <c r="U520" s="1005">
        <f t="shared" si="259"/>
        <v>94065</v>
      </c>
      <c r="V520" s="1005">
        <f t="shared" si="260"/>
        <v>0</v>
      </c>
      <c r="W520" s="1005">
        <v>490</v>
      </c>
      <c r="X520" s="1005">
        <v>449.52</v>
      </c>
      <c r="Y520" s="1005">
        <v>449.52</v>
      </c>
      <c r="Z520" s="1005">
        <v>0.62209999999999999</v>
      </c>
      <c r="AA520" s="1024">
        <f t="shared" si="251"/>
        <v>0.41251408910245008</v>
      </c>
      <c r="AB520" s="1005">
        <v>133512</v>
      </c>
      <c r="AC520" s="1005">
        <f t="shared" si="261"/>
        <v>194193</v>
      </c>
      <c r="AD520" s="1005">
        <f t="shared" si="262"/>
        <v>0</v>
      </c>
      <c r="AE520" s="1005">
        <v>490</v>
      </c>
      <c r="AF520" s="1005">
        <v>473.04</v>
      </c>
      <c r="AG520" s="1005">
        <v>473.04</v>
      </c>
      <c r="AH520" s="1005">
        <v>0.67700000000000005</v>
      </c>
      <c r="AI520" s="1024">
        <f t="shared" si="252"/>
        <v>0.49803126517296498</v>
      </c>
      <c r="AJ520" s="1005">
        <v>175278</v>
      </c>
      <c r="AK520" s="1005">
        <f t="shared" si="263"/>
        <v>211165</v>
      </c>
      <c r="AL520" s="1005">
        <f t="shared" si="264"/>
        <v>0</v>
      </c>
      <c r="AM520" s="1005">
        <v>490</v>
      </c>
      <c r="AN520" s="1005">
        <v>497.28</v>
      </c>
      <c r="AO520" s="1005">
        <v>497.28</v>
      </c>
      <c r="AP520" s="1005">
        <v>0.71389999999999998</v>
      </c>
      <c r="AQ520" s="1024">
        <f t="shared" si="253"/>
        <v>0.45744819560343752</v>
      </c>
      <c r="AR520" s="1005">
        <v>169245</v>
      </c>
      <c r="AS520" s="1005">
        <f t="shared" si="265"/>
        <v>221986</v>
      </c>
      <c r="AT520" s="1005">
        <f t="shared" si="266"/>
        <v>0</v>
      </c>
      <c r="AU520" s="1005">
        <v>490</v>
      </c>
      <c r="AV520" s="1005">
        <v>553.20000000000005</v>
      </c>
      <c r="AW520" s="1005">
        <v>553.20000000000005</v>
      </c>
      <c r="AX520" s="1005">
        <v>0.72560000000000002</v>
      </c>
      <c r="AY520" s="1024">
        <f t="shared" si="254"/>
        <v>0.66034737286093026</v>
      </c>
      <c r="AZ520" s="1005">
        <v>263019</v>
      </c>
      <c r="BA520" s="1005">
        <f t="shared" si="267"/>
        <v>238982</v>
      </c>
      <c r="BB520" s="1005">
        <f t="shared" si="268"/>
        <v>24037</v>
      </c>
      <c r="BC520" s="1005">
        <v>490</v>
      </c>
      <c r="BD520" s="1005">
        <v>510.24</v>
      </c>
      <c r="BE520" s="1005">
        <v>510.24</v>
      </c>
      <c r="BF520" s="1005">
        <v>0.8528</v>
      </c>
      <c r="BG520" s="1024">
        <f t="shared" si="255"/>
        <v>0.5710389924033219</v>
      </c>
      <c r="BH520" s="1005">
        <v>216777</v>
      </c>
      <c r="BI520" s="1005">
        <f t="shared" si="269"/>
        <v>227771</v>
      </c>
      <c r="BJ520" s="1005">
        <f t="shared" si="270"/>
        <v>0</v>
      </c>
    </row>
    <row r="521" spans="1:62">
      <c r="A521" s="569" t="s">
        <v>2849</v>
      </c>
      <c r="B521" s="1004">
        <v>515</v>
      </c>
      <c r="C521" s="1005" t="s">
        <v>1619</v>
      </c>
      <c r="D521" s="1005" t="s">
        <v>2011</v>
      </c>
      <c r="E521" s="1004" t="s">
        <v>1274</v>
      </c>
      <c r="F521" s="1005" t="s">
        <v>55</v>
      </c>
      <c r="G521" s="1004">
        <v>490</v>
      </c>
      <c r="H521" s="1005">
        <v>232</v>
      </c>
      <c r="I521" s="1005">
        <v>392</v>
      </c>
      <c r="J521" s="1005">
        <v>0.96879999999999999</v>
      </c>
      <c r="K521" s="1024">
        <f t="shared" si="256"/>
        <v>0.29313338122605365</v>
      </c>
      <c r="L521" s="1005">
        <v>48965</v>
      </c>
      <c r="M521" s="1005">
        <f t="shared" si="257"/>
        <v>100224</v>
      </c>
      <c r="N521" s="1005">
        <f t="shared" si="258"/>
        <v>0</v>
      </c>
      <c r="O521" s="1005">
        <v>490</v>
      </c>
      <c r="P521" s="1005">
        <v>246</v>
      </c>
      <c r="Q521" s="1005">
        <v>392</v>
      </c>
      <c r="R521" s="1005">
        <v>0.95030000000000003</v>
      </c>
      <c r="S521" s="1024">
        <f t="shared" si="250"/>
        <v>0.27157640528018184</v>
      </c>
      <c r="T521" s="1005">
        <v>49705</v>
      </c>
      <c r="U521" s="1005">
        <f t="shared" si="259"/>
        <v>109814</v>
      </c>
      <c r="V521" s="1005">
        <f t="shared" si="260"/>
        <v>0</v>
      </c>
      <c r="W521" s="1005">
        <v>490</v>
      </c>
      <c r="X521" s="1005">
        <v>34</v>
      </c>
      <c r="Y521" s="1005">
        <v>392</v>
      </c>
      <c r="Z521" s="1005">
        <v>0.64229999999999998</v>
      </c>
      <c r="AA521" s="1024">
        <f t="shared" si="251"/>
        <v>0.4985702614379085</v>
      </c>
      <c r="AB521" s="1005">
        <v>12205</v>
      </c>
      <c r="AC521" s="1005">
        <f t="shared" si="261"/>
        <v>14688</v>
      </c>
      <c r="AD521" s="1005">
        <f t="shared" si="262"/>
        <v>0</v>
      </c>
      <c r="AE521" s="1005">
        <v>490</v>
      </c>
      <c r="AF521" s="1005">
        <v>94</v>
      </c>
      <c r="AG521" s="1005">
        <v>392</v>
      </c>
      <c r="AH521" s="1005">
        <v>0.7087</v>
      </c>
      <c r="AI521" s="1024">
        <f t="shared" si="252"/>
        <v>0.17258636467627544</v>
      </c>
      <c r="AJ521" s="1005">
        <v>12070</v>
      </c>
      <c r="AK521" s="1005">
        <f t="shared" si="263"/>
        <v>41962</v>
      </c>
      <c r="AL521" s="1005">
        <f t="shared" si="264"/>
        <v>0</v>
      </c>
      <c r="AM521" s="1005">
        <v>490</v>
      </c>
      <c r="AN521" s="1005">
        <v>202.8</v>
      </c>
      <c r="AO521" s="1005">
        <v>392</v>
      </c>
      <c r="AP521" s="1005">
        <v>0.57279999999999998</v>
      </c>
      <c r="AQ521" s="1024">
        <f t="shared" si="253"/>
        <v>7.0054187610018873E-2</v>
      </c>
      <c r="AR521" s="1005">
        <v>10570</v>
      </c>
      <c r="AS521" s="1005">
        <f t="shared" si="265"/>
        <v>90530</v>
      </c>
      <c r="AT521" s="1005">
        <f t="shared" si="266"/>
        <v>0</v>
      </c>
      <c r="AU521" s="1005">
        <v>490</v>
      </c>
      <c r="AV521" s="1005">
        <v>249.6</v>
      </c>
      <c r="AW521" s="1005">
        <v>392</v>
      </c>
      <c r="AX521" s="1005">
        <v>0.85250000000000004</v>
      </c>
      <c r="AY521" s="1024">
        <f t="shared" si="254"/>
        <v>0.15986689814814814</v>
      </c>
      <c r="AZ521" s="1005">
        <v>28730</v>
      </c>
      <c r="BA521" s="1005">
        <f t="shared" si="267"/>
        <v>107827</v>
      </c>
      <c r="BB521" s="1005">
        <f t="shared" si="268"/>
        <v>0</v>
      </c>
      <c r="BC521" s="1005">
        <v>490</v>
      </c>
      <c r="BD521" s="1005">
        <v>276</v>
      </c>
      <c r="BE521" s="1005">
        <v>392</v>
      </c>
      <c r="BF521" s="1005">
        <v>0.82399999999999995</v>
      </c>
      <c r="BG521" s="1024">
        <f t="shared" si="255"/>
        <v>0.21877921926133706</v>
      </c>
      <c r="BH521" s="1005">
        <v>44925</v>
      </c>
      <c r="BI521" s="1005">
        <f t="shared" si="269"/>
        <v>123206</v>
      </c>
      <c r="BJ521" s="1005">
        <f t="shared" si="270"/>
        <v>0</v>
      </c>
    </row>
    <row r="522" spans="1:62">
      <c r="A522" s="569" t="s">
        <v>2850</v>
      </c>
      <c r="B522" s="1004">
        <v>516</v>
      </c>
      <c r="C522" s="1005" t="s">
        <v>767</v>
      </c>
      <c r="D522" s="1005" t="s">
        <v>2011</v>
      </c>
      <c r="E522" s="1004" t="s">
        <v>1274</v>
      </c>
      <c r="F522" s="1005" t="s">
        <v>55</v>
      </c>
      <c r="G522" s="1004">
        <v>495</v>
      </c>
      <c r="H522" s="1005">
        <v>377.52</v>
      </c>
      <c r="I522" s="1005">
        <v>396</v>
      </c>
      <c r="J522" s="1005">
        <v>0.9536</v>
      </c>
      <c r="K522" s="1024">
        <f t="shared" si="256"/>
        <v>0.58973696757787675</v>
      </c>
      <c r="L522" s="1005">
        <v>160299</v>
      </c>
      <c r="M522" s="1005">
        <f t="shared" si="257"/>
        <v>163089</v>
      </c>
      <c r="N522" s="1005">
        <f t="shared" si="258"/>
        <v>0</v>
      </c>
      <c r="O522" s="1005">
        <v>495</v>
      </c>
      <c r="P522" s="1005">
        <v>371.76</v>
      </c>
      <c r="Q522" s="1005">
        <v>396</v>
      </c>
      <c r="R522" s="1005">
        <v>0.95220000000000005</v>
      </c>
      <c r="S522" s="1024">
        <f t="shared" si="250"/>
        <v>0.59840679383855</v>
      </c>
      <c r="T522" s="1005">
        <v>165513</v>
      </c>
      <c r="U522" s="1005">
        <f t="shared" si="259"/>
        <v>165954</v>
      </c>
      <c r="V522" s="1005">
        <f t="shared" si="260"/>
        <v>0</v>
      </c>
      <c r="W522" s="1005">
        <v>495</v>
      </c>
      <c r="X522" s="1005">
        <v>393.6</v>
      </c>
      <c r="Y522" s="1005">
        <v>396</v>
      </c>
      <c r="Z522" s="1005">
        <v>0.94550000000000001</v>
      </c>
      <c r="AA522" s="1024">
        <f t="shared" si="251"/>
        <v>0.59992166327913277</v>
      </c>
      <c r="AB522" s="1005">
        <v>170013</v>
      </c>
      <c r="AC522" s="1005">
        <f t="shared" si="261"/>
        <v>170035</v>
      </c>
      <c r="AD522" s="1005">
        <f t="shared" si="262"/>
        <v>0</v>
      </c>
      <c r="AE522" s="1005">
        <v>495</v>
      </c>
      <c r="AF522" s="1005">
        <v>388.56</v>
      </c>
      <c r="AG522" s="1005">
        <v>396</v>
      </c>
      <c r="AH522" s="1005">
        <v>0.92820000000000003</v>
      </c>
      <c r="AI522" s="1024">
        <f t="shared" si="252"/>
        <v>0.50917946827658112</v>
      </c>
      <c r="AJ522" s="1005">
        <v>147198</v>
      </c>
      <c r="AK522" s="1005">
        <f t="shared" si="263"/>
        <v>173453</v>
      </c>
      <c r="AL522" s="1005">
        <f t="shared" si="264"/>
        <v>0</v>
      </c>
      <c r="AM522" s="1005">
        <v>495</v>
      </c>
      <c r="AN522" s="1005">
        <v>374.88</v>
      </c>
      <c r="AO522" s="1005">
        <v>396</v>
      </c>
      <c r="AP522" s="1005">
        <v>0.93049999999999999</v>
      </c>
      <c r="AQ522" s="1024">
        <f t="shared" si="253"/>
        <v>0.3922975782357882</v>
      </c>
      <c r="AR522" s="1005">
        <v>109416</v>
      </c>
      <c r="AS522" s="1005">
        <f t="shared" si="265"/>
        <v>167346</v>
      </c>
      <c r="AT522" s="1005">
        <f t="shared" si="266"/>
        <v>0</v>
      </c>
      <c r="AU522" s="1005">
        <v>495</v>
      </c>
      <c r="AV522" s="1005">
        <v>357.36</v>
      </c>
      <c r="AW522" s="1005">
        <v>396</v>
      </c>
      <c r="AX522" s="1005">
        <v>0.93779999999999997</v>
      </c>
      <c r="AY522" s="1024">
        <f t="shared" si="254"/>
        <v>0.2806110551451384</v>
      </c>
      <c r="AZ522" s="1005">
        <v>72201</v>
      </c>
      <c r="BA522" s="1005">
        <f t="shared" si="267"/>
        <v>154380</v>
      </c>
      <c r="BB522" s="1005">
        <f t="shared" si="268"/>
        <v>0</v>
      </c>
      <c r="BC522" s="1005">
        <v>495</v>
      </c>
      <c r="BD522" s="1005">
        <v>356.4</v>
      </c>
      <c r="BE522" s="1005">
        <v>396</v>
      </c>
      <c r="BF522" s="1005">
        <v>0.92049999999999998</v>
      </c>
      <c r="BG522" s="1024">
        <f t="shared" si="255"/>
        <v>0.21632091524564645</v>
      </c>
      <c r="BH522" s="1005">
        <v>57360</v>
      </c>
      <c r="BI522" s="1005">
        <f t="shared" si="269"/>
        <v>159097</v>
      </c>
      <c r="BJ522" s="1005">
        <f t="shared" si="270"/>
        <v>0</v>
      </c>
    </row>
    <row r="523" spans="1:62">
      <c r="A523" s="569" t="s">
        <v>2851</v>
      </c>
      <c r="B523" s="1004">
        <v>517</v>
      </c>
      <c r="C523" s="1005" t="s">
        <v>494</v>
      </c>
      <c r="D523" s="1005" t="s">
        <v>2203</v>
      </c>
      <c r="E523" s="1004" t="s">
        <v>1274</v>
      </c>
      <c r="F523" s="1005" t="s">
        <v>55</v>
      </c>
      <c r="G523" s="1004">
        <v>500</v>
      </c>
      <c r="H523" s="1005">
        <v>207.12</v>
      </c>
      <c r="I523" s="1005">
        <v>400</v>
      </c>
      <c r="J523" s="1005">
        <v>0.96499999999999997</v>
      </c>
      <c r="K523" s="1024">
        <f t="shared" si="256"/>
        <v>0.46398223252220938</v>
      </c>
      <c r="L523" s="1005">
        <v>69192</v>
      </c>
      <c r="M523" s="1005">
        <f t="shared" si="257"/>
        <v>89476</v>
      </c>
      <c r="N523" s="1005">
        <f t="shared" si="258"/>
        <v>0</v>
      </c>
      <c r="O523" s="1005">
        <v>500</v>
      </c>
      <c r="P523" s="1005">
        <v>250.56</v>
      </c>
      <c r="Q523" s="1005">
        <v>400</v>
      </c>
      <c r="R523" s="1005">
        <v>0.96440000000000003</v>
      </c>
      <c r="S523" s="1024">
        <f t="shared" si="250"/>
        <v>0.42256957318831623</v>
      </c>
      <c r="T523" s="1005">
        <v>78774</v>
      </c>
      <c r="U523" s="1005">
        <f t="shared" si="259"/>
        <v>111850</v>
      </c>
      <c r="V523" s="1005">
        <f t="shared" si="260"/>
        <v>0</v>
      </c>
      <c r="W523" s="1005">
        <v>500</v>
      </c>
      <c r="X523" s="1005">
        <v>306.95999999999998</v>
      </c>
      <c r="Y523" s="1005">
        <v>400</v>
      </c>
      <c r="Z523" s="1005">
        <v>0.96309999999999996</v>
      </c>
      <c r="AA523" s="1024">
        <f t="shared" si="251"/>
        <v>0.35854291547215711</v>
      </c>
      <c r="AB523" s="1005">
        <v>79242</v>
      </c>
      <c r="AC523" s="1005">
        <f t="shared" si="261"/>
        <v>132607</v>
      </c>
      <c r="AD523" s="1005">
        <f t="shared" si="262"/>
        <v>0</v>
      </c>
      <c r="AE523" s="1005">
        <v>500</v>
      </c>
      <c r="AF523" s="1005">
        <v>176.4</v>
      </c>
      <c r="AG523" s="1005">
        <v>400</v>
      </c>
      <c r="AH523" s="1005">
        <v>0.96950000000000003</v>
      </c>
      <c r="AI523" s="1024">
        <f t="shared" si="252"/>
        <v>0.51130129471143293</v>
      </c>
      <c r="AJ523" s="1005">
        <v>67104</v>
      </c>
      <c r="AK523" s="1005">
        <f t="shared" si="263"/>
        <v>78745</v>
      </c>
      <c r="AL523" s="1005">
        <f t="shared" si="264"/>
        <v>0</v>
      </c>
      <c r="AM523" s="1005">
        <v>500</v>
      </c>
      <c r="AN523" s="1005">
        <v>189.6</v>
      </c>
      <c r="AO523" s="1005">
        <v>400</v>
      </c>
      <c r="AP523" s="1005">
        <v>0.96460000000000001</v>
      </c>
      <c r="AQ523" s="1024">
        <f t="shared" si="253"/>
        <v>0.48795426704777461</v>
      </c>
      <c r="AR523" s="1005">
        <v>68832</v>
      </c>
      <c r="AS523" s="1005">
        <f t="shared" si="265"/>
        <v>84637</v>
      </c>
      <c r="AT523" s="1005">
        <f t="shared" si="266"/>
        <v>0</v>
      </c>
      <c r="AU523" s="1005">
        <v>500</v>
      </c>
      <c r="AV523" s="1005">
        <v>203.04</v>
      </c>
      <c r="AW523" s="1005">
        <v>400</v>
      </c>
      <c r="AX523" s="1005">
        <v>0.96889999999999998</v>
      </c>
      <c r="AY523" s="1024">
        <f t="shared" si="254"/>
        <v>0.49454540977147365</v>
      </c>
      <c r="AZ523" s="1005">
        <v>72297</v>
      </c>
      <c r="BA523" s="1005">
        <f t="shared" si="267"/>
        <v>87713</v>
      </c>
      <c r="BB523" s="1005">
        <f t="shared" si="268"/>
        <v>0</v>
      </c>
      <c r="BC523" s="1005">
        <v>500</v>
      </c>
      <c r="BD523" s="1005">
        <v>275.52</v>
      </c>
      <c r="BE523" s="1005">
        <v>400</v>
      </c>
      <c r="BF523" s="1005">
        <v>0.95960000000000001</v>
      </c>
      <c r="BG523" s="1024">
        <f t="shared" si="255"/>
        <v>0.37101398879772213</v>
      </c>
      <c r="BH523" s="1005">
        <v>76053</v>
      </c>
      <c r="BI523" s="1005">
        <f t="shared" si="269"/>
        <v>122992</v>
      </c>
      <c r="BJ523" s="1005">
        <f t="shared" si="270"/>
        <v>0</v>
      </c>
    </row>
    <row r="524" spans="1:62">
      <c r="A524" s="569" t="s">
        <v>2852</v>
      </c>
      <c r="B524" s="1004">
        <v>518</v>
      </c>
      <c r="C524" s="1005" t="s">
        <v>662</v>
      </c>
      <c r="D524" s="1005" t="s">
        <v>2011</v>
      </c>
      <c r="E524" s="1004" t="s">
        <v>1274</v>
      </c>
      <c r="F524" s="1005" t="s">
        <v>55</v>
      </c>
      <c r="G524" s="1004">
        <v>500</v>
      </c>
      <c r="H524" s="1005">
        <v>252</v>
      </c>
      <c r="I524" s="1005">
        <v>400</v>
      </c>
      <c r="J524" s="1005">
        <v>0.75749999999999995</v>
      </c>
      <c r="K524" s="1024">
        <f t="shared" si="256"/>
        <v>0.2031084656084656</v>
      </c>
      <c r="L524" s="1005">
        <v>36852</v>
      </c>
      <c r="M524" s="1005">
        <f t="shared" si="257"/>
        <v>108864</v>
      </c>
      <c r="N524" s="1005">
        <f t="shared" si="258"/>
        <v>0</v>
      </c>
      <c r="O524" s="1005">
        <v>500</v>
      </c>
      <c r="P524" s="1005">
        <v>240</v>
      </c>
      <c r="Q524" s="1005">
        <v>400</v>
      </c>
      <c r="R524" s="1005">
        <v>0.75490000000000002</v>
      </c>
      <c r="S524" s="1024">
        <f t="shared" si="250"/>
        <v>0.25262096774193549</v>
      </c>
      <c r="T524" s="1005">
        <v>45108</v>
      </c>
      <c r="U524" s="1005">
        <f t="shared" si="259"/>
        <v>107136</v>
      </c>
      <c r="V524" s="1005">
        <f t="shared" si="260"/>
        <v>0</v>
      </c>
      <c r="W524" s="1005">
        <v>500</v>
      </c>
      <c r="X524" s="1005">
        <v>244.8</v>
      </c>
      <c r="Y524" s="1005">
        <v>400</v>
      </c>
      <c r="Z524" s="1005">
        <v>0.74619999999999997</v>
      </c>
      <c r="AA524" s="1024">
        <f t="shared" si="251"/>
        <v>0.23798338779956427</v>
      </c>
      <c r="AB524" s="1005">
        <v>41946</v>
      </c>
      <c r="AC524" s="1005">
        <f t="shared" si="261"/>
        <v>105754</v>
      </c>
      <c r="AD524" s="1005">
        <f t="shared" si="262"/>
        <v>0</v>
      </c>
      <c r="AE524" s="1005">
        <v>500</v>
      </c>
      <c r="AF524" s="1005">
        <v>244.32</v>
      </c>
      <c r="AG524" s="1005">
        <v>400</v>
      </c>
      <c r="AH524" s="1005">
        <v>0.73960000000000004</v>
      </c>
      <c r="AI524" s="1024">
        <f t="shared" si="252"/>
        <v>0.21131725711388555</v>
      </c>
      <c r="AJ524" s="1005">
        <v>38412</v>
      </c>
      <c r="AK524" s="1005">
        <f t="shared" si="263"/>
        <v>109064</v>
      </c>
      <c r="AL524" s="1005">
        <f t="shared" si="264"/>
        <v>0</v>
      </c>
      <c r="AM524" s="1005">
        <v>500</v>
      </c>
      <c r="AN524" s="1005">
        <v>35.520000000000003</v>
      </c>
      <c r="AO524" s="1005">
        <v>400</v>
      </c>
      <c r="AP524" s="1005">
        <v>0.79269999999999996</v>
      </c>
      <c r="AQ524" s="1024">
        <f t="shared" si="253"/>
        <v>1.7443602877070619</v>
      </c>
      <c r="AR524" s="1005">
        <v>46098</v>
      </c>
      <c r="AS524" s="1005">
        <f t="shared" si="265"/>
        <v>15856</v>
      </c>
      <c r="AT524" s="1005">
        <f t="shared" si="266"/>
        <v>30242</v>
      </c>
      <c r="AU524" s="1005">
        <v>500</v>
      </c>
      <c r="AV524" s="1005">
        <v>264.95999999999998</v>
      </c>
      <c r="AW524" s="1005">
        <v>400</v>
      </c>
      <c r="AX524" s="1005">
        <v>0.79020000000000001</v>
      </c>
      <c r="AY524" s="1024">
        <f t="shared" si="254"/>
        <v>0.23056939412238328</v>
      </c>
      <c r="AZ524" s="1005">
        <v>43986</v>
      </c>
      <c r="BA524" s="1005">
        <f t="shared" si="267"/>
        <v>114463</v>
      </c>
      <c r="BB524" s="1005">
        <f t="shared" si="268"/>
        <v>0</v>
      </c>
      <c r="BC524" s="1005">
        <v>500</v>
      </c>
      <c r="BD524" s="1005">
        <v>228.48</v>
      </c>
      <c r="BE524" s="1005">
        <v>400</v>
      </c>
      <c r="BF524" s="1005">
        <v>0.75139999999999996</v>
      </c>
      <c r="BG524" s="1024">
        <f t="shared" si="255"/>
        <v>0.2279087038041023</v>
      </c>
      <c r="BH524" s="1005">
        <v>38742</v>
      </c>
      <c r="BI524" s="1005">
        <f t="shared" si="269"/>
        <v>101993</v>
      </c>
      <c r="BJ524" s="1005">
        <f t="shared" si="270"/>
        <v>0</v>
      </c>
    </row>
    <row r="525" spans="1:62">
      <c r="A525" s="569" t="s">
        <v>2853</v>
      </c>
      <c r="B525" s="1004">
        <v>519</v>
      </c>
      <c r="C525" s="1005" t="s">
        <v>123</v>
      </c>
      <c r="D525" s="1005" t="s">
        <v>2011</v>
      </c>
      <c r="E525" s="1004" t="s">
        <v>1274</v>
      </c>
      <c r="F525" s="1005" t="s">
        <v>55</v>
      </c>
      <c r="G525" s="1004">
        <v>500</v>
      </c>
      <c r="H525" s="1005">
        <v>402</v>
      </c>
      <c r="I525" s="1005">
        <v>402</v>
      </c>
      <c r="J525" s="1005">
        <v>0.96150000000000002</v>
      </c>
      <c r="K525" s="1024">
        <f t="shared" si="256"/>
        <v>0.33014096185737979</v>
      </c>
      <c r="L525" s="1005">
        <v>95556</v>
      </c>
      <c r="M525" s="1005">
        <f t="shared" si="257"/>
        <v>173664</v>
      </c>
      <c r="N525" s="1005">
        <f t="shared" si="258"/>
        <v>0</v>
      </c>
      <c r="O525" s="1005">
        <v>500</v>
      </c>
      <c r="P525" s="1005">
        <v>468.96</v>
      </c>
      <c r="Q525" s="1005">
        <v>468.96</v>
      </c>
      <c r="R525" s="1005">
        <v>0.95340000000000003</v>
      </c>
      <c r="S525" s="1024">
        <f t="shared" si="250"/>
        <v>0.32130121834450426</v>
      </c>
      <c r="T525" s="1005">
        <v>112104</v>
      </c>
      <c r="U525" s="1005">
        <f t="shared" si="259"/>
        <v>209344</v>
      </c>
      <c r="V525" s="1005">
        <f t="shared" si="260"/>
        <v>0</v>
      </c>
      <c r="W525" s="1005">
        <v>500</v>
      </c>
      <c r="X525" s="1005">
        <v>462</v>
      </c>
      <c r="Y525" s="1005">
        <v>462</v>
      </c>
      <c r="Z525" s="1005">
        <v>0.93689999999999996</v>
      </c>
      <c r="AA525" s="1024">
        <f t="shared" si="251"/>
        <v>0.34024170274170273</v>
      </c>
      <c r="AB525" s="1005">
        <v>113178</v>
      </c>
      <c r="AC525" s="1005">
        <f t="shared" si="261"/>
        <v>199584</v>
      </c>
      <c r="AD525" s="1005">
        <f t="shared" si="262"/>
        <v>0</v>
      </c>
      <c r="AE525" s="1005">
        <v>500</v>
      </c>
      <c r="AF525" s="1005">
        <v>451.92</v>
      </c>
      <c r="AG525" s="1005">
        <v>451.92</v>
      </c>
      <c r="AH525" s="1005">
        <v>0.9355</v>
      </c>
      <c r="AI525" s="1024">
        <f t="shared" si="252"/>
        <v>0.38393535253170696</v>
      </c>
      <c r="AJ525" s="1005">
        <v>129090</v>
      </c>
      <c r="AK525" s="1005">
        <f t="shared" si="263"/>
        <v>201737</v>
      </c>
      <c r="AL525" s="1005">
        <f t="shared" si="264"/>
        <v>0</v>
      </c>
      <c r="AM525" s="1005">
        <v>500</v>
      </c>
      <c r="AN525" s="1005">
        <v>461.28</v>
      </c>
      <c r="AO525" s="1005">
        <v>461.28</v>
      </c>
      <c r="AP525" s="1005">
        <v>0.95440000000000003</v>
      </c>
      <c r="AQ525" s="1024">
        <f t="shared" si="253"/>
        <v>0.33901108276548847</v>
      </c>
      <c r="AR525" s="1005">
        <v>116346</v>
      </c>
      <c r="AS525" s="1005">
        <f t="shared" si="265"/>
        <v>205915</v>
      </c>
      <c r="AT525" s="1005">
        <f t="shared" si="266"/>
        <v>0</v>
      </c>
      <c r="AU525" s="1005">
        <v>500</v>
      </c>
      <c r="AV525" s="1005">
        <v>510.24</v>
      </c>
      <c r="AW525" s="1005">
        <v>510.24</v>
      </c>
      <c r="AX525" s="1005">
        <v>0.9587</v>
      </c>
      <c r="AY525" s="1024">
        <f t="shared" si="254"/>
        <v>0.32764810024040975</v>
      </c>
      <c r="AZ525" s="1005">
        <v>120369</v>
      </c>
      <c r="BA525" s="1005">
        <f t="shared" si="267"/>
        <v>220424</v>
      </c>
      <c r="BB525" s="1005">
        <f t="shared" si="268"/>
        <v>0</v>
      </c>
      <c r="BC525" s="1005">
        <v>500</v>
      </c>
      <c r="BD525" s="1005">
        <v>413.04</v>
      </c>
      <c r="BE525" s="1005">
        <v>413.04</v>
      </c>
      <c r="BF525" s="1005">
        <v>0.94930000000000003</v>
      </c>
      <c r="BG525" s="1024">
        <f t="shared" si="255"/>
        <v>0.39450799110294715</v>
      </c>
      <c r="BH525" s="1005">
        <v>121233</v>
      </c>
      <c r="BI525" s="1005">
        <f t="shared" si="269"/>
        <v>184381</v>
      </c>
      <c r="BJ525" s="1005">
        <f t="shared" si="270"/>
        <v>0</v>
      </c>
    </row>
    <row r="526" spans="1:62">
      <c r="A526" s="569" t="s">
        <v>2854</v>
      </c>
      <c r="B526" s="1004">
        <v>520</v>
      </c>
      <c r="C526" s="1005" t="s">
        <v>2294</v>
      </c>
      <c r="D526" s="1005" t="s">
        <v>2011</v>
      </c>
      <c r="E526" s="1004" t="s">
        <v>1274</v>
      </c>
      <c r="F526" s="1005" t="s">
        <v>55</v>
      </c>
      <c r="G526" s="1004">
        <v>500</v>
      </c>
      <c r="H526" s="1005">
        <v>661.68</v>
      </c>
      <c r="I526" s="1005">
        <v>661.68</v>
      </c>
      <c r="J526" s="1005">
        <v>0.99709999999999999</v>
      </c>
      <c r="K526" s="1024">
        <f t="shared" si="256"/>
        <v>0.60154329383790761</v>
      </c>
      <c r="L526" s="1005">
        <v>286581</v>
      </c>
      <c r="M526" s="1005">
        <f t="shared" si="257"/>
        <v>285846</v>
      </c>
      <c r="N526" s="1005">
        <f t="shared" si="258"/>
        <v>735</v>
      </c>
      <c r="O526" s="1005">
        <v>500</v>
      </c>
      <c r="P526" s="1005">
        <v>687.36</v>
      </c>
      <c r="Q526" s="1005">
        <v>687.36</v>
      </c>
      <c r="R526" s="1005">
        <v>0.99880000000000002</v>
      </c>
      <c r="S526" s="1024">
        <f t="shared" si="250"/>
        <v>0.60398809657896313</v>
      </c>
      <c r="T526" s="1005">
        <v>308877</v>
      </c>
      <c r="U526" s="1005">
        <f t="shared" si="259"/>
        <v>306838</v>
      </c>
      <c r="V526" s="1005">
        <f t="shared" si="260"/>
        <v>2039</v>
      </c>
      <c r="W526" s="1005">
        <v>500</v>
      </c>
      <c r="X526" s="1005">
        <v>724.56</v>
      </c>
      <c r="Y526" s="1005">
        <v>724.56</v>
      </c>
      <c r="Z526" s="1005">
        <v>0.99570000000000003</v>
      </c>
      <c r="AA526" s="1024">
        <f t="shared" si="251"/>
        <v>0.53757912848257339</v>
      </c>
      <c r="AB526" s="1005">
        <v>280446</v>
      </c>
      <c r="AC526" s="1005">
        <f t="shared" si="261"/>
        <v>313010</v>
      </c>
      <c r="AD526" s="1005">
        <f t="shared" si="262"/>
        <v>0</v>
      </c>
      <c r="AE526" s="1005">
        <v>500</v>
      </c>
      <c r="AF526" s="1005">
        <v>743.52</v>
      </c>
      <c r="AG526" s="1005">
        <v>743.52</v>
      </c>
      <c r="AH526" s="1005">
        <v>0.99760000000000004</v>
      </c>
      <c r="AI526" s="1024">
        <f t="shared" si="252"/>
        <v>0.77269761275050852</v>
      </c>
      <c r="AJ526" s="1005">
        <v>427440</v>
      </c>
      <c r="AK526" s="1005">
        <f t="shared" si="263"/>
        <v>331907</v>
      </c>
      <c r="AL526" s="1005">
        <f t="shared" si="264"/>
        <v>95533</v>
      </c>
      <c r="AM526" s="1005">
        <v>500</v>
      </c>
      <c r="AN526" s="1005">
        <v>734.4</v>
      </c>
      <c r="AO526" s="1005">
        <v>734.4</v>
      </c>
      <c r="AP526" s="1005">
        <v>0.99819999999999998</v>
      </c>
      <c r="AQ526" s="1024">
        <f t="shared" si="253"/>
        <v>0.6640268114414225</v>
      </c>
      <c r="AR526" s="1005">
        <v>362820</v>
      </c>
      <c r="AS526" s="1005">
        <f t="shared" si="265"/>
        <v>327836</v>
      </c>
      <c r="AT526" s="1005">
        <f t="shared" si="266"/>
        <v>34984</v>
      </c>
      <c r="AU526" s="1005">
        <v>500</v>
      </c>
      <c r="AV526" s="1005">
        <v>746.16</v>
      </c>
      <c r="AW526" s="1005">
        <v>746.16</v>
      </c>
      <c r="AX526" s="1005">
        <v>0.99970000000000003</v>
      </c>
      <c r="AY526" s="1024">
        <f t="shared" si="254"/>
        <v>0.69481858225224269</v>
      </c>
      <c r="AZ526" s="1005">
        <v>373281</v>
      </c>
      <c r="BA526" s="1005">
        <f t="shared" si="267"/>
        <v>322341</v>
      </c>
      <c r="BB526" s="1005">
        <f t="shared" si="268"/>
        <v>50940</v>
      </c>
      <c r="BC526" s="1005">
        <v>500</v>
      </c>
      <c r="BD526" s="1005">
        <v>812.4</v>
      </c>
      <c r="BE526" s="1005">
        <v>812.4</v>
      </c>
      <c r="BF526" s="1005">
        <v>0.98750000000000004</v>
      </c>
      <c r="BG526" s="1024">
        <f t="shared" si="255"/>
        <v>0.71312002668318486</v>
      </c>
      <c r="BH526" s="1005">
        <v>431028</v>
      </c>
      <c r="BI526" s="1005">
        <f t="shared" si="269"/>
        <v>362655</v>
      </c>
      <c r="BJ526" s="1005">
        <f t="shared" si="270"/>
        <v>68373</v>
      </c>
    </row>
    <row r="527" spans="1:62">
      <c r="A527" s="569" t="s">
        <v>2855</v>
      </c>
      <c r="B527" s="1004">
        <v>521</v>
      </c>
      <c r="C527" s="1005" t="s">
        <v>445</v>
      </c>
      <c r="D527" s="1005" t="s">
        <v>2011</v>
      </c>
      <c r="E527" s="1004" t="s">
        <v>1274</v>
      </c>
      <c r="F527" s="1005" t="s">
        <v>55</v>
      </c>
      <c r="G527" s="1004">
        <v>500</v>
      </c>
      <c r="H527" s="1005">
        <v>381.36</v>
      </c>
      <c r="I527" s="1005">
        <v>400</v>
      </c>
      <c r="J527" s="1005">
        <v>0.79049999999999998</v>
      </c>
      <c r="K527" s="1024">
        <f t="shared" si="256"/>
        <v>0.19688308509894412</v>
      </c>
      <c r="L527" s="1005">
        <v>54060</v>
      </c>
      <c r="M527" s="1005">
        <f t="shared" si="257"/>
        <v>164748</v>
      </c>
      <c r="N527" s="1005">
        <f t="shared" si="258"/>
        <v>0</v>
      </c>
      <c r="O527" s="1005">
        <v>500</v>
      </c>
      <c r="P527" s="1005">
        <v>596.4</v>
      </c>
      <c r="Q527" s="1005">
        <v>596.4</v>
      </c>
      <c r="R527" s="1005">
        <v>0.88239999999999996</v>
      </c>
      <c r="S527" s="1024">
        <f t="shared" si="250"/>
        <v>0.15567193483481534</v>
      </c>
      <c r="T527" s="1005">
        <v>69075</v>
      </c>
      <c r="U527" s="1005">
        <f t="shared" si="259"/>
        <v>266233</v>
      </c>
      <c r="V527" s="1005">
        <f t="shared" si="260"/>
        <v>0</v>
      </c>
      <c r="W527" s="1005">
        <v>500</v>
      </c>
      <c r="X527" s="1005">
        <v>374.4</v>
      </c>
      <c r="Y527" s="1005">
        <v>400</v>
      </c>
      <c r="Z527" s="1005">
        <v>0.95430000000000004</v>
      </c>
      <c r="AA527" s="1024">
        <f t="shared" si="251"/>
        <v>0.25497462606837606</v>
      </c>
      <c r="AB527" s="1005">
        <v>68733</v>
      </c>
      <c r="AC527" s="1005">
        <f t="shared" si="261"/>
        <v>161741</v>
      </c>
      <c r="AD527" s="1005">
        <f t="shared" si="262"/>
        <v>0</v>
      </c>
      <c r="AE527" s="1005">
        <v>500</v>
      </c>
      <c r="AF527" s="1005">
        <v>402</v>
      </c>
      <c r="AG527" s="1005">
        <v>402</v>
      </c>
      <c r="AH527" s="1005">
        <v>0.9425</v>
      </c>
      <c r="AI527" s="1024">
        <f t="shared" si="252"/>
        <v>0.30768536350505538</v>
      </c>
      <c r="AJ527" s="1005">
        <v>92025</v>
      </c>
      <c r="AK527" s="1005">
        <f t="shared" si="263"/>
        <v>179453</v>
      </c>
      <c r="AL527" s="1005">
        <f t="shared" si="264"/>
        <v>0</v>
      </c>
      <c r="AM527" s="1005">
        <v>500</v>
      </c>
      <c r="AN527" s="1005">
        <v>475.92</v>
      </c>
      <c r="AO527" s="1005">
        <v>475.92</v>
      </c>
      <c r="AP527" s="1005">
        <v>0.82850000000000001</v>
      </c>
      <c r="AQ527" s="1024">
        <f t="shared" si="253"/>
        <v>0.42787246704515258</v>
      </c>
      <c r="AR527" s="1005">
        <v>151503</v>
      </c>
      <c r="AS527" s="1005">
        <f t="shared" si="265"/>
        <v>212451</v>
      </c>
      <c r="AT527" s="1005">
        <f t="shared" si="266"/>
        <v>0</v>
      </c>
      <c r="AU527" s="1005">
        <v>500</v>
      </c>
      <c r="AV527" s="1005">
        <v>509.52</v>
      </c>
      <c r="AW527" s="1005">
        <v>509.52</v>
      </c>
      <c r="AX527" s="1005">
        <v>0.91169999999999995</v>
      </c>
      <c r="AY527" s="1024">
        <f t="shared" si="254"/>
        <v>0.41259420631182292</v>
      </c>
      <c r="AZ527" s="1005">
        <v>151362</v>
      </c>
      <c r="BA527" s="1005">
        <f t="shared" si="267"/>
        <v>220113</v>
      </c>
      <c r="BB527" s="1005">
        <f t="shared" si="268"/>
        <v>0</v>
      </c>
      <c r="BC527" s="1005">
        <v>500</v>
      </c>
      <c r="BD527" s="1005">
        <v>444.24</v>
      </c>
      <c r="BE527" s="1005">
        <v>444.24</v>
      </c>
      <c r="BF527" s="1005">
        <v>0.87570000000000003</v>
      </c>
      <c r="BG527" s="1024">
        <f t="shared" si="255"/>
        <v>0.40260858704681574</v>
      </c>
      <c r="BH527" s="1005">
        <v>133068</v>
      </c>
      <c r="BI527" s="1005">
        <f t="shared" si="269"/>
        <v>198309</v>
      </c>
      <c r="BJ527" s="1005">
        <f t="shared" si="270"/>
        <v>0</v>
      </c>
    </row>
    <row r="528" spans="1:62">
      <c r="A528" s="569" t="s">
        <v>2856</v>
      </c>
      <c r="B528" s="1004">
        <v>522</v>
      </c>
      <c r="C528" s="1005" t="s">
        <v>1678</v>
      </c>
      <c r="D528" s="1005" t="s">
        <v>2203</v>
      </c>
      <c r="E528" s="1004" t="s">
        <v>1274</v>
      </c>
      <c r="F528" s="1005" t="s">
        <v>55</v>
      </c>
      <c r="G528" s="1004">
        <v>500</v>
      </c>
      <c r="H528" s="1005">
        <v>180.96</v>
      </c>
      <c r="I528" s="1005">
        <v>400</v>
      </c>
      <c r="J528" s="1005">
        <v>0.9738</v>
      </c>
      <c r="K528" s="1024">
        <f t="shared" si="256"/>
        <v>0.28747144857058649</v>
      </c>
      <c r="L528" s="1005">
        <v>37455</v>
      </c>
      <c r="M528" s="1005">
        <f t="shared" si="257"/>
        <v>78175</v>
      </c>
      <c r="N528" s="1005">
        <f t="shared" si="258"/>
        <v>0</v>
      </c>
      <c r="O528" s="1005">
        <v>500</v>
      </c>
      <c r="P528" s="1005">
        <v>168.48</v>
      </c>
      <c r="Q528" s="1005">
        <v>400</v>
      </c>
      <c r="R528" s="1005">
        <v>0.96870000000000001</v>
      </c>
      <c r="S528" s="1024">
        <f t="shared" si="250"/>
        <v>0.29713012743926726</v>
      </c>
      <c r="T528" s="1005">
        <v>37245</v>
      </c>
      <c r="U528" s="1005">
        <f t="shared" si="259"/>
        <v>75209</v>
      </c>
      <c r="V528" s="1005">
        <f t="shared" si="260"/>
        <v>0</v>
      </c>
      <c r="W528" s="1005">
        <v>500</v>
      </c>
      <c r="X528" s="1005">
        <v>177.84</v>
      </c>
      <c r="Y528" s="1005">
        <v>400</v>
      </c>
      <c r="Z528" s="1005">
        <v>0.96619999999999995</v>
      </c>
      <c r="AA528" s="1024">
        <f t="shared" si="251"/>
        <v>0.23316839106312789</v>
      </c>
      <c r="AB528" s="1005">
        <v>29856</v>
      </c>
      <c r="AC528" s="1005">
        <f t="shared" si="261"/>
        <v>76827</v>
      </c>
      <c r="AD528" s="1005">
        <f t="shared" si="262"/>
        <v>0</v>
      </c>
      <c r="AE528" s="1005">
        <v>500</v>
      </c>
      <c r="AF528" s="1005">
        <v>189.84</v>
      </c>
      <c r="AG528" s="1005">
        <v>400</v>
      </c>
      <c r="AH528" s="1005">
        <v>0.96330000000000005</v>
      </c>
      <c r="AI528" s="1024">
        <f t="shared" si="252"/>
        <v>0.18778546959748788</v>
      </c>
      <c r="AJ528" s="1005">
        <v>26523</v>
      </c>
      <c r="AK528" s="1005">
        <f t="shared" si="263"/>
        <v>84745</v>
      </c>
      <c r="AL528" s="1005">
        <f t="shared" si="264"/>
        <v>0</v>
      </c>
      <c r="AM528" s="1005">
        <v>500</v>
      </c>
      <c r="AN528" s="1005">
        <v>130.56</v>
      </c>
      <c r="AO528" s="1005">
        <v>400</v>
      </c>
      <c r="AP528" s="1005">
        <v>0.96679999999999999</v>
      </c>
      <c r="AQ528" s="1024">
        <f t="shared" si="253"/>
        <v>0.31835566888045541</v>
      </c>
      <c r="AR528" s="1005">
        <v>30924</v>
      </c>
      <c r="AS528" s="1005">
        <f t="shared" si="265"/>
        <v>58282</v>
      </c>
      <c r="AT528" s="1005">
        <f t="shared" si="266"/>
        <v>0</v>
      </c>
      <c r="AU528" s="1005">
        <v>500</v>
      </c>
      <c r="AV528" s="1005">
        <v>182.64</v>
      </c>
      <c r="AW528" s="1005">
        <v>400</v>
      </c>
      <c r="AX528" s="1005">
        <v>0.97909999999999997</v>
      </c>
      <c r="AY528" s="1024">
        <f t="shared" si="254"/>
        <v>0.30597532486494383</v>
      </c>
      <c r="AZ528" s="1005">
        <v>40236</v>
      </c>
      <c r="BA528" s="1005">
        <f t="shared" si="267"/>
        <v>78900</v>
      </c>
      <c r="BB528" s="1005">
        <f t="shared" si="268"/>
        <v>0</v>
      </c>
      <c r="BC528" s="1005">
        <v>500</v>
      </c>
      <c r="BD528" s="1005">
        <v>192.96</v>
      </c>
      <c r="BE528" s="1005">
        <v>400</v>
      </c>
      <c r="BF528" s="1005">
        <v>0.97840000000000005</v>
      </c>
      <c r="BG528" s="1024">
        <f t="shared" si="255"/>
        <v>0.34962536109773706</v>
      </c>
      <c r="BH528" s="1005">
        <v>50193</v>
      </c>
      <c r="BI528" s="1005">
        <f t="shared" si="269"/>
        <v>86137</v>
      </c>
      <c r="BJ528" s="1005">
        <f t="shared" si="270"/>
        <v>0</v>
      </c>
    </row>
    <row r="529" spans="1:62">
      <c r="A529" s="569" t="s">
        <v>2857</v>
      </c>
      <c r="B529" s="1004">
        <v>523</v>
      </c>
      <c r="C529" s="1005" t="s">
        <v>19</v>
      </c>
      <c r="D529" s="1005" t="s">
        <v>2050</v>
      </c>
      <c r="E529" s="1004" t="s">
        <v>1274</v>
      </c>
      <c r="F529" s="1005" t="s">
        <v>55</v>
      </c>
      <c r="G529" s="1004">
        <v>500</v>
      </c>
      <c r="H529" s="1005">
        <v>214</v>
      </c>
      <c r="I529" s="1005">
        <v>500</v>
      </c>
      <c r="J529" s="1005">
        <v>0.99009999999999998</v>
      </c>
      <c r="K529" s="1024">
        <f t="shared" si="256"/>
        <v>0.59456126687435096</v>
      </c>
      <c r="L529" s="1005">
        <v>91610</v>
      </c>
      <c r="M529" s="1005">
        <f t="shared" si="257"/>
        <v>92448</v>
      </c>
      <c r="N529" s="1005">
        <f t="shared" si="258"/>
        <v>0</v>
      </c>
      <c r="O529" s="1005">
        <v>500</v>
      </c>
      <c r="P529" s="1005">
        <v>220.8</v>
      </c>
      <c r="Q529" s="1005">
        <v>500</v>
      </c>
      <c r="R529" s="1005">
        <v>0.98180000000000001</v>
      </c>
      <c r="S529" s="1024">
        <f t="shared" si="250"/>
        <v>0.59284663783699543</v>
      </c>
      <c r="T529" s="1005">
        <v>97390</v>
      </c>
      <c r="U529" s="1005">
        <f t="shared" si="259"/>
        <v>98565</v>
      </c>
      <c r="V529" s="1005">
        <f t="shared" si="260"/>
        <v>0</v>
      </c>
      <c r="W529" s="1005">
        <v>500</v>
      </c>
      <c r="X529" s="1005">
        <v>227.2</v>
      </c>
      <c r="Y529" s="1005">
        <v>500</v>
      </c>
      <c r="Z529" s="1005">
        <v>0.98340000000000005</v>
      </c>
      <c r="AA529" s="1024">
        <f t="shared" si="251"/>
        <v>0.58410357981220662</v>
      </c>
      <c r="AB529" s="1005">
        <v>95550</v>
      </c>
      <c r="AC529" s="1005">
        <f t="shared" si="261"/>
        <v>98150</v>
      </c>
      <c r="AD529" s="1005">
        <f t="shared" si="262"/>
        <v>0</v>
      </c>
      <c r="AE529" s="1005">
        <v>500</v>
      </c>
      <c r="AF529" s="1005">
        <v>230.4</v>
      </c>
      <c r="AG529" s="1005">
        <v>500</v>
      </c>
      <c r="AH529" s="1005">
        <v>0.97789999999999999</v>
      </c>
      <c r="AI529" s="1024">
        <f t="shared" si="252"/>
        <v>0.51701225545101548</v>
      </c>
      <c r="AJ529" s="1005">
        <v>88625</v>
      </c>
      <c r="AK529" s="1005">
        <f t="shared" si="263"/>
        <v>102851</v>
      </c>
      <c r="AL529" s="1005">
        <f t="shared" si="264"/>
        <v>0</v>
      </c>
      <c r="AM529" s="1005">
        <v>500</v>
      </c>
      <c r="AN529" s="1005">
        <v>221.6</v>
      </c>
      <c r="AO529" s="1005">
        <v>500</v>
      </c>
      <c r="AP529" s="1005">
        <v>0.97040000000000004</v>
      </c>
      <c r="AQ529" s="1024">
        <f t="shared" si="253"/>
        <v>0.50639775241644347</v>
      </c>
      <c r="AR529" s="1005">
        <v>83490</v>
      </c>
      <c r="AS529" s="1005">
        <f t="shared" si="265"/>
        <v>98922</v>
      </c>
      <c r="AT529" s="1005">
        <f t="shared" si="266"/>
        <v>0</v>
      </c>
      <c r="AU529" s="1005">
        <v>500</v>
      </c>
      <c r="AV529" s="1005">
        <v>226</v>
      </c>
      <c r="AW529" s="1005">
        <v>500</v>
      </c>
      <c r="AX529" s="1005">
        <v>0.97519999999999996</v>
      </c>
      <c r="AY529" s="1024">
        <f t="shared" si="254"/>
        <v>0.52329154375614551</v>
      </c>
      <c r="AZ529" s="1005">
        <v>85150</v>
      </c>
      <c r="BA529" s="1005">
        <f t="shared" si="267"/>
        <v>97632</v>
      </c>
      <c r="BB529" s="1005">
        <f t="shared" si="268"/>
        <v>0</v>
      </c>
      <c r="BC529" s="1005">
        <v>500</v>
      </c>
      <c r="BD529" s="1005">
        <v>215.2</v>
      </c>
      <c r="BE529" s="1005">
        <v>500</v>
      </c>
      <c r="BF529" s="1005">
        <v>0.96989999999999998</v>
      </c>
      <c r="BG529" s="1024">
        <f t="shared" si="255"/>
        <v>0.54700303793420479</v>
      </c>
      <c r="BH529" s="1005">
        <v>87580</v>
      </c>
      <c r="BI529" s="1005">
        <f t="shared" si="269"/>
        <v>96065</v>
      </c>
      <c r="BJ529" s="1005">
        <f t="shared" si="270"/>
        <v>0</v>
      </c>
    </row>
    <row r="530" spans="1:62">
      <c r="A530" s="569" t="s">
        <v>2858</v>
      </c>
      <c r="B530" s="1004">
        <v>524</v>
      </c>
      <c r="C530" s="1005" t="s">
        <v>57</v>
      </c>
      <c r="D530" s="1005" t="s">
        <v>2011</v>
      </c>
      <c r="E530" s="1004" t="s">
        <v>1274</v>
      </c>
      <c r="F530" s="1005" t="s">
        <v>55</v>
      </c>
      <c r="G530" s="1004">
        <v>500</v>
      </c>
      <c r="H530" s="1005">
        <v>153.6</v>
      </c>
      <c r="I530" s="1005">
        <v>400</v>
      </c>
      <c r="J530" s="1005">
        <v>0.99980000000000002</v>
      </c>
      <c r="K530" s="1024">
        <f t="shared" si="256"/>
        <v>0.3940158420138889</v>
      </c>
      <c r="L530" s="1005">
        <v>43575</v>
      </c>
      <c r="M530" s="1005">
        <f t="shared" si="257"/>
        <v>66355</v>
      </c>
      <c r="N530" s="1005">
        <f t="shared" si="258"/>
        <v>0</v>
      </c>
      <c r="O530" s="1005">
        <v>500</v>
      </c>
      <c r="P530" s="1005">
        <v>368.4</v>
      </c>
      <c r="Q530" s="1005">
        <v>400</v>
      </c>
      <c r="R530" s="1005">
        <v>0.99980000000000002</v>
      </c>
      <c r="S530" s="1024">
        <f t="shared" si="250"/>
        <v>0.17778857716600704</v>
      </c>
      <c r="T530" s="1005">
        <v>48730</v>
      </c>
      <c r="U530" s="1005">
        <f t="shared" si="259"/>
        <v>164454</v>
      </c>
      <c r="V530" s="1005">
        <f t="shared" si="260"/>
        <v>0</v>
      </c>
      <c r="W530" s="1005">
        <v>500</v>
      </c>
      <c r="X530" s="1005">
        <v>226</v>
      </c>
      <c r="Y530" s="1005">
        <v>400</v>
      </c>
      <c r="Z530" s="1005">
        <v>1</v>
      </c>
      <c r="AA530" s="1024">
        <f t="shared" si="251"/>
        <v>0.26459562438544737</v>
      </c>
      <c r="AB530" s="1005">
        <v>43055</v>
      </c>
      <c r="AC530" s="1005">
        <f t="shared" si="261"/>
        <v>97632</v>
      </c>
      <c r="AD530" s="1005">
        <f t="shared" si="262"/>
        <v>0</v>
      </c>
      <c r="AE530" s="1005">
        <v>500</v>
      </c>
      <c r="AF530" s="1005">
        <v>167.6</v>
      </c>
      <c r="AG530" s="1005">
        <v>400</v>
      </c>
      <c r="AH530" s="1005">
        <v>0.99980000000000002</v>
      </c>
      <c r="AI530" s="1024">
        <f t="shared" si="252"/>
        <v>0.33910905381476636</v>
      </c>
      <c r="AJ530" s="1005">
        <v>42285</v>
      </c>
      <c r="AK530" s="1005">
        <f t="shared" si="263"/>
        <v>74817</v>
      </c>
      <c r="AL530" s="1005">
        <f t="shared" si="264"/>
        <v>0</v>
      </c>
      <c r="AM530" s="1005">
        <v>500</v>
      </c>
      <c r="AN530" s="1005">
        <v>166.4</v>
      </c>
      <c r="AO530" s="1005">
        <v>400</v>
      </c>
      <c r="AP530" s="1005">
        <v>0.99409999999999998</v>
      </c>
      <c r="AQ530" s="1024">
        <f t="shared" si="253"/>
        <v>0.26106286186931349</v>
      </c>
      <c r="AR530" s="1005">
        <v>32320</v>
      </c>
      <c r="AS530" s="1005">
        <f t="shared" si="265"/>
        <v>74281</v>
      </c>
      <c r="AT530" s="1005">
        <f t="shared" si="266"/>
        <v>0</v>
      </c>
      <c r="AU530" s="1005">
        <v>500</v>
      </c>
      <c r="AV530" s="1005">
        <v>172.8</v>
      </c>
      <c r="AW530" s="1005">
        <v>400</v>
      </c>
      <c r="AX530" s="1005">
        <v>0.77900000000000003</v>
      </c>
      <c r="AY530" s="1024">
        <f t="shared" si="254"/>
        <v>0.53501961162551437</v>
      </c>
      <c r="AZ530" s="1005">
        <v>66565</v>
      </c>
      <c r="BA530" s="1005">
        <f t="shared" si="267"/>
        <v>74650</v>
      </c>
      <c r="BB530" s="1005">
        <f t="shared" si="268"/>
        <v>0</v>
      </c>
      <c r="BC530" s="1005">
        <v>500</v>
      </c>
      <c r="BD530" s="1005">
        <v>190.8</v>
      </c>
      <c r="BE530" s="1005">
        <v>400</v>
      </c>
      <c r="BF530" s="1005">
        <v>0.58779999999999999</v>
      </c>
      <c r="BG530" s="1024">
        <f t="shared" si="255"/>
        <v>0.49452221545952524</v>
      </c>
      <c r="BH530" s="1005">
        <v>70200</v>
      </c>
      <c r="BI530" s="1005">
        <f t="shared" si="269"/>
        <v>85173</v>
      </c>
      <c r="BJ530" s="1005">
        <f t="shared" si="270"/>
        <v>0</v>
      </c>
    </row>
    <row r="531" spans="1:62">
      <c r="A531" s="569" t="s">
        <v>2859</v>
      </c>
      <c r="B531" s="1004">
        <v>525</v>
      </c>
      <c r="C531" s="1005" t="s">
        <v>2206</v>
      </c>
      <c r="D531" s="1005" t="s">
        <v>2011</v>
      </c>
      <c r="E531" s="1004" t="s">
        <v>1274</v>
      </c>
      <c r="F531" s="1005" t="s">
        <v>55</v>
      </c>
      <c r="G531" s="1004">
        <v>500</v>
      </c>
      <c r="H531" s="1005">
        <v>76.8</v>
      </c>
      <c r="I531" s="1005">
        <v>400</v>
      </c>
      <c r="J531" s="1005">
        <v>0.98129999999999995</v>
      </c>
      <c r="K531" s="1024">
        <f t="shared" si="256"/>
        <v>0.51605902777777779</v>
      </c>
      <c r="L531" s="1005">
        <v>28536</v>
      </c>
      <c r="M531" s="1005">
        <f t="shared" si="257"/>
        <v>33178</v>
      </c>
      <c r="N531" s="1005">
        <f t="shared" si="258"/>
        <v>0</v>
      </c>
      <c r="O531" s="1005">
        <v>500</v>
      </c>
      <c r="P531" s="1005">
        <v>84.87</v>
      </c>
      <c r="Q531" s="1005">
        <v>400</v>
      </c>
      <c r="R531" s="1005">
        <v>0.97929999999999995</v>
      </c>
      <c r="S531" s="1024">
        <f t="shared" si="250"/>
        <v>0.4120153403497569</v>
      </c>
      <c r="T531" s="1005">
        <v>26016</v>
      </c>
      <c r="U531" s="1005">
        <f t="shared" si="259"/>
        <v>37886</v>
      </c>
      <c r="V531" s="1005">
        <f t="shared" si="260"/>
        <v>0</v>
      </c>
      <c r="W531" s="1005">
        <v>500</v>
      </c>
      <c r="X531" s="1005">
        <v>78.39</v>
      </c>
      <c r="Y531" s="1005">
        <v>400</v>
      </c>
      <c r="Z531" s="1005">
        <v>0.97030000000000005</v>
      </c>
      <c r="AA531" s="1024">
        <f t="shared" si="251"/>
        <v>0.43043330356763193</v>
      </c>
      <c r="AB531" s="1005">
        <v>24294</v>
      </c>
      <c r="AC531" s="1005">
        <f t="shared" si="261"/>
        <v>33864</v>
      </c>
      <c r="AD531" s="1005">
        <f t="shared" si="262"/>
        <v>0</v>
      </c>
      <c r="AE531" s="1005">
        <v>500</v>
      </c>
      <c r="AF531" s="1005">
        <v>54.96</v>
      </c>
      <c r="AG531" s="1005">
        <v>400</v>
      </c>
      <c r="AH531" s="1005">
        <v>0.95140000000000002</v>
      </c>
      <c r="AI531" s="1024">
        <f t="shared" si="252"/>
        <v>0.43235256139362355</v>
      </c>
      <c r="AJ531" s="1005">
        <v>17679</v>
      </c>
      <c r="AK531" s="1005">
        <f t="shared" si="263"/>
        <v>24534</v>
      </c>
      <c r="AL531" s="1005">
        <f t="shared" si="264"/>
        <v>0</v>
      </c>
      <c r="AM531" s="1005">
        <v>500</v>
      </c>
      <c r="AN531" s="1005">
        <v>68.400000000000006</v>
      </c>
      <c r="AO531" s="1005">
        <v>400</v>
      </c>
      <c r="AP531" s="1005">
        <v>0.96609999999999996</v>
      </c>
      <c r="AQ531" s="1024">
        <f t="shared" si="253"/>
        <v>0.53020656479909445</v>
      </c>
      <c r="AR531" s="1005">
        <v>26982</v>
      </c>
      <c r="AS531" s="1005">
        <f t="shared" si="265"/>
        <v>30534</v>
      </c>
      <c r="AT531" s="1005">
        <f t="shared" si="266"/>
        <v>0</v>
      </c>
      <c r="AU531" s="1005">
        <v>500</v>
      </c>
      <c r="AV531" s="1005">
        <v>62.16</v>
      </c>
      <c r="AW531" s="1005">
        <v>400</v>
      </c>
      <c r="AX531" s="1005">
        <v>0.98560000000000003</v>
      </c>
      <c r="AY531" s="1024">
        <f t="shared" si="254"/>
        <v>0.67031317031317039</v>
      </c>
      <c r="AZ531" s="1005">
        <v>30000</v>
      </c>
      <c r="BA531" s="1005">
        <f t="shared" si="267"/>
        <v>26853</v>
      </c>
      <c r="BB531" s="1005">
        <f t="shared" si="268"/>
        <v>3147</v>
      </c>
      <c r="BC531" s="1005">
        <v>500</v>
      </c>
      <c r="BD531" s="1005">
        <v>62.16</v>
      </c>
      <c r="BE531" s="1005">
        <v>400</v>
      </c>
      <c r="BF531" s="1005">
        <v>0.98170000000000002</v>
      </c>
      <c r="BG531" s="1024">
        <f t="shared" si="255"/>
        <v>0.70006642587287748</v>
      </c>
      <c r="BH531" s="1005">
        <v>32376</v>
      </c>
      <c r="BI531" s="1005">
        <f t="shared" si="269"/>
        <v>27748</v>
      </c>
      <c r="BJ531" s="1005">
        <f t="shared" si="270"/>
        <v>4628</v>
      </c>
    </row>
    <row r="532" spans="1:62">
      <c r="A532" s="569" t="s">
        <v>2860</v>
      </c>
      <c r="B532" s="1004">
        <v>526</v>
      </c>
      <c r="C532" s="1005" t="s">
        <v>2012</v>
      </c>
      <c r="D532" s="1005" t="s">
        <v>2050</v>
      </c>
      <c r="E532" s="1004" t="s">
        <v>1274</v>
      </c>
      <c r="F532" s="1005" t="s">
        <v>55</v>
      </c>
      <c r="G532" s="1004">
        <v>500</v>
      </c>
      <c r="H532" s="1005">
        <v>250.4</v>
      </c>
      <c r="I532" s="1005">
        <v>500</v>
      </c>
      <c r="J532" s="1005">
        <v>0.95879999999999999</v>
      </c>
      <c r="K532" s="1024">
        <f t="shared" si="256"/>
        <v>0.38399671636492722</v>
      </c>
      <c r="L532" s="1005">
        <v>69230</v>
      </c>
      <c r="M532" s="1005">
        <f t="shared" si="257"/>
        <v>108173</v>
      </c>
      <c r="N532" s="1005">
        <f t="shared" si="258"/>
        <v>0</v>
      </c>
      <c r="O532" s="1005">
        <v>500</v>
      </c>
      <c r="P532" s="1005">
        <v>182.4</v>
      </c>
      <c r="Q532" s="1005">
        <v>500</v>
      </c>
      <c r="R532" s="1005">
        <v>0.94499999999999995</v>
      </c>
      <c r="S532" s="1024">
        <f t="shared" si="250"/>
        <v>0.5199490662139219</v>
      </c>
      <c r="T532" s="1005">
        <v>70560</v>
      </c>
      <c r="U532" s="1005">
        <f t="shared" si="259"/>
        <v>81423</v>
      </c>
      <c r="V532" s="1005">
        <f t="shared" si="260"/>
        <v>0</v>
      </c>
      <c r="W532" s="1005">
        <v>500</v>
      </c>
      <c r="X532" s="1005">
        <v>211.2</v>
      </c>
      <c r="Y532" s="1005">
        <v>500</v>
      </c>
      <c r="Z532" s="1005">
        <v>0.94179999999999997</v>
      </c>
      <c r="AA532" s="1024">
        <f t="shared" si="251"/>
        <v>0.45204650673400676</v>
      </c>
      <c r="AB532" s="1005">
        <v>68740</v>
      </c>
      <c r="AC532" s="1005">
        <f t="shared" si="261"/>
        <v>91238</v>
      </c>
      <c r="AD532" s="1005">
        <f t="shared" si="262"/>
        <v>0</v>
      </c>
      <c r="AE532" s="1005">
        <v>500</v>
      </c>
      <c r="AF532" s="1005">
        <v>149.6</v>
      </c>
      <c r="AG532" s="1005">
        <v>500</v>
      </c>
      <c r="AH532" s="1005">
        <v>0.9294</v>
      </c>
      <c r="AI532" s="1024">
        <f t="shared" si="252"/>
        <v>0.47123871542751999</v>
      </c>
      <c r="AJ532" s="1005">
        <v>52450</v>
      </c>
      <c r="AK532" s="1005">
        <f t="shared" si="263"/>
        <v>66781</v>
      </c>
      <c r="AL532" s="1005">
        <f t="shared" si="264"/>
        <v>0</v>
      </c>
      <c r="AM532" s="1005">
        <v>500</v>
      </c>
      <c r="AN532" s="1005">
        <v>194.4</v>
      </c>
      <c r="AO532" s="1005">
        <v>500</v>
      </c>
      <c r="AP532" s="1005">
        <v>0.92659999999999998</v>
      </c>
      <c r="AQ532" s="1024">
        <f t="shared" si="253"/>
        <v>0.36105026771096066</v>
      </c>
      <c r="AR532" s="1005">
        <v>52220</v>
      </c>
      <c r="AS532" s="1005">
        <f t="shared" si="265"/>
        <v>86780</v>
      </c>
      <c r="AT532" s="1005">
        <f t="shared" si="266"/>
        <v>0</v>
      </c>
      <c r="AU532" s="1005">
        <v>500</v>
      </c>
      <c r="AV532" s="1005">
        <v>356.8</v>
      </c>
      <c r="AW532" s="1005">
        <v>500</v>
      </c>
      <c r="AX532" s="1005">
        <v>0.9274</v>
      </c>
      <c r="AY532" s="1024">
        <f t="shared" si="254"/>
        <v>0.20724339810662681</v>
      </c>
      <c r="AZ532" s="1005">
        <v>53240</v>
      </c>
      <c r="BA532" s="1005">
        <f t="shared" si="267"/>
        <v>154138</v>
      </c>
      <c r="BB532" s="1005">
        <f t="shared" si="268"/>
        <v>0</v>
      </c>
      <c r="BC532" s="1005">
        <v>500</v>
      </c>
      <c r="BD532" s="1005">
        <v>155.19999999999999</v>
      </c>
      <c r="BE532" s="1005">
        <v>500</v>
      </c>
      <c r="BF532" s="1005">
        <v>0.94089999999999996</v>
      </c>
      <c r="BG532" s="1024">
        <f t="shared" si="255"/>
        <v>0.39170754350958875</v>
      </c>
      <c r="BH532" s="1005">
        <v>45230</v>
      </c>
      <c r="BI532" s="1005">
        <f t="shared" si="269"/>
        <v>69281</v>
      </c>
      <c r="BJ532" s="1005">
        <f t="shared" si="270"/>
        <v>0</v>
      </c>
    </row>
    <row r="533" spans="1:62">
      <c r="A533" s="569" t="s">
        <v>2861</v>
      </c>
      <c r="B533" s="1004">
        <v>527</v>
      </c>
      <c r="C533" s="1005" t="s">
        <v>1610</v>
      </c>
      <c r="D533" s="1005" t="s">
        <v>2011</v>
      </c>
      <c r="E533" s="1004" t="s">
        <v>1274</v>
      </c>
      <c r="F533" s="1005" t="s">
        <v>55</v>
      </c>
      <c r="G533" s="1004">
        <v>506</v>
      </c>
      <c r="H533" s="1005">
        <v>501.36</v>
      </c>
      <c r="I533" s="1005">
        <v>501.36</v>
      </c>
      <c r="J533" s="1005">
        <v>0.99560000000000004</v>
      </c>
      <c r="K533" s="1024">
        <f t="shared" si="256"/>
        <v>0.68203652731237696</v>
      </c>
      <c r="L533" s="1005">
        <v>246201</v>
      </c>
      <c r="M533" s="1005">
        <f t="shared" si="257"/>
        <v>216588</v>
      </c>
      <c r="N533" s="1005">
        <f t="shared" si="258"/>
        <v>29613</v>
      </c>
      <c r="O533" s="1005">
        <v>506</v>
      </c>
      <c r="P533" s="1005">
        <v>443.04</v>
      </c>
      <c r="Q533" s="1005">
        <v>443.04</v>
      </c>
      <c r="R533" s="1005">
        <v>0.99529999999999996</v>
      </c>
      <c r="S533" s="1024">
        <f t="shared" si="250"/>
        <v>0.5383807185545032</v>
      </c>
      <c r="T533" s="1005">
        <v>177462</v>
      </c>
      <c r="U533" s="1005">
        <f t="shared" si="259"/>
        <v>197773</v>
      </c>
      <c r="V533" s="1005">
        <f t="shared" si="260"/>
        <v>0</v>
      </c>
      <c r="W533" s="1005">
        <v>506</v>
      </c>
      <c r="X533" s="1005">
        <v>477.84</v>
      </c>
      <c r="Y533" s="1005">
        <v>477.84</v>
      </c>
      <c r="Z533" s="1005">
        <v>0.99490000000000001</v>
      </c>
      <c r="AA533" s="1024">
        <f t="shared" si="251"/>
        <v>0.77820679167364248</v>
      </c>
      <c r="AB533" s="1005">
        <v>267738</v>
      </c>
      <c r="AC533" s="1005">
        <f t="shared" si="261"/>
        <v>206427</v>
      </c>
      <c r="AD533" s="1005">
        <f t="shared" si="262"/>
        <v>61311</v>
      </c>
      <c r="AE533" s="1005">
        <v>506</v>
      </c>
      <c r="AF533" s="1005">
        <v>454.8</v>
      </c>
      <c r="AG533" s="1005">
        <v>454.8</v>
      </c>
      <c r="AH533" s="1005">
        <v>0.99360000000000004</v>
      </c>
      <c r="AI533" s="1024">
        <f t="shared" si="252"/>
        <v>0.38840184980282011</v>
      </c>
      <c r="AJ533" s="1005">
        <v>131424</v>
      </c>
      <c r="AK533" s="1005">
        <f t="shared" si="263"/>
        <v>203023</v>
      </c>
      <c r="AL533" s="1005">
        <f t="shared" si="264"/>
        <v>0</v>
      </c>
      <c r="AM533" s="1005">
        <v>506</v>
      </c>
      <c r="AN533" s="1005">
        <v>473.52</v>
      </c>
      <c r="AO533" s="1005">
        <v>473.52</v>
      </c>
      <c r="AP533" s="1005">
        <v>0.99580000000000002</v>
      </c>
      <c r="AQ533" s="1024">
        <f t="shared" si="253"/>
        <v>0.70908542201439873</v>
      </c>
      <c r="AR533" s="1005">
        <v>249810</v>
      </c>
      <c r="AS533" s="1005">
        <f t="shared" si="265"/>
        <v>211379</v>
      </c>
      <c r="AT533" s="1005">
        <f t="shared" si="266"/>
        <v>38431</v>
      </c>
      <c r="AU533" s="1005">
        <v>506</v>
      </c>
      <c r="AV533" s="1005">
        <v>509.04</v>
      </c>
      <c r="AW533" s="1005">
        <v>509.04</v>
      </c>
      <c r="AX533" s="1005">
        <v>0.99560000000000004</v>
      </c>
      <c r="AY533" s="1024">
        <f t="shared" si="254"/>
        <v>0.59122727748965376</v>
      </c>
      <c r="AZ533" s="1005">
        <v>216690</v>
      </c>
      <c r="BA533" s="1005">
        <f t="shared" si="267"/>
        <v>219905</v>
      </c>
      <c r="BB533" s="1005">
        <f t="shared" si="268"/>
        <v>0</v>
      </c>
      <c r="BC533" s="1005">
        <v>506</v>
      </c>
      <c r="BD533" s="1005">
        <v>517.91999999999996</v>
      </c>
      <c r="BE533" s="1005">
        <v>517.91999999999996</v>
      </c>
      <c r="BF533" s="1005">
        <v>0.99390000000000001</v>
      </c>
      <c r="BG533" s="1024">
        <f t="shared" si="255"/>
        <v>0.39435813975505002</v>
      </c>
      <c r="BH533" s="1005">
        <v>151959</v>
      </c>
      <c r="BI533" s="1005">
        <f t="shared" si="269"/>
        <v>231199</v>
      </c>
      <c r="BJ533" s="1005">
        <f t="shared" si="270"/>
        <v>0</v>
      </c>
    </row>
    <row r="534" spans="1:62">
      <c r="A534" s="569" t="s">
        <v>2862</v>
      </c>
      <c r="B534" s="1004">
        <v>528</v>
      </c>
      <c r="C534" s="1005" t="s">
        <v>841</v>
      </c>
      <c r="D534" s="1005" t="s">
        <v>2011</v>
      </c>
      <c r="E534" s="1004" t="s">
        <v>1274</v>
      </c>
      <c r="F534" s="1005" t="s">
        <v>55</v>
      </c>
      <c r="G534" s="1004">
        <v>536</v>
      </c>
      <c r="H534" s="1005">
        <v>62.4</v>
      </c>
      <c r="I534" s="1005">
        <v>428.8</v>
      </c>
      <c r="J534" s="1005">
        <v>0.98160000000000003</v>
      </c>
      <c r="K534" s="1024">
        <f t="shared" si="256"/>
        <v>0.37927350427350426</v>
      </c>
      <c r="L534" s="1005">
        <v>17040</v>
      </c>
      <c r="M534" s="1005">
        <f t="shared" si="257"/>
        <v>26957</v>
      </c>
      <c r="N534" s="1005">
        <f t="shared" si="258"/>
        <v>0</v>
      </c>
      <c r="O534" s="1005">
        <v>536</v>
      </c>
      <c r="P534" s="1005">
        <v>56.4</v>
      </c>
      <c r="Q534" s="1005">
        <v>428.8</v>
      </c>
      <c r="R534" s="1005">
        <v>0.98770000000000002</v>
      </c>
      <c r="S534" s="1024">
        <f t="shared" si="250"/>
        <v>0.30470716083276139</v>
      </c>
      <c r="T534" s="1005">
        <v>12786</v>
      </c>
      <c r="U534" s="1005">
        <f t="shared" si="259"/>
        <v>25177</v>
      </c>
      <c r="V534" s="1005">
        <f t="shared" si="260"/>
        <v>0</v>
      </c>
      <c r="W534" s="1005">
        <v>536</v>
      </c>
      <c r="X534" s="1005">
        <v>58.8</v>
      </c>
      <c r="Y534" s="1005">
        <v>428.8</v>
      </c>
      <c r="Z534" s="1005">
        <v>0.98709999999999998</v>
      </c>
      <c r="AA534" s="1024">
        <f t="shared" si="251"/>
        <v>0.35232426303854875</v>
      </c>
      <c r="AB534" s="1005">
        <v>14916</v>
      </c>
      <c r="AC534" s="1005">
        <f t="shared" si="261"/>
        <v>25402</v>
      </c>
      <c r="AD534" s="1005">
        <f t="shared" si="262"/>
        <v>0</v>
      </c>
      <c r="AE534" s="1005">
        <v>536</v>
      </c>
      <c r="AF534" s="1005">
        <v>61.2</v>
      </c>
      <c r="AG534" s="1005">
        <v>428.8</v>
      </c>
      <c r="AH534" s="1005">
        <v>0.99070000000000003</v>
      </c>
      <c r="AI534" s="1024">
        <f t="shared" si="252"/>
        <v>0.35631456883828799</v>
      </c>
      <c r="AJ534" s="1005">
        <v>16224</v>
      </c>
      <c r="AK534" s="1005">
        <f t="shared" si="263"/>
        <v>27320</v>
      </c>
      <c r="AL534" s="1005">
        <f t="shared" si="264"/>
        <v>0</v>
      </c>
      <c r="AM534" s="1005">
        <v>536</v>
      </c>
      <c r="AN534" s="1005">
        <v>57.6</v>
      </c>
      <c r="AO534" s="1005">
        <v>428.8</v>
      </c>
      <c r="AP534" s="1005">
        <v>0.99</v>
      </c>
      <c r="AQ534" s="1024">
        <f t="shared" si="253"/>
        <v>0.26839717741935482</v>
      </c>
      <c r="AR534" s="1005">
        <v>11502</v>
      </c>
      <c r="AS534" s="1005">
        <f t="shared" si="265"/>
        <v>25713</v>
      </c>
      <c r="AT534" s="1005">
        <f t="shared" si="266"/>
        <v>0</v>
      </c>
      <c r="AU534" s="1005">
        <v>536</v>
      </c>
      <c r="AV534" s="1005">
        <v>57.6</v>
      </c>
      <c r="AW534" s="1005">
        <v>428.8</v>
      </c>
      <c r="AX534" s="1005">
        <v>0.99539999999999995</v>
      </c>
      <c r="AY534" s="1024">
        <f t="shared" si="254"/>
        <v>0.44574652777777779</v>
      </c>
      <c r="AZ534" s="1005">
        <v>18486</v>
      </c>
      <c r="BA534" s="1005">
        <f t="shared" si="267"/>
        <v>24883</v>
      </c>
      <c r="BB534" s="1005">
        <f t="shared" si="268"/>
        <v>0</v>
      </c>
      <c r="BC534" s="1005">
        <v>536</v>
      </c>
      <c r="BD534" s="1005">
        <v>66</v>
      </c>
      <c r="BE534" s="1005">
        <v>428.8</v>
      </c>
      <c r="BF534" s="1005">
        <v>0.99519999999999997</v>
      </c>
      <c r="BG534" s="1024">
        <f t="shared" si="255"/>
        <v>0.38404203323558161</v>
      </c>
      <c r="BH534" s="1005">
        <v>18858</v>
      </c>
      <c r="BI534" s="1005">
        <f t="shared" si="269"/>
        <v>29462</v>
      </c>
      <c r="BJ534" s="1005">
        <f t="shared" si="270"/>
        <v>0</v>
      </c>
    </row>
    <row r="535" spans="1:62">
      <c r="A535" s="569" t="s">
        <v>2863</v>
      </c>
      <c r="B535" s="1004">
        <v>529</v>
      </c>
      <c r="C535" s="1005" t="s">
        <v>1816</v>
      </c>
      <c r="D535" s="1005" t="s">
        <v>2213</v>
      </c>
      <c r="E535" s="1004" t="s">
        <v>1274</v>
      </c>
      <c r="F535" s="1005" t="s">
        <v>55</v>
      </c>
      <c r="G535" s="1004">
        <v>554</v>
      </c>
      <c r="H535" s="1005">
        <v>250.4</v>
      </c>
      <c r="I535" s="1005">
        <v>443.2</v>
      </c>
      <c r="J535" s="1005">
        <v>0.84199999999999997</v>
      </c>
      <c r="K535" s="1024">
        <f t="shared" si="256"/>
        <v>0.10608027156549521</v>
      </c>
      <c r="L535" s="1005">
        <v>19125</v>
      </c>
      <c r="M535" s="1005">
        <f t="shared" si="257"/>
        <v>108173</v>
      </c>
      <c r="N535" s="1005">
        <f t="shared" si="258"/>
        <v>0</v>
      </c>
      <c r="O535" s="1005">
        <v>554</v>
      </c>
      <c r="P535" s="1005">
        <v>220.8</v>
      </c>
      <c r="Q535" s="1005">
        <v>443.2</v>
      </c>
      <c r="R535" s="1005">
        <v>0.84889999999999999</v>
      </c>
      <c r="S535" s="1024">
        <f t="shared" si="250"/>
        <v>4.6750818139317432E-2</v>
      </c>
      <c r="T535" s="1005">
        <v>7680</v>
      </c>
      <c r="U535" s="1005">
        <f t="shared" si="259"/>
        <v>98565</v>
      </c>
      <c r="V535" s="1005">
        <f t="shared" si="260"/>
        <v>0</v>
      </c>
      <c r="W535" s="1005">
        <v>554</v>
      </c>
      <c r="X535" s="1005">
        <v>236</v>
      </c>
      <c r="Y535" s="1005">
        <v>443.2</v>
      </c>
      <c r="Z535" s="1005">
        <v>0.84109999999999996</v>
      </c>
      <c r="AA535" s="1024">
        <f t="shared" si="251"/>
        <v>0.14171374764595104</v>
      </c>
      <c r="AB535" s="1005">
        <v>24080</v>
      </c>
      <c r="AC535" s="1005">
        <f t="shared" si="261"/>
        <v>101952</v>
      </c>
      <c r="AD535" s="1005">
        <f t="shared" si="262"/>
        <v>0</v>
      </c>
      <c r="AE535" s="1005">
        <v>554</v>
      </c>
      <c r="AF535" s="1005">
        <v>260.39999999999998</v>
      </c>
      <c r="AG535" s="1005">
        <v>443.2</v>
      </c>
      <c r="AH535" s="1005">
        <v>0.87160000000000004</v>
      </c>
      <c r="AI535" s="1024">
        <f t="shared" si="252"/>
        <v>7.1178748988322355E-2</v>
      </c>
      <c r="AJ535" s="1005">
        <v>13790</v>
      </c>
      <c r="AK535" s="1005">
        <f t="shared" si="263"/>
        <v>116243</v>
      </c>
      <c r="AL535" s="1005">
        <f t="shared" si="264"/>
        <v>0</v>
      </c>
      <c r="AM535" s="1005">
        <v>554</v>
      </c>
      <c r="AN535" s="1005">
        <v>221.2</v>
      </c>
      <c r="AO535" s="1005">
        <v>443.2</v>
      </c>
      <c r="AP535" s="1005">
        <v>0.85760000000000003</v>
      </c>
      <c r="AQ535" s="1024">
        <f t="shared" si="253"/>
        <v>0.11289836473584944</v>
      </c>
      <c r="AR535" s="1005">
        <v>18580</v>
      </c>
      <c r="AS535" s="1005">
        <f t="shared" si="265"/>
        <v>98744</v>
      </c>
      <c r="AT535" s="1005">
        <f t="shared" si="266"/>
        <v>0</v>
      </c>
      <c r="AU535" s="1005">
        <v>554</v>
      </c>
      <c r="AV535" s="1005">
        <v>220</v>
      </c>
      <c r="AW535" s="1005">
        <v>443.2</v>
      </c>
      <c r="AX535" s="1005">
        <v>0.81889999999999996</v>
      </c>
      <c r="AY535" s="1024">
        <f t="shared" si="254"/>
        <v>7.9861111111111105E-2</v>
      </c>
      <c r="AZ535" s="1005">
        <v>12650</v>
      </c>
      <c r="BA535" s="1005">
        <f t="shared" si="267"/>
        <v>95040</v>
      </c>
      <c r="BB535" s="1005">
        <f t="shared" si="268"/>
        <v>0</v>
      </c>
      <c r="BC535" s="1005">
        <v>554</v>
      </c>
      <c r="BD535" s="1005">
        <v>214</v>
      </c>
      <c r="BE535" s="1005">
        <v>443.2</v>
      </c>
      <c r="BF535" s="1005">
        <v>0.7923</v>
      </c>
      <c r="BG535" s="1024">
        <f t="shared" si="255"/>
        <v>0.11236307908752889</v>
      </c>
      <c r="BH535" s="1005">
        <v>17890</v>
      </c>
      <c r="BI535" s="1005">
        <f t="shared" si="269"/>
        <v>95530</v>
      </c>
      <c r="BJ535" s="1005">
        <f t="shared" si="270"/>
        <v>0</v>
      </c>
    </row>
    <row r="536" spans="1:62">
      <c r="A536" s="569" t="s">
        <v>2864</v>
      </c>
      <c r="B536" s="1004">
        <v>530</v>
      </c>
      <c r="C536" s="1005" t="s">
        <v>2296</v>
      </c>
      <c r="D536" s="1005" t="s">
        <v>2011</v>
      </c>
      <c r="E536" s="1004" t="s">
        <v>1274</v>
      </c>
      <c r="F536" s="1005" t="s">
        <v>55</v>
      </c>
      <c r="G536" s="1004">
        <v>555</v>
      </c>
      <c r="H536" s="1005">
        <v>301.44</v>
      </c>
      <c r="I536" s="1005">
        <v>444</v>
      </c>
      <c r="J536" s="1005">
        <v>0.73550000000000004</v>
      </c>
      <c r="K536" s="1024">
        <f t="shared" si="256"/>
        <v>0.34335191082802552</v>
      </c>
      <c r="L536" s="1005">
        <v>74520</v>
      </c>
      <c r="M536" s="1005">
        <f t="shared" si="257"/>
        <v>130222</v>
      </c>
      <c r="N536" s="1005">
        <f t="shared" si="258"/>
        <v>0</v>
      </c>
      <c r="O536" s="1005">
        <v>555</v>
      </c>
      <c r="P536" s="1005">
        <v>301.44</v>
      </c>
      <c r="Q536" s="1005">
        <v>444</v>
      </c>
      <c r="R536" s="1005">
        <v>0.7802</v>
      </c>
      <c r="S536" s="1024">
        <f t="shared" si="250"/>
        <v>0.32387550510239027</v>
      </c>
      <c r="T536" s="1005">
        <v>72636</v>
      </c>
      <c r="U536" s="1005">
        <f t="shared" si="259"/>
        <v>134563</v>
      </c>
      <c r="V536" s="1005">
        <f t="shared" si="260"/>
        <v>0</v>
      </c>
      <c r="W536" s="1005">
        <v>555</v>
      </c>
      <c r="X536" s="1005">
        <v>362.88</v>
      </c>
      <c r="Y536" s="1005">
        <v>444</v>
      </c>
      <c r="Z536" s="1005">
        <v>0.80179999999999996</v>
      </c>
      <c r="AA536" s="1024">
        <f t="shared" si="251"/>
        <v>0.33486735743680185</v>
      </c>
      <c r="AB536" s="1005">
        <v>87492</v>
      </c>
      <c r="AC536" s="1005">
        <f t="shared" si="261"/>
        <v>156764</v>
      </c>
      <c r="AD536" s="1005">
        <f t="shared" si="262"/>
        <v>0</v>
      </c>
      <c r="AE536" s="1005">
        <v>555</v>
      </c>
      <c r="AF536" s="1005">
        <v>364.8</v>
      </c>
      <c r="AG536" s="1005">
        <v>444</v>
      </c>
      <c r="AH536" s="1005">
        <v>0.74550000000000005</v>
      </c>
      <c r="AI536" s="1024">
        <f t="shared" si="252"/>
        <v>0.26541277589134127</v>
      </c>
      <c r="AJ536" s="1005">
        <v>72036</v>
      </c>
      <c r="AK536" s="1005">
        <f t="shared" si="263"/>
        <v>162847</v>
      </c>
      <c r="AL536" s="1005">
        <f t="shared" si="264"/>
        <v>0</v>
      </c>
      <c r="AM536" s="1005">
        <v>555</v>
      </c>
      <c r="AN536" s="1005">
        <v>306.72000000000003</v>
      </c>
      <c r="AO536" s="1005">
        <v>444</v>
      </c>
      <c r="AP536" s="1005">
        <v>0.79800000000000004</v>
      </c>
      <c r="AQ536" s="1024">
        <f t="shared" si="253"/>
        <v>0.26957969441499652</v>
      </c>
      <c r="AR536" s="1005">
        <v>61518</v>
      </c>
      <c r="AS536" s="1005">
        <f t="shared" si="265"/>
        <v>136920</v>
      </c>
      <c r="AT536" s="1005">
        <f t="shared" si="266"/>
        <v>0</v>
      </c>
      <c r="AU536" s="1005">
        <v>555</v>
      </c>
      <c r="AV536" s="1005">
        <v>285.60000000000002</v>
      </c>
      <c r="AW536" s="1005">
        <v>444</v>
      </c>
      <c r="AX536" s="1005">
        <v>0.92959999999999998</v>
      </c>
      <c r="AY536" s="1024">
        <f t="shared" si="254"/>
        <v>0.26181722689075626</v>
      </c>
      <c r="AZ536" s="1005">
        <v>53838</v>
      </c>
      <c r="BA536" s="1005">
        <f t="shared" si="267"/>
        <v>123379</v>
      </c>
      <c r="BB536" s="1005">
        <f t="shared" si="268"/>
        <v>0</v>
      </c>
      <c r="BC536" s="1005">
        <v>555</v>
      </c>
      <c r="BD536" s="1005">
        <v>275.52</v>
      </c>
      <c r="BE536" s="1005">
        <v>444</v>
      </c>
      <c r="BF536" s="1005">
        <v>0.9194</v>
      </c>
      <c r="BG536" s="1024">
        <f t="shared" si="255"/>
        <v>0.25184050803641678</v>
      </c>
      <c r="BH536" s="1005">
        <v>51624</v>
      </c>
      <c r="BI536" s="1005">
        <f t="shared" si="269"/>
        <v>122992</v>
      </c>
      <c r="BJ536" s="1005">
        <f t="shared" si="270"/>
        <v>0</v>
      </c>
    </row>
    <row r="537" spans="1:62">
      <c r="A537" s="569" t="s">
        <v>2865</v>
      </c>
      <c r="B537" s="1004">
        <v>531</v>
      </c>
      <c r="C537" s="1005" t="s">
        <v>1347</v>
      </c>
      <c r="D537" s="1005" t="s">
        <v>2011</v>
      </c>
      <c r="E537" s="1004" t="s">
        <v>1274</v>
      </c>
      <c r="F537" s="1005" t="s">
        <v>55</v>
      </c>
      <c r="G537" s="1004">
        <v>555</v>
      </c>
      <c r="H537" s="1005">
        <v>402</v>
      </c>
      <c r="I537" s="1005">
        <v>444</v>
      </c>
      <c r="J537" s="1005">
        <v>0.95669999999999999</v>
      </c>
      <c r="K537" s="1024">
        <f t="shared" si="256"/>
        <v>0.53363391376451075</v>
      </c>
      <c r="L537" s="1005">
        <v>154455</v>
      </c>
      <c r="M537" s="1005">
        <f t="shared" si="257"/>
        <v>173664</v>
      </c>
      <c r="N537" s="1005">
        <f t="shared" si="258"/>
        <v>0</v>
      </c>
      <c r="O537" s="1005">
        <v>555</v>
      </c>
      <c r="P537" s="1005">
        <v>439.2</v>
      </c>
      <c r="Q537" s="1005">
        <v>444</v>
      </c>
      <c r="R537" s="1005">
        <v>0.95720000000000005</v>
      </c>
      <c r="S537" s="1024">
        <f t="shared" si="250"/>
        <v>0.53419156530936018</v>
      </c>
      <c r="T537" s="1005">
        <v>174555</v>
      </c>
      <c r="U537" s="1005">
        <f t="shared" si="259"/>
        <v>196059</v>
      </c>
      <c r="V537" s="1005">
        <f t="shared" si="260"/>
        <v>0</v>
      </c>
      <c r="W537" s="1005">
        <v>555</v>
      </c>
      <c r="X537" s="1005">
        <v>444</v>
      </c>
      <c r="Y537" s="1005">
        <v>444</v>
      </c>
      <c r="Z537" s="1005">
        <v>0.95709999999999995</v>
      </c>
      <c r="AA537" s="1024">
        <f t="shared" si="251"/>
        <v>0.57113363363363367</v>
      </c>
      <c r="AB537" s="1005">
        <v>182580</v>
      </c>
      <c r="AC537" s="1005">
        <f t="shared" si="261"/>
        <v>191808</v>
      </c>
      <c r="AD537" s="1005">
        <f t="shared" si="262"/>
        <v>0</v>
      </c>
      <c r="AE537" s="1005">
        <v>555</v>
      </c>
      <c r="AF537" s="1005">
        <v>446.4</v>
      </c>
      <c r="AG537" s="1005">
        <v>446.4</v>
      </c>
      <c r="AH537" s="1005">
        <v>0.95679999999999998</v>
      </c>
      <c r="AI537" s="1024">
        <f t="shared" si="252"/>
        <v>0.59431545554399356</v>
      </c>
      <c r="AJ537" s="1005">
        <v>197385</v>
      </c>
      <c r="AK537" s="1005">
        <f t="shared" si="263"/>
        <v>199273</v>
      </c>
      <c r="AL537" s="1005">
        <f t="shared" si="264"/>
        <v>0</v>
      </c>
      <c r="AM537" s="1005">
        <v>555</v>
      </c>
      <c r="AN537" s="1005">
        <v>428.4</v>
      </c>
      <c r="AO537" s="1005">
        <v>444</v>
      </c>
      <c r="AP537" s="1005">
        <v>0.95069999999999999</v>
      </c>
      <c r="AQ537" s="1024">
        <f t="shared" si="253"/>
        <v>0.46873588144935396</v>
      </c>
      <c r="AR537" s="1005">
        <v>149400</v>
      </c>
      <c r="AS537" s="1005">
        <f t="shared" si="265"/>
        <v>191238</v>
      </c>
      <c r="AT537" s="1005">
        <f t="shared" si="266"/>
        <v>0</v>
      </c>
      <c r="AU537" s="1005">
        <v>555</v>
      </c>
      <c r="AV537" s="1005">
        <v>444</v>
      </c>
      <c r="AW537" s="1005">
        <v>444</v>
      </c>
      <c r="AX537" s="1005">
        <v>0.95240000000000002</v>
      </c>
      <c r="AY537" s="1024">
        <f t="shared" si="254"/>
        <v>0.42942942942942941</v>
      </c>
      <c r="AZ537" s="1005">
        <v>137280</v>
      </c>
      <c r="BA537" s="1005">
        <f t="shared" si="267"/>
        <v>191808</v>
      </c>
      <c r="BB537" s="1005">
        <f t="shared" si="268"/>
        <v>0</v>
      </c>
      <c r="BC537" s="1005">
        <v>555</v>
      </c>
      <c r="BD537" s="1005">
        <v>331.2</v>
      </c>
      <c r="BE537" s="1005">
        <v>444</v>
      </c>
      <c r="BF537" s="1005">
        <v>0.79949999999999999</v>
      </c>
      <c r="BG537" s="1024">
        <f t="shared" si="255"/>
        <v>5.1620695028829676E-2</v>
      </c>
      <c r="BH537" s="1005">
        <v>12720</v>
      </c>
      <c r="BI537" s="1005">
        <f t="shared" si="269"/>
        <v>147848</v>
      </c>
      <c r="BJ537" s="1005">
        <f t="shared" si="270"/>
        <v>0</v>
      </c>
    </row>
    <row r="538" spans="1:62">
      <c r="A538" s="569" t="s">
        <v>2866</v>
      </c>
      <c r="B538" s="1004">
        <v>532</v>
      </c>
      <c r="C538" s="1005" t="s">
        <v>300</v>
      </c>
      <c r="D538" s="1005" t="s">
        <v>2011</v>
      </c>
      <c r="E538" s="1004" t="s">
        <v>1274</v>
      </c>
      <c r="F538" s="1005" t="s">
        <v>55</v>
      </c>
      <c r="G538" s="1004">
        <v>555</v>
      </c>
      <c r="H538" s="1005">
        <v>276</v>
      </c>
      <c r="I538" s="1005">
        <v>444</v>
      </c>
      <c r="J538" s="1005">
        <v>0.99770000000000003</v>
      </c>
      <c r="K538" s="1024">
        <f t="shared" si="256"/>
        <v>0.41023550724637681</v>
      </c>
      <c r="L538" s="1005">
        <v>81522</v>
      </c>
      <c r="M538" s="1005">
        <f t="shared" si="257"/>
        <v>119232</v>
      </c>
      <c r="N538" s="1005">
        <f t="shared" si="258"/>
        <v>0</v>
      </c>
      <c r="O538" s="1005">
        <v>555</v>
      </c>
      <c r="P538" s="1005">
        <v>276</v>
      </c>
      <c r="Q538" s="1005">
        <v>444</v>
      </c>
      <c r="R538" s="1005">
        <v>0.999</v>
      </c>
      <c r="S538" s="1024">
        <f t="shared" si="250"/>
        <v>0.41503038803179054</v>
      </c>
      <c r="T538" s="1005">
        <v>85224</v>
      </c>
      <c r="U538" s="1005">
        <f t="shared" si="259"/>
        <v>123206</v>
      </c>
      <c r="V538" s="1005">
        <f t="shared" si="260"/>
        <v>0</v>
      </c>
      <c r="W538" s="1005">
        <v>555</v>
      </c>
      <c r="X538" s="1005">
        <v>233.28</v>
      </c>
      <c r="Y538" s="1005">
        <v>444</v>
      </c>
      <c r="Z538" s="1005">
        <v>0.99919999999999998</v>
      </c>
      <c r="AA538" s="1024">
        <f t="shared" si="251"/>
        <v>0.41448759716506628</v>
      </c>
      <c r="AB538" s="1005">
        <v>69618</v>
      </c>
      <c r="AC538" s="1005">
        <f t="shared" si="261"/>
        <v>100777</v>
      </c>
      <c r="AD538" s="1005">
        <f t="shared" si="262"/>
        <v>0</v>
      </c>
      <c r="AE538" s="1005">
        <v>555</v>
      </c>
      <c r="AF538" s="1005">
        <v>228.96</v>
      </c>
      <c r="AG538" s="1005">
        <v>444</v>
      </c>
      <c r="AH538" s="1005">
        <v>0.99780000000000002</v>
      </c>
      <c r="AI538" s="1024">
        <f t="shared" si="252"/>
        <v>0.47289567412817557</v>
      </c>
      <c r="AJ538" s="1005">
        <v>80556</v>
      </c>
      <c r="AK538" s="1005">
        <f t="shared" si="263"/>
        <v>102208</v>
      </c>
      <c r="AL538" s="1005">
        <f t="shared" si="264"/>
        <v>0</v>
      </c>
      <c r="AM538" s="1005">
        <v>555</v>
      </c>
      <c r="AN538" s="1005">
        <v>171.36</v>
      </c>
      <c r="AO538" s="1005">
        <v>444</v>
      </c>
      <c r="AP538" s="1005">
        <v>0.997</v>
      </c>
      <c r="AQ538" s="1024">
        <f t="shared" si="253"/>
        <v>0.41376765760067463</v>
      </c>
      <c r="AR538" s="1005">
        <v>52752</v>
      </c>
      <c r="AS538" s="1005">
        <f t="shared" si="265"/>
        <v>76495</v>
      </c>
      <c r="AT538" s="1005">
        <f t="shared" si="266"/>
        <v>0</v>
      </c>
      <c r="AU538" s="1005">
        <v>555</v>
      </c>
      <c r="AV538" s="1005">
        <v>207.36</v>
      </c>
      <c r="AW538" s="1005">
        <v>444</v>
      </c>
      <c r="AX538" s="1005">
        <v>0.99939999999999996</v>
      </c>
      <c r="AY538" s="1024">
        <f t="shared" si="254"/>
        <v>0.36092624742798352</v>
      </c>
      <c r="AZ538" s="1005">
        <v>53886</v>
      </c>
      <c r="BA538" s="1005">
        <f t="shared" si="267"/>
        <v>89580</v>
      </c>
      <c r="BB538" s="1005">
        <f t="shared" si="268"/>
        <v>0</v>
      </c>
      <c r="BC538" s="1005">
        <v>555</v>
      </c>
      <c r="BD538" s="1005">
        <v>211.68</v>
      </c>
      <c r="BE538" s="1005">
        <v>444</v>
      </c>
      <c r="BF538" s="1005">
        <v>0.99680000000000002</v>
      </c>
      <c r="BG538" s="1024">
        <f t="shared" si="255"/>
        <v>0.40566405773779041</v>
      </c>
      <c r="BH538" s="1005">
        <v>63888</v>
      </c>
      <c r="BI538" s="1005">
        <f t="shared" si="269"/>
        <v>94494</v>
      </c>
      <c r="BJ538" s="1005">
        <f t="shared" si="270"/>
        <v>0</v>
      </c>
    </row>
    <row r="539" spans="1:62">
      <c r="A539" s="569" t="s">
        <v>2867</v>
      </c>
      <c r="B539" s="1004">
        <v>533</v>
      </c>
      <c r="C539" s="1005" t="s">
        <v>2026</v>
      </c>
      <c r="D539" s="1005" t="s">
        <v>2202</v>
      </c>
      <c r="E539" s="1004" t="s">
        <v>1274</v>
      </c>
      <c r="F539" s="1005" t="s">
        <v>55</v>
      </c>
      <c r="G539" s="1004">
        <v>555</v>
      </c>
      <c r="H539" s="1005">
        <v>597.12</v>
      </c>
      <c r="I539" s="1005">
        <v>597.12</v>
      </c>
      <c r="J539" s="1005">
        <v>0.81310000000000004</v>
      </c>
      <c r="K539" s="1024">
        <f t="shared" si="256"/>
        <v>0.1857945918185066</v>
      </c>
      <c r="L539" s="1005">
        <v>79878</v>
      </c>
      <c r="M539" s="1005">
        <f t="shared" si="257"/>
        <v>257956</v>
      </c>
      <c r="N539" s="1005">
        <f t="shared" si="258"/>
        <v>0</v>
      </c>
      <c r="O539" s="1005">
        <v>555</v>
      </c>
      <c r="P539" s="1005">
        <v>565.44000000000005</v>
      </c>
      <c r="Q539" s="1005">
        <v>565.44000000000005</v>
      </c>
      <c r="R539" s="1005">
        <v>0.80969999999999998</v>
      </c>
      <c r="S539" s="1024">
        <f t="shared" si="250"/>
        <v>0.53100240520656472</v>
      </c>
      <c r="T539" s="1005">
        <v>223386</v>
      </c>
      <c r="U539" s="1005">
        <f t="shared" si="259"/>
        <v>252412</v>
      </c>
      <c r="V539" s="1005">
        <f t="shared" si="260"/>
        <v>0</v>
      </c>
      <c r="W539" s="1005">
        <v>555</v>
      </c>
      <c r="X539" s="1005">
        <v>615.36</v>
      </c>
      <c r="Y539" s="1005">
        <v>615.36</v>
      </c>
      <c r="Z539" s="1005">
        <v>0.81330000000000002</v>
      </c>
      <c r="AA539" s="1024">
        <f t="shared" si="251"/>
        <v>0.46020486652799442</v>
      </c>
      <c r="AB539" s="1005">
        <v>203898</v>
      </c>
      <c r="AC539" s="1005">
        <f t="shared" si="261"/>
        <v>265836</v>
      </c>
      <c r="AD539" s="1005">
        <f t="shared" si="262"/>
        <v>0</v>
      </c>
      <c r="AE539" s="1005">
        <v>555</v>
      </c>
      <c r="AF539" s="1005">
        <v>634.55999999999995</v>
      </c>
      <c r="AG539" s="1005">
        <v>634.55999999999995</v>
      </c>
      <c r="AH539" s="1005">
        <v>0.80220000000000002</v>
      </c>
      <c r="AI539" s="1024">
        <f t="shared" si="252"/>
        <v>0.41448583117791554</v>
      </c>
      <c r="AJ539" s="1005">
        <v>195684</v>
      </c>
      <c r="AK539" s="1005">
        <f t="shared" si="263"/>
        <v>283268</v>
      </c>
      <c r="AL539" s="1005">
        <f t="shared" si="264"/>
        <v>0</v>
      </c>
      <c r="AM539" s="1005">
        <v>555</v>
      </c>
      <c r="AN539" s="1005">
        <v>611.04</v>
      </c>
      <c r="AO539" s="1005">
        <v>611.04</v>
      </c>
      <c r="AP539" s="1005">
        <v>0.81010000000000004</v>
      </c>
      <c r="AQ539" s="1024">
        <f t="shared" si="253"/>
        <v>0.42458019748456366</v>
      </c>
      <c r="AR539" s="1005">
        <v>193020</v>
      </c>
      <c r="AS539" s="1005">
        <f t="shared" si="265"/>
        <v>272768</v>
      </c>
      <c r="AT539" s="1005">
        <f t="shared" si="266"/>
        <v>0</v>
      </c>
      <c r="AU539" s="1005">
        <v>555</v>
      </c>
      <c r="AV539" s="1005">
        <v>852.48</v>
      </c>
      <c r="AW539" s="1005">
        <v>852.48</v>
      </c>
      <c r="AX539" s="1005">
        <v>0.81240000000000001</v>
      </c>
      <c r="AY539" s="1024">
        <f t="shared" si="254"/>
        <v>0.28862847222222221</v>
      </c>
      <c r="AZ539" s="1005">
        <v>177156</v>
      </c>
      <c r="BA539" s="1005">
        <f t="shared" si="267"/>
        <v>368271</v>
      </c>
      <c r="BB539" s="1005">
        <f t="shared" si="268"/>
        <v>0</v>
      </c>
      <c r="BC539" s="1005">
        <v>555</v>
      </c>
      <c r="BD539" s="1005">
        <v>842.4</v>
      </c>
      <c r="BE539" s="1005">
        <v>842.4</v>
      </c>
      <c r="BF539" s="1005">
        <v>0.80400000000000005</v>
      </c>
      <c r="BG539" s="1024">
        <f t="shared" si="255"/>
        <v>0.35721670802315963</v>
      </c>
      <c r="BH539" s="1005">
        <v>223884</v>
      </c>
      <c r="BI539" s="1005">
        <f t="shared" si="269"/>
        <v>376047</v>
      </c>
      <c r="BJ539" s="1005">
        <f t="shared" si="270"/>
        <v>0</v>
      </c>
    </row>
    <row r="540" spans="1:62">
      <c r="A540" s="569" t="s">
        <v>2868</v>
      </c>
      <c r="B540" s="1004">
        <v>534</v>
      </c>
      <c r="C540" s="1005" t="s">
        <v>275</v>
      </c>
      <c r="D540" s="1005" t="s">
        <v>2049</v>
      </c>
      <c r="E540" s="1004" t="s">
        <v>1274</v>
      </c>
      <c r="F540" s="1005" t="s">
        <v>55</v>
      </c>
      <c r="G540" s="1004">
        <v>555</v>
      </c>
      <c r="H540" s="1005">
        <v>9084</v>
      </c>
      <c r="I540" s="1005">
        <v>9084</v>
      </c>
      <c r="J540" s="1005">
        <v>0.93440000000000001</v>
      </c>
      <c r="K540" s="1024">
        <f t="shared" si="256"/>
        <v>0.65290620871862615</v>
      </c>
      <c r="L540" s="1005">
        <v>4270320</v>
      </c>
      <c r="M540" s="1005">
        <f t="shared" si="257"/>
        <v>3924288</v>
      </c>
      <c r="N540" s="1005">
        <f t="shared" si="258"/>
        <v>346032</v>
      </c>
      <c r="O540" s="1005">
        <v>555</v>
      </c>
      <c r="P540" s="1005">
        <v>8606.4</v>
      </c>
      <c r="Q540" s="1005">
        <v>8606.4</v>
      </c>
      <c r="R540" s="1005">
        <v>0.93430000000000002</v>
      </c>
      <c r="S540" s="1024">
        <f t="shared" si="250"/>
        <v>0.60453885780424477</v>
      </c>
      <c r="T540" s="1005">
        <v>3870960</v>
      </c>
      <c r="U540" s="1005">
        <f t="shared" si="259"/>
        <v>3841897</v>
      </c>
      <c r="V540" s="1005">
        <f t="shared" si="260"/>
        <v>29063</v>
      </c>
      <c r="W540" s="1005">
        <v>555</v>
      </c>
      <c r="X540" s="1005">
        <v>3648</v>
      </c>
      <c r="Y540" s="1005">
        <v>3648</v>
      </c>
      <c r="Z540" s="1005">
        <v>0.93700000000000006</v>
      </c>
      <c r="AA540" s="1024">
        <f t="shared" si="251"/>
        <v>0.72393548976608191</v>
      </c>
      <c r="AB540" s="1005">
        <v>1901460</v>
      </c>
      <c r="AC540" s="1005">
        <f t="shared" si="261"/>
        <v>1575936</v>
      </c>
      <c r="AD540" s="1005">
        <f t="shared" si="262"/>
        <v>325524</v>
      </c>
      <c r="AE540" s="1005">
        <v>555</v>
      </c>
      <c r="AF540" s="1005">
        <v>3888</v>
      </c>
      <c r="AG540" s="1005">
        <v>3888</v>
      </c>
      <c r="AH540" s="1005">
        <v>0.88390000000000002</v>
      </c>
      <c r="AI540" s="1024">
        <f t="shared" si="252"/>
        <v>0.21604938271604937</v>
      </c>
      <c r="AJ540" s="1005">
        <v>624960</v>
      </c>
      <c r="AK540" s="1005">
        <f t="shared" si="263"/>
        <v>1735603</v>
      </c>
      <c r="AL540" s="1005">
        <f t="shared" si="264"/>
        <v>0</v>
      </c>
      <c r="AM540" s="1005">
        <v>555</v>
      </c>
      <c r="AN540" s="1005">
        <v>432</v>
      </c>
      <c r="AO540" s="1005">
        <v>444</v>
      </c>
      <c r="AP540" s="1005">
        <v>0.67410000000000003</v>
      </c>
      <c r="AQ540" s="1024">
        <f t="shared" si="253"/>
        <v>0.72580645161290325</v>
      </c>
      <c r="AR540" s="1005">
        <v>233280</v>
      </c>
      <c r="AS540" s="1005">
        <f t="shared" si="265"/>
        <v>192845</v>
      </c>
      <c r="AT540" s="1005">
        <f t="shared" si="266"/>
        <v>40435</v>
      </c>
      <c r="AU540" s="1005">
        <v>555</v>
      </c>
      <c r="AV540" s="1005">
        <v>480</v>
      </c>
      <c r="AW540" s="1005">
        <v>480</v>
      </c>
      <c r="AX540" s="1005">
        <v>0.67759999999999998</v>
      </c>
      <c r="AY540" s="1024">
        <f t="shared" si="254"/>
        <v>0.56874999999999998</v>
      </c>
      <c r="AZ540" s="1005">
        <v>196560</v>
      </c>
      <c r="BA540" s="1005">
        <f t="shared" si="267"/>
        <v>207360</v>
      </c>
      <c r="BB540" s="1005">
        <f t="shared" si="268"/>
        <v>0</v>
      </c>
      <c r="BC540" s="1005">
        <v>555</v>
      </c>
      <c r="BD540" s="1005">
        <v>444</v>
      </c>
      <c r="BE540" s="1005">
        <v>444</v>
      </c>
      <c r="BF540" s="1005">
        <v>0.62709999999999999</v>
      </c>
      <c r="BG540" s="1024">
        <f t="shared" si="255"/>
        <v>0.24357018308631212</v>
      </c>
      <c r="BH540" s="1005">
        <v>80460</v>
      </c>
      <c r="BI540" s="1005">
        <f t="shared" si="269"/>
        <v>198202</v>
      </c>
      <c r="BJ540" s="1005">
        <f t="shared" si="270"/>
        <v>0</v>
      </c>
    </row>
    <row r="541" spans="1:62">
      <c r="A541" s="569" t="s">
        <v>2869</v>
      </c>
      <c r="B541" s="1004">
        <v>535</v>
      </c>
      <c r="C541" s="1005" t="s">
        <v>947</v>
      </c>
      <c r="D541" s="1005" t="s">
        <v>2050</v>
      </c>
      <c r="E541" s="1004" t="s">
        <v>1274</v>
      </c>
      <c r="F541" s="1005" t="s">
        <v>55</v>
      </c>
      <c r="G541" s="1004">
        <v>555</v>
      </c>
      <c r="H541" s="1005">
        <v>24.72</v>
      </c>
      <c r="I541" s="1005">
        <v>555</v>
      </c>
      <c r="J541" s="1005">
        <v>0.97209999999999996</v>
      </c>
      <c r="K541" s="1024">
        <f t="shared" si="256"/>
        <v>0.5317893743257821</v>
      </c>
      <c r="L541" s="1005">
        <v>9465</v>
      </c>
      <c r="M541" s="1005">
        <f t="shared" si="257"/>
        <v>10679</v>
      </c>
      <c r="N541" s="1005">
        <f t="shared" si="258"/>
        <v>0</v>
      </c>
      <c r="O541" s="1005">
        <v>555</v>
      </c>
      <c r="P541" s="1005">
        <v>99.6</v>
      </c>
      <c r="Q541" s="1005">
        <v>555</v>
      </c>
      <c r="R541" s="1005">
        <v>0.96850000000000003</v>
      </c>
      <c r="S541" s="1024">
        <f t="shared" si="250"/>
        <v>0.45666537116206768</v>
      </c>
      <c r="T541" s="1005">
        <v>33840</v>
      </c>
      <c r="U541" s="1005">
        <f t="shared" si="259"/>
        <v>44461</v>
      </c>
      <c r="V541" s="1005">
        <f t="shared" si="260"/>
        <v>0</v>
      </c>
      <c r="W541" s="1005">
        <v>555</v>
      </c>
      <c r="X541" s="1005">
        <v>105.6</v>
      </c>
      <c r="Y541" s="1005">
        <v>555</v>
      </c>
      <c r="Z541" s="1005">
        <v>0.9667</v>
      </c>
      <c r="AA541" s="1024">
        <f t="shared" si="251"/>
        <v>0.4089725378787879</v>
      </c>
      <c r="AB541" s="1005">
        <v>31095</v>
      </c>
      <c r="AC541" s="1005">
        <f t="shared" si="261"/>
        <v>45619</v>
      </c>
      <c r="AD541" s="1005">
        <f t="shared" si="262"/>
        <v>0</v>
      </c>
      <c r="AE541" s="1005">
        <v>555</v>
      </c>
      <c r="AF541" s="1005">
        <v>78</v>
      </c>
      <c r="AG541" s="1005">
        <v>555</v>
      </c>
      <c r="AH541" s="1005">
        <v>0.95</v>
      </c>
      <c r="AI541" s="1024">
        <f t="shared" si="252"/>
        <v>0.44509925558312657</v>
      </c>
      <c r="AJ541" s="1005">
        <v>25830</v>
      </c>
      <c r="AK541" s="1005">
        <f t="shared" si="263"/>
        <v>34819</v>
      </c>
      <c r="AL541" s="1005">
        <f t="shared" si="264"/>
        <v>0</v>
      </c>
      <c r="AM541" s="1005">
        <v>555</v>
      </c>
      <c r="AN541" s="1005">
        <v>78</v>
      </c>
      <c r="AO541" s="1005">
        <v>555</v>
      </c>
      <c r="AP541" s="1005">
        <v>0.94750000000000001</v>
      </c>
      <c r="AQ541" s="1024">
        <f t="shared" si="253"/>
        <v>0.4582816377171216</v>
      </c>
      <c r="AR541" s="1005">
        <v>26595</v>
      </c>
      <c r="AS541" s="1005">
        <f t="shared" si="265"/>
        <v>34819</v>
      </c>
      <c r="AT541" s="1005">
        <f t="shared" si="266"/>
        <v>0</v>
      </c>
      <c r="AU541" s="1005">
        <v>555</v>
      </c>
      <c r="AV541" s="1005">
        <v>84</v>
      </c>
      <c r="AW541" s="1005">
        <v>555</v>
      </c>
      <c r="AX541" s="1005">
        <v>0.96030000000000004</v>
      </c>
      <c r="AY541" s="1024">
        <f t="shared" si="254"/>
        <v>0.45014880952380953</v>
      </c>
      <c r="AZ541" s="1005">
        <v>27225</v>
      </c>
      <c r="BA541" s="1005">
        <f t="shared" si="267"/>
        <v>36288</v>
      </c>
      <c r="BB541" s="1005">
        <f t="shared" si="268"/>
        <v>0</v>
      </c>
      <c r="BC541" s="1005">
        <v>555</v>
      </c>
      <c r="BD541" s="1005">
        <v>69.599999999999994</v>
      </c>
      <c r="BE541" s="1005">
        <v>555</v>
      </c>
      <c r="BF541" s="1005">
        <v>0.96660000000000001</v>
      </c>
      <c r="BG541" s="1024">
        <f t="shared" si="255"/>
        <v>0.45131164256581391</v>
      </c>
      <c r="BH541" s="1005">
        <v>23370</v>
      </c>
      <c r="BI541" s="1005">
        <f t="shared" si="269"/>
        <v>31069</v>
      </c>
      <c r="BJ541" s="1005">
        <f t="shared" si="270"/>
        <v>0</v>
      </c>
    </row>
    <row r="542" spans="1:62">
      <c r="A542" s="569" t="s">
        <v>2870</v>
      </c>
      <c r="B542" s="1004">
        <v>536</v>
      </c>
      <c r="C542" s="1005" t="s">
        <v>1776</v>
      </c>
      <c r="D542" s="1005" t="s">
        <v>2011</v>
      </c>
      <c r="E542" s="1004" t="s">
        <v>1274</v>
      </c>
      <c r="F542" s="1005" t="s">
        <v>55</v>
      </c>
      <c r="G542" s="1004">
        <v>555</v>
      </c>
      <c r="H542" s="1005">
        <v>254</v>
      </c>
      <c r="I542" s="1005">
        <v>444</v>
      </c>
      <c r="J542" s="1005">
        <v>0.99</v>
      </c>
      <c r="K542" s="1024">
        <f t="shared" si="256"/>
        <v>0.30068897637795278</v>
      </c>
      <c r="L542" s="1005">
        <v>54990</v>
      </c>
      <c r="M542" s="1005">
        <f t="shared" si="257"/>
        <v>109728</v>
      </c>
      <c r="N542" s="1005">
        <f t="shared" si="258"/>
        <v>0</v>
      </c>
      <c r="O542" s="1005">
        <v>555</v>
      </c>
      <c r="P542" s="1005">
        <v>261.2</v>
      </c>
      <c r="Q542" s="1005">
        <v>444</v>
      </c>
      <c r="R542" s="1005">
        <v>0.98950000000000005</v>
      </c>
      <c r="S542" s="1024">
        <f t="shared" si="250"/>
        <v>0.33167329447216326</v>
      </c>
      <c r="T542" s="1005">
        <v>64455</v>
      </c>
      <c r="U542" s="1005">
        <f t="shared" si="259"/>
        <v>116600</v>
      </c>
      <c r="V542" s="1005">
        <f t="shared" si="260"/>
        <v>0</v>
      </c>
      <c r="W542" s="1005">
        <v>555</v>
      </c>
      <c r="X542" s="1005">
        <v>235.6</v>
      </c>
      <c r="Y542" s="1005">
        <v>444</v>
      </c>
      <c r="Z542" s="1005">
        <v>0.98629999999999995</v>
      </c>
      <c r="AA542" s="1024">
        <f t="shared" si="251"/>
        <v>0.26925933786078099</v>
      </c>
      <c r="AB542" s="1005">
        <v>45675</v>
      </c>
      <c r="AC542" s="1005">
        <f t="shared" si="261"/>
        <v>101779</v>
      </c>
      <c r="AD542" s="1005">
        <f t="shared" si="262"/>
        <v>0</v>
      </c>
      <c r="AE542" s="1005">
        <v>555</v>
      </c>
      <c r="AF542" s="1005">
        <v>240</v>
      </c>
      <c r="AG542" s="1005">
        <v>444</v>
      </c>
      <c r="AH542" s="1005">
        <v>0.98409999999999997</v>
      </c>
      <c r="AI542" s="1024">
        <f t="shared" si="252"/>
        <v>0.22589045698924731</v>
      </c>
      <c r="AJ542" s="1005">
        <v>40335</v>
      </c>
      <c r="AK542" s="1005">
        <f t="shared" si="263"/>
        <v>107136</v>
      </c>
      <c r="AL542" s="1005">
        <f t="shared" si="264"/>
        <v>0</v>
      </c>
      <c r="AM542" s="1005">
        <v>555</v>
      </c>
      <c r="AN542" s="1005">
        <v>254</v>
      </c>
      <c r="AO542" s="1005">
        <v>444</v>
      </c>
      <c r="AP542" s="1005">
        <v>0.98570000000000002</v>
      </c>
      <c r="AQ542" s="1024">
        <f t="shared" si="253"/>
        <v>0.27553763440860213</v>
      </c>
      <c r="AR542" s="1005">
        <v>52070</v>
      </c>
      <c r="AS542" s="1005">
        <f t="shared" si="265"/>
        <v>113386</v>
      </c>
      <c r="AT542" s="1005">
        <f t="shared" si="266"/>
        <v>0</v>
      </c>
      <c r="AU542" s="1005">
        <v>555</v>
      </c>
      <c r="AV542" s="1005">
        <v>234.8</v>
      </c>
      <c r="AW542" s="1005">
        <v>444</v>
      </c>
      <c r="AX542" s="1005">
        <v>0.97850000000000004</v>
      </c>
      <c r="AY542" s="1024">
        <f t="shared" si="254"/>
        <v>0.2092501892863903</v>
      </c>
      <c r="AZ542" s="1005">
        <v>35375</v>
      </c>
      <c r="BA542" s="1005">
        <f t="shared" si="267"/>
        <v>101434</v>
      </c>
      <c r="BB542" s="1005">
        <f t="shared" si="268"/>
        <v>0</v>
      </c>
      <c r="BC542" s="1005">
        <v>555</v>
      </c>
      <c r="BD542" s="1005">
        <v>8</v>
      </c>
      <c r="BE542" s="1005">
        <v>444</v>
      </c>
      <c r="BF542" s="1005">
        <v>0.66490000000000005</v>
      </c>
      <c r="BG542" s="1024">
        <f t="shared" si="255"/>
        <v>0.16549059139784947</v>
      </c>
      <c r="BH542" s="1005">
        <v>985</v>
      </c>
      <c r="BI542" s="1005">
        <f t="shared" si="269"/>
        <v>3571</v>
      </c>
      <c r="BJ542" s="1005">
        <f t="shared" si="270"/>
        <v>0</v>
      </c>
    </row>
    <row r="543" spans="1:62">
      <c r="A543" s="569" t="s">
        <v>2871</v>
      </c>
      <c r="B543" s="1004">
        <v>537</v>
      </c>
      <c r="C543" s="1005" t="s">
        <v>1912</v>
      </c>
      <c r="D543" s="1005" t="s">
        <v>2203</v>
      </c>
      <c r="E543" s="1004" t="s">
        <v>1274</v>
      </c>
      <c r="F543" s="1005" t="s">
        <v>55</v>
      </c>
      <c r="G543" s="1004">
        <v>555</v>
      </c>
      <c r="H543" s="1005">
        <v>272.64</v>
      </c>
      <c r="I543" s="1005">
        <v>444</v>
      </c>
      <c r="J543" s="1005">
        <v>0.99919999999999998</v>
      </c>
      <c r="K543" s="1024">
        <f t="shared" si="256"/>
        <v>0.31500635758998435</v>
      </c>
      <c r="L543" s="1005">
        <v>61836</v>
      </c>
      <c r="M543" s="1005">
        <f t="shared" si="257"/>
        <v>117780</v>
      </c>
      <c r="N543" s="1005">
        <f t="shared" si="258"/>
        <v>0</v>
      </c>
      <c r="O543" s="1005">
        <v>555</v>
      </c>
      <c r="P543" s="1005">
        <v>255.84</v>
      </c>
      <c r="Q543" s="1005">
        <v>444</v>
      </c>
      <c r="R543" s="1005">
        <v>0.99939999999999996</v>
      </c>
      <c r="S543" s="1024">
        <f t="shared" si="250"/>
        <v>0.29299436139522689</v>
      </c>
      <c r="T543" s="1005">
        <v>55770</v>
      </c>
      <c r="U543" s="1005">
        <f t="shared" si="259"/>
        <v>114207</v>
      </c>
      <c r="V543" s="1005">
        <f t="shared" si="260"/>
        <v>0</v>
      </c>
      <c r="W543" s="1005">
        <v>555</v>
      </c>
      <c r="X543" s="1005">
        <v>244.8</v>
      </c>
      <c r="Y543" s="1005">
        <v>444</v>
      </c>
      <c r="Z543" s="1005">
        <v>0.99780000000000002</v>
      </c>
      <c r="AA543" s="1024">
        <f t="shared" si="251"/>
        <v>0.3199550653594771</v>
      </c>
      <c r="AB543" s="1005">
        <v>56394</v>
      </c>
      <c r="AC543" s="1005">
        <f t="shared" si="261"/>
        <v>105754</v>
      </c>
      <c r="AD543" s="1005">
        <f t="shared" si="262"/>
        <v>0</v>
      </c>
      <c r="AE543" s="1005">
        <v>555</v>
      </c>
      <c r="AF543" s="1005">
        <v>188.16</v>
      </c>
      <c r="AG543" s="1005">
        <v>444</v>
      </c>
      <c r="AH543" s="1005">
        <v>0.99639999999999995</v>
      </c>
      <c r="AI543" s="1024">
        <f t="shared" si="252"/>
        <v>0.33657868389291196</v>
      </c>
      <c r="AJ543" s="1005">
        <v>47118</v>
      </c>
      <c r="AK543" s="1005">
        <f t="shared" si="263"/>
        <v>83995</v>
      </c>
      <c r="AL543" s="1005">
        <f t="shared" si="264"/>
        <v>0</v>
      </c>
      <c r="AM543" s="1005">
        <v>555</v>
      </c>
      <c r="AN543" s="1005">
        <v>206.4</v>
      </c>
      <c r="AO543" s="1005">
        <v>444</v>
      </c>
      <c r="AP543" s="1005">
        <v>0.99470000000000003</v>
      </c>
      <c r="AQ543" s="1024">
        <f t="shared" si="253"/>
        <v>0.34336709177294322</v>
      </c>
      <c r="AR543" s="1005">
        <v>52728</v>
      </c>
      <c r="AS543" s="1005">
        <f t="shared" si="265"/>
        <v>92137</v>
      </c>
      <c r="AT543" s="1005">
        <f t="shared" si="266"/>
        <v>0</v>
      </c>
      <c r="AU543" s="1005">
        <v>555</v>
      </c>
      <c r="AV543" s="1005">
        <v>234.24</v>
      </c>
      <c r="AW543" s="1005">
        <v>444</v>
      </c>
      <c r="AX543" s="1005">
        <v>0.995</v>
      </c>
      <c r="AY543" s="1024">
        <f t="shared" si="254"/>
        <v>0.3518115323315118</v>
      </c>
      <c r="AZ543" s="1005">
        <v>59334</v>
      </c>
      <c r="BA543" s="1005">
        <f t="shared" si="267"/>
        <v>101192</v>
      </c>
      <c r="BB543" s="1005">
        <f t="shared" si="268"/>
        <v>0</v>
      </c>
      <c r="BC543" s="1005">
        <v>555</v>
      </c>
      <c r="BD543" s="1005">
        <v>272.16000000000003</v>
      </c>
      <c r="BE543" s="1005">
        <v>444</v>
      </c>
      <c r="BF543" s="1005">
        <v>0.98680000000000001</v>
      </c>
      <c r="BG543" s="1024">
        <f t="shared" si="255"/>
        <v>0.31664248734141204</v>
      </c>
      <c r="BH543" s="1005">
        <v>64116</v>
      </c>
      <c r="BI543" s="1005">
        <f t="shared" si="269"/>
        <v>121492</v>
      </c>
      <c r="BJ543" s="1005">
        <f t="shared" si="270"/>
        <v>0</v>
      </c>
    </row>
    <row r="544" spans="1:62">
      <c r="A544" s="569" t="s">
        <v>2872</v>
      </c>
      <c r="B544" s="1004">
        <v>538</v>
      </c>
      <c r="C544" s="1005" t="s">
        <v>1935</v>
      </c>
      <c r="D544" s="1005" t="s">
        <v>2050</v>
      </c>
      <c r="E544" s="1004" t="s">
        <v>1274</v>
      </c>
      <c r="F544" s="1005" t="s">
        <v>55</v>
      </c>
      <c r="G544" s="1004">
        <v>555</v>
      </c>
      <c r="H544" s="1005">
        <v>126.24</v>
      </c>
      <c r="I544" s="1005">
        <v>555</v>
      </c>
      <c r="J544" s="1005">
        <v>0.99919999999999998</v>
      </c>
      <c r="K544" s="1024">
        <f t="shared" si="256"/>
        <v>0.43660223912125051</v>
      </c>
      <c r="L544" s="1005">
        <v>39684</v>
      </c>
      <c r="M544" s="1005">
        <f t="shared" si="257"/>
        <v>54536</v>
      </c>
      <c r="N544" s="1005">
        <f t="shared" si="258"/>
        <v>0</v>
      </c>
      <c r="O544" s="1005">
        <v>555</v>
      </c>
      <c r="P544" s="1005">
        <v>106.08</v>
      </c>
      <c r="Q544" s="1005">
        <v>555</v>
      </c>
      <c r="R544" s="1005">
        <v>0.99929999999999997</v>
      </c>
      <c r="S544" s="1024">
        <f t="shared" si="250"/>
        <v>0.45507346859339265</v>
      </c>
      <c r="T544" s="1005">
        <v>35916</v>
      </c>
      <c r="U544" s="1005">
        <f t="shared" si="259"/>
        <v>47354</v>
      </c>
      <c r="V544" s="1005">
        <f t="shared" si="260"/>
        <v>0</v>
      </c>
      <c r="W544" s="1005">
        <v>555</v>
      </c>
      <c r="X544" s="1005">
        <v>112.32</v>
      </c>
      <c r="Y544" s="1005">
        <v>555</v>
      </c>
      <c r="Z544" s="1005">
        <v>0.99919999999999998</v>
      </c>
      <c r="AA544" s="1024">
        <f t="shared" si="251"/>
        <v>0.42252789648622985</v>
      </c>
      <c r="AB544" s="1005">
        <v>34170</v>
      </c>
      <c r="AC544" s="1005">
        <f t="shared" si="261"/>
        <v>48522</v>
      </c>
      <c r="AD544" s="1005">
        <f t="shared" si="262"/>
        <v>0</v>
      </c>
      <c r="AE544" s="1005">
        <v>555</v>
      </c>
      <c r="AF544" s="1005">
        <v>100.8</v>
      </c>
      <c r="AG544" s="1005">
        <v>555</v>
      </c>
      <c r="AH544" s="1005">
        <v>0.99960000000000004</v>
      </c>
      <c r="AI544" s="1024">
        <f t="shared" si="252"/>
        <v>0.42314708141321045</v>
      </c>
      <c r="AJ544" s="1005">
        <v>31734</v>
      </c>
      <c r="AK544" s="1005">
        <f t="shared" si="263"/>
        <v>44997</v>
      </c>
      <c r="AL544" s="1005">
        <f t="shared" si="264"/>
        <v>0</v>
      </c>
      <c r="AM544" s="1005">
        <v>555</v>
      </c>
      <c r="AN544" s="1005">
        <v>99.84</v>
      </c>
      <c r="AO544" s="1005">
        <v>555</v>
      </c>
      <c r="AP544" s="1005">
        <v>0.99960000000000004</v>
      </c>
      <c r="AQ544" s="1024">
        <f t="shared" si="253"/>
        <v>0.41800752171215877</v>
      </c>
      <c r="AR544" s="1005">
        <v>31050</v>
      </c>
      <c r="AS544" s="1005">
        <f t="shared" si="265"/>
        <v>44569</v>
      </c>
      <c r="AT544" s="1005">
        <f t="shared" si="266"/>
        <v>0</v>
      </c>
      <c r="AU544" s="1005">
        <v>555</v>
      </c>
      <c r="AV544" s="1005">
        <v>102.24</v>
      </c>
      <c r="AW544" s="1005">
        <v>555</v>
      </c>
      <c r="AX544" s="1005">
        <v>0.99970000000000003</v>
      </c>
      <c r="AY544" s="1024">
        <f t="shared" si="254"/>
        <v>0.39400756390193009</v>
      </c>
      <c r="AZ544" s="1005">
        <v>29004</v>
      </c>
      <c r="BA544" s="1005">
        <f t="shared" si="267"/>
        <v>44168</v>
      </c>
      <c r="BB544" s="1005">
        <f t="shared" si="268"/>
        <v>0</v>
      </c>
      <c r="BC544" s="1005">
        <v>555</v>
      </c>
      <c r="BD544" s="1005">
        <v>78.239999999999995</v>
      </c>
      <c r="BE544" s="1005">
        <v>555</v>
      </c>
      <c r="BF544" s="1005">
        <v>0.99970000000000003</v>
      </c>
      <c r="BG544" s="1024">
        <f t="shared" si="255"/>
        <v>0.44971221716472065</v>
      </c>
      <c r="BH544" s="1005">
        <v>26178</v>
      </c>
      <c r="BI544" s="1005">
        <f t="shared" si="269"/>
        <v>34926</v>
      </c>
      <c r="BJ544" s="1005">
        <f t="shared" si="270"/>
        <v>0</v>
      </c>
    </row>
    <row r="545" spans="1:62">
      <c r="A545" s="569" t="s">
        <v>2873</v>
      </c>
      <c r="B545" s="1004">
        <v>539</v>
      </c>
      <c r="C545" s="1005" t="s">
        <v>2297</v>
      </c>
      <c r="D545" s="1005" t="s">
        <v>2011</v>
      </c>
      <c r="E545" s="1004" t="s">
        <v>1274</v>
      </c>
      <c r="F545" s="1005" t="s">
        <v>55</v>
      </c>
      <c r="G545" s="1004">
        <v>555</v>
      </c>
      <c r="H545" s="1005">
        <v>282.72000000000003</v>
      </c>
      <c r="I545" s="1005">
        <v>444</v>
      </c>
      <c r="J545" s="1005">
        <v>0.99909999999999999</v>
      </c>
      <c r="K545" s="1024">
        <f t="shared" si="256"/>
        <v>0.4320823901150726</v>
      </c>
      <c r="L545" s="1005">
        <v>87954</v>
      </c>
      <c r="M545" s="1005">
        <f t="shared" si="257"/>
        <v>122135</v>
      </c>
      <c r="N545" s="1005">
        <f t="shared" si="258"/>
        <v>0</v>
      </c>
      <c r="O545" s="1005">
        <v>555</v>
      </c>
      <c r="P545" s="1005">
        <v>324</v>
      </c>
      <c r="Q545" s="1005">
        <v>444</v>
      </c>
      <c r="R545" s="1005">
        <v>0.9123</v>
      </c>
      <c r="S545" s="1024">
        <f t="shared" si="250"/>
        <v>0.35682994822779768</v>
      </c>
      <c r="T545" s="1005">
        <v>86016</v>
      </c>
      <c r="U545" s="1005">
        <f t="shared" si="259"/>
        <v>144634</v>
      </c>
      <c r="V545" s="1005">
        <f t="shared" si="260"/>
        <v>0</v>
      </c>
      <c r="W545" s="1005">
        <v>555</v>
      </c>
      <c r="X545" s="1005">
        <v>236.64</v>
      </c>
      <c r="Y545" s="1005">
        <v>444</v>
      </c>
      <c r="Z545" s="1005">
        <v>0.99880000000000002</v>
      </c>
      <c r="AA545" s="1024">
        <f t="shared" si="251"/>
        <v>0.17987942303358126</v>
      </c>
      <c r="AB545" s="1005">
        <v>30648</v>
      </c>
      <c r="AC545" s="1005">
        <f t="shared" si="261"/>
        <v>102228</v>
      </c>
      <c r="AD545" s="1005">
        <f t="shared" si="262"/>
        <v>0</v>
      </c>
      <c r="AE545" s="1005">
        <v>555</v>
      </c>
      <c r="AF545" s="1005">
        <v>251.52</v>
      </c>
      <c r="AG545" s="1005">
        <v>444</v>
      </c>
      <c r="AH545" s="1005">
        <v>0.99880000000000002</v>
      </c>
      <c r="AI545" s="1024">
        <f t="shared" si="252"/>
        <v>5.5853956332594601E-2</v>
      </c>
      <c r="AJ545" s="1005">
        <v>10452</v>
      </c>
      <c r="AK545" s="1005">
        <f t="shared" si="263"/>
        <v>112279</v>
      </c>
      <c r="AL545" s="1005">
        <f t="shared" si="264"/>
        <v>0</v>
      </c>
      <c r="AM545" s="1005">
        <v>555</v>
      </c>
      <c r="AN545" s="1005">
        <v>63.36</v>
      </c>
      <c r="AO545" s="1005">
        <v>444</v>
      </c>
      <c r="AP545" s="1005">
        <v>1</v>
      </c>
      <c r="AQ545" s="1024">
        <f t="shared" si="253"/>
        <v>0.16419232649071361</v>
      </c>
      <c r="AR545" s="1005">
        <v>7740</v>
      </c>
      <c r="AS545" s="1005">
        <f t="shared" si="265"/>
        <v>28284</v>
      </c>
      <c r="AT545" s="1005">
        <f t="shared" si="266"/>
        <v>0</v>
      </c>
      <c r="AU545" s="1005">
        <v>555</v>
      </c>
      <c r="AV545" s="1005">
        <v>73.44</v>
      </c>
      <c r="AW545" s="1005">
        <v>444</v>
      </c>
      <c r="AX545" s="1005">
        <v>1</v>
      </c>
      <c r="AY545" s="1024">
        <f t="shared" si="254"/>
        <v>8.737291212781409E-2</v>
      </c>
      <c r="AZ545" s="1005">
        <v>4620</v>
      </c>
      <c r="BA545" s="1005">
        <f t="shared" si="267"/>
        <v>31726</v>
      </c>
      <c r="BB545" s="1005">
        <f t="shared" si="268"/>
        <v>0</v>
      </c>
      <c r="BC545" s="1005">
        <v>555</v>
      </c>
      <c r="BD545" s="1005">
        <v>172.32</v>
      </c>
      <c r="BE545" s="1005">
        <v>444</v>
      </c>
      <c r="BF545" s="1005">
        <v>0.99619999999999997</v>
      </c>
      <c r="BG545" s="1024">
        <f t="shared" si="255"/>
        <v>2.5271812382064874E-2</v>
      </c>
      <c r="BH545" s="1005">
        <v>3240</v>
      </c>
      <c r="BI545" s="1005">
        <f t="shared" si="269"/>
        <v>76924</v>
      </c>
      <c r="BJ545" s="1005">
        <f t="shared" si="270"/>
        <v>0</v>
      </c>
    </row>
    <row r="546" spans="1:62">
      <c r="A546" s="569" t="s">
        <v>2874</v>
      </c>
      <c r="B546" s="1004">
        <v>540</v>
      </c>
      <c r="C546" s="1005" t="s">
        <v>1346</v>
      </c>
      <c r="D546" s="1005" t="s">
        <v>2011</v>
      </c>
      <c r="E546" s="1004" t="s">
        <v>1274</v>
      </c>
      <c r="F546" s="1005" t="s">
        <v>55</v>
      </c>
      <c r="G546" s="1004">
        <v>555</v>
      </c>
      <c r="H546" s="1005">
        <v>316.8</v>
      </c>
      <c r="I546" s="1005">
        <v>444</v>
      </c>
      <c r="J546" s="1005">
        <v>0.99470000000000003</v>
      </c>
      <c r="K546" s="1024">
        <f t="shared" si="256"/>
        <v>0.40730218855218853</v>
      </c>
      <c r="L546" s="1005">
        <v>92904</v>
      </c>
      <c r="M546" s="1005">
        <f t="shared" si="257"/>
        <v>136858</v>
      </c>
      <c r="N546" s="1005">
        <f t="shared" si="258"/>
        <v>0</v>
      </c>
      <c r="O546" s="1005">
        <v>555</v>
      </c>
      <c r="P546" s="1005">
        <v>287.52</v>
      </c>
      <c r="Q546" s="1005">
        <v>444</v>
      </c>
      <c r="R546" s="1005">
        <v>0.9909</v>
      </c>
      <c r="S546" s="1024">
        <f t="shared" si="250"/>
        <v>0.354940245391064</v>
      </c>
      <c r="T546" s="1005">
        <v>75927</v>
      </c>
      <c r="U546" s="1005">
        <f t="shared" si="259"/>
        <v>128349</v>
      </c>
      <c r="V546" s="1005">
        <f t="shared" si="260"/>
        <v>0</v>
      </c>
      <c r="W546" s="1005">
        <v>555</v>
      </c>
      <c r="X546" s="1005">
        <v>315.12</v>
      </c>
      <c r="Y546" s="1005">
        <v>444</v>
      </c>
      <c r="Z546" s="1005">
        <v>0.97509999999999997</v>
      </c>
      <c r="AA546" s="1024">
        <f t="shared" si="251"/>
        <v>0.23637820512820512</v>
      </c>
      <c r="AB546" s="1005">
        <v>53631</v>
      </c>
      <c r="AC546" s="1005">
        <f t="shared" si="261"/>
        <v>136132</v>
      </c>
      <c r="AD546" s="1005">
        <f t="shared" si="262"/>
        <v>0</v>
      </c>
      <c r="AE546" s="1005">
        <v>555</v>
      </c>
      <c r="AF546" s="1005">
        <v>289.2</v>
      </c>
      <c r="AG546" s="1005">
        <v>444</v>
      </c>
      <c r="AH546" s="1005">
        <v>0.90980000000000005</v>
      </c>
      <c r="AI546" s="1024">
        <f t="shared" si="252"/>
        <v>8.0408133672422263E-2</v>
      </c>
      <c r="AJ546" s="1005">
        <v>17301</v>
      </c>
      <c r="AK546" s="1005">
        <f t="shared" si="263"/>
        <v>129099</v>
      </c>
      <c r="AL546" s="1005">
        <f t="shared" si="264"/>
        <v>0</v>
      </c>
      <c r="AM546" s="1005">
        <v>555</v>
      </c>
      <c r="AN546" s="1005">
        <v>315.60000000000002</v>
      </c>
      <c r="AO546" s="1005">
        <v>444</v>
      </c>
      <c r="AP546" s="1005">
        <v>0.97670000000000001</v>
      </c>
      <c r="AQ546" s="1024">
        <f t="shared" si="253"/>
        <v>0.13399975469152459</v>
      </c>
      <c r="AR546" s="1005">
        <v>31464</v>
      </c>
      <c r="AS546" s="1005">
        <f t="shared" si="265"/>
        <v>140884</v>
      </c>
      <c r="AT546" s="1005">
        <f t="shared" si="266"/>
        <v>0</v>
      </c>
      <c r="AU546" s="1005">
        <v>555</v>
      </c>
      <c r="AV546" s="1005">
        <v>240.72</v>
      </c>
      <c r="AW546" s="1005">
        <v>444</v>
      </c>
      <c r="AX546" s="1005">
        <v>0.92200000000000004</v>
      </c>
      <c r="AY546" s="1024">
        <f t="shared" si="254"/>
        <v>3.3770217126398584E-2</v>
      </c>
      <c r="AZ546" s="1005">
        <v>5853</v>
      </c>
      <c r="BA546" s="1005">
        <f t="shared" si="267"/>
        <v>103991</v>
      </c>
      <c r="BB546" s="1005">
        <f t="shared" si="268"/>
        <v>0</v>
      </c>
      <c r="BC546" s="1005">
        <v>555</v>
      </c>
      <c r="BD546" s="1005">
        <v>304.56</v>
      </c>
      <c r="BE546" s="1005">
        <v>444</v>
      </c>
      <c r="BF546" s="1005">
        <v>0.98019999999999996</v>
      </c>
      <c r="BG546" s="1024">
        <f t="shared" si="255"/>
        <v>0.27613871306676158</v>
      </c>
      <c r="BH546" s="1005">
        <v>62571</v>
      </c>
      <c r="BI546" s="1005">
        <f t="shared" si="269"/>
        <v>135956</v>
      </c>
      <c r="BJ546" s="1005">
        <f t="shared" si="270"/>
        <v>0</v>
      </c>
    </row>
    <row r="547" spans="1:62">
      <c r="A547" s="569" t="s">
        <v>2875</v>
      </c>
      <c r="B547" s="1004">
        <v>541</v>
      </c>
      <c r="C547" s="1005" t="s">
        <v>1777</v>
      </c>
      <c r="D547" s="1005" t="s">
        <v>2011</v>
      </c>
      <c r="E547" s="1004" t="s">
        <v>1274</v>
      </c>
      <c r="F547" s="1005" t="s">
        <v>55</v>
      </c>
      <c r="G547" s="1004">
        <v>555</v>
      </c>
      <c r="H547" s="1005">
        <v>189.6</v>
      </c>
      <c r="I547" s="1005">
        <v>444</v>
      </c>
      <c r="J547" s="1005">
        <v>0.65969999999999995</v>
      </c>
      <c r="K547" s="1024">
        <f t="shared" si="256"/>
        <v>0.1565576652601969</v>
      </c>
      <c r="L547" s="1005">
        <v>21372</v>
      </c>
      <c r="M547" s="1005">
        <f t="shared" si="257"/>
        <v>81907</v>
      </c>
      <c r="N547" s="1005">
        <f t="shared" si="258"/>
        <v>0</v>
      </c>
      <c r="O547" s="1005">
        <v>555</v>
      </c>
      <c r="P547" s="1005">
        <v>200.16</v>
      </c>
      <c r="Q547" s="1005">
        <v>444</v>
      </c>
      <c r="R547" s="1005">
        <v>0.6421</v>
      </c>
      <c r="S547" s="1024">
        <f t="shared" ref="S547:S549" si="271">+(T547/(24*31*P547))</f>
        <v>0.1963751579381656</v>
      </c>
      <c r="T547" s="1005">
        <v>29244</v>
      </c>
      <c r="U547" s="1005">
        <f t="shared" si="259"/>
        <v>89351</v>
      </c>
      <c r="V547" s="1005">
        <f t="shared" si="260"/>
        <v>0</v>
      </c>
      <c r="W547" s="1005">
        <v>555</v>
      </c>
      <c r="X547" s="1005">
        <v>210.24</v>
      </c>
      <c r="Y547" s="1005">
        <v>444</v>
      </c>
      <c r="Z547" s="1005">
        <v>0.63039999999999996</v>
      </c>
      <c r="AA547" s="1024">
        <f t="shared" si="251"/>
        <v>0.13987981988838152</v>
      </c>
      <c r="AB547" s="1005">
        <v>21174</v>
      </c>
      <c r="AC547" s="1005">
        <f t="shared" si="261"/>
        <v>90824</v>
      </c>
      <c r="AD547" s="1005">
        <f t="shared" si="262"/>
        <v>0</v>
      </c>
      <c r="AE547" s="1005">
        <v>555</v>
      </c>
      <c r="AF547" s="1005">
        <v>200.64</v>
      </c>
      <c r="AG547" s="1005">
        <v>444</v>
      </c>
      <c r="AH547" s="1005">
        <v>0.61680000000000001</v>
      </c>
      <c r="AI547" s="1024">
        <f t="shared" si="252"/>
        <v>8.4648479703657964E-2</v>
      </c>
      <c r="AJ547" s="1005">
        <v>12636</v>
      </c>
      <c r="AK547" s="1005">
        <f t="shared" si="263"/>
        <v>89566</v>
      </c>
      <c r="AL547" s="1005">
        <f t="shared" si="264"/>
        <v>0</v>
      </c>
      <c r="AM547" s="1005">
        <v>555</v>
      </c>
      <c r="AN547" s="1005">
        <v>225</v>
      </c>
      <c r="AO547" s="1005">
        <v>444</v>
      </c>
      <c r="AP547" s="1005">
        <v>0.62870000000000004</v>
      </c>
      <c r="AQ547" s="1024">
        <f t="shared" si="253"/>
        <v>8.0591397849462371E-2</v>
      </c>
      <c r="AR547" s="1005">
        <v>13491</v>
      </c>
      <c r="AS547" s="1005">
        <f t="shared" si="265"/>
        <v>100440</v>
      </c>
      <c r="AT547" s="1005">
        <f t="shared" si="266"/>
        <v>0</v>
      </c>
      <c r="AU547" s="1005">
        <v>555</v>
      </c>
      <c r="AV547" s="1005">
        <v>208.08</v>
      </c>
      <c r="AW547" s="1005">
        <v>444</v>
      </c>
      <c r="AX547" s="1005">
        <v>0.57289999999999996</v>
      </c>
      <c r="AY547" s="1024">
        <f t="shared" si="254"/>
        <v>0.19878171856978086</v>
      </c>
      <c r="AZ547" s="1005">
        <v>29781</v>
      </c>
      <c r="BA547" s="1005">
        <f t="shared" si="267"/>
        <v>89891</v>
      </c>
      <c r="BB547" s="1005">
        <f t="shared" si="268"/>
        <v>0</v>
      </c>
      <c r="BC547" s="1005">
        <v>555</v>
      </c>
      <c r="BD547" s="1005">
        <v>224.28</v>
      </c>
      <c r="BE547" s="1005">
        <v>444</v>
      </c>
      <c r="BF547" s="1005">
        <v>0.5696</v>
      </c>
      <c r="BG547" s="1024">
        <f t="shared" si="255"/>
        <v>0.14435680437855139</v>
      </c>
      <c r="BH547" s="1005">
        <v>24088</v>
      </c>
      <c r="BI547" s="1005">
        <f t="shared" si="269"/>
        <v>100119</v>
      </c>
      <c r="BJ547" s="1005">
        <f t="shared" si="270"/>
        <v>0</v>
      </c>
    </row>
    <row r="548" spans="1:62">
      <c r="A548" s="569" t="s">
        <v>2876</v>
      </c>
      <c r="B548" s="1004">
        <v>542</v>
      </c>
      <c r="C548" s="1005" t="s">
        <v>1778</v>
      </c>
      <c r="D548" s="1005" t="s">
        <v>2011</v>
      </c>
      <c r="E548" s="1004" t="s">
        <v>1274</v>
      </c>
      <c r="F548" s="1005" t="s">
        <v>55</v>
      </c>
      <c r="G548" s="1004">
        <v>555</v>
      </c>
      <c r="H548" s="1005">
        <v>176.64</v>
      </c>
      <c r="I548" s="1005">
        <v>444</v>
      </c>
      <c r="J548" s="1005">
        <v>0.98419999999999996</v>
      </c>
      <c r="K548" s="1024">
        <f t="shared" si="256"/>
        <v>0.10303442028985509</v>
      </c>
      <c r="L548" s="1005">
        <v>13104</v>
      </c>
      <c r="M548" s="1005">
        <f t="shared" si="257"/>
        <v>76308</v>
      </c>
      <c r="N548" s="1005">
        <f t="shared" si="258"/>
        <v>0</v>
      </c>
      <c r="O548" s="1005">
        <v>555</v>
      </c>
      <c r="P548" s="1005">
        <v>159.36000000000001</v>
      </c>
      <c r="Q548" s="1005">
        <v>444</v>
      </c>
      <c r="R548" s="1005">
        <v>0.94889999999999997</v>
      </c>
      <c r="S548" s="1024">
        <f t="shared" si="271"/>
        <v>0.15720644675476098</v>
      </c>
      <c r="T548" s="1005">
        <v>18639</v>
      </c>
      <c r="U548" s="1005">
        <f t="shared" si="259"/>
        <v>71138</v>
      </c>
      <c r="V548" s="1005">
        <f t="shared" si="260"/>
        <v>0</v>
      </c>
      <c r="W548" s="1005">
        <v>555</v>
      </c>
      <c r="X548" s="1005">
        <v>206.16</v>
      </c>
      <c r="Y548" s="1005">
        <v>444</v>
      </c>
      <c r="Z548" s="1005">
        <v>0.81289999999999996</v>
      </c>
      <c r="AA548" s="1024">
        <f t="shared" ref="AA548:AA555" si="272">+(AB548/(24*30*X548))</f>
        <v>0.11657612210580778</v>
      </c>
      <c r="AB548" s="1005">
        <v>17304</v>
      </c>
      <c r="AC548" s="1005">
        <f t="shared" si="261"/>
        <v>89061</v>
      </c>
      <c r="AD548" s="1005">
        <f t="shared" si="262"/>
        <v>0</v>
      </c>
      <c r="AE548" s="1005">
        <v>555</v>
      </c>
      <c r="AF548" s="1005">
        <v>154.32</v>
      </c>
      <c r="AG548" s="1005">
        <v>444</v>
      </c>
      <c r="AH548" s="1005">
        <v>0.66739999999999999</v>
      </c>
      <c r="AI548" s="1024">
        <f t="shared" ref="AI548:AI555" si="273">+(AJ548/(24*31*AF548))</f>
        <v>9.7984498068529574E-2</v>
      </c>
      <c r="AJ548" s="1005">
        <v>11250</v>
      </c>
      <c r="AK548" s="1005">
        <f t="shared" si="263"/>
        <v>68888</v>
      </c>
      <c r="AL548" s="1005">
        <f t="shared" si="264"/>
        <v>0</v>
      </c>
      <c r="AM548" s="1005">
        <v>555</v>
      </c>
      <c r="AN548" s="1005">
        <v>122.64</v>
      </c>
      <c r="AO548" s="1005">
        <v>444</v>
      </c>
      <c r="AP548" s="1005">
        <v>0.79669999999999996</v>
      </c>
      <c r="AQ548" s="1024">
        <f t="shared" ref="AQ548:AQ555" si="274">+(AR548/(24*31*AN548))</f>
        <v>5.905035456515792E-2</v>
      </c>
      <c r="AR548" s="1005">
        <v>5388</v>
      </c>
      <c r="AS548" s="1005">
        <f t="shared" si="265"/>
        <v>54746</v>
      </c>
      <c r="AT548" s="1005">
        <f t="shared" si="266"/>
        <v>0</v>
      </c>
      <c r="AU548" s="1005">
        <v>555</v>
      </c>
      <c r="AV548" s="1005">
        <v>12</v>
      </c>
      <c r="AW548" s="1005">
        <v>444</v>
      </c>
      <c r="AX548" s="1005">
        <v>0.99809999999999999</v>
      </c>
      <c r="AY548" s="1024">
        <f t="shared" ref="AY548:AY555" si="275">+(AZ548/(24*30*AV548))</f>
        <v>0.55451388888888886</v>
      </c>
      <c r="AZ548" s="1005">
        <v>4791</v>
      </c>
      <c r="BA548" s="1005">
        <f t="shared" si="267"/>
        <v>5184</v>
      </c>
      <c r="BB548" s="1005">
        <f t="shared" si="268"/>
        <v>0</v>
      </c>
      <c r="BC548" s="1005">
        <v>555</v>
      </c>
      <c r="BD548" s="1005">
        <v>73.92</v>
      </c>
      <c r="BE548" s="1005">
        <v>444</v>
      </c>
      <c r="BF548" s="1005">
        <v>0.99229999999999996</v>
      </c>
      <c r="BG548" s="1024">
        <f t="shared" ref="BG548:BG556" si="276">+(BH548/(24*31*BD548))</f>
        <v>0.11340725806451613</v>
      </c>
      <c r="BH548" s="1005">
        <v>6237</v>
      </c>
      <c r="BI548" s="1005">
        <f t="shared" si="269"/>
        <v>32998</v>
      </c>
      <c r="BJ548" s="1005">
        <f t="shared" si="270"/>
        <v>0</v>
      </c>
    </row>
    <row r="549" spans="1:62">
      <c r="A549" s="569" t="s">
        <v>2877</v>
      </c>
      <c r="B549" s="1004">
        <v>543</v>
      </c>
      <c r="C549" s="1005" t="s">
        <v>1936</v>
      </c>
      <c r="D549" s="1005" t="s">
        <v>2011</v>
      </c>
      <c r="E549" s="1004" t="s">
        <v>1274</v>
      </c>
      <c r="F549" s="1005" t="s">
        <v>55</v>
      </c>
      <c r="G549" s="1004">
        <v>555</v>
      </c>
      <c r="H549" s="1005">
        <v>295.68</v>
      </c>
      <c r="I549" s="1005">
        <v>444</v>
      </c>
      <c r="J549" s="1005">
        <v>0.92530000000000001</v>
      </c>
      <c r="K549" s="1024">
        <f t="shared" si="256"/>
        <v>0.13130749458874458</v>
      </c>
      <c r="L549" s="1005">
        <v>27954</v>
      </c>
      <c r="M549" s="1005">
        <f t="shared" si="257"/>
        <v>127734</v>
      </c>
      <c r="N549" s="1005">
        <f t="shared" si="258"/>
        <v>0</v>
      </c>
      <c r="O549" s="1005">
        <v>555</v>
      </c>
      <c r="P549" s="1005">
        <v>289.44</v>
      </c>
      <c r="Q549" s="1005">
        <v>444</v>
      </c>
      <c r="R549" s="1005">
        <v>0.93240000000000001</v>
      </c>
      <c r="S549" s="1024">
        <f t="shared" si="271"/>
        <v>0.16048788316482107</v>
      </c>
      <c r="T549" s="1005">
        <v>34560</v>
      </c>
      <c r="U549" s="1005">
        <f t="shared" si="259"/>
        <v>129206</v>
      </c>
      <c r="V549" s="1005">
        <f t="shared" si="260"/>
        <v>0</v>
      </c>
      <c r="W549" s="1005">
        <v>555</v>
      </c>
      <c r="X549" s="1005">
        <v>310.08</v>
      </c>
      <c r="Y549" s="1005">
        <v>444</v>
      </c>
      <c r="Z549" s="1005">
        <v>0.92079999999999995</v>
      </c>
      <c r="AA549" s="1024">
        <f t="shared" si="272"/>
        <v>6.1113261093911256E-2</v>
      </c>
      <c r="AB549" s="1005">
        <v>13644</v>
      </c>
      <c r="AC549" s="1005">
        <f t="shared" si="261"/>
        <v>133955</v>
      </c>
      <c r="AD549" s="1005">
        <f t="shared" si="262"/>
        <v>0</v>
      </c>
      <c r="AE549" s="1005">
        <v>555</v>
      </c>
      <c r="AF549" s="1005">
        <v>268.32</v>
      </c>
      <c r="AG549" s="1005">
        <v>444</v>
      </c>
      <c r="AH549" s="1005">
        <v>0.91139999999999999</v>
      </c>
      <c r="AI549" s="1024">
        <f t="shared" si="273"/>
        <v>1.7312020312770501E-2</v>
      </c>
      <c r="AJ549" s="1005">
        <v>3456</v>
      </c>
      <c r="AK549" s="1005">
        <f t="shared" si="263"/>
        <v>119778</v>
      </c>
      <c r="AL549" s="1005">
        <f t="shared" si="264"/>
        <v>0</v>
      </c>
      <c r="AM549" s="1005">
        <v>555</v>
      </c>
      <c r="AN549" s="1005">
        <v>329.28</v>
      </c>
      <c r="AO549" s="1005">
        <v>444</v>
      </c>
      <c r="AP549" s="1005">
        <v>0.83760000000000001</v>
      </c>
      <c r="AQ549" s="1024">
        <f t="shared" si="274"/>
        <v>4.0729137277030633E-2</v>
      </c>
      <c r="AR549" s="1005">
        <v>9978</v>
      </c>
      <c r="AS549" s="1005">
        <f t="shared" si="265"/>
        <v>146991</v>
      </c>
      <c r="AT549" s="1005">
        <f t="shared" si="266"/>
        <v>0</v>
      </c>
      <c r="AU549" s="1005">
        <v>555</v>
      </c>
      <c r="AV549" s="1005">
        <v>9.1199999999999992</v>
      </c>
      <c r="AW549" s="1005">
        <v>444</v>
      </c>
      <c r="AX549" s="1005">
        <v>0.99570000000000003</v>
      </c>
      <c r="AY549" s="1024">
        <f t="shared" si="275"/>
        <v>0.21655701754385967</v>
      </c>
      <c r="AZ549" s="1005">
        <v>1422</v>
      </c>
      <c r="BA549" s="1005">
        <f t="shared" si="267"/>
        <v>3940</v>
      </c>
      <c r="BB549" s="1005">
        <f t="shared" si="268"/>
        <v>0</v>
      </c>
      <c r="BC549" s="1005">
        <v>555</v>
      </c>
      <c r="BD549" s="1005">
        <v>285.12</v>
      </c>
      <c r="BE549" s="1005">
        <v>444</v>
      </c>
      <c r="BF549" s="1005">
        <v>0.94640000000000002</v>
      </c>
      <c r="BG549" s="1024">
        <f t="shared" si="276"/>
        <v>3.2216203251149489E-2</v>
      </c>
      <c r="BH549" s="1005">
        <v>6834</v>
      </c>
      <c r="BI549" s="1005">
        <f t="shared" si="269"/>
        <v>127278</v>
      </c>
      <c r="BJ549" s="1005">
        <f t="shared" si="270"/>
        <v>0</v>
      </c>
    </row>
    <row r="550" spans="1:62">
      <c r="A550" s="569" t="s">
        <v>2878</v>
      </c>
      <c r="B550" s="1004">
        <v>544</v>
      </c>
      <c r="C550" s="1005" t="s">
        <v>2879</v>
      </c>
      <c r="D550" s="1005" t="s">
        <v>2011</v>
      </c>
      <c r="E550" s="1004" t="s">
        <v>1274</v>
      </c>
      <c r="F550" s="1005" t="s">
        <v>55</v>
      </c>
      <c r="G550" s="1004"/>
      <c r="H550" s="1005"/>
      <c r="I550" s="1005"/>
      <c r="J550" s="1005"/>
      <c r="K550" s="1024">
        <v>0</v>
      </c>
      <c r="L550" s="1005"/>
      <c r="M550" s="1005">
        <f t="shared" si="257"/>
        <v>0</v>
      </c>
      <c r="N550" s="1005">
        <f t="shared" si="258"/>
        <v>0</v>
      </c>
      <c r="O550" s="1005"/>
      <c r="P550" s="1005"/>
      <c r="Q550" s="1005"/>
      <c r="R550" s="1005"/>
      <c r="S550" s="1024">
        <v>0</v>
      </c>
      <c r="T550" s="1005"/>
      <c r="U550" s="1005">
        <f t="shared" si="259"/>
        <v>0</v>
      </c>
      <c r="V550" s="1005">
        <f t="shared" si="260"/>
        <v>0</v>
      </c>
      <c r="W550" s="1005">
        <v>555</v>
      </c>
      <c r="X550" s="1005">
        <v>407.28</v>
      </c>
      <c r="Y550" s="1005">
        <v>444</v>
      </c>
      <c r="Z550" s="1005">
        <v>0.71789999999999998</v>
      </c>
      <c r="AA550" s="1024">
        <f t="shared" si="272"/>
        <v>0.17005090682904472</v>
      </c>
      <c r="AB550" s="1005">
        <v>49866</v>
      </c>
      <c r="AC550" s="1005">
        <f t="shared" si="261"/>
        <v>175945</v>
      </c>
      <c r="AD550" s="1005">
        <f t="shared" si="262"/>
        <v>0</v>
      </c>
      <c r="AE550" s="1005">
        <v>555</v>
      </c>
      <c r="AF550" s="1005">
        <v>404.16</v>
      </c>
      <c r="AG550" s="1005">
        <v>444</v>
      </c>
      <c r="AH550" s="1005">
        <v>0.71130000000000004</v>
      </c>
      <c r="AI550" s="1024">
        <f t="shared" si="273"/>
        <v>0.43470288036676624</v>
      </c>
      <c r="AJ550" s="1005">
        <v>130713</v>
      </c>
      <c r="AK550" s="1005">
        <f t="shared" si="263"/>
        <v>180417</v>
      </c>
      <c r="AL550" s="1005">
        <f t="shared" si="264"/>
        <v>0</v>
      </c>
      <c r="AM550" s="1005">
        <v>555</v>
      </c>
      <c r="AN550" s="1005">
        <v>401.52</v>
      </c>
      <c r="AO550" s="1005">
        <v>444</v>
      </c>
      <c r="AP550" s="1005">
        <v>0.70340000000000003</v>
      </c>
      <c r="AQ550" s="1024">
        <f t="shared" si="274"/>
        <v>0.29843248880062212</v>
      </c>
      <c r="AR550" s="1005">
        <v>89151</v>
      </c>
      <c r="AS550" s="1005">
        <f t="shared" si="265"/>
        <v>179239</v>
      </c>
      <c r="AT550" s="1005">
        <f t="shared" si="266"/>
        <v>0</v>
      </c>
      <c r="AU550" s="1005">
        <v>555</v>
      </c>
      <c r="AV550" s="1005">
        <v>38.4</v>
      </c>
      <c r="AW550" s="1005">
        <v>444</v>
      </c>
      <c r="AX550" s="1005">
        <v>0.79239999999999999</v>
      </c>
      <c r="AY550" s="1024">
        <f t="shared" si="275"/>
        <v>0.11187065972222222</v>
      </c>
      <c r="AZ550" s="1005">
        <v>3093</v>
      </c>
      <c r="BA550" s="1005">
        <f t="shared" si="267"/>
        <v>16589</v>
      </c>
      <c r="BB550" s="1005">
        <f t="shared" si="268"/>
        <v>0</v>
      </c>
      <c r="BC550" s="1005">
        <v>555</v>
      </c>
      <c r="BD550" s="1005">
        <v>276.95999999999998</v>
      </c>
      <c r="BE550" s="1005">
        <v>444</v>
      </c>
      <c r="BF550" s="1005">
        <v>0.98029999999999995</v>
      </c>
      <c r="BG550" s="1024">
        <f t="shared" si="276"/>
        <v>0.31408110639011572</v>
      </c>
      <c r="BH550" s="1005">
        <v>64719</v>
      </c>
      <c r="BI550" s="1005">
        <f t="shared" si="269"/>
        <v>123635</v>
      </c>
      <c r="BJ550" s="1005">
        <f t="shared" si="270"/>
        <v>0</v>
      </c>
    </row>
    <row r="551" spans="1:62">
      <c r="A551" s="569" t="s">
        <v>2880</v>
      </c>
      <c r="B551" s="1004">
        <v>545</v>
      </c>
      <c r="C551" s="1005" t="s">
        <v>2060</v>
      </c>
      <c r="D551" s="1005" t="s">
        <v>2011</v>
      </c>
      <c r="E551" s="1004" t="s">
        <v>1274</v>
      </c>
      <c r="F551" s="1005" t="s">
        <v>55</v>
      </c>
      <c r="G551" s="1004">
        <v>555</v>
      </c>
      <c r="H551" s="1005">
        <v>262.08</v>
      </c>
      <c r="I551" s="1005">
        <v>444</v>
      </c>
      <c r="J551" s="1005">
        <v>0.89680000000000004</v>
      </c>
      <c r="K551" s="1024">
        <f>+(L551/(24*30*H551))</f>
        <v>5.9189942002442007E-2</v>
      </c>
      <c r="L551" s="1005">
        <v>11169</v>
      </c>
      <c r="M551" s="1005">
        <f t="shared" si="257"/>
        <v>113219</v>
      </c>
      <c r="N551" s="1005">
        <f t="shared" si="258"/>
        <v>0</v>
      </c>
      <c r="O551" s="1005">
        <v>555</v>
      </c>
      <c r="P551" s="1005">
        <v>102.24</v>
      </c>
      <c r="Q551" s="1005">
        <v>444</v>
      </c>
      <c r="R551" s="1005">
        <v>0.88339999999999996</v>
      </c>
      <c r="S551" s="1024">
        <f>+(T551/(24*31*P551))</f>
        <v>0.12896600030289262</v>
      </c>
      <c r="T551" s="1005">
        <v>9810</v>
      </c>
      <c r="U551" s="1005">
        <f t="shared" si="259"/>
        <v>45640</v>
      </c>
      <c r="V551" s="1005">
        <f t="shared" si="260"/>
        <v>0</v>
      </c>
      <c r="W551" s="1005">
        <v>555</v>
      </c>
      <c r="X551" s="1005">
        <v>192.96</v>
      </c>
      <c r="Y551" s="1005">
        <v>444</v>
      </c>
      <c r="Z551" s="1005">
        <v>0.83950000000000002</v>
      </c>
      <c r="AA551" s="1024">
        <f t="shared" si="272"/>
        <v>5.7719216417910446E-2</v>
      </c>
      <c r="AB551" s="1005">
        <v>8019</v>
      </c>
      <c r="AC551" s="1005">
        <f t="shared" si="261"/>
        <v>83359</v>
      </c>
      <c r="AD551" s="1005">
        <f t="shared" si="262"/>
        <v>0</v>
      </c>
      <c r="AE551" s="1005">
        <v>555</v>
      </c>
      <c r="AF551" s="1005">
        <v>191.52</v>
      </c>
      <c r="AG551" s="1005">
        <v>444</v>
      </c>
      <c r="AH551" s="1005">
        <v>0.86439999999999995</v>
      </c>
      <c r="AI551" s="1024">
        <f t="shared" si="273"/>
        <v>5.9182735063465115E-2</v>
      </c>
      <c r="AJ551" s="1005">
        <v>8433</v>
      </c>
      <c r="AK551" s="1005">
        <f t="shared" si="263"/>
        <v>85495</v>
      </c>
      <c r="AL551" s="1005">
        <f t="shared" si="264"/>
        <v>0</v>
      </c>
      <c r="AM551" s="1005">
        <v>555</v>
      </c>
      <c r="AN551" s="1005">
        <v>218.16</v>
      </c>
      <c r="AO551" s="1005">
        <v>444</v>
      </c>
      <c r="AP551" s="1005">
        <v>0.81830000000000003</v>
      </c>
      <c r="AQ551" s="1024">
        <f t="shared" si="274"/>
        <v>6.2269331771886864E-2</v>
      </c>
      <c r="AR551" s="1005">
        <v>10107</v>
      </c>
      <c r="AS551" s="1005">
        <f t="shared" si="265"/>
        <v>97387</v>
      </c>
      <c r="AT551" s="1005">
        <f t="shared" si="266"/>
        <v>0</v>
      </c>
      <c r="AU551" s="1005">
        <v>555</v>
      </c>
      <c r="AV551" s="1005">
        <v>308.16000000000003</v>
      </c>
      <c r="AW551" s="1005">
        <v>444</v>
      </c>
      <c r="AX551" s="1005">
        <v>0.81669999999999998</v>
      </c>
      <c r="AY551" s="1024">
        <f t="shared" si="275"/>
        <v>0.1222173546209761</v>
      </c>
      <c r="AZ551" s="1005">
        <v>27117</v>
      </c>
      <c r="BA551" s="1005">
        <f t="shared" si="267"/>
        <v>133125</v>
      </c>
      <c r="BB551" s="1005">
        <f t="shared" si="268"/>
        <v>0</v>
      </c>
      <c r="BC551" s="1005">
        <v>555</v>
      </c>
      <c r="BD551" s="1005">
        <v>216.72</v>
      </c>
      <c r="BE551" s="1005">
        <v>444</v>
      </c>
      <c r="BF551" s="1005">
        <v>0.85229999999999995</v>
      </c>
      <c r="BG551" s="1024">
        <f t="shared" si="276"/>
        <v>4.498892580287929E-2</v>
      </c>
      <c r="BH551" s="1005">
        <v>7254</v>
      </c>
      <c r="BI551" s="1005">
        <f t="shared" si="269"/>
        <v>96744</v>
      </c>
      <c r="BJ551" s="1005">
        <f t="shared" si="270"/>
        <v>0</v>
      </c>
    </row>
    <row r="552" spans="1:62">
      <c r="A552" s="569" t="s">
        <v>2881</v>
      </c>
      <c r="B552" s="1004">
        <v>546</v>
      </c>
      <c r="C552" s="1005" t="s">
        <v>390</v>
      </c>
      <c r="D552" s="1005" t="s">
        <v>2050</v>
      </c>
      <c r="E552" s="1004" t="s">
        <v>1274</v>
      </c>
      <c r="F552" s="1005" t="s">
        <v>55</v>
      </c>
      <c r="G552" s="1004">
        <v>555.55999999999995</v>
      </c>
      <c r="H552" s="1005">
        <v>323.76</v>
      </c>
      <c r="I552" s="1005">
        <v>555.55999999999995</v>
      </c>
      <c r="J552" s="1005">
        <v>0.93759999999999999</v>
      </c>
      <c r="K552" s="1024">
        <f>+(L552/(24*30*H552))</f>
        <v>0.58413897125442715</v>
      </c>
      <c r="L552" s="1005">
        <v>136167</v>
      </c>
      <c r="M552" s="1005">
        <f t="shared" si="257"/>
        <v>139864</v>
      </c>
      <c r="N552" s="1005">
        <f t="shared" si="258"/>
        <v>0</v>
      </c>
      <c r="O552" s="1005">
        <v>555.55999999999995</v>
      </c>
      <c r="P552" s="1005">
        <v>325.68</v>
      </c>
      <c r="Q552" s="1005">
        <v>555.55999999999995</v>
      </c>
      <c r="R552" s="1005">
        <v>0.93910000000000005</v>
      </c>
      <c r="S552" s="1024">
        <f>+(T552/(24*31*P552))</f>
        <v>0.60304345845120078</v>
      </c>
      <c r="T552" s="1005">
        <v>146121</v>
      </c>
      <c r="U552" s="1005">
        <f t="shared" si="259"/>
        <v>145384</v>
      </c>
      <c r="V552" s="1005">
        <f t="shared" si="260"/>
        <v>737</v>
      </c>
      <c r="W552" s="1005">
        <v>555.55999999999995</v>
      </c>
      <c r="X552" s="1005">
        <v>334.32</v>
      </c>
      <c r="Y552" s="1005">
        <v>555.55999999999995</v>
      </c>
      <c r="Z552" s="1005">
        <v>0.93759999999999999</v>
      </c>
      <c r="AA552" s="1024">
        <f t="shared" si="272"/>
        <v>0.57970906117891041</v>
      </c>
      <c r="AB552" s="1005">
        <v>139542</v>
      </c>
      <c r="AC552" s="1005">
        <f t="shared" si="261"/>
        <v>144426</v>
      </c>
      <c r="AD552" s="1005">
        <f t="shared" si="262"/>
        <v>0</v>
      </c>
      <c r="AE552" s="1005">
        <v>555.55999999999995</v>
      </c>
      <c r="AF552" s="1005">
        <v>321.36</v>
      </c>
      <c r="AG552" s="1005">
        <v>555.55999999999995</v>
      </c>
      <c r="AH552" s="1005">
        <v>0.93979999999999997</v>
      </c>
      <c r="AI552" s="1024">
        <f t="shared" si="273"/>
        <v>0.55837539248516388</v>
      </c>
      <c r="AJ552" s="1005">
        <v>133503</v>
      </c>
      <c r="AK552" s="1005">
        <f t="shared" si="263"/>
        <v>143455</v>
      </c>
      <c r="AL552" s="1005">
        <f t="shared" si="264"/>
        <v>0</v>
      </c>
      <c r="AM552" s="1005">
        <v>555.55999999999995</v>
      </c>
      <c r="AN552" s="1005">
        <v>354.96</v>
      </c>
      <c r="AO552" s="1005">
        <v>555.55999999999995</v>
      </c>
      <c r="AP552" s="1005">
        <v>0.93030000000000002</v>
      </c>
      <c r="AQ552" s="1024">
        <f t="shared" si="274"/>
        <v>0.54604062611325588</v>
      </c>
      <c r="AR552" s="1005">
        <v>144204</v>
      </c>
      <c r="AS552" s="1005">
        <f t="shared" si="265"/>
        <v>158454</v>
      </c>
      <c r="AT552" s="1005">
        <f t="shared" si="266"/>
        <v>0</v>
      </c>
      <c r="AU552" s="1005">
        <v>555.55999999999995</v>
      </c>
      <c r="AV552" s="1005">
        <v>360</v>
      </c>
      <c r="AW552" s="1005">
        <v>555.55999999999995</v>
      </c>
      <c r="AX552" s="1005">
        <v>0.93169999999999997</v>
      </c>
      <c r="AY552" s="1024">
        <f t="shared" si="275"/>
        <v>0.54223379629629631</v>
      </c>
      <c r="AZ552" s="1005">
        <v>140547</v>
      </c>
      <c r="BA552" s="1005">
        <f t="shared" si="267"/>
        <v>155520</v>
      </c>
      <c r="BB552" s="1005">
        <f t="shared" si="268"/>
        <v>0</v>
      </c>
      <c r="BC552" s="1005">
        <v>555.55999999999995</v>
      </c>
      <c r="BD552" s="1005">
        <v>326.39999999999998</v>
      </c>
      <c r="BE552" s="1005">
        <v>555.55999999999995</v>
      </c>
      <c r="BF552" s="1005">
        <v>0.94230000000000003</v>
      </c>
      <c r="BG552" s="1024">
        <f t="shared" si="276"/>
        <v>0.59273205249841876</v>
      </c>
      <c r="BH552" s="1005">
        <v>143940</v>
      </c>
      <c r="BI552" s="1005">
        <f t="shared" si="269"/>
        <v>145705</v>
      </c>
      <c r="BJ552" s="1005">
        <f t="shared" si="270"/>
        <v>0</v>
      </c>
    </row>
    <row r="553" spans="1:62">
      <c r="A553" s="569" t="s">
        <v>2882</v>
      </c>
      <c r="B553" s="1004">
        <v>547</v>
      </c>
      <c r="C553" s="1005" t="s">
        <v>824</v>
      </c>
      <c r="D553" s="1005" t="s">
        <v>2011</v>
      </c>
      <c r="E553" s="1004" t="s">
        <v>1274</v>
      </c>
      <c r="F553" s="1005" t="s">
        <v>55</v>
      </c>
      <c r="G553" s="1004">
        <v>556</v>
      </c>
      <c r="H553" s="1005">
        <v>467.76</v>
      </c>
      <c r="I553" s="1005">
        <v>467.76</v>
      </c>
      <c r="J553" s="1005">
        <v>0.97060000000000002</v>
      </c>
      <c r="K553" s="1024">
        <f>+(L553/(24*30*H553))</f>
        <v>0.3848216321760447</v>
      </c>
      <c r="L553" s="1005">
        <v>129603</v>
      </c>
      <c r="M553" s="1005">
        <f t="shared" si="257"/>
        <v>202072</v>
      </c>
      <c r="N553" s="1005">
        <f t="shared" si="258"/>
        <v>0</v>
      </c>
      <c r="O553" s="1005">
        <v>556</v>
      </c>
      <c r="P553" s="1005">
        <v>476.16</v>
      </c>
      <c r="Q553" s="1005">
        <v>476.16</v>
      </c>
      <c r="R553" s="1005">
        <v>0.96160000000000001</v>
      </c>
      <c r="S553" s="1024">
        <f>+(T553/(24*31*P553))</f>
        <v>0.51580317269337495</v>
      </c>
      <c r="T553" s="1005">
        <v>182730</v>
      </c>
      <c r="U553" s="1005">
        <f t="shared" si="259"/>
        <v>212558</v>
      </c>
      <c r="V553" s="1005">
        <f t="shared" si="260"/>
        <v>0</v>
      </c>
      <c r="W553" s="1005">
        <v>556</v>
      </c>
      <c r="X553" s="1005">
        <v>457.92</v>
      </c>
      <c r="Y553" s="1005">
        <v>457.92</v>
      </c>
      <c r="Z553" s="1005">
        <v>0.96209999999999996</v>
      </c>
      <c r="AA553" s="1024">
        <f t="shared" si="272"/>
        <v>0.4336547140694153</v>
      </c>
      <c r="AB553" s="1005">
        <v>142977</v>
      </c>
      <c r="AC553" s="1005">
        <f t="shared" si="261"/>
        <v>197821</v>
      </c>
      <c r="AD553" s="1005">
        <f t="shared" si="262"/>
        <v>0</v>
      </c>
      <c r="AE553" s="1005">
        <v>556</v>
      </c>
      <c r="AF553" s="1005">
        <v>466.56</v>
      </c>
      <c r="AG553" s="1005">
        <v>466.56</v>
      </c>
      <c r="AH553" s="1005">
        <v>0.97030000000000005</v>
      </c>
      <c r="AI553" s="1024">
        <f t="shared" si="273"/>
        <v>0.29451144132483736</v>
      </c>
      <c r="AJ553" s="1005">
        <v>102231</v>
      </c>
      <c r="AK553" s="1005">
        <f t="shared" si="263"/>
        <v>208272</v>
      </c>
      <c r="AL553" s="1005">
        <f t="shared" si="264"/>
        <v>0</v>
      </c>
      <c r="AM553" s="1005">
        <v>556</v>
      </c>
      <c r="AN553" s="1005">
        <v>451.2</v>
      </c>
      <c r="AO553" s="1005">
        <v>451.2</v>
      </c>
      <c r="AP553" s="1005">
        <v>0.96440000000000003</v>
      </c>
      <c r="AQ553" s="1024">
        <f t="shared" si="274"/>
        <v>0.40165293983070238</v>
      </c>
      <c r="AR553" s="1005">
        <v>134832</v>
      </c>
      <c r="AS553" s="1005">
        <f t="shared" si="265"/>
        <v>201416</v>
      </c>
      <c r="AT553" s="1005">
        <f t="shared" si="266"/>
        <v>0</v>
      </c>
      <c r="AU553" s="1005">
        <v>556</v>
      </c>
      <c r="AV553" s="1005">
        <v>460.8</v>
      </c>
      <c r="AW553" s="1005">
        <v>460.8</v>
      </c>
      <c r="AX553" s="1005">
        <v>0.96189999999999998</v>
      </c>
      <c r="AY553" s="1024">
        <f t="shared" si="275"/>
        <v>0.43855794270833331</v>
      </c>
      <c r="AZ553" s="1005">
        <v>145503</v>
      </c>
      <c r="BA553" s="1005">
        <f t="shared" si="267"/>
        <v>199066</v>
      </c>
      <c r="BB553" s="1005">
        <f t="shared" si="268"/>
        <v>0</v>
      </c>
      <c r="BC553" s="1005">
        <v>556</v>
      </c>
      <c r="BD553" s="1005">
        <v>382.32</v>
      </c>
      <c r="BE553" s="1005">
        <v>444.8</v>
      </c>
      <c r="BF553" s="1005">
        <v>0.97619999999999996</v>
      </c>
      <c r="BG553" s="1024">
        <f t="shared" si="276"/>
        <v>0.32359735806519113</v>
      </c>
      <c r="BH553" s="1005">
        <v>92046</v>
      </c>
      <c r="BI553" s="1005">
        <f t="shared" si="269"/>
        <v>170668</v>
      </c>
      <c r="BJ553" s="1005">
        <f t="shared" si="270"/>
        <v>0</v>
      </c>
    </row>
    <row r="554" spans="1:62">
      <c r="A554" s="569" t="s">
        <v>2883</v>
      </c>
      <c r="B554" s="1004">
        <v>548</v>
      </c>
      <c r="C554" s="1005" t="s">
        <v>612</v>
      </c>
      <c r="D554" s="1005" t="s">
        <v>2203</v>
      </c>
      <c r="E554" s="1004" t="s">
        <v>1274</v>
      </c>
      <c r="F554" s="1005" t="s">
        <v>55</v>
      </c>
      <c r="G554" s="1004">
        <v>556</v>
      </c>
      <c r="H554" s="1005">
        <v>0</v>
      </c>
      <c r="I554" s="1005">
        <v>444.8</v>
      </c>
      <c r="J554" s="1005">
        <v>0</v>
      </c>
      <c r="K554" s="1024">
        <v>0</v>
      </c>
      <c r="L554" s="1005">
        <v>0</v>
      </c>
      <c r="M554" s="1005">
        <f t="shared" si="257"/>
        <v>0</v>
      </c>
      <c r="N554" s="1005">
        <f t="shared" si="258"/>
        <v>0</v>
      </c>
      <c r="O554" s="1005">
        <v>556</v>
      </c>
      <c r="P554" s="1005">
        <v>0</v>
      </c>
      <c r="Q554" s="1005">
        <v>444.8</v>
      </c>
      <c r="R554" s="1005">
        <v>0</v>
      </c>
      <c r="S554" s="1024">
        <v>0</v>
      </c>
      <c r="T554" s="1005">
        <v>0</v>
      </c>
      <c r="U554" s="1005">
        <f t="shared" si="259"/>
        <v>0</v>
      </c>
      <c r="V554" s="1005">
        <f t="shared" si="260"/>
        <v>0</v>
      </c>
      <c r="W554" s="1005">
        <v>556</v>
      </c>
      <c r="X554" s="1005">
        <v>110.4</v>
      </c>
      <c r="Y554" s="1005">
        <v>444.8</v>
      </c>
      <c r="Z554" s="1005">
        <v>0.28320000000000001</v>
      </c>
      <c r="AA554" s="1024">
        <f t="shared" si="272"/>
        <v>3.5175120772946857E-2</v>
      </c>
      <c r="AB554" s="1005">
        <v>2796</v>
      </c>
      <c r="AC554" s="1005">
        <f t="shared" si="261"/>
        <v>47693</v>
      </c>
      <c r="AD554" s="1005">
        <f t="shared" si="262"/>
        <v>0</v>
      </c>
      <c r="AE554" s="1005">
        <v>556</v>
      </c>
      <c r="AF554" s="1005">
        <v>14.4</v>
      </c>
      <c r="AG554" s="1005">
        <v>444.8</v>
      </c>
      <c r="AH554" s="1005">
        <v>0.64800000000000002</v>
      </c>
      <c r="AI554" s="1024">
        <f t="shared" si="273"/>
        <v>0.17025089605734767</v>
      </c>
      <c r="AJ554" s="1005">
        <v>1824</v>
      </c>
      <c r="AK554" s="1005">
        <f t="shared" si="263"/>
        <v>6428</v>
      </c>
      <c r="AL554" s="1005">
        <f t="shared" si="264"/>
        <v>0</v>
      </c>
      <c r="AM554" s="1005">
        <v>556</v>
      </c>
      <c r="AN554" s="1005">
        <v>17.760000000000002</v>
      </c>
      <c r="AO554" s="1005">
        <v>444.8</v>
      </c>
      <c r="AP554" s="1005">
        <v>0.53349999999999997</v>
      </c>
      <c r="AQ554" s="1024">
        <f t="shared" si="274"/>
        <v>0.17618424876489391</v>
      </c>
      <c r="AR554" s="1005">
        <v>2328</v>
      </c>
      <c r="AS554" s="1005">
        <f t="shared" si="265"/>
        <v>7928</v>
      </c>
      <c r="AT554" s="1005">
        <f t="shared" si="266"/>
        <v>0</v>
      </c>
      <c r="AU554" s="1005">
        <v>556</v>
      </c>
      <c r="AV554" s="1005">
        <v>14.16</v>
      </c>
      <c r="AW554" s="1005">
        <v>444.8</v>
      </c>
      <c r="AX554" s="1005">
        <v>0.64770000000000005</v>
      </c>
      <c r="AY554" s="1024">
        <f t="shared" si="275"/>
        <v>0.21804378531073446</v>
      </c>
      <c r="AZ554" s="1005">
        <v>2223</v>
      </c>
      <c r="BA554" s="1005">
        <f t="shared" si="267"/>
        <v>6117</v>
      </c>
      <c r="BB554" s="1005">
        <f t="shared" si="268"/>
        <v>0</v>
      </c>
      <c r="BC554" s="1005">
        <v>556</v>
      </c>
      <c r="BD554" s="1005">
        <v>19.440000000000001</v>
      </c>
      <c r="BE554" s="1005">
        <v>444.8</v>
      </c>
      <c r="BF554" s="1005">
        <v>0.47960000000000003</v>
      </c>
      <c r="BG554" s="1024">
        <f t="shared" si="276"/>
        <v>0.21924366122394795</v>
      </c>
      <c r="BH554" s="1005">
        <v>3171</v>
      </c>
      <c r="BI554" s="1005">
        <f t="shared" si="269"/>
        <v>8678</v>
      </c>
      <c r="BJ554" s="1005">
        <f t="shared" si="270"/>
        <v>0</v>
      </c>
    </row>
    <row r="555" spans="1:62">
      <c r="A555" s="569" t="s">
        <v>2884</v>
      </c>
      <c r="B555" s="1004">
        <v>549</v>
      </c>
      <c r="C555" s="1005" t="s">
        <v>2058</v>
      </c>
      <c r="D555" s="1005" t="s">
        <v>2054</v>
      </c>
      <c r="E555" s="1004" t="s">
        <v>1274</v>
      </c>
      <c r="F555" s="1005" t="s">
        <v>55</v>
      </c>
      <c r="G555" s="1004">
        <v>556</v>
      </c>
      <c r="H555" s="1005">
        <v>180.96</v>
      </c>
      <c r="I555" s="1005">
        <v>556</v>
      </c>
      <c r="J555" s="1005">
        <v>0.90429999999999999</v>
      </c>
      <c r="K555" s="1024">
        <f>+(L555/(24*30*H555))</f>
        <v>0.14533598585322721</v>
      </c>
      <c r="L555" s="1005">
        <v>18936</v>
      </c>
      <c r="M555" s="1005">
        <f t="shared" si="257"/>
        <v>78175</v>
      </c>
      <c r="N555" s="1005">
        <f t="shared" si="258"/>
        <v>0</v>
      </c>
      <c r="O555" s="1005">
        <v>556</v>
      </c>
      <c r="P555" s="1005">
        <v>168</v>
      </c>
      <c r="Q555" s="1005">
        <v>556</v>
      </c>
      <c r="R555" s="1005">
        <v>0.89529999999999998</v>
      </c>
      <c r="S555" s="1024">
        <f>+(T555/(24*31*P555))</f>
        <v>0.22791858678955454</v>
      </c>
      <c r="T555" s="1005">
        <v>28488</v>
      </c>
      <c r="U555" s="1005">
        <f t="shared" si="259"/>
        <v>74995</v>
      </c>
      <c r="V555" s="1005">
        <f t="shared" si="260"/>
        <v>0</v>
      </c>
      <c r="W555" s="1005">
        <v>556</v>
      </c>
      <c r="X555" s="1005">
        <v>121.92</v>
      </c>
      <c r="Y555" s="1005">
        <v>556</v>
      </c>
      <c r="Z555" s="1005">
        <v>0.89900000000000002</v>
      </c>
      <c r="AA555" s="1024">
        <f t="shared" si="272"/>
        <v>0.23095745844269469</v>
      </c>
      <c r="AB555" s="1005">
        <v>20274</v>
      </c>
      <c r="AC555" s="1005">
        <f t="shared" si="261"/>
        <v>52669</v>
      </c>
      <c r="AD555" s="1005">
        <f t="shared" si="262"/>
        <v>0</v>
      </c>
      <c r="AE555" s="1005">
        <v>556</v>
      </c>
      <c r="AF555" s="1005">
        <v>68.64</v>
      </c>
      <c r="AG555" s="1005">
        <v>556</v>
      </c>
      <c r="AH555" s="1005">
        <v>0.90069999999999995</v>
      </c>
      <c r="AI555" s="1024">
        <f t="shared" si="273"/>
        <v>0.30171441461764043</v>
      </c>
      <c r="AJ555" s="1005">
        <v>15408</v>
      </c>
      <c r="AK555" s="1005">
        <f t="shared" si="263"/>
        <v>30641</v>
      </c>
      <c r="AL555" s="1005">
        <f t="shared" si="264"/>
        <v>0</v>
      </c>
      <c r="AM555" s="1005">
        <v>556</v>
      </c>
      <c r="AN555" s="1005">
        <v>55.68</v>
      </c>
      <c r="AO555" s="1005">
        <v>556</v>
      </c>
      <c r="AP555" s="1005">
        <v>0.90329999999999999</v>
      </c>
      <c r="AQ555" s="1024">
        <f t="shared" si="274"/>
        <v>0.27562453652206154</v>
      </c>
      <c r="AR555" s="1005">
        <v>11418</v>
      </c>
      <c r="AS555" s="1005">
        <f t="shared" si="265"/>
        <v>24856</v>
      </c>
      <c r="AT555" s="1005">
        <f t="shared" si="266"/>
        <v>0</v>
      </c>
      <c r="AU555" s="1005">
        <v>556</v>
      </c>
      <c r="AV555" s="1005">
        <v>108.96</v>
      </c>
      <c r="AW555" s="1005">
        <v>556</v>
      </c>
      <c r="AX555" s="1005">
        <v>0.89370000000000005</v>
      </c>
      <c r="AY555" s="1024">
        <f t="shared" si="275"/>
        <v>0.21819933920704845</v>
      </c>
      <c r="AZ555" s="1005">
        <v>17118</v>
      </c>
      <c r="BA555" s="1005">
        <f t="shared" si="267"/>
        <v>47071</v>
      </c>
      <c r="BB555" s="1005">
        <f t="shared" si="268"/>
        <v>0</v>
      </c>
      <c r="BC555" s="1005">
        <v>556</v>
      </c>
      <c r="BD555" s="1005">
        <v>88.8</v>
      </c>
      <c r="BE555" s="1005">
        <v>556</v>
      </c>
      <c r="BF555" s="1005">
        <v>0.88190000000000002</v>
      </c>
      <c r="BG555" s="1024">
        <f t="shared" si="276"/>
        <v>0.34628378378378377</v>
      </c>
      <c r="BH555" s="1005">
        <v>22878</v>
      </c>
      <c r="BI555" s="1005">
        <f t="shared" si="269"/>
        <v>39640</v>
      </c>
      <c r="BJ555" s="1005">
        <f t="shared" si="270"/>
        <v>0</v>
      </c>
    </row>
    <row r="556" spans="1:62">
      <c r="A556" s="569" t="s">
        <v>2885</v>
      </c>
      <c r="B556" s="1004">
        <v>550</v>
      </c>
      <c r="C556" s="1005" t="s">
        <v>2886</v>
      </c>
      <c r="D556" s="1005" t="s">
        <v>2011</v>
      </c>
      <c r="E556" s="1004" t="s">
        <v>1349</v>
      </c>
      <c r="F556" s="1005" t="s">
        <v>55</v>
      </c>
      <c r="G556" s="1004"/>
      <c r="H556" s="1005"/>
      <c r="I556" s="1005"/>
      <c r="J556" s="1005"/>
      <c r="K556" s="1024">
        <v>0</v>
      </c>
      <c r="L556" s="1005"/>
      <c r="M556" s="1005">
        <f t="shared" si="257"/>
        <v>0</v>
      </c>
      <c r="N556" s="1005">
        <f t="shared" si="258"/>
        <v>0</v>
      </c>
      <c r="O556" s="1005"/>
      <c r="P556" s="1005"/>
      <c r="Q556" s="1005"/>
      <c r="R556" s="1005"/>
      <c r="S556" s="1024">
        <v>0</v>
      </c>
      <c r="T556" s="1005"/>
      <c r="U556" s="1005">
        <f t="shared" si="259"/>
        <v>0</v>
      </c>
      <c r="V556" s="1005">
        <f t="shared" si="260"/>
        <v>0</v>
      </c>
      <c r="W556" s="1005"/>
      <c r="X556" s="1005"/>
      <c r="Y556" s="1005"/>
      <c r="Z556" s="1005"/>
      <c r="AA556" s="1024">
        <v>0</v>
      </c>
      <c r="AB556" s="1005"/>
      <c r="AC556" s="1005">
        <f t="shared" si="261"/>
        <v>0</v>
      </c>
      <c r="AD556" s="1005">
        <f t="shared" si="262"/>
        <v>0</v>
      </c>
      <c r="AE556" s="1005"/>
      <c r="AF556" s="1005"/>
      <c r="AG556" s="1005"/>
      <c r="AH556" s="1005"/>
      <c r="AI556" s="1024">
        <v>0</v>
      </c>
      <c r="AJ556" s="1005"/>
      <c r="AK556" s="1005">
        <f t="shared" si="263"/>
        <v>0</v>
      </c>
      <c r="AL556" s="1005">
        <f t="shared" si="264"/>
        <v>0</v>
      </c>
      <c r="AM556" s="1005"/>
      <c r="AN556" s="1005"/>
      <c r="AO556" s="1005"/>
      <c r="AP556" s="1005"/>
      <c r="AQ556" s="1024">
        <v>0</v>
      </c>
      <c r="AR556" s="1005"/>
      <c r="AS556" s="1005">
        <f t="shared" si="265"/>
        <v>0</v>
      </c>
      <c r="AT556" s="1005">
        <f t="shared" si="266"/>
        <v>0</v>
      </c>
      <c r="AU556" s="1005"/>
      <c r="AV556" s="1005"/>
      <c r="AW556" s="1005"/>
      <c r="AX556" s="1005"/>
      <c r="AY556" s="1024">
        <v>0</v>
      </c>
      <c r="AZ556" s="1005"/>
      <c r="BA556" s="1005">
        <f t="shared" si="267"/>
        <v>0</v>
      </c>
      <c r="BB556" s="1005">
        <f t="shared" si="268"/>
        <v>0</v>
      </c>
      <c r="BC556" s="1005">
        <v>556</v>
      </c>
      <c r="BD556" s="1005">
        <v>288</v>
      </c>
      <c r="BE556" s="1005">
        <v>444.8</v>
      </c>
      <c r="BF556" s="1005">
        <v>0.42899999999999999</v>
      </c>
      <c r="BG556" s="1024">
        <f t="shared" si="276"/>
        <v>3.2902105734767026E-2</v>
      </c>
      <c r="BH556" s="1005">
        <v>7050</v>
      </c>
      <c r="BI556" s="1005">
        <f t="shared" si="269"/>
        <v>128563</v>
      </c>
      <c r="BJ556" s="1005">
        <f t="shared" si="270"/>
        <v>0</v>
      </c>
    </row>
    <row r="557" spans="1:62">
      <c r="A557" s="569" t="s">
        <v>2887</v>
      </c>
      <c r="B557" s="1004">
        <v>551</v>
      </c>
      <c r="C557" s="1005" t="s">
        <v>1815</v>
      </c>
      <c r="D557" s="1005" t="s">
        <v>2011</v>
      </c>
      <c r="E557" s="1004" t="s">
        <v>332</v>
      </c>
      <c r="F557" s="1005" t="s">
        <v>55</v>
      </c>
      <c r="G557" s="1004">
        <v>556</v>
      </c>
      <c r="H557" s="1005">
        <v>36</v>
      </c>
      <c r="I557" s="1005">
        <v>444.8</v>
      </c>
      <c r="J557" s="1005">
        <v>0</v>
      </c>
      <c r="K557" s="1024">
        <f t="shared" ref="K557:K579" si="277">+(L557/(24*30*H557))</f>
        <v>0</v>
      </c>
      <c r="L557" s="1005">
        <v>0</v>
      </c>
      <c r="M557" s="1005">
        <f t="shared" si="257"/>
        <v>15552</v>
      </c>
      <c r="N557" s="1005">
        <f t="shared" si="258"/>
        <v>0</v>
      </c>
      <c r="O557" s="1005">
        <v>556</v>
      </c>
      <c r="P557" s="1005">
        <v>0</v>
      </c>
      <c r="Q557" s="1005">
        <v>444.8</v>
      </c>
      <c r="R557" s="1005">
        <v>0</v>
      </c>
      <c r="S557" s="1024">
        <v>0</v>
      </c>
      <c r="T557" s="1005">
        <v>0</v>
      </c>
      <c r="U557" s="1005">
        <f t="shared" si="259"/>
        <v>0</v>
      </c>
      <c r="V557" s="1005">
        <f t="shared" si="260"/>
        <v>0</v>
      </c>
      <c r="W557" s="1005">
        <v>556</v>
      </c>
      <c r="X557" s="1005">
        <v>0</v>
      </c>
      <c r="Y557" s="1005">
        <v>444.8</v>
      </c>
      <c r="Z557" s="1005">
        <v>0</v>
      </c>
      <c r="AA557" s="1024">
        <v>0</v>
      </c>
      <c r="AB557" s="1005">
        <v>0</v>
      </c>
      <c r="AC557" s="1005">
        <f t="shared" si="261"/>
        <v>0</v>
      </c>
      <c r="AD557" s="1005">
        <f t="shared" si="262"/>
        <v>0</v>
      </c>
      <c r="AE557" s="1005">
        <v>556</v>
      </c>
      <c r="AF557" s="1005">
        <v>0</v>
      </c>
      <c r="AG557" s="1005">
        <v>444.8</v>
      </c>
      <c r="AH557" s="1005">
        <v>0</v>
      </c>
      <c r="AI557" s="1024">
        <v>0</v>
      </c>
      <c r="AJ557" s="1005">
        <v>0</v>
      </c>
      <c r="AK557" s="1005">
        <f t="shared" si="263"/>
        <v>0</v>
      </c>
      <c r="AL557" s="1005">
        <f t="shared" si="264"/>
        <v>0</v>
      </c>
      <c r="AM557" s="1005">
        <v>556</v>
      </c>
      <c r="AN557" s="1005">
        <v>0</v>
      </c>
      <c r="AO557" s="1005">
        <v>444.8</v>
      </c>
      <c r="AP557" s="1005">
        <v>0</v>
      </c>
      <c r="AQ557" s="1024">
        <v>0</v>
      </c>
      <c r="AR557" s="1005">
        <v>0</v>
      </c>
      <c r="AS557" s="1005">
        <f t="shared" si="265"/>
        <v>0</v>
      </c>
      <c r="AT557" s="1005">
        <f t="shared" si="266"/>
        <v>0</v>
      </c>
      <c r="AU557" s="1005">
        <v>556</v>
      </c>
      <c r="AV557" s="1005">
        <v>0</v>
      </c>
      <c r="AW557" s="1005">
        <v>444.8</v>
      </c>
      <c r="AX557" s="1005">
        <v>0</v>
      </c>
      <c r="AY557" s="1024">
        <v>0</v>
      </c>
      <c r="AZ557" s="1005">
        <v>0</v>
      </c>
      <c r="BA557" s="1005">
        <f t="shared" si="267"/>
        <v>0</v>
      </c>
      <c r="BB557" s="1005">
        <f t="shared" si="268"/>
        <v>0</v>
      </c>
      <c r="BC557" s="1005">
        <v>556</v>
      </c>
      <c r="BD557" s="1005">
        <v>0</v>
      </c>
      <c r="BE557" s="1005">
        <v>444.8</v>
      </c>
      <c r="BF557" s="1005">
        <v>0</v>
      </c>
      <c r="BG557" s="1024">
        <v>0</v>
      </c>
      <c r="BH557" s="1005">
        <v>0</v>
      </c>
      <c r="BI557" s="1005">
        <f t="shared" si="269"/>
        <v>0</v>
      </c>
      <c r="BJ557" s="1005">
        <f t="shared" si="270"/>
        <v>0</v>
      </c>
    </row>
    <row r="558" spans="1:62">
      <c r="A558" s="569" t="s">
        <v>2888</v>
      </c>
      <c r="B558" s="1004">
        <v>552</v>
      </c>
      <c r="C558" s="1005" t="s">
        <v>2059</v>
      </c>
      <c r="D558" s="1005" t="s">
        <v>2011</v>
      </c>
      <c r="E558" s="1004" t="s">
        <v>1274</v>
      </c>
      <c r="F558" s="1005" t="s">
        <v>55</v>
      </c>
      <c r="G558" s="1004">
        <v>556</v>
      </c>
      <c r="H558" s="1005">
        <v>359.04</v>
      </c>
      <c r="I558" s="1005">
        <v>444.8</v>
      </c>
      <c r="J558" s="1005">
        <v>0.97599999999999998</v>
      </c>
      <c r="K558" s="1024">
        <f t="shared" si="277"/>
        <v>3.8226938502673793E-2</v>
      </c>
      <c r="L558" s="1005">
        <v>9882</v>
      </c>
      <c r="M558" s="1005">
        <f t="shared" si="257"/>
        <v>155105</v>
      </c>
      <c r="N558" s="1005">
        <f t="shared" si="258"/>
        <v>0</v>
      </c>
      <c r="O558" s="1005">
        <v>556</v>
      </c>
      <c r="P558" s="1005">
        <v>427.2</v>
      </c>
      <c r="Q558" s="1005">
        <v>444.8</v>
      </c>
      <c r="R558" s="1005">
        <v>0.94369999999999998</v>
      </c>
      <c r="S558" s="1024">
        <f t="shared" ref="S558:S579" si="278">+(T558/(24*31*P558))</f>
        <v>6.8412468285610734E-2</v>
      </c>
      <c r="T558" s="1005">
        <v>21744</v>
      </c>
      <c r="U558" s="1005">
        <f t="shared" si="259"/>
        <v>190702</v>
      </c>
      <c r="V558" s="1005">
        <f t="shared" si="260"/>
        <v>0</v>
      </c>
      <c r="W558" s="1005">
        <v>556</v>
      </c>
      <c r="X558" s="1005">
        <v>308.88</v>
      </c>
      <c r="Y558" s="1005">
        <v>444.8</v>
      </c>
      <c r="Z558" s="1005">
        <v>0.97299999999999998</v>
      </c>
      <c r="AA558" s="1024">
        <f t="shared" ref="AA558:AA579" si="279">+(AB558/(24*30*X558))</f>
        <v>2.6547526547526547E-2</v>
      </c>
      <c r="AB558" s="1005">
        <v>5904</v>
      </c>
      <c r="AC558" s="1005">
        <f t="shared" si="261"/>
        <v>133436</v>
      </c>
      <c r="AD558" s="1005">
        <f t="shared" si="262"/>
        <v>0</v>
      </c>
      <c r="AE558" s="1005">
        <v>556</v>
      </c>
      <c r="AF558" s="1005">
        <v>19.2</v>
      </c>
      <c r="AG558" s="1005">
        <v>444.8</v>
      </c>
      <c r="AH558" s="1005">
        <v>1</v>
      </c>
      <c r="AI558" s="1024">
        <f t="shared" ref="AI558:AI579" si="280">+(AJ558/(24*31*AF558))</f>
        <v>0.1577200940860215</v>
      </c>
      <c r="AJ558" s="1005">
        <v>2253</v>
      </c>
      <c r="AK558" s="1005">
        <f t="shared" si="263"/>
        <v>8571</v>
      </c>
      <c r="AL558" s="1005">
        <f t="shared" si="264"/>
        <v>0</v>
      </c>
      <c r="AM558" s="1005">
        <v>556</v>
      </c>
      <c r="AN558" s="1005">
        <v>237.6</v>
      </c>
      <c r="AO558" s="1005">
        <v>444.8</v>
      </c>
      <c r="AP558" s="1005">
        <v>0.98270000000000002</v>
      </c>
      <c r="AQ558" s="1024">
        <f t="shared" ref="AQ558:AQ574" si="281">+(AR558/(24*31*AN558))</f>
        <v>6.090814054523732E-2</v>
      </c>
      <c r="AR558" s="1005">
        <v>10767</v>
      </c>
      <c r="AS558" s="1005">
        <f t="shared" si="265"/>
        <v>106065</v>
      </c>
      <c r="AT558" s="1005">
        <f t="shared" si="266"/>
        <v>0</v>
      </c>
      <c r="AU558" s="1005">
        <v>556</v>
      </c>
      <c r="AV558" s="1005">
        <v>30.24</v>
      </c>
      <c r="AW558" s="1005">
        <v>444.8</v>
      </c>
      <c r="AX558" s="1005">
        <v>0.97919999999999996</v>
      </c>
      <c r="AY558" s="1024">
        <f t="shared" ref="AY558:AY584" si="282">+(AZ558/(24*30*AV558))</f>
        <v>0.15969466490299825</v>
      </c>
      <c r="AZ558" s="1005">
        <v>3477</v>
      </c>
      <c r="BA558" s="1005">
        <f t="shared" si="267"/>
        <v>13064</v>
      </c>
      <c r="BB558" s="1005">
        <f t="shared" si="268"/>
        <v>0</v>
      </c>
      <c r="BC558" s="1005">
        <v>556</v>
      </c>
      <c r="BD558" s="1005">
        <v>117.84</v>
      </c>
      <c r="BE558" s="1005">
        <v>444.8</v>
      </c>
      <c r="BF558" s="1005">
        <v>0.96340000000000003</v>
      </c>
      <c r="BG558" s="1024">
        <f t="shared" ref="BG558:BG584" si="283">+(BH558/(24*31*BD558))</f>
        <v>4.2156669513610578E-2</v>
      </c>
      <c r="BH558" s="1005">
        <v>3696</v>
      </c>
      <c r="BI558" s="1005">
        <f t="shared" si="269"/>
        <v>52604</v>
      </c>
      <c r="BJ558" s="1005">
        <f t="shared" si="270"/>
        <v>0</v>
      </c>
    </row>
    <row r="559" spans="1:62">
      <c r="A559" s="569" t="s">
        <v>2889</v>
      </c>
      <c r="B559" s="1004">
        <v>553</v>
      </c>
      <c r="C559" s="1005" t="s">
        <v>2890</v>
      </c>
      <c r="D559" s="1005" t="s">
        <v>2011</v>
      </c>
      <c r="E559" s="1004" t="s">
        <v>1274</v>
      </c>
      <c r="F559" s="1005" t="s">
        <v>55</v>
      </c>
      <c r="G559" s="1004">
        <v>556</v>
      </c>
      <c r="H559" s="1005">
        <v>30.24</v>
      </c>
      <c r="I559" s="1005">
        <v>444.8</v>
      </c>
      <c r="J559" s="1005">
        <v>0.85</v>
      </c>
      <c r="K559" s="1024">
        <f t="shared" si="277"/>
        <v>4.9603174603174607E-2</v>
      </c>
      <c r="L559" s="1005">
        <v>1080</v>
      </c>
      <c r="M559" s="1005">
        <f t="shared" si="257"/>
        <v>13064</v>
      </c>
      <c r="N559" s="1005">
        <f t="shared" si="258"/>
        <v>0</v>
      </c>
      <c r="O559" s="1005">
        <v>556</v>
      </c>
      <c r="P559" s="1005">
        <v>99.84</v>
      </c>
      <c r="Q559" s="1005">
        <v>444.8</v>
      </c>
      <c r="R559" s="1005">
        <v>0.95579999999999998</v>
      </c>
      <c r="S559" s="1024">
        <f t="shared" si="278"/>
        <v>8.230911393713812E-2</v>
      </c>
      <c r="T559" s="1005">
        <v>6114</v>
      </c>
      <c r="U559" s="1005">
        <f t="shared" si="259"/>
        <v>44569</v>
      </c>
      <c r="V559" s="1005">
        <f t="shared" si="260"/>
        <v>0</v>
      </c>
      <c r="W559" s="1005">
        <v>556</v>
      </c>
      <c r="X559" s="1005">
        <v>228</v>
      </c>
      <c r="Y559" s="1005">
        <v>444.8</v>
      </c>
      <c r="Z559" s="1005">
        <v>0.98809999999999998</v>
      </c>
      <c r="AA559" s="1024">
        <f t="shared" si="279"/>
        <v>0.10456871345029239</v>
      </c>
      <c r="AB559" s="1005">
        <v>17166</v>
      </c>
      <c r="AC559" s="1005">
        <f t="shared" si="261"/>
        <v>98496</v>
      </c>
      <c r="AD559" s="1005">
        <f t="shared" si="262"/>
        <v>0</v>
      </c>
      <c r="AE559" s="1005">
        <v>556</v>
      </c>
      <c r="AF559" s="1005">
        <v>231.84</v>
      </c>
      <c r="AG559" s="1005">
        <v>444.8</v>
      </c>
      <c r="AH559" s="1005">
        <v>0.99639999999999995</v>
      </c>
      <c r="AI559" s="1024">
        <f t="shared" si="280"/>
        <v>0.13882627618602375</v>
      </c>
      <c r="AJ559" s="1005">
        <v>23946</v>
      </c>
      <c r="AK559" s="1005">
        <f t="shared" si="263"/>
        <v>103493</v>
      </c>
      <c r="AL559" s="1005">
        <f t="shared" si="264"/>
        <v>0</v>
      </c>
      <c r="AM559" s="1005">
        <v>556</v>
      </c>
      <c r="AN559" s="1005">
        <v>299.04000000000002</v>
      </c>
      <c r="AO559" s="1005">
        <v>444.8</v>
      </c>
      <c r="AP559" s="1005">
        <v>0.99050000000000005</v>
      </c>
      <c r="AQ559" s="1024">
        <f t="shared" si="281"/>
        <v>0.12305506653549422</v>
      </c>
      <c r="AR559" s="1005">
        <v>27378</v>
      </c>
      <c r="AS559" s="1005">
        <f t="shared" si="265"/>
        <v>133491</v>
      </c>
      <c r="AT559" s="1005">
        <f t="shared" si="266"/>
        <v>0</v>
      </c>
      <c r="AU559" s="1005">
        <v>556</v>
      </c>
      <c r="AV559" s="1005">
        <v>232.8</v>
      </c>
      <c r="AW559" s="1005">
        <v>444.8</v>
      </c>
      <c r="AX559" s="1005">
        <v>0.99770000000000003</v>
      </c>
      <c r="AY559" s="1024">
        <f t="shared" si="282"/>
        <v>0.14404352806414661</v>
      </c>
      <c r="AZ559" s="1005">
        <v>24144</v>
      </c>
      <c r="BA559" s="1005">
        <f t="shared" si="267"/>
        <v>100570</v>
      </c>
      <c r="BB559" s="1005">
        <f t="shared" si="268"/>
        <v>0</v>
      </c>
      <c r="BC559" s="1005">
        <v>556</v>
      </c>
      <c r="BD559" s="1005">
        <v>208.8</v>
      </c>
      <c r="BE559" s="1005">
        <v>444.8</v>
      </c>
      <c r="BF559" s="1005">
        <v>0.99860000000000004</v>
      </c>
      <c r="BG559" s="1024">
        <f t="shared" si="283"/>
        <v>0.2328976640711902</v>
      </c>
      <c r="BH559" s="1005">
        <v>36180</v>
      </c>
      <c r="BI559" s="1005">
        <f t="shared" si="269"/>
        <v>93208</v>
      </c>
      <c r="BJ559" s="1005">
        <f t="shared" si="270"/>
        <v>0</v>
      </c>
    </row>
    <row r="560" spans="1:62">
      <c r="A560" s="569" t="s">
        <v>2891</v>
      </c>
      <c r="B560" s="1004">
        <v>554</v>
      </c>
      <c r="C560" s="1005" t="s">
        <v>951</v>
      </c>
      <c r="D560" s="1005" t="s">
        <v>2011</v>
      </c>
      <c r="E560" s="1004" t="s">
        <v>1274</v>
      </c>
      <c r="F560" s="1005" t="s">
        <v>55</v>
      </c>
      <c r="G560" s="1004">
        <v>560</v>
      </c>
      <c r="H560" s="1005">
        <v>308.64</v>
      </c>
      <c r="I560" s="1005">
        <v>448</v>
      </c>
      <c r="J560" s="1005">
        <v>0.99709999999999999</v>
      </c>
      <c r="K560" s="1024">
        <f t="shared" si="277"/>
        <v>0.36620334370139973</v>
      </c>
      <c r="L560" s="1005">
        <v>81378</v>
      </c>
      <c r="M560" s="1005">
        <f t="shared" si="257"/>
        <v>133332</v>
      </c>
      <c r="N560" s="1005">
        <f t="shared" si="258"/>
        <v>0</v>
      </c>
      <c r="O560" s="1005">
        <v>560</v>
      </c>
      <c r="P560" s="1005">
        <v>383.04</v>
      </c>
      <c r="Q560" s="1005">
        <v>448</v>
      </c>
      <c r="R560" s="1005">
        <v>0.97650000000000003</v>
      </c>
      <c r="S560" s="1024">
        <f t="shared" si="278"/>
        <v>0.32569452866036058</v>
      </c>
      <c r="T560" s="1005">
        <v>92817</v>
      </c>
      <c r="U560" s="1005">
        <f t="shared" si="259"/>
        <v>170989</v>
      </c>
      <c r="V560" s="1005">
        <f t="shared" si="260"/>
        <v>0</v>
      </c>
      <c r="W560" s="1005">
        <v>560</v>
      </c>
      <c r="X560" s="1005">
        <v>352.08</v>
      </c>
      <c r="Y560" s="1005">
        <v>448</v>
      </c>
      <c r="Z560" s="1005">
        <v>0.99429999999999996</v>
      </c>
      <c r="AA560" s="1024">
        <f t="shared" si="279"/>
        <v>0.2667717564189957</v>
      </c>
      <c r="AB560" s="1005">
        <v>67626</v>
      </c>
      <c r="AC560" s="1005">
        <f t="shared" si="261"/>
        <v>152099</v>
      </c>
      <c r="AD560" s="1005">
        <f t="shared" si="262"/>
        <v>0</v>
      </c>
      <c r="AE560" s="1005">
        <v>560</v>
      </c>
      <c r="AF560" s="1005">
        <v>295.2</v>
      </c>
      <c r="AG560" s="1005">
        <v>448</v>
      </c>
      <c r="AH560" s="1005">
        <v>0.99629999999999996</v>
      </c>
      <c r="AI560" s="1024">
        <f t="shared" si="280"/>
        <v>0.21016369437887927</v>
      </c>
      <c r="AJ560" s="1005">
        <v>46158</v>
      </c>
      <c r="AK560" s="1005">
        <f t="shared" si="263"/>
        <v>131777</v>
      </c>
      <c r="AL560" s="1005">
        <f t="shared" si="264"/>
        <v>0</v>
      </c>
      <c r="AM560" s="1005">
        <v>560</v>
      </c>
      <c r="AN560" s="1005">
        <v>244.8</v>
      </c>
      <c r="AO560" s="1005">
        <v>448</v>
      </c>
      <c r="AP560" s="1005">
        <v>0.97309999999999997</v>
      </c>
      <c r="AQ560" s="1024">
        <f t="shared" si="281"/>
        <v>0.39993147796753109</v>
      </c>
      <c r="AR560" s="1005">
        <v>72840</v>
      </c>
      <c r="AS560" s="1005">
        <f t="shared" si="265"/>
        <v>109279</v>
      </c>
      <c r="AT560" s="1005">
        <f t="shared" si="266"/>
        <v>0</v>
      </c>
      <c r="AU560" s="1005">
        <v>560</v>
      </c>
      <c r="AV560" s="1005">
        <v>290.64</v>
      </c>
      <c r="AW560" s="1005">
        <v>448</v>
      </c>
      <c r="AX560" s="1005">
        <v>0.86319999999999997</v>
      </c>
      <c r="AY560" s="1024">
        <f t="shared" si="282"/>
        <v>0.44678697586934585</v>
      </c>
      <c r="AZ560" s="1005">
        <v>93495</v>
      </c>
      <c r="BA560" s="1005">
        <f t="shared" si="267"/>
        <v>125556</v>
      </c>
      <c r="BB560" s="1005">
        <f t="shared" si="268"/>
        <v>0</v>
      </c>
      <c r="BC560" s="1005">
        <v>560</v>
      </c>
      <c r="BD560" s="1005">
        <v>286.08</v>
      </c>
      <c r="BE560" s="1005">
        <v>448</v>
      </c>
      <c r="BF560" s="1005">
        <v>0.85319999999999996</v>
      </c>
      <c r="BG560" s="1024">
        <f t="shared" si="283"/>
        <v>0.28747880132784875</v>
      </c>
      <c r="BH560" s="1005">
        <v>61188</v>
      </c>
      <c r="BI560" s="1005">
        <f t="shared" si="269"/>
        <v>127706</v>
      </c>
      <c r="BJ560" s="1005">
        <f t="shared" si="270"/>
        <v>0</v>
      </c>
    </row>
    <row r="561" spans="1:62">
      <c r="A561" s="569" t="s">
        <v>2892</v>
      </c>
      <c r="B561" s="1004">
        <v>555</v>
      </c>
      <c r="C561" s="1005" t="s">
        <v>1779</v>
      </c>
      <c r="D561" s="1005" t="s">
        <v>2202</v>
      </c>
      <c r="E561" s="1004" t="s">
        <v>1274</v>
      </c>
      <c r="F561" s="1005" t="s">
        <v>55</v>
      </c>
      <c r="G561" s="1004">
        <v>560</v>
      </c>
      <c r="H561" s="1005">
        <v>356.4</v>
      </c>
      <c r="I561" s="1005">
        <v>560</v>
      </c>
      <c r="J561" s="1005">
        <v>0.99760000000000004</v>
      </c>
      <c r="K561" s="1024">
        <f t="shared" si="277"/>
        <v>0.35006313131313133</v>
      </c>
      <c r="L561" s="1005">
        <v>89829</v>
      </c>
      <c r="M561" s="1005">
        <f t="shared" si="257"/>
        <v>153965</v>
      </c>
      <c r="N561" s="1005">
        <f t="shared" si="258"/>
        <v>0</v>
      </c>
      <c r="O561" s="1005">
        <v>560</v>
      </c>
      <c r="P561" s="1005">
        <v>272.88</v>
      </c>
      <c r="Q561" s="1005">
        <v>560</v>
      </c>
      <c r="R561" s="1005">
        <v>0.99360000000000004</v>
      </c>
      <c r="S561" s="1024">
        <f t="shared" si="278"/>
        <v>0.29457294237807474</v>
      </c>
      <c r="T561" s="1005">
        <v>59805</v>
      </c>
      <c r="U561" s="1005">
        <f t="shared" si="259"/>
        <v>121814</v>
      </c>
      <c r="V561" s="1005">
        <f t="shared" si="260"/>
        <v>0</v>
      </c>
      <c r="W561" s="1005">
        <v>560</v>
      </c>
      <c r="X561" s="1005">
        <v>239.76</v>
      </c>
      <c r="Y561" s="1005">
        <v>560</v>
      </c>
      <c r="Z561" s="1005">
        <v>0.98980000000000001</v>
      </c>
      <c r="AA561" s="1024">
        <f t="shared" si="279"/>
        <v>0.25197072072072074</v>
      </c>
      <c r="AB561" s="1005">
        <v>43497</v>
      </c>
      <c r="AC561" s="1005">
        <f t="shared" si="261"/>
        <v>103576</v>
      </c>
      <c r="AD561" s="1005">
        <f t="shared" si="262"/>
        <v>0</v>
      </c>
      <c r="AE561" s="1005">
        <v>560</v>
      </c>
      <c r="AF561" s="1005">
        <v>215.28</v>
      </c>
      <c r="AG561" s="1005">
        <v>560</v>
      </c>
      <c r="AH561" s="1005">
        <v>0.96230000000000004</v>
      </c>
      <c r="AI561" s="1024">
        <f t="shared" si="280"/>
        <v>0.15812115654331643</v>
      </c>
      <c r="AJ561" s="1005">
        <v>25326</v>
      </c>
      <c r="AK561" s="1005">
        <f t="shared" si="263"/>
        <v>96101</v>
      </c>
      <c r="AL561" s="1005">
        <f t="shared" si="264"/>
        <v>0</v>
      </c>
      <c r="AM561" s="1005">
        <v>560</v>
      </c>
      <c r="AN561" s="1005">
        <v>164.16</v>
      </c>
      <c r="AO561" s="1005">
        <v>560</v>
      </c>
      <c r="AP561" s="1005">
        <v>0.96509999999999996</v>
      </c>
      <c r="AQ561" s="1024">
        <f t="shared" si="281"/>
        <v>0.20301299283154123</v>
      </c>
      <c r="AR561" s="1005">
        <v>24795</v>
      </c>
      <c r="AS561" s="1005">
        <f t="shared" si="265"/>
        <v>73281</v>
      </c>
      <c r="AT561" s="1005">
        <f t="shared" si="266"/>
        <v>0</v>
      </c>
      <c r="AU561" s="1005">
        <v>560</v>
      </c>
      <c r="AV561" s="1005">
        <v>241.2</v>
      </c>
      <c r="AW561" s="1005">
        <v>560</v>
      </c>
      <c r="AX561" s="1005">
        <v>0.99270000000000003</v>
      </c>
      <c r="AY561" s="1024">
        <f t="shared" si="282"/>
        <v>0.25787728026533996</v>
      </c>
      <c r="AZ561" s="1005">
        <v>44784</v>
      </c>
      <c r="BA561" s="1005">
        <f t="shared" si="267"/>
        <v>104198</v>
      </c>
      <c r="BB561" s="1005">
        <f t="shared" si="268"/>
        <v>0</v>
      </c>
      <c r="BC561" s="1005">
        <v>560</v>
      </c>
      <c r="BD561" s="1005">
        <v>257.04000000000002</v>
      </c>
      <c r="BE561" s="1005">
        <v>560</v>
      </c>
      <c r="BF561" s="1005">
        <v>0.99760000000000004</v>
      </c>
      <c r="BG561" s="1024">
        <f t="shared" si="283"/>
        <v>0.33926877202493899</v>
      </c>
      <c r="BH561" s="1005">
        <v>64881</v>
      </c>
      <c r="BI561" s="1005">
        <f t="shared" si="269"/>
        <v>114743</v>
      </c>
      <c r="BJ561" s="1005">
        <f t="shared" si="270"/>
        <v>0</v>
      </c>
    </row>
    <row r="562" spans="1:62">
      <c r="A562" s="569" t="s">
        <v>2893</v>
      </c>
      <c r="B562" s="1004">
        <v>556</v>
      </c>
      <c r="C562" s="1005" t="s">
        <v>979</v>
      </c>
      <c r="D562" s="1005" t="s">
        <v>2203</v>
      </c>
      <c r="E562" s="1004" t="s">
        <v>1274</v>
      </c>
      <c r="F562" s="1005" t="s">
        <v>55</v>
      </c>
      <c r="G562" s="1004">
        <v>560</v>
      </c>
      <c r="H562" s="1005">
        <v>454.2</v>
      </c>
      <c r="I562" s="1005">
        <v>454.2</v>
      </c>
      <c r="J562" s="1005">
        <v>0.98480000000000001</v>
      </c>
      <c r="K562" s="1024">
        <f t="shared" si="277"/>
        <v>0.70589008757767013</v>
      </c>
      <c r="L562" s="1005">
        <v>230843</v>
      </c>
      <c r="M562" s="1005">
        <f t="shared" si="257"/>
        <v>196214</v>
      </c>
      <c r="N562" s="1005">
        <f t="shared" si="258"/>
        <v>34629</v>
      </c>
      <c r="O562" s="1005">
        <v>560</v>
      </c>
      <c r="P562" s="1005">
        <v>471</v>
      </c>
      <c r="Q562" s="1005">
        <v>471</v>
      </c>
      <c r="R562" s="1005">
        <v>0.98040000000000005</v>
      </c>
      <c r="S562" s="1024">
        <f t="shared" si="278"/>
        <v>0.6791914937333059</v>
      </c>
      <c r="T562" s="1005">
        <v>238005</v>
      </c>
      <c r="U562" s="1005">
        <f t="shared" si="259"/>
        <v>210254</v>
      </c>
      <c r="V562" s="1005">
        <f t="shared" si="260"/>
        <v>27751</v>
      </c>
      <c r="W562" s="1005">
        <v>560</v>
      </c>
      <c r="X562" s="1005">
        <v>452.4</v>
      </c>
      <c r="Y562" s="1005">
        <v>452.4</v>
      </c>
      <c r="Z562" s="1005">
        <v>0.98199999999999998</v>
      </c>
      <c r="AA562" s="1024">
        <f t="shared" si="279"/>
        <v>0.66939286766872974</v>
      </c>
      <c r="AB562" s="1005">
        <v>218040</v>
      </c>
      <c r="AC562" s="1005">
        <f t="shared" si="261"/>
        <v>195437</v>
      </c>
      <c r="AD562" s="1005">
        <f t="shared" si="262"/>
        <v>22603</v>
      </c>
      <c r="AE562" s="1005">
        <v>560</v>
      </c>
      <c r="AF562" s="1005">
        <v>438</v>
      </c>
      <c r="AG562" s="1005">
        <v>448</v>
      </c>
      <c r="AH562" s="1005">
        <v>0.9677</v>
      </c>
      <c r="AI562" s="1024">
        <f t="shared" si="280"/>
        <v>0.57126110865615942</v>
      </c>
      <c r="AJ562" s="1005">
        <v>186158</v>
      </c>
      <c r="AK562" s="1005">
        <f t="shared" si="263"/>
        <v>195523</v>
      </c>
      <c r="AL562" s="1005">
        <f t="shared" si="264"/>
        <v>0</v>
      </c>
      <c r="AM562" s="1005">
        <v>560</v>
      </c>
      <c r="AN562" s="1005">
        <v>21</v>
      </c>
      <c r="AO562" s="1005">
        <v>448</v>
      </c>
      <c r="AP562" s="1005">
        <v>0.9073</v>
      </c>
      <c r="AQ562" s="1024">
        <f t="shared" si="281"/>
        <v>4.1359447004608292</v>
      </c>
      <c r="AR562" s="1005">
        <v>64620</v>
      </c>
      <c r="AS562" s="1005">
        <f t="shared" si="265"/>
        <v>9374</v>
      </c>
      <c r="AT562" s="1005">
        <f t="shared" si="266"/>
        <v>55246</v>
      </c>
      <c r="AU562" s="1005">
        <v>560</v>
      </c>
      <c r="AV562" s="1005">
        <v>376.8</v>
      </c>
      <c r="AW562" s="1005">
        <v>448</v>
      </c>
      <c r="AX562" s="1005">
        <v>0.91020000000000001</v>
      </c>
      <c r="AY562" s="1024">
        <f t="shared" si="282"/>
        <v>0.2226792875678226</v>
      </c>
      <c r="AZ562" s="1005">
        <v>60412</v>
      </c>
      <c r="BA562" s="1005">
        <f t="shared" si="267"/>
        <v>162778</v>
      </c>
      <c r="BB562" s="1005">
        <f t="shared" si="268"/>
        <v>0</v>
      </c>
      <c r="BC562" s="1005">
        <v>560</v>
      </c>
      <c r="BD562" s="1005">
        <v>384</v>
      </c>
      <c r="BE562" s="1005">
        <v>448</v>
      </c>
      <c r="BF562" s="1005">
        <v>0.91710000000000003</v>
      </c>
      <c r="BG562" s="1024">
        <f t="shared" si="283"/>
        <v>0.2885584677419355</v>
      </c>
      <c r="BH562" s="1005">
        <v>82440</v>
      </c>
      <c r="BI562" s="1005">
        <f t="shared" si="269"/>
        <v>171418</v>
      </c>
      <c r="BJ562" s="1005">
        <f t="shared" si="270"/>
        <v>0</v>
      </c>
    </row>
    <row r="563" spans="1:62">
      <c r="A563" s="569" t="s">
        <v>2894</v>
      </c>
      <c r="B563" s="1004">
        <v>557</v>
      </c>
      <c r="C563" s="1005" t="s">
        <v>1662</v>
      </c>
      <c r="D563" s="1005" t="s">
        <v>2011</v>
      </c>
      <c r="E563" s="1004" t="s">
        <v>1274</v>
      </c>
      <c r="F563" s="1005" t="s">
        <v>55</v>
      </c>
      <c r="G563" s="1004">
        <v>560</v>
      </c>
      <c r="H563" s="1005">
        <v>591.84</v>
      </c>
      <c r="I563" s="1005">
        <v>591.84</v>
      </c>
      <c r="J563" s="1005">
        <v>0.97360000000000002</v>
      </c>
      <c r="K563" s="1024">
        <f t="shared" si="277"/>
        <v>0.28409986933405423</v>
      </c>
      <c r="L563" s="1005">
        <v>121062</v>
      </c>
      <c r="M563" s="1005">
        <f t="shared" si="257"/>
        <v>255675</v>
      </c>
      <c r="N563" s="1005">
        <f t="shared" si="258"/>
        <v>0</v>
      </c>
      <c r="O563" s="1005">
        <v>560</v>
      </c>
      <c r="P563" s="1005">
        <v>380.16</v>
      </c>
      <c r="Q563" s="1005">
        <v>448</v>
      </c>
      <c r="R563" s="1005">
        <v>0.98560000000000003</v>
      </c>
      <c r="S563" s="1024">
        <f t="shared" si="278"/>
        <v>0.43771892310198757</v>
      </c>
      <c r="T563" s="1005">
        <v>123804</v>
      </c>
      <c r="U563" s="1005">
        <f t="shared" si="259"/>
        <v>169703</v>
      </c>
      <c r="V563" s="1005">
        <f t="shared" si="260"/>
        <v>0</v>
      </c>
      <c r="W563" s="1005">
        <v>560</v>
      </c>
      <c r="X563" s="1005">
        <v>335.04</v>
      </c>
      <c r="Y563" s="1005">
        <v>448</v>
      </c>
      <c r="Z563" s="1005">
        <v>0.95950000000000002</v>
      </c>
      <c r="AA563" s="1024">
        <f t="shared" si="279"/>
        <v>0.24400071633237821</v>
      </c>
      <c r="AB563" s="1005">
        <v>58860</v>
      </c>
      <c r="AC563" s="1005">
        <f t="shared" si="261"/>
        <v>144737</v>
      </c>
      <c r="AD563" s="1005">
        <f t="shared" si="262"/>
        <v>0</v>
      </c>
      <c r="AE563" s="1005">
        <v>560</v>
      </c>
      <c r="AF563" s="1005">
        <v>321.60000000000002</v>
      </c>
      <c r="AG563" s="1005">
        <v>448</v>
      </c>
      <c r="AH563" s="1005">
        <v>0.95430000000000004</v>
      </c>
      <c r="AI563" s="1024">
        <f t="shared" si="280"/>
        <v>0.13282879955063392</v>
      </c>
      <c r="AJ563" s="1005">
        <v>31782</v>
      </c>
      <c r="AK563" s="1005">
        <f t="shared" si="263"/>
        <v>143562</v>
      </c>
      <c r="AL563" s="1005">
        <f t="shared" si="264"/>
        <v>0</v>
      </c>
      <c r="AM563" s="1005">
        <v>560</v>
      </c>
      <c r="AN563" s="1005">
        <v>350.4</v>
      </c>
      <c r="AO563" s="1005">
        <v>448</v>
      </c>
      <c r="AP563" s="1005">
        <v>0.98760000000000003</v>
      </c>
      <c r="AQ563" s="1024">
        <f t="shared" si="281"/>
        <v>0.39233963028428342</v>
      </c>
      <c r="AR563" s="1005">
        <v>102282</v>
      </c>
      <c r="AS563" s="1005">
        <f t="shared" si="265"/>
        <v>156419</v>
      </c>
      <c r="AT563" s="1005">
        <f t="shared" si="266"/>
        <v>0</v>
      </c>
      <c r="AU563" s="1005">
        <v>560</v>
      </c>
      <c r="AV563" s="1005">
        <v>548.64</v>
      </c>
      <c r="AW563" s="1005">
        <v>548.64</v>
      </c>
      <c r="AX563" s="1005">
        <v>0.95379999999999998</v>
      </c>
      <c r="AY563" s="1024">
        <f t="shared" si="282"/>
        <v>0.26409242247496839</v>
      </c>
      <c r="AZ563" s="1005">
        <v>104322</v>
      </c>
      <c r="BA563" s="1005">
        <f t="shared" si="267"/>
        <v>237012</v>
      </c>
      <c r="BB563" s="1005">
        <f t="shared" si="268"/>
        <v>0</v>
      </c>
      <c r="BC563" s="1005">
        <v>560</v>
      </c>
      <c r="BD563" s="1005">
        <v>400.32</v>
      </c>
      <c r="BE563" s="1005">
        <v>448</v>
      </c>
      <c r="BF563" s="1005">
        <v>0.98660000000000003</v>
      </c>
      <c r="BG563" s="1024">
        <f t="shared" si="283"/>
        <v>0.37051004357804079</v>
      </c>
      <c r="BH563" s="1005">
        <v>110352</v>
      </c>
      <c r="BI563" s="1005">
        <f t="shared" si="269"/>
        <v>178703</v>
      </c>
      <c r="BJ563" s="1005">
        <f t="shared" si="270"/>
        <v>0</v>
      </c>
    </row>
    <row r="564" spans="1:62">
      <c r="A564" s="569" t="s">
        <v>2895</v>
      </c>
      <c r="B564" s="1004">
        <v>558</v>
      </c>
      <c r="C564" s="1005" t="s">
        <v>993</v>
      </c>
      <c r="D564" s="1005" t="s">
        <v>2011</v>
      </c>
      <c r="E564" s="1004" t="s">
        <v>1274</v>
      </c>
      <c r="F564" s="1005" t="s">
        <v>55</v>
      </c>
      <c r="G564" s="1004">
        <v>561</v>
      </c>
      <c r="H564" s="1005">
        <v>304.8</v>
      </c>
      <c r="I564" s="1005">
        <v>448.8</v>
      </c>
      <c r="J564" s="1005">
        <v>0.98680000000000001</v>
      </c>
      <c r="K564" s="1024">
        <f t="shared" si="277"/>
        <v>0.50300743657042868</v>
      </c>
      <c r="L564" s="1005">
        <v>110388</v>
      </c>
      <c r="M564" s="1005">
        <f t="shared" si="257"/>
        <v>131674</v>
      </c>
      <c r="N564" s="1005">
        <f t="shared" si="258"/>
        <v>0</v>
      </c>
      <c r="O564" s="1005">
        <v>561</v>
      </c>
      <c r="P564" s="1005">
        <v>288</v>
      </c>
      <c r="Q564" s="1005">
        <v>448.8</v>
      </c>
      <c r="R564" s="1005">
        <v>0.98240000000000005</v>
      </c>
      <c r="S564" s="1024">
        <f t="shared" si="278"/>
        <v>0.56846438172043012</v>
      </c>
      <c r="T564" s="1005">
        <v>121806</v>
      </c>
      <c r="U564" s="1005">
        <f t="shared" si="259"/>
        <v>128563</v>
      </c>
      <c r="V564" s="1005">
        <f t="shared" si="260"/>
        <v>0</v>
      </c>
      <c r="W564" s="1005">
        <v>561</v>
      </c>
      <c r="X564" s="1005">
        <v>284.16000000000003</v>
      </c>
      <c r="Y564" s="1005">
        <v>448.8</v>
      </c>
      <c r="Z564" s="1005">
        <v>0.98160000000000003</v>
      </c>
      <c r="AA564" s="1024">
        <f t="shared" si="279"/>
        <v>0.39716474286786785</v>
      </c>
      <c r="AB564" s="1005">
        <v>81258</v>
      </c>
      <c r="AC564" s="1005">
        <f t="shared" si="261"/>
        <v>122757</v>
      </c>
      <c r="AD564" s="1005">
        <f t="shared" si="262"/>
        <v>0</v>
      </c>
      <c r="AE564" s="1005">
        <v>561</v>
      </c>
      <c r="AF564" s="1005">
        <v>280.8</v>
      </c>
      <c r="AG564" s="1005">
        <v>448.8</v>
      </c>
      <c r="AH564" s="1005">
        <v>0.98209999999999997</v>
      </c>
      <c r="AI564" s="1024">
        <f t="shared" si="280"/>
        <v>0.45968890726955242</v>
      </c>
      <c r="AJ564" s="1005">
        <v>96036</v>
      </c>
      <c r="AK564" s="1005">
        <f t="shared" si="263"/>
        <v>125349</v>
      </c>
      <c r="AL564" s="1005">
        <f t="shared" si="264"/>
        <v>0</v>
      </c>
      <c r="AM564" s="1005">
        <v>561</v>
      </c>
      <c r="AN564" s="1005">
        <v>259.68</v>
      </c>
      <c r="AO564" s="1005">
        <v>448.8</v>
      </c>
      <c r="AP564" s="1005">
        <v>0.98070000000000002</v>
      </c>
      <c r="AQ564" s="1024">
        <f t="shared" si="281"/>
        <v>0.4518588635143998</v>
      </c>
      <c r="AR564" s="1005">
        <v>87300</v>
      </c>
      <c r="AS564" s="1005">
        <f t="shared" si="265"/>
        <v>115921</v>
      </c>
      <c r="AT564" s="1005">
        <f t="shared" si="266"/>
        <v>0</v>
      </c>
      <c r="AU564" s="1005">
        <v>561</v>
      </c>
      <c r="AV564" s="1005">
        <v>248.16</v>
      </c>
      <c r="AW564" s="1005">
        <v>448.8</v>
      </c>
      <c r="AX564" s="1005">
        <v>0.97840000000000005</v>
      </c>
      <c r="AY564" s="1024">
        <f t="shared" si="282"/>
        <v>0.2744533096926714</v>
      </c>
      <c r="AZ564" s="1005">
        <v>49038</v>
      </c>
      <c r="BA564" s="1005">
        <f t="shared" si="267"/>
        <v>107205</v>
      </c>
      <c r="BB564" s="1005">
        <f t="shared" si="268"/>
        <v>0</v>
      </c>
      <c r="BC564" s="1005">
        <v>561</v>
      </c>
      <c r="BD564" s="1005">
        <v>206.4</v>
      </c>
      <c r="BE564" s="1005">
        <v>448.8</v>
      </c>
      <c r="BF564" s="1005">
        <v>0.69620000000000004</v>
      </c>
      <c r="BG564" s="1024">
        <f t="shared" si="283"/>
        <v>2.946049012253063E-2</v>
      </c>
      <c r="BH564" s="1005">
        <v>4524</v>
      </c>
      <c r="BI564" s="1005">
        <f t="shared" si="269"/>
        <v>92137</v>
      </c>
      <c r="BJ564" s="1005">
        <f t="shared" si="270"/>
        <v>0</v>
      </c>
    </row>
    <row r="565" spans="1:62">
      <c r="A565" s="569" t="s">
        <v>2896</v>
      </c>
      <c r="B565" s="1004">
        <v>559</v>
      </c>
      <c r="C565" s="1005" t="s">
        <v>2057</v>
      </c>
      <c r="D565" s="1005" t="s">
        <v>2011</v>
      </c>
      <c r="E565" s="1004" t="s">
        <v>1274</v>
      </c>
      <c r="F565" s="1005" t="s">
        <v>55</v>
      </c>
      <c r="G565" s="1004">
        <v>562</v>
      </c>
      <c r="H565" s="1005">
        <v>274.08</v>
      </c>
      <c r="I565" s="1005">
        <v>449.6</v>
      </c>
      <c r="J565" s="1005">
        <v>0.99450000000000005</v>
      </c>
      <c r="K565" s="1024">
        <f t="shared" si="277"/>
        <v>0.50496205487448931</v>
      </c>
      <c r="L565" s="1005">
        <v>99648</v>
      </c>
      <c r="M565" s="1005">
        <f t="shared" si="257"/>
        <v>118403</v>
      </c>
      <c r="N565" s="1005">
        <f t="shared" si="258"/>
        <v>0</v>
      </c>
      <c r="O565" s="1005">
        <v>562</v>
      </c>
      <c r="P565" s="1005">
        <v>358.08</v>
      </c>
      <c r="Q565" s="1005">
        <v>449.6</v>
      </c>
      <c r="R565" s="1005">
        <v>0.8649</v>
      </c>
      <c r="S565" s="1024">
        <f t="shared" si="278"/>
        <v>0.45133183429905743</v>
      </c>
      <c r="T565" s="1005">
        <v>120240</v>
      </c>
      <c r="U565" s="1005">
        <f t="shared" si="259"/>
        <v>159847</v>
      </c>
      <c r="V565" s="1005">
        <f t="shared" si="260"/>
        <v>0</v>
      </c>
      <c r="W565" s="1005">
        <v>562</v>
      </c>
      <c r="X565" s="1005">
        <v>283.68</v>
      </c>
      <c r="Y565" s="1005">
        <v>449.6</v>
      </c>
      <c r="Z565" s="1005">
        <v>0.99560000000000004</v>
      </c>
      <c r="AA565" s="1024">
        <f t="shared" si="279"/>
        <v>0.52494594848655762</v>
      </c>
      <c r="AB565" s="1005">
        <v>107220</v>
      </c>
      <c r="AC565" s="1005">
        <f t="shared" si="261"/>
        <v>122550</v>
      </c>
      <c r="AD565" s="1005">
        <f t="shared" si="262"/>
        <v>0</v>
      </c>
      <c r="AE565" s="1005">
        <v>562</v>
      </c>
      <c r="AF565" s="1005">
        <v>323.04000000000002</v>
      </c>
      <c r="AG565" s="1005">
        <v>449.6</v>
      </c>
      <c r="AH565" s="1005">
        <v>0.99760000000000004</v>
      </c>
      <c r="AI565" s="1024">
        <f t="shared" si="280"/>
        <v>0.45702419754269918</v>
      </c>
      <c r="AJ565" s="1005">
        <v>109842</v>
      </c>
      <c r="AK565" s="1005">
        <f t="shared" si="263"/>
        <v>144205</v>
      </c>
      <c r="AL565" s="1005">
        <f t="shared" si="264"/>
        <v>0</v>
      </c>
      <c r="AM565" s="1005">
        <v>562</v>
      </c>
      <c r="AN565" s="1005">
        <v>336</v>
      </c>
      <c r="AO565" s="1005">
        <v>449.6</v>
      </c>
      <c r="AP565" s="1005">
        <v>0.99690000000000001</v>
      </c>
      <c r="AQ565" s="1024">
        <f t="shared" si="281"/>
        <v>0.47583045314900152</v>
      </c>
      <c r="AR565" s="1005">
        <v>118950</v>
      </c>
      <c r="AS565" s="1005">
        <f t="shared" si="265"/>
        <v>149990</v>
      </c>
      <c r="AT565" s="1005">
        <f t="shared" si="266"/>
        <v>0</v>
      </c>
      <c r="AU565" s="1005">
        <v>562</v>
      </c>
      <c r="AV565" s="1005">
        <v>345.12</v>
      </c>
      <c r="AW565" s="1005">
        <v>449.6</v>
      </c>
      <c r="AX565" s="1005">
        <v>0.997</v>
      </c>
      <c r="AY565" s="1024">
        <f t="shared" si="282"/>
        <v>0.41246522948539638</v>
      </c>
      <c r="AZ565" s="1005">
        <v>102492</v>
      </c>
      <c r="BA565" s="1005">
        <f t="shared" si="267"/>
        <v>149092</v>
      </c>
      <c r="BB565" s="1005">
        <f t="shared" si="268"/>
        <v>0</v>
      </c>
      <c r="BC565" s="1005">
        <v>562</v>
      </c>
      <c r="BD565" s="1005">
        <v>307.2</v>
      </c>
      <c r="BE565" s="1005">
        <v>449.6</v>
      </c>
      <c r="BF565" s="1005">
        <v>0.99829999999999997</v>
      </c>
      <c r="BG565" s="1024">
        <f t="shared" si="283"/>
        <v>0.45218518985215056</v>
      </c>
      <c r="BH565" s="1005">
        <v>103350</v>
      </c>
      <c r="BI565" s="1005">
        <f t="shared" si="269"/>
        <v>137134</v>
      </c>
      <c r="BJ565" s="1005">
        <f t="shared" si="270"/>
        <v>0</v>
      </c>
    </row>
    <row r="566" spans="1:62">
      <c r="A566" s="569" t="s">
        <v>2897</v>
      </c>
      <c r="B566" s="1004">
        <v>560</v>
      </c>
      <c r="C566" s="1005" t="s">
        <v>943</v>
      </c>
      <c r="D566" s="1005" t="s">
        <v>2054</v>
      </c>
      <c r="E566" s="1004" t="s">
        <v>1274</v>
      </c>
      <c r="F566" s="1005" t="s">
        <v>55</v>
      </c>
      <c r="G566" s="1004">
        <v>562</v>
      </c>
      <c r="H566" s="1005">
        <v>19.8</v>
      </c>
      <c r="I566" s="1005">
        <v>562</v>
      </c>
      <c r="J566" s="1005">
        <v>0.57650000000000001</v>
      </c>
      <c r="K566" s="1024">
        <f t="shared" si="277"/>
        <v>0.29566498316498319</v>
      </c>
      <c r="L566" s="1005">
        <v>4215</v>
      </c>
      <c r="M566" s="1005">
        <f t="shared" si="257"/>
        <v>8554</v>
      </c>
      <c r="N566" s="1005">
        <f t="shared" si="258"/>
        <v>0</v>
      </c>
      <c r="O566" s="1005">
        <v>562</v>
      </c>
      <c r="P566" s="1005">
        <v>55.2</v>
      </c>
      <c r="Q566" s="1005">
        <v>562</v>
      </c>
      <c r="R566" s="1005">
        <v>0.69220000000000004</v>
      </c>
      <c r="S566" s="1024">
        <f t="shared" si="278"/>
        <v>0.1827664796633941</v>
      </c>
      <c r="T566" s="1005">
        <v>7506</v>
      </c>
      <c r="U566" s="1005">
        <f t="shared" si="259"/>
        <v>24641</v>
      </c>
      <c r="V566" s="1005">
        <f t="shared" si="260"/>
        <v>0</v>
      </c>
      <c r="W566" s="1005">
        <v>562</v>
      </c>
      <c r="X566" s="1005">
        <v>152.4</v>
      </c>
      <c r="Y566" s="1005">
        <v>562</v>
      </c>
      <c r="Z566" s="1005">
        <v>0.66439999999999999</v>
      </c>
      <c r="AA566" s="1024">
        <f t="shared" si="279"/>
        <v>0.13981846019247593</v>
      </c>
      <c r="AB566" s="1005">
        <v>15342</v>
      </c>
      <c r="AC566" s="1005">
        <f t="shared" si="261"/>
        <v>65837</v>
      </c>
      <c r="AD566" s="1005">
        <f t="shared" si="262"/>
        <v>0</v>
      </c>
      <c r="AE566" s="1005">
        <v>562</v>
      </c>
      <c r="AF566" s="1005">
        <v>238.8</v>
      </c>
      <c r="AG566" s="1005">
        <v>562</v>
      </c>
      <c r="AH566" s="1005">
        <v>0.55940000000000001</v>
      </c>
      <c r="AI566" s="1024">
        <f t="shared" si="280"/>
        <v>0.18222834603123142</v>
      </c>
      <c r="AJ566" s="1005">
        <v>32376</v>
      </c>
      <c r="AK566" s="1005">
        <f t="shared" si="263"/>
        <v>106600</v>
      </c>
      <c r="AL566" s="1005">
        <f t="shared" si="264"/>
        <v>0</v>
      </c>
      <c r="AM566" s="1005">
        <v>562</v>
      </c>
      <c r="AN566" s="1005">
        <v>245.52</v>
      </c>
      <c r="AO566" s="1005">
        <v>562</v>
      </c>
      <c r="AP566" s="1005">
        <v>0.52480000000000004</v>
      </c>
      <c r="AQ566" s="1024">
        <f t="shared" si="281"/>
        <v>0.19946144588444276</v>
      </c>
      <c r="AR566" s="1005">
        <v>36435</v>
      </c>
      <c r="AS566" s="1005">
        <f t="shared" si="265"/>
        <v>109600</v>
      </c>
      <c r="AT566" s="1005">
        <f t="shared" si="266"/>
        <v>0</v>
      </c>
      <c r="AU566" s="1005">
        <v>562</v>
      </c>
      <c r="AV566" s="1005">
        <v>234.48</v>
      </c>
      <c r="AW566" s="1005">
        <v>562</v>
      </c>
      <c r="AX566" s="1005">
        <v>0.59099999999999997</v>
      </c>
      <c r="AY566" s="1024">
        <f t="shared" si="282"/>
        <v>0.29494342090299103</v>
      </c>
      <c r="AZ566" s="1005">
        <v>49794</v>
      </c>
      <c r="BA566" s="1005">
        <f t="shared" si="267"/>
        <v>101295</v>
      </c>
      <c r="BB566" s="1005">
        <f t="shared" si="268"/>
        <v>0</v>
      </c>
      <c r="BC566" s="1005">
        <v>562</v>
      </c>
      <c r="BD566" s="1005">
        <v>259.44</v>
      </c>
      <c r="BE566" s="1005">
        <v>562</v>
      </c>
      <c r="BF566" s="1005">
        <v>0.55289999999999995</v>
      </c>
      <c r="BG566" s="1024">
        <f t="shared" si="283"/>
        <v>0.41107459739587998</v>
      </c>
      <c r="BH566" s="1005">
        <v>79347</v>
      </c>
      <c r="BI566" s="1005">
        <f t="shared" si="269"/>
        <v>115814</v>
      </c>
      <c r="BJ566" s="1005">
        <f t="shared" si="270"/>
        <v>0</v>
      </c>
    </row>
    <row r="567" spans="1:62">
      <c r="A567" s="569" t="s">
        <v>2898</v>
      </c>
      <c r="B567" s="1004">
        <v>561</v>
      </c>
      <c r="C567" s="1005" t="s">
        <v>2299</v>
      </c>
      <c r="D567" s="1005" t="s">
        <v>2011</v>
      </c>
      <c r="E567" s="1004" t="s">
        <v>1274</v>
      </c>
      <c r="F567" s="1005" t="s">
        <v>55</v>
      </c>
      <c r="G567" s="1004">
        <v>562</v>
      </c>
      <c r="H567" s="1005">
        <v>358.56</v>
      </c>
      <c r="I567" s="1005">
        <v>449.6</v>
      </c>
      <c r="J567" s="1005">
        <v>0.65810000000000002</v>
      </c>
      <c r="K567" s="1024">
        <f t="shared" si="277"/>
        <v>0.31187248995983935</v>
      </c>
      <c r="L567" s="1005">
        <v>80514</v>
      </c>
      <c r="M567" s="1005">
        <f t="shared" si="257"/>
        <v>154898</v>
      </c>
      <c r="N567" s="1005">
        <f t="shared" si="258"/>
        <v>0</v>
      </c>
      <c r="O567" s="1005">
        <v>562</v>
      </c>
      <c r="P567" s="1005">
        <v>383.52</v>
      </c>
      <c r="Q567" s="1005">
        <v>449.6</v>
      </c>
      <c r="R567" s="1005">
        <v>0.61929999999999996</v>
      </c>
      <c r="S567" s="1024">
        <f t="shared" si="278"/>
        <v>0.15261852853701535</v>
      </c>
      <c r="T567" s="1005">
        <v>43548</v>
      </c>
      <c r="U567" s="1005">
        <f t="shared" si="259"/>
        <v>171203</v>
      </c>
      <c r="V567" s="1005">
        <f t="shared" si="260"/>
        <v>0</v>
      </c>
      <c r="W567" s="1005">
        <v>562</v>
      </c>
      <c r="X567" s="1005">
        <v>273.60000000000002</v>
      </c>
      <c r="Y567" s="1005">
        <v>449.6</v>
      </c>
      <c r="Z567" s="1005">
        <v>0.35809999999999997</v>
      </c>
      <c r="AA567" s="1024">
        <f t="shared" si="279"/>
        <v>3.5209551656920073E-2</v>
      </c>
      <c r="AB567" s="1005">
        <v>6936</v>
      </c>
      <c r="AC567" s="1005">
        <f t="shared" si="261"/>
        <v>118195</v>
      </c>
      <c r="AD567" s="1005">
        <f t="shared" si="262"/>
        <v>0</v>
      </c>
      <c r="AE567" s="1005">
        <v>562</v>
      </c>
      <c r="AF567" s="1005">
        <v>381.6</v>
      </c>
      <c r="AG567" s="1005">
        <v>449.6</v>
      </c>
      <c r="AH567" s="1005">
        <v>0.67320000000000002</v>
      </c>
      <c r="AI567" s="1024">
        <f t="shared" si="280"/>
        <v>0.25172026104010276</v>
      </c>
      <c r="AJ567" s="1005">
        <v>71466</v>
      </c>
      <c r="AK567" s="1005">
        <f t="shared" si="263"/>
        <v>170346</v>
      </c>
      <c r="AL567" s="1005">
        <f t="shared" si="264"/>
        <v>0</v>
      </c>
      <c r="AM567" s="1005">
        <v>562</v>
      </c>
      <c r="AN567" s="1005">
        <v>383.52</v>
      </c>
      <c r="AO567" s="1005">
        <v>449.6</v>
      </c>
      <c r="AP567" s="1005">
        <v>0.68369999999999997</v>
      </c>
      <c r="AQ567" s="1024">
        <f t="shared" si="281"/>
        <v>0.35923600737480993</v>
      </c>
      <c r="AR567" s="1005">
        <v>102504</v>
      </c>
      <c r="AS567" s="1005">
        <f t="shared" si="265"/>
        <v>171203</v>
      </c>
      <c r="AT567" s="1005">
        <f t="shared" si="266"/>
        <v>0</v>
      </c>
      <c r="AU567" s="1005">
        <v>562</v>
      </c>
      <c r="AV567" s="1005">
        <v>412.8</v>
      </c>
      <c r="AW567" s="1005">
        <v>449.6</v>
      </c>
      <c r="AX567" s="1005">
        <v>0.69350000000000001</v>
      </c>
      <c r="AY567" s="1024">
        <f t="shared" si="282"/>
        <v>0.24713339793281655</v>
      </c>
      <c r="AZ567" s="1005">
        <v>73452</v>
      </c>
      <c r="BA567" s="1005">
        <f t="shared" si="267"/>
        <v>178330</v>
      </c>
      <c r="BB567" s="1005">
        <f t="shared" si="268"/>
        <v>0</v>
      </c>
      <c r="BC567" s="1005">
        <v>562</v>
      </c>
      <c r="BD567" s="1005">
        <v>416.64</v>
      </c>
      <c r="BE567" s="1005">
        <v>449.6</v>
      </c>
      <c r="BF567" s="1005">
        <v>0.67079999999999995</v>
      </c>
      <c r="BG567" s="1024">
        <f t="shared" si="283"/>
        <v>0.27253357118081367</v>
      </c>
      <c r="BH567" s="1005">
        <v>84480</v>
      </c>
      <c r="BI567" s="1005">
        <f t="shared" si="269"/>
        <v>185988</v>
      </c>
      <c r="BJ567" s="1005">
        <f t="shared" si="270"/>
        <v>0</v>
      </c>
    </row>
    <row r="568" spans="1:62">
      <c r="A568" s="569" t="s">
        <v>2899</v>
      </c>
      <c r="B568" s="1004">
        <v>562</v>
      </c>
      <c r="C568" s="1005" t="s">
        <v>706</v>
      </c>
      <c r="D568" s="1005" t="s">
        <v>2011</v>
      </c>
      <c r="E568" s="1004" t="s">
        <v>1274</v>
      </c>
      <c r="F568" s="1005" t="s">
        <v>55</v>
      </c>
      <c r="G568" s="1004">
        <v>570</v>
      </c>
      <c r="H568" s="1005">
        <v>449.76</v>
      </c>
      <c r="I568" s="1005">
        <v>456</v>
      </c>
      <c r="J568" s="1005">
        <v>0.96899999999999997</v>
      </c>
      <c r="K568" s="1024">
        <f t="shared" si="277"/>
        <v>0.60787975809320527</v>
      </c>
      <c r="L568" s="1005">
        <v>196848</v>
      </c>
      <c r="M568" s="1005">
        <f t="shared" si="257"/>
        <v>194296</v>
      </c>
      <c r="N568" s="1005">
        <f t="shared" si="258"/>
        <v>2552</v>
      </c>
      <c r="O568" s="1005">
        <v>570</v>
      </c>
      <c r="P568" s="1005">
        <v>438</v>
      </c>
      <c r="Q568" s="1005">
        <v>456</v>
      </c>
      <c r="R568" s="1005">
        <v>0.96550000000000002</v>
      </c>
      <c r="S568" s="1024">
        <f t="shared" si="278"/>
        <v>0.6179389453527766</v>
      </c>
      <c r="T568" s="1005">
        <v>201369</v>
      </c>
      <c r="U568" s="1005">
        <f t="shared" si="259"/>
        <v>195523</v>
      </c>
      <c r="V568" s="1005">
        <f t="shared" si="260"/>
        <v>5846</v>
      </c>
      <c r="W568" s="1005">
        <v>570</v>
      </c>
      <c r="X568" s="1005">
        <v>455.28</v>
      </c>
      <c r="Y568" s="1005">
        <v>456</v>
      </c>
      <c r="Z568" s="1005">
        <v>0.9617</v>
      </c>
      <c r="AA568" s="1024">
        <f t="shared" si="279"/>
        <v>0.5493597346687753</v>
      </c>
      <c r="AB568" s="1005">
        <v>180081</v>
      </c>
      <c r="AC568" s="1005">
        <f t="shared" si="261"/>
        <v>196681</v>
      </c>
      <c r="AD568" s="1005">
        <f t="shared" si="262"/>
        <v>0</v>
      </c>
      <c r="AE568" s="1005">
        <v>570</v>
      </c>
      <c r="AF568" s="1005">
        <v>511.2</v>
      </c>
      <c r="AG568" s="1005">
        <v>511.2</v>
      </c>
      <c r="AH568" s="1005">
        <v>0.95369999999999999</v>
      </c>
      <c r="AI568" s="1024">
        <f t="shared" si="280"/>
        <v>0.50001735322328233</v>
      </c>
      <c r="AJ568" s="1005">
        <v>190173</v>
      </c>
      <c r="AK568" s="1005">
        <f t="shared" si="263"/>
        <v>228200</v>
      </c>
      <c r="AL568" s="1005">
        <f t="shared" si="264"/>
        <v>0</v>
      </c>
      <c r="AM568" s="1005">
        <v>570</v>
      </c>
      <c r="AN568" s="1005">
        <v>351.12</v>
      </c>
      <c r="AO568" s="1005">
        <v>456</v>
      </c>
      <c r="AP568" s="1005">
        <v>0.96650000000000003</v>
      </c>
      <c r="AQ568" s="1024">
        <f t="shared" si="281"/>
        <v>0.64320671546902441</v>
      </c>
      <c r="AR568" s="1005">
        <v>168027</v>
      </c>
      <c r="AS568" s="1005">
        <f t="shared" si="265"/>
        <v>156740</v>
      </c>
      <c r="AT568" s="1005">
        <f t="shared" si="266"/>
        <v>11287</v>
      </c>
      <c r="AU568" s="1005">
        <v>570</v>
      </c>
      <c r="AV568" s="1005">
        <v>400.56</v>
      </c>
      <c r="AW568" s="1005">
        <v>456</v>
      </c>
      <c r="AX568" s="1005">
        <v>0.97230000000000005</v>
      </c>
      <c r="AY568" s="1024">
        <f t="shared" si="282"/>
        <v>0.43845907396311828</v>
      </c>
      <c r="AZ568" s="1005">
        <v>126453</v>
      </c>
      <c r="BA568" s="1005">
        <f t="shared" si="267"/>
        <v>173042</v>
      </c>
      <c r="BB568" s="1005">
        <f t="shared" si="268"/>
        <v>0</v>
      </c>
      <c r="BC568" s="1005">
        <v>570</v>
      </c>
      <c r="BD568" s="1005">
        <v>438.96</v>
      </c>
      <c r="BE568" s="1005">
        <v>456</v>
      </c>
      <c r="BF568" s="1005">
        <v>0.97150000000000003</v>
      </c>
      <c r="BG568" s="1024">
        <f t="shared" si="283"/>
        <v>0.45238893102171113</v>
      </c>
      <c r="BH568" s="1005">
        <v>147744</v>
      </c>
      <c r="BI568" s="1005">
        <f t="shared" si="269"/>
        <v>195952</v>
      </c>
      <c r="BJ568" s="1005">
        <f t="shared" si="270"/>
        <v>0</v>
      </c>
    </row>
    <row r="569" spans="1:62">
      <c r="A569" s="569" t="s">
        <v>2900</v>
      </c>
      <c r="B569" s="1004">
        <v>563</v>
      </c>
      <c r="C569" s="1005" t="s">
        <v>1620</v>
      </c>
      <c r="D569" s="1005" t="s">
        <v>2054</v>
      </c>
      <c r="E569" s="1004" t="s">
        <v>1274</v>
      </c>
      <c r="F569" s="1005" t="s">
        <v>55</v>
      </c>
      <c r="G569" s="1004">
        <v>576</v>
      </c>
      <c r="H569" s="1005">
        <v>110.4</v>
      </c>
      <c r="I569" s="1005">
        <v>576</v>
      </c>
      <c r="J569" s="1005">
        <v>0.95850000000000002</v>
      </c>
      <c r="K569" s="1024">
        <f t="shared" si="277"/>
        <v>0.13215831320450885</v>
      </c>
      <c r="L569" s="1005">
        <v>10505</v>
      </c>
      <c r="M569" s="1005">
        <f t="shared" si="257"/>
        <v>47693</v>
      </c>
      <c r="N569" s="1005">
        <f t="shared" si="258"/>
        <v>0</v>
      </c>
      <c r="O569" s="1005">
        <v>576</v>
      </c>
      <c r="P569" s="1005">
        <v>92.4</v>
      </c>
      <c r="Q569" s="1005">
        <v>576</v>
      </c>
      <c r="R569" s="1005">
        <v>0.96550000000000002</v>
      </c>
      <c r="S569" s="1024">
        <f t="shared" si="278"/>
        <v>0.14793674067867615</v>
      </c>
      <c r="T569" s="1005">
        <v>10170</v>
      </c>
      <c r="U569" s="1005">
        <f t="shared" si="259"/>
        <v>41247</v>
      </c>
      <c r="V569" s="1005">
        <f t="shared" si="260"/>
        <v>0</v>
      </c>
      <c r="W569" s="1005">
        <v>576</v>
      </c>
      <c r="X569" s="1005">
        <v>86.8</v>
      </c>
      <c r="Y569" s="1005">
        <v>576</v>
      </c>
      <c r="Z569" s="1005">
        <v>0.97009999999999996</v>
      </c>
      <c r="AA569" s="1024">
        <f t="shared" si="279"/>
        <v>0.10728686635944701</v>
      </c>
      <c r="AB569" s="1005">
        <v>6705</v>
      </c>
      <c r="AC569" s="1005">
        <f t="shared" si="261"/>
        <v>37498</v>
      </c>
      <c r="AD569" s="1005">
        <f t="shared" si="262"/>
        <v>0</v>
      </c>
      <c r="AE569" s="1005">
        <v>576</v>
      </c>
      <c r="AF569" s="1005">
        <v>76</v>
      </c>
      <c r="AG569" s="1005">
        <v>576</v>
      </c>
      <c r="AH569" s="1005">
        <v>0.9899</v>
      </c>
      <c r="AI569" s="1024">
        <f t="shared" si="280"/>
        <v>0.15872594793435202</v>
      </c>
      <c r="AJ569" s="1005">
        <v>8975</v>
      </c>
      <c r="AK569" s="1005">
        <f t="shared" si="263"/>
        <v>33926</v>
      </c>
      <c r="AL569" s="1005">
        <f t="shared" si="264"/>
        <v>0</v>
      </c>
      <c r="AM569" s="1005">
        <v>576</v>
      </c>
      <c r="AN569" s="1005">
        <v>257.2</v>
      </c>
      <c r="AO569" s="1005">
        <v>576</v>
      </c>
      <c r="AP569" s="1005">
        <v>0.93269999999999997</v>
      </c>
      <c r="AQ569" s="1024">
        <f t="shared" si="281"/>
        <v>7.7316301275941079E-2</v>
      </c>
      <c r="AR569" s="1005">
        <v>14795</v>
      </c>
      <c r="AS569" s="1005">
        <f t="shared" si="265"/>
        <v>114814</v>
      </c>
      <c r="AT569" s="1005">
        <f t="shared" si="266"/>
        <v>0</v>
      </c>
      <c r="AU569" s="1005">
        <v>576</v>
      </c>
      <c r="AV569" s="1005">
        <v>64.8</v>
      </c>
      <c r="AW569" s="1005">
        <v>576</v>
      </c>
      <c r="AX569" s="1005">
        <v>0.90349999999999997</v>
      </c>
      <c r="AY569" s="1024">
        <f t="shared" si="282"/>
        <v>0.28324331275720166</v>
      </c>
      <c r="AZ569" s="1005">
        <v>13215</v>
      </c>
      <c r="BA569" s="1005">
        <f t="shared" si="267"/>
        <v>27994</v>
      </c>
      <c r="BB569" s="1005">
        <f t="shared" si="268"/>
        <v>0</v>
      </c>
      <c r="BC569" s="1005">
        <v>576</v>
      </c>
      <c r="BD569" s="1005">
        <v>75.599999999999994</v>
      </c>
      <c r="BE569" s="1005">
        <v>576</v>
      </c>
      <c r="BF569" s="1005">
        <v>0.85980000000000001</v>
      </c>
      <c r="BG569" s="1024">
        <f t="shared" si="283"/>
        <v>0.15663224668601014</v>
      </c>
      <c r="BH569" s="1005">
        <v>8810</v>
      </c>
      <c r="BI569" s="1005">
        <f t="shared" si="269"/>
        <v>33748</v>
      </c>
      <c r="BJ569" s="1005">
        <f t="shared" si="270"/>
        <v>0</v>
      </c>
    </row>
    <row r="570" spans="1:62">
      <c r="A570" s="569" t="s">
        <v>2901</v>
      </c>
      <c r="B570" s="1004">
        <v>564</v>
      </c>
      <c r="C570" s="1005" t="s">
        <v>877</v>
      </c>
      <c r="D570" s="1005" t="s">
        <v>2203</v>
      </c>
      <c r="E570" s="1004" t="s">
        <v>1274</v>
      </c>
      <c r="F570" s="1005" t="s">
        <v>55</v>
      </c>
      <c r="G570" s="1004">
        <v>585</v>
      </c>
      <c r="H570" s="1005">
        <v>332</v>
      </c>
      <c r="I570" s="1005">
        <v>468</v>
      </c>
      <c r="J570" s="1005">
        <v>0.9002</v>
      </c>
      <c r="K570" s="1024">
        <f t="shared" si="277"/>
        <v>0.2182061579651941</v>
      </c>
      <c r="L570" s="1005">
        <v>52160</v>
      </c>
      <c r="M570" s="1005">
        <f t="shared" si="257"/>
        <v>143424</v>
      </c>
      <c r="N570" s="1005">
        <f t="shared" si="258"/>
        <v>0</v>
      </c>
      <c r="O570" s="1005">
        <v>585</v>
      </c>
      <c r="P570" s="1005">
        <v>337.6</v>
      </c>
      <c r="Q570" s="1005">
        <v>468</v>
      </c>
      <c r="R570" s="1005">
        <v>0.87219999999999998</v>
      </c>
      <c r="S570" s="1024">
        <f t="shared" si="278"/>
        <v>8.5259485043061703E-2</v>
      </c>
      <c r="T570" s="1005">
        <v>21415</v>
      </c>
      <c r="U570" s="1005">
        <f t="shared" si="259"/>
        <v>150705</v>
      </c>
      <c r="V570" s="1005">
        <f t="shared" si="260"/>
        <v>0</v>
      </c>
      <c r="W570" s="1005">
        <v>585</v>
      </c>
      <c r="X570" s="1005">
        <v>337.6</v>
      </c>
      <c r="Y570" s="1005">
        <v>468</v>
      </c>
      <c r="Z570" s="1005">
        <v>0.87429999999999997</v>
      </c>
      <c r="AA570" s="1024">
        <f t="shared" si="279"/>
        <v>0.20983494602422326</v>
      </c>
      <c r="AB570" s="1005">
        <v>51005</v>
      </c>
      <c r="AC570" s="1005">
        <f t="shared" si="261"/>
        <v>145843</v>
      </c>
      <c r="AD570" s="1005">
        <f t="shared" si="262"/>
        <v>0</v>
      </c>
      <c r="AE570" s="1005">
        <v>585</v>
      </c>
      <c r="AF570" s="1005">
        <v>343.6</v>
      </c>
      <c r="AG570" s="1005">
        <v>468</v>
      </c>
      <c r="AH570" s="1005">
        <v>0.88</v>
      </c>
      <c r="AI570" s="1024">
        <f t="shared" si="280"/>
        <v>0.49710841563708735</v>
      </c>
      <c r="AJ570" s="1005">
        <v>127080</v>
      </c>
      <c r="AK570" s="1005">
        <f t="shared" si="263"/>
        <v>153383</v>
      </c>
      <c r="AL570" s="1005">
        <f t="shared" si="264"/>
        <v>0</v>
      </c>
      <c r="AM570" s="1005">
        <v>585</v>
      </c>
      <c r="AN570" s="1005">
        <v>358</v>
      </c>
      <c r="AO570" s="1005">
        <v>468</v>
      </c>
      <c r="AP570" s="1005">
        <v>0.87029999999999996</v>
      </c>
      <c r="AQ570" s="1024">
        <f t="shared" si="281"/>
        <v>0.45160163993512342</v>
      </c>
      <c r="AR570" s="1005">
        <v>120285</v>
      </c>
      <c r="AS570" s="1005">
        <f t="shared" si="265"/>
        <v>159811</v>
      </c>
      <c r="AT570" s="1005">
        <f t="shared" si="266"/>
        <v>0</v>
      </c>
      <c r="AU570" s="1005">
        <v>585</v>
      </c>
      <c r="AV570" s="1005">
        <v>343.2</v>
      </c>
      <c r="AW570" s="1005">
        <v>468</v>
      </c>
      <c r="AX570" s="1005">
        <v>0.87960000000000005</v>
      </c>
      <c r="AY570" s="1024">
        <f t="shared" si="282"/>
        <v>0.54143194768194769</v>
      </c>
      <c r="AZ570" s="1005">
        <v>133790</v>
      </c>
      <c r="BA570" s="1005">
        <f t="shared" si="267"/>
        <v>148262</v>
      </c>
      <c r="BB570" s="1005">
        <f t="shared" si="268"/>
        <v>0</v>
      </c>
      <c r="BC570" s="1005">
        <v>585</v>
      </c>
      <c r="BD570" s="1005">
        <v>351.2</v>
      </c>
      <c r="BE570" s="1005">
        <v>468</v>
      </c>
      <c r="BF570" s="1005">
        <v>0.871</v>
      </c>
      <c r="BG570" s="1024">
        <f t="shared" si="283"/>
        <v>0.41417138168368972</v>
      </c>
      <c r="BH570" s="1005">
        <v>108220</v>
      </c>
      <c r="BI570" s="1005">
        <f t="shared" si="269"/>
        <v>156776</v>
      </c>
      <c r="BJ570" s="1005">
        <f t="shared" si="270"/>
        <v>0</v>
      </c>
    </row>
    <row r="571" spans="1:62">
      <c r="A571" s="569" t="s">
        <v>2902</v>
      </c>
      <c r="B571" s="1004">
        <v>565</v>
      </c>
      <c r="C571" s="1005" t="s">
        <v>1724</v>
      </c>
      <c r="D571" s="1005" t="s">
        <v>2051</v>
      </c>
      <c r="E571" s="1004" t="s">
        <v>1274</v>
      </c>
      <c r="F571" s="1005" t="s">
        <v>55</v>
      </c>
      <c r="G571" s="1004">
        <v>589</v>
      </c>
      <c r="H571" s="1005">
        <v>648.96</v>
      </c>
      <c r="I571" s="1005">
        <v>648.96</v>
      </c>
      <c r="J571" s="1005">
        <v>0.98280000000000001</v>
      </c>
      <c r="K571" s="1024">
        <f t="shared" si="277"/>
        <v>0.51524747287968442</v>
      </c>
      <c r="L571" s="1005">
        <v>240750</v>
      </c>
      <c r="M571" s="1005">
        <f t="shared" si="257"/>
        <v>280351</v>
      </c>
      <c r="N571" s="1005">
        <f t="shared" si="258"/>
        <v>0</v>
      </c>
      <c r="O571" s="1005">
        <v>589</v>
      </c>
      <c r="P571" s="1005">
        <v>668.16</v>
      </c>
      <c r="Q571" s="1005">
        <v>668.16</v>
      </c>
      <c r="R571" s="1005">
        <v>0.98670000000000002</v>
      </c>
      <c r="S571" s="1024">
        <f t="shared" si="278"/>
        <v>0.50758076103077499</v>
      </c>
      <c r="T571" s="1005">
        <v>252324</v>
      </c>
      <c r="U571" s="1005">
        <f t="shared" si="259"/>
        <v>298267</v>
      </c>
      <c r="V571" s="1005">
        <f t="shared" si="260"/>
        <v>0</v>
      </c>
      <c r="W571" s="1005">
        <v>589</v>
      </c>
      <c r="X571" s="1005">
        <v>681.12</v>
      </c>
      <c r="Y571" s="1005">
        <v>681.12</v>
      </c>
      <c r="Z571" s="1005">
        <v>0.98870000000000002</v>
      </c>
      <c r="AA571" s="1024">
        <f t="shared" si="279"/>
        <v>0.48554831258319631</v>
      </c>
      <c r="AB571" s="1005">
        <v>238116</v>
      </c>
      <c r="AC571" s="1005">
        <f t="shared" si="261"/>
        <v>294244</v>
      </c>
      <c r="AD571" s="1005">
        <f t="shared" si="262"/>
        <v>0</v>
      </c>
      <c r="AE571" s="1005">
        <v>589</v>
      </c>
      <c r="AF571" s="1005">
        <v>571.67999999999995</v>
      </c>
      <c r="AG571" s="1005">
        <v>571.67999999999995</v>
      </c>
      <c r="AH571" s="1005">
        <v>0.98829999999999996</v>
      </c>
      <c r="AI571" s="1024">
        <f t="shared" si="280"/>
        <v>0.51844930166210745</v>
      </c>
      <c r="AJ571" s="1005">
        <v>220512</v>
      </c>
      <c r="AK571" s="1005">
        <f t="shared" si="263"/>
        <v>255198</v>
      </c>
      <c r="AL571" s="1005">
        <f t="shared" si="264"/>
        <v>0</v>
      </c>
      <c r="AM571" s="1005">
        <v>589</v>
      </c>
      <c r="AN571" s="1005">
        <v>620.64</v>
      </c>
      <c r="AO571" s="1005">
        <v>620.64</v>
      </c>
      <c r="AP571" s="1005">
        <v>0.98640000000000005</v>
      </c>
      <c r="AQ571" s="1024">
        <f t="shared" si="281"/>
        <v>0.49041468120317011</v>
      </c>
      <c r="AR571" s="1005">
        <v>226452</v>
      </c>
      <c r="AS571" s="1005">
        <f t="shared" si="265"/>
        <v>277054</v>
      </c>
      <c r="AT571" s="1005">
        <f t="shared" si="266"/>
        <v>0</v>
      </c>
      <c r="AU571" s="1005">
        <v>589</v>
      </c>
      <c r="AV571" s="1005">
        <v>683.04</v>
      </c>
      <c r="AW571" s="1005">
        <v>683.04</v>
      </c>
      <c r="AX571" s="1005">
        <v>0.98860000000000003</v>
      </c>
      <c r="AY571" s="1024">
        <f t="shared" si="282"/>
        <v>0.46529729835246353</v>
      </c>
      <c r="AZ571" s="1005">
        <v>228828</v>
      </c>
      <c r="BA571" s="1005">
        <f t="shared" si="267"/>
        <v>295073</v>
      </c>
      <c r="BB571" s="1005">
        <f t="shared" si="268"/>
        <v>0</v>
      </c>
      <c r="BC571" s="1005">
        <v>589</v>
      </c>
      <c r="BD571" s="1005">
        <v>585.12</v>
      </c>
      <c r="BE571" s="1005">
        <v>585.12</v>
      </c>
      <c r="BF571" s="1005">
        <v>0.98560000000000003</v>
      </c>
      <c r="BG571" s="1024">
        <f t="shared" si="283"/>
        <v>0.46465516861167711</v>
      </c>
      <c r="BH571" s="1005">
        <v>202278</v>
      </c>
      <c r="BI571" s="1005">
        <f t="shared" si="269"/>
        <v>261198</v>
      </c>
      <c r="BJ571" s="1005">
        <f t="shared" si="270"/>
        <v>0</v>
      </c>
    </row>
    <row r="572" spans="1:62">
      <c r="A572" s="569" t="s">
        <v>2903</v>
      </c>
      <c r="B572" s="1004">
        <v>566</v>
      </c>
      <c r="C572" s="1005" t="s">
        <v>954</v>
      </c>
      <c r="D572" s="1005" t="s">
        <v>2011</v>
      </c>
      <c r="E572" s="1004" t="s">
        <v>1274</v>
      </c>
      <c r="F572" s="1005" t="s">
        <v>55</v>
      </c>
      <c r="G572" s="1004">
        <v>600</v>
      </c>
      <c r="H572" s="1005">
        <v>380</v>
      </c>
      <c r="I572" s="1005">
        <v>480</v>
      </c>
      <c r="J572" s="1005">
        <v>0.99280000000000002</v>
      </c>
      <c r="K572" s="1024">
        <f t="shared" si="277"/>
        <v>0.40862573099415206</v>
      </c>
      <c r="L572" s="1005">
        <v>111800</v>
      </c>
      <c r="M572" s="1005">
        <f t="shared" si="257"/>
        <v>164160</v>
      </c>
      <c r="N572" s="1005">
        <f t="shared" si="258"/>
        <v>0</v>
      </c>
      <c r="O572" s="1005">
        <v>600</v>
      </c>
      <c r="P572" s="1005">
        <v>340</v>
      </c>
      <c r="Q572" s="1005">
        <v>480</v>
      </c>
      <c r="R572" s="1005">
        <v>0.99119999999999997</v>
      </c>
      <c r="S572" s="1024">
        <f t="shared" si="278"/>
        <v>0.36013598987982287</v>
      </c>
      <c r="T572" s="1005">
        <v>91100</v>
      </c>
      <c r="U572" s="1005">
        <f t="shared" si="259"/>
        <v>151776</v>
      </c>
      <c r="V572" s="1005">
        <f t="shared" si="260"/>
        <v>0</v>
      </c>
      <c r="W572" s="1005">
        <v>600</v>
      </c>
      <c r="X572" s="1005">
        <v>260</v>
      </c>
      <c r="Y572" s="1005">
        <v>480</v>
      </c>
      <c r="Z572" s="1005">
        <v>0.99409999999999998</v>
      </c>
      <c r="AA572" s="1024">
        <f t="shared" si="279"/>
        <v>0.54748931623931629</v>
      </c>
      <c r="AB572" s="1005">
        <v>102490</v>
      </c>
      <c r="AC572" s="1005">
        <f t="shared" si="261"/>
        <v>112320</v>
      </c>
      <c r="AD572" s="1005">
        <f t="shared" si="262"/>
        <v>0</v>
      </c>
      <c r="AE572" s="1005">
        <v>600</v>
      </c>
      <c r="AF572" s="1005">
        <v>424.4</v>
      </c>
      <c r="AG572" s="1005">
        <v>480</v>
      </c>
      <c r="AH572" s="1005">
        <v>0.99529999999999996</v>
      </c>
      <c r="AI572" s="1024">
        <f t="shared" si="280"/>
        <v>0.39727179674277668</v>
      </c>
      <c r="AJ572" s="1005">
        <v>125440</v>
      </c>
      <c r="AK572" s="1005">
        <f t="shared" si="263"/>
        <v>189452</v>
      </c>
      <c r="AL572" s="1005">
        <f t="shared" si="264"/>
        <v>0</v>
      </c>
      <c r="AM572" s="1005">
        <v>600</v>
      </c>
      <c r="AN572" s="1005">
        <v>239.2</v>
      </c>
      <c r="AO572" s="1005">
        <v>480</v>
      </c>
      <c r="AP572" s="1005">
        <v>0.99299999999999999</v>
      </c>
      <c r="AQ572" s="1024">
        <f t="shared" si="281"/>
        <v>0.7086794691984033</v>
      </c>
      <c r="AR572" s="1005">
        <v>126120</v>
      </c>
      <c r="AS572" s="1005">
        <f t="shared" si="265"/>
        <v>106779</v>
      </c>
      <c r="AT572" s="1005">
        <f t="shared" si="266"/>
        <v>19341</v>
      </c>
      <c r="AU572" s="1005">
        <v>600</v>
      </c>
      <c r="AV572" s="1005">
        <v>426.8</v>
      </c>
      <c r="AW572" s="1005">
        <v>480</v>
      </c>
      <c r="AX572" s="1005">
        <v>0.99319999999999997</v>
      </c>
      <c r="AY572" s="1024">
        <f t="shared" si="282"/>
        <v>0.37760009892741853</v>
      </c>
      <c r="AZ572" s="1005">
        <v>116035</v>
      </c>
      <c r="BA572" s="1005">
        <f t="shared" si="267"/>
        <v>184378</v>
      </c>
      <c r="BB572" s="1005">
        <f t="shared" si="268"/>
        <v>0</v>
      </c>
      <c r="BC572" s="1005">
        <v>600</v>
      </c>
      <c r="BD572" s="1005">
        <v>389.2</v>
      </c>
      <c r="BE572" s="1005">
        <v>480</v>
      </c>
      <c r="BF572" s="1005">
        <v>0.99070000000000003</v>
      </c>
      <c r="BG572" s="1024">
        <f t="shared" si="283"/>
        <v>0.42152913613809417</v>
      </c>
      <c r="BH572" s="1005">
        <v>122060</v>
      </c>
      <c r="BI572" s="1005">
        <f t="shared" si="269"/>
        <v>173739</v>
      </c>
      <c r="BJ572" s="1005">
        <f t="shared" si="270"/>
        <v>0</v>
      </c>
    </row>
    <row r="573" spans="1:62">
      <c r="A573" s="569" t="s">
        <v>2904</v>
      </c>
      <c r="B573" s="1004">
        <v>567</v>
      </c>
      <c r="C573" s="1005" t="s">
        <v>1679</v>
      </c>
      <c r="D573" s="1005" t="s">
        <v>2011</v>
      </c>
      <c r="E573" s="1004" t="s">
        <v>1274</v>
      </c>
      <c r="F573" s="1005" t="s">
        <v>55</v>
      </c>
      <c r="G573" s="1004">
        <v>600</v>
      </c>
      <c r="H573" s="1005">
        <v>501.6</v>
      </c>
      <c r="I573" s="1005">
        <v>501.6</v>
      </c>
      <c r="J573" s="1005">
        <v>0.996</v>
      </c>
      <c r="K573" s="1024">
        <f t="shared" si="277"/>
        <v>0.71524455077086657</v>
      </c>
      <c r="L573" s="1005">
        <v>258312</v>
      </c>
      <c r="M573" s="1005">
        <f t="shared" si="257"/>
        <v>216691</v>
      </c>
      <c r="N573" s="1005">
        <f t="shared" si="258"/>
        <v>41621</v>
      </c>
      <c r="O573" s="1005">
        <v>600</v>
      </c>
      <c r="P573" s="1005">
        <v>525.12</v>
      </c>
      <c r="Q573" s="1005">
        <v>525.12</v>
      </c>
      <c r="R573" s="1005">
        <v>0.99619999999999997</v>
      </c>
      <c r="S573" s="1024">
        <f t="shared" si="278"/>
        <v>0.67198158086139448</v>
      </c>
      <c r="T573" s="1005">
        <v>262536</v>
      </c>
      <c r="U573" s="1005">
        <f t="shared" si="259"/>
        <v>234414</v>
      </c>
      <c r="V573" s="1005">
        <f t="shared" si="260"/>
        <v>28122</v>
      </c>
      <c r="W573" s="1005">
        <v>600</v>
      </c>
      <c r="X573" s="1005">
        <v>530.88</v>
      </c>
      <c r="Y573" s="1005">
        <v>530.88</v>
      </c>
      <c r="Z573" s="1005">
        <v>0.99329999999999996</v>
      </c>
      <c r="AA573" s="1024">
        <f t="shared" si="279"/>
        <v>0.72889981414506733</v>
      </c>
      <c r="AB573" s="1005">
        <v>278610</v>
      </c>
      <c r="AC573" s="1005">
        <f t="shared" si="261"/>
        <v>229340</v>
      </c>
      <c r="AD573" s="1005">
        <f t="shared" si="262"/>
        <v>49270</v>
      </c>
      <c r="AE573" s="1005">
        <v>600</v>
      </c>
      <c r="AF573" s="1005">
        <v>585.12</v>
      </c>
      <c r="AG573" s="1005">
        <v>585.12</v>
      </c>
      <c r="AH573" s="1005">
        <v>0.99409999999999998</v>
      </c>
      <c r="AI573" s="1024">
        <f t="shared" si="280"/>
        <v>0.65154817980541069</v>
      </c>
      <c r="AJ573" s="1005">
        <v>283638</v>
      </c>
      <c r="AK573" s="1005">
        <f t="shared" si="263"/>
        <v>261198</v>
      </c>
      <c r="AL573" s="1005">
        <f t="shared" si="264"/>
        <v>22440</v>
      </c>
      <c r="AM573" s="1005">
        <v>600</v>
      </c>
      <c r="AN573" s="1005">
        <v>576.48</v>
      </c>
      <c r="AO573" s="1005">
        <v>576.48</v>
      </c>
      <c r="AP573" s="1005">
        <v>0.99380000000000002</v>
      </c>
      <c r="AQ573" s="1024">
        <f t="shared" si="281"/>
        <v>0.67972310261162294</v>
      </c>
      <c r="AR573" s="1005">
        <v>291534</v>
      </c>
      <c r="AS573" s="1005">
        <f t="shared" si="265"/>
        <v>257341</v>
      </c>
      <c r="AT573" s="1005">
        <f t="shared" si="266"/>
        <v>34193</v>
      </c>
      <c r="AU573" s="1005">
        <v>600</v>
      </c>
      <c r="AV573" s="1005">
        <v>572.16</v>
      </c>
      <c r="AW573" s="1005">
        <v>572.16</v>
      </c>
      <c r="AX573" s="1005">
        <v>0.99339999999999995</v>
      </c>
      <c r="AY573" s="1024">
        <f t="shared" si="282"/>
        <v>0.67692312173750935</v>
      </c>
      <c r="AZ573" s="1005">
        <v>278862</v>
      </c>
      <c r="BA573" s="1005">
        <f t="shared" si="267"/>
        <v>247173</v>
      </c>
      <c r="BB573" s="1005">
        <f t="shared" si="268"/>
        <v>31689</v>
      </c>
      <c r="BC573" s="1005">
        <v>600</v>
      </c>
      <c r="BD573" s="1005">
        <v>563.04</v>
      </c>
      <c r="BE573" s="1005">
        <v>563.04</v>
      </c>
      <c r="BF573" s="1005">
        <v>0.99490000000000001</v>
      </c>
      <c r="BG573" s="1024">
        <f t="shared" si="283"/>
        <v>0.62555000962516849</v>
      </c>
      <c r="BH573" s="1005">
        <v>262044</v>
      </c>
      <c r="BI573" s="1005">
        <f t="shared" si="269"/>
        <v>251341</v>
      </c>
      <c r="BJ573" s="1005">
        <f t="shared" si="270"/>
        <v>10703</v>
      </c>
    </row>
    <row r="574" spans="1:62">
      <c r="A574" s="569" t="s">
        <v>2905</v>
      </c>
      <c r="B574" s="1004">
        <v>568</v>
      </c>
      <c r="C574" s="1005" t="s">
        <v>795</v>
      </c>
      <c r="D574" s="1005" t="s">
        <v>2011</v>
      </c>
      <c r="E574" s="1004" t="s">
        <v>1274</v>
      </c>
      <c r="F574" s="1005" t="s">
        <v>55</v>
      </c>
      <c r="G574" s="1004">
        <v>600</v>
      </c>
      <c r="H574" s="1005">
        <v>534</v>
      </c>
      <c r="I574" s="1005">
        <v>534</v>
      </c>
      <c r="J574" s="1005">
        <v>0.99439999999999995</v>
      </c>
      <c r="K574" s="1024">
        <f t="shared" si="277"/>
        <v>0.50577403245942576</v>
      </c>
      <c r="L574" s="1005">
        <v>194460</v>
      </c>
      <c r="M574" s="1005">
        <f t="shared" si="257"/>
        <v>230688</v>
      </c>
      <c r="N574" s="1005">
        <f t="shared" si="258"/>
        <v>0</v>
      </c>
      <c r="O574" s="1005">
        <v>600</v>
      </c>
      <c r="P574" s="1005">
        <v>442.8</v>
      </c>
      <c r="Q574" s="1005">
        <v>480</v>
      </c>
      <c r="R574" s="1005">
        <v>0.995</v>
      </c>
      <c r="S574" s="1024">
        <f t="shared" si="278"/>
        <v>0.61995512428242561</v>
      </c>
      <c r="T574" s="1005">
        <v>204240</v>
      </c>
      <c r="U574" s="1005">
        <f t="shared" si="259"/>
        <v>197666</v>
      </c>
      <c r="V574" s="1005">
        <f t="shared" si="260"/>
        <v>6574</v>
      </c>
      <c r="W574" s="1005">
        <v>600</v>
      </c>
      <c r="X574" s="1005">
        <v>496.8</v>
      </c>
      <c r="Y574" s="1005">
        <v>496.8</v>
      </c>
      <c r="Z574" s="1005">
        <v>0.99450000000000005</v>
      </c>
      <c r="AA574" s="1024">
        <f t="shared" si="279"/>
        <v>0.23814915458937197</v>
      </c>
      <c r="AB574" s="1005">
        <v>85185</v>
      </c>
      <c r="AC574" s="1005">
        <f t="shared" si="261"/>
        <v>214618</v>
      </c>
      <c r="AD574" s="1005">
        <f t="shared" si="262"/>
        <v>0</v>
      </c>
      <c r="AE574" s="1005">
        <v>600</v>
      </c>
      <c r="AF574" s="1005">
        <v>586.79999999999995</v>
      </c>
      <c r="AG574" s="1005">
        <v>586.79999999999995</v>
      </c>
      <c r="AH574" s="1005">
        <v>0.99280000000000002</v>
      </c>
      <c r="AI574" s="1024">
        <f t="shared" si="280"/>
        <v>0.47180442861226557</v>
      </c>
      <c r="AJ574" s="1005">
        <v>205980</v>
      </c>
      <c r="AK574" s="1005">
        <f t="shared" si="263"/>
        <v>261948</v>
      </c>
      <c r="AL574" s="1005">
        <f t="shared" si="264"/>
        <v>0</v>
      </c>
      <c r="AM574" s="1005">
        <v>600</v>
      </c>
      <c r="AN574" s="1005">
        <v>576</v>
      </c>
      <c r="AO574" s="1005">
        <v>576</v>
      </c>
      <c r="AP574" s="1005">
        <v>0.99490000000000001</v>
      </c>
      <c r="AQ574" s="1024">
        <f t="shared" si="281"/>
        <v>0.36143313172043012</v>
      </c>
      <c r="AR574" s="1005">
        <v>154890</v>
      </c>
      <c r="AS574" s="1005">
        <f t="shared" si="265"/>
        <v>257126</v>
      </c>
      <c r="AT574" s="1005">
        <f t="shared" si="266"/>
        <v>0</v>
      </c>
      <c r="AU574" s="1005">
        <v>600</v>
      </c>
      <c r="AV574" s="1005">
        <v>496.8</v>
      </c>
      <c r="AW574" s="1005">
        <v>496.8</v>
      </c>
      <c r="AX574" s="1005">
        <v>0.99570000000000003</v>
      </c>
      <c r="AY574" s="1024">
        <f t="shared" si="282"/>
        <v>0.44920826623725174</v>
      </c>
      <c r="AZ574" s="1005">
        <v>160680</v>
      </c>
      <c r="BA574" s="1005">
        <f t="shared" si="267"/>
        <v>214618</v>
      </c>
      <c r="BB574" s="1005">
        <f t="shared" si="268"/>
        <v>0</v>
      </c>
      <c r="BC574" s="1005">
        <v>600</v>
      </c>
      <c r="BD574" s="1005">
        <v>600</v>
      </c>
      <c r="BE574" s="1005">
        <v>600</v>
      </c>
      <c r="BF574" s="1005">
        <v>0.995</v>
      </c>
      <c r="BG574" s="1024">
        <f t="shared" si="283"/>
        <v>0.29469086021505375</v>
      </c>
      <c r="BH574" s="1005">
        <v>131550</v>
      </c>
      <c r="BI574" s="1005">
        <f t="shared" si="269"/>
        <v>267840</v>
      </c>
      <c r="BJ574" s="1005">
        <f t="shared" si="270"/>
        <v>0</v>
      </c>
    </row>
    <row r="575" spans="1:62">
      <c r="A575" s="569" t="s">
        <v>2906</v>
      </c>
      <c r="B575" s="1004">
        <v>569</v>
      </c>
      <c r="C575" s="1005" t="s">
        <v>728</v>
      </c>
      <c r="D575" s="1005" t="s">
        <v>2050</v>
      </c>
      <c r="E575" s="1004" t="s">
        <v>1274</v>
      </c>
      <c r="F575" s="1005" t="s">
        <v>55</v>
      </c>
      <c r="G575" s="1004">
        <v>600</v>
      </c>
      <c r="H575" s="1005">
        <v>163.68</v>
      </c>
      <c r="I575" s="1005">
        <v>600</v>
      </c>
      <c r="J575" s="1005">
        <v>0.8841</v>
      </c>
      <c r="K575" s="1024">
        <f t="shared" si="277"/>
        <v>0.54104553600521343</v>
      </c>
      <c r="L575" s="1005">
        <v>63762</v>
      </c>
      <c r="M575" s="1005">
        <f t="shared" si="257"/>
        <v>70710</v>
      </c>
      <c r="N575" s="1005">
        <f t="shared" si="258"/>
        <v>0</v>
      </c>
      <c r="O575" s="1005">
        <v>600</v>
      </c>
      <c r="P575" s="1005">
        <v>147.36000000000001</v>
      </c>
      <c r="Q575" s="1005">
        <v>600</v>
      </c>
      <c r="R575" s="1005">
        <v>0.87260000000000004</v>
      </c>
      <c r="S575" s="1024">
        <f t="shared" si="278"/>
        <v>0.57233109173058727</v>
      </c>
      <c r="T575" s="1005">
        <v>62748</v>
      </c>
      <c r="U575" s="1005">
        <f t="shared" si="259"/>
        <v>65782</v>
      </c>
      <c r="V575" s="1005">
        <f t="shared" si="260"/>
        <v>0</v>
      </c>
      <c r="W575" s="1005">
        <v>600</v>
      </c>
      <c r="X575" s="1005">
        <v>144.96</v>
      </c>
      <c r="Y575" s="1005">
        <v>600</v>
      </c>
      <c r="Z575" s="1005">
        <v>0.86309999999999998</v>
      </c>
      <c r="AA575" s="1024">
        <f t="shared" si="279"/>
        <v>0.53876931567328912</v>
      </c>
      <c r="AB575" s="1005">
        <v>56232</v>
      </c>
      <c r="AC575" s="1005">
        <f t="shared" si="261"/>
        <v>62623</v>
      </c>
      <c r="AD575" s="1005">
        <f t="shared" si="262"/>
        <v>0</v>
      </c>
      <c r="AE575" s="1005">
        <v>600</v>
      </c>
      <c r="AF575" s="1005">
        <v>128.63999999999999</v>
      </c>
      <c r="AG575" s="1005">
        <v>600</v>
      </c>
      <c r="AH575" s="1005">
        <v>0.83889999999999998</v>
      </c>
      <c r="AI575" s="1024">
        <f t="shared" si="280"/>
        <v>4.8647889584336391E-2</v>
      </c>
      <c r="AJ575" s="1005">
        <v>4656</v>
      </c>
      <c r="AK575" s="1005">
        <f t="shared" si="263"/>
        <v>57425</v>
      </c>
      <c r="AL575" s="1005">
        <f t="shared" si="264"/>
        <v>0</v>
      </c>
      <c r="AM575" s="1005">
        <v>600</v>
      </c>
      <c r="AN575" s="1005">
        <v>0</v>
      </c>
      <c r="AO575" s="1005">
        <v>600</v>
      </c>
      <c r="AP575" s="1005">
        <v>0</v>
      </c>
      <c r="AQ575" s="1024">
        <v>0</v>
      </c>
      <c r="AR575" s="1005">
        <v>0</v>
      </c>
      <c r="AS575" s="1005">
        <f t="shared" si="265"/>
        <v>0</v>
      </c>
      <c r="AT575" s="1005">
        <f t="shared" si="266"/>
        <v>0</v>
      </c>
      <c r="AU575" s="1005">
        <v>600</v>
      </c>
      <c r="AV575" s="1005">
        <v>131.52000000000001</v>
      </c>
      <c r="AW575" s="1005">
        <v>600</v>
      </c>
      <c r="AX575" s="1005">
        <v>0.84489999999999998</v>
      </c>
      <c r="AY575" s="1024">
        <f t="shared" si="282"/>
        <v>0.18881792376317921</v>
      </c>
      <c r="AZ575" s="1005">
        <v>17880</v>
      </c>
      <c r="BA575" s="1005">
        <f t="shared" si="267"/>
        <v>56817</v>
      </c>
      <c r="BB575" s="1005">
        <f t="shared" si="268"/>
        <v>0</v>
      </c>
      <c r="BC575" s="1005">
        <v>600</v>
      </c>
      <c r="BD575" s="1005">
        <v>129.12</v>
      </c>
      <c r="BE575" s="1005">
        <v>600</v>
      </c>
      <c r="BF575" s="1005">
        <v>0.77139999999999997</v>
      </c>
      <c r="BG575" s="1024">
        <f t="shared" si="283"/>
        <v>0.54163169045049364</v>
      </c>
      <c r="BH575" s="1005">
        <v>52032</v>
      </c>
      <c r="BI575" s="1005">
        <f t="shared" si="269"/>
        <v>57639</v>
      </c>
      <c r="BJ575" s="1005">
        <f t="shared" si="270"/>
        <v>0</v>
      </c>
    </row>
    <row r="576" spans="1:62">
      <c r="A576" s="569" t="s">
        <v>2907</v>
      </c>
      <c r="B576" s="1004">
        <v>570</v>
      </c>
      <c r="C576" s="1005" t="s">
        <v>367</v>
      </c>
      <c r="D576" s="1005" t="s">
        <v>2011</v>
      </c>
      <c r="E576" s="1004" t="s">
        <v>1274</v>
      </c>
      <c r="F576" s="1005" t="s">
        <v>55</v>
      </c>
      <c r="G576" s="1004">
        <v>600</v>
      </c>
      <c r="H576" s="1005">
        <v>524.64</v>
      </c>
      <c r="I576" s="1005">
        <v>524.64</v>
      </c>
      <c r="J576" s="1005">
        <v>0.99580000000000002</v>
      </c>
      <c r="K576" s="1024">
        <f t="shared" si="277"/>
        <v>0.61932944495272946</v>
      </c>
      <c r="L576" s="1005">
        <v>233946</v>
      </c>
      <c r="M576" s="1005">
        <f t="shared" si="257"/>
        <v>226644</v>
      </c>
      <c r="N576" s="1005">
        <f t="shared" si="258"/>
        <v>7302</v>
      </c>
      <c r="O576" s="1005">
        <v>600</v>
      </c>
      <c r="P576" s="1005">
        <v>487.2</v>
      </c>
      <c r="Q576" s="1005">
        <v>487.2</v>
      </c>
      <c r="R576" s="1005">
        <v>0.99270000000000003</v>
      </c>
      <c r="S576" s="1024">
        <f t="shared" si="278"/>
        <v>0.47969966629588434</v>
      </c>
      <c r="T576" s="1005">
        <v>173880</v>
      </c>
      <c r="U576" s="1005">
        <f t="shared" si="259"/>
        <v>217486</v>
      </c>
      <c r="V576" s="1005">
        <f t="shared" si="260"/>
        <v>0</v>
      </c>
      <c r="W576" s="1005">
        <v>600</v>
      </c>
      <c r="X576" s="1005">
        <v>386.88</v>
      </c>
      <c r="Y576" s="1005">
        <v>480</v>
      </c>
      <c r="Z576" s="1005">
        <v>0.88939999999999997</v>
      </c>
      <c r="AA576" s="1024">
        <f t="shared" si="279"/>
        <v>0.13186690102012683</v>
      </c>
      <c r="AB576" s="1005">
        <v>36732</v>
      </c>
      <c r="AC576" s="1005">
        <f t="shared" si="261"/>
        <v>167132</v>
      </c>
      <c r="AD576" s="1005">
        <f t="shared" si="262"/>
        <v>0</v>
      </c>
      <c r="AE576" s="1005">
        <v>600</v>
      </c>
      <c r="AF576" s="1005">
        <v>539.04</v>
      </c>
      <c r="AG576" s="1005">
        <v>539.04</v>
      </c>
      <c r="AH576" s="1005">
        <v>0.99790000000000001</v>
      </c>
      <c r="AI576" s="1024">
        <f t="shared" si="280"/>
        <v>0.65742622487767988</v>
      </c>
      <c r="AJ576" s="1005">
        <v>263658</v>
      </c>
      <c r="AK576" s="1005">
        <f t="shared" si="263"/>
        <v>240627</v>
      </c>
      <c r="AL576" s="1005">
        <f t="shared" si="264"/>
        <v>23031</v>
      </c>
      <c r="AM576" s="1005">
        <v>600</v>
      </c>
      <c r="AN576" s="1005">
        <v>517.91999999999996</v>
      </c>
      <c r="AO576" s="1005">
        <v>517.91999999999996</v>
      </c>
      <c r="AP576" s="1005">
        <v>0.99660000000000004</v>
      </c>
      <c r="AQ576" s="1024">
        <f>+(AR576/(24*31*AN576))</f>
        <v>0.72330263983975607</v>
      </c>
      <c r="AR576" s="1005">
        <v>278712</v>
      </c>
      <c r="AS576" s="1005">
        <f t="shared" si="265"/>
        <v>231199</v>
      </c>
      <c r="AT576" s="1005">
        <f t="shared" si="266"/>
        <v>47513</v>
      </c>
      <c r="AU576" s="1005">
        <v>600</v>
      </c>
      <c r="AV576" s="1005">
        <v>533.76</v>
      </c>
      <c r="AW576" s="1005">
        <v>533.76</v>
      </c>
      <c r="AX576" s="1005">
        <v>0.99809999999999999</v>
      </c>
      <c r="AY576" s="1024">
        <f t="shared" si="282"/>
        <v>0.70065822342126294</v>
      </c>
      <c r="AZ576" s="1005">
        <v>269268</v>
      </c>
      <c r="BA576" s="1005">
        <f t="shared" si="267"/>
        <v>230584</v>
      </c>
      <c r="BB576" s="1005">
        <f t="shared" si="268"/>
        <v>38684</v>
      </c>
      <c r="BC576" s="1005">
        <v>600</v>
      </c>
      <c r="BD576" s="1005">
        <v>785.28</v>
      </c>
      <c r="BE576" s="1005">
        <v>785.28</v>
      </c>
      <c r="BF576" s="1005">
        <v>0.98880000000000001</v>
      </c>
      <c r="BG576" s="1024">
        <f t="shared" si="283"/>
        <v>0.6442945355837737</v>
      </c>
      <c r="BH576" s="1005">
        <v>376428</v>
      </c>
      <c r="BI576" s="1005">
        <f t="shared" si="269"/>
        <v>350549</v>
      </c>
      <c r="BJ576" s="1005">
        <f t="shared" si="270"/>
        <v>25879</v>
      </c>
    </row>
    <row r="577" spans="1:62">
      <c r="A577" s="569" t="s">
        <v>2908</v>
      </c>
      <c r="B577" s="1004">
        <v>571</v>
      </c>
      <c r="C577" s="1005" t="s">
        <v>1680</v>
      </c>
      <c r="D577" s="1005" t="s">
        <v>2203</v>
      </c>
      <c r="E577" s="1004" t="s">
        <v>1274</v>
      </c>
      <c r="F577" s="1005" t="s">
        <v>55</v>
      </c>
      <c r="G577" s="1004">
        <v>600</v>
      </c>
      <c r="H577" s="1005">
        <v>363.36</v>
      </c>
      <c r="I577" s="1005">
        <v>480</v>
      </c>
      <c r="J577" s="1005">
        <v>0.97609999999999997</v>
      </c>
      <c r="K577" s="1024">
        <f t="shared" si="277"/>
        <v>0.48934481872890062</v>
      </c>
      <c r="L577" s="1005">
        <v>128022</v>
      </c>
      <c r="M577" s="1005">
        <f t="shared" si="257"/>
        <v>156972</v>
      </c>
      <c r="N577" s="1005">
        <f t="shared" si="258"/>
        <v>0</v>
      </c>
      <c r="O577" s="1005">
        <v>600</v>
      </c>
      <c r="P577" s="1005">
        <v>405.6</v>
      </c>
      <c r="Q577" s="1005">
        <v>480</v>
      </c>
      <c r="R577" s="1005">
        <v>0.97509999999999997</v>
      </c>
      <c r="S577" s="1024">
        <f t="shared" si="278"/>
        <v>0.41710409111153524</v>
      </c>
      <c r="T577" s="1005">
        <v>125868</v>
      </c>
      <c r="U577" s="1005">
        <f t="shared" si="259"/>
        <v>181060</v>
      </c>
      <c r="V577" s="1005">
        <f t="shared" si="260"/>
        <v>0</v>
      </c>
      <c r="W577" s="1005">
        <v>600</v>
      </c>
      <c r="X577" s="1005">
        <v>375.36</v>
      </c>
      <c r="Y577" s="1005">
        <v>480</v>
      </c>
      <c r="Z577" s="1005">
        <v>0.98950000000000005</v>
      </c>
      <c r="AA577" s="1024">
        <f t="shared" si="279"/>
        <v>0.38984796817277634</v>
      </c>
      <c r="AB577" s="1005">
        <v>105360</v>
      </c>
      <c r="AC577" s="1005">
        <f t="shared" si="261"/>
        <v>162156</v>
      </c>
      <c r="AD577" s="1005">
        <f t="shared" si="262"/>
        <v>0</v>
      </c>
      <c r="AE577" s="1005">
        <v>600</v>
      </c>
      <c r="AF577" s="1005">
        <v>371.04</v>
      </c>
      <c r="AG577" s="1005">
        <v>480</v>
      </c>
      <c r="AH577" s="1005">
        <v>0.98089999999999999</v>
      </c>
      <c r="AI577" s="1024">
        <f t="shared" si="280"/>
        <v>0.45958439399629986</v>
      </c>
      <c r="AJ577" s="1005">
        <v>126870</v>
      </c>
      <c r="AK577" s="1005">
        <f t="shared" si="263"/>
        <v>165632</v>
      </c>
      <c r="AL577" s="1005">
        <f t="shared" si="264"/>
        <v>0</v>
      </c>
      <c r="AM577" s="1005">
        <v>600</v>
      </c>
      <c r="AN577" s="1005">
        <v>444.48</v>
      </c>
      <c r="AO577" s="1005">
        <v>480</v>
      </c>
      <c r="AP577" s="1005">
        <v>0.98040000000000005</v>
      </c>
      <c r="AQ577" s="1024">
        <f>+(AR577/(24*31*AN577))</f>
        <v>0.39825442996818322</v>
      </c>
      <c r="AR577" s="1005">
        <v>131700</v>
      </c>
      <c r="AS577" s="1005">
        <f t="shared" si="265"/>
        <v>198416</v>
      </c>
      <c r="AT577" s="1005">
        <f t="shared" si="266"/>
        <v>0</v>
      </c>
      <c r="AU577" s="1005">
        <v>600</v>
      </c>
      <c r="AV577" s="1005">
        <v>439.2</v>
      </c>
      <c r="AW577" s="1005">
        <v>480</v>
      </c>
      <c r="AX577" s="1005">
        <v>0.98360000000000003</v>
      </c>
      <c r="AY577" s="1024">
        <f t="shared" si="282"/>
        <v>0.39048269581056466</v>
      </c>
      <c r="AZ577" s="1005">
        <v>123480</v>
      </c>
      <c r="BA577" s="1005">
        <f t="shared" si="267"/>
        <v>189734</v>
      </c>
      <c r="BB577" s="1005">
        <f t="shared" si="268"/>
        <v>0</v>
      </c>
      <c r="BC577" s="1005">
        <v>600</v>
      </c>
      <c r="BD577" s="1005">
        <v>449.28</v>
      </c>
      <c r="BE577" s="1005">
        <v>480</v>
      </c>
      <c r="BF577" s="1005">
        <v>0.99180000000000001</v>
      </c>
      <c r="BG577" s="1024">
        <f t="shared" si="283"/>
        <v>0.33036729735318443</v>
      </c>
      <c r="BH577" s="1005">
        <v>110430</v>
      </c>
      <c r="BI577" s="1005">
        <f t="shared" si="269"/>
        <v>200559</v>
      </c>
      <c r="BJ577" s="1005">
        <f t="shared" si="270"/>
        <v>0</v>
      </c>
    </row>
    <row r="578" spans="1:62">
      <c r="A578" s="569" t="s">
        <v>2909</v>
      </c>
      <c r="B578" s="1004">
        <v>572</v>
      </c>
      <c r="C578" s="1005" t="s">
        <v>2056</v>
      </c>
      <c r="D578" s="1005" t="s">
        <v>2011</v>
      </c>
      <c r="E578" s="1004" t="s">
        <v>1274</v>
      </c>
      <c r="F578" s="1005" t="s">
        <v>55</v>
      </c>
      <c r="G578" s="1004">
        <v>611</v>
      </c>
      <c r="H578" s="1005">
        <v>432</v>
      </c>
      <c r="I578" s="1005">
        <v>488.8</v>
      </c>
      <c r="J578" s="1005">
        <v>0.70420000000000005</v>
      </c>
      <c r="K578" s="1024">
        <f t="shared" si="277"/>
        <v>0.50621141975308637</v>
      </c>
      <c r="L578" s="1005">
        <v>157452</v>
      </c>
      <c r="M578" s="1005">
        <f t="shared" si="257"/>
        <v>186624</v>
      </c>
      <c r="N578" s="1005">
        <f t="shared" si="258"/>
        <v>0</v>
      </c>
      <c r="O578" s="1005">
        <v>611</v>
      </c>
      <c r="P578" s="1005">
        <v>456</v>
      </c>
      <c r="Q578" s="1005">
        <v>488.8</v>
      </c>
      <c r="R578" s="1005">
        <v>0.69789999999999996</v>
      </c>
      <c r="S578" s="1024">
        <f t="shared" si="278"/>
        <v>0.40269524617996605</v>
      </c>
      <c r="T578" s="1005">
        <v>136620</v>
      </c>
      <c r="U578" s="1005">
        <f t="shared" si="259"/>
        <v>203558</v>
      </c>
      <c r="V578" s="1005">
        <f t="shared" si="260"/>
        <v>0</v>
      </c>
      <c r="W578" s="1005">
        <v>611</v>
      </c>
      <c r="X578" s="1005">
        <v>418.56</v>
      </c>
      <c r="Y578" s="1005">
        <v>488.8</v>
      </c>
      <c r="Z578" s="1005">
        <v>0.68879999999999997</v>
      </c>
      <c r="AA578" s="1024">
        <f t="shared" si="279"/>
        <v>0.43575990698267075</v>
      </c>
      <c r="AB578" s="1005">
        <v>131322</v>
      </c>
      <c r="AC578" s="1005">
        <f t="shared" si="261"/>
        <v>180818</v>
      </c>
      <c r="AD578" s="1005">
        <f t="shared" si="262"/>
        <v>0</v>
      </c>
      <c r="AE578" s="1005">
        <v>611</v>
      </c>
      <c r="AF578" s="1005">
        <v>408</v>
      </c>
      <c r="AG578" s="1005">
        <v>488.8</v>
      </c>
      <c r="AH578" s="1005">
        <v>0.68049999999999999</v>
      </c>
      <c r="AI578" s="1024">
        <f t="shared" si="280"/>
        <v>0.38108791903858319</v>
      </c>
      <c r="AJ578" s="1005">
        <v>115680</v>
      </c>
      <c r="AK578" s="1005">
        <f t="shared" si="263"/>
        <v>182131</v>
      </c>
      <c r="AL578" s="1005">
        <f t="shared" si="264"/>
        <v>0</v>
      </c>
      <c r="AM578" s="1005">
        <v>611</v>
      </c>
      <c r="AN578" s="1005">
        <v>443.04</v>
      </c>
      <c r="AO578" s="1005">
        <v>488.8</v>
      </c>
      <c r="AP578" s="1005">
        <v>0.69520000000000004</v>
      </c>
      <c r="AQ578" s="1024">
        <f>+(AR578/(24*31*AN578))</f>
        <v>0.39938504059926139</v>
      </c>
      <c r="AR578" s="1005">
        <v>131646</v>
      </c>
      <c r="AS578" s="1005">
        <f t="shared" si="265"/>
        <v>197773</v>
      </c>
      <c r="AT578" s="1005">
        <f t="shared" si="266"/>
        <v>0</v>
      </c>
      <c r="AU578" s="1005">
        <v>611</v>
      </c>
      <c r="AV578" s="1005">
        <v>449.28</v>
      </c>
      <c r="AW578" s="1005">
        <v>488.8</v>
      </c>
      <c r="AX578" s="1005">
        <v>0.69</v>
      </c>
      <c r="AY578" s="1024">
        <f t="shared" si="282"/>
        <v>0.41970857075023743</v>
      </c>
      <c r="AZ578" s="1005">
        <v>135768</v>
      </c>
      <c r="BA578" s="1005">
        <f t="shared" si="267"/>
        <v>194089</v>
      </c>
      <c r="BB578" s="1005">
        <f t="shared" si="268"/>
        <v>0</v>
      </c>
      <c r="BC578" s="1005">
        <v>611</v>
      </c>
      <c r="BD578" s="1005">
        <v>452.64</v>
      </c>
      <c r="BE578" s="1005">
        <v>488.8</v>
      </c>
      <c r="BF578" s="1005">
        <v>0.69059999999999999</v>
      </c>
      <c r="BG578" s="1024">
        <f t="shared" si="283"/>
        <v>0.42385745561522942</v>
      </c>
      <c r="BH578" s="1005">
        <v>142740</v>
      </c>
      <c r="BI578" s="1005">
        <f t="shared" si="269"/>
        <v>202058</v>
      </c>
      <c r="BJ578" s="1005">
        <f t="shared" si="270"/>
        <v>0</v>
      </c>
    </row>
    <row r="579" spans="1:62">
      <c r="A579" s="569" t="s">
        <v>2910</v>
      </c>
      <c r="B579" s="1004">
        <v>573</v>
      </c>
      <c r="C579" s="1005" t="s">
        <v>1911</v>
      </c>
      <c r="D579" s="1005" t="s">
        <v>2011</v>
      </c>
      <c r="E579" s="1004" t="s">
        <v>1274</v>
      </c>
      <c r="F579" s="1005" t="s">
        <v>55</v>
      </c>
      <c r="G579" s="1004">
        <v>617</v>
      </c>
      <c r="H579" s="1005">
        <v>306.72000000000003</v>
      </c>
      <c r="I579" s="1005">
        <v>493.6</v>
      </c>
      <c r="J579" s="1005">
        <v>0.96879999999999999</v>
      </c>
      <c r="K579" s="1024">
        <f t="shared" si="277"/>
        <v>0.27215375586854457</v>
      </c>
      <c r="L579" s="1005">
        <v>60102</v>
      </c>
      <c r="M579" s="1005">
        <f t="shared" si="257"/>
        <v>132503</v>
      </c>
      <c r="N579" s="1005">
        <f t="shared" si="258"/>
        <v>0</v>
      </c>
      <c r="O579" s="1005">
        <v>617</v>
      </c>
      <c r="P579" s="1005">
        <v>383.04</v>
      </c>
      <c r="Q579" s="1005">
        <v>493.6</v>
      </c>
      <c r="R579" s="1005">
        <v>0.95860000000000001</v>
      </c>
      <c r="S579" s="1024">
        <f t="shared" si="278"/>
        <v>0.24614206888188211</v>
      </c>
      <c r="T579" s="1005">
        <v>70146</v>
      </c>
      <c r="U579" s="1005">
        <f t="shared" si="259"/>
        <v>170989</v>
      </c>
      <c r="V579" s="1005">
        <f t="shared" si="260"/>
        <v>0</v>
      </c>
      <c r="W579" s="1005">
        <v>617</v>
      </c>
      <c r="X579" s="1005">
        <v>323.04000000000002</v>
      </c>
      <c r="Y579" s="1005">
        <v>493.6</v>
      </c>
      <c r="Z579" s="1005">
        <v>0.97330000000000005</v>
      </c>
      <c r="AA579" s="1024">
        <f t="shared" si="279"/>
        <v>0.16842599471685651</v>
      </c>
      <c r="AB579" s="1005">
        <v>39174</v>
      </c>
      <c r="AC579" s="1005">
        <f t="shared" si="261"/>
        <v>139553</v>
      </c>
      <c r="AD579" s="1005">
        <f t="shared" si="262"/>
        <v>0</v>
      </c>
      <c r="AE579" s="1005">
        <v>617</v>
      </c>
      <c r="AF579" s="1005">
        <v>376.8</v>
      </c>
      <c r="AG579" s="1005">
        <v>493.6</v>
      </c>
      <c r="AH579" s="1005">
        <v>0.95499999999999996</v>
      </c>
      <c r="AI579" s="1024">
        <f t="shared" si="280"/>
        <v>0.16535682487500855</v>
      </c>
      <c r="AJ579" s="1005">
        <v>46356</v>
      </c>
      <c r="AK579" s="1005">
        <f t="shared" si="263"/>
        <v>168204</v>
      </c>
      <c r="AL579" s="1005">
        <f t="shared" si="264"/>
        <v>0</v>
      </c>
      <c r="AM579" s="1005">
        <v>617</v>
      </c>
      <c r="AN579" s="1005">
        <v>416.16</v>
      </c>
      <c r="AO579" s="1005">
        <v>493.6</v>
      </c>
      <c r="AP579" s="1005">
        <v>0.92369999999999997</v>
      </c>
      <c r="AQ579" s="1024">
        <f>+(AR579/(24*31*AN579))</f>
        <v>0.14545429177363542</v>
      </c>
      <c r="AR579" s="1005">
        <v>45036</v>
      </c>
      <c r="AS579" s="1005">
        <f t="shared" si="265"/>
        <v>185774</v>
      </c>
      <c r="AT579" s="1005">
        <f t="shared" si="266"/>
        <v>0</v>
      </c>
      <c r="AU579" s="1005">
        <v>617</v>
      </c>
      <c r="AV579" s="1005">
        <v>296.64</v>
      </c>
      <c r="AW579" s="1005">
        <v>493.6</v>
      </c>
      <c r="AX579" s="1005">
        <v>0.98560000000000003</v>
      </c>
      <c r="AY579" s="1024">
        <f t="shared" si="282"/>
        <v>0.18782587198849335</v>
      </c>
      <c r="AZ579" s="1005">
        <v>40116</v>
      </c>
      <c r="BA579" s="1005">
        <f t="shared" si="267"/>
        <v>128148</v>
      </c>
      <c r="BB579" s="1005">
        <f t="shared" si="268"/>
        <v>0</v>
      </c>
      <c r="BC579" s="1005">
        <v>617</v>
      </c>
      <c r="BD579" s="1005">
        <v>333.6</v>
      </c>
      <c r="BE579" s="1005">
        <v>493.6</v>
      </c>
      <c r="BF579" s="1005">
        <v>0.98299999999999998</v>
      </c>
      <c r="BG579" s="1024">
        <f t="shared" si="283"/>
        <v>0.19941305020499728</v>
      </c>
      <c r="BH579" s="1005">
        <v>49494</v>
      </c>
      <c r="BI579" s="1005">
        <f t="shared" si="269"/>
        <v>148919</v>
      </c>
      <c r="BJ579" s="1005">
        <f t="shared" si="270"/>
        <v>0</v>
      </c>
    </row>
    <row r="580" spans="1:62">
      <c r="A580" s="569" t="s">
        <v>2911</v>
      </c>
      <c r="B580" s="1004">
        <v>574</v>
      </c>
      <c r="C580" s="1005" t="s">
        <v>2912</v>
      </c>
      <c r="D580" s="1005" t="s">
        <v>2051</v>
      </c>
      <c r="E580" s="1004" t="s">
        <v>1274</v>
      </c>
      <c r="F580" s="1005" t="s">
        <v>55</v>
      </c>
      <c r="G580" s="1004"/>
      <c r="H580" s="1005"/>
      <c r="I580" s="1005"/>
      <c r="J580" s="1005"/>
      <c r="K580" s="1024">
        <v>0</v>
      </c>
      <c r="L580" s="1005"/>
      <c r="M580" s="1005">
        <f t="shared" si="257"/>
        <v>0</v>
      </c>
      <c r="N580" s="1005">
        <f t="shared" si="258"/>
        <v>0</v>
      </c>
      <c r="O580" s="1005"/>
      <c r="P580" s="1005"/>
      <c r="Q580" s="1005"/>
      <c r="R580" s="1005"/>
      <c r="S580" s="1024">
        <v>0</v>
      </c>
      <c r="T580" s="1005"/>
      <c r="U580" s="1005">
        <f t="shared" si="259"/>
        <v>0</v>
      </c>
      <c r="V580" s="1005">
        <f t="shared" si="260"/>
        <v>0</v>
      </c>
      <c r="W580" s="1005"/>
      <c r="X580" s="1005"/>
      <c r="Y580" s="1005"/>
      <c r="Z580" s="1005"/>
      <c r="AA580" s="1024">
        <v>0</v>
      </c>
      <c r="AB580" s="1005"/>
      <c r="AC580" s="1005">
        <f t="shared" si="261"/>
        <v>0</v>
      </c>
      <c r="AD580" s="1005">
        <f t="shared" si="262"/>
        <v>0</v>
      </c>
      <c r="AE580" s="1005"/>
      <c r="AF580" s="1005"/>
      <c r="AG580" s="1005"/>
      <c r="AH580" s="1005"/>
      <c r="AI580" s="1024">
        <v>0</v>
      </c>
      <c r="AJ580" s="1005"/>
      <c r="AK580" s="1005">
        <f t="shared" si="263"/>
        <v>0</v>
      </c>
      <c r="AL580" s="1005">
        <f t="shared" si="264"/>
        <v>0</v>
      </c>
      <c r="AM580" s="1005"/>
      <c r="AN580" s="1005"/>
      <c r="AO580" s="1005"/>
      <c r="AP580" s="1005"/>
      <c r="AQ580" s="1024">
        <v>0</v>
      </c>
      <c r="AR580" s="1005"/>
      <c r="AS580" s="1005">
        <f t="shared" si="265"/>
        <v>0</v>
      </c>
      <c r="AT580" s="1005">
        <f t="shared" si="266"/>
        <v>0</v>
      </c>
      <c r="AU580" s="1005">
        <v>622</v>
      </c>
      <c r="AV580" s="1005">
        <v>5.04</v>
      </c>
      <c r="AW580" s="1005">
        <v>497.6</v>
      </c>
      <c r="AX580" s="1005">
        <v>0.31740000000000002</v>
      </c>
      <c r="AY580" s="1024">
        <f t="shared" si="282"/>
        <v>0.3125</v>
      </c>
      <c r="AZ580" s="1005">
        <v>1134</v>
      </c>
      <c r="BA580" s="1005">
        <f t="shared" si="267"/>
        <v>2177</v>
      </c>
      <c r="BB580" s="1005">
        <f t="shared" si="268"/>
        <v>0</v>
      </c>
      <c r="BC580" s="1005">
        <v>622</v>
      </c>
      <c r="BD580" s="1005">
        <v>6.48</v>
      </c>
      <c r="BE580" s="1005">
        <v>497.6</v>
      </c>
      <c r="BF580" s="1005">
        <v>0.44850000000000001</v>
      </c>
      <c r="BG580" s="1024">
        <f t="shared" si="283"/>
        <v>0.50776583034647549</v>
      </c>
      <c r="BH580" s="1005">
        <v>2448</v>
      </c>
      <c r="BI580" s="1005">
        <f t="shared" si="269"/>
        <v>2893</v>
      </c>
      <c r="BJ580" s="1005">
        <f t="shared" si="270"/>
        <v>0</v>
      </c>
    </row>
    <row r="581" spans="1:62">
      <c r="A581" s="569" t="s">
        <v>2913</v>
      </c>
      <c r="B581" s="1004">
        <v>575</v>
      </c>
      <c r="C581" s="1005" t="s">
        <v>2055</v>
      </c>
      <c r="D581" s="1005" t="s">
        <v>2011</v>
      </c>
      <c r="E581" s="1004" t="s">
        <v>1274</v>
      </c>
      <c r="F581" s="1005" t="s">
        <v>55</v>
      </c>
      <c r="G581" s="1004">
        <v>623</v>
      </c>
      <c r="H581" s="1005">
        <v>548.64</v>
      </c>
      <c r="I581" s="1005">
        <v>548.64</v>
      </c>
      <c r="J581" s="1005">
        <v>0.9506</v>
      </c>
      <c r="K581" s="1024">
        <f>+(L581/(24*30*H581))</f>
        <v>0.10050863144421762</v>
      </c>
      <c r="L581" s="1005">
        <v>39703</v>
      </c>
      <c r="M581" s="1005">
        <f t="shared" si="257"/>
        <v>237012</v>
      </c>
      <c r="N581" s="1005">
        <f t="shared" si="258"/>
        <v>0</v>
      </c>
      <c r="O581" s="1005">
        <v>623</v>
      </c>
      <c r="P581" s="1005">
        <v>547.67999999999995</v>
      </c>
      <c r="Q581" s="1005">
        <v>547.67999999999995</v>
      </c>
      <c r="R581" s="1005">
        <v>0.94850000000000001</v>
      </c>
      <c r="S581" s="1024">
        <f>+(T581/(24*31*P581))</f>
        <v>0.18211717697171884</v>
      </c>
      <c r="T581" s="1005">
        <v>74208</v>
      </c>
      <c r="U581" s="1005">
        <f t="shared" si="259"/>
        <v>244484</v>
      </c>
      <c r="V581" s="1005">
        <f t="shared" si="260"/>
        <v>0</v>
      </c>
      <c r="W581" s="1005">
        <v>623</v>
      </c>
      <c r="X581" s="1005">
        <v>543.36</v>
      </c>
      <c r="Y581" s="1005">
        <v>543.36</v>
      </c>
      <c r="Z581" s="1005">
        <v>0.93689999999999996</v>
      </c>
      <c r="AA581" s="1024">
        <f>+(AB581/(24*30*X581))</f>
        <v>6.6438457008244994E-2</v>
      </c>
      <c r="AB581" s="1005">
        <v>25992</v>
      </c>
      <c r="AC581" s="1005">
        <f t="shared" si="261"/>
        <v>234732</v>
      </c>
      <c r="AD581" s="1005">
        <f t="shared" si="262"/>
        <v>0</v>
      </c>
      <c r="AE581" s="1005">
        <v>623</v>
      </c>
      <c r="AF581" s="1005">
        <v>545.28</v>
      </c>
      <c r="AG581" s="1005">
        <v>545.28</v>
      </c>
      <c r="AH581" s="1005">
        <v>0.93159999999999998</v>
      </c>
      <c r="AI581" s="1024">
        <f>+(AJ581/(24*31*AF581))</f>
        <v>0.11515244017870664</v>
      </c>
      <c r="AJ581" s="1005">
        <v>46716</v>
      </c>
      <c r="AK581" s="1005">
        <f t="shared" si="263"/>
        <v>243413</v>
      </c>
      <c r="AL581" s="1005">
        <f t="shared" si="264"/>
        <v>0</v>
      </c>
      <c r="AM581" s="1005">
        <v>623</v>
      </c>
      <c r="AN581" s="1005">
        <v>11.04</v>
      </c>
      <c r="AO581" s="1005">
        <v>498.4</v>
      </c>
      <c r="AP581" s="1005">
        <v>0.92779999999999996</v>
      </c>
      <c r="AQ581" s="1024">
        <f>+(AR581/(24*31*AN581))</f>
        <v>5.7130960729312763</v>
      </c>
      <c r="AR581" s="1005">
        <v>46926</v>
      </c>
      <c r="AS581" s="1005">
        <f t="shared" si="265"/>
        <v>4928</v>
      </c>
      <c r="AT581" s="1005">
        <f t="shared" si="266"/>
        <v>41998</v>
      </c>
      <c r="AU581" s="1005">
        <v>623</v>
      </c>
      <c r="AV581" s="1005">
        <v>543.84</v>
      </c>
      <c r="AW581" s="1005">
        <v>543.84</v>
      </c>
      <c r="AX581" s="1005">
        <v>0.92830000000000001</v>
      </c>
      <c r="AY581" s="1024">
        <f t="shared" si="282"/>
        <v>7.0149308620182399E-2</v>
      </c>
      <c r="AZ581" s="1005">
        <v>27468</v>
      </c>
      <c r="BA581" s="1005">
        <f t="shared" si="267"/>
        <v>234939</v>
      </c>
      <c r="BB581" s="1005">
        <f t="shared" si="268"/>
        <v>0</v>
      </c>
      <c r="BC581" s="1005">
        <v>623</v>
      </c>
      <c r="BD581" s="1005">
        <v>541.91999999999996</v>
      </c>
      <c r="BE581" s="1005">
        <v>541.91999999999996</v>
      </c>
      <c r="BF581" s="1005">
        <v>0.92130000000000001</v>
      </c>
      <c r="BG581" s="1024">
        <f t="shared" si="283"/>
        <v>0.13626877434593371</v>
      </c>
      <c r="BH581" s="1005">
        <v>54942</v>
      </c>
      <c r="BI581" s="1005">
        <f t="shared" si="269"/>
        <v>241913</v>
      </c>
      <c r="BJ581" s="1005">
        <f t="shared" si="270"/>
        <v>0</v>
      </c>
    </row>
    <row r="582" spans="1:62">
      <c r="A582" s="569" t="s">
        <v>2914</v>
      </c>
      <c r="B582" s="1004">
        <v>576</v>
      </c>
      <c r="C582" s="1005" t="s">
        <v>992</v>
      </c>
      <c r="D582" s="1005" t="s">
        <v>2011</v>
      </c>
      <c r="E582" s="1004" t="s">
        <v>1274</v>
      </c>
      <c r="F582" s="1005" t="s">
        <v>55</v>
      </c>
      <c r="G582" s="1004">
        <v>630</v>
      </c>
      <c r="H582" s="1005">
        <v>120</v>
      </c>
      <c r="I582" s="1005">
        <v>504</v>
      </c>
      <c r="J582" s="1005">
        <v>0.98719999999999997</v>
      </c>
      <c r="K582" s="1024">
        <f>+(L582/(24*30*H582))</f>
        <v>0.141875</v>
      </c>
      <c r="L582" s="1005">
        <v>12258</v>
      </c>
      <c r="M582" s="1005">
        <f t="shared" si="257"/>
        <v>51840</v>
      </c>
      <c r="N582" s="1005">
        <f t="shared" si="258"/>
        <v>0</v>
      </c>
      <c r="O582" s="1005">
        <v>630</v>
      </c>
      <c r="P582" s="1005">
        <v>180</v>
      </c>
      <c r="Q582" s="1005">
        <v>504</v>
      </c>
      <c r="R582" s="1005">
        <v>0.90620000000000001</v>
      </c>
      <c r="S582" s="1024">
        <f>+(T582/(24*31*P582))</f>
        <v>0.30286738351254483</v>
      </c>
      <c r="T582" s="1005">
        <v>40560</v>
      </c>
      <c r="U582" s="1005">
        <f t="shared" si="259"/>
        <v>80352</v>
      </c>
      <c r="V582" s="1005">
        <f t="shared" si="260"/>
        <v>0</v>
      </c>
      <c r="W582" s="1005">
        <v>630</v>
      </c>
      <c r="X582" s="1005">
        <v>97.44</v>
      </c>
      <c r="Y582" s="1005">
        <v>504</v>
      </c>
      <c r="Z582" s="1005">
        <v>0.88470000000000004</v>
      </c>
      <c r="AA582" s="1024">
        <f>+(AB582/(24*30*X582))</f>
        <v>0.14316502463054187</v>
      </c>
      <c r="AB582" s="1005">
        <v>10044</v>
      </c>
      <c r="AC582" s="1005">
        <f t="shared" si="261"/>
        <v>42094</v>
      </c>
      <c r="AD582" s="1005">
        <f t="shared" si="262"/>
        <v>0</v>
      </c>
      <c r="AE582" s="1005">
        <v>630</v>
      </c>
      <c r="AF582" s="1005">
        <v>86.88</v>
      </c>
      <c r="AG582" s="1005">
        <v>504</v>
      </c>
      <c r="AH582" s="1005">
        <v>0.5</v>
      </c>
      <c r="AI582" s="1024">
        <f>+(AJ582/(24*31*AF582))</f>
        <v>3.7129448107883328E-4</v>
      </c>
      <c r="AJ582" s="1005">
        <v>24</v>
      </c>
      <c r="AK582" s="1005">
        <f t="shared" si="263"/>
        <v>38783</v>
      </c>
      <c r="AL582" s="1005">
        <f t="shared" si="264"/>
        <v>0</v>
      </c>
      <c r="AM582" s="1005">
        <v>630</v>
      </c>
      <c r="AN582" s="1005">
        <v>75.36</v>
      </c>
      <c r="AO582" s="1005">
        <v>504</v>
      </c>
      <c r="AP582" s="1005">
        <v>0.65029999999999999</v>
      </c>
      <c r="AQ582" s="1024">
        <f>+(AR582/(24*31*AN582))</f>
        <v>0.19037651530717076</v>
      </c>
      <c r="AR582" s="1005">
        <v>10674</v>
      </c>
      <c r="AS582" s="1005">
        <f t="shared" si="265"/>
        <v>33641</v>
      </c>
      <c r="AT582" s="1005">
        <f t="shared" si="266"/>
        <v>0</v>
      </c>
      <c r="AU582" s="1005">
        <v>630</v>
      </c>
      <c r="AV582" s="1005">
        <v>27.36</v>
      </c>
      <c r="AW582" s="1005">
        <v>504</v>
      </c>
      <c r="AX582" s="1005">
        <v>0.66790000000000005</v>
      </c>
      <c r="AY582" s="1024">
        <f t="shared" si="282"/>
        <v>0.54580896686159841</v>
      </c>
      <c r="AZ582" s="1005">
        <v>10752</v>
      </c>
      <c r="BA582" s="1005">
        <f t="shared" si="267"/>
        <v>11820</v>
      </c>
      <c r="BB582" s="1005">
        <f t="shared" si="268"/>
        <v>0</v>
      </c>
      <c r="BC582" s="1005">
        <v>630</v>
      </c>
      <c r="BD582" s="1005">
        <v>34.56</v>
      </c>
      <c r="BE582" s="1005">
        <v>504</v>
      </c>
      <c r="BF582" s="1005">
        <v>0.58130000000000004</v>
      </c>
      <c r="BG582" s="1024">
        <f t="shared" si="283"/>
        <v>0.46926336618876935</v>
      </c>
      <c r="BH582" s="1005">
        <v>12066</v>
      </c>
      <c r="BI582" s="1005">
        <f t="shared" si="269"/>
        <v>15428</v>
      </c>
      <c r="BJ582" s="1005">
        <f t="shared" si="270"/>
        <v>0</v>
      </c>
    </row>
    <row r="583" spans="1:62">
      <c r="A583" s="569" t="s">
        <v>2915</v>
      </c>
      <c r="B583" s="1004">
        <v>577</v>
      </c>
      <c r="C583" s="1005" t="s">
        <v>2916</v>
      </c>
      <c r="D583" s="1005" t="s">
        <v>2011</v>
      </c>
      <c r="E583" s="1004" t="s">
        <v>1274</v>
      </c>
      <c r="F583" s="1005" t="s">
        <v>55</v>
      </c>
      <c r="G583" s="1004"/>
      <c r="H583" s="1005"/>
      <c r="I583" s="1005"/>
      <c r="J583" s="1005"/>
      <c r="K583" s="1024">
        <v>0</v>
      </c>
      <c r="L583" s="1005"/>
      <c r="M583" s="1005">
        <f t="shared" ref="M583:M624" si="284">+ROUND(24*30*H583*0.6,0)</f>
        <v>0</v>
      </c>
      <c r="N583" s="1005">
        <f t="shared" ref="N583:N624" si="285">+MAX((L583-M583),0)</f>
        <v>0</v>
      </c>
      <c r="O583" s="1005"/>
      <c r="P583" s="1005"/>
      <c r="Q583" s="1005"/>
      <c r="R583" s="1005"/>
      <c r="S583" s="1024">
        <v>0</v>
      </c>
      <c r="T583" s="1005"/>
      <c r="U583" s="1005">
        <f t="shared" ref="U583:U624" si="286">+ROUND(24*31*P583*0.6,0)</f>
        <v>0</v>
      </c>
      <c r="V583" s="1005">
        <f t="shared" ref="V583:V624" si="287">+MAX((T583-U583),0)</f>
        <v>0</v>
      </c>
      <c r="W583" s="1005"/>
      <c r="X583" s="1005"/>
      <c r="Y583" s="1005"/>
      <c r="Z583" s="1005"/>
      <c r="AA583" s="1024">
        <v>0</v>
      </c>
      <c r="AB583" s="1005"/>
      <c r="AC583" s="1005">
        <f t="shared" ref="AC583:AC624" si="288">+ROUND(24*30*X583*0.6,0)</f>
        <v>0</v>
      </c>
      <c r="AD583" s="1005">
        <f t="shared" ref="AD583:AD624" si="289">+MAX((AB583-AC583),0)</f>
        <v>0</v>
      </c>
      <c r="AE583" s="1005">
        <v>650</v>
      </c>
      <c r="AF583" s="1005">
        <v>636</v>
      </c>
      <c r="AG583" s="1005">
        <v>636</v>
      </c>
      <c r="AH583" s="1005">
        <v>0.91979999999999995</v>
      </c>
      <c r="AI583" s="1024">
        <f>+(AJ583/(24*31*AF583))</f>
        <v>0.17714039358896327</v>
      </c>
      <c r="AJ583" s="1005">
        <v>83820</v>
      </c>
      <c r="AK583" s="1005">
        <f t="shared" ref="AK583:AK624" si="290">+ROUND(24*31*AF583*0.6,0)</f>
        <v>283910</v>
      </c>
      <c r="AL583" s="1005">
        <f t="shared" ref="AL583:AL624" si="291">+MAX((AJ583-AK583),0)</f>
        <v>0</v>
      </c>
      <c r="AM583" s="1005">
        <v>650</v>
      </c>
      <c r="AN583" s="1005">
        <v>678</v>
      </c>
      <c r="AO583" s="1005">
        <v>678</v>
      </c>
      <c r="AP583" s="1005">
        <v>0.90680000000000005</v>
      </c>
      <c r="AQ583" s="1024">
        <f>+(AR583/(24*31*AN583))</f>
        <v>0.26593277190979159</v>
      </c>
      <c r="AR583" s="1005">
        <v>134145</v>
      </c>
      <c r="AS583" s="1005">
        <f t="shared" ref="AS583:AS624" si="292">+ROUND(24*31*AN583*0.6,0)</f>
        <v>302659</v>
      </c>
      <c r="AT583" s="1005">
        <f t="shared" ref="AT583:AT624" si="293">+MAX((AR583-AS583),0)</f>
        <v>0</v>
      </c>
      <c r="AU583" s="1005">
        <v>650</v>
      </c>
      <c r="AV583" s="1005">
        <v>703.2</v>
      </c>
      <c r="AW583" s="1005">
        <v>703.2</v>
      </c>
      <c r="AX583" s="1005">
        <v>0.96240000000000003</v>
      </c>
      <c r="AY583" s="1024">
        <f t="shared" si="282"/>
        <v>0.40431242889647323</v>
      </c>
      <c r="AZ583" s="1005">
        <v>204705</v>
      </c>
      <c r="BA583" s="1005">
        <f t="shared" ref="BA583:BA624" si="294">+ROUND(24*30*AV583*0.6,0)</f>
        <v>303782</v>
      </c>
      <c r="BB583" s="1005">
        <f t="shared" ref="BB583:BB624" si="295">+MAX((AZ583-BA583),0)</f>
        <v>0</v>
      </c>
      <c r="BC583" s="1005">
        <v>650</v>
      </c>
      <c r="BD583" s="1005">
        <v>720</v>
      </c>
      <c r="BE583" s="1005">
        <v>720</v>
      </c>
      <c r="BF583" s="1005">
        <v>0.98419999999999996</v>
      </c>
      <c r="BG583" s="1024">
        <f t="shared" si="283"/>
        <v>0.18842405913978494</v>
      </c>
      <c r="BH583" s="1005">
        <v>100935</v>
      </c>
      <c r="BI583" s="1005">
        <f t="shared" ref="BI583:BI624" si="296">+ROUND(24*31*BD583*0.6,0)</f>
        <v>321408</v>
      </c>
      <c r="BJ583" s="1005">
        <f t="shared" ref="BJ583:BJ624" si="297">+MAX((BH583-BI583),0)</f>
        <v>0</v>
      </c>
    </row>
    <row r="584" spans="1:62">
      <c r="A584" s="569" t="s">
        <v>2917</v>
      </c>
      <c r="B584" s="1004">
        <v>578</v>
      </c>
      <c r="C584" s="1005" t="s">
        <v>255</v>
      </c>
      <c r="D584" s="1005" t="s">
        <v>2050</v>
      </c>
      <c r="E584" s="1004" t="s">
        <v>1274</v>
      </c>
      <c r="F584" s="1005" t="s">
        <v>55</v>
      </c>
      <c r="G584" s="1004">
        <v>666.67</v>
      </c>
      <c r="H584" s="1005">
        <v>278.88</v>
      </c>
      <c r="I584" s="1005">
        <v>666.67</v>
      </c>
      <c r="J584" s="1005">
        <v>0.96779999999999999</v>
      </c>
      <c r="K584" s="1024">
        <f t="shared" ref="K584:K605" si="298">+(L584/(24*30*H584))</f>
        <v>0.40211441002103654</v>
      </c>
      <c r="L584" s="1005">
        <v>80742</v>
      </c>
      <c r="M584" s="1005">
        <f t="shared" si="284"/>
        <v>120476</v>
      </c>
      <c r="N584" s="1005">
        <f t="shared" si="285"/>
        <v>0</v>
      </c>
      <c r="O584" s="1005">
        <v>666.67</v>
      </c>
      <c r="P584" s="1005">
        <v>246.72</v>
      </c>
      <c r="Q584" s="1005">
        <v>666.67</v>
      </c>
      <c r="R584" s="1005">
        <v>0.96730000000000005</v>
      </c>
      <c r="S584" s="1024">
        <f>+(T584/(24*31*P584))</f>
        <v>0.44398639178277061</v>
      </c>
      <c r="T584" s="1005">
        <v>81498</v>
      </c>
      <c r="U584" s="1005">
        <f t="shared" si="286"/>
        <v>110136</v>
      </c>
      <c r="V584" s="1005">
        <f t="shared" si="287"/>
        <v>0</v>
      </c>
      <c r="W584" s="1005">
        <v>666.67</v>
      </c>
      <c r="X584" s="1005">
        <v>256.32</v>
      </c>
      <c r="Y584" s="1005">
        <v>666.67</v>
      </c>
      <c r="Z584" s="1005">
        <v>0.9637</v>
      </c>
      <c r="AA584" s="1024">
        <f>+(AB584/(24*30*X584))</f>
        <v>0.41751196421140241</v>
      </c>
      <c r="AB584" s="1005">
        <v>77052</v>
      </c>
      <c r="AC584" s="1005">
        <f t="shared" si="288"/>
        <v>110730</v>
      </c>
      <c r="AD584" s="1005">
        <f t="shared" si="289"/>
        <v>0</v>
      </c>
      <c r="AE584" s="1005">
        <v>666.67</v>
      </c>
      <c r="AF584" s="1005">
        <v>207.36</v>
      </c>
      <c r="AG584" s="1005">
        <v>666.67</v>
      </c>
      <c r="AH584" s="1005">
        <v>0.95879999999999999</v>
      </c>
      <c r="AI584" s="1024">
        <f>+(AJ584/(24*31*AF584))</f>
        <v>0.44246720679012347</v>
      </c>
      <c r="AJ584" s="1005">
        <v>68262</v>
      </c>
      <c r="AK584" s="1005">
        <f t="shared" si="290"/>
        <v>92566</v>
      </c>
      <c r="AL584" s="1005">
        <f t="shared" si="291"/>
        <v>0</v>
      </c>
      <c r="AM584" s="1005">
        <v>666.67</v>
      </c>
      <c r="AN584" s="1005">
        <v>209.28</v>
      </c>
      <c r="AO584" s="1005">
        <v>666.67</v>
      </c>
      <c r="AP584" s="1005">
        <v>0.95630000000000004</v>
      </c>
      <c r="AQ584" s="1024">
        <f>+(AR584/(24*31*AN584))</f>
        <v>0.41906351731281444</v>
      </c>
      <c r="AR584" s="1005">
        <v>65250</v>
      </c>
      <c r="AS584" s="1005">
        <f t="shared" si="292"/>
        <v>93423</v>
      </c>
      <c r="AT584" s="1005">
        <f t="shared" si="293"/>
        <v>0</v>
      </c>
      <c r="AU584" s="1005">
        <v>666.67</v>
      </c>
      <c r="AV584" s="1005">
        <v>202.08</v>
      </c>
      <c r="AW584" s="1005">
        <v>666.67</v>
      </c>
      <c r="AX584" s="1005">
        <v>0.96389999999999998</v>
      </c>
      <c r="AY584" s="1024">
        <f t="shared" si="282"/>
        <v>0.43687318553708099</v>
      </c>
      <c r="AZ584" s="1005">
        <v>63564</v>
      </c>
      <c r="BA584" s="1005">
        <f t="shared" si="294"/>
        <v>87299</v>
      </c>
      <c r="BB584" s="1005">
        <f t="shared" si="295"/>
        <v>0</v>
      </c>
      <c r="BC584" s="1005">
        <v>666.67</v>
      </c>
      <c r="BD584" s="1005">
        <v>160.32</v>
      </c>
      <c r="BE584" s="1005">
        <v>666.67</v>
      </c>
      <c r="BF584" s="1005">
        <v>0.95320000000000005</v>
      </c>
      <c r="BG584" s="1024">
        <f t="shared" si="283"/>
        <v>0.47928336874637822</v>
      </c>
      <c r="BH584" s="1005">
        <v>57168</v>
      </c>
      <c r="BI584" s="1005">
        <f t="shared" si="296"/>
        <v>71567</v>
      </c>
      <c r="BJ584" s="1005">
        <f t="shared" si="297"/>
        <v>0</v>
      </c>
    </row>
    <row r="585" spans="1:62">
      <c r="A585" s="569" t="s">
        <v>2918</v>
      </c>
      <c r="B585" s="1004">
        <v>579</v>
      </c>
      <c r="C585" s="1005" t="s">
        <v>1781</v>
      </c>
      <c r="D585" s="1005" t="s">
        <v>2011</v>
      </c>
      <c r="E585" s="1004" t="s">
        <v>1274</v>
      </c>
      <c r="F585" s="1005" t="s">
        <v>55</v>
      </c>
      <c r="G585" s="1004">
        <v>667</v>
      </c>
      <c r="H585" s="1005">
        <v>12</v>
      </c>
      <c r="I585" s="1005">
        <v>533.6</v>
      </c>
      <c r="J585" s="1005">
        <v>0</v>
      </c>
      <c r="K585" s="1024">
        <f t="shared" si="298"/>
        <v>0</v>
      </c>
      <c r="L585" s="1005">
        <v>0</v>
      </c>
      <c r="M585" s="1005">
        <f t="shared" si="284"/>
        <v>5184</v>
      </c>
      <c r="N585" s="1005">
        <f t="shared" si="285"/>
        <v>0</v>
      </c>
      <c r="O585" s="1005">
        <v>667</v>
      </c>
      <c r="P585" s="1005">
        <v>0</v>
      </c>
      <c r="Q585" s="1005">
        <v>533.6</v>
      </c>
      <c r="R585" s="1005">
        <v>0</v>
      </c>
      <c r="S585" s="1024">
        <v>0</v>
      </c>
      <c r="T585" s="1005">
        <v>0</v>
      </c>
      <c r="U585" s="1005">
        <f t="shared" si="286"/>
        <v>0</v>
      </c>
      <c r="V585" s="1005">
        <f t="shared" si="287"/>
        <v>0</v>
      </c>
      <c r="W585" s="1005">
        <v>667</v>
      </c>
      <c r="X585" s="1005">
        <v>0</v>
      </c>
      <c r="Y585" s="1005">
        <v>533.6</v>
      </c>
      <c r="Z585" s="1005">
        <v>0</v>
      </c>
      <c r="AA585" s="1024">
        <v>0</v>
      </c>
      <c r="AB585" s="1005">
        <v>0</v>
      </c>
      <c r="AC585" s="1005">
        <f t="shared" si="288"/>
        <v>0</v>
      </c>
      <c r="AD585" s="1005">
        <f t="shared" si="289"/>
        <v>0</v>
      </c>
      <c r="AE585" s="1005">
        <v>667</v>
      </c>
      <c r="AF585" s="1005">
        <v>0</v>
      </c>
      <c r="AG585" s="1005">
        <v>533.6</v>
      </c>
      <c r="AH585" s="1005">
        <v>0</v>
      </c>
      <c r="AI585" s="1024">
        <v>0</v>
      </c>
      <c r="AJ585" s="1005">
        <v>0</v>
      </c>
      <c r="AK585" s="1005">
        <f t="shared" si="290"/>
        <v>0</v>
      </c>
      <c r="AL585" s="1005">
        <f t="shared" si="291"/>
        <v>0</v>
      </c>
      <c r="AM585" s="1005">
        <v>667</v>
      </c>
      <c r="AN585" s="1005">
        <v>0</v>
      </c>
      <c r="AO585" s="1005">
        <v>533.6</v>
      </c>
      <c r="AP585" s="1005">
        <v>0</v>
      </c>
      <c r="AQ585" s="1024">
        <v>0</v>
      </c>
      <c r="AR585" s="1005">
        <v>0</v>
      </c>
      <c r="AS585" s="1005">
        <f t="shared" si="292"/>
        <v>0</v>
      </c>
      <c r="AT585" s="1005">
        <f t="shared" si="293"/>
        <v>0</v>
      </c>
      <c r="AU585" s="1005">
        <v>667</v>
      </c>
      <c r="AV585" s="1005">
        <v>0</v>
      </c>
      <c r="AW585" s="1005">
        <v>533.6</v>
      </c>
      <c r="AX585" s="1005">
        <v>0</v>
      </c>
      <c r="AY585" s="1024">
        <v>0</v>
      </c>
      <c r="AZ585" s="1005">
        <v>0</v>
      </c>
      <c r="BA585" s="1005">
        <f t="shared" si="294"/>
        <v>0</v>
      </c>
      <c r="BB585" s="1005">
        <f t="shared" si="295"/>
        <v>0</v>
      </c>
      <c r="BC585" s="1005">
        <v>667</v>
      </c>
      <c r="BD585" s="1005">
        <v>0</v>
      </c>
      <c r="BE585" s="1005">
        <v>533.6</v>
      </c>
      <c r="BF585" s="1005">
        <v>0</v>
      </c>
      <c r="BG585" s="1024">
        <v>0</v>
      </c>
      <c r="BH585" s="1005">
        <v>0</v>
      </c>
      <c r="BI585" s="1005">
        <f t="shared" si="296"/>
        <v>0</v>
      </c>
      <c r="BJ585" s="1005">
        <f t="shared" si="297"/>
        <v>0</v>
      </c>
    </row>
    <row r="586" spans="1:62">
      <c r="A586" s="569" t="s">
        <v>2919</v>
      </c>
      <c r="B586" s="1004">
        <v>580</v>
      </c>
      <c r="C586" s="1005" t="s">
        <v>1813</v>
      </c>
      <c r="D586" s="1005" t="s">
        <v>2213</v>
      </c>
      <c r="E586" s="1004" t="s">
        <v>1274</v>
      </c>
      <c r="F586" s="1005" t="s">
        <v>55</v>
      </c>
      <c r="G586" s="1004">
        <v>667</v>
      </c>
      <c r="H586" s="1005">
        <v>256.32</v>
      </c>
      <c r="I586" s="1005">
        <v>533.6</v>
      </c>
      <c r="J586" s="1005">
        <v>0.85489999999999999</v>
      </c>
      <c r="K586" s="1024">
        <f t="shared" si="298"/>
        <v>0.25349172908863921</v>
      </c>
      <c r="L586" s="1005">
        <v>46782</v>
      </c>
      <c r="M586" s="1005">
        <f t="shared" si="284"/>
        <v>110730</v>
      </c>
      <c r="N586" s="1005">
        <f t="shared" si="285"/>
        <v>0</v>
      </c>
      <c r="O586" s="1005">
        <v>667</v>
      </c>
      <c r="P586" s="1005">
        <v>255.84</v>
      </c>
      <c r="Q586" s="1005">
        <v>533.6</v>
      </c>
      <c r="R586" s="1005">
        <v>0.90190000000000003</v>
      </c>
      <c r="S586" s="1024">
        <f t="shared" ref="S586:S605" si="299">+(T586/(24*31*P586))</f>
        <v>0.17806618047570055</v>
      </c>
      <c r="T586" s="1005">
        <v>33894</v>
      </c>
      <c r="U586" s="1005">
        <f t="shared" si="286"/>
        <v>114207</v>
      </c>
      <c r="V586" s="1005">
        <f t="shared" si="287"/>
        <v>0</v>
      </c>
      <c r="W586" s="1005">
        <v>667</v>
      </c>
      <c r="X586" s="1005">
        <v>276</v>
      </c>
      <c r="Y586" s="1005">
        <v>533.6</v>
      </c>
      <c r="Z586" s="1005">
        <v>0.86199999999999999</v>
      </c>
      <c r="AA586" s="1024">
        <f t="shared" ref="AA586:AA615" si="300">+(AB586/(24*30*X586))</f>
        <v>0.22484903381642513</v>
      </c>
      <c r="AB586" s="1005">
        <v>44682</v>
      </c>
      <c r="AC586" s="1005">
        <f t="shared" si="288"/>
        <v>119232</v>
      </c>
      <c r="AD586" s="1005">
        <f t="shared" si="289"/>
        <v>0</v>
      </c>
      <c r="AE586" s="1005">
        <v>667</v>
      </c>
      <c r="AF586" s="1005">
        <v>275.04000000000002</v>
      </c>
      <c r="AG586" s="1005">
        <v>533.6</v>
      </c>
      <c r="AH586" s="1005">
        <v>0.92100000000000004</v>
      </c>
      <c r="AI586" s="1024">
        <f t="shared" ref="AI586:AI615" si="301">+(AJ586/(24*31*AF586))</f>
        <v>0.20870864531141511</v>
      </c>
      <c r="AJ586" s="1005">
        <v>42708</v>
      </c>
      <c r="AK586" s="1005">
        <f t="shared" si="290"/>
        <v>122778</v>
      </c>
      <c r="AL586" s="1005">
        <f t="shared" si="291"/>
        <v>0</v>
      </c>
      <c r="AM586" s="1005">
        <v>667</v>
      </c>
      <c r="AN586" s="1005">
        <v>275.04000000000002</v>
      </c>
      <c r="AO586" s="1005">
        <v>533.6</v>
      </c>
      <c r="AP586" s="1005">
        <v>0.83909999999999996</v>
      </c>
      <c r="AQ586" s="1024">
        <f t="shared" ref="AQ586:AQ615" si="302">+(AR586/(24*31*AN586))</f>
        <v>0.20542466550319952</v>
      </c>
      <c r="AR586" s="1005">
        <v>42036</v>
      </c>
      <c r="AS586" s="1005">
        <f t="shared" si="292"/>
        <v>122778</v>
      </c>
      <c r="AT586" s="1005">
        <f t="shared" si="293"/>
        <v>0</v>
      </c>
      <c r="AU586" s="1005">
        <v>667</v>
      </c>
      <c r="AV586" s="1005">
        <v>252.96</v>
      </c>
      <c r="AW586" s="1005">
        <v>533.6</v>
      </c>
      <c r="AX586" s="1005">
        <v>0.8962</v>
      </c>
      <c r="AY586" s="1024">
        <f t="shared" ref="AY586:AY615" si="303">+(AZ586/(24*30*AV586))</f>
        <v>0.25587049335863377</v>
      </c>
      <c r="AZ586" s="1005">
        <v>46602</v>
      </c>
      <c r="BA586" s="1005">
        <f t="shared" si="294"/>
        <v>109279</v>
      </c>
      <c r="BB586" s="1005">
        <f t="shared" si="295"/>
        <v>0</v>
      </c>
      <c r="BC586" s="1005">
        <v>667</v>
      </c>
      <c r="BD586" s="1005">
        <v>273.60000000000002</v>
      </c>
      <c r="BE586" s="1005">
        <v>533.6</v>
      </c>
      <c r="BF586" s="1005">
        <v>0.83179999999999998</v>
      </c>
      <c r="BG586" s="1024">
        <f t="shared" ref="BG586:BG617" si="304">+(BH586/(24*31*BD586))</f>
        <v>0.30492477834370868</v>
      </c>
      <c r="BH586" s="1005">
        <v>62070</v>
      </c>
      <c r="BI586" s="1005">
        <f t="shared" si="296"/>
        <v>122135</v>
      </c>
      <c r="BJ586" s="1005">
        <f t="shared" si="297"/>
        <v>0</v>
      </c>
    </row>
    <row r="587" spans="1:62">
      <c r="A587" s="569" t="s">
        <v>2920</v>
      </c>
      <c r="B587" s="1004">
        <v>581</v>
      </c>
      <c r="C587" s="1005" t="s">
        <v>303</v>
      </c>
      <c r="D587" s="1005" t="s">
        <v>2011</v>
      </c>
      <c r="E587" s="1004" t="s">
        <v>1274</v>
      </c>
      <c r="F587" s="1005" t="s">
        <v>55</v>
      </c>
      <c r="G587" s="1004">
        <v>667</v>
      </c>
      <c r="H587" s="1005">
        <v>540.48</v>
      </c>
      <c r="I587" s="1005">
        <v>540.48</v>
      </c>
      <c r="J587" s="1005">
        <v>0.99950000000000006</v>
      </c>
      <c r="K587" s="1024">
        <f t="shared" si="298"/>
        <v>0.4286775952239984</v>
      </c>
      <c r="L587" s="1005">
        <v>166818</v>
      </c>
      <c r="M587" s="1005">
        <f t="shared" si="284"/>
        <v>233487</v>
      </c>
      <c r="N587" s="1005">
        <f t="shared" si="285"/>
        <v>0</v>
      </c>
      <c r="O587" s="1005">
        <v>667</v>
      </c>
      <c r="P587" s="1005">
        <v>592.32000000000005</v>
      </c>
      <c r="Q587" s="1005">
        <v>592.32000000000005</v>
      </c>
      <c r="R587" s="1005">
        <v>0.99939999999999996</v>
      </c>
      <c r="S587" s="1024">
        <f t="shared" si="299"/>
        <v>0.34571548073404085</v>
      </c>
      <c r="T587" s="1005">
        <v>152352</v>
      </c>
      <c r="U587" s="1005">
        <f t="shared" si="286"/>
        <v>264412</v>
      </c>
      <c r="V587" s="1005">
        <f t="shared" si="287"/>
        <v>0</v>
      </c>
      <c r="W587" s="1005">
        <v>667</v>
      </c>
      <c r="X587" s="1005">
        <v>538.55999999999995</v>
      </c>
      <c r="Y587" s="1005">
        <v>538.55999999999995</v>
      </c>
      <c r="Z587" s="1005">
        <v>0.99939999999999996</v>
      </c>
      <c r="AA587" s="1024">
        <f t="shared" si="300"/>
        <v>0.34832083085759563</v>
      </c>
      <c r="AB587" s="1005">
        <v>135066</v>
      </c>
      <c r="AC587" s="1005">
        <f t="shared" si="288"/>
        <v>232658</v>
      </c>
      <c r="AD587" s="1005">
        <f t="shared" si="289"/>
        <v>0</v>
      </c>
      <c r="AE587" s="1005">
        <v>667</v>
      </c>
      <c r="AF587" s="1005">
        <v>599.52</v>
      </c>
      <c r="AG587" s="1005">
        <v>599.52</v>
      </c>
      <c r="AH587" s="1005">
        <v>0.95120000000000005</v>
      </c>
      <c r="AI587" s="1024">
        <f t="shared" si="301"/>
        <v>0.30442364644403697</v>
      </c>
      <c r="AJ587" s="1005">
        <v>135786</v>
      </c>
      <c r="AK587" s="1005">
        <f t="shared" si="290"/>
        <v>267626</v>
      </c>
      <c r="AL587" s="1005">
        <f t="shared" si="291"/>
        <v>0</v>
      </c>
      <c r="AM587" s="1005">
        <v>667</v>
      </c>
      <c r="AN587" s="1005">
        <v>596.64</v>
      </c>
      <c r="AO587" s="1005">
        <v>596.64</v>
      </c>
      <c r="AP587" s="1005">
        <v>0.88129999999999997</v>
      </c>
      <c r="AQ587" s="1024">
        <f t="shared" si="302"/>
        <v>0.38927672384709211</v>
      </c>
      <c r="AR587" s="1005">
        <v>172800</v>
      </c>
      <c r="AS587" s="1005">
        <f t="shared" si="292"/>
        <v>266340</v>
      </c>
      <c r="AT587" s="1005">
        <f t="shared" si="293"/>
        <v>0</v>
      </c>
      <c r="AU587" s="1005">
        <v>667</v>
      </c>
      <c r="AV587" s="1005">
        <v>328.32</v>
      </c>
      <c r="AW587" s="1005">
        <v>533.6</v>
      </c>
      <c r="AX587" s="1005">
        <v>0.8669</v>
      </c>
      <c r="AY587" s="1024">
        <f t="shared" si="303"/>
        <v>0.36953277290448344</v>
      </c>
      <c r="AZ587" s="1005">
        <v>87354</v>
      </c>
      <c r="BA587" s="1005">
        <f t="shared" si="294"/>
        <v>141834</v>
      </c>
      <c r="BB587" s="1005">
        <f t="shared" si="295"/>
        <v>0</v>
      </c>
      <c r="BC587" s="1005">
        <v>667</v>
      </c>
      <c r="BD587" s="1005">
        <v>492.48</v>
      </c>
      <c r="BE587" s="1005">
        <v>533.6</v>
      </c>
      <c r="BF587" s="1005">
        <v>0.86509999999999998</v>
      </c>
      <c r="BG587" s="1024">
        <f t="shared" si="304"/>
        <v>0.41817647089647658</v>
      </c>
      <c r="BH587" s="1005">
        <v>153222</v>
      </c>
      <c r="BI587" s="1005">
        <f t="shared" si="296"/>
        <v>219843</v>
      </c>
      <c r="BJ587" s="1005">
        <f t="shared" si="297"/>
        <v>0</v>
      </c>
    </row>
    <row r="588" spans="1:62">
      <c r="A588" s="569" t="s">
        <v>2921</v>
      </c>
      <c r="B588" s="1004">
        <v>582</v>
      </c>
      <c r="C588" s="1005" t="s">
        <v>1350</v>
      </c>
      <c r="D588" s="1005" t="s">
        <v>2054</v>
      </c>
      <c r="E588" s="1004" t="s">
        <v>1274</v>
      </c>
      <c r="F588" s="1005" t="s">
        <v>55</v>
      </c>
      <c r="G588" s="1004">
        <v>700</v>
      </c>
      <c r="H588" s="1005">
        <v>324.8</v>
      </c>
      <c r="I588" s="1005">
        <v>700</v>
      </c>
      <c r="J588" s="1005">
        <v>0.38329999999999997</v>
      </c>
      <c r="K588" s="1024">
        <f t="shared" si="298"/>
        <v>0.16644858374384236</v>
      </c>
      <c r="L588" s="1005">
        <v>38925</v>
      </c>
      <c r="M588" s="1005">
        <f t="shared" si="284"/>
        <v>140314</v>
      </c>
      <c r="N588" s="1005">
        <f t="shared" si="285"/>
        <v>0</v>
      </c>
      <c r="O588" s="1005">
        <v>700</v>
      </c>
      <c r="P588" s="1005">
        <v>384.4</v>
      </c>
      <c r="Q588" s="1005">
        <v>700</v>
      </c>
      <c r="R588" s="1005">
        <v>0.56699999999999995</v>
      </c>
      <c r="S588" s="1024">
        <f t="shared" si="299"/>
        <v>0.19582606044331063</v>
      </c>
      <c r="T588" s="1005">
        <v>56005</v>
      </c>
      <c r="U588" s="1005">
        <f t="shared" si="286"/>
        <v>171596</v>
      </c>
      <c r="V588" s="1005">
        <f t="shared" si="287"/>
        <v>0</v>
      </c>
      <c r="W588" s="1005">
        <v>700</v>
      </c>
      <c r="X588" s="1005">
        <v>409.2</v>
      </c>
      <c r="Y588" s="1005">
        <v>700</v>
      </c>
      <c r="Z588" s="1005">
        <v>0.55000000000000004</v>
      </c>
      <c r="AA588" s="1024">
        <f t="shared" si="300"/>
        <v>0.2067550505050505</v>
      </c>
      <c r="AB588" s="1005">
        <v>60915</v>
      </c>
      <c r="AC588" s="1005">
        <f t="shared" si="288"/>
        <v>176774</v>
      </c>
      <c r="AD588" s="1005">
        <f t="shared" si="289"/>
        <v>0</v>
      </c>
      <c r="AE588" s="1005">
        <v>700</v>
      </c>
      <c r="AF588" s="1005">
        <v>577.6</v>
      </c>
      <c r="AG588" s="1005">
        <v>700</v>
      </c>
      <c r="AH588" s="1005">
        <v>0.2097</v>
      </c>
      <c r="AI588" s="1024">
        <f t="shared" si="301"/>
        <v>6.6890153546004222E-2</v>
      </c>
      <c r="AJ588" s="1005">
        <v>28745</v>
      </c>
      <c r="AK588" s="1005">
        <f t="shared" si="290"/>
        <v>257841</v>
      </c>
      <c r="AL588" s="1005">
        <f t="shared" si="291"/>
        <v>0</v>
      </c>
      <c r="AM588" s="1005">
        <v>700</v>
      </c>
      <c r="AN588" s="1005">
        <v>540.79999999999995</v>
      </c>
      <c r="AO588" s="1005">
        <v>700</v>
      </c>
      <c r="AP588" s="1005">
        <v>0.1802</v>
      </c>
      <c r="AQ588" s="1024">
        <f t="shared" si="302"/>
        <v>5.32365432334415E-2</v>
      </c>
      <c r="AR588" s="1005">
        <v>21420</v>
      </c>
      <c r="AS588" s="1005">
        <f t="shared" si="292"/>
        <v>241413</v>
      </c>
      <c r="AT588" s="1005">
        <f t="shared" si="293"/>
        <v>0</v>
      </c>
      <c r="AU588" s="1005">
        <v>700</v>
      </c>
      <c r="AV588" s="1005">
        <v>98.4</v>
      </c>
      <c r="AW588" s="1005">
        <v>700</v>
      </c>
      <c r="AX588" s="1005">
        <v>0.1782</v>
      </c>
      <c r="AY588" s="1024">
        <f t="shared" si="303"/>
        <v>0.24983062330623307</v>
      </c>
      <c r="AZ588" s="1005">
        <v>17700</v>
      </c>
      <c r="BA588" s="1005">
        <f t="shared" si="294"/>
        <v>42509</v>
      </c>
      <c r="BB588" s="1005">
        <f t="shared" si="295"/>
        <v>0</v>
      </c>
      <c r="BC588" s="1005">
        <v>700</v>
      </c>
      <c r="BD588" s="1005">
        <v>138.80000000000001</v>
      </c>
      <c r="BE588" s="1005">
        <v>700</v>
      </c>
      <c r="BF588" s="1005">
        <v>0.1605</v>
      </c>
      <c r="BG588" s="1024">
        <f t="shared" si="304"/>
        <v>0.24179991323479283</v>
      </c>
      <c r="BH588" s="1005">
        <v>24970</v>
      </c>
      <c r="BI588" s="1005">
        <f t="shared" si="296"/>
        <v>61960</v>
      </c>
      <c r="BJ588" s="1005">
        <f t="shared" si="297"/>
        <v>0</v>
      </c>
    </row>
    <row r="589" spans="1:62">
      <c r="A589" s="569" t="s">
        <v>2922</v>
      </c>
      <c r="B589" s="1004">
        <v>583</v>
      </c>
      <c r="C589" s="1005" t="s">
        <v>2053</v>
      </c>
      <c r="D589" s="1005" t="s">
        <v>2214</v>
      </c>
      <c r="E589" s="1004" t="s">
        <v>1274</v>
      </c>
      <c r="F589" s="1005" t="s">
        <v>55</v>
      </c>
      <c r="G589" s="1004">
        <v>700</v>
      </c>
      <c r="H589" s="1005">
        <v>508.8</v>
      </c>
      <c r="I589" s="1005">
        <v>560</v>
      </c>
      <c r="J589" s="1005">
        <v>0.99070000000000003</v>
      </c>
      <c r="K589" s="1024">
        <f t="shared" si="298"/>
        <v>0.4591003887141859</v>
      </c>
      <c r="L589" s="1005">
        <v>168185</v>
      </c>
      <c r="M589" s="1005">
        <f t="shared" si="284"/>
        <v>219802</v>
      </c>
      <c r="N589" s="1005">
        <f t="shared" si="285"/>
        <v>0</v>
      </c>
      <c r="O589" s="1005">
        <v>700</v>
      </c>
      <c r="P589" s="1005">
        <v>485.6</v>
      </c>
      <c r="Q589" s="1005">
        <v>560</v>
      </c>
      <c r="R589" s="1005">
        <v>0.99429999999999996</v>
      </c>
      <c r="S589" s="1024">
        <f t="shared" si="299"/>
        <v>0.309172999592567</v>
      </c>
      <c r="T589" s="1005">
        <v>111700</v>
      </c>
      <c r="U589" s="1005">
        <f t="shared" si="286"/>
        <v>216772</v>
      </c>
      <c r="V589" s="1005">
        <f t="shared" si="287"/>
        <v>0</v>
      </c>
      <c r="W589" s="1005">
        <v>700</v>
      </c>
      <c r="X589" s="1005">
        <v>505.2</v>
      </c>
      <c r="Y589" s="1005">
        <v>560</v>
      </c>
      <c r="Z589" s="1005">
        <v>0.99329999999999996</v>
      </c>
      <c r="AA589" s="1024">
        <f t="shared" si="300"/>
        <v>0.40246711973255916</v>
      </c>
      <c r="AB589" s="1005">
        <v>146395</v>
      </c>
      <c r="AC589" s="1005">
        <f t="shared" si="288"/>
        <v>218246</v>
      </c>
      <c r="AD589" s="1005">
        <f t="shared" si="289"/>
        <v>0</v>
      </c>
      <c r="AE589" s="1005">
        <v>700</v>
      </c>
      <c r="AF589" s="1005">
        <v>434.8</v>
      </c>
      <c r="AG589" s="1005">
        <v>560</v>
      </c>
      <c r="AH589" s="1005">
        <v>0.99160000000000004</v>
      </c>
      <c r="AI589" s="1024">
        <f t="shared" si="301"/>
        <v>0.24031565619095666</v>
      </c>
      <c r="AJ589" s="1005">
        <v>77740</v>
      </c>
      <c r="AK589" s="1005">
        <f t="shared" si="290"/>
        <v>194095</v>
      </c>
      <c r="AL589" s="1005">
        <f t="shared" si="291"/>
        <v>0</v>
      </c>
      <c r="AM589" s="1005">
        <v>700</v>
      </c>
      <c r="AN589" s="1005">
        <v>163.6</v>
      </c>
      <c r="AO589" s="1005">
        <v>560</v>
      </c>
      <c r="AP589" s="1005">
        <v>0.99199999999999999</v>
      </c>
      <c r="AQ589" s="1024">
        <f t="shared" si="302"/>
        <v>0.35347983542340355</v>
      </c>
      <c r="AR589" s="1005">
        <v>43025</v>
      </c>
      <c r="AS589" s="1005">
        <f t="shared" si="292"/>
        <v>73031</v>
      </c>
      <c r="AT589" s="1005">
        <f t="shared" si="293"/>
        <v>0</v>
      </c>
      <c r="AU589" s="1005">
        <v>700</v>
      </c>
      <c r="AV589" s="1005">
        <v>166.8</v>
      </c>
      <c r="AW589" s="1005">
        <v>560</v>
      </c>
      <c r="AX589" s="1005">
        <v>0.99199999999999999</v>
      </c>
      <c r="AY589" s="1024">
        <f t="shared" si="303"/>
        <v>0.34580668798294695</v>
      </c>
      <c r="AZ589" s="1005">
        <v>41530</v>
      </c>
      <c r="BA589" s="1005">
        <f t="shared" si="294"/>
        <v>72058</v>
      </c>
      <c r="BB589" s="1005">
        <f t="shared" si="295"/>
        <v>0</v>
      </c>
      <c r="BC589" s="1005">
        <v>700</v>
      </c>
      <c r="BD589" s="1005">
        <v>260</v>
      </c>
      <c r="BE589" s="1005">
        <v>560</v>
      </c>
      <c r="BF589" s="1005">
        <v>0.98570000000000002</v>
      </c>
      <c r="BG589" s="1024">
        <f t="shared" si="304"/>
        <v>0.3904828370554177</v>
      </c>
      <c r="BH589" s="1005">
        <v>75535</v>
      </c>
      <c r="BI589" s="1005">
        <f t="shared" si="296"/>
        <v>116064</v>
      </c>
      <c r="BJ589" s="1005">
        <f t="shared" si="297"/>
        <v>0</v>
      </c>
    </row>
    <row r="590" spans="1:62">
      <c r="A590" s="569" t="s">
        <v>2923</v>
      </c>
      <c r="B590" s="1004">
        <v>584</v>
      </c>
      <c r="C590" s="1005" t="s">
        <v>2052</v>
      </c>
      <c r="D590" s="1005" t="s">
        <v>2011</v>
      </c>
      <c r="E590" s="1004" t="s">
        <v>1274</v>
      </c>
      <c r="F590" s="1005" t="s">
        <v>55</v>
      </c>
      <c r="G590" s="1004">
        <v>700</v>
      </c>
      <c r="H590" s="1005">
        <v>295.60000000000002</v>
      </c>
      <c r="I590" s="1005">
        <v>560</v>
      </c>
      <c r="J590" s="1005">
        <v>0.9355</v>
      </c>
      <c r="K590" s="1024">
        <f t="shared" si="298"/>
        <v>0.36531160727710116</v>
      </c>
      <c r="L590" s="1005">
        <v>77750</v>
      </c>
      <c r="M590" s="1005">
        <f t="shared" si="284"/>
        <v>127699</v>
      </c>
      <c r="N590" s="1005">
        <f t="shared" si="285"/>
        <v>0</v>
      </c>
      <c r="O590" s="1005">
        <v>700</v>
      </c>
      <c r="P590" s="1005">
        <v>271.60000000000002</v>
      </c>
      <c r="Q590" s="1005">
        <v>560</v>
      </c>
      <c r="R590" s="1005">
        <v>0.9708</v>
      </c>
      <c r="S590" s="1024">
        <f t="shared" si="299"/>
        <v>0.26522934581215257</v>
      </c>
      <c r="T590" s="1005">
        <v>53595</v>
      </c>
      <c r="U590" s="1005">
        <f t="shared" si="286"/>
        <v>121242</v>
      </c>
      <c r="V590" s="1005">
        <f t="shared" si="287"/>
        <v>0</v>
      </c>
      <c r="W590" s="1005">
        <v>700</v>
      </c>
      <c r="X590" s="1005">
        <v>278</v>
      </c>
      <c r="Y590" s="1005">
        <v>560</v>
      </c>
      <c r="Z590" s="1005">
        <v>0.91169999999999995</v>
      </c>
      <c r="AA590" s="1024">
        <f t="shared" si="300"/>
        <v>0.5227817745803357</v>
      </c>
      <c r="AB590" s="1005">
        <v>104640</v>
      </c>
      <c r="AC590" s="1005">
        <f t="shared" si="288"/>
        <v>120096</v>
      </c>
      <c r="AD590" s="1005">
        <f t="shared" si="289"/>
        <v>0</v>
      </c>
      <c r="AE590" s="1005">
        <v>700</v>
      </c>
      <c r="AF590" s="1005">
        <v>305.2</v>
      </c>
      <c r="AG590" s="1005">
        <v>560</v>
      </c>
      <c r="AH590" s="1005">
        <v>0.92410000000000003</v>
      </c>
      <c r="AI590" s="1024">
        <f t="shared" si="301"/>
        <v>0.2899781916317874</v>
      </c>
      <c r="AJ590" s="1005">
        <v>65845</v>
      </c>
      <c r="AK590" s="1005">
        <f t="shared" si="290"/>
        <v>136241</v>
      </c>
      <c r="AL590" s="1005">
        <f t="shared" si="291"/>
        <v>0</v>
      </c>
      <c r="AM590" s="1005">
        <v>700</v>
      </c>
      <c r="AN590" s="1005">
        <v>337.2</v>
      </c>
      <c r="AO590" s="1005">
        <v>560</v>
      </c>
      <c r="AP590" s="1005">
        <v>0.92989999999999995</v>
      </c>
      <c r="AQ590" s="1024">
        <f t="shared" si="302"/>
        <v>0.3290858301764053</v>
      </c>
      <c r="AR590" s="1005">
        <v>82560</v>
      </c>
      <c r="AS590" s="1005">
        <f t="shared" si="292"/>
        <v>150526</v>
      </c>
      <c r="AT590" s="1005">
        <f t="shared" si="293"/>
        <v>0</v>
      </c>
      <c r="AU590" s="1005">
        <v>700</v>
      </c>
      <c r="AV590" s="1005">
        <v>288.39999999999998</v>
      </c>
      <c r="AW590" s="1005">
        <v>560</v>
      </c>
      <c r="AX590" s="1005">
        <v>0.94310000000000005</v>
      </c>
      <c r="AY590" s="1024">
        <f t="shared" si="303"/>
        <v>0.42812837108953622</v>
      </c>
      <c r="AZ590" s="1005">
        <v>88900</v>
      </c>
      <c r="BA590" s="1005">
        <f t="shared" si="294"/>
        <v>124589</v>
      </c>
      <c r="BB590" s="1005">
        <f t="shared" si="295"/>
        <v>0</v>
      </c>
      <c r="BC590" s="1005">
        <v>700</v>
      </c>
      <c r="BD590" s="1005">
        <v>346</v>
      </c>
      <c r="BE590" s="1005">
        <v>560</v>
      </c>
      <c r="BF590" s="1005">
        <v>0.94430000000000003</v>
      </c>
      <c r="BG590" s="1024">
        <f t="shared" si="304"/>
        <v>0.29237755609422589</v>
      </c>
      <c r="BH590" s="1005">
        <v>75265</v>
      </c>
      <c r="BI590" s="1005">
        <f t="shared" si="296"/>
        <v>154454</v>
      </c>
      <c r="BJ590" s="1005">
        <f t="shared" si="297"/>
        <v>0</v>
      </c>
    </row>
    <row r="591" spans="1:62">
      <c r="A591" s="569" t="s">
        <v>2924</v>
      </c>
      <c r="B591" s="1004">
        <v>585</v>
      </c>
      <c r="C591" s="1005" t="s">
        <v>295</v>
      </c>
      <c r="D591" s="1005" t="s">
        <v>2011</v>
      </c>
      <c r="E591" s="1004" t="s">
        <v>1274</v>
      </c>
      <c r="F591" s="1005" t="s">
        <v>55</v>
      </c>
      <c r="G591" s="1004">
        <v>722</v>
      </c>
      <c r="H591" s="1005">
        <v>630.6</v>
      </c>
      <c r="I591" s="1005">
        <v>630.6</v>
      </c>
      <c r="J591" s="1005">
        <v>0.99250000000000005</v>
      </c>
      <c r="K591" s="1024">
        <f t="shared" si="298"/>
        <v>0.27024526905592555</v>
      </c>
      <c r="L591" s="1005">
        <v>122700</v>
      </c>
      <c r="M591" s="1005">
        <f t="shared" si="284"/>
        <v>272419</v>
      </c>
      <c r="N591" s="1005">
        <f t="shared" si="285"/>
        <v>0</v>
      </c>
      <c r="O591" s="1005">
        <v>722</v>
      </c>
      <c r="P591" s="1005">
        <v>566.4</v>
      </c>
      <c r="Q591" s="1005">
        <v>577.6</v>
      </c>
      <c r="R591" s="1005">
        <v>0.99390000000000001</v>
      </c>
      <c r="S591" s="1024">
        <f t="shared" si="299"/>
        <v>0.27972129199319606</v>
      </c>
      <c r="T591" s="1005">
        <v>117875</v>
      </c>
      <c r="U591" s="1005">
        <f t="shared" si="286"/>
        <v>252841</v>
      </c>
      <c r="V591" s="1005">
        <f t="shared" si="287"/>
        <v>0</v>
      </c>
      <c r="W591" s="1005">
        <v>722</v>
      </c>
      <c r="X591" s="1005">
        <v>600</v>
      </c>
      <c r="Y591" s="1005">
        <v>600</v>
      </c>
      <c r="Z591" s="1005">
        <v>0.99239999999999995</v>
      </c>
      <c r="AA591" s="1024">
        <f t="shared" si="300"/>
        <v>0.24947916666666667</v>
      </c>
      <c r="AB591" s="1005">
        <v>107775</v>
      </c>
      <c r="AC591" s="1005">
        <f t="shared" si="288"/>
        <v>259200</v>
      </c>
      <c r="AD591" s="1005">
        <f t="shared" si="289"/>
        <v>0</v>
      </c>
      <c r="AE591" s="1005">
        <v>722</v>
      </c>
      <c r="AF591" s="1005">
        <v>498.8</v>
      </c>
      <c r="AG591" s="1005">
        <v>577.6</v>
      </c>
      <c r="AH591" s="1005">
        <v>0.99719999999999998</v>
      </c>
      <c r="AI591" s="1024">
        <f t="shared" si="301"/>
        <v>0.19378497641651793</v>
      </c>
      <c r="AJ591" s="1005">
        <v>71915</v>
      </c>
      <c r="AK591" s="1005">
        <f t="shared" si="290"/>
        <v>222664</v>
      </c>
      <c r="AL591" s="1005">
        <f t="shared" si="291"/>
        <v>0</v>
      </c>
      <c r="AM591" s="1005">
        <v>722</v>
      </c>
      <c r="AN591" s="1005">
        <v>520.4</v>
      </c>
      <c r="AO591" s="1005">
        <v>577.6</v>
      </c>
      <c r="AP591" s="1005">
        <v>0.99519999999999997</v>
      </c>
      <c r="AQ591" s="1024">
        <f t="shared" si="302"/>
        <v>0.15659480300513254</v>
      </c>
      <c r="AR591" s="1005">
        <v>60630</v>
      </c>
      <c r="AS591" s="1005">
        <f t="shared" si="292"/>
        <v>232307</v>
      </c>
      <c r="AT591" s="1005">
        <f t="shared" si="293"/>
        <v>0</v>
      </c>
      <c r="AU591" s="1005">
        <v>722</v>
      </c>
      <c r="AV591" s="1005">
        <v>592.79999999999995</v>
      </c>
      <c r="AW591" s="1005">
        <v>592.79999999999995</v>
      </c>
      <c r="AX591" s="1005">
        <v>0.99350000000000005</v>
      </c>
      <c r="AY591" s="1024">
        <f t="shared" si="303"/>
        <v>0.12802940845704006</v>
      </c>
      <c r="AZ591" s="1005">
        <v>54645</v>
      </c>
      <c r="BA591" s="1005">
        <f t="shared" si="294"/>
        <v>256090</v>
      </c>
      <c r="BB591" s="1005">
        <f t="shared" si="295"/>
        <v>0</v>
      </c>
      <c r="BC591" s="1005">
        <v>722</v>
      </c>
      <c r="BD591" s="1005">
        <v>575.20000000000005</v>
      </c>
      <c r="BE591" s="1005">
        <v>577.6</v>
      </c>
      <c r="BF591" s="1005">
        <v>0.99329999999999996</v>
      </c>
      <c r="BG591" s="1024">
        <f t="shared" si="304"/>
        <v>0.10060782972168632</v>
      </c>
      <c r="BH591" s="1005">
        <v>43055</v>
      </c>
      <c r="BI591" s="1005">
        <f t="shared" si="296"/>
        <v>256769</v>
      </c>
      <c r="BJ591" s="1005">
        <f t="shared" si="297"/>
        <v>0</v>
      </c>
    </row>
    <row r="592" spans="1:62">
      <c r="A592" s="569" t="s">
        <v>2925</v>
      </c>
      <c r="B592" s="1004">
        <v>586</v>
      </c>
      <c r="C592" s="1005" t="s">
        <v>1932</v>
      </c>
      <c r="D592" s="1005" t="s">
        <v>2011</v>
      </c>
      <c r="E592" s="1004" t="s">
        <v>1274</v>
      </c>
      <c r="F592" s="1005" t="s">
        <v>55</v>
      </c>
      <c r="G592" s="1004">
        <v>323</v>
      </c>
      <c r="H592" s="1005">
        <v>166.56</v>
      </c>
      <c r="I592" s="1005">
        <v>258.39999999999998</v>
      </c>
      <c r="J592" s="1005">
        <v>0.99270000000000003</v>
      </c>
      <c r="K592" s="1024">
        <f t="shared" si="298"/>
        <v>0.67619943430462159</v>
      </c>
      <c r="L592" s="1005">
        <v>81092</v>
      </c>
      <c r="M592" s="1005">
        <f t="shared" si="284"/>
        <v>71954</v>
      </c>
      <c r="N592" s="1005">
        <f t="shared" si="285"/>
        <v>9138</v>
      </c>
      <c r="O592" s="1005">
        <v>723</v>
      </c>
      <c r="P592" s="1005">
        <v>320</v>
      </c>
      <c r="Q592" s="1005">
        <v>578.4</v>
      </c>
      <c r="R592" s="1005">
        <v>0.97789999999999999</v>
      </c>
      <c r="S592" s="1024">
        <f t="shared" si="299"/>
        <v>0.35756888440860213</v>
      </c>
      <c r="T592" s="1005">
        <v>85130</v>
      </c>
      <c r="U592" s="1005">
        <f t="shared" si="286"/>
        <v>142848</v>
      </c>
      <c r="V592" s="1005">
        <f t="shared" si="287"/>
        <v>0</v>
      </c>
      <c r="W592" s="1005">
        <v>723</v>
      </c>
      <c r="X592" s="1005">
        <v>326</v>
      </c>
      <c r="Y592" s="1005">
        <v>578.4</v>
      </c>
      <c r="Z592" s="1005">
        <v>0.94350000000000001</v>
      </c>
      <c r="AA592" s="1024">
        <f t="shared" si="300"/>
        <v>0.49105316973415131</v>
      </c>
      <c r="AB592" s="1005">
        <v>115260</v>
      </c>
      <c r="AC592" s="1005">
        <f t="shared" si="288"/>
        <v>140832</v>
      </c>
      <c r="AD592" s="1005">
        <f t="shared" si="289"/>
        <v>0</v>
      </c>
      <c r="AE592" s="1005">
        <v>723</v>
      </c>
      <c r="AF592" s="1005">
        <v>328.4</v>
      </c>
      <c r="AG592" s="1005">
        <v>578.4</v>
      </c>
      <c r="AH592" s="1005">
        <v>0.94350000000000001</v>
      </c>
      <c r="AI592" s="1024">
        <f t="shared" si="301"/>
        <v>0.59440198813406153</v>
      </c>
      <c r="AJ592" s="1005">
        <v>145230</v>
      </c>
      <c r="AK592" s="1005">
        <f t="shared" si="290"/>
        <v>146598</v>
      </c>
      <c r="AL592" s="1005">
        <f t="shared" si="291"/>
        <v>0</v>
      </c>
      <c r="AM592" s="1005">
        <v>723</v>
      </c>
      <c r="AN592" s="1005">
        <v>325.2</v>
      </c>
      <c r="AO592" s="1005">
        <v>578.4</v>
      </c>
      <c r="AP592" s="1005">
        <v>0.95369999999999999</v>
      </c>
      <c r="AQ592" s="1024">
        <f t="shared" si="302"/>
        <v>0.42004754724966609</v>
      </c>
      <c r="AR592" s="1005">
        <v>101630</v>
      </c>
      <c r="AS592" s="1005">
        <f t="shared" si="292"/>
        <v>145169</v>
      </c>
      <c r="AT592" s="1005">
        <f t="shared" si="293"/>
        <v>0</v>
      </c>
      <c r="AU592" s="1005">
        <v>723</v>
      </c>
      <c r="AV592" s="1005">
        <v>321.2</v>
      </c>
      <c r="AW592" s="1005">
        <v>578.4</v>
      </c>
      <c r="AX592" s="1005">
        <v>0.95199999999999996</v>
      </c>
      <c r="AY592" s="1024">
        <f t="shared" si="303"/>
        <v>0.42358516673585167</v>
      </c>
      <c r="AZ592" s="1005">
        <v>97960</v>
      </c>
      <c r="BA592" s="1005">
        <f t="shared" si="294"/>
        <v>138758</v>
      </c>
      <c r="BB592" s="1005">
        <f t="shared" si="295"/>
        <v>0</v>
      </c>
      <c r="BC592" s="1005">
        <v>723</v>
      </c>
      <c r="BD592" s="1005">
        <v>329.6</v>
      </c>
      <c r="BE592" s="1005">
        <v>578.4</v>
      </c>
      <c r="BF592" s="1005">
        <v>0.95179999999999998</v>
      </c>
      <c r="BG592" s="1024">
        <f t="shared" si="304"/>
        <v>0.36750313185092387</v>
      </c>
      <c r="BH592" s="1005">
        <v>90120</v>
      </c>
      <c r="BI592" s="1005">
        <f t="shared" si="296"/>
        <v>147133</v>
      </c>
      <c r="BJ592" s="1005">
        <f t="shared" si="297"/>
        <v>0</v>
      </c>
    </row>
    <row r="593" spans="1:62">
      <c r="A593" s="569" t="s">
        <v>2926</v>
      </c>
      <c r="B593" s="1004">
        <v>587</v>
      </c>
      <c r="C593" s="1005" t="s">
        <v>269</v>
      </c>
      <c r="D593" s="1005" t="s">
        <v>2203</v>
      </c>
      <c r="E593" s="1004" t="s">
        <v>1274</v>
      </c>
      <c r="F593" s="1005" t="s">
        <v>55</v>
      </c>
      <c r="G593" s="1004">
        <v>723</v>
      </c>
      <c r="H593" s="1005">
        <v>377.28</v>
      </c>
      <c r="I593" s="1005">
        <v>578.4</v>
      </c>
      <c r="J593" s="1005">
        <v>0.93969999999999998</v>
      </c>
      <c r="K593" s="1024">
        <f t="shared" si="298"/>
        <v>0.57546782230703997</v>
      </c>
      <c r="L593" s="1005">
        <v>156321</v>
      </c>
      <c r="M593" s="1005">
        <f t="shared" si="284"/>
        <v>162985</v>
      </c>
      <c r="N593" s="1005">
        <f t="shared" si="285"/>
        <v>0</v>
      </c>
      <c r="O593" s="1005">
        <v>723</v>
      </c>
      <c r="P593" s="1005">
        <v>333.36</v>
      </c>
      <c r="Q593" s="1005">
        <v>578.4</v>
      </c>
      <c r="R593" s="1005">
        <v>0.93530000000000002</v>
      </c>
      <c r="S593" s="1024">
        <f t="shared" si="299"/>
        <v>0.62719176014305955</v>
      </c>
      <c r="T593" s="1005">
        <v>155556</v>
      </c>
      <c r="U593" s="1005">
        <f t="shared" si="286"/>
        <v>148812</v>
      </c>
      <c r="V593" s="1005">
        <f t="shared" si="287"/>
        <v>6744</v>
      </c>
      <c r="W593" s="1005">
        <v>723</v>
      </c>
      <c r="X593" s="1005">
        <v>366.48</v>
      </c>
      <c r="Y593" s="1005">
        <v>578.4</v>
      </c>
      <c r="Z593" s="1005">
        <v>0.93100000000000005</v>
      </c>
      <c r="AA593" s="1024">
        <f t="shared" si="300"/>
        <v>0.54880211744160656</v>
      </c>
      <c r="AB593" s="1005">
        <v>144810</v>
      </c>
      <c r="AC593" s="1005">
        <f t="shared" si="288"/>
        <v>158319</v>
      </c>
      <c r="AD593" s="1005">
        <f t="shared" si="289"/>
        <v>0</v>
      </c>
      <c r="AE593" s="1005">
        <v>723</v>
      </c>
      <c r="AF593" s="1005">
        <v>353.52</v>
      </c>
      <c r="AG593" s="1005">
        <v>578.4</v>
      </c>
      <c r="AH593" s="1005">
        <v>0.93269999999999997</v>
      </c>
      <c r="AI593" s="1024">
        <f t="shared" si="301"/>
        <v>0.58389724722422964</v>
      </c>
      <c r="AJ593" s="1005">
        <v>153576</v>
      </c>
      <c r="AK593" s="1005">
        <f t="shared" si="290"/>
        <v>157811</v>
      </c>
      <c r="AL593" s="1005">
        <f t="shared" si="291"/>
        <v>0</v>
      </c>
      <c r="AM593" s="1005">
        <v>723</v>
      </c>
      <c r="AN593" s="1005">
        <v>336.24</v>
      </c>
      <c r="AO593" s="1005">
        <v>578.4</v>
      </c>
      <c r="AP593" s="1005">
        <v>0.9194</v>
      </c>
      <c r="AQ593" s="1024">
        <f t="shared" si="302"/>
        <v>0.57346710874720819</v>
      </c>
      <c r="AR593" s="1005">
        <v>143460</v>
      </c>
      <c r="AS593" s="1005">
        <f t="shared" si="292"/>
        <v>150098</v>
      </c>
      <c r="AT593" s="1005">
        <f t="shared" si="293"/>
        <v>0</v>
      </c>
      <c r="AU593" s="1005">
        <v>723</v>
      </c>
      <c r="AV593" s="1005">
        <v>347.76</v>
      </c>
      <c r="AW593" s="1005">
        <v>578.4</v>
      </c>
      <c r="AX593" s="1005">
        <v>0.92859999999999998</v>
      </c>
      <c r="AY593" s="1024">
        <f t="shared" si="303"/>
        <v>0.53794283413848631</v>
      </c>
      <c r="AZ593" s="1005">
        <v>134694</v>
      </c>
      <c r="BA593" s="1005">
        <f t="shared" si="294"/>
        <v>150232</v>
      </c>
      <c r="BB593" s="1005">
        <f t="shared" si="295"/>
        <v>0</v>
      </c>
      <c r="BC593" s="1005">
        <v>723</v>
      </c>
      <c r="BD593" s="1005">
        <v>309.60000000000002</v>
      </c>
      <c r="BE593" s="1005">
        <v>578.4</v>
      </c>
      <c r="BF593" s="1005">
        <v>0.90529999999999999</v>
      </c>
      <c r="BG593" s="1024">
        <f t="shared" si="304"/>
        <v>0.64461427856964237</v>
      </c>
      <c r="BH593" s="1005">
        <v>148482</v>
      </c>
      <c r="BI593" s="1005">
        <f t="shared" si="296"/>
        <v>138205</v>
      </c>
      <c r="BJ593" s="1005">
        <f t="shared" si="297"/>
        <v>10277</v>
      </c>
    </row>
    <row r="594" spans="1:62">
      <c r="A594" s="569" t="s">
        <v>2927</v>
      </c>
      <c r="B594" s="1004">
        <v>588</v>
      </c>
      <c r="C594" s="1005" t="s">
        <v>1723</v>
      </c>
      <c r="D594" s="1005" t="s">
        <v>2051</v>
      </c>
      <c r="E594" s="1004" t="s">
        <v>1274</v>
      </c>
      <c r="F594" s="1005" t="s">
        <v>55</v>
      </c>
      <c r="G594" s="1004">
        <v>745</v>
      </c>
      <c r="H594" s="1005">
        <v>339.84</v>
      </c>
      <c r="I594" s="1005">
        <v>596</v>
      </c>
      <c r="J594" s="1005">
        <v>0.98270000000000002</v>
      </c>
      <c r="K594" s="1024">
        <f t="shared" si="298"/>
        <v>0.46600360954174513</v>
      </c>
      <c r="L594" s="1005">
        <v>114024</v>
      </c>
      <c r="M594" s="1005">
        <f t="shared" si="284"/>
        <v>146811</v>
      </c>
      <c r="N594" s="1005">
        <f t="shared" si="285"/>
        <v>0</v>
      </c>
      <c r="O594" s="1005">
        <v>745</v>
      </c>
      <c r="P594" s="1005">
        <v>346.56</v>
      </c>
      <c r="Q594" s="1005">
        <v>596</v>
      </c>
      <c r="R594" s="1005">
        <v>0.98540000000000005</v>
      </c>
      <c r="S594" s="1024">
        <f t="shared" si="299"/>
        <v>0.47987780359217225</v>
      </c>
      <c r="T594" s="1005">
        <v>123732</v>
      </c>
      <c r="U594" s="1005">
        <f t="shared" si="286"/>
        <v>154704</v>
      </c>
      <c r="V594" s="1005">
        <f t="shared" si="287"/>
        <v>0</v>
      </c>
      <c r="W594" s="1005">
        <v>745</v>
      </c>
      <c r="X594" s="1005">
        <v>339.36</v>
      </c>
      <c r="Y594" s="1005">
        <v>596</v>
      </c>
      <c r="Z594" s="1005">
        <v>0.98370000000000002</v>
      </c>
      <c r="AA594" s="1024">
        <f t="shared" si="300"/>
        <v>0.490040075436115</v>
      </c>
      <c r="AB594" s="1005">
        <v>119736</v>
      </c>
      <c r="AC594" s="1005">
        <f t="shared" si="288"/>
        <v>146604</v>
      </c>
      <c r="AD594" s="1005">
        <f t="shared" si="289"/>
        <v>0</v>
      </c>
      <c r="AE594" s="1005">
        <v>745</v>
      </c>
      <c r="AF594" s="1005">
        <v>300</v>
      </c>
      <c r="AG594" s="1005">
        <v>596</v>
      </c>
      <c r="AH594" s="1005">
        <v>0.99009999999999998</v>
      </c>
      <c r="AI594" s="1024">
        <f t="shared" si="301"/>
        <v>0.52680107526881725</v>
      </c>
      <c r="AJ594" s="1005">
        <v>117582</v>
      </c>
      <c r="AK594" s="1005">
        <f t="shared" si="290"/>
        <v>133920</v>
      </c>
      <c r="AL594" s="1005">
        <f t="shared" si="291"/>
        <v>0</v>
      </c>
      <c r="AM594" s="1005">
        <v>745</v>
      </c>
      <c r="AN594" s="1005">
        <v>159</v>
      </c>
      <c r="AO594" s="1005">
        <v>596</v>
      </c>
      <c r="AP594" s="1005">
        <v>0.98650000000000004</v>
      </c>
      <c r="AQ594" s="1024">
        <f t="shared" si="302"/>
        <v>1.064997971190911</v>
      </c>
      <c r="AR594" s="1005">
        <v>125985</v>
      </c>
      <c r="AS594" s="1005">
        <f t="shared" si="292"/>
        <v>70978</v>
      </c>
      <c r="AT594" s="1005">
        <f t="shared" si="293"/>
        <v>55007</v>
      </c>
      <c r="AU594" s="1005">
        <v>745</v>
      </c>
      <c r="AV594" s="1005">
        <v>378</v>
      </c>
      <c r="AW594" s="1005">
        <v>596</v>
      </c>
      <c r="AX594" s="1005">
        <v>0.9899</v>
      </c>
      <c r="AY594" s="1024">
        <f t="shared" si="303"/>
        <v>0.40636022927689597</v>
      </c>
      <c r="AZ594" s="1005">
        <v>110595</v>
      </c>
      <c r="BA594" s="1005">
        <f t="shared" si="294"/>
        <v>163296</v>
      </c>
      <c r="BB594" s="1005">
        <f t="shared" si="295"/>
        <v>0</v>
      </c>
      <c r="BC594" s="1005">
        <v>745</v>
      </c>
      <c r="BD594" s="1005">
        <v>348</v>
      </c>
      <c r="BE594" s="1005">
        <v>596</v>
      </c>
      <c r="BF594" s="1005">
        <v>0.9768</v>
      </c>
      <c r="BG594" s="1024">
        <f t="shared" si="304"/>
        <v>0.4361327400815721</v>
      </c>
      <c r="BH594" s="1005">
        <v>112920</v>
      </c>
      <c r="BI594" s="1005">
        <f t="shared" si="296"/>
        <v>155347</v>
      </c>
      <c r="BJ594" s="1005">
        <f t="shared" si="297"/>
        <v>0</v>
      </c>
    </row>
    <row r="595" spans="1:62">
      <c r="A595" s="569" t="s">
        <v>2928</v>
      </c>
      <c r="B595" s="1004">
        <v>589</v>
      </c>
      <c r="C595" s="1005" t="s">
        <v>1814</v>
      </c>
      <c r="D595" s="1005" t="s">
        <v>2011</v>
      </c>
      <c r="E595" s="1004" t="s">
        <v>1274</v>
      </c>
      <c r="F595" s="1005" t="s">
        <v>55</v>
      </c>
      <c r="G595" s="1004">
        <v>750</v>
      </c>
      <c r="H595" s="1005">
        <v>684.96</v>
      </c>
      <c r="I595" s="1005">
        <v>684.96</v>
      </c>
      <c r="J595" s="1005">
        <v>0.995</v>
      </c>
      <c r="K595" s="1024">
        <f t="shared" si="298"/>
        <v>0.5956308884217083</v>
      </c>
      <c r="L595" s="1005">
        <v>293748</v>
      </c>
      <c r="M595" s="1005">
        <f t="shared" si="284"/>
        <v>295903</v>
      </c>
      <c r="N595" s="1005">
        <f t="shared" si="285"/>
        <v>0</v>
      </c>
      <c r="O595" s="1005">
        <v>750</v>
      </c>
      <c r="P595" s="1005">
        <v>708</v>
      </c>
      <c r="Q595" s="1005">
        <v>708</v>
      </c>
      <c r="R595" s="1005">
        <v>0.99170000000000003</v>
      </c>
      <c r="S595" s="1024">
        <f t="shared" si="299"/>
        <v>0.5623519227264443</v>
      </c>
      <c r="T595" s="1005">
        <v>296220</v>
      </c>
      <c r="U595" s="1005">
        <f t="shared" si="286"/>
        <v>316051</v>
      </c>
      <c r="V595" s="1005">
        <f t="shared" si="287"/>
        <v>0</v>
      </c>
      <c r="W595" s="1005">
        <v>750</v>
      </c>
      <c r="X595" s="1005">
        <v>664.32</v>
      </c>
      <c r="Y595" s="1005">
        <v>664.32</v>
      </c>
      <c r="Z595" s="1005">
        <v>0.99670000000000003</v>
      </c>
      <c r="AA595" s="1024">
        <f t="shared" si="300"/>
        <v>0.36773191634553626</v>
      </c>
      <c r="AB595" s="1005">
        <v>175890</v>
      </c>
      <c r="AC595" s="1005">
        <f t="shared" si="288"/>
        <v>286986</v>
      </c>
      <c r="AD595" s="1005">
        <f t="shared" si="289"/>
        <v>0</v>
      </c>
      <c r="AE595" s="1005">
        <v>750</v>
      </c>
      <c r="AF595" s="1005">
        <v>630.72</v>
      </c>
      <c r="AG595" s="1005">
        <v>630.72</v>
      </c>
      <c r="AH595" s="1005">
        <v>0.99119999999999997</v>
      </c>
      <c r="AI595" s="1024">
        <f t="shared" si="301"/>
        <v>0.36427902161994075</v>
      </c>
      <c r="AJ595" s="1005">
        <v>170940</v>
      </c>
      <c r="AK595" s="1005">
        <f t="shared" si="290"/>
        <v>281553</v>
      </c>
      <c r="AL595" s="1005">
        <f t="shared" si="291"/>
        <v>0</v>
      </c>
      <c r="AM595" s="1005">
        <v>750</v>
      </c>
      <c r="AN595" s="1005">
        <v>634.79999999999995</v>
      </c>
      <c r="AO595" s="1005">
        <v>634.79999999999995</v>
      </c>
      <c r="AP595" s="1005">
        <v>0.99360000000000004</v>
      </c>
      <c r="AQ595" s="1024">
        <f t="shared" si="302"/>
        <v>0.61011088074476094</v>
      </c>
      <c r="AR595" s="1005">
        <v>288150</v>
      </c>
      <c r="AS595" s="1005">
        <f t="shared" si="292"/>
        <v>283375</v>
      </c>
      <c r="AT595" s="1005">
        <f t="shared" si="293"/>
        <v>4775</v>
      </c>
      <c r="AU595" s="1005">
        <v>750</v>
      </c>
      <c r="AV595" s="1005">
        <v>700.8</v>
      </c>
      <c r="AW595" s="1005">
        <v>700.8</v>
      </c>
      <c r="AX595" s="1005">
        <v>0.98670000000000002</v>
      </c>
      <c r="AY595" s="1024">
        <f t="shared" si="303"/>
        <v>0.54631016933028931</v>
      </c>
      <c r="AZ595" s="1005">
        <v>275655</v>
      </c>
      <c r="BA595" s="1005">
        <f t="shared" si="294"/>
        <v>302746</v>
      </c>
      <c r="BB595" s="1005">
        <f t="shared" si="295"/>
        <v>0</v>
      </c>
      <c r="BC595" s="1005">
        <v>750</v>
      </c>
      <c r="BD595" s="1005">
        <v>687.6</v>
      </c>
      <c r="BE595" s="1005">
        <v>687.6</v>
      </c>
      <c r="BF595" s="1005">
        <v>0.98809999999999998</v>
      </c>
      <c r="BG595" s="1024">
        <f t="shared" si="304"/>
        <v>0.46351029293099888</v>
      </c>
      <c r="BH595" s="1005">
        <v>237120</v>
      </c>
      <c r="BI595" s="1005">
        <f t="shared" si="296"/>
        <v>306945</v>
      </c>
      <c r="BJ595" s="1005">
        <f t="shared" si="297"/>
        <v>0</v>
      </c>
    </row>
    <row r="596" spans="1:62">
      <c r="A596" s="569" t="s">
        <v>2929</v>
      </c>
      <c r="B596" s="1004">
        <v>590</v>
      </c>
      <c r="C596" s="1005" t="s">
        <v>1760</v>
      </c>
      <c r="D596" s="1005" t="s">
        <v>2011</v>
      </c>
      <c r="E596" s="1004" t="s">
        <v>1274</v>
      </c>
      <c r="F596" s="1005" t="s">
        <v>55</v>
      </c>
      <c r="G596" s="1004">
        <v>212</v>
      </c>
      <c r="H596" s="1005">
        <v>112</v>
      </c>
      <c r="I596" s="1005">
        <v>169.6</v>
      </c>
      <c r="J596" s="1005">
        <v>0.69520000000000004</v>
      </c>
      <c r="K596" s="1024">
        <f t="shared" si="298"/>
        <v>0.29804067460317463</v>
      </c>
      <c r="L596" s="1005">
        <v>24034</v>
      </c>
      <c r="M596" s="1005">
        <f t="shared" si="284"/>
        <v>48384</v>
      </c>
      <c r="N596" s="1005">
        <f t="shared" si="285"/>
        <v>0</v>
      </c>
      <c r="O596" s="1005">
        <v>750</v>
      </c>
      <c r="P596" s="1005">
        <v>587.20000000000005</v>
      </c>
      <c r="Q596" s="1005">
        <v>600</v>
      </c>
      <c r="R596" s="1005">
        <v>0.54820000000000002</v>
      </c>
      <c r="S596" s="1024">
        <f t="shared" si="299"/>
        <v>0.29552954059359521</v>
      </c>
      <c r="T596" s="1005">
        <v>129110</v>
      </c>
      <c r="U596" s="1005">
        <f t="shared" si="286"/>
        <v>262126</v>
      </c>
      <c r="V596" s="1005">
        <f t="shared" si="287"/>
        <v>0</v>
      </c>
      <c r="W596" s="1005">
        <v>750</v>
      </c>
      <c r="X596" s="1005">
        <v>448.8</v>
      </c>
      <c r="Y596" s="1005">
        <v>600</v>
      </c>
      <c r="Z596" s="1005">
        <v>0.59140000000000004</v>
      </c>
      <c r="AA596" s="1024">
        <f t="shared" si="300"/>
        <v>0.2152963458110517</v>
      </c>
      <c r="AB596" s="1005">
        <v>69570</v>
      </c>
      <c r="AC596" s="1005">
        <f t="shared" si="288"/>
        <v>193882</v>
      </c>
      <c r="AD596" s="1005">
        <f t="shared" si="289"/>
        <v>0</v>
      </c>
      <c r="AE596" s="1005">
        <v>750</v>
      </c>
      <c r="AF596" s="1005">
        <v>402.4</v>
      </c>
      <c r="AG596" s="1005">
        <v>600</v>
      </c>
      <c r="AH596" s="1005">
        <v>0.68579999999999997</v>
      </c>
      <c r="AI596" s="1024">
        <f t="shared" si="301"/>
        <v>4.8699737061501963E-2</v>
      </c>
      <c r="AJ596" s="1005">
        <v>14580</v>
      </c>
      <c r="AK596" s="1005">
        <f t="shared" si="290"/>
        <v>179631</v>
      </c>
      <c r="AL596" s="1005">
        <f t="shared" si="291"/>
        <v>0</v>
      </c>
      <c r="AM596" s="1005">
        <v>750</v>
      </c>
      <c r="AN596" s="1005">
        <v>396</v>
      </c>
      <c r="AO596" s="1005">
        <v>600</v>
      </c>
      <c r="AP596" s="1005">
        <v>0.74619999999999997</v>
      </c>
      <c r="AQ596" s="1024">
        <f t="shared" si="302"/>
        <v>3.8930976430976434E-2</v>
      </c>
      <c r="AR596" s="1005">
        <v>11470</v>
      </c>
      <c r="AS596" s="1005">
        <f t="shared" si="292"/>
        <v>176774</v>
      </c>
      <c r="AT596" s="1005">
        <f t="shared" si="293"/>
        <v>0</v>
      </c>
      <c r="AU596" s="1005">
        <v>750</v>
      </c>
      <c r="AV596" s="1005">
        <v>417.6</v>
      </c>
      <c r="AW596" s="1005">
        <v>600</v>
      </c>
      <c r="AX596" s="1005">
        <v>0.57569999999999999</v>
      </c>
      <c r="AY596" s="1024">
        <f t="shared" si="303"/>
        <v>0.15631651766709237</v>
      </c>
      <c r="AZ596" s="1005">
        <v>47000</v>
      </c>
      <c r="BA596" s="1005">
        <f t="shared" si="294"/>
        <v>180403</v>
      </c>
      <c r="BB596" s="1005">
        <f t="shared" si="295"/>
        <v>0</v>
      </c>
      <c r="BC596" s="1005">
        <v>750</v>
      </c>
      <c r="BD596" s="1005">
        <v>477.6</v>
      </c>
      <c r="BE596" s="1005">
        <v>600</v>
      </c>
      <c r="BF596" s="1005">
        <v>0.51480000000000004</v>
      </c>
      <c r="BG596" s="1024">
        <f t="shared" si="304"/>
        <v>0.21841397849462363</v>
      </c>
      <c r="BH596" s="1005">
        <v>77610</v>
      </c>
      <c r="BI596" s="1005">
        <f t="shared" si="296"/>
        <v>213201</v>
      </c>
      <c r="BJ596" s="1005">
        <f t="shared" si="297"/>
        <v>0</v>
      </c>
    </row>
    <row r="597" spans="1:62">
      <c r="A597" s="569" t="s">
        <v>2930</v>
      </c>
      <c r="B597" s="1004">
        <v>591</v>
      </c>
      <c r="C597" s="1005" t="s">
        <v>1782</v>
      </c>
      <c r="D597" s="1005" t="s">
        <v>2011</v>
      </c>
      <c r="E597" s="1004" t="s">
        <v>1274</v>
      </c>
      <c r="F597" s="1005" t="s">
        <v>55</v>
      </c>
      <c r="G597" s="1004">
        <v>750</v>
      </c>
      <c r="H597" s="1005">
        <v>682</v>
      </c>
      <c r="I597" s="1005">
        <v>682</v>
      </c>
      <c r="J597" s="1005">
        <v>0.9778</v>
      </c>
      <c r="K597" s="1024">
        <f t="shared" si="298"/>
        <v>0.44035109156076896</v>
      </c>
      <c r="L597" s="1005">
        <v>216230</v>
      </c>
      <c r="M597" s="1005">
        <f t="shared" si="284"/>
        <v>294624</v>
      </c>
      <c r="N597" s="1005">
        <f t="shared" si="285"/>
        <v>0</v>
      </c>
      <c r="O597" s="1005">
        <v>750</v>
      </c>
      <c r="P597" s="1005">
        <v>564</v>
      </c>
      <c r="Q597" s="1005">
        <v>600</v>
      </c>
      <c r="R597" s="1005">
        <v>0.97840000000000005</v>
      </c>
      <c r="S597" s="1024">
        <f t="shared" si="299"/>
        <v>0.25766415008007321</v>
      </c>
      <c r="T597" s="1005">
        <v>108120</v>
      </c>
      <c r="U597" s="1005">
        <f t="shared" si="286"/>
        <v>251770</v>
      </c>
      <c r="V597" s="1005">
        <f t="shared" si="287"/>
        <v>0</v>
      </c>
      <c r="W597" s="1005">
        <v>750</v>
      </c>
      <c r="X597" s="1005">
        <v>196</v>
      </c>
      <c r="Y597" s="1005">
        <v>600</v>
      </c>
      <c r="Z597" s="1005">
        <v>0.94669999999999999</v>
      </c>
      <c r="AA597" s="1024">
        <f t="shared" si="300"/>
        <v>0.21811224489795919</v>
      </c>
      <c r="AB597" s="1005">
        <v>30780</v>
      </c>
      <c r="AC597" s="1005">
        <f t="shared" si="288"/>
        <v>84672</v>
      </c>
      <c r="AD597" s="1005">
        <f t="shared" si="289"/>
        <v>0</v>
      </c>
      <c r="AE597" s="1005">
        <v>750</v>
      </c>
      <c r="AF597" s="1005">
        <v>552</v>
      </c>
      <c r="AG597" s="1005">
        <v>600</v>
      </c>
      <c r="AH597" s="1005">
        <v>0.9647</v>
      </c>
      <c r="AI597" s="1024">
        <f t="shared" si="301"/>
        <v>0.15208625525946703</v>
      </c>
      <c r="AJ597" s="1005">
        <v>62460</v>
      </c>
      <c r="AK597" s="1005">
        <f t="shared" si="290"/>
        <v>246413</v>
      </c>
      <c r="AL597" s="1005">
        <f t="shared" si="291"/>
        <v>0</v>
      </c>
      <c r="AM597" s="1005">
        <v>750</v>
      </c>
      <c r="AN597" s="1005">
        <v>198</v>
      </c>
      <c r="AO597" s="1005">
        <v>600</v>
      </c>
      <c r="AP597" s="1005">
        <v>0.97709999999999997</v>
      </c>
      <c r="AQ597" s="1024">
        <f t="shared" si="302"/>
        <v>0.24342891278375151</v>
      </c>
      <c r="AR597" s="1005">
        <v>35860</v>
      </c>
      <c r="AS597" s="1005">
        <f t="shared" si="292"/>
        <v>88387</v>
      </c>
      <c r="AT597" s="1005">
        <f t="shared" si="293"/>
        <v>0</v>
      </c>
      <c r="AU597" s="1005">
        <v>750</v>
      </c>
      <c r="AV597" s="1005">
        <v>566</v>
      </c>
      <c r="AW597" s="1005">
        <v>600</v>
      </c>
      <c r="AX597" s="1005">
        <v>0.98370000000000002</v>
      </c>
      <c r="AY597" s="1024">
        <f t="shared" si="303"/>
        <v>9.4964664310954058E-2</v>
      </c>
      <c r="AZ597" s="1005">
        <v>38700</v>
      </c>
      <c r="BA597" s="1005">
        <f t="shared" si="294"/>
        <v>244512</v>
      </c>
      <c r="BB597" s="1005">
        <f t="shared" si="295"/>
        <v>0</v>
      </c>
      <c r="BC597" s="1005">
        <v>750</v>
      </c>
      <c r="BD597" s="1005">
        <v>564</v>
      </c>
      <c r="BE597" s="1005">
        <v>600</v>
      </c>
      <c r="BF597" s="1005">
        <v>0.9718</v>
      </c>
      <c r="BG597" s="1024">
        <f t="shared" si="304"/>
        <v>8.9867879203843509E-2</v>
      </c>
      <c r="BH597" s="1005">
        <v>37710</v>
      </c>
      <c r="BI597" s="1005">
        <f t="shared" si="296"/>
        <v>251770</v>
      </c>
      <c r="BJ597" s="1005">
        <f t="shared" si="297"/>
        <v>0</v>
      </c>
    </row>
    <row r="598" spans="1:62">
      <c r="A598" s="569" t="s">
        <v>2931</v>
      </c>
      <c r="B598" s="1004">
        <v>592</v>
      </c>
      <c r="C598" s="1005" t="s">
        <v>1622</v>
      </c>
      <c r="D598" s="1005" t="s">
        <v>2011</v>
      </c>
      <c r="E598" s="1004" t="s">
        <v>1274</v>
      </c>
      <c r="F598" s="1005" t="s">
        <v>55</v>
      </c>
      <c r="G598" s="1004">
        <v>800</v>
      </c>
      <c r="H598" s="1005">
        <v>589.79999999999995</v>
      </c>
      <c r="I598" s="1005">
        <v>640</v>
      </c>
      <c r="J598" s="1005">
        <v>0.99580000000000002</v>
      </c>
      <c r="K598" s="1024">
        <f t="shared" si="298"/>
        <v>0.75352049659018139</v>
      </c>
      <c r="L598" s="1005">
        <v>319987</v>
      </c>
      <c r="M598" s="1005">
        <f t="shared" si="284"/>
        <v>254794</v>
      </c>
      <c r="N598" s="1005">
        <f t="shared" si="285"/>
        <v>65193</v>
      </c>
      <c r="O598" s="1005">
        <v>800</v>
      </c>
      <c r="P598" s="1005">
        <v>567</v>
      </c>
      <c r="Q598" s="1005">
        <v>640</v>
      </c>
      <c r="R598" s="1005">
        <v>0.99680000000000002</v>
      </c>
      <c r="S598" s="1024">
        <f t="shared" si="299"/>
        <v>0.79784661773909082</v>
      </c>
      <c r="T598" s="1005">
        <v>336570</v>
      </c>
      <c r="U598" s="1005">
        <f t="shared" si="286"/>
        <v>253109</v>
      </c>
      <c r="V598" s="1005">
        <f t="shared" si="287"/>
        <v>83461</v>
      </c>
      <c r="W598" s="1005">
        <v>800</v>
      </c>
      <c r="X598" s="1005">
        <v>571.20000000000005</v>
      </c>
      <c r="Y598" s="1005">
        <v>640</v>
      </c>
      <c r="Z598" s="1005">
        <v>0.99619999999999997</v>
      </c>
      <c r="AA598" s="1024">
        <f t="shared" si="300"/>
        <v>0.74669069016495482</v>
      </c>
      <c r="AB598" s="1005">
        <v>307087</v>
      </c>
      <c r="AC598" s="1005">
        <f t="shared" si="288"/>
        <v>246758</v>
      </c>
      <c r="AD598" s="1005">
        <f t="shared" si="289"/>
        <v>60329</v>
      </c>
      <c r="AE598" s="1005">
        <v>800</v>
      </c>
      <c r="AF598" s="1005">
        <v>588</v>
      </c>
      <c r="AG598" s="1005">
        <v>640</v>
      </c>
      <c r="AH598" s="1005">
        <v>0.99450000000000005</v>
      </c>
      <c r="AI598" s="1024">
        <f t="shared" si="301"/>
        <v>0.70382790212859336</v>
      </c>
      <c r="AJ598" s="1005">
        <v>307905</v>
      </c>
      <c r="AK598" s="1005">
        <f t="shared" si="290"/>
        <v>262483</v>
      </c>
      <c r="AL598" s="1005">
        <f t="shared" si="291"/>
        <v>45422</v>
      </c>
      <c r="AM598" s="1005">
        <v>800</v>
      </c>
      <c r="AN598" s="1005">
        <v>679.8</v>
      </c>
      <c r="AO598" s="1005">
        <v>679.8</v>
      </c>
      <c r="AP598" s="1005">
        <v>0.99590000000000001</v>
      </c>
      <c r="AQ598" s="1024">
        <f t="shared" si="302"/>
        <v>0.61763698684306267</v>
      </c>
      <c r="AR598" s="1005">
        <v>312383</v>
      </c>
      <c r="AS598" s="1005">
        <f t="shared" si="292"/>
        <v>303463</v>
      </c>
      <c r="AT598" s="1005">
        <f t="shared" si="293"/>
        <v>8920</v>
      </c>
      <c r="AU598" s="1005">
        <v>800</v>
      </c>
      <c r="AV598" s="1005">
        <v>562.20000000000005</v>
      </c>
      <c r="AW598" s="1005">
        <v>640</v>
      </c>
      <c r="AX598" s="1005">
        <v>0.99739999999999995</v>
      </c>
      <c r="AY598" s="1024">
        <f t="shared" si="303"/>
        <v>0.80283558638681363</v>
      </c>
      <c r="AZ598" s="1005">
        <v>324975</v>
      </c>
      <c r="BA598" s="1005">
        <f t="shared" si="294"/>
        <v>242870</v>
      </c>
      <c r="BB598" s="1005">
        <f t="shared" si="295"/>
        <v>82105</v>
      </c>
      <c r="BC598" s="1005">
        <v>800</v>
      </c>
      <c r="BD598" s="1005">
        <v>654.6</v>
      </c>
      <c r="BE598" s="1005">
        <v>654.6</v>
      </c>
      <c r="BF598" s="1005">
        <v>0.99590000000000001</v>
      </c>
      <c r="BG598" s="1024">
        <f t="shared" si="304"/>
        <v>0.72309405070485466</v>
      </c>
      <c r="BH598" s="1005">
        <v>352163</v>
      </c>
      <c r="BI598" s="1005">
        <f t="shared" si="296"/>
        <v>292213</v>
      </c>
      <c r="BJ598" s="1005">
        <f t="shared" si="297"/>
        <v>59950</v>
      </c>
    </row>
    <row r="599" spans="1:62">
      <c r="A599" s="569" t="s">
        <v>2932</v>
      </c>
      <c r="B599" s="1004">
        <v>593</v>
      </c>
      <c r="C599" s="1005" t="s">
        <v>1621</v>
      </c>
      <c r="D599" s="1005" t="s">
        <v>2011</v>
      </c>
      <c r="E599" s="1004" t="s">
        <v>1274</v>
      </c>
      <c r="F599" s="1005" t="s">
        <v>55</v>
      </c>
      <c r="G599" s="1004">
        <v>800</v>
      </c>
      <c r="H599" s="1005">
        <v>776.16</v>
      </c>
      <c r="I599" s="1005">
        <v>776.16</v>
      </c>
      <c r="J599" s="1005">
        <v>0.98980000000000001</v>
      </c>
      <c r="K599" s="1024">
        <f t="shared" si="298"/>
        <v>0.5282577045969904</v>
      </c>
      <c r="L599" s="1005">
        <v>295209</v>
      </c>
      <c r="M599" s="1005">
        <f t="shared" si="284"/>
        <v>335301</v>
      </c>
      <c r="N599" s="1005">
        <f t="shared" si="285"/>
        <v>0</v>
      </c>
      <c r="O599" s="1005">
        <v>800</v>
      </c>
      <c r="P599" s="1005">
        <v>722.16</v>
      </c>
      <c r="Q599" s="1005">
        <v>722.16</v>
      </c>
      <c r="R599" s="1005">
        <v>0.9929</v>
      </c>
      <c r="S599" s="1024">
        <f t="shared" si="299"/>
        <v>0.42830178818383563</v>
      </c>
      <c r="T599" s="1005">
        <v>230121</v>
      </c>
      <c r="U599" s="1005">
        <f t="shared" si="286"/>
        <v>322372</v>
      </c>
      <c r="V599" s="1005">
        <f t="shared" si="287"/>
        <v>0</v>
      </c>
      <c r="W599" s="1005">
        <v>800</v>
      </c>
      <c r="X599" s="1005">
        <v>810</v>
      </c>
      <c r="Y599" s="1005">
        <v>810</v>
      </c>
      <c r="Z599" s="1005">
        <v>0.99480000000000002</v>
      </c>
      <c r="AA599" s="1024">
        <f t="shared" si="300"/>
        <v>0.59711419753086414</v>
      </c>
      <c r="AB599" s="1005">
        <v>348237</v>
      </c>
      <c r="AC599" s="1005">
        <f t="shared" si="288"/>
        <v>349920</v>
      </c>
      <c r="AD599" s="1005">
        <f t="shared" si="289"/>
        <v>0</v>
      </c>
      <c r="AE599" s="1005">
        <v>800</v>
      </c>
      <c r="AF599" s="1005">
        <v>784.8</v>
      </c>
      <c r="AG599" s="1005">
        <v>784.8</v>
      </c>
      <c r="AH599" s="1005">
        <v>0.99570000000000003</v>
      </c>
      <c r="AI599" s="1024">
        <f t="shared" si="301"/>
        <v>0.52336120153891685</v>
      </c>
      <c r="AJ599" s="1005">
        <v>305586</v>
      </c>
      <c r="AK599" s="1005">
        <f t="shared" si="290"/>
        <v>350335</v>
      </c>
      <c r="AL599" s="1005">
        <f t="shared" si="291"/>
        <v>0</v>
      </c>
      <c r="AM599" s="1005">
        <v>800</v>
      </c>
      <c r="AN599" s="1005">
        <v>763.2</v>
      </c>
      <c r="AO599" s="1005">
        <v>763.2</v>
      </c>
      <c r="AP599" s="1005">
        <v>0.99370000000000003</v>
      </c>
      <c r="AQ599" s="1024">
        <f t="shared" si="302"/>
        <v>0.62693370866301479</v>
      </c>
      <c r="AR599" s="1005">
        <v>355986</v>
      </c>
      <c r="AS599" s="1005">
        <f t="shared" si="292"/>
        <v>340692</v>
      </c>
      <c r="AT599" s="1005">
        <f t="shared" si="293"/>
        <v>15294</v>
      </c>
      <c r="AU599" s="1005">
        <v>800</v>
      </c>
      <c r="AV599" s="1005">
        <v>789.84</v>
      </c>
      <c r="AW599" s="1005">
        <v>789.84</v>
      </c>
      <c r="AX599" s="1005">
        <v>0.995</v>
      </c>
      <c r="AY599" s="1024">
        <f t="shared" si="303"/>
        <v>0.60062797528613387</v>
      </c>
      <c r="AZ599" s="1005">
        <v>341568</v>
      </c>
      <c r="BA599" s="1005">
        <f t="shared" si="294"/>
        <v>341211</v>
      </c>
      <c r="BB599" s="1005">
        <f t="shared" si="295"/>
        <v>357</v>
      </c>
      <c r="BC599" s="1005">
        <v>800</v>
      </c>
      <c r="BD599" s="1005">
        <v>751.68</v>
      </c>
      <c r="BE599" s="1005">
        <v>751.68</v>
      </c>
      <c r="BF599" s="1005">
        <v>0.99509999999999998</v>
      </c>
      <c r="BG599" s="1024">
        <f t="shared" si="304"/>
        <v>0.68393572590944685</v>
      </c>
      <c r="BH599" s="1005">
        <v>382491</v>
      </c>
      <c r="BI599" s="1005">
        <f t="shared" si="296"/>
        <v>335550</v>
      </c>
      <c r="BJ599" s="1005">
        <f t="shared" si="297"/>
        <v>46941</v>
      </c>
    </row>
    <row r="600" spans="1:62">
      <c r="A600" s="569" t="s">
        <v>2933</v>
      </c>
      <c r="B600" s="1004">
        <v>594</v>
      </c>
      <c r="C600" s="1005" t="s">
        <v>308</v>
      </c>
      <c r="D600" s="1005" t="s">
        <v>2011</v>
      </c>
      <c r="E600" s="1004" t="s">
        <v>1274</v>
      </c>
      <c r="F600" s="1005" t="s">
        <v>55</v>
      </c>
      <c r="G600" s="1004">
        <v>800</v>
      </c>
      <c r="H600" s="1005">
        <v>280</v>
      </c>
      <c r="I600" s="1005">
        <v>640</v>
      </c>
      <c r="J600" s="1005">
        <v>0.9577</v>
      </c>
      <c r="K600" s="1024">
        <f t="shared" si="298"/>
        <v>0.39404761904761904</v>
      </c>
      <c r="L600" s="1005">
        <v>79440</v>
      </c>
      <c r="M600" s="1005">
        <f t="shared" si="284"/>
        <v>120960</v>
      </c>
      <c r="N600" s="1005">
        <f t="shared" si="285"/>
        <v>0</v>
      </c>
      <c r="O600" s="1005">
        <v>800</v>
      </c>
      <c r="P600" s="1005">
        <v>264</v>
      </c>
      <c r="Q600" s="1005">
        <v>640</v>
      </c>
      <c r="R600" s="1005">
        <v>0.95189999999999997</v>
      </c>
      <c r="S600" s="1024">
        <f t="shared" si="299"/>
        <v>0.27553763440860213</v>
      </c>
      <c r="T600" s="1005">
        <v>54120</v>
      </c>
      <c r="U600" s="1005">
        <f t="shared" si="286"/>
        <v>117850</v>
      </c>
      <c r="V600" s="1005">
        <f t="shared" si="287"/>
        <v>0</v>
      </c>
      <c r="W600" s="1005">
        <v>800</v>
      </c>
      <c r="X600" s="1005">
        <v>264</v>
      </c>
      <c r="Y600" s="1005">
        <v>640</v>
      </c>
      <c r="Z600" s="1005">
        <v>0.95220000000000005</v>
      </c>
      <c r="AA600" s="1024">
        <f t="shared" si="300"/>
        <v>0.2866161616161616</v>
      </c>
      <c r="AB600" s="1005">
        <v>54480</v>
      </c>
      <c r="AC600" s="1005">
        <f t="shared" si="288"/>
        <v>114048</v>
      </c>
      <c r="AD600" s="1005">
        <f t="shared" si="289"/>
        <v>0</v>
      </c>
      <c r="AE600" s="1005">
        <v>800</v>
      </c>
      <c r="AF600" s="1005">
        <v>240</v>
      </c>
      <c r="AG600" s="1005">
        <v>640</v>
      </c>
      <c r="AH600" s="1005">
        <v>0.94420000000000004</v>
      </c>
      <c r="AI600" s="1024">
        <f t="shared" si="301"/>
        <v>0.21303763440860216</v>
      </c>
      <c r="AJ600" s="1005">
        <v>38040</v>
      </c>
      <c r="AK600" s="1005">
        <f t="shared" si="290"/>
        <v>107136</v>
      </c>
      <c r="AL600" s="1005">
        <f t="shared" si="291"/>
        <v>0</v>
      </c>
      <c r="AM600" s="1005">
        <v>800</v>
      </c>
      <c r="AN600" s="1005">
        <v>240</v>
      </c>
      <c r="AO600" s="1005">
        <v>640</v>
      </c>
      <c r="AP600" s="1005">
        <v>0.94789999999999996</v>
      </c>
      <c r="AQ600" s="1024">
        <f t="shared" si="302"/>
        <v>0.33579749103942652</v>
      </c>
      <c r="AR600" s="1005">
        <v>59960</v>
      </c>
      <c r="AS600" s="1005">
        <f t="shared" si="292"/>
        <v>107136</v>
      </c>
      <c r="AT600" s="1005">
        <f t="shared" si="293"/>
        <v>0</v>
      </c>
      <c r="AU600" s="1005">
        <v>800</v>
      </c>
      <c r="AV600" s="1005">
        <v>248</v>
      </c>
      <c r="AW600" s="1005">
        <v>640</v>
      </c>
      <c r="AX600" s="1005">
        <v>0.95679999999999998</v>
      </c>
      <c r="AY600" s="1024">
        <f t="shared" si="303"/>
        <v>0.26993727598566308</v>
      </c>
      <c r="AZ600" s="1005">
        <v>48200</v>
      </c>
      <c r="BA600" s="1005">
        <f t="shared" si="294"/>
        <v>107136</v>
      </c>
      <c r="BB600" s="1005">
        <f t="shared" si="295"/>
        <v>0</v>
      </c>
      <c r="BC600" s="1005">
        <v>800</v>
      </c>
      <c r="BD600" s="1005">
        <v>240</v>
      </c>
      <c r="BE600" s="1005">
        <v>640</v>
      </c>
      <c r="BF600" s="1005">
        <v>0.95199999999999996</v>
      </c>
      <c r="BG600" s="1024">
        <f t="shared" si="304"/>
        <v>0.3317652329749104</v>
      </c>
      <c r="BH600" s="1005">
        <v>59240</v>
      </c>
      <c r="BI600" s="1005">
        <f t="shared" si="296"/>
        <v>107136</v>
      </c>
      <c r="BJ600" s="1005">
        <f t="shared" si="297"/>
        <v>0</v>
      </c>
    </row>
    <row r="601" spans="1:62">
      <c r="A601" s="569" t="s">
        <v>2934</v>
      </c>
      <c r="B601" s="1004">
        <v>595</v>
      </c>
      <c r="C601" s="1005" t="s">
        <v>2295</v>
      </c>
      <c r="D601" s="1005" t="s">
        <v>2011</v>
      </c>
      <c r="E601" s="1004" t="s">
        <v>1274</v>
      </c>
      <c r="F601" s="1005" t="s">
        <v>55</v>
      </c>
      <c r="G601" s="1004">
        <v>500</v>
      </c>
      <c r="H601" s="1005">
        <v>546</v>
      </c>
      <c r="I601" s="1005">
        <v>546</v>
      </c>
      <c r="J601" s="1005">
        <v>0.90549999999999997</v>
      </c>
      <c r="K601" s="1024">
        <f t="shared" si="298"/>
        <v>0.42691798941798942</v>
      </c>
      <c r="L601" s="1005">
        <v>167830</v>
      </c>
      <c r="M601" s="1005">
        <f t="shared" si="284"/>
        <v>235872</v>
      </c>
      <c r="N601" s="1005">
        <f t="shared" si="285"/>
        <v>0</v>
      </c>
      <c r="O601" s="1005">
        <v>800</v>
      </c>
      <c r="P601" s="1005">
        <v>585.20000000000005</v>
      </c>
      <c r="Q601" s="1005">
        <v>640</v>
      </c>
      <c r="R601" s="1005">
        <v>0.93840000000000001</v>
      </c>
      <c r="S601" s="1024">
        <f t="shared" si="299"/>
        <v>0.49311098494035671</v>
      </c>
      <c r="T601" s="1005">
        <v>214695</v>
      </c>
      <c r="U601" s="1005">
        <f t="shared" si="286"/>
        <v>261233</v>
      </c>
      <c r="V601" s="1005">
        <f t="shared" si="287"/>
        <v>0</v>
      </c>
      <c r="W601" s="1005">
        <v>800</v>
      </c>
      <c r="X601" s="1005">
        <v>533.6</v>
      </c>
      <c r="Y601" s="1005">
        <v>640</v>
      </c>
      <c r="Z601" s="1005">
        <v>0.96230000000000004</v>
      </c>
      <c r="AA601" s="1024">
        <f t="shared" si="300"/>
        <v>0.42265325670498083</v>
      </c>
      <c r="AB601" s="1005">
        <v>162380</v>
      </c>
      <c r="AC601" s="1005">
        <f t="shared" si="288"/>
        <v>230515</v>
      </c>
      <c r="AD601" s="1005">
        <f t="shared" si="289"/>
        <v>0</v>
      </c>
      <c r="AE601" s="1005">
        <v>800</v>
      </c>
      <c r="AF601" s="1005">
        <v>314</v>
      </c>
      <c r="AG601" s="1005">
        <v>640</v>
      </c>
      <c r="AH601" s="1005">
        <v>0.96960000000000002</v>
      </c>
      <c r="AI601" s="1024">
        <f t="shared" si="301"/>
        <v>0.53307564550373265</v>
      </c>
      <c r="AJ601" s="1005">
        <v>124535</v>
      </c>
      <c r="AK601" s="1005">
        <f t="shared" si="290"/>
        <v>140170</v>
      </c>
      <c r="AL601" s="1005">
        <f t="shared" si="291"/>
        <v>0</v>
      </c>
      <c r="AM601" s="1005">
        <v>800</v>
      </c>
      <c r="AN601" s="1005">
        <v>356</v>
      </c>
      <c r="AO601" s="1005">
        <v>640</v>
      </c>
      <c r="AP601" s="1005">
        <v>0.97419999999999995</v>
      </c>
      <c r="AQ601" s="1024">
        <f t="shared" si="302"/>
        <v>0.55305741814667153</v>
      </c>
      <c r="AR601" s="1005">
        <v>146485</v>
      </c>
      <c r="AS601" s="1005">
        <f t="shared" si="292"/>
        <v>158918</v>
      </c>
      <c r="AT601" s="1005">
        <f t="shared" si="293"/>
        <v>0</v>
      </c>
      <c r="AU601" s="1005">
        <v>800</v>
      </c>
      <c r="AV601" s="1005">
        <v>470.8</v>
      </c>
      <c r="AW601" s="1005">
        <v>640</v>
      </c>
      <c r="AX601" s="1005">
        <v>0.96309999999999996</v>
      </c>
      <c r="AY601" s="1024">
        <f t="shared" si="303"/>
        <v>0.42354030963844047</v>
      </c>
      <c r="AZ601" s="1005">
        <v>143570</v>
      </c>
      <c r="BA601" s="1005">
        <f t="shared" si="294"/>
        <v>203386</v>
      </c>
      <c r="BB601" s="1005">
        <f t="shared" si="295"/>
        <v>0</v>
      </c>
      <c r="BC601" s="1005">
        <v>800</v>
      </c>
      <c r="BD601" s="1005">
        <v>488</v>
      </c>
      <c r="BE601" s="1005">
        <v>640</v>
      </c>
      <c r="BF601" s="1005">
        <v>0.98419999999999996</v>
      </c>
      <c r="BG601" s="1024">
        <f t="shared" si="304"/>
        <v>0.53620218579234968</v>
      </c>
      <c r="BH601" s="1005">
        <v>194680</v>
      </c>
      <c r="BI601" s="1005">
        <f t="shared" si="296"/>
        <v>217843</v>
      </c>
      <c r="BJ601" s="1005">
        <f t="shared" si="297"/>
        <v>0</v>
      </c>
    </row>
    <row r="602" spans="1:62">
      <c r="A602" s="569" t="s">
        <v>2935</v>
      </c>
      <c r="B602" s="1004">
        <v>596</v>
      </c>
      <c r="C602" s="1005" t="s">
        <v>372</v>
      </c>
      <c r="D602" s="1005" t="s">
        <v>2050</v>
      </c>
      <c r="E602" s="1004" t="s">
        <v>1274</v>
      </c>
      <c r="F602" s="1005" t="s">
        <v>55</v>
      </c>
      <c r="G602" s="1004">
        <v>810</v>
      </c>
      <c r="H602" s="1005">
        <v>348</v>
      </c>
      <c r="I602" s="1005">
        <v>810</v>
      </c>
      <c r="J602" s="1005">
        <v>0.98080000000000001</v>
      </c>
      <c r="K602" s="1024">
        <f t="shared" si="298"/>
        <v>0.5209331098339719</v>
      </c>
      <c r="L602" s="1005">
        <v>130525</v>
      </c>
      <c r="M602" s="1005">
        <f t="shared" si="284"/>
        <v>150336</v>
      </c>
      <c r="N602" s="1005">
        <f t="shared" si="285"/>
        <v>0</v>
      </c>
      <c r="O602" s="1005">
        <v>810</v>
      </c>
      <c r="P602" s="1005">
        <v>358</v>
      </c>
      <c r="Q602" s="1005">
        <v>810</v>
      </c>
      <c r="R602" s="1005">
        <v>0.98250000000000004</v>
      </c>
      <c r="S602" s="1024">
        <f t="shared" si="299"/>
        <v>0.48173094251216436</v>
      </c>
      <c r="T602" s="1005">
        <v>128310</v>
      </c>
      <c r="U602" s="1005">
        <f t="shared" si="286"/>
        <v>159811</v>
      </c>
      <c r="V602" s="1005">
        <f t="shared" si="287"/>
        <v>0</v>
      </c>
      <c r="W602" s="1005">
        <v>810</v>
      </c>
      <c r="X602" s="1005">
        <v>360</v>
      </c>
      <c r="Y602" s="1005">
        <v>810</v>
      </c>
      <c r="Z602" s="1005">
        <v>0.98060000000000003</v>
      </c>
      <c r="AA602" s="1024">
        <f t="shared" si="300"/>
        <v>0.61024305555555558</v>
      </c>
      <c r="AB602" s="1005">
        <v>158175</v>
      </c>
      <c r="AC602" s="1005">
        <f t="shared" si="288"/>
        <v>155520</v>
      </c>
      <c r="AD602" s="1005">
        <f t="shared" si="289"/>
        <v>2655</v>
      </c>
      <c r="AE602" s="1005">
        <v>810</v>
      </c>
      <c r="AF602" s="1005">
        <v>282</v>
      </c>
      <c r="AG602" s="1005">
        <v>810</v>
      </c>
      <c r="AH602" s="1005">
        <v>0.97699999999999998</v>
      </c>
      <c r="AI602" s="1024">
        <f t="shared" si="301"/>
        <v>0.53212937542896366</v>
      </c>
      <c r="AJ602" s="1005">
        <v>111645</v>
      </c>
      <c r="AK602" s="1005">
        <f t="shared" si="290"/>
        <v>125885</v>
      </c>
      <c r="AL602" s="1005">
        <f t="shared" si="291"/>
        <v>0</v>
      </c>
      <c r="AM602" s="1005">
        <v>810</v>
      </c>
      <c r="AN602" s="1005">
        <v>325.2</v>
      </c>
      <c r="AO602" s="1005">
        <v>810</v>
      </c>
      <c r="AP602" s="1005">
        <v>0.97640000000000005</v>
      </c>
      <c r="AQ602" s="1024">
        <f t="shared" si="302"/>
        <v>0.49634468118874742</v>
      </c>
      <c r="AR602" s="1005">
        <v>120090</v>
      </c>
      <c r="AS602" s="1005">
        <f t="shared" si="292"/>
        <v>145169</v>
      </c>
      <c r="AT602" s="1005">
        <f t="shared" si="293"/>
        <v>0</v>
      </c>
      <c r="AU602" s="1005">
        <v>810</v>
      </c>
      <c r="AV602" s="1005">
        <v>333.6</v>
      </c>
      <c r="AW602" s="1005">
        <v>810</v>
      </c>
      <c r="AX602" s="1005">
        <v>0.97789999999999999</v>
      </c>
      <c r="AY602" s="1024">
        <f t="shared" si="303"/>
        <v>0.43706701305622164</v>
      </c>
      <c r="AZ602" s="1005">
        <v>104980</v>
      </c>
      <c r="BA602" s="1005">
        <f t="shared" si="294"/>
        <v>144115</v>
      </c>
      <c r="BB602" s="1005">
        <f t="shared" si="295"/>
        <v>0</v>
      </c>
      <c r="BC602" s="1005">
        <v>810</v>
      </c>
      <c r="BD602" s="1005">
        <v>247.6</v>
      </c>
      <c r="BE602" s="1005">
        <v>810</v>
      </c>
      <c r="BF602" s="1005">
        <v>0.96799999999999997</v>
      </c>
      <c r="BG602" s="1024">
        <f t="shared" si="304"/>
        <v>0.57897211075789956</v>
      </c>
      <c r="BH602" s="1005">
        <v>106655</v>
      </c>
      <c r="BI602" s="1005">
        <f t="shared" si="296"/>
        <v>110529</v>
      </c>
      <c r="BJ602" s="1005">
        <f t="shared" si="297"/>
        <v>0</v>
      </c>
    </row>
    <row r="603" spans="1:62">
      <c r="A603" s="569" t="s">
        <v>2936</v>
      </c>
      <c r="B603" s="1004">
        <v>597</v>
      </c>
      <c r="C603" s="1005" t="s">
        <v>1774</v>
      </c>
      <c r="D603" s="1005" t="s">
        <v>2202</v>
      </c>
      <c r="E603" s="1004" t="s">
        <v>1274</v>
      </c>
      <c r="F603" s="1005" t="s">
        <v>55</v>
      </c>
      <c r="G603" s="1004">
        <v>825</v>
      </c>
      <c r="H603" s="1005">
        <v>682.8</v>
      </c>
      <c r="I603" s="1005">
        <v>825</v>
      </c>
      <c r="J603" s="1005">
        <v>0.98629999999999995</v>
      </c>
      <c r="K603" s="1024">
        <f t="shared" si="298"/>
        <v>0.19037216038534144</v>
      </c>
      <c r="L603" s="1005">
        <v>93590</v>
      </c>
      <c r="M603" s="1005">
        <f t="shared" si="284"/>
        <v>294970</v>
      </c>
      <c r="N603" s="1005">
        <f t="shared" si="285"/>
        <v>0</v>
      </c>
      <c r="O603" s="1005">
        <v>825</v>
      </c>
      <c r="P603" s="1005">
        <v>701.2</v>
      </c>
      <c r="Q603" s="1005">
        <v>825</v>
      </c>
      <c r="R603" s="1005">
        <v>0.93420000000000003</v>
      </c>
      <c r="S603" s="1024">
        <f t="shared" si="299"/>
        <v>0.66490279336805103</v>
      </c>
      <c r="T603" s="1005">
        <v>346875</v>
      </c>
      <c r="U603" s="1005">
        <f t="shared" si="286"/>
        <v>313016</v>
      </c>
      <c r="V603" s="1005">
        <f t="shared" si="287"/>
        <v>33859</v>
      </c>
      <c r="W603" s="1005">
        <v>825</v>
      </c>
      <c r="X603" s="1005">
        <v>696.4</v>
      </c>
      <c r="Y603" s="1005">
        <v>825</v>
      </c>
      <c r="Z603" s="1005">
        <v>0.94610000000000005</v>
      </c>
      <c r="AA603" s="1024">
        <f t="shared" si="300"/>
        <v>0.76270223051885888</v>
      </c>
      <c r="AB603" s="1005">
        <v>382425</v>
      </c>
      <c r="AC603" s="1005">
        <f t="shared" si="288"/>
        <v>300845</v>
      </c>
      <c r="AD603" s="1005">
        <f t="shared" si="289"/>
        <v>81580</v>
      </c>
      <c r="AE603" s="1005">
        <v>825</v>
      </c>
      <c r="AF603" s="1005">
        <v>683.2</v>
      </c>
      <c r="AG603" s="1005">
        <v>825</v>
      </c>
      <c r="AH603" s="1005">
        <v>0.95379999999999998</v>
      </c>
      <c r="AI603" s="1024">
        <f t="shared" si="301"/>
        <v>0.65179909219108045</v>
      </c>
      <c r="AJ603" s="1005">
        <v>331310</v>
      </c>
      <c r="AK603" s="1005">
        <f t="shared" si="290"/>
        <v>304980</v>
      </c>
      <c r="AL603" s="1005">
        <f t="shared" si="291"/>
        <v>26330</v>
      </c>
      <c r="AM603" s="1005">
        <v>825</v>
      </c>
      <c r="AN603" s="1005">
        <v>651.20000000000005</v>
      </c>
      <c r="AO603" s="1005">
        <v>825</v>
      </c>
      <c r="AP603" s="1005">
        <v>0.96679999999999999</v>
      </c>
      <c r="AQ603" s="1024">
        <f t="shared" si="302"/>
        <v>0.49945014662756593</v>
      </c>
      <c r="AR603" s="1005">
        <v>241980</v>
      </c>
      <c r="AS603" s="1005">
        <f t="shared" si="292"/>
        <v>290696</v>
      </c>
      <c r="AT603" s="1005">
        <f t="shared" si="293"/>
        <v>0</v>
      </c>
      <c r="AU603" s="1005">
        <v>825</v>
      </c>
      <c r="AV603" s="1005">
        <v>632</v>
      </c>
      <c r="AW603" s="1005">
        <v>825</v>
      </c>
      <c r="AX603" s="1005">
        <v>0.97270000000000001</v>
      </c>
      <c r="AY603" s="1024">
        <f t="shared" si="303"/>
        <v>0.44583992616033757</v>
      </c>
      <c r="AZ603" s="1005">
        <v>202875</v>
      </c>
      <c r="BA603" s="1005">
        <f t="shared" si="294"/>
        <v>273024</v>
      </c>
      <c r="BB603" s="1005">
        <f t="shared" si="295"/>
        <v>0</v>
      </c>
      <c r="BC603" s="1005">
        <v>825</v>
      </c>
      <c r="BD603" s="1005">
        <v>660.8</v>
      </c>
      <c r="BE603" s="1005">
        <v>825</v>
      </c>
      <c r="BF603" s="1005">
        <v>0.97089999999999999</v>
      </c>
      <c r="BG603" s="1024">
        <f t="shared" si="304"/>
        <v>0.57216204209950794</v>
      </c>
      <c r="BH603" s="1005">
        <v>281295</v>
      </c>
      <c r="BI603" s="1005">
        <f t="shared" si="296"/>
        <v>294981</v>
      </c>
      <c r="BJ603" s="1005">
        <f t="shared" si="297"/>
        <v>0</v>
      </c>
    </row>
    <row r="604" spans="1:62">
      <c r="A604" s="569" t="s">
        <v>2937</v>
      </c>
      <c r="B604" s="1004">
        <v>598</v>
      </c>
      <c r="C604" s="1005" t="s">
        <v>1658</v>
      </c>
      <c r="D604" s="1005" t="s">
        <v>2054</v>
      </c>
      <c r="E604" s="1004" t="s">
        <v>1274</v>
      </c>
      <c r="F604" s="1005" t="s">
        <v>55</v>
      </c>
      <c r="G604" s="1004">
        <v>400</v>
      </c>
      <c r="H604" s="1005">
        <v>298</v>
      </c>
      <c r="I604" s="1005">
        <v>400</v>
      </c>
      <c r="J604" s="1005">
        <v>0.79869999999999997</v>
      </c>
      <c r="K604" s="1024">
        <f t="shared" si="298"/>
        <v>0.40548098434004476</v>
      </c>
      <c r="L604" s="1005">
        <v>87000</v>
      </c>
      <c r="M604" s="1005">
        <f t="shared" si="284"/>
        <v>128736</v>
      </c>
      <c r="N604" s="1005">
        <f t="shared" si="285"/>
        <v>0</v>
      </c>
      <c r="O604" s="1005">
        <v>400</v>
      </c>
      <c r="P604" s="1005">
        <v>421.2</v>
      </c>
      <c r="Q604" s="1005">
        <v>421.2</v>
      </c>
      <c r="R604" s="1005">
        <v>0.79630000000000001</v>
      </c>
      <c r="S604" s="1024">
        <f t="shared" si="299"/>
        <v>0.58484654698812411</v>
      </c>
      <c r="T604" s="1005">
        <v>183275</v>
      </c>
      <c r="U604" s="1005">
        <f t="shared" si="286"/>
        <v>188024</v>
      </c>
      <c r="V604" s="1005">
        <f t="shared" si="287"/>
        <v>0</v>
      </c>
      <c r="W604" s="1005">
        <v>400</v>
      </c>
      <c r="X604" s="1005">
        <v>387.6</v>
      </c>
      <c r="Y604" s="1005">
        <v>400</v>
      </c>
      <c r="Z604" s="1005">
        <v>0.82079999999999997</v>
      </c>
      <c r="AA604" s="1024">
        <f t="shared" si="300"/>
        <v>0.16375702327714711</v>
      </c>
      <c r="AB604" s="1005">
        <v>45700</v>
      </c>
      <c r="AC604" s="1005">
        <f t="shared" si="288"/>
        <v>167443</v>
      </c>
      <c r="AD604" s="1005">
        <f t="shared" si="289"/>
        <v>0</v>
      </c>
      <c r="AE604" s="1005">
        <v>400</v>
      </c>
      <c r="AF604" s="1005">
        <v>209.2</v>
      </c>
      <c r="AG604" s="1005">
        <v>400</v>
      </c>
      <c r="AH604" s="1005">
        <v>0.78900000000000003</v>
      </c>
      <c r="AI604" s="1024">
        <f t="shared" si="301"/>
        <v>0.4480715064043258</v>
      </c>
      <c r="AJ604" s="1005">
        <v>69740</v>
      </c>
      <c r="AK604" s="1005">
        <f t="shared" si="290"/>
        <v>93387</v>
      </c>
      <c r="AL604" s="1005">
        <f t="shared" si="291"/>
        <v>0</v>
      </c>
      <c r="AM604" s="1005">
        <v>400</v>
      </c>
      <c r="AN604" s="1005">
        <v>291.60000000000002</v>
      </c>
      <c r="AO604" s="1005">
        <v>400</v>
      </c>
      <c r="AP604" s="1005">
        <v>0.79469999999999996</v>
      </c>
      <c r="AQ604" s="1024">
        <f t="shared" si="302"/>
        <v>0.49995298464533822</v>
      </c>
      <c r="AR604" s="1005">
        <v>108465</v>
      </c>
      <c r="AS604" s="1005">
        <f t="shared" si="292"/>
        <v>130170</v>
      </c>
      <c r="AT604" s="1005">
        <f t="shared" si="293"/>
        <v>0</v>
      </c>
      <c r="AU604" s="1005">
        <v>833</v>
      </c>
      <c r="AV604" s="1005">
        <v>431.2</v>
      </c>
      <c r="AW604" s="1005">
        <v>833</v>
      </c>
      <c r="AX604" s="1005">
        <v>0.79890000000000005</v>
      </c>
      <c r="AY604" s="1024">
        <f t="shared" si="303"/>
        <v>0.50603290558647707</v>
      </c>
      <c r="AZ604" s="1005">
        <v>157105</v>
      </c>
      <c r="BA604" s="1005">
        <f t="shared" si="294"/>
        <v>186278</v>
      </c>
      <c r="BB604" s="1005">
        <f t="shared" si="295"/>
        <v>0</v>
      </c>
      <c r="BC604" s="1005">
        <v>833</v>
      </c>
      <c r="BD604" s="1005">
        <v>442</v>
      </c>
      <c r="BE604" s="1005">
        <v>833</v>
      </c>
      <c r="BF604" s="1005">
        <v>0.79679999999999995</v>
      </c>
      <c r="BG604" s="1024">
        <f t="shared" si="304"/>
        <v>0.37076400038923757</v>
      </c>
      <c r="BH604" s="1005">
        <v>121925</v>
      </c>
      <c r="BI604" s="1005">
        <f t="shared" si="296"/>
        <v>197309</v>
      </c>
      <c r="BJ604" s="1005">
        <f t="shared" si="297"/>
        <v>0</v>
      </c>
    </row>
    <row r="605" spans="1:62">
      <c r="A605" s="569" t="s">
        <v>2938</v>
      </c>
      <c r="B605" s="1004">
        <v>599</v>
      </c>
      <c r="C605" s="1005" t="s">
        <v>1725</v>
      </c>
      <c r="D605" s="1005" t="s">
        <v>2050</v>
      </c>
      <c r="E605" s="1004" t="s">
        <v>1274</v>
      </c>
      <c r="F605" s="1005" t="s">
        <v>55</v>
      </c>
      <c r="G605" s="1004">
        <v>833.33</v>
      </c>
      <c r="H605" s="1005">
        <v>42.24</v>
      </c>
      <c r="I605" s="1005">
        <v>833.33</v>
      </c>
      <c r="J605" s="1005">
        <v>0.99460000000000004</v>
      </c>
      <c r="K605" s="1024">
        <f t="shared" si="298"/>
        <v>0.51195549242424232</v>
      </c>
      <c r="L605" s="1005">
        <v>15570</v>
      </c>
      <c r="M605" s="1005">
        <f t="shared" si="284"/>
        <v>18248</v>
      </c>
      <c r="N605" s="1005">
        <f t="shared" si="285"/>
        <v>0</v>
      </c>
      <c r="O605" s="1005">
        <v>833.33</v>
      </c>
      <c r="P605" s="1005">
        <v>39.36</v>
      </c>
      <c r="Q605" s="1005">
        <v>833.33</v>
      </c>
      <c r="R605" s="1005">
        <v>0.99570000000000003</v>
      </c>
      <c r="S605" s="1024">
        <f t="shared" si="299"/>
        <v>0.5728756884343037</v>
      </c>
      <c r="T605" s="1005">
        <v>16776</v>
      </c>
      <c r="U605" s="1005">
        <f t="shared" si="286"/>
        <v>17570</v>
      </c>
      <c r="V605" s="1005">
        <f t="shared" si="287"/>
        <v>0</v>
      </c>
      <c r="W605" s="1005">
        <v>833.33</v>
      </c>
      <c r="X605" s="1005">
        <v>39.840000000000003</v>
      </c>
      <c r="Y605" s="1005">
        <v>833.33</v>
      </c>
      <c r="Z605" s="1005">
        <v>0.99629999999999996</v>
      </c>
      <c r="AA605" s="1024">
        <f t="shared" si="300"/>
        <v>0.57940093708165996</v>
      </c>
      <c r="AB605" s="1005">
        <v>16620</v>
      </c>
      <c r="AC605" s="1005">
        <f t="shared" si="288"/>
        <v>17211</v>
      </c>
      <c r="AD605" s="1005">
        <f t="shared" si="289"/>
        <v>0</v>
      </c>
      <c r="AE605" s="1005">
        <v>833.33</v>
      </c>
      <c r="AF605" s="1005">
        <v>39.36</v>
      </c>
      <c r="AG605" s="1005">
        <v>833.33</v>
      </c>
      <c r="AH605" s="1005">
        <v>0.99639999999999995</v>
      </c>
      <c r="AI605" s="1024">
        <f t="shared" si="301"/>
        <v>0.58353002884867555</v>
      </c>
      <c r="AJ605" s="1005">
        <v>17088</v>
      </c>
      <c r="AK605" s="1005">
        <f t="shared" si="290"/>
        <v>17570</v>
      </c>
      <c r="AL605" s="1005">
        <f t="shared" si="291"/>
        <v>0</v>
      </c>
      <c r="AM605" s="1005">
        <v>833.33</v>
      </c>
      <c r="AN605" s="1005">
        <v>152.16</v>
      </c>
      <c r="AO605" s="1005">
        <v>833.33</v>
      </c>
      <c r="AP605" s="1005">
        <v>0.997</v>
      </c>
      <c r="AQ605" s="1024">
        <f t="shared" si="302"/>
        <v>0.14135163325531699</v>
      </c>
      <c r="AR605" s="1005">
        <v>16002</v>
      </c>
      <c r="AS605" s="1005">
        <f t="shared" si="292"/>
        <v>67924</v>
      </c>
      <c r="AT605" s="1005">
        <f t="shared" si="293"/>
        <v>0</v>
      </c>
      <c r="AU605" s="1005">
        <v>833.33</v>
      </c>
      <c r="AV605" s="1005">
        <v>38.4</v>
      </c>
      <c r="AW605" s="1005">
        <v>833.33</v>
      </c>
      <c r="AX605" s="1005">
        <v>0.99780000000000002</v>
      </c>
      <c r="AY605" s="1024">
        <f t="shared" si="303"/>
        <v>0.59331597222222221</v>
      </c>
      <c r="AZ605" s="1005">
        <v>16404</v>
      </c>
      <c r="BA605" s="1005">
        <f t="shared" si="294"/>
        <v>16589</v>
      </c>
      <c r="BB605" s="1005">
        <f t="shared" si="295"/>
        <v>0</v>
      </c>
      <c r="BC605" s="1005">
        <v>833.33</v>
      </c>
      <c r="BD605" s="1005">
        <v>34.08</v>
      </c>
      <c r="BE605" s="1005">
        <v>833.33</v>
      </c>
      <c r="BF605" s="1005">
        <v>0.99490000000000001</v>
      </c>
      <c r="BG605" s="1024">
        <f t="shared" si="304"/>
        <v>0.55703846736331974</v>
      </c>
      <c r="BH605" s="1005">
        <v>14124</v>
      </c>
      <c r="BI605" s="1005">
        <f t="shared" si="296"/>
        <v>15213</v>
      </c>
      <c r="BJ605" s="1005">
        <f t="shared" si="297"/>
        <v>0</v>
      </c>
    </row>
    <row r="606" spans="1:62">
      <c r="A606" s="569" t="s">
        <v>2939</v>
      </c>
      <c r="B606" s="1004">
        <v>600</v>
      </c>
      <c r="C606" s="1005" t="s">
        <v>2940</v>
      </c>
      <c r="D606" s="1005" t="s">
        <v>2011</v>
      </c>
      <c r="E606" s="1004" t="s">
        <v>1274</v>
      </c>
      <c r="F606" s="1005" t="s">
        <v>55</v>
      </c>
      <c r="G606" s="1004"/>
      <c r="H606" s="1005"/>
      <c r="I606" s="1005"/>
      <c r="J606" s="1005"/>
      <c r="K606" s="1024">
        <v>0</v>
      </c>
      <c r="L606" s="1005"/>
      <c r="M606" s="1005">
        <f t="shared" si="284"/>
        <v>0</v>
      </c>
      <c r="N606" s="1005">
        <f t="shared" si="285"/>
        <v>0</v>
      </c>
      <c r="O606" s="1005"/>
      <c r="P606" s="1005"/>
      <c r="Q606" s="1005"/>
      <c r="R606" s="1005"/>
      <c r="S606" s="1024">
        <v>0</v>
      </c>
      <c r="T606" s="1005"/>
      <c r="U606" s="1005">
        <f t="shared" si="286"/>
        <v>0</v>
      </c>
      <c r="V606" s="1005">
        <f t="shared" si="287"/>
        <v>0</v>
      </c>
      <c r="W606" s="1005">
        <v>834</v>
      </c>
      <c r="X606" s="1005">
        <v>208.32</v>
      </c>
      <c r="Y606" s="1005">
        <v>667.2</v>
      </c>
      <c r="Z606" s="1005">
        <v>0.91659999999999997</v>
      </c>
      <c r="AA606" s="1024">
        <f t="shared" si="300"/>
        <v>4.8003072196620584E-4</v>
      </c>
      <c r="AB606" s="1005">
        <v>72</v>
      </c>
      <c r="AC606" s="1005">
        <f t="shared" si="288"/>
        <v>89994</v>
      </c>
      <c r="AD606" s="1005">
        <f t="shared" si="289"/>
        <v>0</v>
      </c>
      <c r="AE606" s="1005">
        <v>834</v>
      </c>
      <c r="AF606" s="1005">
        <v>330.24</v>
      </c>
      <c r="AG606" s="1005">
        <v>667.2</v>
      </c>
      <c r="AH606" s="1005">
        <v>0.81259999999999999</v>
      </c>
      <c r="AI606" s="1024">
        <f t="shared" si="301"/>
        <v>0.12058678732183045</v>
      </c>
      <c r="AJ606" s="1005">
        <v>29628</v>
      </c>
      <c r="AK606" s="1005">
        <f t="shared" si="290"/>
        <v>147419</v>
      </c>
      <c r="AL606" s="1005">
        <f t="shared" si="291"/>
        <v>0</v>
      </c>
      <c r="AM606" s="1005">
        <v>834</v>
      </c>
      <c r="AN606" s="1005">
        <v>108.96</v>
      </c>
      <c r="AO606" s="1005">
        <v>667.2</v>
      </c>
      <c r="AP606" s="1005">
        <v>0.80520000000000003</v>
      </c>
      <c r="AQ606" s="1024">
        <f t="shared" si="302"/>
        <v>0.58448498413149552</v>
      </c>
      <c r="AR606" s="1005">
        <v>47382</v>
      </c>
      <c r="AS606" s="1005">
        <f t="shared" si="292"/>
        <v>48640</v>
      </c>
      <c r="AT606" s="1005">
        <f t="shared" si="293"/>
        <v>0</v>
      </c>
      <c r="AU606" s="1005">
        <v>834</v>
      </c>
      <c r="AV606" s="1005">
        <v>381.12</v>
      </c>
      <c r="AW606" s="1005">
        <v>667.2</v>
      </c>
      <c r="AX606" s="1005">
        <v>0.86460000000000004</v>
      </c>
      <c r="AY606" s="1024">
        <f t="shared" si="303"/>
        <v>0.25088336132101874</v>
      </c>
      <c r="AZ606" s="1005">
        <v>68844</v>
      </c>
      <c r="BA606" s="1005">
        <f t="shared" si="294"/>
        <v>164644</v>
      </c>
      <c r="BB606" s="1005">
        <f t="shared" si="295"/>
        <v>0</v>
      </c>
      <c r="BC606" s="1005">
        <v>834</v>
      </c>
      <c r="BD606" s="1005">
        <v>337.92</v>
      </c>
      <c r="BE606" s="1005">
        <v>667.2</v>
      </c>
      <c r="BF606" s="1005">
        <v>0.98750000000000004</v>
      </c>
      <c r="BG606" s="1024">
        <f t="shared" si="304"/>
        <v>0.26850695717253176</v>
      </c>
      <c r="BH606" s="1005">
        <v>67506</v>
      </c>
      <c r="BI606" s="1005">
        <f t="shared" si="296"/>
        <v>150847</v>
      </c>
      <c r="BJ606" s="1005">
        <f t="shared" si="297"/>
        <v>0</v>
      </c>
    </row>
    <row r="607" spans="1:62">
      <c r="A607" s="569" t="s">
        <v>2941</v>
      </c>
      <c r="B607" s="1004">
        <v>601</v>
      </c>
      <c r="C607" s="1005" t="s">
        <v>2300</v>
      </c>
      <c r="D607" s="1005" t="s">
        <v>2011</v>
      </c>
      <c r="E607" s="1004" t="s">
        <v>1274</v>
      </c>
      <c r="F607" s="1005" t="s">
        <v>55</v>
      </c>
      <c r="G607" s="1004">
        <v>834</v>
      </c>
      <c r="H607" s="1005">
        <v>505.6</v>
      </c>
      <c r="I607" s="1005">
        <v>667.2</v>
      </c>
      <c r="J607" s="1005">
        <v>0.96660000000000001</v>
      </c>
      <c r="K607" s="1024">
        <f t="shared" ref="K607:K615" si="305">+(L607/(24*30*H607))</f>
        <v>0.60228221694796058</v>
      </c>
      <c r="L607" s="1005">
        <v>219250</v>
      </c>
      <c r="M607" s="1005">
        <f t="shared" si="284"/>
        <v>218419</v>
      </c>
      <c r="N607" s="1005">
        <f t="shared" si="285"/>
        <v>831</v>
      </c>
      <c r="O607" s="1005">
        <v>834</v>
      </c>
      <c r="P607" s="1005">
        <v>504.4</v>
      </c>
      <c r="Q607" s="1005">
        <v>667.2</v>
      </c>
      <c r="R607" s="1005">
        <v>0.9617</v>
      </c>
      <c r="S607" s="1024">
        <f t="shared" ref="S607:S615" si="306">+(T607/(24*31*P607))</f>
        <v>0.54225770211387103</v>
      </c>
      <c r="T607" s="1005">
        <v>203495</v>
      </c>
      <c r="U607" s="1005">
        <f t="shared" si="286"/>
        <v>225164</v>
      </c>
      <c r="V607" s="1005">
        <f t="shared" si="287"/>
        <v>0</v>
      </c>
      <c r="W607" s="1005">
        <v>834</v>
      </c>
      <c r="X607" s="1005">
        <v>506</v>
      </c>
      <c r="Y607" s="1005">
        <v>667.2</v>
      </c>
      <c r="Z607" s="1005">
        <v>0.96779999999999999</v>
      </c>
      <c r="AA607" s="1024">
        <f t="shared" si="300"/>
        <v>0.52661122090469914</v>
      </c>
      <c r="AB607" s="1005">
        <v>191855</v>
      </c>
      <c r="AC607" s="1005">
        <f t="shared" si="288"/>
        <v>218592</v>
      </c>
      <c r="AD607" s="1005">
        <f t="shared" si="289"/>
        <v>0</v>
      </c>
      <c r="AE607" s="1005">
        <v>834</v>
      </c>
      <c r="AF607" s="1005">
        <v>503.6</v>
      </c>
      <c r="AG607" s="1005">
        <v>667.2</v>
      </c>
      <c r="AH607" s="1005">
        <v>0.96379999999999999</v>
      </c>
      <c r="AI607" s="1024">
        <f t="shared" si="301"/>
        <v>0.59954083288494875</v>
      </c>
      <c r="AJ607" s="1005">
        <v>224635</v>
      </c>
      <c r="AK607" s="1005">
        <f t="shared" si="290"/>
        <v>224807</v>
      </c>
      <c r="AL607" s="1005">
        <f t="shared" si="291"/>
        <v>0</v>
      </c>
      <c r="AM607" s="1005">
        <v>834</v>
      </c>
      <c r="AN607" s="1005">
        <v>507.6</v>
      </c>
      <c r="AO607" s="1005">
        <v>667.2</v>
      </c>
      <c r="AP607" s="1005">
        <v>0.95430000000000004</v>
      </c>
      <c r="AQ607" s="1024">
        <f t="shared" si="302"/>
        <v>0.64123441961751271</v>
      </c>
      <c r="AR607" s="1005">
        <v>242165</v>
      </c>
      <c r="AS607" s="1005">
        <f t="shared" si="292"/>
        <v>226593</v>
      </c>
      <c r="AT607" s="1005">
        <f t="shared" si="293"/>
        <v>15572</v>
      </c>
      <c r="AU607" s="1005">
        <v>834</v>
      </c>
      <c r="AV607" s="1005">
        <v>473.6</v>
      </c>
      <c r="AW607" s="1005">
        <v>667.2</v>
      </c>
      <c r="AX607" s="1005">
        <v>0.96030000000000004</v>
      </c>
      <c r="AY607" s="1024">
        <f t="shared" si="303"/>
        <v>0.62589444913663661</v>
      </c>
      <c r="AZ607" s="1005">
        <v>213425</v>
      </c>
      <c r="BA607" s="1005">
        <f t="shared" si="294"/>
        <v>204595</v>
      </c>
      <c r="BB607" s="1005">
        <f t="shared" si="295"/>
        <v>8830</v>
      </c>
      <c r="BC607" s="1005">
        <v>834</v>
      </c>
      <c r="BD607" s="1005">
        <v>512.4</v>
      </c>
      <c r="BE607" s="1005">
        <v>667.2</v>
      </c>
      <c r="BF607" s="1005">
        <v>0.95750000000000002</v>
      </c>
      <c r="BG607" s="1024">
        <f t="shared" si="304"/>
        <v>0.65862575860592787</v>
      </c>
      <c r="BH607" s="1005">
        <v>251085</v>
      </c>
      <c r="BI607" s="1005">
        <f t="shared" si="296"/>
        <v>228735</v>
      </c>
      <c r="BJ607" s="1005">
        <f t="shared" si="297"/>
        <v>22350</v>
      </c>
    </row>
    <row r="608" spans="1:62">
      <c r="A608" s="569" t="s">
        <v>2942</v>
      </c>
      <c r="B608" s="1004">
        <v>602</v>
      </c>
      <c r="C608" s="1005" t="s">
        <v>774</v>
      </c>
      <c r="D608" s="1005" t="s">
        <v>2011</v>
      </c>
      <c r="E608" s="1004" t="s">
        <v>1274</v>
      </c>
      <c r="F608" s="1005" t="s">
        <v>55</v>
      </c>
      <c r="G608" s="1004">
        <v>850</v>
      </c>
      <c r="H608" s="1005">
        <v>742.8</v>
      </c>
      <c r="I608" s="1005">
        <v>742.8</v>
      </c>
      <c r="J608" s="1005">
        <v>0.9869</v>
      </c>
      <c r="K608" s="1024">
        <f t="shared" si="305"/>
        <v>0.83044448931969128</v>
      </c>
      <c r="L608" s="1005">
        <v>444135</v>
      </c>
      <c r="M608" s="1005">
        <f t="shared" si="284"/>
        <v>320890</v>
      </c>
      <c r="N608" s="1005">
        <f t="shared" si="285"/>
        <v>123245</v>
      </c>
      <c r="O608" s="1005">
        <v>850</v>
      </c>
      <c r="P608" s="1005">
        <v>732</v>
      </c>
      <c r="Q608" s="1005">
        <v>732</v>
      </c>
      <c r="R608" s="1005">
        <v>0.98640000000000005</v>
      </c>
      <c r="S608" s="1024">
        <f t="shared" si="306"/>
        <v>0.84888029555203004</v>
      </c>
      <c r="T608" s="1005">
        <v>462307</v>
      </c>
      <c r="U608" s="1005">
        <f t="shared" si="286"/>
        <v>326765</v>
      </c>
      <c r="V608" s="1005">
        <f t="shared" si="287"/>
        <v>135542</v>
      </c>
      <c r="W608" s="1005">
        <v>850</v>
      </c>
      <c r="X608" s="1005">
        <v>798.6</v>
      </c>
      <c r="Y608" s="1005">
        <v>798.6</v>
      </c>
      <c r="Z608" s="1005">
        <v>0.97589999999999999</v>
      </c>
      <c r="AA608" s="1024">
        <f t="shared" si="300"/>
        <v>0.7864683334724657</v>
      </c>
      <c r="AB608" s="1005">
        <v>452213</v>
      </c>
      <c r="AC608" s="1005">
        <f t="shared" si="288"/>
        <v>344995</v>
      </c>
      <c r="AD608" s="1005">
        <f t="shared" si="289"/>
        <v>107218</v>
      </c>
      <c r="AE608" s="1005">
        <v>850</v>
      </c>
      <c r="AF608" s="1005">
        <v>728.4</v>
      </c>
      <c r="AG608" s="1005">
        <v>728.4</v>
      </c>
      <c r="AH608" s="1005">
        <v>0.99319999999999997</v>
      </c>
      <c r="AI608" s="1024">
        <f t="shared" si="301"/>
        <v>0.53843709588846966</v>
      </c>
      <c r="AJ608" s="1005">
        <v>291795</v>
      </c>
      <c r="AK608" s="1005">
        <f t="shared" si="290"/>
        <v>325158</v>
      </c>
      <c r="AL608" s="1005">
        <f t="shared" si="291"/>
        <v>0</v>
      </c>
      <c r="AM608" s="1005">
        <v>850</v>
      </c>
      <c r="AN608" s="1005">
        <v>702.6</v>
      </c>
      <c r="AO608" s="1005">
        <v>702.6</v>
      </c>
      <c r="AP608" s="1005">
        <v>0.99029999999999996</v>
      </c>
      <c r="AQ608" s="1024">
        <f t="shared" si="302"/>
        <v>0.75378050497537563</v>
      </c>
      <c r="AR608" s="1005">
        <v>394027</v>
      </c>
      <c r="AS608" s="1005">
        <f t="shared" si="292"/>
        <v>313641</v>
      </c>
      <c r="AT608" s="1005">
        <f t="shared" si="293"/>
        <v>80386</v>
      </c>
      <c r="AU608" s="1005">
        <v>850</v>
      </c>
      <c r="AV608" s="1005">
        <v>698.4</v>
      </c>
      <c r="AW608" s="1005">
        <v>698.4</v>
      </c>
      <c r="AX608" s="1005">
        <v>0.99250000000000005</v>
      </c>
      <c r="AY608" s="1024">
        <f t="shared" si="303"/>
        <v>0.82802357770141277</v>
      </c>
      <c r="AZ608" s="1005">
        <v>416370</v>
      </c>
      <c r="BA608" s="1005">
        <f t="shared" si="294"/>
        <v>301709</v>
      </c>
      <c r="BB608" s="1005">
        <f t="shared" si="295"/>
        <v>114661</v>
      </c>
      <c r="BC608" s="1005">
        <v>850</v>
      </c>
      <c r="BD608" s="1005">
        <v>714.6</v>
      </c>
      <c r="BE608" s="1005">
        <v>714.6</v>
      </c>
      <c r="BF608" s="1005">
        <v>0.98870000000000002</v>
      </c>
      <c r="BG608" s="1024">
        <f t="shared" si="304"/>
        <v>0.76973282293425294</v>
      </c>
      <c r="BH608" s="1005">
        <v>409238</v>
      </c>
      <c r="BI608" s="1005">
        <f t="shared" si="296"/>
        <v>318997</v>
      </c>
      <c r="BJ608" s="1005">
        <f t="shared" si="297"/>
        <v>90241</v>
      </c>
    </row>
    <row r="609" spans="1:62">
      <c r="A609" s="569" t="s">
        <v>2943</v>
      </c>
      <c r="B609" s="1004">
        <v>603</v>
      </c>
      <c r="C609" s="1005" t="s">
        <v>12</v>
      </c>
      <c r="D609" s="1005" t="s">
        <v>2011</v>
      </c>
      <c r="E609" s="1004" t="s">
        <v>1274</v>
      </c>
      <c r="F609" s="1005" t="s">
        <v>55</v>
      </c>
      <c r="G609" s="1004">
        <v>860</v>
      </c>
      <c r="H609" s="1005">
        <v>780</v>
      </c>
      <c r="I609" s="1005">
        <v>780</v>
      </c>
      <c r="J609" s="1005">
        <v>0.99780000000000002</v>
      </c>
      <c r="K609" s="1024">
        <f t="shared" si="305"/>
        <v>0.87770655270655273</v>
      </c>
      <c r="L609" s="1005">
        <v>492920</v>
      </c>
      <c r="M609" s="1005">
        <f t="shared" si="284"/>
        <v>336960</v>
      </c>
      <c r="N609" s="1005">
        <f t="shared" si="285"/>
        <v>155960</v>
      </c>
      <c r="O609" s="1005">
        <v>860</v>
      </c>
      <c r="P609" s="1005">
        <v>764</v>
      </c>
      <c r="Q609" s="1005">
        <v>764</v>
      </c>
      <c r="R609" s="1005">
        <v>0.997</v>
      </c>
      <c r="S609" s="1024">
        <f t="shared" si="306"/>
        <v>0.59682521252040754</v>
      </c>
      <c r="T609" s="1005">
        <v>339245</v>
      </c>
      <c r="U609" s="1005">
        <f t="shared" si="286"/>
        <v>341050</v>
      </c>
      <c r="V609" s="1005">
        <f t="shared" si="287"/>
        <v>0</v>
      </c>
      <c r="W609" s="1005">
        <v>860</v>
      </c>
      <c r="X609" s="1005">
        <v>775.2</v>
      </c>
      <c r="Y609" s="1005">
        <v>775.2</v>
      </c>
      <c r="Z609" s="1005">
        <v>0.99829999999999997</v>
      </c>
      <c r="AA609" s="1024">
        <f t="shared" si="300"/>
        <v>0.92567509459924324</v>
      </c>
      <c r="AB609" s="1005">
        <v>516660</v>
      </c>
      <c r="AC609" s="1005">
        <f t="shared" si="288"/>
        <v>334886</v>
      </c>
      <c r="AD609" s="1005">
        <f t="shared" si="289"/>
        <v>181774</v>
      </c>
      <c r="AE609" s="1005">
        <v>860</v>
      </c>
      <c r="AF609" s="1005">
        <v>718.4</v>
      </c>
      <c r="AG609" s="1005">
        <v>718.4</v>
      </c>
      <c r="AH609" s="1005">
        <v>0.99760000000000004</v>
      </c>
      <c r="AI609" s="1024">
        <f t="shared" si="301"/>
        <v>0.77893938441458921</v>
      </c>
      <c r="AJ609" s="1005">
        <v>416335</v>
      </c>
      <c r="AK609" s="1005">
        <f t="shared" si="290"/>
        <v>320694</v>
      </c>
      <c r="AL609" s="1005">
        <f t="shared" si="291"/>
        <v>95641</v>
      </c>
      <c r="AM609" s="1005">
        <v>860</v>
      </c>
      <c r="AN609" s="1005">
        <v>520</v>
      </c>
      <c r="AO609" s="1005">
        <v>688</v>
      </c>
      <c r="AP609" s="1005">
        <v>0.99690000000000001</v>
      </c>
      <c r="AQ609" s="1024">
        <f t="shared" si="302"/>
        <v>0.98500827129859392</v>
      </c>
      <c r="AR609" s="1005">
        <v>381080</v>
      </c>
      <c r="AS609" s="1005">
        <f t="shared" si="292"/>
        <v>232128</v>
      </c>
      <c r="AT609" s="1005">
        <f t="shared" si="293"/>
        <v>148952</v>
      </c>
      <c r="AU609" s="1005">
        <v>860</v>
      </c>
      <c r="AV609" s="1005">
        <v>780</v>
      </c>
      <c r="AW609" s="1005">
        <v>780</v>
      </c>
      <c r="AX609" s="1005">
        <v>0.99929999999999997</v>
      </c>
      <c r="AY609" s="1024">
        <f t="shared" si="303"/>
        <v>0.67403846153846159</v>
      </c>
      <c r="AZ609" s="1005">
        <v>378540</v>
      </c>
      <c r="BA609" s="1005">
        <f t="shared" si="294"/>
        <v>336960</v>
      </c>
      <c r="BB609" s="1005">
        <f t="shared" si="295"/>
        <v>41580</v>
      </c>
      <c r="BC609" s="1005">
        <v>860</v>
      </c>
      <c r="BD609" s="1005">
        <v>819.2</v>
      </c>
      <c r="BE609" s="1005">
        <v>819.2</v>
      </c>
      <c r="BF609" s="1005">
        <v>0.9778</v>
      </c>
      <c r="BG609" s="1024">
        <f t="shared" si="304"/>
        <v>0.566905031922043</v>
      </c>
      <c r="BH609" s="1005">
        <v>345520</v>
      </c>
      <c r="BI609" s="1005">
        <f t="shared" si="296"/>
        <v>365691</v>
      </c>
      <c r="BJ609" s="1005">
        <f t="shared" si="297"/>
        <v>0</v>
      </c>
    </row>
    <row r="610" spans="1:62">
      <c r="A610" s="569" t="s">
        <v>2944</v>
      </c>
      <c r="B610" s="1004">
        <v>604</v>
      </c>
      <c r="C610" s="1005" t="s">
        <v>1812</v>
      </c>
      <c r="D610" s="1005" t="s">
        <v>2051</v>
      </c>
      <c r="E610" s="1004" t="s">
        <v>1274</v>
      </c>
      <c r="F610" s="1005" t="s">
        <v>55</v>
      </c>
      <c r="G610" s="1004">
        <v>860</v>
      </c>
      <c r="H610" s="1005">
        <v>303.60000000000002</v>
      </c>
      <c r="I610" s="1005">
        <v>688</v>
      </c>
      <c r="J610" s="1005">
        <v>0.99860000000000004</v>
      </c>
      <c r="K610" s="1024">
        <f t="shared" si="305"/>
        <v>0.37269433465085633</v>
      </c>
      <c r="L610" s="1005">
        <v>81468</v>
      </c>
      <c r="M610" s="1005">
        <f t="shared" si="284"/>
        <v>131155</v>
      </c>
      <c r="N610" s="1005">
        <f t="shared" si="285"/>
        <v>0</v>
      </c>
      <c r="O610" s="1005">
        <v>860</v>
      </c>
      <c r="P610" s="1005">
        <v>336</v>
      </c>
      <c r="Q610" s="1005">
        <v>688</v>
      </c>
      <c r="R610" s="1005">
        <v>0.99770000000000003</v>
      </c>
      <c r="S610" s="1024">
        <f t="shared" si="306"/>
        <v>0.39235311059907835</v>
      </c>
      <c r="T610" s="1005">
        <v>98082</v>
      </c>
      <c r="U610" s="1005">
        <f t="shared" si="286"/>
        <v>149990</v>
      </c>
      <c r="V610" s="1005">
        <f t="shared" si="287"/>
        <v>0</v>
      </c>
      <c r="W610" s="1005">
        <v>860</v>
      </c>
      <c r="X610" s="1005">
        <v>347.52</v>
      </c>
      <c r="Y610" s="1005">
        <v>688</v>
      </c>
      <c r="Z610" s="1005">
        <v>0.99829999999999997</v>
      </c>
      <c r="AA610" s="1024">
        <f t="shared" si="300"/>
        <v>0.36909146715776553</v>
      </c>
      <c r="AB610" s="1005">
        <v>92352</v>
      </c>
      <c r="AC610" s="1005">
        <f t="shared" si="288"/>
        <v>150129</v>
      </c>
      <c r="AD610" s="1005">
        <f t="shared" si="289"/>
        <v>0</v>
      </c>
      <c r="AE610" s="1005">
        <v>860</v>
      </c>
      <c r="AF610" s="1005">
        <v>371.52</v>
      </c>
      <c r="AG610" s="1005">
        <v>688</v>
      </c>
      <c r="AH610" s="1005">
        <v>0.99629999999999996</v>
      </c>
      <c r="AI610" s="1024">
        <f t="shared" si="301"/>
        <v>0.41952762496179602</v>
      </c>
      <c r="AJ610" s="1005">
        <v>115962</v>
      </c>
      <c r="AK610" s="1005">
        <f t="shared" si="290"/>
        <v>165847</v>
      </c>
      <c r="AL610" s="1005">
        <f t="shared" si="291"/>
        <v>0</v>
      </c>
      <c r="AM610" s="1005">
        <v>860</v>
      </c>
      <c r="AN610" s="1005">
        <v>138.24</v>
      </c>
      <c r="AO610" s="1005">
        <v>688</v>
      </c>
      <c r="AP610" s="1005">
        <v>0.995</v>
      </c>
      <c r="AQ610" s="1024">
        <f t="shared" si="302"/>
        <v>1.0183318399044203</v>
      </c>
      <c r="AR610" s="1005">
        <v>104736</v>
      </c>
      <c r="AS610" s="1005">
        <f t="shared" si="292"/>
        <v>61710</v>
      </c>
      <c r="AT610" s="1005">
        <f t="shared" si="293"/>
        <v>43026</v>
      </c>
      <c r="AU610" s="1005">
        <v>860</v>
      </c>
      <c r="AV610" s="1005">
        <v>372.96</v>
      </c>
      <c r="AW610" s="1005">
        <v>688</v>
      </c>
      <c r="AX610" s="1005">
        <v>0.99780000000000002</v>
      </c>
      <c r="AY610" s="1024">
        <f t="shared" si="303"/>
        <v>0.37005755755755754</v>
      </c>
      <c r="AZ610" s="1005">
        <v>99372</v>
      </c>
      <c r="BA610" s="1005">
        <f t="shared" si="294"/>
        <v>161119</v>
      </c>
      <c r="BB610" s="1005">
        <f t="shared" si="295"/>
        <v>0</v>
      </c>
      <c r="BC610" s="1005">
        <v>860</v>
      </c>
      <c r="BD610" s="1005">
        <v>372</v>
      </c>
      <c r="BE610" s="1005">
        <v>688</v>
      </c>
      <c r="BF610" s="1005">
        <v>0.99639999999999995</v>
      </c>
      <c r="BG610" s="1024">
        <f t="shared" si="304"/>
        <v>0.39837697999768762</v>
      </c>
      <c r="BH610" s="1005">
        <v>110258</v>
      </c>
      <c r="BI610" s="1005">
        <f t="shared" si="296"/>
        <v>166061</v>
      </c>
      <c r="BJ610" s="1005">
        <f t="shared" si="297"/>
        <v>0</v>
      </c>
    </row>
    <row r="611" spans="1:62">
      <c r="A611" s="569" t="s">
        <v>2945</v>
      </c>
      <c r="B611" s="1004">
        <v>605</v>
      </c>
      <c r="C611" s="1005" t="s">
        <v>2301</v>
      </c>
      <c r="D611" s="1005" t="s">
        <v>2011</v>
      </c>
      <c r="E611" s="1004" t="s">
        <v>1274</v>
      </c>
      <c r="F611" s="1005" t="s">
        <v>55</v>
      </c>
      <c r="G611" s="1004">
        <v>889</v>
      </c>
      <c r="H611" s="1005">
        <v>279.36</v>
      </c>
      <c r="I611" s="1005">
        <v>711.2</v>
      </c>
      <c r="J611" s="1005">
        <v>0.86399999999999999</v>
      </c>
      <c r="K611" s="1024">
        <f t="shared" si="305"/>
        <v>0.21280784650630011</v>
      </c>
      <c r="L611" s="1005">
        <v>42804</v>
      </c>
      <c r="M611" s="1005">
        <f t="shared" si="284"/>
        <v>120684</v>
      </c>
      <c r="N611" s="1005">
        <f t="shared" si="285"/>
        <v>0</v>
      </c>
      <c r="O611" s="1005">
        <v>889</v>
      </c>
      <c r="P611" s="1005">
        <v>584.16</v>
      </c>
      <c r="Q611" s="1005">
        <v>711.2</v>
      </c>
      <c r="R611" s="1005">
        <v>0.85750000000000004</v>
      </c>
      <c r="S611" s="1024">
        <f t="shared" si="306"/>
        <v>0.17050951573143902</v>
      </c>
      <c r="T611" s="1005">
        <v>74106</v>
      </c>
      <c r="U611" s="1005">
        <f t="shared" si="286"/>
        <v>260769</v>
      </c>
      <c r="V611" s="1005">
        <f t="shared" si="287"/>
        <v>0</v>
      </c>
      <c r="W611" s="1005">
        <v>889</v>
      </c>
      <c r="X611" s="1005">
        <v>783.36</v>
      </c>
      <c r="Y611" s="1005">
        <v>783.36</v>
      </c>
      <c r="Z611" s="1005">
        <v>0.80179999999999996</v>
      </c>
      <c r="AA611" s="1024">
        <f t="shared" si="300"/>
        <v>0.39576312295751637</v>
      </c>
      <c r="AB611" s="1005">
        <v>223218</v>
      </c>
      <c r="AC611" s="1005">
        <f t="shared" si="288"/>
        <v>338412</v>
      </c>
      <c r="AD611" s="1005">
        <f t="shared" si="289"/>
        <v>0</v>
      </c>
      <c r="AE611" s="1005">
        <v>889</v>
      </c>
      <c r="AF611" s="1005">
        <v>829.92</v>
      </c>
      <c r="AG611" s="1005">
        <v>829.92</v>
      </c>
      <c r="AH611" s="1005">
        <v>0.80169999999999997</v>
      </c>
      <c r="AI611" s="1024">
        <f t="shared" si="301"/>
        <v>0.37871897485649608</v>
      </c>
      <c r="AJ611" s="1005">
        <v>233844</v>
      </c>
      <c r="AK611" s="1005">
        <f t="shared" si="290"/>
        <v>370476</v>
      </c>
      <c r="AL611" s="1005">
        <f t="shared" si="291"/>
        <v>0</v>
      </c>
      <c r="AM611" s="1005">
        <v>889</v>
      </c>
      <c r="AN611" s="1005">
        <v>819.84</v>
      </c>
      <c r="AO611" s="1005">
        <v>819.84</v>
      </c>
      <c r="AP611" s="1005">
        <v>0.79979999999999996</v>
      </c>
      <c r="AQ611" s="1024">
        <f t="shared" si="302"/>
        <v>0.24656659993452693</v>
      </c>
      <c r="AR611" s="1005">
        <v>150396</v>
      </c>
      <c r="AS611" s="1005">
        <f t="shared" si="292"/>
        <v>365977</v>
      </c>
      <c r="AT611" s="1005">
        <f t="shared" si="293"/>
        <v>0</v>
      </c>
      <c r="AU611" s="1005">
        <v>889</v>
      </c>
      <c r="AV611" s="1005">
        <v>743.04</v>
      </c>
      <c r="AW611" s="1005">
        <v>743.04</v>
      </c>
      <c r="AX611" s="1005">
        <v>0.78500000000000003</v>
      </c>
      <c r="AY611" s="1024">
        <f t="shared" si="303"/>
        <v>0.350698930519667</v>
      </c>
      <c r="AZ611" s="1005">
        <v>187620</v>
      </c>
      <c r="BA611" s="1005">
        <f t="shared" si="294"/>
        <v>320993</v>
      </c>
      <c r="BB611" s="1005">
        <f t="shared" si="295"/>
        <v>0</v>
      </c>
      <c r="BC611" s="1005">
        <v>889</v>
      </c>
      <c r="BD611" s="1005">
        <v>659.04</v>
      </c>
      <c r="BE611" s="1005">
        <v>711.2</v>
      </c>
      <c r="BF611" s="1005">
        <v>0.79400000000000004</v>
      </c>
      <c r="BG611" s="1024">
        <f t="shared" si="304"/>
        <v>0.34873550188348257</v>
      </c>
      <c r="BH611" s="1005">
        <v>170994</v>
      </c>
      <c r="BI611" s="1005">
        <f t="shared" si="296"/>
        <v>294195</v>
      </c>
      <c r="BJ611" s="1005">
        <f t="shared" si="297"/>
        <v>0</v>
      </c>
    </row>
    <row r="612" spans="1:62">
      <c r="A612" s="569" t="s">
        <v>2946</v>
      </c>
      <c r="B612" s="1004">
        <v>606</v>
      </c>
      <c r="C612" s="1005" t="s">
        <v>877</v>
      </c>
      <c r="D612" s="1005" t="s">
        <v>2011</v>
      </c>
      <c r="E612" s="1004" t="s">
        <v>1274</v>
      </c>
      <c r="F612" s="1005" t="s">
        <v>55</v>
      </c>
      <c r="G612" s="1004">
        <v>889</v>
      </c>
      <c r="H612" s="1005">
        <v>876.6</v>
      </c>
      <c r="I612" s="1005">
        <v>876.6</v>
      </c>
      <c r="J612" s="1005">
        <v>0.91090000000000004</v>
      </c>
      <c r="K612" s="1024">
        <f t="shared" si="305"/>
        <v>0.52530135371511144</v>
      </c>
      <c r="L612" s="1005">
        <v>331545</v>
      </c>
      <c r="M612" s="1005">
        <f t="shared" si="284"/>
        <v>378691</v>
      </c>
      <c r="N612" s="1005">
        <f t="shared" si="285"/>
        <v>0</v>
      </c>
      <c r="O612" s="1005">
        <v>889</v>
      </c>
      <c r="P612" s="1005">
        <v>846</v>
      </c>
      <c r="Q612" s="1005">
        <v>846</v>
      </c>
      <c r="R612" s="1005">
        <v>0.92359999999999998</v>
      </c>
      <c r="S612" s="1024">
        <f t="shared" si="306"/>
        <v>0.4763529830448156</v>
      </c>
      <c r="T612" s="1005">
        <v>299828</v>
      </c>
      <c r="U612" s="1005">
        <f t="shared" si="286"/>
        <v>377654</v>
      </c>
      <c r="V612" s="1005">
        <f t="shared" si="287"/>
        <v>0</v>
      </c>
      <c r="W612" s="1005">
        <v>889</v>
      </c>
      <c r="X612" s="1005">
        <v>816</v>
      </c>
      <c r="Y612" s="1005">
        <v>816</v>
      </c>
      <c r="Z612" s="1005">
        <v>0.92479999999999996</v>
      </c>
      <c r="AA612" s="1024">
        <f t="shared" si="300"/>
        <v>0.48960886437908496</v>
      </c>
      <c r="AB612" s="1005">
        <v>287655</v>
      </c>
      <c r="AC612" s="1005">
        <f t="shared" si="288"/>
        <v>352512</v>
      </c>
      <c r="AD612" s="1005">
        <f t="shared" si="289"/>
        <v>0</v>
      </c>
      <c r="AE612" s="1005">
        <v>889</v>
      </c>
      <c r="AF612" s="1005">
        <v>880.5</v>
      </c>
      <c r="AG612" s="1005">
        <v>880.5</v>
      </c>
      <c r="AH612" s="1005">
        <v>0.91810000000000003</v>
      </c>
      <c r="AI612" s="1024">
        <f t="shared" si="301"/>
        <v>0.46364022152613676</v>
      </c>
      <c r="AJ612" s="1005">
        <v>303727</v>
      </c>
      <c r="AK612" s="1005">
        <f t="shared" si="290"/>
        <v>393055</v>
      </c>
      <c r="AL612" s="1005">
        <f t="shared" si="291"/>
        <v>0</v>
      </c>
      <c r="AM612" s="1005">
        <v>889</v>
      </c>
      <c r="AN612" s="1005">
        <v>906</v>
      </c>
      <c r="AO612" s="1005">
        <v>906</v>
      </c>
      <c r="AP612" s="1005">
        <v>0.9</v>
      </c>
      <c r="AQ612" s="1024">
        <f t="shared" si="302"/>
        <v>0.34978577701820601</v>
      </c>
      <c r="AR612" s="1005">
        <v>235778</v>
      </c>
      <c r="AS612" s="1005">
        <f t="shared" si="292"/>
        <v>404438</v>
      </c>
      <c r="AT612" s="1005">
        <f t="shared" si="293"/>
        <v>0</v>
      </c>
      <c r="AU612" s="1005">
        <v>889</v>
      </c>
      <c r="AV612" s="1005">
        <v>899.4</v>
      </c>
      <c r="AW612" s="1005">
        <v>899.4</v>
      </c>
      <c r="AX612" s="1005">
        <v>0.9052</v>
      </c>
      <c r="AY612" s="1024">
        <f t="shared" si="303"/>
        <v>0.20875027796308651</v>
      </c>
      <c r="AZ612" s="1005">
        <v>135180</v>
      </c>
      <c r="BA612" s="1005">
        <f t="shared" si="294"/>
        <v>388541</v>
      </c>
      <c r="BB612" s="1005">
        <f t="shared" si="295"/>
        <v>0</v>
      </c>
      <c r="BC612" s="1005">
        <v>889</v>
      </c>
      <c r="BD612" s="1005">
        <v>849</v>
      </c>
      <c r="BE612" s="1005">
        <v>849</v>
      </c>
      <c r="BF612" s="1005">
        <v>0.90739999999999998</v>
      </c>
      <c r="BG612" s="1024">
        <f t="shared" si="304"/>
        <v>0.37710399331281585</v>
      </c>
      <c r="BH612" s="1005">
        <v>238200</v>
      </c>
      <c r="BI612" s="1005">
        <f t="shared" si="296"/>
        <v>378994</v>
      </c>
      <c r="BJ612" s="1005">
        <f t="shared" si="297"/>
        <v>0</v>
      </c>
    </row>
    <row r="613" spans="1:62">
      <c r="A613" s="569" t="s">
        <v>2947</v>
      </c>
      <c r="B613" s="1004">
        <v>607</v>
      </c>
      <c r="C613" s="1005" t="s">
        <v>1817</v>
      </c>
      <c r="D613" s="1005" t="s">
        <v>2202</v>
      </c>
      <c r="E613" s="1004" t="s">
        <v>1274</v>
      </c>
      <c r="F613" s="1005" t="s">
        <v>55</v>
      </c>
      <c r="G613" s="1004">
        <v>900</v>
      </c>
      <c r="H613" s="1005">
        <v>760</v>
      </c>
      <c r="I613" s="1005">
        <v>900</v>
      </c>
      <c r="J613" s="1005">
        <v>0.94889999999999997</v>
      </c>
      <c r="K613" s="1024">
        <f t="shared" si="305"/>
        <v>0.25691703216374268</v>
      </c>
      <c r="L613" s="1005">
        <v>140585</v>
      </c>
      <c r="M613" s="1005">
        <f t="shared" si="284"/>
        <v>328320</v>
      </c>
      <c r="N613" s="1005">
        <f t="shared" si="285"/>
        <v>0</v>
      </c>
      <c r="O613" s="1005">
        <v>900</v>
      </c>
      <c r="P613" s="1005">
        <v>870.8</v>
      </c>
      <c r="Q613" s="1005">
        <v>900</v>
      </c>
      <c r="R613" s="1005">
        <v>0.91649999999999998</v>
      </c>
      <c r="S613" s="1024">
        <f t="shared" si="306"/>
        <v>0.45187715164895959</v>
      </c>
      <c r="T613" s="1005">
        <v>292760</v>
      </c>
      <c r="U613" s="1005">
        <f t="shared" si="286"/>
        <v>388725</v>
      </c>
      <c r="V613" s="1005">
        <f t="shared" si="287"/>
        <v>0</v>
      </c>
      <c r="W613" s="1005">
        <v>900</v>
      </c>
      <c r="X613" s="1005">
        <v>889.6</v>
      </c>
      <c r="Y613" s="1005">
        <v>900</v>
      </c>
      <c r="Z613" s="1005">
        <v>0.90029999999999999</v>
      </c>
      <c r="AA613" s="1024">
        <f t="shared" si="300"/>
        <v>0.43032761290967225</v>
      </c>
      <c r="AB613" s="1005">
        <v>275630</v>
      </c>
      <c r="AC613" s="1005">
        <f t="shared" si="288"/>
        <v>384307</v>
      </c>
      <c r="AD613" s="1005">
        <f t="shared" si="289"/>
        <v>0</v>
      </c>
      <c r="AE613" s="1005">
        <v>900</v>
      </c>
      <c r="AF613" s="1005">
        <v>837.6</v>
      </c>
      <c r="AG613" s="1005">
        <v>900</v>
      </c>
      <c r="AH613" s="1005">
        <v>0.8992</v>
      </c>
      <c r="AI613" s="1024">
        <f t="shared" si="301"/>
        <v>0.3766602094052644</v>
      </c>
      <c r="AJ613" s="1005">
        <v>234725</v>
      </c>
      <c r="AK613" s="1005">
        <f t="shared" si="290"/>
        <v>373905</v>
      </c>
      <c r="AL613" s="1005">
        <f t="shared" si="291"/>
        <v>0</v>
      </c>
      <c r="AM613" s="1005">
        <v>900</v>
      </c>
      <c r="AN613" s="1005">
        <v>812.8</v>
      </c>
      <c r="AO613" s="1005">
        <v>900</v>
      </c>
      <c r="AP613" s="1005">
        <v>0.91010000000000002</v>
      </c>
      <c r="AQ613" s="1024">
        <f t="shared" si="302"/>
        <v>0.37791670635424607</v>
      </c>
      <c r="AR613" s="1005">
        <v>228535</v>
      </c>
      <c r="AS613" s="1005">
        <f t="shared" si="292"/>
        <v>362834</v>
      </c>
      <c r="AT613" s="1005">
        <f t="shared" si="293"/>
        <v>0</v>
      </c>
      <c r="AU613" s="1005">
        <v>900</v>
      </c>
      <c r="AV613" s="1005">
        <v>738.8</v>
      </c>
      <c r="AW613" s="1005">
        <v>900</v>
      </c>
      <c r="AX613" s="1005">
        <v>0.98550000000000004</v>
      </c>
      <c r="AY613" s="1024">
        <f t="shared" si="303"/>
        <v>0.40380797689947662</v>
      </c>
      <c r="AZ613" s="1005">
        <v>214800</v>
      </c>
      <c r="BA613" s="1005">
        <f t="shared" si="294"/>
        <v>319162</v>
      </c>
      <c r="BB613" s="1005">
        <f t="shared" si="295"/>
        <v>0</v>
      </c>
      <c r="BC613" s="1005">
        <v>900</v>
      </c>
      <c r="BD613" s="1005">
        <v>738.4</v>
      </c>
      <c r="BE613" s="1005">
        <v>900</v>
      </c>
      <c r="BF613" s="1005">
        <v>0.98199999999999998</v>
      </c>
      <c r="BG613" s="1024">
        <f t="shared" si="304"/>
        <v>0.41369234846631486</v>
      </c>
      <c r="BH613" s="1005">
        <v>227270</v>
      </c>
      <c r="BI613" s="1005">
        <f t="shared" si="296"/>
        <v>329622</v>
      </c>
      <c r="BJ613" s="1005">
        <f t="shared" si="297"/>
        <v>0</v>
      </c>
    </row>
    <row r="614" spans="1:62">
      <c r="A614" s="569" t="s">
        <v>2948</v>
      </c>
      <c r="B614" s="1004">
        <v>608</v>
      </c>
      <c r="C614" s="1005" t="s">
        <v>956</v>
      </c>
      <c r="D614" s="1005" t="s">
        <v>2011</v>
      </c>
      <c r="E614" s="1004" t="s">
        <v>1274</v>
      </c>
      <c r="F614" s="1005" t="s">
        <v>55</v>
      </c>
      <c r="G614" s="1004">
        <v>900</v>
      </c>
      <c r="H614" s="1005">
        <v>831</v>
      </c>
      <c r="I614" s="1005">
        <v>831</v>
      </c>
      <c r="J614" s="1005">
        <v>0.99609999999999999</v>
      </c>
      <c r="K614" s="1024">
        <f t="shared" si="305"/>
        <v>0.72924187725631773</v>
      </c>
      <c r="L614" s="1005">
        <v>436320</v>
      </c>
      <c r="M614" s="1005">
        <f t="shared" si="284"/>
        <v>358992</v>
      </c>
      <c r="N614" s="1005">
        <f t="shared" si="285"/>
        <v>77328</v>
      </c>
      <c r="O614" s="1005">
        <v>900</v>
      </c>
      <c r="P614" s="1005">
        <v>811.2</v>
      </c>
      <c r="Q614" s="1005">
        <v>811.2</v>
      </c>
      <c r="R614" s="1005">
        <v>0.99619999999999997</v>
      </c>
      <c r="S614" s="1024">
        <f t="shared" si="306"/>
        <v>0.75870772889228222</v>
      </c>
      <c r="T614" s="1005">
        <v>457905</v>
      </c>
      <c r="U614" s="1005">
        <f t="shared" si="286"/>
        <v>362120</v>
      </c>
      <c r="V614" s="1005">
        <f t="shared" si="287"/>
        <v>95785</v>
      </c>
      <c r="W614" s="1005">
        <v>900</v>
      </c>
      <c r="X614" s="1005">
        <v>793.2</v>
      </c>
      <c r="Y614" s="1005">
        <v>793.2</v>
      </c>
      <c r="Z614" s="1005">
        <v>0.996</v>
      </c>
      <c r="AA614" s="1024">
        <f t="shared" si="300"/>
        <v>0.46139582282736596</v>
      </c>
      <c r="AB614" s="1005">
        <v>263505</v>
      </c>
      <c r="AC614" s="1005">
        <f t="shared" si="288"/>
        <v>342662</v>
      </c>
      <c r="AD614" s="1005">
        <f t="shared" si="289"/>
        <v>0</v>
      </c>
      <c r="AE614" s="1005">
        <v>900</v>
      </c>
      <c r="AF614" s="1005">
        <v>805.8</v>
      </c>
      <c r="AG614" s="1005">
        <v>805.8</v>
      </c>
      <c r="AH614" s="1005">
        <v>0.99560000000000004</v>
      </c>
      <c r="AI614" s="1024">
        <f t="shared" si="301"/>
        <v>0.75217108757209161</v>
      </c>
      <c r="AJ614" s="1005">
        <v>450938</v>
      </c>
      <c r="AK614" s="1005">
        <f t="shared" si="290"/>
        <v>359709</v>
      </c>
      <c r="AL614" s="1005">
        <f t="shared" si="291"/>
        <v>91229</v>
      </c>
      <c r="AM614" s="1005">
        <v>900</v>
      </c>
      <c r="AN614" s="1005">
        <v>822.6</v>
      </c>
      <c r="AO614" s="1005">
        <v>822.6</v>
      </c>
      <c r="AP614" s="1005">
        <v>0.99590000000000001</v>
      </c>
      <c r="AQ614" s="1024">
        <f t="shared" si="302"/>
        <v>0.74080283078306652</v>
      </c>
      <c r="AR614" s="1005">
        <v>453382</v>
      </c>
      <c r="AS614" s="1005">
        <f t="shared" si="292"/>
        <v>367209</v>
      </c>
      <c r="AT614" s="1005">
        <f t="shared" si="293"/>
        <v>86173</v>
      </c>
      <c r="AU614" s="1005">
        <v>900</v>
      </c>
      <c r="AV614" s="1005">
        <v>816</v>
      </c>
      <c r="AW614" s="1005">
        <v>816</v>
      </c>
      <c r="AX614" s="1005">
        <v>0.99529999999999996</v>
      </c>
      <c r="AY614" s="1024">
        <f t="shared" si="303"/>
        <v>0.43305759803921567</v>
      </c>
      <c r="AZ614" s="1005">
        <v>254430</v>
      </c>
      <c r="BA614" s="1005">
        <f t="shared" si="294"/>
        <v>352512</v>
      </c>
      <c r="BB614" s="1005">
        <f t="shared" si="295"/>
        <v>0</v>
      </c>
      <c r="BC614" s="1005">
        <v>900</v>
      </c>
      <c r="BD614" s="1005">
        <v>794.4</v>
      </c>
      <c r="BE614" s="1005">
        <v>794.4</v>
      </c>
      <c r="BF614" s="1005">
        <v>0.99619999999999997</v>
      </c>
      <c r="BG614" s="1024">
        <f t="shared" si="304"/>
        <v>0.57821585777864404</v>
      </c>
      <c r="BH614" s="1005">
        <v>341745</v>
      </c>
      <c r="BI614" s="1005">
        <f t="shared" si="296"/>
        <v>354620</v>
      </c>
      <c r="BJ614" s="1005">
        <f t="shared" si="297"/>
        <v>0</v>
      </c>
    </row>
    <row r="615" spans="1:62">
      <c r="A615" s="569" t="s">
        <v>2949</v>
      </c>
      <c r="B615" s="1004">
        <v>609</v>
      </c>
      <c r="C615" s="1005" t="s">
        <v>967</v>
      </c>
      <c r="D615" s="1005" t="s">
        <v>2011</v>
      </c>
      <c r="E615" s="1004" t="s">
        <v>1274</v>
      </c>
      <c r="F615" s="1005" t="s">
        <v>55</v>
      </c>
      <c r="G615" s="1004">
        <v>900</v>
      </c>
      <c r="H615" s="1005">
        <v>632.4</v>
      </c>
      <c r="I615" s="1005">
        <v>720</v>
      </c>
      <c r="J615" s="1005">
        <v>0.99890000000000001</v>
      </c>
      <c r="K615" s="1024">
        <f t="shared" si="305"/>
        <v>0.63640716143088061</v>
      </c>
      <c r="L615" s="1005">
        <v>289774</v>
      </c>
      <c r="M615" s="1005">
        <f t="shared" si="284"/>
        <v>273197</v>
      </c>
      <c r="N615" s="1005">
        <f t="shared" si="285"/>
        <v>16577</v>
      </c>
      <c r="O615" s="1005">
        <v>900</v>
      </c>
      <c r="P615" s="1005">
        <v>606</v>
      </c>
      <c r="Q615" s="1005">
        <v>720</v>
      </c>
      <c r="R615" s="1005">
        <v>0.99829999999999997</v>
      </c>
      <c r="S615" s="1024">
        <f t="shared" si="306"/>
        <v>0.6642912275098477</v>
      </c>
      <c r="T615" s="1005">
        <v>299505</v>
      </c>
      <c r="U615" s="1005">
        <f t="shared" si="286"/>
        <v>270518</v>
      </c>
      <c r="V615" s="1005">
        <f t="shared" si="287"/>
        <v>28987</v>
      </c>
      <c r="W615" s="1005">
        <v>900</v>
      </c>
      <c r="X615" s="1005">
        <v>591</v>
      </c>
      <c r="Y615" s="1005">
        <v>720</v>
      </c>
      <c r="Z615" s="1005">
        <v>0.99870000000000003</v>
      </c>
      <c r="AA615" s="1024">
        <f t="shared" si="300"/>
        <v>0.43281161872532431</v>
      </c>
      <c r="AB615" s="1005">
        <v>184170</v>
      </c>
      <c r="AC615" s="1005">
        <f t="shared" si="288"/>
        <v>255312</v>
      </c>
      <c r="AD615" s="1005">
        <f t="shared" si="289"/>
        <v>0</v>
      </c>
      <c r="AE615" s="1005">
        <v>900</v>
      </c>
      <c r="AF615" s="1005">
        <v>609</v>
      </c>
      <c r="AG615" s="1005">
        <v>720</v>
      </c>
      <c r="AH615" s="1005">
        <v>0.99819999999999998</v>
      </c>
      <c r="AI615" s="1024">
        <f t="shared" si="301"/>
        <v>0.63951789466249975</v>
      </c>
      <c r="AJ615" s="1005">
        <v>289763</v>
      </c>
      <c r="AK615" s="1005">
        <f t="shared" si="290"/>
        <v>271858</v>
      </c>
      <c r="AL615" s="1005">
        <f t="shared" si="291"/>
        <v>17905</v>
      </c>
      <c r="AM615" s="1005">
        <v>900</v>
      </c>
      <c r="AN615" s="1005">
        <v>589.79999999999995</v>
      </c>
      <c r="AO615" s="1005">
        <v>720</v>
      </c>
      <c r="AP615" s="1005">
        <v>0.99850000000000005</v>
      </c>
      <c r="AQ615" s="1024">
        <f t="shared" si="302"/>
        <v>0.67918731335936733</v>
      </c>
      <c r="AR615" s="1005">
        <v>298035</v>
      </c>
      <c r="AS615" s="1005">
        <f t="shared" si="292"/>
        <v>263287</v>
      </c>
      <c r="AT615" s="1005">
        <f t="shared" si="293"/>
        <v>34748</v>
      </c>
      <c r="AU615" s="1005">
        <v>900</v>
      </c>
      <c r="AV615" s="1005">
        <v>624.6</v>
      </c>
      <c r="AW615" s="1005">
        <v>720</v>
      </c>
      <c r="AX615" s="1005">
        <v>0.99670000000000003</v>
      </c>
      <c r="AY615" s="1024">
        <f t="shared" si="303"/>
        <v>0.59261260540078986</v>
      </c>
      <c r="AZ615" s="1005">
        <v>266505</v>
      </c>
      <c r="BA615" s="1005">
        <f t="shared" si="294"/>
        <v>269827</v>
      </c>
      <c r="BB615" s="1005">
        <f t="shared" si="295"/>
        <v>0</v>
      </c>
      <c r="BC615" s="1005">
        <v>900</v>
      </c>
      <c r="BD615" s="1005">
        <v>577.79999999999995</v>
      </c>
      <c r="BE615" s="1005">
        <v>720</v>
      </c>
      <c r="BF615" s="1005">
        <v>0.99660000000000004</v>
      </c>
      <c r="BG615" s="1024">
        <f t="shared" si="304"/>
        <v>0.37023312378804291</v>
      </c>
      <c r="BH615" s="1005">
        <v>159157</v>
      </c>
      <c r="BI615" s="1005">
        <f t="shared" si="296"/>
        <v>257930</v>
      </c>
      <c r="BJ615" s="1005">
        <f t="shared" si="297"/>
        <v>0</v>
      </c>
    </row>
    <row r="616" spans="1:62">
      <c r="A616" s="569" t="s">
        <v>2950</v>
      </c>
      <c r="B616" s="1004">
        <v>610</v>
      </c>
      <c r="C616" s="1005" t="s">
        <v>2951</v>
      </c>
      <c r="D616" s="1005" t="s">
        <v>2210</v>
      </c>
      <c r="E616" s="1004" t="s">
        <v>1349</v>
      </c>
      <c r="F616" s="1005" t="s">
        <v>55</v>
      </c>
      <c r="G616" s="1004"/>
      <c r="H616" s="1005"/>
      <c r="I616" s="1005"/>
      <c r="J616" s="1005"/>
      <c r="K616" s="1024">
        <v>0</v>
      </c>
      <c r="L616" s="1005"/>
      <c r="M616" s="1005">
        <f t="shared" si="284"/>
        <v>0</v>
      </c>
      <c r="N616" s="1005">
        <f t="shared" si="285"/>
        <v>0</v>
      </c>
      <c r="O616" s="1005"/>
      <c r="P616" s="1005"/>
      <c r="Q616" s="1005"/>
      <c r="R616" s="1005"/>
      <c r="S616" s="1024">
        <v>0</v>
      </c>
      <c r="T616" s="1005"/>
      <c r="U616" s="1005">
        <f t="shared" si="286"/>
        <v>0</v>
      </c>
      <c r="V616" s="1005">
        <f t="shared" si="287"/>
        <v>0</v>
      </c>
      <c r="W616" s="1005"/>
      <c r="X616" s="1005"/>
      <c r="Y616" s="1005"/>
      <c r="Z616" s="1005"/>
      <c r="AA616" s="1024">
        <v>0</v>
      </c>
      <c r="AB616" s="1005"/>
      <c r="AC616" s="1005">
        <f t="shared" si="288"/>
        <v>0</v>
      </c>
      <c r="AD616" s="1005">
        <f t="shared" si="289"/>
        <v>0</v>
      </c>
      <c r="AE616" s="1005"/>
      <c r="AF616" s="1005"/>
      <c r="AG616" s="1005"/>
      <c r="AH616" s="1005"/>
      <c r="AI616" s="1024">
        <v>0</v>
      </c>
      <c r="AJ616" s="1005"/>
      <c r="AK616" s="1005">
        <f t="shared" si="290"/>
        <v>0</v>
      </c>
      <c r="AL616" s="1005">
        <f t="shared" si="291"/>
        <v>0</v>
      </c>
      <c r="AM616" s="1005"/>
      <c r="AN616" s="1005"/>
      <c r="AO616" s="1005"/>
      <c r="AP616" s="1005"/>
      <c r="AQ616" s="1024">
        <v>0</v>
      </c>
      <c r="AR616" s="1005"/>
      <c r="AS616" s="1005">
        <f t="shared" si="292"/>
        <v>0</v>
      </c>
      <c r="AT616" s="1005">
        <f t="shared" si="293"/>
        <v>0</v>
      </c>
      <c r="AU616" s="1005"/>
      <c r="AV616" s="1005"/>
      <c r="AW616" s="1005"/>
      <c r="AX616" s="1005"/>
      <c r="AY616" s="1024">
        <v>0</v>
      </c>
      <c r="AZ616" s="1005"/>
      <c r="BA616" s="1005">
        <f t="shared" si="294"/>
        <v>0</v>
      </c>
      <c r="BB616" s="1005">
        <f t="shared" si="295"/>
        <v>0</v>
      </c>
      <c r="BC616" s="1005">
        <v>900</v>
      </c>
      <c r="BD616" s="1005">
        <v>622.08000000000004</v>
      </c>
      <c r="BE616" s="1005">
        <v>720</v>
      </c>
      <c r="BF616" s="1005">
        <v>0.98350000000000004</v>
      </c>
      <c r="BG616" s="1024">
        <f t="shared" si="304"/>
        <v>9.4506048387096777E-3</v>
      </c>
      <c r="BH616" s="1005">
        <v>4374</v>
      </c>
      <c r="BI616" s="1005">
        <f t="shared" si="296"/>
        <v>277697</v>
      </c>
      <c r="BJ616" s="1005">
        <f t="shared" si="297"/>
        <v>0</v>
      </c>
    </row>
    <row r="617" spans="1:62">
      <c r="A617" s="569" t="s">
        <v>2952</v>
      </c>
      <c r="B617" s="1004">
        <v>611</v>
      </c>
      <c r="C617" s="1005" t="s">
        <v>2196</v>
      </c>
      <c r="D617" s="1005" t="s">
        <v>2203</v>
      </c>
      <c r="E617" s="1004" t="s">
        <v>1274</v>
      </c>
      <c r="F617" s="1005" t="s">
        <v>55</v>
      </c>
      <c r="G617" s="1004"/>
      <c r="H617" s="1005"/>
      <c r="I617" s="1005"/>
      <c r="J617" s="1005"/>
      <c r="K617" s="1024">
        <v>0</v>
      </c>
      <c r="L617" s="1005"/>
      <c r="M617" s="1005">
        <f t="shared" si="284"/>
        <v>0</v>
      </c>
      <c r="N617" s="1005">
        <f t="shared" si="285"/>
        <v>0</v>
      </c>
      <c r="O617" s="1005"/>
      <c r="P617" s="1005"/>
      <c r="Q617" s="1005"/>
      <c r="R617" s="1005"/>
      <c r="S617" s="1024">
        <v>0</v>
      </c>
      <c r="T617" s="1005"/>
      <c r="U617" s="1005">
        <f t="shared" si="286"/>
        <v>0</v>
      </c>
      <c r="V617" s="1005">
        <f t="shared" si="287"/>
        <v>0</v>
      </c>
      <c r="W617" s="1005"/>
      <c r="X617" s="1005"/>
      <c r="Y617" s="1005"/>
      <c r="Z617" s="1005"/>
      <c r="AA617" s="1024">
        <v>0</v>
      </c>
      <c r="AB617" s="1005"/>
      <c r="AC617" s="1005">
        <f t="shared" si="288"/>
        <v>0</v>
      </c>
      <c r="AD617" s="1005">
        <f t="shared" si="289"/>
        <v>0</v>
      </c>
      <c r="AE617" s="1005"/>
      <c r="AF617" s="1005"/>
      <c r="AG617" s="1005"/>
      <c r="AH617" s="1005"/>
      <c r="AI617" s="1024">
        <v>0</v>
      </c>
      <c r="AJ617" s="1005"/>
      <c r="AK617" s="1005">
        <f t="shared" si="290"/>
        <v>0</v>
      </c>
      <c r="AL617" s="1005">
        <f t="shared" si="291"/>
        <v>0</v>
      </c>
      <c r="AM617" s="1005">
        <v>950</v>
      </c>
      <c r="AN617" s="1005">
        <v>160.80000000000001</v>
      </c>
      <c r="AO617" s="1005">
        <v>760</v>
      </c>
      <c r="AP617" s="1005">
        <v>0.1096</v>
      </c>
      <c r="AQ617" s="1024">
        <f t="shared" ref="AQ617:AQ625" si="307">+(AR617/(24*31*AN617))</f>
        <v>9.2656676295939641E-2</v>
      </c>
      <c r="AR617" s="1005">
        <v>11085</v>
      </c>
      <c r="AS617" s="1005">
        <f t="shared" si="292"/>
        <v>71781</v>
      </c>
      <c r="AT617" s="1005">
        <f t="shared" si="293"/>
        <v>0</v>
      </c>
      <c r="AU617" s="1005">
        <v>950</v>
      </c>
      <c r="AV617" s="1005">
        <v>958.8</v>
      </c>
      <c r="AW617" s="1005">
        <v>958.8</v>
      </c>
      <c r="AX617" s="1005">
        <v>0.67900000000000005</v>
      </c>
      <c r="AY617" s="1024">
        <f>+(AZ617/(24*30*AV617))</f>
        <v>0.41579752468363229</v>
      </c>
      <c r="AZ617" s="1005">
        <v>287040</v>
      </c>
      <c r="BA617" s="1005">
        <f t="shared" si="294"/>
        <v>414202</v>
      </c>
      <c r="BB617" s="1005">
        <f t="shared" si="295"/>
        <v>0</v>
      </c>
      <c r="BC617" s="1005">
        <v>950</v>
      </c>
      <c r="BD617" s="1005">
        <v>763.2</v>
      </c>
      <c r="BE617" s="1005">
        <v>763.2</v>
      </c>
      <c r="BF617" s="1005">
        <v>0.879</v>
      </c>
      <c r="BG617" s="1024">
        <f t="shared" si="304"/>
        <v>0.60322728579157359</v>
      </c>
      <c r="BH617" s="1005">
        <v>342525</v>
      </c>
      <c r="BI617" s="1005">
        <f t="shared" si="296"/>
        <v>340692</v>
      </c>
      <c r="BJ617" s="1005">
        <f t="shared" si="297"/>
        <v>1833</v>
      </c>
    </row>
    <row r="618" spans="1:62">
      <c r="A618" s="569" t="s">
        <v>2953</v>
      </c>
      <c r="B618" s="1004">
        <v>612</v>
      </c>
      <c r="C618" s="1005" t="s">
        <v>1753</v>
      </c>
      <c r="D618" s="1005" t="s">
        <v>2011</v>
      </c>
      <c r="E618" s="1004" t="s">
        <v>332</v>
      </c>
      <c r="F618" s="1005" t="s">
        <v>55</v>
      </c>
      <c r="G618" s="1004">
        <v>950</v>
      </c>
      <c r="H618" s="1005">
        <v>154.80000000000001</v>
      </c>
      <c r="I618" s="1005">
        <v>760</v>
      </c>
      <c r="J618" s="1005">
        <v>0.81630000000000003</v>
      </c>
      <c r="K618" s="1024">
        <f t="shared" ref="K618:K623" si="308">+(L618/(24*30*H618))</f>
        <v>0.43007105943152452</v>
      </c>
      <c r="L618" s="1005">
        <v>47934</v>
      </c>
      <c r="M618" s="1005">
        <f t="shared" si="284"/>
        <v>66874</v>
      </c>
      <c r="N618" s="1005">
        <f t="shared" si="285"/>
        <v>0</v>
      </c>
      <c r="O618" s="1005">
        <v>950</v>
      </c>
      <c r="P618" s="1005">
        <v>120.24</v>
      </c>
      <c r="Q618" s="1005">
        <v>760</v>
      </c>
      <c r="R618" s="1005">
        <v>0.81620000000000004</v>
      </c>
      <c r="S618" s="1024">
        <f t="shared" ref="S618:S623" si="309">+(T618/(24*31*P618))</f>
        <v>0.40252156976369841</v>
      </c>
      <c r="T618" s="1005">
        <v>36009</v>
      </c>
      <c r="U618" s="1005">
        <f t="shared" si="286"/>
        <v>53675</v>
      </c>
      <c r="V618" s="1005">
        <f t="shared" si="287"/>
        <v>0</v>
      </c>
      <c r="W618" s="1005">
        <v>950</v>
      </c>
      <c r="X618" s="1005">
        <v>66.959999999999994</v>
      </c>
      <c r="Y618" s="1005">
        <v>760</v>
      </c>
      <c r="Z618" s="1005">
        <v>0.74</v>
      </c>
      <c r="AA618" s="1024">
        <f t="shared" ref="AA618:AA625" si="310">+(AB618/(24*30*X618))</f>
        <v>0.53278076463560342</v>
      </c>
      <c r="AB618" s="1005">
        <v>25686</v>
      </c>
      <c r="AC618" s="1005">
        <f t="shared" si="288"/>
        <v>28927</v>
      </c>
      <c r="AD618" s="1005">
        <f t="shared" si="289"/>
        <v>0</v>
      </c>
      <c r="AE618" s="1005">
        <v>950</v>
      </c>
      <c r="AF618" s="1005">
        <v>48.24</v>
      </c>
      <c r="AG618" s="1005">
        <v>760</v>
      </c>
      <c r="AH618" s="1005">
        <v>0.65329999999999999</v>
      </c>
      <c r="AI618" s="1024">
        <f t="shared" ref="AI618:AI625" si="311">+(AJ618/(24*31*AF618))</f>
        <v>0.58527924891670668</v>
      </c>
      <c r="AJ618" s="1005">
        <v>21006</v>
      </c>
      <c r="AK618" s="1005">
        <f t="shared" si="290"/>
        <v>21534</v>
      </c>
      <c r="AL618" s="1005">
        <f t="shared" si="291"/>
        <v>0</v>
      </c>
      <c r="AM618" s="1005">
        <v>950</v>
      </c>
      <c r="AN618" s="1005">
        <v>7</v>
      </c>
      <c r="AO618" s="1005">
        <v>760</v>
      </c>
      <c r="AP618" s="1005">
        <v>0.40899999999999997</v>
      </c>
      <c r="AQ618" s="1024">
        <f t="shared" si="307"/>
        <v>3.8018433179723504E-2</v>
      </c>
      <c r="AR618" s="1005">
        <v>198</v>
      </c>
      <c r="AS618" s="1005">
        <f t="shared" si="292"/>
        <v>3125</v>
      </c>
      <c r="AT618" s="1005">
        <f t="shared" si="293"/>
        <v>0</v>
      </c>
      <c r="AU618" s="1005">
        <v>950</v>
      </c>
      <c r="AV618" s="1005">
        <v>0</v>
      </c>
      <c r="AW618" s="1005">
        <v>760</v>
      </c>
      <c r="AX618" s="1005">
        <v>0</v>
      </c>
      <c r="AY618" s="1024">
        <v>0</v>
      </c>
      <c r="AZ618" s="1005">
        <v>0</v>
      </c>
      <c r="BA618" s="1005">
        <f t="shared" si="294"/>
        <v>0</v>
      </c>
      <c r="BB618" s="1005">
        <f t="shared" si="295"/>
        <v>0</v>
      </c>
      <c r="BC618" s="1005">
        <v>950</v>
      </c>
      <c r="BD618" s="1005">
        <v>0</v>
      </c>
      <c r="BE618" s="1005">
        <v>760</v>
      </c>
      <c r="BF618" s="1005">
        <v>0</v>
      </c>
      <c r="BG618" s="1024">
        <v>0</v>
      </c>
      <c r="BH618" s="1005">
        <v>0</v>
      </c>
      <c r="BI618" s="1005">
        <f t="shared" si="296"/>
        <v>0</v>
      </c>
      <c r="BJ618" s="1005">
        <f t="shared" si="297"/>
        <v>0</v>
      </c>
    </row>
    <row r="619" spans="1:62">
      <c r="A619" s="569" t="s">
        <v>2954</v>
      </c>
      <c r="B619" s="1004">
        <v>613</v>
      </c>
      <c r="C619" s="1005" t="s">
        <v>2302</v>
      </c>
      <c r="D619" s="1005" t="s">
        <v>2202</v>
      </c>
      <c r="E619" s="1004" t="s">
        <v>1274</v>
      </c>
      <c r="F619" s="1005" t="s">
        <v>55</v>
      </c>
      <c r="G619" s="1004">
        <v>989</v>
      </c>
      <c r="H619" s="1005">
        <v>1293.5999999999999</v>
      </c>
      <c r="I619" s="1005">
        <v>1293.5999999999999</v>
      </c>
      <c r="J619" s="1005">
        <v>0.99219999999999997</v>
      </c>
      <c r="K619" s="1024">
        <f t="shared" si="308"/>
        <v>0.60477006459149318</v>
      </c>
      <c r="L619" s="1005">
        <v>563278</v>
      </c>
      <c r="M619" s="1005">
        <f t="shared" si="284"/>
        <v>558835</v>
      </c>
      <c r="N619" s="1005">
        <f t="shared" si="285"/>
        <v>4443</v>
      </c>
      <c r="O619" s="1005">
        <v>989</v>
      </c>
      <c r="P619" s="1005">
        <v>1442.4</v>
      </c>
      <c r="Q619" s="1005">
        <v>1442.4</v>
      </c>
      <c r="R619" s="1005">
        <v>0.98919999999999997</v>
      </c>
      <c r="S619" s="1024">
        <f t="shared" si="309"/>
        <v>0.49095108809093563</v>
      </c>
      <c r="T619" s="1005">
        <v>526862</v>
      </c>
      <c r="U619" s="1005">
        <f t="shared" si="286"/>
        <v>643887</v>
      </c>
      <c r="V619" s="1005">
        <f t="shared" si="287"/>
        <v>0</v>
      </c>
      <c r="W619" s="1005">
        <v>989</v>
      </c>
      <c r="X619" s="1005">
        <v>1459.2</v>
      </c>
      <c r="Y619" s="1005">
        <v>1459.2</v>
      </c>
      <c r="Z619" s="1005">
        <v>0.99580000000000002</v>
      </c>
      <c r="AA619" s="1024">
        <f t="shared" si="310"/>
        <v>0.66882728740253417</v>
      </c>
      <c r="AB619" s="1005">
        <v>702686</v>
      </c>
      <c r="AC619" s="1005">
        <f t="shared" si="288"/>
        <v>630374</v>
      </c>
      <c r="AD619" s="1005">
        <f t="shared" si="289"/>
        <v>72312</v>
      </c>
      <c r="AE619" s="1005">
        <v>989</v>
      </c>
      <c r="AF619" s="1005">
        <v>1548</v>
      </c>
      <c r="AG619" s="1005">
        <v>1548</v>
      </c>
      <c r="AH619" s="1005">
        <v>0.99870000000000003</v>
      </c>
      <c r="AI619" s="1024">
        <f t="shared" si="311"/>
        <v>0.63366622905726433</v>
      </c>
      <c r="AJ619" s="1005">
        <v>729801</v>
      </c>
      <c r="AK619" s="1005">
        <f t="shared" si="290"/>
        <v>691027</v>
      </c>
      <c r="AL619" s="1005">
        <f t="shared" si="291"/>
        <v>38774</v>
      </c>
      <c r="AM619" s="1005">
        <v>989</v>
      </c>
      <c r="AN619" s="1005">
        <v>1548</v>
      </c>
      <c r="AO619" s="1005">
        <v>1548</v>
      </c>
      <c r="AP619" s="1005">
        <v>0.99670000000000003</v>
      </c>
      <c r="AQ619" s="1024">
        <f t="shared" si="307"/>
        <v>0.46557820010558193</v>
      </c>
      <c r="AR619" s="1005">
        <v>536212</v>
      </c>
      <c r="AS619" s="1005">
        <f t="shared" si="292"/>
        <v>691027</v>
      </c>
      <c r="AT619" s="1005">
        <f t="shared" si="293"/>
        <v>0</v>
      </c>
      <c r="AU619" s="1005">
        <v>989</v>
      </c>
      <c r="AV619" s="1005">
        <v>1548</v>
      </c>
      <c r="AW619" s="1005">
        <v>1548</v>
      </c>
      <c r="AX619" s="1005">
        <v>0.99680000000000002</v>
      </c>
      <c r="AY619" s="1024">
        <f t="shared" ref="AY619:AY625" si="312">+(AZ619/(24*30*AV619))</f>
        <v>0.58146622882572496</v>
      </c>
      <c r="AZ619" s="1005">
        <v>648079</v>
      </c>
      <c r="BA619" s="1005">
        <f t="shared" si="294"/>
        <v>668736</v>
      </c>
      <c r="BB619" s="1005">
        <f t="shared" si="295"/>
        <v>0</v>
      </c>
      <c r="BC619" s="1005">
        <v>989</v>
      </c>
      <c r="BD619" s="1005">
        <v>1548</v>
      </c>
      <c r="BE619" s="1005">
        <v>1548</v>
      </c>
      <c r="BF619" s="1005">
        <v>0.99870000000000003</v>
      </c>
      <c r="BG619" s="1024">
        <f t="shared" ref="BG619:BG625" si="313">+(BH619/(24*31*BD619))</f>
        <v>0.52276784473896254</v>
      </c>
      <c r="BH619" s="1005">
        <v>602078</v>
      </c>
      <c r="BI619" s="1005">
        <f t="shared" si="296"/>
        <v>691027</v>
      </c>
      <c r="BJ619" s="1005">
        <f t="shared" si="297"/>
        <v>0</v>
      </c>
    </row>
    <row r="620" spans="1:62">
      <c r="A620" s="569" t="s">
        <v>2955</v>
      </c>
      <c r="B620" s="1004">
        <v>614</v>
      </c>
      <c r="C620" s="1005" t="s">
        <v>1791</v>
      </c>
      <c r="D620" s="1005" t="s">
        <v>2011</v>
      </c>
      <c r="E620" s="1004" t="s">
        <v>1274</v>
      </c>
      <c r="F620" s="1005" t="s">
        <v>55</v>
      </c>
      <c r="G620" s="1004">
        <v>1000</v>
      </c>
      <c r="H620" s="1005">
        <v>711</v>
      </c>
      <c r="I620" s="1005">
        <v>800</v>
      </c>
      <c r="J620" s="1005">
        <v>0.99980000000000002</v>
      </c>
      <c r="K620" s="1024">
        <f t="shared" si="308"/>
        <v>0.74384669479606191</v>
      </c>
      <c r="L620" s="1005">
        <v>380790</v>
      </c>
      <c r="M620" s="1005">
        <f t="shared" si="284"/>
        <v>307152</v>
      </c>
      <c r="N620" s="1005">
        <f t="shared" si="285"/>
        <v>73638</v>
      </c>
      <c r="O620" s="1005">
        <v>1000</v>
      </c>
      <c r="P620" s="1005">
        <v>753.6</v>
      </c>
      <c r="Q620" s="1005">
        <v>800</v>
      </c>
      <c r="R620" s="1005">
        <v>0.99970000000000003</v>
      </c>
      <c r="S620" s="1024">
        <f t="shared" si="309"/>
        <v>0.75270422402575166</v>
      </c>
      <c r="T620" s="1005">
        <v>422025</v>
      </c>
      <c r="U620" s="1005">
        <f t="shared" si="286"/>
        <v>336407</v>
      </c>
      <c r="V620" s="1005">
        <f t="shared" si="287"/>
        <v>85618</v>
      </c>
      <c r="W620" s="1005">
        <v>1000</v>
      </c>
      <c r="X620" s="1005">
        <v>713.4</v>
      </c>
      <c r="Y620" s="1005">
        <v>800</v>
      </c>
      <c r="Z620" s="1005">
        <v>0.99970000000000003</v>
      </c>
      <c r="AA620" s="1024">
        <f t="shared" si="310"/>
        <v>0.78243271656854496</v>
      </c>
      <c r="AB620" s="1005">
        <v>401895</v>
      </c>
      <c r="AC620" s="1005">
        <f t="shared" si="288"/>
        <v>308189</v>
      </c>
      <c r="AD620" s="1005">
        <f t="shared" si="289"/>
        <v>93706</v>
      </c>
      <c r="AE620" s="1005">
        <v>1000</v>
      </c>
      <c r="AF620" s="1005">
        <v>687.6</v>
      </c>
      <c r="AG620" s="1005">
        <v>800</v>
      </c>
      <c r="AH620" s="1005">
        <v>0.99970000000000003</v>
      </c>
      <c r="AI620" s="1024">
        <f t="shared" si="311"/>
        <v>0.75791126373798212</v>
      </c>
      <c r="AJ620" s="1005">
        <v>387728</v>
      </c>
      <c r="AK620" s="1005">
        <f t="shared" si="290"/>
        <v>306945</v>
      </c>
      <c r="AL620" s="1005">
        <f t="shared" si="291"/>
        <v>80783</v>
      </c>
      <c r="AM620" s="1005">
        <v>1000</v>
      </c>
      <c r="AN620" s="1005">
        <v>694.2</v>
      </c>
      <c r="AO620" s="1005">
        <v>800</v>
      </c>
      <c r="AP620" s="1005">
        <v>0.99960000000000004</v>
      </c>
      <c r="AQ620" s="1024">
        <f t="shared" si="307"/>
        <v>0.40903430265517976</v>
      </c>
      <c r="AR620" s="1005">
        <v>211260</v>
      </c>
      <c r="AS620" s="1005">
        <f t="shared" si="292"/>
        <v>309891</v>
      </c>
      <c r="AT620" s="1005">
        <f t="shared" si="293"/>
        <v>0</v>
      </c>
      <c r="AU620" s="1005">
        <v>1000</v>
      </c>
      <c r="AV620" s="1005">
        <v>739.8</v>
      </c>
      <c r="AW620" s="1005">
        <v>800</v>
      </c>
      <c r="AX620" s="1005">
        <v>0.99639999999999995</v>
      </c>
      <c r="AY620" s="1024">
        <f t="shared" si="312"/>
        <v>0.38906911777958009</v>
      </c>
      <c r="AZ620" s="1005">
        <v>207240</v>
      </c>
      <c r="BA620" s="1005">
        <f t="shared" si="294"/>
        <v>319594</v>
      </c>
      <c r="BB620" s="1005">
        <f t="shared" si="295"/>
        <v>0</v>
      </c>
      <c r="BC620" s="1005">
        <v>1000</v>
      </c>
      <c r="BD620" s="1005">
        <v>769.2</v>
      </c>
      <c r="BE620" s="1005">
        <v>800</v>
      </c>
      <c r="BF620" s="1005">
        <v>0.99770000000000003</v>
      </c>
      <c r="BG620" s="1024">
        <f t="shared" si="313"/>
        <v>0.58765670519293889</v>
      </c>
      <c r="BH620" s="1005">
        <v>336307</v>
      </c>
      <c r="BI620" s="1005">
        <f t="shared" si="296"/>
        <v>343371</v>
      </c>
      <c r="BJ620" s="1005">
        <f t="shared" si="297"/>
        <v>0</v>
      </c>
    </row>
    <row r="621" spans="1:62">
      <c r="A621" s="569" t="s">
        <v>2956</v>
      </c>
      <c r="B621" s="1004">
        <v>615</v>
      </c>
      <c r="C621" s="1005" t="s">
        <v>1726</v>
      </c>
      <c r="D621" s="1005" t="s">
        <v>2202</v>
      </c>
      <c r="E621" s="1004" t="s">
        <v>1274</v>
      </c>
      <c r="F621" s="1005" t="s">
        <v>55</v>
      </c>
      <c r="G621" s="1004">
        <v>1000</v>
      </c>
      <c r="H621" s="1005">
        <v>749.28</v>
      </c>
      <c r="I621" s="1005">
        <v>1000</v>
      </c>
      <c r="J621" s="1005">
        <v>0.98670000000000002</v>
      </c>
      <c r="K621" s="1024">
        <f t="shared" si="308"/>
        <v>0.43667476332835081</v>
      </c>
      <c r="L621" s="1005">
        <v>235578</v>
      </c>
      <c r="M621" s="1005">
        <f t="shared" si="284"/>
        <v>323689</v>
      </c>
      <c r="N621" s="1005">
        <f t="shared" si="285"/>
        <v>0</v>
      </c>
      <c r="O621" s="1005">
        <v>1000</v>
      </c>
      <c r="P621" s="1005">
        <v>832.32</v>
      </c>
      <c r="Q621" s="1005">
        <v>1000</v>
      </c>
      <c r="R621" s="1005">
        <v>0.99270000000000003</v>
      </c>
      <c r="S621" s="1024">
        <f t="shared" si="309"/>
        <v>0.52785800436556651</v>
      </c>
      <c r="T621" s="1005">
        <v>326874</v>
      </c>
      <c r="U621" s="1005">
        <f t="shared" si="286"/>
        <v>371548</v>
      </c>
      <c r="V621" s="1005">
        <f t="shared" si="287"/>
        <v>0</v>
      </c>
      <c r="W621" s="1005">
        <v>1000</v>
      </c>
      <c r="X621" s="1005">
        <v>895.2</v>
      </c>
      <c r="Y621" s="1005">
        <v>1000</v>
      </c>
      <c r="Z621" s="1005">
        <v>0.99280000000000002</v>
      </c>
      <c r="AA621" s="1024">
        <f t="shared" si="310"/>
        <v>0.55041703902293715</v>
      </c>
      <c r="AB621" s="1005">
        <v>354768</v>
      </c>
      <c r="AC621" s="1005">
        <f t="shared" si="288"/>
        <v>386726</v>
      </c>
      <c r="AD621" s="1005">
        <f t="shared" si="289"/>
        <v>0</v>
      </c>
      <c r="AE621" s="1005">
        <v>1000</v>
      </c>
      <c r="AF621" s="1005">
        <v>856.08</v>
      </c>
      <c r="AG621" s="1005">
        <v>1000</v>
      </c>
      <c r="AH621" s="1005">
        <v>0.99570000000000003</v>
      </c>
      <c r="AI621" s="1024">
        <f t="shared" si="311"/>
        <v>0.57378003563127955</v>
      </c>
      <c r="AJ621" s="1005">
        <v>365454</v>
      </c>
      <c r="AK621" s="1005">
        <f t="shared" si="290"/>
        <v>382154</v>
      </c>
      <c r="AL621" s="1005">
        <f t="shared" si="291"/>
        <v>0</v>
      </c>
      <c r="AM621" s="1005">
        <v>1000</v>
      </c>
      <c r="AN621" s="1005">
        <v>898.56</v>
      </c>
      <c r="AO621" s="1005">
        <v>1000</v>
      </c>
      <c r="AP621" s="1005">
        <v>0.99260000000000004</v>
      </c>
      <c r="AQ621" s="1024">
        <f t="shared" si="307"/>
        <v>0.4976510804383788</v>
      </c>
      <c r="AR621" s="1005">
        <v>332694</v>
      </c>
      <c r="AS621" s="1005">
        <f t="shared" si="292"/>
        <v>401117</v>
      </c>
      <c r="AT621" s="1005">
        <f t="shared" si="293"/>
        <v>0</v>
      </c>
      <c r="AU621" s="1005">
        <v>1000</v>
      </c>
      <c r="AV621" s="1005">
        <v>851.76</v>
      </c>
      <c r="AW621" s="1005">
        <v>1000</v>
      </c>
      <c r="AX621" s="1005">
        <v>0.99590000000000001</v>
      </c>
      <c r="AY621" s="1024">
        <f t="shared" si="312"/>
        <v>0.50985606274067818</v>
      </c>
      <c r="AZ621" s="1005">
        <v>312678</v>
      </c>
      <c r="BA621" s="1005">
        <f t="shared" si="294"/>
        <v>367960</v>
      </c>
      <c r="BB621" s="1005">
        <f t="shared" si="295"/>
        <v>0</v>
      </c>
      <c r="BC621" s="1005">
        <v>1000</v>
      </c>
      <c r="BD621" s="1005">
        <v>784.8</v>
      </c>
      <c r="BE621" s="1005">
        <v>1000</v>
      </c>
      <c r="BF621" s="1005">
        <v>0.99670000000000003</v>
      </c>
      <c r="BG621" s="1024">
        <f t="shared" si="313"/>
        <v>0.5531098944460886</v>
      </c>
      <c r="BH621" s="1005">
        <v>322956</v>
      </c>
      <c r="BI621" s="1005">
        <f t="shared" si="296"/>
        <v>350335</v>
      </c>
      <c r="BJ621" s="1005">
        <f t="shared" si="297"/>
        <v>0</v>
      </c>
    </row>
    <row r="622" spans="1:62">
      <c r="A622" s="569" t="s">
        <v>2957</v>
      </c>
      <c r="B622" s="1004">
        <v>616</v>
      </c>
      <c r="C622" s="1005" t="s">
        <v>1780</v>
      </c>
      <c r="D622" s="1005" t="s">
        <v>2011</v>
      </c>
      <c r="E622" s="1004" t="s">
        <v>1274</v>
      </c>
      <c r="F622" s="1005" t="s">
        <v>55</v>
      </c>
      <c r="G622" s="1004">
        <v>1000</v>
      </c>
      <c r="H622" s="1005">
        <v>890.88</v>
      </c>
      <c r="I622" s="1005">
        <v>890.88</v>
      </c>
      <c r="J622" s="1005">
        <v>0.99350000000000005</v>
      </c>
      <c r="K622" s="1024">
        <f t="shared" si="308"/>
        <v>0.71699705160440619</v>
      </c>
      <c r="L622" s="1005">
        <v>459906</v>
      </c>
      <c r="M622" s="1005">
        <f t="shared" si="284"/>
        <v>384860</v>
      </c>
      <c r="N622" s="1005">
        <f t="shared" si="285"/>
        <v>75046</v>
      </c>
      <c r="O622" s="1005">
        <v>1000</v>
      </c>
      <c r="P622" s="1005">
        <v>859.68</v>
      </c>
      <c r="Q622" s="1005">
        <v>859.68</v>
      </c>
      <c r="R622" s="1005">
        <v>0.99490000000000001</v>
      </c>
      <c r="S622" s="1024">
        <f t="shared" si="309"/>
        <v>0.56822531114353136</v>
      </c>
      <c r="T622" s="1005">
        <v>363438</v>
      </c>
      <c r="U622" s="1005">
        <f t="shared" si="286"/>
        <v>383761</v>
      </c>
      <c r="V622" s="1005">
        <f t="shared" si="287"/>
        <v>0</v>
      </c>
      <c r="W622" s="1005">
        <v>1000</v>
      </c>
      <c r="X622" s="1005">
        <v>812.16</v>
      </c>
      <c r="Y622" s="1005">
        <v>812.16</v>
      </c>
      <c r="Z622" s="1005">
        <v>0.99480000000000002</v>
      </c>
      <c r="AA622" s="1024">
        <f t="shared" si="310"/>
        <v>0.57842666469661153</v>
      </c>
      <c r="AB622" s="1005">
        <v>338238</v>
      </c>
      <c r="AC622" s="1005">
        <f t="shared" si="288"/>
        <v>350853</v>
      </c>
      <c r="AD622" s="1005">
        <f t="shared" si="289"/>
        <v>0</v>
      </c>
      <c r="AE622" s="1005">
        <v>1000</v>
      </c>
      <c r="AF622" s="1005">
        <v>794.88</v>
      </c>
      <c r="AG622" s="1005">
        <v>800</v>
      </c>
      <c r="AH622" s="1005">
        <v>0.99580000000000002</v>
      </c>
      <c r="AI622" s="1024">
        <f t="shared" si="311"/>
        <v>0.43899911043582152</v>
      </c>
      <c r="AJ622" s="1005">
        <v>259620</v>
      </c>
      <c r="AK622" s="1005">
        <f t="shared" si="290"/>
        <v>354834</v>
      </c>
      <c r="AL622" s="1005">
        <f t="shared" si="291"/>
        <v>0</v>
      </c>
      <c r="AM622" s="1005">
        <v>1000</v>
      </c>
      <c r="AN622" s="1005">
        <v>780</v>
      </c>
      <c r="AO622" s="1005">
        <v>800</v>
      </c>
      <c r="AP622" s="1005">
        <v>0.99529999999999996</v>
      </c>
      <c r="AQ622" s="1024">
        <f t="shared" si="307"/>
        <v>0.69111869313482222</v>
      </c>
      <c r="AR622" s="1005">
        <v>401070</v>
      </c>
      <c r="AS622" s="1005">
        <f t="shared" si="292"/>
        <v>348192</v>
      </c>
      <c r="AT622" s="1005">
        <f t="shared" si="293"/>
        <v>52878</v>
      </c>
      <c r="AU622" s="1005">
        <v>1000</v>
      </c>
      <c r="AV622" s="1005">
        <v>746.88</v>
      </c>
      <c r="AW622" s="1005">
        <v>800</v>
      </c>
      <c r="AX622" s="1005">
        <v>0.99690000000000001</v>
      </c>
      <c r="AY622" s="1024">
        <f t="shared" si="312"/>
        <v>0.3345026421022565</v>
      </c>
      <c r="AZ622" s="1005">
        <v>179880</v>
      </c>
      <c r="BA622" s="1005">
        <f t="shared" si="294"/>
        <v>322652</v>
      </c>
      <c r="BB622" s="1005">
        <f t="shared" si="295"/>
        <v>0</v>
      </c>
      <c r="BC622" s="1005">
        <v>1000</v>
      </c>
      <c r="BD622" s="1005">
        <v>739.68</v>
      </c>
      <c r="BE622" s="1005">
        <v>800</v>
      </c>
      <c r="BF622" s="1005">
        <v>0.998</v>
      </c>
      <c r="BG622" s="1024">
        <f t="shared" si="313"/>
        <v>0.22711434063902092</v>
      </c>
      <c r="BH622" s="1005">
        <v>124986</v>
      </c>
      <c r="BI622" s="1005">
        <f t="shared" si="296"/>
        <v>330193</v>
      </c>
      <c r="BJ622" s="1005">
        <f t="shared" si="297"/>
        <v>0</v>
      </c>
    </row>
    <row r="623" spans="1:62">
      <c r="A623" s="569" t="s">
        <v>2958</v>
      </c>
      <c r="B623" s="1004">
        <v>617</v>
      </c>
      <c r="C623" s="1005" t="s">
        <v>2206</v>
      </c>
      <c r="D623" s="1005" t="s">
        <v>2011</v>
      </c>
      <c r="E623" s="1004" t="s">
        <v>1274</v>
      </c>
      <c r="F623" s="1005" t="s">
        <v>55</v>
      </c>
      <c r="G623" s="1004">
        <v>1000</v>
      </c>
      <c r="H623" s="1005">
        <v>901.44</v>
      </c>
      <c r="I623" s="1005">
        <v>901.44</v>
      </c>
      <c r="J623" s="1005">
        <v>0.87070000000000003</v>
      </c>
      <c r="K623" s="1024">
        <f t="shared" si="308"/>
        <v>0.42272641551295703</v>
      </c>
      <c r="L623" s="1005">
        <v>274365</v>
      </c>
      <c r="M623" s="1005">
        <f t="shared" si="284"/>
        <v>389422</v>
      </c>
      <c r="N623" s="1005">
        <f t="shared" si="285"/>
        <v>0</v>
      </c>
      <c r="O623" s="1005">
        <v>1000</v>
      </c>
      <c r="P623" s="1005">
        <v>822.96</v>
      </c>
      <c r="Q623" s="1005">
        <v>822.96</v>
      </c>
      <c r="R623" s="1005">
        <v>0.92689999999999995</v>
      </c>
      <c r="S623" s="1024">
        <f t="shared" si="309"/>
        <v>0.6156131525226014</v>
      </c>
      <c r="T623" s="1005">
        <v>376929</v>
      </c>
      <c r="U623" s="1005">
        <f t="shared" si="286"/>
        <v>367369</v>
      </c>
      <c r="V623" s="1005">
        <f t="shared" si="287"/>
        <v>9560</v>
      </c>
      <c r="W623" s="1005">
        <v>1000</v>
      </c>
      <c r="X623" s="1005">
        <v>892.08</v>
      </c>
      <c r="Y623" s="1005">
        <v>892.08</v>
      </c>
      <c r="Z623" s="1005">
        <v>0.90310000000000001</v>
      </c>
      <c r="AA623" s="1024">
        <f t="shared" si="310"/>
        <v>0.49579353869608106</v>
      </c>
      <c r="AB623" s="1005">
        <v>318447</v>
      </c>
      <c r="AC623" s="1005">
        <f t="shared" si="288"/>
        <v>385379</v>
      </c>
      <c r="AD623" s="1005">
        <f t="shared" si="289"/>
        <v>0</v>
      </c>
      <c r="AE623" s="1005">
        <v>1000</v>
      </c>
      <c r="AF623" s="1005">
        <v>680.4</v>
      </c>
      <c r="AG623" s="1005">
        <v>800</v>
      </c>
      <c r="AH623" s="1005">
        <v>0.9274</v>
      </c>
      <c r="AI623" s="1024">
        <f t="shared" si="311"/>
        <v>0.38473573419809981</v>
      </c>
      <c r="AJ623" s="1005">
        <v>194760</v>
      </c>
      <c r="AK623" s="1005">
        <f t="shared" si="290"/>
        <v>303731</v>
      </c>
      <c r="AL623" s="1005">
        <f t="shared" si="291"/>
        <v>0</v>
      </c>
      <c r="AM623" s="1005">
        <v>1000</v>
      </c>
      <c r="AN623" s="1005">
        <v>702</v>
      </c>
      <c r="AO623" s="1005">
        <v>800</v>
      </c>
      <c r="AP623" s="1005">
        <v>0.90510000000000002</v>
      </c>
      <c r="AQ623" s="1024">
        <f t="shared" si="307"/>
        <v>0.35545905707196029</v>
      </c>
      <c r="AR623" s="1005">
        <v>185652</v>
      </c>
      <c r="AS623" s="1005">
        <f t="shared" si="292"/>
        <v>313373</v>
      </c>
      <c r="AT623" s="1005">
        <f t="shared" si="293"/>
        <v>0</v>
      </c>
      <c r="AU623" s="1005">
        <v>1000</v>
      </c>
      <c r="AV623" s="1005">
        <v>896.4</v>
      </c>
      <c r="AW623" s="1005">
        <v>896.4</v>
      </c>
      <c r="AX623" s="1005">
        <v>0.87749999999999995</v>
      </c>
      <c r="AY623" s="1024">
        <f t="shared" si="312"/>
        <v>0.59520644305617532</v>
      </c>
      <c r="AZ623" s="1005">
        <v>384151</v>
      </c>
      <c r="BA623" s="1005">
        <f t="shared" si="294"/>
        <v>387245</v>
      </c>
      <c r="BB623" s="1005">
        <f t="shared" si="295"/>
        <v>0</v>
      </c>
      <c r="BC623" s="1005">
        <v>1000</v>
      </c>
      <c r="BD623" s="1005">
        <v>994.8</v>
      </c>
      <c r="BE623" s="1005">
        <v>994.8</v>
      </c>
      <c r="BF623" s="1005">
        <v>0.87339999999999995</v>
      </c>
      <c r="BG623" s="1024">
        <f t="shared" si="313"/>
        <v>0.40476607390689651</v>
      </c>
      <c r="BH623" s="1005">
        <v>299580</v>
      </c>
      <c r="BI623" s="1005">
        <f t="shared" si="296"/>
        <v>444079</v>
      </c>
      <c r="BJ623" s="1005">
        <f t="shared" si="297"/>
        <v>0</v>
      </c>
    </row>
    <row r="624" spans="1:62">
      <c r="A624" s="569" t="s">
        <v>2959</v>
      </c>
      <c r="B624" s="1004">
        <v>618</v>
      </c>
      <c r="C624" s="1005" t="s">
        <v>2208</v>
      </c>
      <c r="D624" s="1005" t="s">
        <v>2011</v>
      </c>
      <c r="E624" s="1004" t="s">
        <v>1274</v>
      </c>
      <c r="F624" s="1005" t="s">
        <v>55</v>
      </c>
      <c r="G624" s="1004"/>
      <c r="H624" s="1005"/>
      <c r="I624" s="1005"/>
      <c r="J624" s="1005"/>
      <c r="K624" s="1024">
        <v>0</v>
      </c>
      <c r="L624" s="1005"/>
      <c r="M624" s="1005">
        <f t="shared" si="284"/>
        <v>0</v>
      </c>
      <c r="N624" s="1005">
        <f t="shared" si="285"/>
        <v>0</v>
      </c>
      <c r="O624" s="1005"/>
      <c r="P624" s="1005"/>
      <c r="Q624" s="1005"/>
      <c r="R624" s="1005"/>
      <c r="S624" s="1024">
        <v>0</v>
      </c>
      <c r="T624" s="1005"/>
      <c r="U624" s="1005">
        <f t="shared" si="286"/>
        <v>0</v>
      </c>
      <c r="V624" s="1005">
        <f t="shared" si="287"/>
        <v>0</v>
      </c>
      <c r="W624" s="1005">
        <v>1000</v>
      </c>
      <c r="X624" s="1005">
        <v>39.6</v>
      </c>
      <c r="Y624" s="1005">
        <v>800</v>
      </c>
      <c r="Z624" s="1005">
        <v>0.877</v>
      </c>
      <c r="AA624" s="1024">
        <f t="shared" si="310"/>
        <v>6.418350168350169E-2</v>
      </c>
      <c r="AB624" s="1005">
        <v>1830</v>
      </c>
      <c r="AC624" s="1005">
        <f t="shared" si="288"/>
        <v>17107</v>
      </c>
      <c r="AD624" s="1005">
        <f t="shared" si="289"/>
        <v>0</v>
      </c>
      <c r="AE624" s="1005">
        <v>1000</v>
      </c>
      <c r="AF624" s="1005">
        <v>120</v>
      </c>
      <c r="AG624" s="1005">
        <v>800</v>
      </c>
      <c r="AH624" s="1005">
        <v>0.92349999999999999</v>
      </c>
      <c r="AI624" s="1024">
        <f t="shared" si="311"/>
        <v>0.23084677419354838</v>
      </c>
      <c r="AJ624" s="1005">
        <v>20610</v>
      </c>
      <c r="AK624" s="1005">
        <f t="shared" si="290"/>
        <v>53568</v>
      </c>
      <c r="AL624" s="1005">
        <f t="shared" si="291"/>
        <v>0</v>
      </c>
      <c r="AM624" s="1005">
        <v>1000</v>
      </c>
      <c r="AN624" s="1005">
        <v>142.80000000000001</v>
      </c>
      <c r="AO624" s="1005">
        <v>800</v>
      </c>
      <c r="AP624" s="1005">
        <v>0.94750000000000001</v>
      </c>
      <c r="AQ624" s="1024">
        <f t="shared" si="307"/>
        <v>0.19935393512243604</v>
      </c>
      <c r="AR624" s="1005">
        <v>21180</v>
      </c>
      <c r="AS624" s="1005">
        <f t="shared" si="292"/>
        <v>63746</v>
      </c>
      <c r="AT624" s="1005">
        <f t="shared" si="293"/>
        <v>0</v>
      </c>
      <c r="AU624" s="1005">
        <v>1000</v>
      </c>
      <c r="AV624" s="1005">
        <v>114</v>
      </c>
      <c r="AW624" s="1005">
        <v>800</v>
      </c>
      <c r="AX624" s="1005">
        <v>0.95450000000000002</v>
      </c>
      <c r="AY624" s="1024">
        <f t="shared" si="312"/>
        <v>0.30994152046783624</v>
      </c>
      <c r="AZ624" s="1005">
        <v>25440</v>
      </c>
      <c r="BA624" s="1005">
        <f t="shared" si="294"/>
        <v>49248</v>
      </c>
      <c r="BB624" s="1005">
        <f t="shared" si="295"/>
        <v>0</v>
      </c>
      <c r="BC624" s="1005">
        <v>1000</v>
      </c>
      <c r="BD624" s="1005">
        <v>146.4</v>
      </c>
      <c r="BE624" s="1005">
        <v>800</v>
      </c>
      <c r="BF624" s="1005">
        <v>0.9476</v>
      </c>
      <c r="BG624" s="1024">
        <f t="shared" si="313"/>
        <v>0.21056429578706151</v>
      </c>
      <c r="BH624" s="1005">
        <v>22935</v>
      </c>
      <c r="BI624" s="1005">
        <f t="shared" si="296"/>
        <v>65353</v>
      </c>
      <c r="BJ624" s="1005">
        <f t="shared" si="297"/>
        <v>0</v>
      </c>
    </row>
    <row r="625" spans="1:62" s="811" customFormat="1" ht="15">
      <c r="B625" s="1007">
        <f>+B624</f>
        <v>618</v>
      </c>
      <c r="C625" s="1008" t="s">
        <v>1345</v>
      </c>
      <c r="D625" s="1009"/>
      <c r="E625" s="1007"/>
      <c r="F625" s="1009"/>
      <c r="G625" s="1007">
        <f>SUM(G7:G624)</f>
        <v>168407.83000000002</v>
      </c>
      <c r="H625" s="1009">
        <f>SUM(H7:H624)</f>
        <v>108885.76000000002</v>
      </c>
      <c r="I625" s="1009">
        <f>SUM(I7:I624)</f>
        <v>158533.05200000008</v>
      </c>
      <c r="J625" s="1009">
        <f>ROUND(AVERAGE(J7:J624),4)</f>
        <v>0.87309999999999999</v>
      </c>
      <c r="K625" s="1010">
        <f>+(L625/(24*30*H625))</f>
        <v>0.41674276579212716</v>
      </c>
      <c r="L625" s="1009">
        <f t="shared" ref="L625:Q625" si="314">SUM(L7:L624)</f>
        <v>32671694</v>
      </c>
      <c r="M625" s="1009">
        <f t="shared" si="314"/>
        <v>47038650</v>
      </c>
      <c r="N625" s="1009">
        <f t="shared" si="314"/>
        <v>1491200</v>
      </c>
      <c r="O625" s="1009">
        <f t="shared" si="314"/>
        <v>171848.83000000002</v>
      </c>
      <c r="P625" s="1009">
        <f t="shared" si="314"/>
        <v>114876.49999999996</v>
      </c>
      <c r="Q625" s="1009">
        <f t="shared" si="314"/>
        <v>162366.35400000002</v>
      </c>
      <c r="R625" s="1009">
        <f>ROUND(AVERAGE(R7:R624),4)</f>
        <v>0.87080000000000002</v>
      </c>
      <c r="S625" s="1010">
        <f>+(T625/(24*31*P625))</f>
        <v>0.39827360883911389</v>
      </c>
      <c r="T625" s="1009">
        <f t="shared" ref="T625:Y625" si="315">SUM(T7:T624)</f>
        <v>34039695</v>
      </c>
      <c r="U625" s="1009">
        <f t="shared" si="315"/>
        <v>51280855</v>
      </c>
      <c r="V625" s="1009">
        <f t="shared" si="315"/>
        <v>849429</v>
      </c>
      <c r="W625" s="1009">
        <f t="shared" si="315"/>
        <v>173868.83000000002</v>
      </c>
      <c r="X625" s="1009">
        <f t="shared" si="315"/>
        <v>109635.30000000006</v>
      </c>
      <c r="Y625" s="1009">
        <f t="shared" si="315"/>
        <v>159806.88200000007</v>
      </c>
      <c r="Z625" s="1009">
        <f>ROUND(AVERAGE(Z7:Z624),4)</f>
        <v>0.86809999999999998</v>
      </c>
      <c r="AA625" s="1010">
        <f t="shared" si="310"/>
        <v>0.40292516035741505</v>
      </c>
      <c r="AB625" s="1009">
        <f t="shared" ref="AB625:AG625" si="316">SUM(AB7:AB624)</f>
        <v>31805871</v>
      </c>
      <c r="AC625" s="1009">
        <f t="shared" si="316"/>
        <v>47362445</v>
      </c>
      <c r="AD625" s="1009">
        <f t="shared" si="316"/>
        <v>1541380</v>
      </c>
      <c r="AE625" s="1009">
        <f t="shared" si="316"/>
        <v>175603.83000000002</v>
      </c>
      <c r="AF625" s="1009">
        <f t="shared" si="316"/>
        <v>107270.16999999998</v>
      </c>
      <c r="AG625" s="1009">
        <f t="shared" si="316"/>
        <v>160470.90199999997</v>
      </c>
      <c r="AH625" s="1009">
        <f>ROUND(AVERAGE(AH7:AH624),4)</f>
        <v>0.85399999999999998</v>
      </c>
      <c r="AI625" s="1010">
        <f t="shared" si="311"/>
        <v>0.36708715334455072</v>
      </c>
      <c r="AJ625" s="1009">
        <f t="shared" ref="AJ625:AO625" si="317">SUM(AJ7:AJ624)</f>
        <v>29296861</v>
      </c>
      <c r="AK625" s="1009">
        <f t="shared" si="317"/>
        <v>47885414</v>
      </c>
      <c r="AL625" s="1009">
        <f t="shared" si="317"/>
        <v>782572</v>
      </c>
      <c r="AM625" s="1009">
        <f t="shared" si="317"/>
        <v>176580.83000000002</v>
      </c>
      <c r="AN625" s="1009">
        <f t="shared" si="317"/>
        <v>95139.629999999976</v>
      </c>
      <c r="AO625" s="1009">
        <f t="shared" si="317"/>
        <v>156159.67199999999</v>
      </c>
      <c r="AP625" s="1009">
        <f>ROUND(AVERAGE(AP7:AP624),4)</f>
        <v>0.83560000000000001</v>
      </c>
      <c r="AQ625" s="1010">
        <f t="shared" si="307"/>
        <v>0.38281720630605148</v>
      </c>
      <c r="AR625" s="1009">
        <f t="shared" ref="AR625:AW625" si="318">SUM(AR7:AR624)</f>
        <v>27097289</v>
      </c>
      <c r="AS625" s="1009">
        <f t="shared" si="318"/>
        <v>42470333</v>
      </c>
      <c r="AT625" s="1009">
        <f t="shared" si="318"/>
        <v>1566175</v>
      </c>
      <c r="AU625" s="1009">
        <f t="shared" si="318"/>
        <v>178108.83000000002</v>
      </c>
      <c r="AV625" s="1009">
        <f t="shared" si="318"/>
        <v>99477.170000000042</v>
      </c>
      <c r="AW625" s="1009">
        <f t="shared" si="318"/>
        <v>158702.79199999999</v>
      </c>
      <c r="AX625" s="1009">
        <f>ROUND(AVERAGE(AX7:AX624),4)</f>
        <v>0.8407</v>
      </c>
      <c r="AY625" s="1010">
        <f t="shared" si="312"/>
        <v>0.36459038234043478</v>
      </c>
      <c r="AZ625" s="1009">
        <f t="shared" ref="AZ625:BE625" si="319">SUM(AZ7:AZ624)</f>
        <v>26113262</v>
      </c>
      <c r="BA625" s="1009">
        <f t="shared" si="319"/>
        <v>42974146</v>
      </c>
      <c r="BB625" s="1009">
        <f t="shared" si="319"/>
        <v>648027</v>
      </c>
      <c r="BC625" s="1009">
        <f t="shared" si="319"/>
        <v>179946.83000000002</v>
      </c>
      <c r="BD625" s="1009">
        <f t="shared" si="319"/>
        <v>95467.11</v>
      </c>
      <c r="BE625" s="1009">
        <f t="shared" si="319"/>
        <v>158918.0720000001</v>
      </c>
      <c r="BF625" s="1009">
        <f>ROUND(AVERAGE(BF7:BF624),4)</f>
        <v>0.82469999999999999</v>
      </c>
      <c r="BG625" s="1010">
        <f t="shared" si="313"/>
        <v>0.35812268929103447</v>
      </c>
      <c r="BH625" s="1009">
        <f>SUM(BH7:BH624)</f>
        <v>25436570</v>
      </c>
      <c r="BI625" s="1009">
        <f>SUM(BI7:BI624)</f>
        <v>42616519</v>
      </c>
      <c r="BJ625" s="1009">
        <f>SUM(BJ7:BJ624)</f>
        <v>580855</v>
      </c>
    </row>
    <row r="626" spans="1:62" ht="22.5" customHeight="1">
      <c r="B626" s="1004"/>
      <c r="C626" s="1786" t="s">
        <v>1382</v>
      </c>
      <c r="D626" s="1787"/>
      <c r="E626" s="1004"/>
      <c r="F626" s="1005"/>
      <c r="G626" s="1004"/>
      <c r="H626" s="1005"/>
      <c r="I626" s="1005"/>
      <c r="J626" s="1005"/>
      <c r="K626" s="1024"/>
      <c r="L626" s="1005"/>
      <c r="M626" s="1005"/>
      <c r="N626" s="1005"/>
      <c r="O626" s="1005"/>
      <c r="P626" s="1005"/>
      <c r="Q626" s="1005"/>
      <c r="R626" s="1005"/>
      <c r="S626" s="1024"/>
      <c r="T626" s="1005"/>
      <c r="U626" s="1005"/>
      <c r="V626" s="1005"/>
      <c r="W626" s="1005"/>
      <c r="X626" s="1005"/>
      <c r="Y626" s="1005"/>
      <c r="Z626" s="1005"/>
      <c r="AA626" s="1024"/>
      <c r="AB626" s="1005"/>
      <c r="AC626" s="1005"/>
      <c r="AD626" s="1005"/>
      <c r="AE626" s="1005"/>
      <c r="AF626" s="1005"/>
      <c r="AG626" s="1005"/>
      <c r="AH626" s="1005"/>
      <c r="AI626" s="1024"/>
      <c r="AJ626" s="1005"/>
      <c r="AK626" s="1005"/>
      <c r="AL626" s="1005"/>
      <c r="AM626" s="1005"/>
      <c r="AN626" s="1005"/>
      <c r="AO626" s="1005"/>
      <c r="AP626" s="1005"/>
      <c r="AQ626" s="1024"/>
      <c r="AR626" s="1005"/>
      <c r="AS626" s="1005"/>
      <c r="AT626" s="1005"/>
      <c r="AU626" s="1005"/>
      <c r="AV626" s="1005"/>
      <c r="AW626" s="1005"/>
      <c r="AX626" s="1005"/>
      <c r="AY626" s="1024"/>
      <c r="AZ626" s="1005"/>
      <c r="BA626" s="1005"/>
      <c r="BB626" s="1005"/>
      <c r="BC626" s="1005"/>
      <c r="BD626" s="1005"/>
      <c r="BE626" s="1005"/>
      <c r="BF626" s="1005"/>
      <c r="BG626" s="1024"/>
      <c r="BH626" s="1005"/>
      <c r="BI626" s="1005"/>
      <c r="BJ626" s="1005"/>
    </row>
    <row r="627" spans="1:62">
      <c r="A627" s="569" t="s">
        <v>2960</v>
      </c>
      <c r="B627" s="1004">
        <v>1</v>
      </c>
      <c r="C627" s="1005" t="s">
        <v>1794</v>
      </c>
      <c r="D627" s="1005" t="s">
        <v>2213</v>
      </c>
      <c r="E627" s="1004" t="s">
        <v>1274</v>
      </c>
      <c r="F627" s="1005" t="s">
        <v>55</v>
      </c>
      <c r="G627" s="1004">
        <v>1150</v>
      </c>
      <c r="H627" s="1005">
        <v>401.76</v>
      </c>
      <c r="I627" s="1005">
        <v>920</v>
      </c>
      <c r="J627" s="1005">
        <v>0.80600000000000005</v>
      </c>
      <c r="K627" s="1024">
        <f t="shared" ref="K627:K654" si="320">+(L627/(24*30*H627))</f>
        <v>0.33054559936280364</v>
      </c>
      <c r="L627" s="1005">
        <v>95616</v>
      </c>
      <c r="M627" s="1005">
        <f t="shared" ref="M627:M664" si="321">+ROUND(24*30*H627*0.6,0)</f>
        <v>173560</v>
      </c>
      <c r="N627" s="1005">
        <f t="shared" ref="N627:N664" si="322">+MAX((L627-M627),0)</f>
        <v>0</v>
      </c>
      <c r="O627" s="1005">
        <v>1150</v>
      </c>
      <c r="P627" s="1005">
        <v>396.72</v>
      </c>
      <c r="Q627" s="1005">
        <v>920</v>
      </c>
      <c r="R627" s="1005">
        <v>0.82389999999999997</v>
      </c>
      <c r="S627" s="1024">
        <f t="shared" ref="S627:S638" si="323">+(T627/(24*31*P627))</f>
        <v>0.3742584352984798</v>
      </c>
      <c r="T627" s="1005">
        <v>110466</v>
      </c>
      <c r="U627" s="1005">
        <f t="shared" ref="U627:U664" si="324">+ROUND(24*31*P627*0.6,0)</f>
        <v>177096</v>
      </c>
      <c r="V627" s="1005">
        <f t="shared" ref="V627:V664" si="325">+MAX((T627-U627),0)</f>
        <v>0</v>
      </c>
      <c r="W627" s="1005">
        <v>1150</v>
      </c>
      <c r="X627" s="1005">
        <v>403.92</v>
      </c>
      <c r="Y627" s="1005">
        <v>920</v>
      </c>
      <c r="Z627" s="1005">
        <v>0.78359999999999996</v>
      </c>
      <c r="AA627" s="1024">
        <f t="shared" ref="AA627:AA638" si="326">+(AB627/(24*30*X627))</f>
        <v>0.31692538126361652</v>
      </c>
      <c r="AB627" s="1005">
        <v>92169</v>
      </c>
      <c r="AC627" s="1005">
        <f t="shared" ref="AC627:AC664" si="327">+ROUND(24*30*X627*0.6,0)</f>
        <v>174493</v>
      </c>
      <c r="AD627" s="1005">
        <f t="shared" ref="AD627:AD664" si="328">+MAX((AB627-AC627),0)</f>
        <v>0</v>
      </c>
      <c r="AE627" s="1005">
        <v>1150</v>
      </c>
      <c r="AF627" s="1005">
        <v>414.72</v>
      </c>
      <c r="AG627" s="1005">
        <v>920</v>
      </c>
      <c r="AH627" s="1005">
        <v>0.78120000000000001</v>
      </c>
      <c r="AI627" s="1024">
        <f t="shared" ref="AI627:AI665" si="329">+(AJ627/(24*31*AF627))</f>
        <v>0.29349378360215056</v>
      </c>
      <c r="AJ627" s="1005">
        <v>90558</v>
      </c>
      <c r="AK627" s="1005">
        <f t="shared" ref="AK627:AK664" si="330">+ROUND(24*31*AF627*0.6,0)</f>
        <v>185131</v>
      </c>
      <c r="AL627" s="1005">
        <f t="shared" ref="AL627:AL664" si="331">+MAX((AJ627-AK627),0)</f>
        <v>0</v>
      </c>
      <c r="AM627" s="1005">
        <v>1150</v>
      </c>
      <c r="AN627" s="1005">
        <v>424.8</v>
      </c>
      <c r="AO627" s="1005">
        <v>920</v>
      </c>
      <c r="AP627" s="1005">
        <v>0.73770000000000002</v>
      </c>
      <c r="AQ627" s="1024">
        <f t="shared" ref="AQ627:AQ635" si="332">+(AR627/(24*31*AN627))</f>
        <v>0.20873200291598323</v>
      </c>
      <c r="AR627" s="1005">
        <v>65970</v>
      </c>
      <c r="AS627" s="1005">
        <f t="shared" ref="AS627:AS664" si="333">+ROUND(24*31*AN627*0.6,0)</f>
        <v>189631</v>
      </c>
      <c r="AT627" s="1005">
        <f t="shared" ref="AT627:AT664" si="334">+MAX((AR627-AS627),0)</f>
        <v>0</v>
      </c>
      <c r="AU627" s="1005">
        <v>1150</v>
      </c>
      <c r="AV627" s="1005">
        <v>393.84</v>
      </c>
      <c r="AW627" s="1005">
        <v>920</v>
      </c>
      <c r="AX627" s="1005">
        <v>0.80189999999999995</v>
      </c>
      <c r="AY627" s="1024">
        <f t="shared" ref="AY627:AY647" si="335">+(AZ627/(24*30*AV627))</f>
        <v>0.2871724558196222</v>
      </c>
      <c r="AZ627" s="1005">
        <v>81432</v>
      </c>
      <c r="BA627" s="1005">
        <f t="shared" ref="BA627:BA664" si="336">+ROUND(24*30*AV627*0.6,0)</f>
        <v>170139</v>
      </c>
      <c r="BB627" s="1005">
        <f t="shared" ref="BB627:BB664" si="337">+MAX((AZ627-BA627),0)</f>
        <v>0</v>
      </c>
      <c r="BC627" s="1005">
        <v>1150</v>
      </c>
      <c r="BD627" s="1005">
        <v>402.48</v>
      </c>
      <c r="BE627" s="1005">
        <v>920</v>
      </c>
      <c r="BF627" s="1005">
        <v>0.80120000000000002</v>
      </c>
      <c r="BG627" s="1024">
        <f t="shared" ref="BG627:BG647" si="338">+(BH627/(24*31*BD627))</f>
        <v>0.3286578856252525</v>
      </c>
      <c r="BH627" s="1005">
        <v>98415</v>
      </c>
      <c r="BI627" s="1005">
        <f t="shared" ref="BI627:BI664" si="339">+ROUND(24*31*BD627*0.6,0)</f>
        <v>179667</v>
      </c>
      <c r="BJ627" s="1005">
        <f t="shared" ref="BJ627:BJ664" si="340">+MAX((BH627-BI627),0)</f>
        <v>0</v>
      </c>
    </row>
    <row r="628" spans="1:62">
      <c r="A628" s="569" t="s">
        <v>2961</v>
      </c>
      <c r="B628" s="1004">
        <v>2</v>
      </c>
      <c r="C628" s="1005" t="s">
        <v>379</v>
      </c>
      <c r="D628" s="1005" t="s">
        <v>2011</v>
      </c>
      <c r="E628" s="1004" t="s">
        <v>1274</v>
      </c>
      <c r="F628" s="1005" t="s">
        <v>55</v>
      </c>
      <c r="G628" s="1004">
        <v>1200</v>
      </c>
      <c r="H628" s="1005">
        <v>851.76</v>
      </c>
      <c r="I628" s="1005">
        <v>960</v>
      </c>
      <c r="J628" s="1005">
        <v>0.9859</v>
      </c>
      <c r="K628" s="1024">
        <f t="shared" si="320"/>
        <v>0.61573976237437777</v>
      </c>
      <c r="L628" s="1005">
        <v>377613</v>
      </c>
      <c r="M628" s="1005">
        <f t="shared" si="321"/>
        <v>367960</v>
      </c>
      <c r="N628" s="1005">
        <f t="shared" si="322"/>
        <v>9653</v>
      </c>
      <c r="O628" s="1005">
        <v>1200</v>
      </c>
      <c r="P628" s="1005">
        <v>797.76</v>
      </c>
      <c r="Q628" s="1005">
        <v>960</v>
      </c>
      <c r="R628" s="1005">
        <v>0.98570000000000002</v>
      </c>
      <c r="S628" s="1024">
        <f t="shared" si="323"/>
        <v>0.56392778812934286</v>
      </c>
      <c r="T628" s="1005">
        <v>334710</v>
      </c>
      <c r="U628" s="1005">
        <f t="shared" si="324"/>
        <v>356120</v>
      </c>
      <c r="V628" s="1005">
        <f t="shared" si="325"/>
        <v>0</v>
      </c>
      <c r="W628" s="1005">
        <v>1200</v>
      </c>
      <c r="X628" s="1005">
        <v>808.56</v>
      </c>
      <c r="Y628" s="1005">
        <v>960</v>
      </c>
      <c r="Z628" s="1005">
        <v>0.98519999999999996</v>
      </c>
      <c r="AA628" s="1024">
        <f t="shared" si="326"/>
        <v>0.60204252003561898</v>
      </c>
      <c r="AB628" s="1005">
        <v>350487</v>
      </c>
      <c r="AC628" s="1005">
        <f t="shared" si="327"/>
        <v>349298</v>
      </c>
      <c r="AD628" s="1005">
        <f t="shared" si="328"/>
        <v>1189</v>
      </c>
      <c r="AE628" s="1005">
        <v>1200</v>
      </c>
      <c r="AF628" s="1005">
        <v>759.6</v>
      </c>
      <c r="AG628" s="1005">
        <v>960</v>
      </c>
      <c r="AH628" s="1005">
        <v>0.98270000000000002</v>
      </c>
      <c r="AI628" s="1024">
        <f t="shared" si="329"/>
        <v>0.63973080059114307</v>
      </c>
      <c r="AJ628" s="1005">
        <v>361539</v>
      </c>
      <c r="AK628" s="1005">
        <f t="shared" si="330"/>
        <v>339085</v>
      </c>
      <c r="AL628" s="1005">
        <f t="shared" si="331"/>
        <v>22454</v>
      </c>
      <c r="AM628" s="1005">
        <v>1200</v>
      </c>
      <c r="AN628" s="1005">
        <v>721.44</v>
      </c>
      <c r="AO628" s="1005">
        <v>960</v>
      </c>
      <c r="AP628" s="1005">
        <v>0.98829999999999996</v>
      </c>
      <c r="AQ628" s="1024">
        <f t="shared" si="332"/>
        <v>0.47958518446977016</v>
      </c>
      <c r="AR628" s="1005">
        <v>257418</v>
      </c>
      <c r="AS628" s="1005">
        <f t="shared" si="333"/>
        <v>322051</v>
      </c>
      <c r="AT628" s="1005">
        <f t="shared" si="334"/>
        <v>0</v>
      </c>
      <c r="AU628" s="1005">
        <v>1200</v>
      </c>
      <c r="AV628" s="1005">
        <v>663.84</v>
      </c>
      <c r="AW628" s="1005">
        <v>960</v>
      </c>
      <c r="AX628" s="1005">
        <v>0.99360000000000004</v>
      </c>
      <c r="AY628" s="1024">
        <f t="shared" si="335"/>
        <v>0.51687906724511923</v>
      </c>
      <c r="AZ628" s="1005">
        <v>247050</v>
      </c>
      <c r="BA628" s="1005">
        <f t="shared" si="336"/>
        <v>286779</v>
      </c>
      <c r="BB628" s="1005">
        <f t="shared" si="337"/>
        <v>0</v>
      </c>
      <c r="BC628" s="1005">
        <v>1200</v>
      </c>
      <c r="BD628" s="1005">
        <v>571.67999999999995</v>
      </c>
      <c r="BE628" s="1005">
        <v>960</v>
      </c>
      <c r="BF628" s="1005">
        <v>0.99229999999999996</v>
      </c>
      <c r="BG628" s="1024">
        <f t="shared" si="338"/>
        <v>0.47597403916470304</v>
      </c>
      <c r="BH628" s="1005">
        <v>202446</v>
      </c>
      <c r="BI628" s="1005">
        <f t="shared" si="339"/>
        <v>255198</v>
      </c>
      <c r="BJ628" s="1005">
        <f t="shared" si="340"/>
        <v>0</v>
      </c>
    </row>
    <row r="629" spans="1:62">
      <c r="A629" s="569" t="s">
        <v>2962</v>
      </c>
      <c r="B629" s="1004">
        <v>3</v>
      </c>
      <c r="C629" s="1005" t="s">
        <v>278</v>
      </c>
      <c r="D629" s="1005" t="s">
        <v>2203</v>
      </c>
      <c r="E629" s="1004" t="s">
        <v>1274</v>
      </c>
      <c r="F629" s="1005" t="s">
        <v>55</v>
      </c>
      <c r="G629" s="1004">
        <v>1200</v>
      </c>
      <c r="H629" s="1005">
        <v>1306.08</v>
      </c>
      <c r="I629" s="1005">
        <v>1306.08</v>
      </c>
      <c r="J629" s="1005">
        <v>0.96579999999999999</v>
      </c>
      <c r="K629" s="1024">
        <f t="shared" si="320"/>
        <v>0.87163496876148472</v>
      </c>
      <c r="L629" s="1005">
        <v>819666</v>
      </c>
      <c r="M629" s="1005">
        <f t="shared" si="321"/>
        <v>564227</v>
      </c>
      <c r="N629" s="1005">
        <f t="shared" si="322"/>
        <v>255439</v>
      </c>
      <c r="O629" s="1005">
        <v>1200</v>
      </c>
      <c r="P629" s="1005">
        <v>1304.6400000000001</v>
      </c>
      <c r="Q629" s="1005">
        <v>1304.6400000000001</v>
      </c>
      <c r="R629" s="1005">
        <v>0.9617</v>
      </c>
      <c r="S629" s="1024">
        <f t="shared" si="323"/>
        <v>0.71196874480761463</v>
      </c>
      <c r="T629" s="1005">
        <v>691074</v>
      </c>
      <c r="U629" s="1005">
        <f t="shared" si="324"/>
        <v>582391</v>
      </c>
      <c r="V629" s="1005">
        <f t="shared" si="325"/>
        <v>108683</v>
      </c>
      <c r="W629" s="1005">
        <v>1200</v>
      </c>
      <c r="X629" s="1005">
        <v>1271.52</v>
      </c>
      <c r="Y629" s="1005">
        <v>1271.52</v>
      </c>
      <c r="Z629" s="1005">
        <v>0.96279999999999999</v>
      </c>
      <c r="AA629" s="1024">
        <f t="shared" si="326"/>
        <v>0.42320411790612811</v>
      </c>
      <c r="AB629" s="1005">
        <v>387441</v>
      </c>
      <c r="AC629" s="1005">
        <f t="shared" si="327"/>
        <v>549297</v>
      </c>
      <c r="AD629" s="1005">
        <f t="shared" si="328"/>
        <v>0</v>
      </c>
      <c r="AE629" s="1005">
        <v>1200</v>
      </c>
      <c r="AF629" s="1005">
        <v>1323.36</v>
      </c>
      <c r="AG629" s="1005">
        <v>1323.36</v>
      </c>
      <c r="AH629" s="1005">
        <v>0.96450000000000002</v>
      </c>
      <c r="AI629" s="1024">
        <f t="shared" si="329"/>
        <v>0.613239247311828</v>
      </c>
      <c r="AJ629" s="1005">
        <v>603783</v>
      </c>
      <c r="AK629" s="1005">
        <f t="shared" si="330"/>
        <v>590748</v>
      </c>
      <c r="AL629" s="1005">
        <f t="shared" si="331"/>
        <v>13035</v>
      </c>
      <c r="AM629" s="1005">
        <v>1200</v>
      </c>
      <c r="AN629" s="1005">
        <v>1342.8</v>
      </c>
      <c r="AO629" s="1005">
        <v>1342.8</v>
      </c>
      <c r="AP629" s="1005">
        <v>0.95340000000000003</v>
      </c>
      <c r="AQ629" s="1024">
        <f t="shared" si="332"/>
        <v>0.68243895759462658</v>
      </c>
      <c r="AR629" s="1005">
        <v>681786</v>
      </c>
      <c r="AS629" s="1005">
        <f t="shared" si="333"/>
        <v>599426</v>
      </c>
      <c r="AT629" s="1005">
        <f t="shared" si="334"/>
        <v>82360</v>
      </c>
      <c r="AU629" s="1005">
        <v>1200</v>
      </c>
      <c r="AV629" s="1005">
        <v>1343.52</v>
      </c>
      <c r="AW629" s="1005">
        <v>1343.52</v>
      </c>
      <c r="AX629" s="1005">
        <v>0.95479999999999998</v>
      </c>
      <c r="AY629" s="1024">
        <f t="shared" si="335"/>
        <v>0.59989802905799694</v>
      </c>
      <c r="AZ629" s="1005">
        <v>580302</v>
      </c>
      <c r="BA629" s="1005">
        <f t="shared" si="336"/>
        <v>580401</v>
      </c>
      <c r="BB629" s="1005">
        <f t="shared" si="337"/>
        <v>0</v>
      </c>
      <c r="BC629" s="1005">
        <v>1200</v>
      </c>
      <c r="BD629" s="1005">
        <v>1379.52</v>
      </c>
      <c r="BE629" s="1005">
        <v>1379.52</v>
      </c>
      <c r="BF629" s="1005">
        <v>0.97070000000000001</v>
      </c>
      <c r="BG629" s="1024">
        <f t="shared" si="338"/>
        <v>0.69909484645430664</v>
      </c>
      <c r="BH629" s="1005">
        <v>717525</v>
      </c>
      <c r="BI629" s="1005">
        <f t="shared" si="339"/>
        <v>615818</v>
      </c>
      <c r="BJ629" s="1005">
        <f t="shared" si="340"/>
        <v>101707</v>
      </c>
    </row>
    <row r="630" spans="1:62">
      <c r="A630" s="569" t="s">
        <v>2963</v>
      </c>
      <c r="B630" s="1004">
        <v>4</v>
      </c>
      <c r="C630" s="1005" t="s">
        <v>2036</v>
      </c>
      <c r="D630" s="1005" t="s">
        <v>2011</v>
      </c>
      <c r="E630" s="1004" t="s">
        <v>1274</v>
      </c>
      <c r="F630" s="1005" t="s">
        <v>55</v>
      </c>
      <c r="G630" s="1004">
        <v>222</v>
      </c>
      <c r="H630" s="1005">
        <v>192</v>
      </c>
      <c r="I630" s="1005">
        <v>192</v>
      </c>
      <c r="J630" s="1005">
        <v>0.93310000000000004</v>
      </c>
      <c r="K630" s="1024">
        <f t="shared" si="320"/>
        <v>0.35532407407407407</v>
      </c>
      <c r="L630" s="1005">
        <v>49120</v>
      </c>
      <c r="M630" s="1005">
        <f t="shared" si="321"/>
        <v>82944</v>
      </c>
      <c r="N630" s="1005">
        <f t="shared" si="322"/>
        <v>0</v>
      </c>
      <c r="O630" s="1005">
        <v>222</v>
      </c>
      <c r="P630" s="1005">
        <v>189.2</v>
      </c>
      <c r="Q630" s="1005">
        <v>189.2</v>
      </c>
      <c r="R630" s="1005">
        <v>0.93540000000000001</v>
      </c>
      <c r="S630" s="1024">
        <f t="shared" si="323"/>
        <v>0.38166501852735912</v>
      </c>
      <c r="T630" s="1005">
        <v>53725</v>
      </c>
      <c r="U630" s="1005">
        <f t="shared" si="324"/>
        <v>84459</v>
      </c>
      <c r="V630" s="1005">
        <f t="shared" si="325"/>
        <v>0</v>
      </c>
      <c r="W630" s="1005">
        <v>222</v>
      </c>
      <c r="X630" s="1005">
        <v>192.4</v>
      </c>
      <c r="Y630" s="1005">
        <v>192.4</v>
      </c>
      <c r="Z630" s="1005">
        <v>0.95269999999999999</v>
      </c>
      <c r="AA630" s="1024">
        <f t="shared" si="326"/>
        <v>0.3473305035805036</v>
      </c>
      <c r="AB630" s="1005">
        <v>48115</v>
      </c>
      <c r="AC630" s="1005">
        <f t="shared" si="327"/>
        <v>83117</v>
      </c>
      <c r="AD630" s="1005">
        <f t="shared" si="328"/>
        <v>0</v>
      </c>
      <c r="AE630" s="1005">
        <v>222</v>
      </c>
      <c r="AF630" s="1005">
        <v>123.2</v>
      </c>
      <c r="AG630" s="1005">
        <v>177.6</v>
      </c>
      <c r="AH630" s="1005">
        <v>0.9819</v>
      </c>
      <c r="AI630" s="1024">
        <f t="shared" si="329"/>
        <v>0.37131467322999578</v>
      </c>
      <c r="AJ630" s="1005">
        <v>34035</v>
      </c>
      <c r="AK630" s="1005">
        <f t="shared" si="330"/>
        <v>54996</v>
      </c>
      <c r="AL630" s="1005">
        <f t="shared" si="331"/>
        <v>0</v>
      </c>
      <c r="AM630" s="1005">
        <v>222</v>
      </c>
      <c r="AN630" s="1005">
        <v>176.8</v>
      </c>
      <c r="AO630" s="1005">
        <v>177.6</v>
      </c>
      <c r="AP630" s="1005">
        <v>0.96120000000000005</v>
      </c>
      <c r="AQ630" s="1024">
        <f t="shared" si="332"/>
        <v>0.39957670413078378</v>
      </c>
      <c r="AR630" s="1005">
        <v>52560</v>
      </c>
      <c r="AS630" s="1005">
        <f t="shared" si="333"/>
        <v>78924</v>
      </c>
      <c r="AT630" s="1005">
        <f t="shared" si="334"/>
        <v>0</v>
      </c>
      <c r="AU630" s="1005">
        <v>1200</v>
      </c>
      <c r="AV630" s="1005">
        <v>327.2</v>
      </c>
      <c r="AW630" s="1005">
        <v>960</v>
      </c>
      <c r="AX630" s="1005">
        <v>0.9365</v>
      </c>
      <c r="AY630" s="1024">
        <f t="shared" si="335"/>
        <v>0.28043075930453681</v>
      </c>
      <c r="AZ630" s="1005">
        <v>66065</v>
      </c>
      <c r="BA630" s="1005">
        <f t="shared" si="336"/>
        <v>141350</v>
      </c>
      <c r="BB630" s="1005">
        <f t="shared" si="337"/>
        <v>0</v>
      </c>
      <c r="BC630" s="1005">
        <v>1200</v>
      </c>
      <c r="BD630" s="1005">
        <v>418.4</v>
      </c>
      <c r="BE630" s="1005">
        <v>960</v>
      </c>
      <c r="BF630" s="1005">
        <v>0.92659999999999998</v>
      </c>
      <c r="BG630" s="1024">
        <f t="shared" si="338"/>
        <v>0.47316068381340082</v>
      </c>
      <c r="BH630" s="1005">
        <v>147290</v>
      </c>
      <c r="BI630" s="1005">
        <f t="shared" si="339"/>
        <v>186774</v>
      </c>
      <c r="BJ630" s="1005">
        <f t="shared" si="340"/>
        <v>0</v>
      </c>
    </row>
    <row r="631" spans="1:62">
      <c r="A631" s="569" t="s">
        <v>2964</v>
      </c>
      <c r="B631" s="1004">
        <v>5</v>
      </c>
      <c r="C631" s="1005" t="s">
        <v>729</v>
      </c>
      <c r="D631" s="1005" t="s">
        <v>2050</v>
      </c>
      <c r="E631" s="1004" t="s">
        <v>1274</v>
      </c>
      <c r="F631" s="1005" t="s">
        <v>55</v>
      </c>
      <c r="G631" s="1004">
        <v>1236</v>
      </c>
      <c r="H631" s="1005">
        <v>951</v>
      </c>
      <c r="I631" s="1005">
        <v>1236</v>
      </c>
      <c r="J631" s="1005">
        <v>0.9748</v>
      </c>
      <c r="K631" s="1024">
        <f t="shared" si="320"/>
        <v>0.63435418857343151</v>
      </c>
      <c r="L631" s="1005">
        <v>434355</v>
      </c>
      <c r="M631" s="1005">
        <f t="shared" si="321"/>
        <v>410832</v>
      </c>
      <c r="N631" s="1005">
        <f t="shared" si="322"/>
        <v>23523</v>
      </c>
      <c r="O631" s="1005">
        <v>1236</v>
      </c>
      <c r="P631" s="1005">
        <v>957</v>
      </c>
      <c r="Q631" s="1005">
        <v>1236</v>
      </c>
      <c r="R631" s="1005">
        <v>0.97430000000000005</v>
      </c>
      <c r="S631" s="1024">
        <f t="shared" si="323"/>
        <v>0.62666430714261634</v>
      </c>
      <c r="T631" s="1005">
        <v>446190</v>
      </c>
      <c r="U631" s="1005">
        <f t="shared" si="324"/>
        <v>427205</v>
      </c>
      <c r="V631" s="1005">
        <f t="shared" si="325"/>
        <v>18985</v>
      </c>
      <c r="W631" s="1005">
        <v>1236</v>
      </c>
      <c r="X631" s="1005">
        <v>1014</v>
      </c>
      <c r="Y631" s="1005">
        <v>1236</v>
      </c>
      <c r="Z631" s="1005">
        <v>0.97319999999999995</v>
      </c>
      <c r="AA631" s="1024">
        <f t="shared" si="326"/>
        <v>0.59475673898750825</v>
      </c>
      <c r="AB631" s="1005">
        <v>434220</v>
      </c>
      <c r="AC631" s="1005">
        <f t="shared" si="327"/>
        <v>438048</v>
      </c>
      <c r="AD631" s="1005">
        <f t="shared" si="328"/>
        <v>0</v>
      </c>
      <c r="AE631" s="1005">
        <v>1236</v>
      </c>
      <c r="AF631" s="1005">
        <v>1011</v>
      </c>
      <c r="AG631" s="1005">
        <v>1236</v>
      </c>
      <c r="AH631" s="1005">
        <v>0.9738</v>
      </c>
      <c r="AI631" s="1024">
        <f t="shared" si="329"/>
        <v>0.60657365750933279</v>
      </c>
      <c r="AJ631" s="1005">
        <v>456255</v>
      </c>
      <c r="AK631" s="1005">
        <f t="shared" si="330"/>
        <v>451310</v>
      </c>
      <c r="AL631" s="1005">
        <f t="shared" si="331"/>
        <v>4945</v>
      </c>
      <c r="AM631" s="1005">
        <v>1236</v>
      </c>
      <c r="AN631" s="1005">
        <v>1017</v>
      </c>
      <c r="AO631" s="1005">
        <v>1236</v>
      </c>
      <c r="AP631" s="1005">
        <v>0.97570000000000001</v>
      </c>
      <c r="AQ631" s="1024">
        <f t="shared" si="332"/>
        <v>0.62242284391156788</v>
      </c>
      <c r="AR631" s="1005">
        <v>470955</v>
      </c>
      <c r="AS631" s="1005">
        <f t="shared" si="333"/>
        <v>453989</v>
      </c>
      <c r="AT631" s="1005">
        <f t="shared" si="334"/>
        <v>16966</v>
      </c>
      <c r="AU631" s="1005">
        <v>1236</v>
      </c>
      <c r="AV631" s="1005">
        <v>1014</v>
      </c>
      <c r="AW631" s="1005">
        <v>1236</v>
      </c>
      <c r="AX631" s="1005">
        <v>0.97560000000000002</v>
      </c>
      <c r="AY631" s="1024">
        <f t="shared" si="335"/>
        <v>0.61505588428665348</v>
      </c>
      <c r="AZ631" s="1005">
        <v>449040</v>
      </c>
      <c r="BA631" s="1005">
        <f t="shared" si="336"/>
        <v>438048</v>
      </c>
      <c r="BB631" s="1005">
        <f t="shared" si="337"/>
        <v>10992</v>
      </c>
      <c r="BC631" s="1005">
        <v>1236</v>
      </c>
      <c r="BD631" s="1005">
        <v>1065</v>
      </c>
      <c r="BE631" s="1005">
        <v>1236</v>
      </c>
      <c r="BF631" s="1005">
        <v>0.97399999999999998</v>
      </c>
      <c r="BG631" s="1024">
        <f t="shared" si="338"/>
        <v>0.55900726942298951</v>
      </c>
      <c r="BH631" s="1005">
        <v>442935</v>
      </c>
      <c r="BI631" s="1005">
        <f t="shared" si="339"/>
        <v>475416</v>
      </c>
      <c r="BJ631" s="1005">
        <f t="shared" si="340"/>
        <v>0</v>
      </c>
    </row>
    <row r="632" spans="1:62">
      <c r="A632" s="569" t="s">
        <v>2965</v>
      </c>
      <c r="B632" s="1004">
        <v>6</v>
      </c>
      <c r="C632" s="1005" t="s">
        <v>10</v>
      </c>
      <c r="D632" s="1005" t="s">
        <v>2011</v>
      </c>
      <c r="E632" s="1004" t="s">
        <v>1274</v>
      </c>
      <c r="F632" s="1005" t="s">
        <v>55</v>
      </c>
      <c r="G632" s="1004">
        <v>1300</v>
      </c>
      <c r="H632" s="1005">
        <v>1196</v>
      </c>
      <c r="I632" s="1005">
        <v>1196</v>
      </c>
      <c r="J632" s="1005">
        <v>0.95309999999999995</v>
      </c>
      <c r="K632" s="1024">
        <f t="shared" si="320"/>
        <v>0.68794128576737268</v>
      </c>
      <c r="L632" s="1005">
        <v>592400</v>
      </c>
      <c r="M632" s="1005">
        <f t="shared" si="321"/>
        <v>516672</v>
      </c>
      <c r="N632" s="1005">
        <f t="shared" si="322"/>
        <v>75728</v>
      </c>
      <c r="O632" s="1005">
        <v>1300</v>
      </c>
      <c r="P632" s="1005">
        <v>1198.4000000000001</v>
      </c>
      <c r="Q632" s="1005">
        <v>1198.4000000000001</v>
      </c>
      <c r="R632" s="1005">
        <v>0.95830000000000004</v>
      </c>
      <c r="S632" s="1024">
        <f t="shared" si="323"/>
        <v>0.64909574773533163</v>
      </c>
      <c r="T632" s="1005">
        <v>578740</v>
      </c>
      <c r="U632" s="1005">
        <f t="shared" si="324"/>
        <v>534966</v>
      </c>
      <c r="V632" s="1005">
        <f t="shared" si="325"/>
        <v>43774</v>
      </c>
      <c r="W632" s="1005">
        <v>1300</v>
      </c>
      <c r="X632" s="1005">
        <v>1173.5999999999999</v>
      </c>
      <c r="Y632" s="1005">
        <v>1173.5999999999999</v>
      </c>
      <c r="Z632" s="1005">
        <v>0.97589999999999999</v>
      </c>
      <c r="AA632" s="1024">
        <f t="shared" si="326"/>
        <v>0.51521197833825649</v>
      </c>
      <c r="AB632" s="1005">
        <v>435350</v>
      </c>
      <c r="AC632" s="1005">
        <f t="shared" si="327"/>
        <v>506995</v>
      </c>
      <c r="AD632" s="1005">
        <f t="shared" si="328"/>
        <v>0</v>
      </c>
      <c r="AE632" s="1005">
        <v>1300</v>
      </c>
      <c r="AF632" s="1005">
        <v>1259.2</v>
      </c>
      <c r="AG632" s="1005">
        <v>1259.2</v>
      </c>
      <c r="AH632" s="1005">
        <v>0.95879999999999999</v>
      </c>
      <c r="AI632" s="1024">
        <f t="shared" si="329"/>
        <v>0.69466148501864977</v>
      </c>
      <c r="AJ632" s="1005">
        <v>650790</v>
      </c>
      <c r="AK632" s="1005">
        <f t="shared" si="330"/>
        <v>562107</v>
      </c>
      <c r="AL632" s="1005">
        <f t="shared" si="331"/>
        <v>88683</v>
      </c>
      <c r="AM632" s="1005">
        <v>1300</v>
      </c>
      <c r="AN632" s="1005">
        <v>1304.8</v>
      </c>
      <c r="AO632" s="1005">
        <v>1304.8</v>
      </c>
      <c r="AP632" s="1005">
        <v>0.9627</v>
      </c>
      <c r="AQ632" s="1024">
        <f t="shared" si="332"/>
        <v>0.45859415689299399</v>
      </c>
      <c r="AR632" s="1005">
        <v>445190</v>
      </c>
      <c r="AS632" s="1005">
        <f t="shared" si="333"/>
        <v>582463</v>
      </c>
      <c r="AT632" s="1005">
        <f t="shared" si="334"/>
        <v>0</v>
      </c>
      <c r="AU632" s="1005">
        <v>1300</v>
      </c>
      <c r="AV632" s="1005">
        <v>1291.2</v>
      </c>
      <c r="AW632" s="1005">
        <v>1291.2</v>
      </c>
      <c r="AX632" s="1005">
        <v>0.95809999999999995</v>
      </c>
      <c r="AY632" s="1024">
        <f t="shared" si="335"/>
        <v>0.76675013768415257</v>
      </c>
      <c r="AZ632" s="1005">
        <v>712820</v>
      </c>
      <c r="BA632" s="1005">
        <f t="shared" si="336"/>
        <v>557798</v>
      </c>
      <c r="BB632" s="1005">
        <f t="shared" si="337"/>
        <v>155022</v>
      </c>
      <c r="BC632" s="1005">
        <v>1300</v>
      </c>
      <c r="BD632" s="1005">
        <v>1308</v>
      </c>
      <c r="BE632" s="1005">
        <v>1308</v>
      </c>
      <c r="BF632" s="1005">
        <v>0.95340000000000003</v>
      </c>
      <c r="BG632" s="1024">
        <f t="shared" si="338"/>
        <v>0.70365780474170525</v>
      </c>
      <c r="BH632" s="1005">
        <v>684766</v>
      </c>
      <c r="BI632" s="1005">
        <f t="shared" si="339"/>
        <v>583891</v>
      </c>
      <c r="BJ632" s="1005">
        <f t="shared" si="340"/>
        <v>100875</v>
      </c>
    </row>
    <row r="633" spans="1:62">
      <c r="A633" s="569" t="s">
        <v>2966</v>
      </c>
      <c r="B633" s="1004">
        <v>7</v>
      </c>
      <c r="C633" s="1005" t="s">
        <v>1277</v>
      </c>
      <c r="D633" s="1005" t="s">
        <v>2011</v>
      </c>
      <c r="E633" s="1004" t="s">
        <v>1274</v>
      </c>
      <c r="F633" s="1005" t="s">
        <v>55</v>
      </c>
      <c r="G633" s="1004">
        <v>1350</v>
      </c>
      <c r="H633" s="1005">
        <v>1322.64</v>
      </c>
      <c r="I633" s="1005">
        <v>1322.64</v>
      </c>
      <c r="J633" s="1005">
        <v>0.98019999999999996</v>
      </c>
      <c r="K633" s="1024">
        <f t="shared" si="320"/>
        <v>0.41928453698663276</v>
      </c>
      <c r="L633" s="1005">
        <v>399285</v>
      </c>
      <c r="M633" s="1005">
        <f t="shared" si="321"/>
        <v>571380</v>
      </c>
      <c r="N633" s="1005">
        <f t="shared" si="322"/>
        <v>0</v>
      </c>
      <c r="O633" s="1005">
        <v>1350</v>
      </c>
      <c r="P633" s="1005">
        <v>1281.5999999999999</v>
      </c>
      <c r="Q633" s="1005">
        <v>1281.5999999999999</v>
      </c>
      <c r="R633" s="1005">
        <v>0.97770000000000001</v>
      </c>
      <c r="S633" s="1024">
        <f t="shared" si="323"/>
        <v>0.55957019451492096</v>
      </c>
      <c r="T633" s="1005">
        <v>533556</v>
      </c>
      <c r="U633" s="1005">
        <f t="shared" si="324"/>
        <v>572106</v>
      </c>
      <c r="V633" s="1005">
        <f t="shared" si="325"/>
        <v>0</v>
      </c>
      <c r="W633" s="1005">
        <v>1350</v>
      </c>
      <c r="X633" s="1005">
        <v>1283.76</v>
      </c>
      <c r="Y633" s="1005">
        <v>1283.76</v>
      </c>
      <c r="Z633" s="1005">
        <v>0.97470000000000001</v>
      </c>
      <c r="AA633" s="1024">
        <f t="shared" si="326"/>
        <v>0.41744562846638</v>
      </c>
      <c r="AB633" s="1005">
        <v>385848</v>
      </c>
      <c r="AC633" s="1005">
        <f t="shared" si="327"/>
        <v>554584</v>
      </c>
      <c r="AD633" s="1005">
        <f t="shared" si="328"/>
        <v>0</v>
      </c>
      <c r="AE633" s="1005">
        <v>1350</v>
      </c>
      <c r="AF633" s="1005">
        <v>1347.12</v>
      </c>
      <c r="AG633" s="1005">
        <v>1347.12</v>
      </c>
      <c r="AH633" s="1005">
        <v>0.96889999999999998</v>
      </c>
      <c r="AI633" s="1024">
        <f t="shared" si="329"/>
        <v>0.52454196192019686</v>
      </c>
      <c r="AJ633" s="1005">
        <v>525726</v>
      </c>
      <c r="AK633" s="1005">
        <f t="shared" si="330"/>
        <v>601354</v>
      </c>
      <c r="AL633" s="1005">
        <f t="shared" si="331"/>
        <v>0</v>
      </c>
      <c r="AM633" s="1005">
        <v>1350</v>
      </c>
      <c r="AN633" s="1005">
        <v>1350</v>
      </c>
      <c r="AO633" s="1005">
        <v>1350</v>
      </c>
      <c r="AP633" s="1005">
        <v>0.96009999999999995</v>
      </c>
      <c r="AQ633" s="1024">
        <f t="shared" si="332"/>
        <v>0.59867383512544803</v>
      </c>
      <c r="AR633" s="1005">
        <v>601308</v>
      </c>
      <c r="AS633" s="1005">
        <f t="shared" si="333"/>
        <v>602640</v>
      </c>
      <c r="AT633" s="1005">
        <f t="shared" si="334"/>
        <v>0</v>
      </c>
      <c r="AU633" s="1005">
        <v>1350</v>
      </c>
      <c r="AV633" s="1005">
        <v>1350.72</v>
      </c>
      <c r="AW633" s="1005">
        <v>1350.72</v>
      </c>
      <c r="AX633" s="1005">
        <v>0.96240000000000003</v>
      </c>
      <c r="AY633" s="1024">
        <f t="shared" si="335"/>
        <v>0.52370217365553184</v>
      </c>
      <c r="AZ633" s="1005">
        <v>509310</v>
      </c>
      <c r="BA633" s="1005">
        <f t="shared" si="336"/>
        <v>583511</v>
      </c>
      <c r="BB633" s="1005">
        <f t="shared" si="337"/>
        <v>0</v>
      </c>
      <c r="BC633" s="1005">
        <v>1350</v>
      </c>
      <c r="BD633" s="1005">
        <v>1398.96</v>
      </c>
      <c r="BE633" s="1005">
        <v>1398.96</v>
      </c>
      <c r="BF633" s="1005">
        <v>0.93589999999999995</v>
      </c>
      <c r="BG633" s="1024">
        <f t="shared" si="338"/>
        <v>0.48595143027908289</v>
      </c>
      <c r="BH633" s="1005">
        <v>505791</v>
      </c>
      <c r="BI633" s="1005">
        <f t="shared" si="339"/>
        <v>624496</v>
      </c>
      <c r="BJ633" s="1005">
        <f t="shared" si="340"/>
        <v>0</v>
      </c>
    </row>
    <row r="634" spans="1:62">
      <c r="A634" s="569" t="s">
        <v>2967</v>
      </c>
      <c r="B634" s="1004">
        <v>8</v>
      </c>
      <c r="C634" s="1005" t="s">
        <v>664</v>
      </c>
      <c r="D634" s="1005" t="s">
        <v>2011</v>
      </c>
      <c r="E634" s="1004" t="s">
        <v>1274</v>
      </c>
      <c r="F634" s="1005" t="s">
        <v>55</v>
      </c>
      <c r="G634" s="1004">
        <v>1450</v>
      </c>
      <c r="H634" s="1005">
        <v>1336.32</v>
      </c>
      <c r="I634" s="1005">
        <v>1336.32</v>
      </c>
      <c r="J634" s="1005">
        <v>0.99150000000000005</v>
      </c>
      <c r="K634" s="1024">
        <f t="shared" si="320"/>
        <v>0.6060019306752874</v>
      </c>
      <c r="L634" s="1005">
        <v>583065</v>
      </c>
      <c r="M634" s="1005">
        <f t="shared" si="321"/>
        <v>577290</v>
      </c>
      <c r="N634" s="1005">
        <f t="shared" si="322"/>
        <v>5775</v>
      </c>
      <c r="O634" s="1005">
        <v>1450</v>
      </c>
      <c r="P634" s="1005">
        <v>1308.24</v>
      </c>
      <c r="Q634" s="1005">
        <v>1308.24</v>
      </c>
      <c r="R634" s="1005">
        <v>0.99609999999999999</v>
      </c>
      <c r="S634" s="1024">
        <f t="shared" si="323"/>
        <v>0.63256926814257219</v>
      </c>
      <c r="T634" s="1005">
        <v>615699</v>
      </c>
      <c r="U634" s="1005">
        <f t="shared" si="324"/>
        <v>583998</v>
      </c>
      <c r="V634" s="1005">
        <f t="shared" si="325"/>
        <v>31701</v>
      </c>
      <c r="W634" s="1005">
        <v>1450</v>
      </c>
      <c r="X634" s="1005">
        <v>1290.96</v>
      </c>
      <c r="Y634" s="1005">
        <v>1290.96</v>
      </c>
      <c r="Z634" s="1005">
        <v>0.996</v>
      </c>
      <c r="AA634" s="1024">
        <f t="shared" si="326"/>
        <v>0.64023091342876615</v>
      </c>
      <c r="AB634" s="1005">
        <v>595089</v>
      </c>
      <c r="AC634" s="1005">
        <f t="shared" si="327"/>
        <v>557695</v>
      </c>
      <c r="AD634" s="1005">
        <f t="shared" si="328"/>
        <v>37394</v>
      </c>
      <c r="AE634" s="1005">
        <v>1450</v>
      </c>
      <c r="AF634" s="1005">
        <v>1369.44</v>
      </c>
      <c r="AG634" s="1005">
        <v>1369.44</v>
      </c>
      <c r="AH634" s="1005">
        <v>0.99490000000000001</v>
      </c>
      <c r="AI634" s="1024">
        <f t="shared" si="329"/>
        <v>0.58339128025960219</v>
      </c>
      <c r="AJ634" s="1005">
        <v>594396</v>
      </c>
      <c r="AK634" s="1005">
        <f t="shared" si="330"/>
        <v>611318</v>
      </c>
      <c r="AL634" s="1005">
        <f t="shared" si="331"/>
        <v>0</v>
      </c>
      <c r="AM634" s="1005">
        <v>1450</v>
      </c>
      <c r="AN634" s="1005">
        <v>1184.4000000000001</v>
      </c>
      <c r="AO634" s="1005">
        <v>1184.4000000000001</v>
      </c>
      <c r="AP634" s="1005">
        <v>0.999</v>
      </c>
      <c r="AQ634" s="1024">
        <f t="shared" si="332"/>
        <v>0.58754739026701963</v>
      </c>
      <c r="AR634" s="1005">
        <v>517743</v>
      </c>
      <c r="AS634" s="1005">
        <f t="shared" si="333"/>
        <v>528716</v>
      </c>
      <c r="AT634" s="1005">
        <f t="shared" si="334"/>
        <v>0</v>
      </c>
      <c r="AU634" s="1005">
        <v>1450</v>
      </c>
      <c r="AV634" s="1005">
        <v>1370.16</v>
      </c>
      <c r="AW634" s="1005">
        <v>1370.16</v>
      </c>
      <c r="AX634" s="1005">
        <v>0.99729999999999996</v>
      </c>
      <c r="AY634" s="1024">
        <f t="shared" si="335"/>
        <v>0.65517895720207853</v>
      </c>
      <c r="AZ634" s="1005">
        <v>646344</v>
      </c>
      <c r="BA634" s="1005">
        <f t="shared" si="336"/>
        <v>591909</v>
      </c>
      <c r="BB634" s="1005">
        <f t="shared" si="337"/>
        <v>54435</v>
      </c>
      <c r="BC634" s="1005">
        <v>1450</v>
      </c>
      <c r="BD634" s="1005">
        <v>1344.96</v>
      </c>
      <c r="BE634" s="1005">
        <v>1344.96</v>
      </c>
      <c r="BF634" s="1005">
        <v>0.99519999999999997</v>
      </c>
      <c r="BG634" s="1024">
        <f t="shared" si="338"/>
        <v>0.57530191568234668</v>
      </c>
      <c r="BH634" s="1005">
        <v>575676</v>
      </c>
      <c r="BI634" s="1005">
        <f t="shared" si="339"/>
        <v>600390</v>
      </c>
      <c r="BJ634" s="1005">
        <f t="shared" si="340"/>
        <v>0</v>
      </c>
    </row>
    <row r="635" spans="1:62">
      <c r="A635" s="569" t="s">
        <v>2968</v>
      </c>
      <c r="B635" s="1004">
        <v>9</v>
      </c>
      <c r="C635" s="1005" t="s">
        <v>1694</v>
      </c>
      <c r="D635" s="1005" t="s">
        <v>2011</v>
      </c>
      <c r="E635" s="1004" t="s">
        <v>1274</v>
      </c>
      <c r="F635" s="1005" t="s">
        <v>55</v>
      </c>
      <c r="G635" s="1004">
        <v>1450</v>
      </c>
      <c r="H635" s="1005">
        <v>1309.68</v>
      </c>
      <c r="I635" s="1005">
        <v>1309.68</v>
      </c>
      <c r="J635" s="1005">
        <v>0.98409999999999997</v>
      </c>
      <c r="K635" s="1024">
        <f t="shared" si="320"/>
        <v>0.94850459654266683</v>
      </c>
      <c r="L635" s="1005">
        <v>894411</v>
      </c>
      <c r="M635" s="1005">
        <f t="shared" si="321"/>
        <v>565782</v>
      </c>
      <c r="N635" s="1005">
        <f t="shared" si="322"/>
        <v>328629</v>
      </c>
      <c r="O635" s="1005">
        <v>1450</v>
      </c>
      <c r="P635" s="1005">
        <v>1373.76</v>
      </c>
      <c r="Q635" s="1005">
        <v>1373.76</v>
      </c>
      <c r="R635" s="1005">
        <v>0.99109999999999998</v>
      </c>
      <c r="S635" s="1024">
        <f t="shared" si="323"/>
        <v>0.72746542571177386</v>
      </c>
      <c r="T635" s="1005">
        <v>743526</v>
      </c>
      <c r="U635" s="1005">
        <f t="shared" si="324"/>
        <v>613246</v>
      </c>
      <c r="V635" s="1005">
        <f t="shared" si="325"/>
        <v>130280</v>
      </c>
      <c r="W635" s="1005">
        <v>1450</v>
      </c>
      <c r="X635" s="1005">
        <v>1343.52</v>
      </c>
      <c r="Y635" s="1005">
        <v>1343.52</v>
      </c>
      <c r="Z635" s="1005">
        <v>0.98740000000000006</v>
      </c>
      <c r="AA635" s="1024">
        <f t="shared" si="326"/>
        <v>0.68760606466595209</v>
      </c>
      <c r="AB635" s="1005">
        <v>665145</v>
      </c>
      <c r="AC635" s="1005">
        <f t="shared" si="327"/>
        <v>580401</v>
      </c>
      <c r="AD635" s="1005">
        <f t="shared" si="328"/>
        <v>84744</v>
      </c>
      <c r="AE635" s="1005">
        <v>1450</v>
      </c>
      <c r="AF635" s="1005">
        <v>1324.8</v>
      </c>
      <c r="AG635" s="1005">
        <v>1324.8</v>
      </c>
      <c r="AH635" s="1005">
        <v>0.9768</v>
      </c>
      <c r="AI635" s="1024">
        <f t="shared" si="329"/>
        <v>0.74814092449742875</v>
      </c>
      <c r="AJ635" s="1005">
        <v>737406</v>
      </c>
      <c r="AK635" s="1005">
        <f t="shared" si="330"/>
        <v>591391</v>
      </c>
      <c r="AL635" s="1005">
        <f t="shared" si="331"/>
        <v>146015</v>
      </c>
      <c r="AM635" s="1005">
        <v>1450</v>
      </c>
      <c r="AN635" s="1005">
        <v>1339.92</v>
      </c>
      <c r="AO635" s="1005">
        <v>1339.92</v>
      </c>
      <c r="AP635" s="1005">
        <v>0.97929999999999995</v>
      </c>
      <c r="AQ635" s="1024">
        <f t="shared" si="332"/>
        <v>0.60041499829551681</v>
      </c>
      <c r="AR635" s="1005">
        <v>598554</v>
      </c>
      <c r="AS635" s="1005">
        <f t="shared" si="333"/>
        <v>598140</v>
      </c>
      <c r="AT635" s="1005">
        <f t="shared" si="334"/>
        <v>414</v>
      </c>
      <c r="AU635" s="1005">
        <v>1450</v>
      </c>
      <c r="AV635" s="1005">
        <v>1103.04</v>
      </c>
      <c r="AW635" s="1005">
        <v>1160</v>
      </c>
      <c r="AX635" s="1005">
        <v>0.9889</v>
      </c>
      <c r="AY635" s="1024">
        <f t="shared" si="335"/>
        <v>0.37559834638816364</v>
      </c>
      <c r="AZ635" s="1005">
        <v>298296</v>
      </c>
      <c r="BA635" s="1005">
        <f t="shared" si="336"/>
        <v>476513</v>
      </c>
      <c r="BB635" s="1005">
        <f t="shared" si="337"/>
        <v>0</v>
      </c>
      <c r="BC635" s="1005">
        <v>1450</v>
      </c>
      <c r="BD635" s="1005">
        <v>833.04</v>
      </c>
      <c r="BE635" s="1005">
        <v>1160</v>
      </c>
      <c r="BF635" s="1005">
        <v>0.98699999999999999</v>
      </c>
      <c r="BG635" s="1024">
        <f t="shared" si="338"/>
        <v>0.43418509121662435</v>
      </c>
      <c r="BH635" s="1005">
        <v>269100</v>
      </c>
      <c r="BI635" s="1005">
        <f t="shared" si="339"/>
        <v>371869</v>
      </c>
      <c r="BJ635" s="1005">
        <f t="shared" si="340"/>
        <v>0</v>
      </c>
    </row>
    <row r="636" spans="1:62">
      <c r="A636" s="569" t="s">
        <v>2969</v>
      </c>
      <c r="B636" s="1004">
        <v>10</v>
      </c>
      <c r="C636" s="1005" t="s">
        <v>381</v>
      </c>
      <c r="D636" s="1005" t="s">
        <v>2190</v>
      </c>
      <c r="E636" s="1004" t="s">
        <v>1274</v>
      </c>
      <c r="F636" s="1005" t="s">
        <v>55</v>
      </c>
      <c r="G636" s="1004">
        <v>1500</v>
      </c>
      <c r="H636" s="1005">
        <v>19.2</v>
      </c>
      <c r="I636" s="1005">
        <v>1200</v>
      </c>
      <c r="J636" s="1005">
        <v>0</v>
      </c>
      <c r="K636" s="1024">
        <f t="shared" si="320"/>
        <v>0</v>
      </c>
      <c r="L636" s="1005">
        <v>0</v>
      </c>
      <c r="M636" s="1005">
        <f t="shared" si="321"/>
        <v>8294</v>
      </c>
      <c r="N636" s="1005">
        <f t="shared" si="322"/>
        <v>0</v>
      </c>
      <c r="O636" s="1005">
        <v>1500</v>
      </c>
      <c r="P636" s="1005">
        <v>19.2</v>
      </c>
      <c r="Q636" s="1005">
        <v>1200</v>
      </c>
      <c r="R636" s="1005">
        <v>1</v>
      </c>
      <c r="S636" s="1024">
        <f t="shared" si="323"/>
        <v>8.4005376344086034E-3</v>
      </c>
      <c r="T636" s="1005">
        <v>120</v>
      </c>
      <c r="U636" s="1005">
        <f t="shared" si="324"/>
        <v>8571</v>
      </c>
      <c r="V636" s="1005">
        <f t="shared" si="325"/>
        <v>0</v>
      </c>
      <c r="W636" s="1005">
        <v>1500</v>
      </c>
      <c r="X636" s="1005">
        <v>1276.8</v>
      </c>
      <c r="Y636" s="1005">
        <v>1276.8</v>
      </c>
      <c r="Z636" s="1005">
        <v>1</v>
      </c>
      <c r="AA636" s="1024">
        <f t="shared" si="326"/>
        <v>5.2213868003341685E-4</v>
      </c>
      <c r="AB636" s="1005">
        <v>480</v>
      </c>
      <c r="AC636" s="1005">
        <f t="shared" si="327"/>
        <v>551578</v>
      </c>
      <c r="AD636" s="1005">
        <f t="shared" si="328"/>
        <v>0</v>
      </c>
      <c r="AE636" s="1005">
        <v>1500</v>
      </c>
      <c r="AF636" s="1005">
        <v>9.6</v>
      </c>
      <c r="AG636" s="1005">
        <v>1200</v>
      </c>
      <c r="AH636" s="1005">
        <v>0</v>
      </c>
      <c r="AI636" s="1024">
        <f t="shared" si="329"/>
        <v>3.3602150537634413E-2</v>
      </c>
      <c r="AJ636" s="1005">
        <v>240</v>
      </c>
      <c r="AK636" s="1005">
        <f t="shared" si="330"/>
        <v>4285</v>
      </c>
      <c r="AL636" s="1005">
        <f t="shared" si="331"/>
        <v>0</v>
      </c>
      <c r="AM636" s="1005">
        <v>1500</v>
      </c>
      <c r="AN636" s="1005">
        <v>0</v>
      </c>
      <c r="AO636" s="1005">
        <v>1200</v>
      </c>
      <c r="AP636" s="1005">
        <v>0</v>
      </c>
      <c r="AQ636" s="1024">
        <v>0</v>
      </c>
      <c r="AR636" s="1005">
        <v>0</v>
      </c>
      <c r="AS636" s="1005">
        <f t="shared" si="333"/>
        <v>0</v>
      </c>
      <c r="AT636" s="1005">
        <f t="shared" si="334"/>
        <v>0</v>
      </c>
      <c r="AU636" s="1005">
        <v>1500</v>
      </c>
      <c r="AV636" s="1005">
        <v>9.6</v>
      </c>
      <c r="AW636" s="1005">
        <v>1200</v>
      </c>
      <c r="AX636" s="1005">
        <v>0</v>
      </c>
      <c r="AY636" s="1024">
        <f t="shared" si="335"/>
        <v>0</v>
      </c>
      <c r="AZ636" s="1005">
        <v>0</v>
      </c>
      <c r="BA636" s="1005">
        <f t="shared" si="336"/>
        <v>4147</v>
      </c>
      <c r="BB636" s="1005">
        <f t="shared" si="337"/>
        <v>0</v>
      </c>
      <c r="BC636" s="1005">
        <v>1500</v>
      </c>
      <c r="BD636" s="1005">
        <v>9.6</v>
      </c>
      <c r="BE636" s="1005">
        <v>1200</v>
      </c>
      <c r="BF636" s="1005">
        <v>0</v>
      </c>
      <c r="BG636" s="1024">
        <f t="shared" si="338"/>
        <v>0</v>
      </c>
      <c r="BH636" s="1005">
        <v>0</v>
      </c>
      <c r="BI636" s="1005">
        <f t="shared" si="339"/>
        <v>4285</v>
      </c>
      <c r="BJ636" s="1005">
        <f t="shared" si="340"/>
        <v>0</v>
      </c>
    </row>
    <row r="637" spans="1:62">
      <c r="A637" s="569" t="s">
        <v>2970</v>
      </c>
      <c r="B637" s="1004">
        <v>11</v>
      </c>
      <c r="C637" s="1005" t="s">
        <v>1275</v>
      </c>
      <c r="D637" s="1005" t="s">
        <v>2011</v>
      </c>
      <c r="E637" s="1004" t="s">
        <v>1274</v>
      </c>
      <c r="F637" s="1005" t="s">
        <v>55</v>
      </c>
      <c r="G637" s="1004">
        <v>1500</v>
      </c>
      <c r="H637" s="1005">
        <v>20</v>
      </c>
      <c r="I637" s="1005">
        <v>1200</v>
      </c>
      <c r="J637" s="1005">
        <v>0.71419999999999995</v>
      </c>
      <c r="K637" s="1024">
        <f t="shared" si="320"/>
        <v>0.58333333333333337</v>
      </c>
      <c r="L637" s="1005">
        <v>8400</v>
      </c>
      <c r="M637" s="1005">
        <f t="shared" si="321"/>
        <v>8640</v>
      </c>
      <c r="N637" s="1005">
        <f t="shared" si="322"/>
        <v>0</v>
      </c>
      <c r="O637" s="1005">
        <v>1500</v>
      </c>
      <c r="P637" s="1005">
        <v>20</v>
      </c>
      <c r="Q637" s="1005">
        <v>1200</v>
      </c>
      <c r="R637" s="1005">
        <v>0.64859999999999995</v>
      </c>
      <c r="S637" s="1024">
        <f t="shared" si="323"/>
        <v>0.49731182795698925</v>
      </c>
      <c r="T637" s="1005">
        <v>7400</v>
      </c>
      <c r="U637" s="1005">
        <f t="shared" si="324"/>
        <v>8928</v>
      </c>
      <c r="V637" s="1005">
        <f t="shared" si="325"/>
        <v>0</v>
      </c>
      <c r="W637" s="1005">
        <v>1500</v>
      </c>
      <c r="X637" s="1005">
        <v>20</v>
      </c>
      <c r="Y637" s="1005">
        <v>1200</v>
      </c>
      <c r="Z637" s="1005">
        <v>0.67500000000000004</v>
      </c>
      <c r="AA637" s="1024">
        <f t="shared" si="326"/>
        <v>0.55555555555555558</v>
      </c>
      <c r="AB637" s="1005">
        <v>8000</v>
      </c>
      <c r="AC637" s="1005">
        <f t="shared" si="327"/>
        <v>8640</v>
      </c>
      <c r="AD637" s="1005">
        <f t="shared" si="328"/>
        <v>0</v>
      </c>
      <c r="AE637" s="1005">
        <v>1500</v>
      </c>
      <c r="AF637" s="1005">
        <v>100</v>
      </c>
      <c r="AG637" s="1005">
        <v>1200</v>
      </c>
      <c r="AH637" s="1005">
        <v>0.5625</v>
      </c>
      <c r="AI637" s="1024">
        <f t="shared" si="329"/>
        <v>8.6021505376344093E-2</v>
      </c>
      <c r="AJ637" s="1005">
        <v>6400</v>
      </c>
      <c r="AK637" s="1005">
        <f t="shared" si="330"/>
        <v>44640</v>
      </c>
      <c r="AL637" s="1005">
        <f t="shared" si="331"/>
        <v>0</v>
      </c>
      <c r="AM637" s="1005">
        <v>1500</v>
      </c>
      <c r="AN637" s="1005">
        <v>20</v>
      </c>
      <c r="AO637" s="1005">
        <v>1200</v>
      </c>
      <c r="AP637" s="1005">
        <v>0.47499999999999998</v>
      </c>
      <c r="AQ637" s="1024">
        <f t="shared" ref="AQ637:AQ647" si="341">+(AR637/(24*31*AN637))</f>
        <v>0.5376344086021505</v>
      </c>
      <c r="AR637" s="1005">
        <v>8000</v>
      </c>
      <c r="AS637" s="1005">
        <f t="shared" si="333"/>
        <v>8928</v>
      </c>
      <c r="AT637" s="1005">
        <f t="shared" si="334"/>
        <v>0</v>
      </c>
      <c r="AU637" s="1005">
        <v>1500</v>
      </c>
      <c r="AV637" s="1005">
        <v>60</v>
      </c>
      <c r="AW637" s="1005">
        <v>1200</v>
      </c>
      <c r="AX637" s="1005">
        <v>0.92789999999999995</v>
      </c>
      <c r="AY637" s="1024">
        <f t="shared" si="335"/>
        <v>0.51388888888888884</v>
      </c>
      <c r="AZ637" s="1005">
        <v>22200</v>
      </c>
      <c r="BA637" s="1005">
        <f t="shared" si="336"/>
        <v>25920</v>
      </c>
      <c r="BB637" s="1005">
        <f t="shared" si="337"/>
        <v>0</v>
      </c>
      <c r="BC637" s="1005">
        <v>1500</v>
      </c>
      <c r="BD637" s="1005">
        <v>60</v>
      </c>
      <c r="BE637" s="1005">
        <v>1200</v>
      </c>
      <c r="BF637" s="1005">
        <v>0.90510000000000002</v>
      </c>
      <c r="BG637" s="1024">
        <f t="shared" si="338"/>
        <v>0.61379928315412191</v>
      </c>
      <c r="BH637" s="1005">
        <v>27400</v>
      </c>
      <c r="BI637" s="1005">
        <f t="shared" si="339"/>
        <v>26784</v>
      </c>
      <c r="BJ637" s="1005">
        <f t="shared" si="340"/>
        <v>616</v>
      </c>
    </row>
    <row r="638" spans="1:62">
      <c r="A638" s="569" t="s">
        <v>2971</v>
      </c>
      <c r="B638" s="1004">
        <v>12</v>
      </c>
      <c r="C638" s="1005" t="s">
        <v>700</v>
      </c>
      <c r="D638" s="1005" t="s">
        <v>2190</v>
      </c>
      <c r="E638" s="1004" t="s">
        <v>1274</v>
      </c>
      <c r="F638" s="1005" t="s">
        <v>55</v>
      </c>
      <c r="G638" s="1004">
        <v>1600</v>
      </c>
      <c r="H638" s="1005">
        <v>632.4</v>
      </c>
      <c r="I638" s="1005">
        <v>1280</v>
      </c>
      <c r="J638" s="1005">
        <v>0.91110000000000002</v>
      </c>
      <c r="K638" s="1024">
        <f t="shared" si="320"/>
        <v>1.4824478178368122E-3</v>
      </c>
      <c r="L638" s="1005">
        <v>675</v>
      </c>
      <c r="M638" s="1005">
        <f t="shared" si="321"/>
        <v>273197</v>
      </c>
      <c r="N638" s="1005">
        <f t="shared" si="322"/>
        <v>0</v>
      </c>
      <c r="O638" s="1005">
        <v>1600</v>
      </c>
      <c r="P638" s="1005">
        <v>2238</v>
      </c>
      <c r="Q638" s="1005">
        <v>2238</v>
      </c>
      <c r="R638" s="1005">
        <v>0.85329999999999995</v>
      </c>
      <c r="S638" s="1024">
        <f t="shared" si="323"/>
        <v>2.3962927729251349E-3</v>
      </c>
      <c r="T638" s="1005">
        <v>3990</v>
      </c>
      <c r="U638" s="1005">
        <f t="shared" si="324"/>
        <v>999043</v>
      </c>
      <c r="V638" s="1005">
        <f t="shared" si="325"/>
        <v>0</v>
      </c>
      <c r="W638" s="1005">
        <v>1600</v>
      </c>
      <c r="X638" s="1005">
        <v>2256</v>
      </c>
      <c r="Y638" s="1005">
        <v>2256</v>
      </c>
      <c r="Z638" s="1005">
        <v>0.88460000000000005</v>
      </c>
      <c r="AA638" s="1024">
        <f t="shared" si="326"/>
        <v>4.321808510638298E-3</v>
      </c>
      <c r="AB638" s="1005">
        <v>7020</v>
      </c>
      <c r="AC638" s="1005">
        <f t="shared" si="327"/>
        <v>974592</v>
      </c>
      <c r="AD638" s="1005">
        <f t="shared" si="328"/>
        <v>0</v>
      </c>
      <c r="AE638" s="1005">
        <v>1600</v>
      </c>
      <c r="AF638" s="1005">
        <v>1774.8</v>
      </c>
      <c r="AG638" s="1005">
        <v>1774.8</v>
      </c>
      <c r="AH638" s="1005">
        <v>0.83009999999999995</v>
      </c>
      <c r="AI638" s="1024">
        <f t="shared" si="329"/>
        <v>1.2041338596988666E-3</v>
      </c>
      <c r="AJ638" s="1005">
        <v>1590</v>
      </c>
      <c r="AK638" s="1005">
        <f t="shared" si="330"/>
        <v>792271</v>
      </c>
      <c r="AL638" s="1005">
        <f t="shared" si="331"/>
        <v>0</v>
      </c>
      <c r="AM638" s="1005">
        <v>1600</v>
      </c>
      <c r="AN638" s="1005">
        <v>1489.2</v>
      </c>
      <c r="AO638" s="1005">
        <v>1489.2</v>
      </c>
      <c r="AP638" s="1005">
        <v>0.8992</v>
      </c>
      <c r="AQ638" s="1024">
        <f t="shared" si="341"/>
        <v>1.8818287367974144E-3</v>
      </c>
      <c r="AR638" s="1005">
        <v>2085</v>
      </c>
      <c r="AS638" s="1005">
        <f t="shared" si="333"/>
        <v>664779</v>
      </c>
      <c r="AT638" s="1005">
        <f t="shared" si="334"/>
        <v>0</v>
      </c>
      <c r="AU638" s="1005">
        <v>1600</v>
      </c>
      <c r="AV638" s="1005">
        <v>14.4</v>
      </c>
      <c r="AW638" s="1005">
        <v>1280</v>
      </c>
      <c r="AX638" s="1005">
        <v>1</v>
      </c>
      <c r="AY638" s="1024">
        <f t="shared" si="335"/>
        <v>5.0636574074074077E-2</v>
      </c>
      <c r="AZ638" s="1005">
        <v>525</v>
      </c>
      <c r="BA638" s="1005">
        <f t="shared" si="336"/>
        <v>6221</v>
      </c>
      <c r="BB638" s="1005">
        <f t="shared" si="337"/>
        <v>0</v>
      </c>
      <c r="BC638" s="1005">
        <v>1600</v>
      </c>
      <c r="BD638" s="1005">
        <v>1873.2</v>
      </c>
      <c r="BE638" s="1005">
        <v>1873.2</v>
      </c>
      <c r="BF638" s="1005">
        <v>0.76759999999999995</v>
      </c>
      <c r="BG638" s="1024">
        <f t="shared" si="338"/>
        <v>2.1310780930338287E-3</v>
      </c>
      <c r="BH638" s="1005">
        <v>2970</v>
      </c>
      <c r="BI638" s="1005">
        <f t="shared" si="339"/>
        <v>836196</v>
      </c>
      <c r="BJ638" s="1005">
        <f t="shared" si="340"/>
        <v>0</v>
      </c>
    </row>
    <row r="639" spans="1:62">
      <c r="A639" s="569" t="s">
        <v>2972</v>
      </c>
      <c r="B639" s="1004">
        <v>13</v>
      </c>
      <c r="C639" s="1005" t="s">
        <v>2212</v>
      </c>
      <c r="D639" s="1005" t="s">
        <v>2210</v>
      </c>
      <c r="E639" s="1004" t="s">
        <v>1274</v>
      </c>
      <c r="F639" s="1005" t="s">
        <v>55</v>
      </c>
      <c r="G639" s="1004">
        <v>1689</v>
      </c>
      <c r="H639" s="1005">
        <v>12</v>
      </c>
      <c r="I639" s="1005">
        <v>1351.2</v>
      </c>
      <c r="J639" s="1005">
        <v>0.26600000000000001</v>
      </c>
      <c r="K639" s="1024">
        <f t="shared" si="320"/>
        <v>0.37847222222222221</v>
      </c>
      <c r="L639" s="1005">
        <v>3270</v>
      </c>
      <c r="M639" s="1005">
        <f t="shared" si="321"/>
        <v>5184</v>
      </c>
      <c r="N639" s="1005">
        <f t="shared" si="322"/>
        <v>0</v>
      </c>
      <c r="O639" s="1005">
        <v>1689</v>
      </c>
      <c r="P639" s="1005">
        <v>0</v>
      </c>
      <c r="Q639" s="1005">
        <v>1351.2</v>
      </c>
      <c r="R639" s="1005">
        <v>0</v>
      </c>
      <c r="S639" s="1024">
        <v>0</v>
      </c>
      <c r="T639" s="1005">
        <v>0</v>
      </c>
      <c r="U639" s="1005">
        <f t="shared" si="324"/>
        <v>0</v>
      </c>
      <c r="V639" s="1005">
        <f t="shared" si="325"/>
        <v>0</v>
      </c>
      <c r="W639" s="1005">
        <v>1689</v>
      </c>
      <c r="X639" s="1005">
        <v>0</v>
      </c>
      <c r="Y639" s="1005">
        <v>1351.2</v>
      </c>
      <c r="Z639" s="1005">
        <v>0</v>
      </c>
      <c r="AA639" s="1024">
        <v>0</v>
      </c>
      <c r="AB639" s="1005">
        <v>0</v>
      </c>
      <c r="AC639" s="1005">
        <f t="shared" si="327"/>
        <v>0</v>
      </c>
      <c r="AD639" s="1005">
        <f t="shared" si="328"/>
        <v>0</v>
      </c>
      <c r="AE639" s="1005">
        <v>1689</v>
      </c>
      <c r="AF639" s="1005">
        <v>561.6</v>
      </c>
      <c r="AG639" s="1005">
        <v>1351.2</v>
      </c>
      <c r="AH639" s="1005">
        <v>0.1744</v>
      </c>
      <c r="AI639" s="1024">
        <f t="shared" si="329"/>
        <v>1.6872874735777962E-2</v>
      </c>
      <c r="AJ639" s="1005">
        <v>7050</v>
      </c>
      <c r="AK639" s="1005">
        <f t="shared" si="330"/>
        <v>250698</v>
      </c>
      <c r="AL639" s="1005">
        <f t="shared" si="331"/>
        <v>0</v>
      </c>
      <c r="AM639" s="1005">
        <v>1689</v>
      </c>
      <c r="AN639" s="1005">
        <v>1202.4000000000001</v>
      </c>
      <c r="AO639" s="1005">
        <v>1351.2</v>
      </c>
      <c r="AP639" s="1005">
        <v>0.77610000000000001</v>
      </c>
      <c r="AQ639" s="1024">
        <f t="shared" si="341"/>
        <v>2.3441021183439568E-2</v>
      </c>
      <c r="AR639" s="1005">
        <v>20970</v>
      </c>
      <c r="AS639" s="1005">
        <f t="shared" si="333"/>
        <v>536751</v>
      </c>
      <c r="AT639" s="1005">
        <f t="shared" si="334"/>
        <v>0</v>
      </c>
      <c r="AU639" s="1005">
        <v>1689</v>
      </c>
      <c r="AV639" s="1005">
        <v>620.4</v>
      </c>
      <c r="AW639" s="1005">
        <v>1351.2</v>
      </c>
      <c r="AX639" s="1005">
        <v>0.95520000000000005</v>
      </c>
      <c r="AY639" s="1024">
        <f t="shared" si="335"/>
        <v>8.1096872985170862E-2</v>
      </c>
      <c r="AZ639" s="1005">
        <v>36225</v>
      </c>
      <c r="BA639" s="1005">
        <f t="shared" si="336"/>
        <v>268013</v>
      </c>
      <c r="BB639" s="1005">
        <f t="shared" si="337"/>
        <v>0</v>
      </c>
      <c r="BC639" s="1005">
        <v>1689</v>
      </c>
      <c r="BD639" s="1005">
        <v>309.60000000000002</v>
      </c>
      <c r="BE639" s="1005">
        <v>1351.2</v>
      </c>
      <c r="BF639" s="1005">
        <v>0.84899999999999998</v>
      </c>
      <c r="BG639" s="1024">
        <f t="shared" si="338"/>
        <v>7.1632491456197378E-2</v>
      </c>
      <c r="BH639" s="1005">
        <v>16500</v>
      </c>
      <c r="BI639" s="1005">
        <f t="shared" si="339"/>
        <v>138205</v>
      </c>
      <c r="BJ639" s="1005">
        <f t="shared" si="340"/>
        <v>0</v>
      </c>
    </row>
    <row r="640" spans="1:62">
      <c r="A640" s="569" t="s">
        <v>2973</v>
      </c>
      <c r="B640" s="1004">
        <v>14</v>
      </c>
      <c r="C640" s="1005" t="s">
        <v>255</v>
      </c>
      <c r="D640" s="1005" t="s">
        <v>2011</v>
      </c>
      <c r="E640" s="1004" t="s">
        <v>1274</v>
      </c>
      <c r="F640" s="1005" t="s">
        <v>55</v>
      </c>
      <c r="G640" s="1004">
        <v>1750</v>
      </c>
      <c r="H640" s="1005">
        <v>1272</v>
      </c>
      <c r="I640" s="1005">
        <v>1400</v>
      </c>
      <c r="J640" s="1005">
        <v>0.99860000000000004</v>
      </c>
      <c r="K640" s="1024">
        <f t="shared" si="320"/>
        <v>0.3619300314465409</v>
      </c>
      <c r="L640" s="1005">
        <v>331470</v>
      </c>
      <c r="M640" s="1005">
        <f t="shared" si="321"/>
        <v>549504</v>
      </c>
      <c r="N640" s="1005">
        <f t="shared" si="322"/>
        <v>0</v>
      </c>
      <c r="O640" s="1005">
        <v>1750</v>
      </c>
      <c r="P640" s="1005">
        <v>1291.2</v>
      </c>
      <c r="Q640" s="1005">
        <v>1400</v>
      </c>
      <c r="R640" s="1005">
        <v>0.99860000000000004</v>
      </c>
      <c r="S640" s="1024">
        <f t="shared" ref="S640:S646" si="342">+(T640/(24*31*P640))</f>
        <v>0.38373905744094017</v>
      </c>
      <c r="T640" s="1005">
        <v>368640</v>
      </c>
      <c r="U640" s="1005">
        <f t="shared" si="324"/>
        <v>576392</v>
      </c>
      <c r="V640" s="1005">
        <f t="shared" si="325"/>
        <v>0</v>
      </c>
      <c r="W640" s="1005">
        <v>1750</v>
      </c>
      <c r="X640" s="1005">
        <v>1276.8</v>
      </c>
      <c r="Y640" s="1005">
        <v>1400</v>
      </c>
      <c r="Z640" s="1005">
        <v>0.998</v>
      </c>
      <c r="AA640" s="1024">
        <f t="shared" ref="AA640:AA665" si="343">+(AB640/(24*30*X640))</f>
        <v>0.37078373015873017</v>
      </c>
      <c r="AB640" s="1005">
        <v>340860</v>
      </c>
      <c r="AC640" s="1005">
        <f t="shared" si="327"/>
        <v>551578</v>
      </c>
      <c r="AD640" s="1005">
        <f t="shared" si="328"/>
        <v>0</v>
      </c>
      <c r="AE640" s="1005">
        <v>1750</v>
      </c>
      <c r="AF640" s="1005">
        <v>1260</v>
      </c>
      <c r="AG640" s="1005">
        <v>1400</v>
      </c>
      <c r="AH640" s="1005">
        <v>0.99860000000000004</v>
      </c>
      <c r="AI640" s="1024">
        <f t="shared" si="329"/>
        <v>0.27764976958525345</v>
      </c>
      <c r="AJ640" s="1005">
        <v>260280</v>
      </c>
      <c r="AK640" s="1005">
        <f t="shared" si="330"/>
        <v>562464</v>
      </c>
      <c r="AL640" s="1005">
        <f t="shared" si="331"/>
        <v>0</v>
      </c>
      <c r="AM640" s="1005">
        <v>1750</v>
      </c>
      <c r="AN640" s="1005">
        <v>1260</v>
      </c>
      <c r="AO640" s="1005">
        <v>1400</v>
      </c>
      <c r="AP640" s="1005">
        <v>0.99860000000000004</v>
      </c>
      <c r="AQ640" s="1024">
        <f t="shared" si="341"/>
        <v>0.261936763952893</v>
      </c>
      <c r="AR640" s="1005">
        <v>245550</v>
      </c>
      <c r="AS640" s="1005">
        <f t="shared" si="333"/>
        <v>562464</v>
      </c>
      <c r="AT640" s="1005">
        <f t="shared" si="334"/>
        <v>0</v>
      </c>
      <c r="AU640" s="1005">
        <v>1750</v>
      </c>
      <c r="AV640" s="1005">
        <v>1255.2</v>
      </c>
      <c r="AW640" s="1005">
        <v>1400</v>
      </c>
      <c r="AX640" s="1005">
        <v>0.99839999999999995</v>
      </c>
      <c r="AY640" s="1024">
        <f t="shared" si="335"/>
        <v>0.30639207563203741</v>
      </c>
      <c r="AZ640" s="1005">
        <v>276900</v>
      </c>
      <c r="BA640" s="1005">
        <f t="shared" si="336"/>
        <v>542246</v>
      </c>
      <c r="BB640" s="1005">
        <f t="shared" si="337"/>
        <v>0</v>
      </c>
      <c r="BC640" s="1005">
        <v>1750</v>
      </c>
      <c r="BD640" s="1005">
        <v>1264.8</v>
      </c>
      <c r="BE640" s="1005">
        <v>1400</v>
      </c>
      <c r="BF640" s="1005">
        <v>0.99870000000000003</v>
      </c>
      <c r="BG640" s="1024">
        <f t="shared" si="338"/>
        <v>0.332100191793679</v>
      </c>
      <c r="BH640" s="1005">
        <v>312510</v>
      </c>
      <c r="BI640" s="1005">
        <f t="shared" si="339"/>
        <v>564607</v>
      </c>
      <c r="BJ640" s="1005">
        <f t="shared" si="340"/>
        <v>0</v>
      </c>
    </row>
    <row r="641" spans="1:62">
      <c r="A641" s="569" t="s">
        <v>2974</v>
      </c>
      <c r="B641" s="1004">
        <v>15</v>
      </c>
      <c r="C641" s="1005" t="s">
        <v>2205</v>
      </c>
      <c r="D641" s="1005" t="s">
        <v>2011</v>
      </c>
      <c r="E641" s="1004" t="s">
        <v>1274</v>
      </c>
      <c r="F641" s="1005" t="s">
        <v>55</v>
      </c>
      <c r="G641" s="1004">
        <v>1200</v>
      </c>
      <c r="H641" s="1005">
        <v>726</v>
      </c>
      <c r="I641" s="1005">
        <v>960</v>
      </c>
      <c r="J641" s="1005">
        <v>0.98809999999999998</v>
      </c>
      <c r="K641" s="1024">
        <f t="shared" si="320"/>
        <v>0.62953397612488526</v>
      </c>
      <c r="L641" s="1005">
        <v>329070</v>
      </c>
      <c r="M641" s="1005">
        <f t="shared" si="321"/>
        <v>313632</v>
      </c>
      <c r="N641" s="1005">
        <f t="shared" si="322"/>
        <v>15438</v>
      </c>
      <c r="O641" s="1005">
        <v>1200</v>
      </c>
      <c r="P641" s="1005">
        <v>744</v>
      </c>
      <c r="Q641" s="1005">
        <v>960</v>
      </c>
      <c r="R641" s="1005">
        <v>0.98970000000000002</v>
      </c>
      <c r="S641" s="1024">
        <f t="shared" si="342"/>
        <v>0.48950745750953867</v>
      </c>
      <c r="T641" s="1005">
        <v>270960</v>
      </c>
      <c r="U641" s="1005">
        <f t="shared" si="324"/>
        <v>332122</v>
      </c>
      <c r="V641" s="1005">
        <f t="shared" si="325"/>
        <v>0</v>
      </c>
      <c r="W641" s="1005">
        <v>1200</v>
      </c>
      <c r="X641" s="1005">
        <v>852</v>
      </c>
      <c r="Y641" s="1005">
        <v>960</v>
      </c>
      <c r="Z641" s="1005">
        <v>0.99150000000000005</v>
      </c>
      <c r="AA641" s="1024">
        <f t="shared" si="343"/>
        <v>0.56741490610328638</v>
      </c>
      <c r="AB641" s="1005">
        <v>348075</v>
      </c>
      <c r="AC641" s="1005">
        <f t="shared" si="327"/>
        <v>368064</v>
      </c>
      <c r="AD641" s="1005">
        <f t="shared" si="328"/>
        <v>0</v>
      </c>
      <c r="AE641" s="1005">
        <v>1200</v>
      </c>
      <c r="AF641" s="1005">
        <v>1596</v>
      </c>
      <c r="AG641" s="1005">
        <v>1596</v>
      </c>
      <c r="AH641" s="1005">
        <v>0.97109999999999996</v>
      </c>
      <c r="AI641" s="1024">
        <f t="shared" si="329"/>
        <v>0.56252021181987222</v>
      </c>
      <c r="AJ641" s="1005">
        <v>667950</v>
      </c>
      <c r="AK641" s="1005">
        <f t="shared" si="330"/>
        <v>712454</v>
      </c>
      <c r="AL641" s="1005">
        <f t="shared" si="331"/>
        <v>0</v>
      </c>
      <c r="AM641" s="1005">
        <v>1200</v>
      </c>
      <c r="AN641" s="1005">
        <v>1572</v>
      </c>
      <c r="AO641" s="1005">
        <v>1572</v>
      </c>
      <c r="AP641" s="1005">
        <v>0.98509999999999998</v>
      </c>
      <c r="AQ641" s="1024">
        <f t="shared" si="341"/>
        <v>0.68643293934170568</v>
      </c>
      <c r="AR641" s="1005">
        <v>802830</v>
      </c>
      <c r="AS641" s="1005">
        <f t="shared" si="333"/>
        <v>701741</v>
      </c>
      <c r="AT641" s="1005">
        <f t="shared" si="334"/>
        <v>101089</v>
      </c>
      <c r="AU641" s="1005">
        <v>1200</v>
      </c>
      <c r="AV641" s="1005">
        <v>1588.8</v>
      </c>
      <c r="AW641" s="1005">
        <v>1588.8</v>
      </c>
      <c r="AX641" s="1005">
        <v>0.98119999999999996</v>
      </c>
      <c r="AY641" s="1024">
        <f t="shared" si="335"/>
        <v>0.58554412134944611</v>
      </c>
      <c r="AZ641" s="1005">
        <v>669825</v>
      </c>
      <c r="BA641" s="1005">
        <f t="shared" si="336"/>
        <v>686362</v>
      </c>
      <c r="BB641" s="1005">
        <f t="shared" si="337"/>
        <v>0</v>
      </c>
      <c r="BC641" s="1005">
        <v>1800</v>
      </c>
      <c r="BD641" s="1005">
        <v>840</v>
      </c>
      <c r="BE641" s="1005">
        <v>1440</v>
      </c>
      <c r="BF641" s="1005">
        <v>0.99690000000000001</v>
      </c>
      <c r="BG641" s="1024">
        <f t="shared" si="338"/>
        <v>0.77786578341013823</v>
      </c>
      <c r="BH641" s="1005">
        <v>486135</v>
      </c>
      <c r="BI641" s="1005">
        <f t="shared" si="339"/>
        <v>374976</v>
      </c>
      <c r="BJ641" s="1005">
        <f t="shared" si="340"/>
        <v>111159</v>
      </c>
    </row>
    <row r="642" spans="1:62">
      <c r="A642" s="569" t="s">
        <v>2975</v>
      </c>
      <c r="B642" s="1004">
        <v>16</v>
      </c>
      <c r="C642" s="1005" t="s">
        <v>24</v>
      </c>
      <c r="D642" s="1005" t="s">
        <v>2011</v>
      </c>
      <c r="E642" s="1004" t="s">
        <v>1274</v>
      </c>
      <c r="F642" s="1005" t="s">
        <v>119</v>
      </c>
      <c r="G642" s="1004">
        <v>2000</v>
      </c>
      <c r="H642" s="1005">
        <v>280</v>
      </c>
      <c r="I642" s="1005">
        <v>1600</v>
      </c>
      <c r="J642" s="1005">
        <v>1</v>
      </c>
      <c r="K642" s="1024">
        <f t="shared" si="320"/>
        <v>0.96180555555555558</v>
      </c>
      <c r="L642" s="1005">
        <v>193900</v>
      </c>
      <c r="M642" s="1005">
        <f t="shared" si="321"/>
        <v>120960</v>
      </c>
      <c r="N642" s="1005">
        <f t="shared" si="322"/>
        <v>72940</v>
      </c>
      <c r="O642" s="1005">
        <v>2000</v>
      </c>
      <c r="P642" s="1005">
        <v>240</v>
      </c>
      <c r="Q642" s="1005">
        <v>1600</v>
      </c>
      <c r="R642" s="1005">
        <v>1</v>
      </c>
      <c r="S642" s="1024">
        <f t="shared" si="342"/>
        <v>1.0349462365591398</v>
      </c>
      <c r="T642" s="1005">
        <v>184800</v>
      </c>
      <c r="U642" s="1005">
        <f t="shared" si="324"/>
        <v>107136</v>
      </c>
      <c r="V642" s="1005">
        <f t="shared" si="325"/>
        <v>77664</v>
      </c>
      <c r="W642" s="1005">
        <v>2000</v>
      </c>
      <c r="X642" s="1005">
        <v>320</v>
      </c>
      <c r="Y642" s="1005">
        <v>1600</v>
      </c>
      <c r="Z642" s="1005">
        <v>1</v>
      </c>
      <c r="AA642" s="1024">
        <f t="shared" si="343"/>
        <v>0.75260416666666663</v>
      </c>
      <c r="AB642" s="1005">
        <v>173400</v>
      </c>
      <c r="AC642" s="1005">
        <f t="shared" si="327"/>
        <v>138240</v>
      </c>
      <c r="AD642" s="1005">
        <f t="shared" si="328"/>
        <v>35160</v>
      </c>
      <c r="AE642" s="1005">
        <v>2000</v>
      </c>
      <c r="AF642" s="1005">
        <v>280</v>
      </c>
      <c r="AG642" s="1005">
        <v>1600</v>
      </c>
      <c r="AH642" s="1005">
        <v>1</v>
      </c>
      <c r="AI642" s="1024">
        <f t="shared" si="329"/>
        <v>0.84773425499231947</v>
      </c>
      <c r="AJ642" s="1005">
        <v>176600</v>
      </c>
      <c r="AK642" s="1005">
        <f t="shared" si="330"/>
        <v>124992</v>
      </c>
      <c r="AL642" s="1005">
        <f t="shared" si="331"/>
        <v>51608</v>
      </c>
      <c r="AM642" s="1005">
        <v>2000</v>
      </c>
      <c r="AN642" s="1005">
        <v>280</v>
      </c>
      <c r="AO642" s="1005">
        <v>1600</v>
      </c>
      <c r="AP642" s="1005">
        <v>1</v>
      </c>
      <c r="AQ642" s="1024">
        <f t="shared" si="341"/>
        <v>0.83621351766513052</v>
      </c>
      <c r="AR642" s="1005">
        <v>174200</v>
      </c>
      <c r="AS642" s="1005">
        <f t="shared" si="333"/>
        <v>124992</v>
      </c>
      <c r="AT642" s="1005">
        <f t="shared" si="334"/>
        <v>49208</v>
      </c>
      <c r="AU642" s="1005">
        <v>2000</v>
      </c>
      <c r="AV642" s="1005">
        <v>280</v>
      </c>
      <c r="AW642" s="1005">
        <v>1600</v>
      </c>
      <c r="AX642" s="1005">
        <v>0.99929999999999997</v>
      </c>
      <c r="AY642" s="1024">
        <f t="shared" si="335"/>
        <v>0.78968253968253965</v>
      </c>
      <c r="AZ642" s="1005">
        <v>159200</v>
      </c>
      <c r="BA642" s="1005">
        <f t="shared" si="336"/>
        <v>120960</v>
      </c>
      <c r="BB642" s="1005">
        <f t="shared" si="337"/>
        <v>38240</v>
      </c>
      <c r="BC642" s="1005">
        <v>2000</v>
      </c>
      <c r="BD642" s="1005">
        <v>280</v>
      </c>
      <c r="BE642" s="1005">
        <v>1600</v>
      </c>
      <c r="BF642" s="1005">
        <v>1.0005999999999999</v>
      </c>
      <c r="BG642" s="1024">
        <f t="shared" si="338"/>
        <v>0.79205069124423966</v>
      </c>
      <c r="BH642" s="1005">
        <v>165000</v>
      </c>
      <c r="BI642" s="1005">
        <f t="shared" si="339"/>
        <v>124992</v>
      </c>
      <c r="BJ642" s="1005">
        <f t="shared" si="340"/>
        <v>40008</v>
      </c>
    </row>
    <row r="643" spans="1:62">
      <c r="A643" s="569" t="s">
        <v>2976</v>
      </c>
      <c r="B643" s="1004">
        <v>17</v>
      </c>
      <c r="C643" s="1005" t="s">
        <v>2015</v>
      </c>
      <c r="D643" s="1005" t="s">
        <v>2214</v>
      </c>
      <c r="E643" s="1004" t="s">
        <v>1274</v>
      </c>
      <c r="F643" s="1005" t="s">
        <v>55</v>
      </c>
      <c r="G643" s="1004">
        <v>2000</v>
      </c>
      <c r="H643" s="1005">
        <v>116.4</v>
      </c>
      <c r="I643" s="1005">
        <v>1600</v>
      </c>
      <c r="J643" s="1005">
        <v>0.91510000000000002</v>
      </c>
      <c r="K643" s="1024">
        <f t="shared" si="320"/>
        <v>0.37746993127147765</v>
      </c>
      <c r="L643" s="1005">
        <v>31635</v>
      </c>
      <c r="M643" s="1005">
        <f t="shared" si="321"/>
        <v>50285</v>
      </c>
      <c r="N643" s="1005">
        <f t="shared" si="322"/>
        <v>0</v>
      </c>
      <c r="O643" s="1005">
        <v>2000</v>
      </c>
      <c r="P643" s="1005">
        <v>108</v>
      </c>
      <c r="Q643" s="1005">
        <v>1600</v>
      </c>
      <c r="R643" s="1005">
        <v>0.89649999999999996</v>
      </c>
      <c r="S643" s="1024">
        <f t="shared" si="342"/>
        <v>0.37167712066905617</v>
      </c>
      <c r="T643" s="1005">
        <v>29865</v>
      </c>
      <c r="U643" s="1005">
        <f t="shared" si="324"/>
        <v>48211</v>
      </c>
      <c r="V643" s="1005">
        <f t="shared" si="325"/>
        <v>0</v>
      </c>
      <c r="W643" s="1005">
        <v>2000</v>
      </c>
      <c r="X643" s="1005">
        <v>231.6</v>
      </c>
      <c r="Y643" s="1005">
        <v>1600</v>
      </c>
      <c r="Z643" s="1005">
        <v>0.90090000000000003</v>
      </c>
      <c r="AA643" s="1024">
        <f t="shared" si="343"/>
        <v>0.22425518134715025</v>
      </c>
      <c r="AB643" s="1005">
        <v>37395</v>
      </c>
      <c r="AC643" s="1005">
        <f t="shared" si="327"/>
        <v>100051</v>
      </c>
      <c r="AD643" s="1005">
        <f t="shared" si="328"/>
        <v>0</v>
      </c>
      <c r="AE643" s="1005">
        <v>2000</v>
      </c>
      <c r="AF643" s="1005">
        <v>120</v>
      </c>
      <c r="AG643" s="1005">
        <v>1600</v>
      </c>
      <c r="AH643" s="1005">
        <v>0.89710000000000001</v>
      </c>
      <c r="AI643" s="1024">
        <f t="shared" si="329"/>
        <v>0.29721102150537637</v>
      </c>
      <c r="AJ643" s="1005">
        <v>26535</v>
      </c>
      <c r="AK643" s="1005">
        <f t="shared" si="330"/>
        <v>53568</v>
      </c>
      <c r="AL643" s="1005">
        <f t="shared" si="331"/>
        <v>0</v>
      </c>
      <c r="AM643" s="1005">
        <v>2000</v>
      </c>
      <c r="AN643" s="1005">
        <v>409.2</v>
      </c>
      <c r="AO643" s="1005">
        <v>1600</v>
      </c>
      <c r="AP643" s="1005">
        <v>0.74460000000000004</v>
      </c>
      <c r="AQ643" s="1024">
        <f t="shared" si="341"/>
        <v>0.1181002270362312</v>
      </c>
      <c r="AR643" s="1005">
        <v>35955</v>
      </c>
      <c r="AS643" s="1005">
        <f t="shared" si="333"/>
        <v>182667</v>
      </c>
      <c r="AT643" s="1005">
        <f t="shared" si="334"/>
        <v>0</v>
      </c>
      <c r="AU643" s="1005">
        <v>2000</v>
      </c>
      <c r="AV643" s="1005">
        <v>109.2</v>
      </c>
      <c r="AW643" s="1005">
        <v>1600</v>
      </c>
      <c r="AX643" s="1005">
        <v>0.89970000000000006</v>
      </c>
      <c r="AY643" s="1024">
        <f t="shared" si="335"/>
        <v>0.43021214896214899</v>
      </c>
      <c r="AZ643" s="1005">
        <v>33825</v>
      </c>
      <c r="BA643" s="1005">
        <f t="shared" si="336"/>
        <v>47174</v>
      </c>
      <c r="BB643" s="1005">
        <f t="shared" si="337"/>
        <v>0</v>
      </c>
      <c r="BC643" s="1005">
        <v>2000</v>
      </c>
      <c r="BD643" s="1005">
        <v>110.4</v>
      </c>
      <c r="BE643" s="1005">
        <v>1600</v>
      </c>
      <c r="BF643" s="1005">
        <v>0.86060000000000003</v>
      </c>
      <c r="BG643" s="1024">
        <f t="shared" si="338"/>
        <v>0.31976829125759698</v>
      </c>
      <c r="BH643" s="1005">
        <v>26265</v>
      </c>
      <c r="BI643" s="1005">
        <f t="shared" si="339"/>
        <v>49283</v>
      </c>
      <c r="BJ643" s="1005">
        <f t="shared" si="340"/>
        <v>0</v>
      </c>
    </row>
    <row r="644" spans="1:62">
      <c r="A644" s="569" t="s">
        <v>2977</v>
      </c>
      <c r="B644" s="1004">
        <v>18</v>
      </c>
      <c r="C644" s="1005" t="s">
        <v>364</v>
      </c>
      <c r="D644" s="1005" t="s">
        <v>2011</v>
      </c>
      <c r="E644" s="1004" t="s">
        <v>1274</v>
      </c>
      <c r="F644" s="1005" t="s">
        <v>55</v>
      </c>
      <c r="G644" s="1004">
        <v>2000</v>
      </c>
      <c r="H644" s="1005">
        <v>1092</v>
      </c>
      <c r="I644" s="1005">
        <v>1600</v>
      </c>
      <c r="J644" s="1005">
        <v>0.88619999999999999</v>
      </c>
      <c r="K644" s="1024">
        <f t="shared" si="320"/>
        <v>0.47649572649572647</v>
      </c>
      <c r="L644" s="1005">
        <v>374640</v>
      </c>
      <c r="M644" s="1005">
        <f t="shared" si="321"/>
        <v>471744</v>
      </c>
      <c r="N644" s="1005">
        <f t="shared" si="322"/>
        <v>0</v>
      </c>
      <c r="O644" s="1005">
        <v>2000</v>
      </c>
      <c r="P644" s="1005">
        <v>1008</v>
      </c>
      <c r="Q644" s="1005">
        <v>1600</v>
      </c>
      <c r="R644" s="1005">
        <v>0.89019999999999999</v>
      </c>
      <c r="S644" s="1024">
        <f t="shared" si="342"/>
        <v>0.43978814644137226</v>
      </c>
      <c r="T644" s="1005">
        <v>329820</v>
      </c>
      <c r="U644" s="1005">
        <f t="shared" si="324"/>
        <v>449971</v>
      </c>
      <c r="V644" s="1005">
        <f t="shared" si="325"/>
        <v>0</v>
      </c>
      <c r="W644" s="1005">
        <v>2000</v>
      </c>
      <c r="X644" s="1005">
        <v>1041</v>
      </c>
      <c r="Y644" s="1005">
        <v>1600</v>
      </c>
      <c r="Z644" s="1005">
        <v>0.86499999999999999</v>
      </c>
      <c r="AA644" s="1024">
        <f t="shared" si="343"/>
        <v>0.54542907460774892</v>
      </c>
      <c r="AB644" s="1005">
        <v>408810</v>
      </c>
      <c r="AC644" s="1005">
        <f t="shared" si="327"/>
        <v>449712</v>
      </c>
      <c r="AD644" s="1005">
        <f t="shared" si="328"/>
        <v>0</v>
      </c>
      <c r="AE644" s="1005">
        <v>2000</v>
      </c>
      <c r="AF644" s="1005">
        <v>1050</v>
      </c>
      <c r="AG644" s="1005">
        <v>1600</v>
      </c>
      <c r="AH644" s="1005">
        <v>0.86499999999999999</v>
      </c>
      <c r="AI644" s="1024">
        <f t="shared" si="329"/>
        <v>0.41802995391705067</v>
      </c>
      <c r="AJ644" s="1005">
        <v>326565</v>
      </c>
      <c r="AK644" s="1005">
        <f t="shared" si="330"/>
        <v>468720</v>
      </c>
      <c r="AL644" s="1005">
        <f t="shared" si="331"/>
        <v>0</v>
      </c>
      <c r="AM644" s="1005">
        <v>2000</v>
      </c>
      <c r="AN644" s="1005">
        <v>765</v>
      </c>
      <c r="AO644" s="1005">
        <v>1600</v>
      </c>
      <c r="AP644" s="1005">
        <v>0.85060000000000002</v>
      </c>
      <c r="AQ644" s="1024">
        <f t="shared" si="341"/>
        <v>0.82682374024878769</v>
      </c>
      <c r="AR644" s="1005">
        <v>470595</v>
      </c>
      <c r="AS644" s="1005">
        <f t="shared" si="333"/>
        <v>341496</v>
      </c>
      <c r="AT644" s="1005">
        <f t="shared" si="334"/>
        <v>129099</v>
      </c>
      <c r="AU644" s="1005">
        <v>2000</v>
      </c>
      <c r="AV644" s="1005">
        <v>1086</v>
      </c>
      <c r="AW644" s="1005">
        <v>1600</v>
      </c>
      <c r="AX644" s="1005">
        <v>0.87109999999999999</v>
      </c>
      <c r="AY644" s="1024">
        <f t="shared" si="335"/>
        <v>0.27823818293431551</v>
      </c>
      <c r="AZ644" s="1005">
        <v>217560</v>
      </c>
      <c r="BA644" s="1005">
        <f t="shared" si="336"/>
        <v>469152</v>
      </c>
      <c r="BB644" s="1005">
        <f t="shared" si="337"/>
        <v>0</v>
      </c>
      <c r="BC644" s="1005">
        <v>2000</v>
      </c>
      <c r="BD644" s="1005">
        <v>930</v>
      </c>
      <c r="BE644" s="1005">
        <v>1600</v>
      </c>
      <c r="BF644" s="1005">
        <v>0.7802</v>
      </c>
      <c r="BG644" s="1024">
        <f t="shared" si="338"/>
        <v>0.48406607700312176</v>
      </c>
      <c r="BH644" s="1005">
        <v>334935</v>
      </c>
      <c r="BI644" s="1005">
        <f t="shared" si="339"/>
        <v>415152</v>
      </c>
      <c r="BJ644" s="1005">
        <f t="shared" si="340"/>
        <v>0</v>
      </c>
    </row>
    <row r="645" spans="1:62">
      <c r="A645" s="569" t="s">
        <v>2978</v>
      </c>
      <c r="B645" s="1004">
        <v>19</v>
      </c>
      <c r="C645" s="1005" t="s">
        <v>1623</v>
      </c>
      <c r="D645" s="1005" t="s">
        <v>2011</v>
      </c>
      <c r="E645" s="1004" t="s">
        <v>1274</v>
      </c>
      <c r="F645" s="1005" t="s">
        <v>55</v>
      </c>
      <c r="G645" s="1004">
        <v>2000</v>
      </c>
      <c r="H645" s="1005">
        <v>1260</v>
      </c>
      <c r="I645" s="1005">
        <v>1600</v>
      </c>
      <c r="J645" s="1005">
        <v>0.95920000000000005</v>
      </c>
      <c r="K645" s="1024">
        <f t="shared" si="320"/>
        <v>0.21246693121693122</v>
      </c>
      <c r="L645" s="1005">
        <v>192750</v>
      </c>
      <c r="M645" s="1005">
        <f t="shared" si="321"/>
        <v>544320</v>
      </c>
      <c r="N645" s="1005">
        <f t="shared" si="322"/>
        <v>0</v>
      </c>
      <c r="O645" s="1005">
        <v>2000</v>
      </c>
      <c r="P645" s="1005">
        <v>1380</v>
      </c>
      <c r="Q645" s="1005">
        <v>1600</v>
      </c>
      <c r="R645" s="1005">
        <v>0.92800000000000005</v>
      </c>
      <c r="S645" s="1024">
        <f t="shared" si="342"/>
        <v>0.18822074177964782</v>
      </c>
      <c r="T645" s="1005">
        <v>193250</v>
      </c>
      <c r="U645" s="1005">
        <f t="shared" si="324"/>
        <v>616032</v>
      </c>
      <c r="V645" s="1005">
        <f t="shared" si="325"/>
        <v>0</v>
      </c>
      <c r="W645" s="1005">
        <v>2000</v>
      </c>
      <c r="X645" s="1005">
        <v>976</v>
      </c>
      <c r="Y645" s="1005">
        <v>1600</v>
      </c>
      <c r="Z645" s="1005">
        <v>0.94599999999999995</v>
      </c>
      <c r="AA645" s="1024">
        <f t="shared" si="343"/>
        <v>0.53292918943533696</v>
      </c>
      <c r="AB645" s="1005">
        <v>374500</v>
      </c>
      <c r="AC645" s="1005">
        <f t="shared" si="327"/>
        <v>421632</v>
      </c>
      <c r="AD645" s="1005">
        <f t="shared" si="328"/>
        <v>0</v>
      </c>
      <c r="AE645" s="1005">
        <v>2000</v>
      </c>
      <c r="AF645" s="1005">
        <v>1088</v>
      </c>
      <c r="AG645" s="1005">
        <v>1600</v>
      </c>
      <c r="AH645" s="1005">
        <v>0.94450000000000001</v>
      </c>
      <c r="AI645" s="1024">
        <f t="shared" si="329"/>
        <v>0.53794325189753323</v>
      </c>
      <c r="AJ645" s="1005">
        <v>435450</v>
      </c>
      <c r="AK645" s="1005">
        <f t="shared" si="330"/>
        <v>485683</v>
      </c>
      <c r="AL645" s="1005">
        <f t="shared" si="331"/>
        <v>0</v>
      </c>
      <c r="AM645" s="1005">
        <v>2000</v>
      </c>
      <c r="AN645" s="1005">
        <v>1404</v>
      </c>
      <c r="AO645" s="1005">
        <v>1600</v>
      </c>
      <c r="AP645" s="1005">
        <v>0.94920000000000004</v>
      </c>
      <c r="AQ645" s="1024">
        <f t="shared" si="341"/>
        <v>0.44783720858989678</v>
      </c>
      <c r="AR645" s="1005">
        <v>467800</v>
      </c>
      <c r="AS645" s="1005">
        <f t="shared" si="333"/>
        <v>626746</v>
      </c>
      <c r="AT645" s="1005">
        <f t="shared" si="334"/>
        <v>0</v>
      </c>
      <c r="AU645" s="1005">
        <v>2000</v>
      </c>
      <c r="AV645" s="1005">
        <v>1428</v>
      </c>
      <c r="AW645" s="1005">
        <v>1600</v>
      </c>
      <c r="AX645" s="1005">
        <v>0.89780000000000004</v>
      </c>
      <c r="AY645" s="1024">
        <f t="shared" si="335"/>
        <v>0.37601151571739805</v>
      </c>
      <c r="AZ645" s="1005">
        <v>386600</v>
      </c>
      <c r="BA645" s="1005">
        <f t="shared" si="336"/>
        <v>616896</v>
      </c>
      <c r="BB645" s="1005">
        <f t="shared" si="337"/>
        <v>0</v>
      </c>
      <c r="BC645" s="1005">
        <v>2000</v>
      </c>
      <c r="BD645" s="1005">
        <v>1440</v>
      </c>
      <c r="BE645" s="1005">
        <v>1600</v>
      </c>
      <c r="BF645" s="1005">
        <v>0.89480000000000004</v>
      </c>
      <c r="BG645" s="1024">
        <f t="shared" si="338"/>
        <v>0.27693772401433692</v>
      </c>
      <c r="BH645" s="1005">
        <v>296700</v>
      </c>
      <c r="BI645" s="1005">
        <f t="shared" si="339"/>
        <v>642816</v>
      </c>
      <c r="BJ645" s="1005">
        <f t="shared" si="340"/>
        <v>0</v>
      </c>
    </row>
    <row r="646" spans="1:62">
      <c r="A646" s="569" t="s">
        <v>2979</v>
      </c>
      <c r="B646" s="1004">
        <v>20</v>
      </c>
      <c r="C646" s="1005" t="s">
        <v>410</v>
      </c>
      <c r="D646" s="1005" t="s">
        <v>2011</v>
      </c>
      <c r="E646" s="1004" t="s">
        <v>1274</v>
      </c>
      <c r="F646" s="1005" t="s">
        <v>55</v>
      </c>
      <c r="G646" s="1004">
        <v>2000</v>
      </c>
      <c r="H646" s="1005">
        <v>948.6</v>
      </c>
      <c r="I646" s="1005">
        <v>1600</v>
      </c>
      <c r="J646" s="1005">
        <v>1</v>
      </c>
      <c r="K646" s="1024">
        <f t="shared" si="320"/>
        <v>0.51901047157214142</v>
      </c>
      <c r="L646" s="1005">
        <v>354480</v>
      </c>
      <c r="M646" s="1005">
        <f t="shared" si="321"/>
        <v>409795</v>
      </c>
      <c r="N646" s="1005">
        <f t="shared" si="322"/>
        <v>0</v>
      </c>
      <c r="O646" s="1005">
        <v>2000</v>
      </c>
      <c r="P646" s="1005">
        <v>843</v>
      </c>
      <c r="Q646" s="1005">
        <v>1600</v>
      </c>
      <c r="R646" s="1005">
        <v>1</v>
      </c>
      <c r="S646" s="1024">
        <f t="shared" si="342"/>
        <v>0.62468909042207166</v>
      </c>
      <c r="T646" s="1005">
        <v>391800</v>
      </c>
      <c r="U646" s="1005">
        <f t="shared" si="324"/>
        <v>376315</v>
      </c>
      <c r="V646" s="1005">
        <f t="shared" si="325"/>
        <v>15485</v>
      </c>
      <c r="W646" s="1005">
        <v>2000</v>
      </c>
      <c r="X646" s="1005">
        <v>833.4</v>
      </c>
      <c r="Y646" s="1005">
        <v>1600</v>
      </c>
      <c r="Z646" s="1005">
        <v>1</v>
      </c>
      <c r="AA646" s="1024">
        <f t="shared" si="343"/>
        <v>0.511759059275258</v>
      </c>
      <c r="AB646" s="1005">
        <v>307080</v>
      </c>
      <c r="AC646" s="1005">
        <f t="shared" si="327"/>
        <v>360029</v>
      </c>
      <c r="AD646" s="1005">
        <f t="shared" si="328"/>
        <v>0</v>
      </c>
      <c r="AE646" s="1005">
        <v>2000</v>
      </c>
      <c r="AF646" s="1005">
        <v>852.6</v>
      </c>
      <c r="AG646" s="1005">
        <v>1600</v>
      </c>
      <c r="AH646" s="1005">
        <v>1</v>
      </c>
      <c r="AI646" s="1024">
        <f t="shared" si="329"/>
        <v>0.52174373642671745</v>
      </c>
      <c r="AJ646" s="1005">
        <v>330960</v>
      </c>
      <c r="AK646" s="1005">
        <f t="shared" si="330"/>
        <v>380601</v>
      </c>
      <c r="AL646" s="1005">
        <f t="shared" si="331"/>
        <v>0</v>
      </c>
      <c r="AM646" s="1005">
        <v>2000</v>
      </c>
      <c r="AN646" s="1005">
        <v>795</v>
      </c>
      <c r="AO646" s="1005">
        <v>1600</v>
      </c>
      <c r="AP646" s="1005">
        <v>1</v>
      </c>
      <c r="AQ646" s="1024">
        <f t="shared" si="341"/>
        <v>0.52363562588760393</v>
      </c>
      <c r="AR646" s="1005">
        <v>309720</v>
      </c>
      <c r="AS646" s="1005">
        <f t="shared" si="333"/>
        <v>354888</v>
      </c>
      <c r="AT646" s="1005">
        <f t="shared" si="334"/>
        <v>0</v>
      </c>
      <c r="AU646" s="1005">
        <v>2000</v>
      </c>
      <c r="AV646" s="1005">
        <v>775.8</v>
      </c>
      <c r="AW646" s="1005">
        <v>1600</v>
      </c>
      <c r="AX646" s="1005">
        <v>1</v>
      </c>
      <c r="AY646" s="1024">
        <f t="shared" si="335"/>
        <v>0.52440491535619149</v>
      </c>
      <c r="AZ646" s="1005">
        <v>292920</v>
      </c>
      <c r="BA646" s="1005">
        <f t="shared" si="336"/>
        <v>335146</v>
      </c>
      <c r="BB646" s="1005">
        <f t="shared" si="337"/>
        <v>0</v>
      </c>
      <c r="BC646" s="1005">
        <v>2000</v>
      </c>
      <c r="BD646" s="1005">
        <v>593.4</v>
      </c>
      <c r="BE646" s="1005">
        <v>1600</v>
      </c>
      <c r="BF646" s="1005">
        <v>1</v>
      </c>
      <c r="BG646" s="1024">
        <f t="shared" si="338"/>
        <v>0.64282374941561482</v>
      </c>
      <c r="BH646" s="1005">
        <v>283800</v>
      </c>
      <c r="BI646" s="1005">
        <f t="shared" si="339"/>
        <v>264894</v>
      </c>
      <c r="BJ646" s="1005">
        <f t="shared" si="340"/>
        <v>18906</v>
      </c>
    </row>
    <row r="647" spans="1:62">
      <c r="A647" s="569" t="s">
        <v>2980</v>
      </c>
      <c r="B647" s="1004">
        <v>21</v>
      </c>
      <c r="C647" s="1005" t="s">
        <v>2016</v>
      </c>
      <c r="D647" s="1005" t="s">
        <v>2210</v>
      </c>
      <c r="E647" s="1004" t="s">
        <v>1274</v>
      </c>
      <c r="F647" s="1005" t="s">
        <v>55</v>
      </c>
      <c r="G647" s="1004">
        <v>2033.49</v>
      </c>
      <c r="H647" s="1005">
        <v>136.80000000000001</v>
      </c>
      <c r="I647" s="1005">
        <v>1626.7919999999999</v>
      </c>
      <c r="J647" s="1005">
        <v>0.97689999999999999</v>
      </c>
      <c r="K647" s="1024">
        <f t="shared" si="320"/>
        <v>1.9828216374269004E-2</v>
      </c>
      <c r="L647" s="1005">
        <v>1953</v>
      </c>
      <c r="M647" s="1005">
        <f t="shared" si="321"/>
        <v>59098</v>
      </c>
      <c r="N647" s="1005">
        <f t="shared" si="322"/>
        <v>0</v>
      </c>
      <c r="O647" s="1005">
        <v>2033.49</v>
      </c>
      <c r="P647" s="1005">
        <v>0</v>
      </c>
      <c r="Q647" s="1005">
        <v>1626.7919999999999</v>
      </c>
      <c r="R647" s="1005">
        <v>1</v>
      </c>
      <c r="S647" s="1024">
        <v>0</v>
      </c>
      <c r="T647" s="1005">
        <v>1629</v>
      </c>
      <c r="U647" s="1005">
        <f t="shared" si="324"/>
        <v>0</v>
      </c>
      <c r="V647" s="1005">
        <f t="shared" si="325"/>
        <v>1629</v>
      </c>
      <c r="W647" s="1005">
        <v>2033.49</v>
      </c>
      <c r="X647" s="1005">
        <v>8.64</v>
      </c>
      <c r="Y647" s="1005">
        <v>1626.7919999999999</v>
      </c>
      <c r="Z647" s="1005">
        <v>1</v>
      </c>
      <c r="AA647" s="1024">
        <f t="shared" si="343"/>
        <v>0.28935185185185186</v>
      </c>
      <c r="AB647" s="1005">
        <v>1800</v>
      </c>
      <c r="AC647" s="1005">
        <f t="shared" si="327"/>
        <v>3732</v>
      </c>
      <c r="AD647" s="1005">
        <f t="shared" si="328"/>
        <v>0</v>
      </c>
      <c r="AE647" s="1005">
        <v>2033.49</v>
      </c>
      <c r="AF647" s="1005">
        <v>300.24</v>
      </c>
      <c r="AG647" s="1005">
        <v>1626.7919999999999</v>
      </c>
      <c r="AH647" s="1005">
        <v>0.86660000000000004</v>
      </c>
      <c r="AI647" s="1024">
        <f t="shared" si="329"/>
        <v>1.2087104509940435E-2</v>
      </c>
      <c r="AJ647" s="1005">
        <v>2700</v>
      </c>
      <c r="AK647" s="1005">
        <f t="shared" si="330"/>
        <v>134027</v>
      </c>
      <c r="AL647" s="1005">
        <f t="shared" si="331"/>
        <v>0</v>
      </c>
      <c r="AM647" s="1005">
        <v>2033.49</v>
      </c>
      <c r="AN647" s="1005">
        <v>1276.56</v>
      </c>
      <c r="AO647" s="1005">
        <v>1626.7919999999999</v>
      </c>
      <c r="AP647" s="1005">
        <v>0.92420000000000002</v>
      </c>
      <c r="AQ647" s="1024">
        <f t="shared" si="341"/>
        <v>1.3257024422490282E-2</v>
      </c>
      <c r="AR647" s="1005">
        <v>12591</v>
      </c>
      <c r="AS647" s="1005">
        <f t="shared" si="333"/>
        <v>569856</v>
      </c>
      <c r="AT647" s="1005">
        <f t="shared" si="334"/>
        <v>0</v>
      </c>
      <c r="AU647" s="1005">
        <v>2033.49</v>
      </c>
      <c r="AV647" s="1005">
        <v>6.48</v>
      </c>
      <c r="AW647" s="1005">
        <v>1626.7919999999999</v>
      </c>
      <c r="AX647" s="1005">
        <v>0.99470000000000003</v>
      </c>
      <c r="AY647" s="1024">
        <f t="shared" si="335"/>
        <v>0.36844135802469136</v>
      </c>
      <c r="AZ647" s="1005">
        <v>1719</v>
      </c>
      <c r="BA647" s="1005">
        <f t="shared" si="336"/>
        <v>2799</v>
      </c>
      <c r="BB647" s="1005">
        <f t="shared" si="337"/>
        <v>0</v>
      </c>
      <c r="BC647" s="1005">
        <v>2033.49</v>
      </c>
      <c r="BD647" s="1005">
        <v>602.64</v>
      </c>
      <c r="BE647" s="1005">
        <v>1626.7919999999999</v>
      </c>
      <c r="BF647" s="1005">
        <v>0.99270000000000003</v>
      </c>
      <c r="BG647" s="1024">
        <f t="shared" si="338"/>
        <v>1.3790129880140287E-2</v>
      </c>
      <c r="BH647" s="1005">
        <v>6183</v>
      </c>
      <c r="BI647" s="1005">
        <f t="shared" si="339"/>
        <v>269018</v>
      </c>
      <c r="BJ647" s="1005">
        <f t="shared" si="340"/>
        <v>0</v>
      </c>
    </row>
    <row r="648" spans="1:62">
      <c r="A648" s="569" t="s">
        <v>2981</v>
      </c>
      <c r="B648" s="1004">
        <v>22</v>
      </c>
      <c r="C648" s="1005" t="s">
        <v>1753</v>
      </c>
      <c r="D648" s="1005" t="s">
        <v>2011</v>
      </c>
      <c r="E648" s="1004" t="s">
        <v>1274</v>
      </c>
      <c r="F648" s="1005" t="s">
        <v>55</v>
      </c>
      <c r="G648" s="1004">
        <v>2039</v>
      </c>
      <c r="H648" s="1005">
        <v>354</v>
      </c>
      <c r="I648" s="1005">
        <v>1631.2</v>
      </c>
      <c r="J648" s="1005">
        <v>0.90239999999999998</v>
      </c>
      <c r="K648" s="1024">
        <f t="shared" si="320"/>
        <v>0.15148305084745764</v>
      </c>
      <c r="L648" s="1005">
        <v>38610</v>
      </c>
      <c r="M648" s="1005">
        <f t="shared" si="321"/>
        <v>152928</v>
      </c>
      <c r="N648" s="1005">
        <f t="shared" si="322"/>
        <v>0</v>
      </c>
      <c r="O648" s="1005">
        <v>2039</v>
      </c>
      <c r="P648" s="1005">
        <v>202.8</v>
      </c>
      <c r="Q648" s="1005">
        <v>1631.2</v>
      </c>
      <c r="R648" s="1005">
        <v>0.90839999999999999</v>
      </c>
      <c r="S648" s="1024">
        <f t="shared" ref="S648:S662" si="344">+(T648/(24*31*P648))</f>
        <v>0.21294617293376597</v>
      </c>
      <c r="T648" s="1005">
        <v>32130</v>
      </c>
      <c r="U648" s="1005">
        <f t="shared" si="324"/>
        <v>90530</v>
      </c>
      <c r="V648" s="1005">
        <f t="shared" si="325"/>
        <v>0</v>
      </c>
      <c r="W648" s="1005">
        <v>2039</v>
      </c>
      <c r="X648" s="1005">
        <v>339.6</v>
      </c>
      <c r="Y648" s="1005">
        <v>1631.2</v>
      </c>
      <c r="Z648" s="1005">
        <v>0.90169999999999995</v>
      </c>
      <c r="AA648" s="1024">
        <f t="shared" si="343"/>
        <v>0.11612926972909304</v>
      </c>
      <c r="AB648" s="1005">
        <v>28395</v>
      </c>
      <c r="AC648" s="1005">
        <f t="shared" si="327"/>
        <v>146707</v>
      </c>
      <c r="AD648" s="1005">
        <f t="shared" si="328"/>
        <v>0</v>
      </c>
      <c r="AE648" s="1005">
        <v>2039</v>
      </c>
      <c r="AF648" s="1005">
        <v>91.2</v>
      </c>
      <c r="AG648" s="1005">
        <v>1631.2</v>
      </c>
      <c r="AH648" s="1005">
        <v>0.98609999999999998</v>
      </c>
      <c r="AI648" s="1024">
        <f t="shared" si="329"/>
        <v>0.19210703169213356</v>
      </c>
      <c r="AJ648" s="1005">
        <v>13035</v>
      </c>
      <c r="AK648" s="1005">
        <f t="shared" si="330"/>
        <v>40712</v>
      </c>
      <c r="AL648" s="1005">
        <f t="shared" si="331"/>
        <v>0</v>
      </c>
      <c r="AM648" s="1005">
        <v>2039</v>
      </c>
      <c r="AN648" s="1005">
        <v>0</v>
      </c>
      <c r="AO648" s="1005">
        <v>1631.2</v>
      </c>
      <c r="AP648" s="1005">
        <v>0</v>
      </c>
      <c r="AQ648" s="1024">
        <v>0</v>
      </c>
      <c r="AR648" s="1005">
        <v>0</v>
      </c>
      <c r="AS648" s="1005">
        <f t="shared" si="333"/>
        <v>0</v>
      </c>
      <c r="AT648" s="1005">
        <f t="shared" si="334"/>
        <v>0</v>
      </c>
      <c r="AU648" s="1005">
        <v>2039</v>
      </c>
      <c r="AV648" s="1005">
        <v>0</v>
      </c>
      <c r="AW648" s="1005">
        <v>1631.2</v>
      </c>
      <c r="AX648" s="1005">
        <v>0</v>
      </c>
      <c r="AY648" s="1024">
        <v>0</v>
      </c>
      <c r="AZ648" s="1005">
        <v>0</v>
      </c>
      <c r="BA648" s="1005">
        <f t="shared" si="336"/>
        <v>0</v>
      </c>
      <c r="BB648" s="1005">
        <f t="shared" si="337"/>
        <v>0</v>
      </c>
      <c r="BC648" s="1005">
        <v>2039</v>
      </c>
      <c r="BD648" s="1005">
        <v>0</v>
      </c>
      <c r="BE648" s="1005">
        <v>1631.2</v>
      </c>
      <c r="BF648" s="1005">
        <v>0</v>
      </c>
      <c r="BG648" s="1024">
        <v>0</v>
      </c>
      <c r="BH648" s="1005">
        <v>0</v>
      </c>
      <c r="BI648" s="1005">
        <f t="shared" si="339"/>
        <v>0</v>
      </c>
      <c r="BJ648" s="1005">
        <f t="shared" si="340"/>
        <v>0</v>
      </c>
    </row>
    <row r="649" spans="1:62">
      <c r="A649" s="569" t="s">
        <v>2982</v>
      </c>
      <c r="B649" s="1004">
        <v>23</v>
      </c>
      <c r="C649" s="1005" t="s">
        <v>2025</v>
      </c>
      <c r="D649" s="1005" t="s">
        <v>2011</v>
      </c>
      <c r="E649" s="1004" t="s">
        <v>1274</v>
      </c>
      <c r="F649" s="1005" t="s">
        <v>55</v>
      </c>
      <c r="G649" s="1004">
        <v>555</v>
      </c>
      <c r="H649" s="1005">
        <v>254.4</v>
      </c>
      <c r="I649" s="1005">
        <v>444</v>
      </c>
      <c r="J649" s="1005">
        <v>0.9395</v>
      </c>
      <c r="K649" s="1024">
        <f t="shared" si="320"/>
        <v>0.61048873165618445</v>
      </c>
      <c r="L649" s="1005">
        <v>111822</v>
      </c>
      <c r="M649" s="1005">
        <f t="shared" si="321"/>
        <v>109901</v>
      </c>
      <c r="N649" s="1005">
        <f t="shared" si="322"/>
        <v>1921</v>
      </c>
      <c r="O649" s="1005">
        <v>555</v>
      </c>
      <c r="P649" s="1005">
        <v>240.96</v>
      </c>
      <c r="Q649" s="1005">
        <v>444</v>
      </c>
      <c r="R649" s="1005">
        <v>0.94479999999999997</v>
      </c>
      <c r="S649" s="1024">
        <f t="shared" si="344"/>
        <v>0.69865029130788669</v>
      </c>
      <c r="T649" s="1005">
        <v>125250</v>
      </c>
      <c r="U649" s="1005">
        <f t="shared" si="324"/>
        <v>107565</v>
      </c>
      <c r="V649" s="1005">
        <f t="shared" si="325"/>
        <v>17685</v>
      </c>
      <c r="W649" s="1005">
        <v>2200</v>
      </c>
      <c r="X649" s="1005">
        <v>1275.5999999999999</v>
      </c>
      <c r="Y649" s="1005">
        <v>1760</v>
      </c>
      <c r="Z649" s="1005">
        <v>0.95299999999999996</v>
      </c>
      <c r="AA649" s="1024">
        <f t="shared" si="343"/>
        <v>0.31529280338664162</v>
      </c>
      <c r="AB649" s="1005">
        <v>289575</v>
      </c>
      <c r="AC649" s="1005">
        <f t="shared" si="327"/>
        <v>551059</v>
      </c>
      <c r="AD649" s="1005">
        <f t="shared" si="328"/>
        <v>0</v>
      </c>
      <c r="AE649" s="1005">
        <v>2200</v>
      </c>
      <c r="AF649" s="1005">
        <v>1156.8</v>
      </c>
      <c r="AG649" s="1005">
        <v>1760</v>
      </c>
      <c r="AH649" s="1005">
        <v>0.95420000000000005</v>
      </c>
      <c r="AI649" s="1024">
        <f t="shared" si="329"/>
        <v>0.47457809084013747</v>
      </c>
      <c r="AJ649" s="1005">
        <v>408450</v>
      </c>
      <c r="AK649" s="1005">
        <f t="shared" si="330"/>
        <v>516396</v>
      </c>
      <c r="AL649" s="1005">
        <f t="shared" si="331"/>
        <v>0</v>
      </c>
      <c r="AM649" s="1005">
        <v>2200</v>
      </c>
      <c r="AN649" s="1005">
        <v>1180.8</v>
      </c>
      <c r="AO649" s="1005">
        <v>1760</v>
      </c>
      <c r="AP649" s="1005">
        <v>0.95720000000000005</v>
      </c>
      <c r="AQ649" s="1024">
        <f t="shared" ref="AQ649:AQ665" si="345">+(AR649/(24*31*AN649))</f>
        <v>0.40870664503016002</v>
      </c>
      <c r="AR649" s="1005">
        <v>359055</v>
      </c>
      <c r="AS649" s="1005">
        <f t="shared" si="333"/>
        <v>527109</v>
      </c>
      <c r="AT649" s="1005">
        <f t="shared" si="334"/>
        <v>0</v>
      </c>
      <c r="AU649" s="1005">
        <v>2200</v>
      </c>
      <c r="AV649" s="1005">
        <v>1310.4000000000001</v>
      </c>
      <c r="AW649" s="1005">
        <v>1760</v>
      </c>
      <c r="AX649" s="1005">
        <v>0.96260000000000001</v>
      </c>
      <c r="AY649" s="1024">
        <f t="shared" ref="AY649:AY665" si="346">+(AZ649/(24*30*AV649))</f>
        <v>0.44661935286935284</v>
      </c>
      <c r="AZ649" s="1005">
        <v>421380</v>
      </c>
      <c r="BA649" s="1005">
        <f t="shared" si="336"/>
        <v>566093</v>
      </c>
      <c r="BB649" s="1005">
        <f t="shared" si="337"/>
        <v>0</v>
      </c>
      <c r="BC649" s="1005">
        <v>2200</v>
      </c>
      <c r="BD649" s="1005">
        <v>1228.8</v>
      </c>
      <c r="BE649" s="1005">
        <v>1760</v>
      </c>
      <c r="BF649" s="1005">
        <v>0.94910000000000005</v>
      </c>
      <c r="BG649" s="1024">
        <f t="shared" ref="BG649:BG661" si="347">+(BH649/(24*31*BD649))</f>
        <v>0.50805204658098124</v>
      </c>
      <c r="BH649" s="1005">
        <v>464475</v>
      </c>
      <c r="BI649" s="1005">
        <f t="shared" si="339"/>
        <v>548536</v>
      </c>
      <c r="BJ649" s="1005">
        <f t="shared" si="340"/>
        <v>0</v>
      </c>
    </row>
    <row r="650" spans="1:62">
      <c r="A650" s="569" t="s">
        <v>2983</v>
      </c>
      <c r="B650" s="1004">
        <v>24</v>
      </c>
      <c r="C650" s="1005" t="s">
        <v>1609</v>
      </c>
      <c r="D650" s="1005" t="s">
        <v>2011</v>
      </c>
      <c r="E650" s="1004" t="s">
        <v>1274</v>
      </c>
      <c r="F650" s="1005" t="s">
        <v>55</v>
      </c>
      <c r="G650" s="1004">
        <v>2222</v>
      </c>
      <c r="H650" s="1005">
        <v>914.4</v>
      </c>
      <c r="I650" s="1005">
        <v>1777.6</v>
      </c>
      <c r="J650" s="1005">
        <v>0.95520000000000005</v>
      </c>
      <c r="K650" s="1024">
        <f t="shared" si="320"/>
        <v>0.45653798483522895</v>
      </c>
      <c r="L650" s="1005">
        <v>300570</v>
      </c>
      <c r="M650" s="1005">
        <f t="shared" si="321"/>
        <v>395021</v>
      </c>
      <c r="N650" s="1005">
        <f t="shared" si="322"/>
        <v>0</v>
      </c>
      <c r="O650" s="1005">
        <v>2222</v>
      </c>
      <c r="P650" s="1005">
        <v>921.6</v>
      </c>
      <c r="Q650" s="1005">
        <v>1777.6</v>
      </c>
      <c r="R650" s="1005">
        <v>0.94410000000000005</v>
      </c>
      <c r="S650" s="1024">
        <f t="shared" si="344"/>
        <v>0.39766920082885304</v>
      </c>
      <c r="T650" s="1005">
        <v>272670</v>
      </c>
      <c r="U650" s="1005">
        <f t="shared" si="324"/>
        <v>411402</v>
      </c>
      <c r="V650" s="1005">
        <f t="shared" si="325"/>
        <v>0</v>
      </c>
      <c r="W650" s="1005">
        <v>2222</v>
      </c>
      <c r="X650" s="1005">
        <v>847.2</v>
      </c>
      <c r="Y650" s="1005">
        <v>1777.6</v>
      </c>
      <c r="Z650" s="1005">
        <v>0.94669999999999999</v>
      </c>
      <c r="AA650" s="1024">
        <f t="shared" si="343"/>
        <v>0.48812755744412967</v>
      </c>
      <c r="AB650" s="1005">
        <v>297750</v>
      </c>
      <c r="AC650" s="1005">
        <f t="shared" si="327"/>
        <v>365990</v>
      </c>
      <c r="AD650" s="1005">
        <f t="shared" si="328"/>
        <v>0</v>
      </c>
      <c r="AE650" s="1005">
        <v>2222</v>
      </c>
      <c r="AF650" s="1005">
        <v>837.6</v>
      </c>
      <c r="AG650" s="1005">
        <v>1777.6</v>
      </c>
      <c r="AH650" s="1005">
        <v>0.92730000000000001</v>
      </c>
      <c r="AI650" s="1024">
        <f t="shared" si="329"/>
        <v>0.34632359737498841</v>
      </c>
      <c r="AJ650" s="1005">
        <v>215820</v>
      </c>
      <c r="AK650" s="1005">
        <f t="shared" si="330"/>
        <v>373905</v>
      </c>
      <c r="AL650" s="1005">
        <f t="shared" si="331"/>
        <v>0</v>
      </c>
      <c r="AM650" s="1005">
        <v>2222</v>
      </c>
      <c r="AN650" s="1005">
        <v>859.2</v>
      </c>
      <c r="AO650" s="1005">
        <v>1777.6</v>
      </c>
      <c r="AP650" s="1005">
        <v>0.94279999999999997</v>
      </c>
      <c r="AQ650" s="1024">
        <f t="shared" si="345"/>
        <v>0.41218950862017179</v>
      </c>
      <c r="AR650" s="1005">
        <v>263490</v>
      </c>
      <c r="AS650" s="1005">
        <f t="shared" si="333"/>
        <v>383547</v>
      </c>
      <c r="AT650" s="1005">
        <f t="shared" si="334"/>
        <v>0</v>
      </c>
      <c r="AU650" s="1005">
        <v>2222</v>
      </c>
      <c r="AV650" s="1005">
        <v>902.4</v>
      </c>
      <c r="AW650" s="1005">
        <v>1777.6</v>
      </c>
      <c r="AX650" s="1005">
        <v>0.89759999999999995</v>
      </c>
      <c r="AY650" s="1024">
        <f t="shared" si="346"/>
        <v>0.38808547576832153</v>
      </c>
      <c r="AZ650" s="1005">
        <v>252150</v>
      </c>
      <c r="BA650" s="1005">
        <f t="shared" si="336"/>
        <v>389837</v>
      </c>
      <c r="BB650" s="1005">
        <f t="shared" si="337"/>
        <v>0</v>
      </c>
      <c r="BC650" s="1005">
        <v>2222</v>
      </c>
      <c r="BD650" s="1005">
        <v>859.2</v>
      </c>
      <c r="BE650" s="1005">
        <v>1777.6</v>
      </c>
      <c r="BF650" s="1005">
        <v>0.9546</v>
      </c>
      <c r="BG650" s="1024">
        <f t="shared" si="347"/>
        <v>0.46508004445245388</v>
      </c>
      <c r="BH650" s="1005">
        <v>297300</v>
      </c>
      <c r="BI650" s="1005">
        <f t="shared" si="339"/>
        <v>383547</v>
      </c>
      <c r="BJ650" s="1005">
        <f t="shared" si="340"/>
        <v>0</v>
      </c>
    </row>
    <row r="651" spans="1:62">
      <c r="A651" s="569" t="s">
        <v>2984</v>
      </c>
      <c r="B651" s="1004">
        <v>25</v>
      </c>
      <c r="C651" s="1005" t="s">
        <v>1792</v>
      </c>
      <c r="D651" s="1005" t="s">
        <v>2011</v>
      </c>
      <c r="E651" s="1004" t="s">
        <v>1274</v>
      </c>
      <c r="F651" s="1005" t="s">
        <v>55</v>
      </c>
      <c r="G651" s="1004">
        <v>2223</v>
      </c>
      <c r="H651" s="1005">
        <v>1735.2</v>
      </c>
      <c r="I651" s="1005">
        <v>1778.4</v>
      </c>
      <c r="J651" s="1005">
        <v>0.99490000000000001</v>
      </c>
      <c r="K651" s="1024">
        <f t="shared" si="320"/>
        <v>0.58637572998309517</v>
      </c>
      <c r="L651" s="1005">
        <v>732585</v>
      </c>
      <c r="M651" s="1005">
        <f t="shared" si="321"/>
        <v>749606</v>
      </c>
      <c r="N651" s="1005">
        <f t="shared" si="322"/>
        <v>0</v>
      </c>
      <c r="O651" s="1005">
        <v>2223</v>
      </c>
      <c r="P651" s="1005">
        <v>1630.8</v>
      </c>
      <c r="Q651" s="1005">
        <v>1778.4</v>
      </c>
      <c r="R651" s="1005">
        <v>0.997</v>
      </c>
      <c r="S651" s="1024">
        <f t="shared" si="344"/>
        <v>0.54162760014874944</v>
      </c>
      <c r="T651" s="1005">
        <v>657165</v>
      </c>
      <c r="U651" s="1005">
        <f t="shared" si="324"/>
        <v>727989</v>
      </c>
      <c r="V651" s="1005">
        <f t="shared" si="325"/>
        <v>0</v>
      </c>
      <c r="W651" s="1005">
        <v>2223</v>
      </c>
      <c r="X651" s="1005">
        <v>1801.2</v>
      </c>
      <c r="Y651" s="1005">
        <v>1801.2</v>
      </c>
      <c r="Z651" s="1005">
        <v>0.99370000000000003</v>
      </c>
      <c r="AA651" s="1024">
        <f t="shared" si="343"/>
        <v>0.54344557332148935</v>
      </c>
      <c r="AB651" s="1005">
        <v>704775</v>
      </c>
      <c r="AC651" s="1005">
        <f t="shared" si="327"/>
        <v>778118</v>
      </c>
      <c r="AD651" s="1005">
        <f t="shared" si="328"/>
        <v>0</v>
      </c>
      <c r="AE651" s="1005">
        <v>2223</v>
      </c>
      <c r="AF651" s="1005">
        <v>1837.2</v>
      </c>
      <c r="AG651" s="1005">
        <v>1837.2</v>
      </c>
      <c r="AH651" s="1005">
        <v>0.99309999999999998</v>
      </c>
      <c r="AI651" s="1024">
        <f t="shared" si="329"/>
        <v>0.59779345146541374</v>
      </c>
      <c r="AJ651" s="1005">
        <v>817110</v>
      </c>
      <c r="AK651" s="1005">
        <f t="shared" si="330"/>
        <v>820126</v>
      </c>
      <c r="AL651" s="1005">
        <f t="shared" si="331"/>
        <v>0</v>
      </c>
      <c r="AM651" s="1005">
        <v>2223</v>
      </c>
      <c r="AN651" s="1005">
        <v>1844.4</v>
      </c>
      <c r="AO651" s="1005">
        <v>1844.4</v>
      </c>
      <c r="AP651" s="1005">
        <v>0.99439999999999995</v>
      </c>
      <c r="AQ651" s="1024">
        <f t="shared" si="345"/>
        <v>0.595798703660951</v>
      </c>
      <c r="AR651" s="1005">
        <v>817575</v>
      </c>
      <c r="AS651" s="1005">
        <f t="shared" si="333"/>
        <v>823340</v>
      </c>
      <c r="AT651" s="1005">
        <f t="shared" si="334"/>
        <v>0</v>
      </c>
      <c r="AU651" s="1005">
        <v>2223</v>
      </c>
      <c r="AV651" s="1005">
        <v>1742.4</v>
      </c>
      <c r="AW651" s="1005">
        <v>1778.4</v>
      </c>
      <c r="AX651" s="1005">
        <v>0.99319999999999997</v>
      </c>
      <c r="AY651" s="1024">
        <f t="shared" si="346"/>
        <v>0.59112670263238443</v>
      </c>
      <c r="AZ651" s="1005">
        <v>741585</v>
      </c>
      <c r="BA651" s="1005">
        <f t="shared" si="336"/>
        <v>752717</v>
      </c>
      <c r="BB651" s="1005">
        <f t="shared" si="337"/>
        <v>0</v>
      </c>
      <c r="BC651" s="1005">
        <v>2223</v>
      </c>
      <c r="BD651" s="1005">
        <v>1930.8</v>
      </c>
      <c r="BE651" s="1005">
        <v>1930.8</v>
      </c>
      <c r="BF651" s="1005">
        <v>0.99160000000000004</v>
      </c>
      <c r="BG651" s="1024">
        <f t="shared" si="347"/>
        <v>0.57209279790426171</v>
      </c>
      <c r="BH651" s="1005">
        <v>821820</v>
      </c>
      <c r="BI651" s="1005">
        <f t="shared" si="339"/>
        <v>861909</v>
      </c>
      <c r="BJ651" s="1005">
        <f t="shared" si="340"/>
        <v>0</v>
      </c>
    </row>
    <row r="652" spans="1:62">
      <c r="A652" s="569" t="s">
        <v>2985</v>
      </c>
      <c r="B652" s="1004">
        <v>26</v>
      </c>
      <c r="C652" s="1005" t="s">
        <v>1624</v>
      </c>
      <c r="D652" s="1005" t="s">
        <v>2011</v>
      </c>
      <c r="E652" s="1004" t="s">
        <v>1274</v>
      </c>
      <c r="F652" s="1005" t="s">
        <v>119</v>
      </c>
      <c r="G652" s="1004">
        <v>2500</v>
      </c>
      <c r="H652" s="1005">
        <v>96</v>
      </c>
      <c r="I652" s="1005">
        <v>2000</v>
      </c>
      <c r="J652" s="1005">
        <v>0.89970000000000006</v>
      </c>
      <c r="K652" s="1024">
        <f t="shared" si="320"/>
        <v>0.81423611111111116</v>
      </c>
      <c r="L652" s="1005">
        <v>56280</v>
      </c>
      <c r="M652" s="1005">
        <f t="shared" si="321"/>
        <v>41472</v>
      </c>
      <c r="N652" s="1005">
        <f t="shared" si="322"/>
        <v>14808</v>
      </c>
      <c r="O652" s="1005">
        <v>2500</v>
      </c>
      <c r="P652" s="1005">
        <v>8856</v>
      </c>
      <c r="Q652" s="1005">
        <v>8856</v>
      </c>
      <c r="R652" s="1005">
        <v>0.85580000000000001</v>
      </c>
      <c r="S652" s="1024">
        <f t="shared" si="344"/>
        <v>4.110207768744354E-2</v>
      </c>
      <c r="T652" s="1005">
        <v>270816</v>
      </c>
      <c r="U652" s="1005">
        <f t="shared" si="324"/>
        <v>3953318</v>
      </c>
      <c r="V652" s="1005">
        <f t="shared" si="325"/>
        <v>0</v>
      </c>
      <c r="W652" s="1005">
        <v>2500</v>
      </c>
      <c r="X652" s="1005">
        <v>72</v>
      </c>
      <c r="Y652" s="1005">
        <v>2000</v>
      </c>
      <c r="Z652" s="1005">
        <v>0.93989999999999996</v>
      </c>
      <c r="AA652" s="1024">
        <f t="shared" si="343"/>
        <v>0.53935185185185186</v>
      </c>
      <c r="AB652" s="1005">
        <v>27960</v>
      </c>
      <c r="AC652" s="1005">
        <f t="shared" si="327"/>
        <v>31104</v>
      </c>
      <c r="AD652" s="1005">
        <f t="shared" si="328"/>
        <v>0</v>
      </c>
      <c r="AE652" s="1005">
        <v>2500</v>
      </c>
      <c r="AF652" s="1005">
        <v>4800</v>
      </c>
      <c r="AG652" s="1005">
        <v>4800</v>
      </c>
      <c r="AH652" s="1005">
        <v>0.8528</v>
      </c>
      <c r="AI652" s="1024">
        <f t="shared" si="329"/>
        <v>1.2331989247311829E-2</v>
      </c>
      <c r="AJ652" s="1005">
        <v>44040</v>
      </c>
      <c r="AK652" s="1005">
        <f t="shared" si="330"/>
        <v>2142720</v>
      </c>
      <c r="AL652" s="1005">
        <f t="shared" si="331"/>
        <v>0</v>
      </c>
      <c r="AM652" s="1005">
        <v>2500</v>
      </c>
      <c r="AN652" s="1005">
        <v>1440</v>
      </c>
      <c r="AO652" s="1005">
        <v>2000</v>
      </c>
      <c r="AP652" s="1005">
        <v>0.97529999999999994</v>
      </c>
      <c r="AQ652" s="1024">
        <f t="shared" si="345"/>
        <v>8.1877240143369182E-2</v>
      </c>
      <c r="AR652" s="1005">
        <v>87720</v>
      </c>
      <c r="AS652" s="1005">
        <f t="shared" si="333"/>
        <v>642816</v>
      </c>
      <c r="AT652" s="1005">
        <f t="shared" si="334"/>
        <v>0</v>
      </c>
      <c r="AU652" s="1005">
        <v>2500</v>
      </c>
      <c r="AV652" s="1005">
        <v>4809.6000000000004</v>
      </c>
      <c r="AW652" s="1005">
        <v>4809.6000000000004</v>
      </c>
      <c r="AX652" s="1005">
        <v>0.92459999999999998</v>
      </c>
      <c r="AY652" s="1024">
        <f t="shared" si="346"/>
        <v>0.12654754149109187</v>
      </c>
      <c r="AZ652" s="1005">
        <v>438223</v>
      </c>
      <c r="BA652" s="1005">
        <f t="shared" si="336"/>
        <v>2077747</v>
      </c>
      <c r="BB652" s="1005">
        <f t="shared" si="337"/>
        <v>0</v>
      </c>
      <c r="BC652" s="1005">
        <v>2500</v>
      </c>
      <c r="BD652" s="1005">
        <v>9840</v>
      </c>
      <c r="BE652" s="1005">
        <v>9840</v>
      </c>
      <c r="BF652" s="1005">
        <v>0.92759999999999998</v>
      </c>
      <c r="BG652" s="1024">
        <f t="shared" si="347"/>
        <v>2.4242722265932336E-2</v>
      </c>
      <c r="BH652" s="1005">
        <v>177480</v>
      </c>
      <c r="BI652" s="1005">
        <f t="shared" si="339"/>
        <v>4392576</v>
      </c>
      <c r="BJ652" s="1005">
        <f t="shared" si="340"/>
        <v>0</v>
      </c>
    </row>
    <row r="653" spans="1:62">
      <c r="A653" s="569" t="s">
        <v>2986</v>
      </c>
      <c r="B653" s="1004">
        <v>27</v>
      </c>
      <c r="C653" s="1005" t="s">
        <v>496</v>
      </c>
      <c r="D653" s="1005" t="s">
        <v>2203</v>
      </c>
      <c r="E653" s="1004" t="s">
        <v>1274</v>
      </c>
      <c r="F653" s="1005" t="s">
        <v>55</v>
      </c>
      <c r="G653" s="1004">
        <v>3000</v>
      </c>
      <c r="H653" s="1005">
        <v>3115.2</v>
      </c>
      <c r="I653" s="1005">
        <v>3115.2</v>
      </c>
      <c r="J653" s="1005">
        <v>0.99439999999999995</v>
      </c>
      <c r="K653" s="1024">
        <f t="shared" si="320"/>
        <v>0.377088772613137</v>
      </c>
      <c r="L653" s="1005">
        <v>845789</v>
      </c>
      <c r="M653" s="1005">
        <f t="shared" si="321"/>
        <v>1345766</v>
      </c>
      <c r="N653" s="1005">
        <f t="shared" si="322"/>
        <v>0</v>
      </c>
      <c r="O653" s="1005">
        <v>3000</v>
      </c>
      <c r="P653" s="1005">
        <v>3177.6</v>
      </c>
      <c r="Q653" s="1005">
        <v>3177.6</v>
      </c>
      <c r="R653" s="1005">
        <v>0.99350000000000005</v>
      </c>
      <c r="S653" s="1024">
        <f t="shared" si="344"/>
        <v>0.3971153247463427</v>
      </c>
      <c r="T653" s="1005">
        <v>938834</v>
      </c>
      <c r="U653" s="1005">
        <f t="shared" si="324"/>
        <v>1418481</v>
      </c>
      <c r="V653" s="1005">
        <f t="shared" si="325"/>
        <v>0</v>
      </c>
      <c r="W653" s="1005">
        <v>3000</v>
      </c>
      <c r="X653" s="1005">
        <v>3364.8</v>
      </c>
      <c r="Y653" s="1005">
        <v>3364.8</v>
      </c>
      <c r="Z653" s="1005">
        <v>0.99170000000000003</v>
      </c>
      <c r="AA653" s="1024">
        <f t="shared" si="343"/>
        <v>0.40029785491625719</v>
      </c>
      <c r="AB653" s="1005">
        <v>969784</v>
      </c>
      <c r="AC653" s="1005">
        <f t="shared" si="327"/>
        <v>1453594</v>
      </c>
      <c r="AD653" s="1005">
        <f t="shared" si="328"/>
        <v>0</v>
      </c>
      <c r="AE653" s="1005">
        <v>3000</v>
      </c>
      <c r="AF653" s="1005">
        <v>2916</v>
      </c>
      <c r="AG653" s="1005">
        <v>2916</v>
      </c>
      <c r="AH653" s="1005">
        <v>0.99439999999999995</v>
      </c>
      <c r="AI653" s="1024">
        <f t="shared" si="329"/>
        <v>0.40173145566912988</v>
      </c>
      <c r="AJ653" s="1005">
        <v>871558</v>
      </c>
      <c r="AK653" s="1005">
        <f t="shared" si="330"/>
        <v>1301702</v>
      </c>
      <c r="AL653" s="1005">
        <f t="shared" si="331"/>
        <v>0</v>
      </c>
      <c r="AM653" s="1005">
        <v>3000</v>
      </c>
      <c r="AN653" s="1005">
        <v>3028.8</v>
      </c>
      <c r="AO653" s="1005">
        <v>3028.8</v>
      </c>
      <c r="AP653" s="1005">
        <v>0.9859</v>
      </c>
      <c r="AQ653" s="1024">
        <f t="shared" si="345"/>
        <v>0.37895610739055602</v>
      </c>
      <c r="AR653" s="1005">
        <v>853950</v>
      </c>
      <c r="AS653" s="1005">
        <f t="shared" si="333"/>
        <v>1352056</v>
      </c>
      <c r="AT653" s="1005">
        <f t="shared" si="334"/>
        <v>0</v>
      </c>
      <c r="AU653" s="1005">
        <v>3000</v>
      </c>
      <c r="AV653" s="1005">
        <v>3168</v>
      </c>
      <c r="AW653" s="1005">
        <v>3168</v>
      </c>
      <c r="AX653" s="1005">
        <v>0.98399999999999999</v>
      </c>
      <c r="AY653" s="1024">
        <f t="shared" si="346"/>
        <v>0.4006076388888889</v>
      </c>
      <c r="AZ653" s="1005">
        <v>913770</v>
      </c>
      <c r="BA653" s="1005">
        <f t="shared" si="336"/>
        <v>1368576</v>
      </c>
      <c r="BB653" s="1005">
        <f t="shared" si="337"/>
        <v>0</v>
      </c>
      <c r="BC653" s="1005">
        <v>3000</v>
      </c>
      <c r="BD653" s="1005">
        <v>2817.6</v>
      </c>
      <c r="BE653" s="1005">
        <v>2817.6</v>
      </c>
      <c r="BF653" s="1005">
        <v>0.9859</v>
      </c>
      <c r="BG653" s="1024">
        <f t="shared" si="347"/>
        <v>0.33709482790203515</v>
      </c>
      <c r="BH653" s="1005">
        <v>706650</v>
      </c>
      <c r="BI653" s="1005">
        <f t="shared" si="339"/>
        <v>1257777</v>
      </c>
      <c r="BJ653" s="1005">
        <f t="shared" si="340"/>
        <v>0</v>
      </c>
    </row>
    <row r="654" spans="1:62">
      <c r="A654" s="569" t="s">
        <v>2987</v>
      </c>
      <c r="B654" s="1004">
        <v>28</v>
      </c>
      <c r="C654" s="1005" t="s">
        <v>1665</v>
      </c>
      <c r="D654" s="1005" t="s">
        <v>2202</v>
      </c>
      <c r="E654" s="1004" t="s">
        <v>1274</v>
      </c>
      <c r="F654" s="1005" t="s">
        <v>55</v>
      </c>
      <c r="G654" s="1004">
        <v>3000</v>
      </c>
      <c r="H654" s="1005">
        <v>2457.6</v>
      </c>
      <c r="I654" s="1005">
        <v>3000</v>
      </c>
      <c r="J654" s="1005">
        <v>0.99809999999999999</v>
      </c>
      <c r="K654" s="1024">
        <f t="shared" si="320"/>
        <v>0.68774753146701384</v>
      </c>
      <c r="L654" s="1005">
        <v>1216950</v>
      </c>
      <c r="M654" s="1005">
        <f t="shared" si="321"/>
        <v>1061683</v>
      </c>
      <c r="N654" s="1005">
        <f t="shared" si="322"/>
        <v>155267</v>
      </c>
      <c r="O654" s="1005">
        <v>3000</v>
      </c>
      <c r="P654" s="1005">
        <v>2748</v>
      </c>
      <c r="Q654" s="1005">
        <v>3000</v>
      </c>
      <c r="R654" s="1005">
        <v>0.98909999999999998</v>
      </c>
      <c r="S654" s="1024">
        <f t="shared" si="344"/>
        <v>0.7061440578485233</v>
      </c>
      <c r="T654" s="1005">
        <v>1443720</v>
      </c>
      <c r="U654" s="1005">
        <f t="shared" si="324"/>
        <v>1226707</v>
      </c>
      <c r="V654" s="1005">
        <f t="shared" si="325"/>
        <v>217013</v>
      </c>
      <c r="W654" s="1005">
        <v>3000</v>
      </c>
      <c r="X654" s="1005">
        <v>2781.6</v>
      </c>
      <c r="Y654" s="1005">
        <v>3000</v>
      </c>
      <c r="Z654" s="1005">
        <v>0.9456</v>
      </c>
      <c r="AA654" s="1024">
        <f t="shared" si="343"/>
        <v>0.68166702617198738</v>
      </c>
      <c r="AB654" s="1005">
        <v>1365210</v>
      </c>
      <c r="AC654" s="1005">
        <f t="shared" si="327"/>
        <v>1201651</v>
      </c>
      <c r="AD654" s="1005">
        <f t="shared" si="328"/>
        <v>163559</v>
      </c>
      <c r="AE654" s="1005">
        <v>3000</v>
      </c>
      <c r="AF654" s="1005">
        <v>2479.1999999999998</v>
      </c>
      <c r="AG654" s="1005">
        <v>3000</v>
      </c>
      <c r="AH654" s="1005">
        <v>0.99960000000000004</v>
      </c>
      <c r="AI654" s="1024">
        <f t="shared" si="329"/>
        <v>0.72630088790348613</v>
      </c>
      <c r="AJ654" s="1005">
        <v>1339680</v>
      </c>
      <c r="AK654" s="1005">
        <f t="shared" si="330"/>
        <v>1106715</v>
      </c>
      <c r="AL654" s="1005">
        <f t="shared" si="331"/>
        <v>232965</v>
      </c>
      <c r="AM654" s="1005">
        <v>3000</v>
      </c>
      <c r="AN654" s="1005">
        <v>2318.4</v>
      </c>
      <c r="AO654" s="1005">
        <v>3000</v>
      </c>
      <c r="AP654" s="1005">
        <v>0.99960000000000004</v>
      </c>
      <c r="AQ654" s="1024">
        <f t="shared" si="345"/>
        <v>0.66110318016874814</v>
      </c>
      <c r="AR654" s="1005">
        <v>1140330</v>
      </c>
      <c r="AS654" s="1005">
        <f t="shared" si="333"/>
        <v>1034934</v>
      </c>
      <c r="AT654" s="1005">
        <f t="shared" si="334"/>
        <v>105396</v>
      </c>
      <c r="AU654" s="1005">
        <v>3000</v>
      </c>
      <c r="AV654" s="1005">
        <v>2256</v>
      </c>
      <c r="AW654" s="1005">
        <v>3000</v>
      </c>
      <c r="AX654" s="1005">
        <v>0.99929999999999997</v>
      </c>
      <c r="AY654" s="1024">
        <f t="shared" si="346"/>
        <v>0.66216016548463352</v>
      </c>
      <c r="AZ654" s="1005">
        <v>1075560</v>
      </c>
      <c r="BA654" s="1005">
        <f t="shared" si="336"/>
        <v>974592</v>
      </c>
      <c r="BB654" s="1005">
        <f t="shared" si="337"/>
        <v>100968</v>
      </c>
      <c r="BC654" s="1005">
        <v>3000</v>
      </c>
      <c r="BD654" s="1005">
        <v>2248.8000000000002</v>
      </c>
      <c r="BE654" s="1005">
        <v>3000</v>
      </c>
      <c r="BF654" s="1005">
        <v>0.99960000000000004</v>
      </c>
      <c r="BG654" s="1024">
        <f t="shared" si="347"/>
        <v>0.61107859675697995</v>
      </c>
      <c r="BH654" s="1005">
        <v>1022400</v>
      </c>
      <c r="BI654" s="1005">
        <f t="shared" si="339"/>
        <v>1003864</v>
      </c>
      <c r="BJ654" s="1005">
        <f t="shared" si="340"/>
        <v>18536</v>
      </c>
    </row>
    <row r="655" spans="1:62">
      <c r="A655" s="569" t="s">
        <v>2988</v>
      </c>
      <c r="B655" s="1004">
        <v>29</v>
      </c>
      <c r="C655" s="1005" t="s">
        <v>2209</v>
      </c>
      <c r="D655" s="1005" t="s">
        <v>2210</v>
      </c>
      <c r="E655" s="1004" t="s">
        <v>1274</v>
      </c>
      <c r="F655" s="1005" t="s">
        <v>55</v>
      </c>
      <c r="G655" s="1004">
        <v>3629</v>
      </c>
      <c r="H655" s="1005">
        <v>0</v>
      </c>
      <c r="I655" s="1005">
        <v>2903.2</v>
      </c>
      <c r="J655" s="1005">
        <v>0</v>
      </c>
      <c r="K655" s="1024">
        <v>0</v>
      </c>
      <c r="L655" s="1005">
        <v>0</v>
      </c>
      <c r="M655" s="1005">
        <f t="shared" si="321"/>
        <v>0</v>
      </c>
      <c r="N655" s="1005">
        <f t="shared" si="322"/>
        <v>0</v>
      </c>
      <c r="O655" s="1005">
        <v>3629</v>
      </c>
      <c r="P655" s="1005">
        <v>192</v>
      </c>
      <c r="Q655" s="1005">
        <v>2903.2</v>
      </c>
      <c r="R655" s="1005">
        <v>0.15090000000000001</v>
      </c>
      <c r="S655" s="1024">
        <f t="shared" si="344"/>
        <v>4.2002688172043008E-2</v>
      </c>
      <c r="T655" s="1005">
        <v>6000</v>
      </c>
      <c r="U655" s="1005">
        <f t="shared" si="324"/>
        <v>85709</v>
      </c>
      <c r="V655" s="1005">
        <f t="shared" si="325"/>
        <v>0</v>
      </c>
      <c r="W655" s="1005">
        <v>3629</v>
      </c>
      <c r="X655" s="1005">
        <v>240</v>
      </c>
      <c r="Y655" s="1005">
        <v>2903.2</v>
      </c>
      <c r="Z655" s="1005">
        <v>0.999</v>
      </c>
      <c r="AA655" s="1024">
        <f t="shared" si="343"/>
        <v>4.0486111111111112E-2</v>
      </c>
      <c r="AB655" s="1005">
        <v>6996</v>
      </c>
      <c r="AC655" s="1005">
        <f t="shared" si="327"/>
        <v>103680</v>
      </c>
      <c r="AD655" s="1005">
        <f t="shared" si="328"/>
        <v>0</v>
      </c>
      <c r="AE655" s="1005">
        <v>3629</v>
      </c>
      <c r="AF655" s="1005">
        <v>228</v>
      </c>
      <c r="AG655" s="1005">
        <v>2903.2</v>
      </c>
      <c r="AH655" s="1005">
        <v>0.99950000000000006</v>
      </c>
      <c r="AI655" s="1024">
        <f t="shared" si="329"/>
        <v>5.7860545180154689E-2</v>
      </c>
      <c r="AJ655" s="1005">
        <v>9815</v>
      </c>
      <c r="AK655" s="1005">
        <f t="shared" si="330"/>
        <v>101779</v>
      </c>
      <c r="AL655" s="1005">
        <f t="shared" si="331"/>
        <v>0</v>
      </c>
      <c r="AM655" s="1005">
        <v>3629</v>
      </c>
      <c r="AN655" s="1005">
        <v>720</v>
      </c>
      <c r="AO655" s="1005">
        <v>2903.2</v>
      </c>
      <c r="AP655" s="1005">
        <v>0.97360000000000002</v>
      </c>
      <c r="AQ655" s="1024">
        <f t="shared" si="345"/>
        <v>3.8306451612903226E-2</v>
      </c>
      <c r="AR655" s="1005">
        <v>20520</v>
      </c>
      <c r="AS655" s="1005">
        <f t="shared" si="333"/>
        <v>321408</v>
      </c>
      <c r="AT655" s="1005">
        <f t="shared" si="334"/>
        <v>0</v>
      </c>
      <c r="AU655" s="1005">
        <v>3629</v>
      </c>
      <c r="AV655" s="1005">
        <v>426</v>
      </c>
      <c r="AW655" s="1005">
        <v>2903.2</v>
      </c>
      <c r="AX655" s="1005">
        <v>0.99839999999999995</v>
      </c>
      <c r="AY655" s="1024">
        <f t="shared" si="346"/>
        <v>6.3967136150234735E-2</v>
      </c>
      <c r="AZ655" s="1005">
        <v>19620</v>
      </c>
      <c r="BA655" s="1005">
        <f t="shared" si="336"/>
        <v>184032</v>
      </c>
      <c r="BB655" s="1005">
        <f t="shared" si="337"/>
        <v>0</v>
      </c>
      <c r="BC655" s="1005">
        <v>3629</v>
      </c>
      <c r="BD655" s="1005">
        <v>420</v>
      </c>
      <c r="BE655" s="1005">
        <v>2903.2</v>
      </c>
      <c r="BF655" s="1005">
        <v>0.99199999999999999</v>
      </c>
      <c r="BG655" s="1024">
        <f t="shared" si="347"/>
        <v>3.6098310291858678E-2</v>
      </c>
      <c r="BH655" s="1005">
        <v>11280</v>
      </c>
      <c r="BI655" s="1005">
        <f t="shared" si="339"/>
        <v>187488</v>
      </c>
      <c r="BJ655" s="1005">
        <f t="shared" si="340"/>
        <v>0</v>
      </c>
    </row>
    <row r="656" spans="1:62">
      <c r="A656" s="569" t="s">
        <v>2989</v>
      </c>
      <c r="B656" s="1004">
        <v>30</v>
      </c>
      <c r="C656" s="1005" t="s">
        <v>2194</v>
      </c>
      <c r="D656" s="1005" t="s">
        <v>2011</v>
      </c>
      <c r="E656" s="1004" t="s">
        <v>1274</v>
      </c>
      <c r="F656" s="1005" t="s">
        <v>119</v>
      </c>
      <c r="G656" s="1004">
        <v>4000</v>
      </c>
      <c r="H656" s="1005">
        <v>3576</v>
      </c>
      <c r="I656" s="1005">
        <v>3576</v>
      </c>
      <c r="J656" s="1005">
        <v>0.98150000000000004</v>
      </c>
      <c r="K656" s="1024">
        <f t="shared" ref="K656:K662" si="348">+(L656/(24*30*H656))</f>
        <v>0.56347874720357938</v>
      </c>
      <c r="L656" s="1005">
        <v>1450800</v>
      </c>
      <c r="M656" s="1005">
        <f t="shared" si="321"/>
        <v>1544832</v>
      </c>
      <c r="N656" s="1005">
        <f t="shared" si="322"/>
        <v>0</v>
      </c>
      <c r="O656" s="1005">
        <v>4000</v>
      </c>
      <c r="P656" s="1005">
        <v>3624</v>
      </c>
      <c r="Q656" s="1005">
        <v>3624</v>
      </c>
      <c r="R656" s="1005">
        <v>0.98570000000000002</v>
      </c>
      <c r="S656" s="1024">
        <f t="shared" si="344"/>
        <v>0.28895624154382965</v>
      </c>
      <c r="T656" s="1005">
        <v>779100</v>
      </c>
      <c r="U656" s="1005">
        <f t="shared" si="324"/>
        <v>1617754</v>
      </c>
      <c r="V656" s="1005">
        <f t="shared" si="325"/>
        <v>0</v>
      </c>
      <c r="W656" s="1005">
        <v>4000</v>
      </c>
      <c r="X656" s="1005">
        <v>3888</v>
      </c>
      <c r="Y656" s="1005">
        <v>3888</v>
      </c>
      <c r="Z656" s="1005">
        <v>0.98160000000000003</v>
      </c>
      <c r="AA656" s="1024">
        <f t="shared" si="343"/>
        <v>0.23351766117969822</v>
      </c>
      <c r="AB656" s="1005">
        <v>653700</v>
      </c>
      <c r="AC656" s="1005">
        <f t="shared" si="327"/>
        <v>1679616</v>
      </c>
      <c r="AD656" s="1005">
        <f t="shared" si="328"/>
        <v>0</v>
      </c>
      <c r="AE656" s="1005">
        <v>4000</v>
      </c>
      <c r="AF656" s="1005">
        <v>3864</v>
      </c>
      <c r="AG656" s="1005">
        <v>3864</v>
      </c>
      <c r="AH656" s="1005">
        <v>0.95840000000000003</v>
      </c>
      <c r="AI656" s="1024">
        <f t="shared" si="329"/>
        <v>0.30356725439123755</v>
      </c>
      <c r="AJ656" s="1005">
        <v>872700</v>
      </c>
      <c r="AK656" s="1005">
        <f t="shared" si="330"/>
        <v>1724890</v>
      </c>
      <c r="AL656" s="1005">
        <f t="shared" si="331"/>
        <v>0</v>
      </c>
      <c r="AM656" s="1005">
        <v>4000</v>
      </c>
      <c r="AN656" s="1005">
        <v>3768</v>
      </c>
      <c r="AO656" s="1005">
        <v>3768</v>
      </c>
      <c r="AP656" s="1005">
        <v>0.96909999999999996</v>
      </c>
      <c r="AQ656" s="1024">
        <f t="shared" si="345"/>
        <v>0.24655845490034928</v>
      </c>
      <c r="AR656" s="1005">
        <v>691200</v>
      </c>
      <c r="AS656" s="1005">
        <f t="shared" si="333"/>
        <v>1682035</v>
      </c>
      <c r="AT656" s="1005">
        <f t="shared" si="334"/>
        <v>0</v>
      </c>
      <c r="AU656" s="1005">
        <v>4000</v>
      </c>
      <c r="AV656" s="1005">
        <v>3540</v>
      </c>
      <c r="AW656" s="1005">
        <v>3540</v>
      </c>
      <c r="AX656" s="1005">
        <v>0.89410000000000001</v>
      </c>
      <c r="AY656" s="1024">
        <f t="shared" si="346"/>
        <v>1.0004708097928437E-2</v>
      </c>
      <c r="AZ656" s="1005">
        <v>25500</v>
      </c>
      <c r="BA656" s="1005">
        <f t="shared" si="336"/>
        <v>1529280</v>
      </c>
      <c r="BB656" s="1005">
        <f t="shared" si="337"/>
        <v>0</v>
      </c>
      <c r="BC656" s="1005">
        <v>4000</v>
      </c>
      <c r="BD656" s="1005">
        <v>4320</v>
      </c>
      <c r="BE656" s="1005">
        <v>4320</v>
      </c>
      <c r="BF656" s="1005">
        <v>0.9345</v>
      </c>
      <c r="BG656" s="1024">
        <f t="shared" si="347"/>
        <v>1.9974611708482675E-2</v>
      </c>
      <c r="BH656" s="1005">
        <v>64200</v>
      </c>
      <c r="BI656" s="1005">
        <f t="shared" si="339"/>
        <v>1928448</v>
      </c>
      <c r="BJ656" s="1005">
        <f t="shared" si="340"/>
        <v>0</v>
      </c>
    </row>
    <row r="657" spans="1:62">
      <c r="A657" s="569" t="s">
        <v>2990</v>
      </c>
      <c r="B657" s="1004">
        <v>31</v>
      </c>
      <c r="C657" s="1005" t="s">
        <v>2298</v>
      </c>
      <c r="D657" s="1005" t="s">
        <v>2011</v>
      </c>
      <c r="E657" s="1004" t="s">
        <v>1274</v>
      </c>
      <c r="F657" s="1005" t="s">
        <v>55</v>
      </c>
      <c r="G657" s="1004">
        <v>555</v>
      </c>
      <c r="H657" s="1005">
        <v>374.4</v>
      </c>
      <c r="I657" s="1005">
        <v>444</v>
      </c>
      <c r="J657" s="1005">
        <v>0.98009999999999997</v>
      </c>
      <c r="K657" s="1024">
        <f t="shared" si="348"/>
        <v>0.44782763532763531</v>
      </c>
      <c r="L657" s="1005">
        <v>120720</v>
      </c>
      <c r="M657" s="1005">
        <f t="shared" si="321"/>
        <v>161741</v>
      </c>
      <c r="N657" s="1005">
        <f t="shared" si="322"/>
        <v>0</v>
      </c>
      <c r="O657" s="1005">
        <v>555</v>
      </c>
      <c r="P657" s="1005">
        <v>384</v>
      </c>
      <c r="Q657" s="1005">
        <v>444</v>
      </c>
      <c r="R657" s="1005">
        <v>0.94769999999999999</v>
      </c>
      <c r="S657" s="1024">
        <f t="shared" si="344"/>
        <v>0.48219086021505375</v>
      </c>
      <c r="T657" s="1005">
        <v>137760</v>
      </c>
      <c r="U657" s="1005">
        <f t="shared" si="324"/>
        <v>171418</v>
      </c>
      <c r="V657" s="1005">
        <f t="shared" si="325"/>
        <v>0</v>
      </c>
      <c r="W657" s="1005">
        <v>4000</v>
      </c>
      <c r="X657" s="1005">
        <v>566.4</v>
      </c>
      <c r="Y657" s="1005">
        <v>3200</v>
      </c>
      <c r="Z657" s="1005">
        <v>0.87</v>
      </c>
      <c r="AA657" s="1024">
        <f t="shared" si="343"/>
        <v>0.40313088512241052</v>
      </c>
      <c r="AB657" s="1005">
        <v>164400</v>
      </c>
      <c r="AC657" s="1005">
        <f t="shared" si="327"/>
        <v>244685</v>
      </c>
      <c r="AD657" s="1005">
        <f t="shared" si="328"/>
        <v>0</v>
      </c>
      <c r="AE657" s="1005">
        <v>4000</v>
      </c>
      <c r="AF657" s="1005">
        <v>758.4</v>
      </c>
      <c r="AG657" s="1005">
        <v>3200</v>
      </c>
      <c r="AH657" s="1005">
        <v>0.88690000000000002</v>
      </c>
      <c r="AI657" s="1024">
        <f t="shared" si="329"/>
        <v>0.31220225942561591</v>
      </c>
      <c r="AJ657" s="1005">
        <v>176160</v>
      </c>
      <c r="AK657" s="1005">
        <f t="shared" si="330"/>
        <v>338550</v>
      </c>
      <c r="AL657" s="1005">
        <f t="shared" si="331"/>
        <v>0</v>
      </c>
      <c r="AM657" s="1005">
        <v>4000</v>
      </c>
      <c r="AN657" s="1005">
        <v>796.8</v>
      </c>
      <c r="AO657" s="1005">
        <v>3200</v>
      </c>
      <c r="AP657" s="1005">
        <v>0.92359999999999998</v>
      </c>
      <c r="AQ657" s="1024">
        <f t="shared" si="345"/>
        <v>0.28622554735069311</v>
      </c>
      <c r="AR657" s="1005">
        <v>169680</v>
      </c>
      <c r="AS657" s="1005">
        <f t="shared" si="333"/>
        <v>355692</v>
      </c>
      <c r="AT657" s="1005">
        <f t="shared" si="334"/>
        <v>0</v>
      </c>
      <c r="AU657" s="1005">
        <v>4000</v>
      </c>
      <c r="AV657" s="1005">
        <v>1603.2</v>
      </c>
      <c r="AW657" s="1005">
        <v>3200</v>
      </c>
      <c r="AX657" s="1005">
        <v>0.9254</v>
      </c>
      <c r="AY657" s="1024">
        <f t="shared" si="346"/>
        <v>0.24139221556886228</v>
      </c>
      <c r="AZ657" s="1005">
        <v>278640</v>
      </c>
      <c r="BA657" s="1005">
        <f t="shared" si="336"/>
        <v>692582</v>
      </c>
      <c r="BB657" s="1005">
        <f t="shared" si="337"/>
        <v>0</v>
      </c>
      <c r="BC657" s="1005">
        <v>4000</v>
      </c>
      <c r="BD657" s="1005">
        <v>1891.2</v>
      </c>
      <c r="BE657" s="1005">
        <v>3200</v>
      </c>
      <c r="BF657" s="1005">
        <v>0.95230000000000004</v>
      </c>
      <c r="BG657" s="1024">
        <f t="shared" si="347"/>
        <v>0.3594747830358605</v>
      </c>
      <c r="BH657" s="1005">
        <v>505800</v>
      </c>
      <c r="BI657" s="1005">
        <f t="shared" si="339"/>
        <v>844232</v>
      </c>
      <c r="BJ657" s="1005">
        <f t="shared" si="340"/>
        <v>0</v>
      </c>
    </row>
    <row r="658" spans="1:62">
      <c r="A658" s="569" t="s">
        <v>2991</v>
      </c>
      <c r="B658" s="1004">
        <v>32</v>
      </c>
      <c r="C658" s="1005" t="s">
        <v>2204</v>
      </c>
      <c r="D658" s="1005" t="s">
        <v>2011</v>
      </c>
      <c r="E658" s="1004" t="s">
        <v>1274</v>
      </c>
      <c r="F658" s="1005" t="s">
        <v>55</v>
      </c>
      <c r="G658" s="1004">
        <v>4200</v>
      </c>
      <c r="H658" s="1005">
        <v>4279.2</v>
      </c>
      <c r="I658" s="1005">
        <v>4279.2</v>
      </c>
      <c r="J658" s="1005">
        <v>0.94750000000000001</v>
      </c>
      <c r="K658" s="1024">
        <f t="shared" si="348"/>
        <v>0.63672337508568577</v>
      </c>
      <c r="L658" s="1005">
        <v>1961760</v>
      </c>
      <c r="M658" s="1005">
        <f t="shared" si="321"/>
        <v>1848614</v>
      </c>
      <c r="N658" s="1005">
        <f t="shared" si="322"/>
        <v>113146</v>
      </c>
      <c r="O658" s="1005">
        <v>4200</v>
      </c>
      <c r="P658" s="1005">
        <v>4353.6000000000004</v>
      </c>
      <c r="Q658" s="1005">
        <v>4353.6000000000004</v>
      </c>
      <c r="R658" s="1005">
        <v>0.94410000000000005</v>
      </c>
      <c r="S658" s="1024">
        <f t="shared" si="344"/>
        <v>0.84384187798603449</v>
      </c>
      <c r="T658" s="1005">
        <v>2733270</v>
      </c>
      <c r="U658" s="1005">
        <f t="shared" si="324"/>
        <v>1943447</v>
      </c>
      <c r="V658" s="1005">
        <f t="shared" si="325"/>
        <v>789823</v>
      </c>
      <c r="W658" s="1005">
        <v>4200</v>
      </c>
      <c r="X658" s="1005">
        <v>4336.8</v>
      </c>
      <c r="Y658" s="1005">
        <v>4336.8</v>
      </c>
      <c r="Z658" s="1005">
        <v>0.94440000000000002</v>
      </c>
      <c r="AA658" s="1024">
        <f t="shared" si="343"/>
        <v>0.9180732337207157</v>
      </c>
      <c r="AB658" s="1005">
        <v>2866680</v>
      </c>
      <c r="AC658" s="1005">
        <f t="shared" si="327"/>
        <v>1873498</v>
      </c>
      <c r="AD658" s="1005">
        <f t="shared" si="328"/>
        <v>993182</v>
      </c>
      <c r="AE658" s="1005">
        <v>4200</v>
      </c>
      <c r="AF658" s="1005">
        <v>4519.2</v>
      </c>
      <c r="AG658" s="1005">
        <v>4519.2</v>
      </c>
      <c r="AH658" s="1005">
        <v>0.94789999999999996</v>
      </c>
      <c r="AI658" s="1024">
        <f t="shared" si="329"/>
        <v>0.69828409538656577</v>
      </c>
      <c r="AJ658" s="1005">
        <v>2347830</v>
      </c>
      <c r="AK658" s="1005">
        <f t="shared" si="330"/>
        <v>2017371</v>
      </c>
      <c r="AL658" s="1005">
        <f t="shared" si="331"/>
        <v>330459</v>
      </c>
      <c r="AM658" s="1005">
        <v>4200</v>
      </c>
      <c r="AN658" s="1005">
        <v>4413.6000000000004</v>
      </c>
      <c r="AO658" s="1005">
        <v>4413.6000000000004</v>
      </c>
      <c r="AP658" s="1005">
        <v>0.95040000000000002</v>
      </c>
      <c r="AQ658" s="1024">
        <f t="shared" si="345"/>
        <v>0.47756531132511237</v>
      </c>
      <c r="AR658" s="1005">
        <v>1568190</v>
      </c>
      <c r="AS658" s="1005">
        <f t="shared" si="333"/>
        <v>1970231</v>
      </c>
      <c r="AT658" s="1005">
        <f t="shared" si="334"/>
        <v>0</v>
      </c>
      <c r="AU658" s="1005">
        <v>4200</v>
      </c>
      <c r="AV658" s="1005">
        <v>4039.2</v>
      </c>
      <c r="AW658" s="1005">
        <v>4039.2</v>
      </c>
      <c r="AX658" s="1005">
        <v>0.96319999999999995</v>
      </c>
      <c r="AY658" s="1024">
        <f t="shared" si="346"/>
        <v>0.14273659800620586</v>
      </c>
      <c r="AZ658" s="1005">
        <v>415110</v>
      </c>
      <c r="BA658" s="1005">
        <f t="shared" si="336"/>
        <v>1744934</v>
      </c>
      <c r="BB658" s="1005">
        <f t="shared" si="337"/>
        <v>0</v>
      </c>
      <c r="BC658" s="1005">
        <v>4200</v>
      </c>
      <c r="BD658" s="1005">
        <v>4197.6000000000004</v>
      </c>
      <c r="BE658" s="1005">
        <v>4197.6000000000004</v>
      </c>
      <c r="BF658" s="1005">
        <v>0.98719999999999997</v>
      </c>
      <c r="BG658" s="1024">
        <f t="shared" si="347"/>
        <v>0.89881429941533397</v>
      </c>
      <c r="BH658" s="1005">
        <v>2807010</v>
      </c>
      <c r="BI658" s="1005">
        <f t="shared" si="339"/>
        <v>1873809</v>
      </c>
      <c r="BJ658" s="1005">
        <f t="shared" si="340"/>
        <v>933201</v>
      </c>
    </row>
    <row r="659" spans="1:62">
      <c r="A659" s="569" t="s">
        <v>2992</v>
      </c>
      <c r="B659" s="1004">
        <v>33</v>
      </c>
      <c r="C659" s="1005" t="s">
        <v>1747</v>
      </c>
      <c r="D659" s="1005" t="s">
        <v>2011</v>
      </c>
      <c r="E659" s="1004" t="s">
        <v>1274</v>
      </c>
      <c r="F659" s="1005" t="s">
        <v>55</v>
      </c>
      <c r="G659" s="1004">
        <v>4400</v>
      </c>
      <c r="H659" s="1005">
        <v>4624.8</v>
      </c>
      <c r="I659" s="1005">
        <v>4624.8</v>
      </c>
      <c r="J659" s="1005">
        <v>0.98160000000000003</v>
      </c>
      <c r="K659" s="1024">
        <f t="shared" si="348"/>
        <v>0.78786289857579428</v>
      </c>
      <c r="L659" s="1005">
        <v>2623470</v>
      </c>
      <c r="M659" s="1005">
        <f t="shared" si="321"/>
        <v>1997914</v>
      </c>
      <c r="N659" s="1005">
        <f t="shared" si="322"/>
        <v>625556</v>
      </c>
      <c r="O659" s="1005">
        <v>4400</v>
      </c>
      <c r="P659" s="1005">
        <v>4252.8</v>
      </c>
      <c r="Q659" s="1005">
        <v>4252.8</v>
      </c>
      <c r="R659" s="1005">
        <v>0.99519999999999997</v>
      </c>
      <c r="S659" s="1024">
        <f t="shared" si="344"/>
        <v>0.82963368346319077</v>
      </c>
      <c r="T659" s="1005">
        <v>2625030</v>
      </c>
      <c r="U659" s="1005">
        <f t="shared" si="324"/>
        <v>1898450</v>
      </c>
      <c r="V659" s="1005">
        <f t="shared" si="325"/>
        <v>726580</v>
      </c>
      <c r="W659" s="1005">
        <v>4400</v>
      </c>
      <c r="X659" s="1005">
        <v>4548</v>
      </c>
      <c r="Y659" s="1005">
        <v>4548</v>
      </c>
      <c r="Z659" s="1005">
        <v>0.99539999999999995</v>
      </c>
      <c r="AA659" s="1024">
        <f t="shared" si="343"/>
        <v>0.80325600996775137</v>
      </c>
      <c r="AB659" s="1005">
        <v>2630310</v>
      </c>
      <c r="AC659" s="1005">
        <f t="shared" si="327"/>
        <v>1964736</v>
      </c>
      <c r="AD659" s="1005">
        <f t="shared" si="328"/>
        <v>665574</v>
      </c>
      <c r="AE659" s="1005">
        <v>4400</v>
      </c>
      <c r="AF659" s="1005">
        <v>4447.2</v>
      </c>
      <c r="AG659" s="1005">
        <v>4447.2</v>
      </c>
      <c r="AH659" s="1005">
        <v>0.99770000000000003</v>
      </c>
      <c r="AI659" s="1024">
        <f t="shared" si="329"/>
        <v>0.84057058011129882</v>
      </c>
      <c r="AJ659" s="1005">
        <v>2781210</v>
      </c>
      <c r="AK659" s="1005">
        <f t="shared" si="330"/>
        <v>1985230</v>
      </c>
      <c r="AL659" s="1005">
        <f t="shared" si="331"/>
        <v>795980</v>
      </c>
      <c r="AM659" s="1005">
        <v>4400</v>
      </c>
      <c r="AN659" s="1005">
        <v>4214.3999999999996</v>
      </c>
      <c r="AO659" s="1005">
        <v>4214.3999999999996</v>
      </c>
      <c r="AP659" s="1005">
        <v>0.99809999999999999</v>
      </c>
      <c r="AQ659" s="1024">
        <f t="shared" si="345"/>
        <v>0.88818941815465269</v>
      </c>
      <c r="AR659" s="1005">
        <v>2784930</v>
      </c>
      <c r="AS659" s="1005">
        <f t="shared" si="333"/>
        <v>1881308</v>
      </c>
      <c r="AT659" s="1005">
        <f t="shared" si="334"/>
        <v>903622</v>
      </c>
      <c r="AU659" s="1005">
        <v>4400</v>
      </c>
      <c r="AV659" s="1005">
        <v>4224</v>
      </c>
      <c r="AW659" s="1005">
        <v>4224</v>
      </c>
      <c r="AX659" s="1005">
        <v>0.99890000000000001</v>
      </c>
      <c r="AY659" s="1024">
        <f t="shared" si="346"/>
        <v>0.91664693813131315</v>
      </c>
      <c r="AZ659" s="1005">
        <v>2787780</v>
      </c>
      <c r="BA659" s="1005">
        <f t="shared" si="336"/>
        <v>1824768</v>
      </c>
      <c r="BB659" s="1005">
        <f t="shared" si="337"/>
        <v>963012</v>
      </c>
      <c r="BC659" s="1005">
        <v>4400</v>
      </c>
      <c r="BD659" s="1005">
        <v>4411.2</v>
      </c>
      <c r="BE659" s="1005">
        <v>4411.2</v>
      </c>
      <c r="BF659" s="1005">
        <v>0.99670000000000003</v>
      </c>
      <c r="BG659" s="1024">
        <f t="shared" si="347"/>
        <v>0.85881100307721114</v>
      </c>
      <c r="BH659" s="1005">
        <v>2818560</v>
      </c>
      <c r="BI659" s="1005">
        <f t="shared" si="339"/>
        <v>1969160</v>
      </c>
      <c r="BJ659" s="1005">
        <f t="shared" si="340"/>
        <v>849400</v>
      </c>
    </row>
    <row r="660" spans="1:62">
      <c r="A660" s="569" t="s">
        <v>2993</v>
      </c>
      <c r="B660" s="1004">
        <v>34</v>
      </c>
      <c r="C660" s="1005" t="s">
        <v>2012</v>
      </c>
      <c r="D660" s="1005" t="s">
        <v>2011</v>
      </c>
      <c r="E660" s="1004" t="s">
        <v>1274</v>
      </c>
      <c r="F660" s="1005" t="s">
        <v>119</v>
      </c>
      <c r="G660" s="1004">
        <v>4445</v>
      </c>
      <c r="H660" s="1005">
        <v>3240</v>
      </c>
      <c r="I660" s="1005">
        <v>3556</v>
      </c>
      <c r="J660" s="1005">
        <v>0.76049999999999995</v>
      </c>
      <c r="K660" s="1024">
        <f t="shared" si="348"/>
        <v>0.18410493827160493</v>
      </c>
      <c r="L660" s="1005">
        <v>429480</v>
      </c>
      <c r="M660" s="1005">
        <f t="shared" si="321"/>
        <v>1399680</v>
      </c>
      <c r="N660" s="1005">
        <f t="shared" si="322"/>
        <v>0</v>
      </c>
      <c r="O660" s="1005">
        <v>4445</v>
      </c>
      <c r="P660" s="1005">
        <v>3240</v>
      </c>
      <c r="Q660" s="1005">
        <v>3556</v>
      </c>
      <c r="R660" s="1005">
        <v>0.71730000000000005</v>
      </c>
      <c r="S660" s="1024">
        <f t="shared" si="344"/>
        <v>0.24502190362405415</v>
      </c>
      <c r="T660" s="1005">
        <v>590640</v>
      </c>
      <c r="U660" s="1005">
        <f t="shared" si="324"/>
        <v>1446336</v>
      </c>
      <c r="V660" s="1005">
        <f t="shared" si="325"/>
        <v>0</v>
      </c>
      <c r="W660" s="1005">
        <v>4445</v>
      </c>
      <c r="X660" s="1005">
        <v>3000</v>
      </c>
      <c r="Y660" s="1005">
        <v>3556</v>
      </c>
      <c r="Z660" s="1005">
        <v>0.97360000000000002</v>
      </c>
      <c r="AA660" s="1024">
        <f t="shared" si="343"/>
        <v>0.24466666666666667</v>
      </c>
      <c r="AB660" s="1005">
        <v>528480</v>
      </c>
      <c r="AC660" s="1005">
        <f t="shared" si="327"/>
        <v>1296000</v>
      </c>
      <c r="AD660" s="1005">
        <f t="shared" si="328"/>
        <v>0</v>
      </c>
      <c r="AE660" s="1005">
        <v>4445</v>
      </c>
      <c r="AF660" s="1005">
        <v>3360</v>
      </c>
      <c r="AG660" s="1005">
        <v>3556</v>
      </c>
      <c r="AH660" s="1005">
        <v>0.78590000000000004</v>
      </c>
      <c r="AI660" s="1024">
        <f t="shared" si="329"/>
        <v>6.9076420890937018E-2</v>
      </c>
      <c r="AJ660" s="1005">
        <v>172680</v>
      </c>
      <c r="AK660" s="1005">
        <f t="shared" si="330"/>
        <v>1499904</v>
      </c>
      <c r="AL660" s="1005">
        <f t="shared" si="331"/>
        <v>0</v>
      </c>
      <c r="AM660" s="1005">
        <v>4445</v>
      </c>
      <c r="AN660" s="1005">
        <v>3240</v>
      </c>
      <c r="AO660" s="1005">
        <v>3556</v>
      </c>
      <c r="AP660" s="1005">
        <v>0.60340000000000005</v>
      </c>
      <c r="AQ660" s="1024">
        <f t="shared" si="345"/>
        <v>0.16258462763839107</v>
      </c>
      <c r="AR660" s="1005">
        <v>391920</v>
      </c>
      <c r="AS660" s="1005">
        <f t="shared" si="333"/>
        <v>1446336</v>
      </c>
      <c r="AT660" s="1005">
        <f t="shared" si="334"/>
        <v>0</v>
      </c>
      <c r="AU660" s="1005">
        <v>4445</v>
      </c>
      <c r="AV660" s="1005">
        <v>1524</v>
      </c>
      <c r="AW660" s="1005">
        <v>3556</v>
      </c>
      <c r="AX660" s="1005">
        <v>0.48099999999999998</v>
      </c>
      <c r="AY660" s="1024">
        <f t="shared" si="346"/>
        <v>0.37428915135608049</v>
      </c>
      <c r="AZ660" s="1005">
        <v>410700</v>
      </c>
      <c r="BA660" s="1005">
        <f t="shared" si="336"/>
        <v>658368</v>
      </c>
      <c r="BB660" s="1005">
        <f t="shared" si="337"/>
        <v>0</v>
      </c>
      <c r="BC660" s="1005">
        <v>4445</v>
      </c>
      <c r="BD660" s="1005">
        <v>3168</v>
      </c>
      <c r="BE660" s="1005">
        <v>3556</v>
      </c>
      <c r="BF660" s="1005">
        <v>0.82850000000000001</v>
      </c>
      <c r="BG660" s="1024">
        <f t="shared" si="347"/>
        <v>1.7819322254806127E-3</v>
      </c>
      <c r="BH660" s="1005">
        <v>4200</v>
      </c>
      <c r="BI660" s="1005">
        <f t="shared" si="339"/>
        <v>1414195</v>
      </c>
      <c r="BJ660" s="1005">
        <f t="shared" si="340"/>
        <v>0</v>
      </c>
    </row>
    <row r="661" spans="1:62">
      <c r="A661" s="569" t="s">
        <v>2994</v>
      </c>
      <c r="B661" s="1004">
        <v>35</v>
      </c>
      <c r="C661" s="1005" t="s">
        <v>1697</v>
      </c>
      <c r="D661" s="1005" t="s">
        <v>2011</v>
      </c>
      <c r="E661" s="1004" t="s">
        <v>1274</v>
      </c>
      <c r="F661" s="1005" t="s">
        <v>55</v>
      </c>
      <c r="G661" s="1004">
        <v>4500</v>
      </c>
      <c r="H661" s="1005">
        <v>5112</v>
      </c>
      <c r="I661" s="1005">
        <v>5112</v>
      </c>
      <c r="J661" s="1005">
        <v>0.96450000000000002</v>
      </c>
      <c r="K661" s="1024">
        <f t="shared" si="348"/>
        <v>0.9207094418362024</v>
      </c>
      <c r="L661" s="1005">
        <v>3388800</v>
      </c>
      <c r="M661" s="1005">
        <f t="shared" si="321"/>
        <v>2208384</v>
      </c>
      <c r="N661" s="1005">
        <f t="shared" si="322"/>
        <v>1180416</v>
      </c>
      <c r="O661" s="1005">
        <v>4500</v>
      </c>
      <c r="P661" s="1005">
        <v>5136</v>
      </c>
      <c r="Q661" s="1005">
        <v>5136</v>
      </c>
      <c r="R661" s="1005">
        <v>0.95679999999999998</v>
      </c>
      <c r="S661" s="1024">
        <f t="shared" si="344"/>
        <v>0.81460091950557734</v>
      </c>
      <c r="T661" s="1005">
        <v>3112740</v>
      </c>
      <c r="U661" s="1005">
        <f t="shared" si="324"/>
        <v>2292710</v>
      </c>
      <c r="V661" s="1005">
        <f t="shared" si="325"/>
        <v>820030</v>
      </c>
      <c r="W661" s="1005">
        <v>4500</v>
      </c>
      <c r="X661" s="1005">
        <v>5198.3999999999996</v>
      </c>
      <c r="Y661" s="1005">
        <v>5198.3999999999996</v>
      </c>
      <c r="Z661" s="1005">
        <v>0.95179999999999998</v>
      </c>
      <c r="AA661" s="1024">
        <f t="shared" si="343"/>
        <v>0.7983065302144251</v>
      </c>
      <c r="AB661" s="1005">
        <v>2987940</v>
      </c>
      <c r="AC661" s="1005">
        <f t="shared" si="327"/>
        <v>2245709</v>
      </c>
      <c r="AD661" s="1005">
        <f t="shared" si="328"/>
        <v>742231</v>
      </c>
      <c r="AE661" s="1005">
        <v>4500</v>
      </c>
      <c r="AF661" s="1005">
        <v>5136</v>
      </c>
      <c r="AG661" s="1005">
        <v>5136</v>
      </c>
      <c r="AH661" s="1005">
        <v>0.95309999999999995</v>
      </c>
      <c r="AI661" s="1024">
        <f t="shared" si="329"/>
        <v>0.81948422269118681</v>
      </c>
      <c r="AJ661" s="1005">
        <v>3131400</v>
      </c>
      <c r="AK661" s="1005">
        <f t="shared" si="330"/>
        <v>2292710</v>
      </c>
      <c r="AL661" s="1005">
        <f t="shared" si="331"/>
        <v>838690</v>
      </c>
      <c r="AM661" s="1005">
        <v>4500</v>
      </c>
      <c r="AN661" s="1005">
        <v>4977.6000000000004</v>
      </c>
      <c r="AO661" s="1005">
        <v>4977.6000000000004</v>
      </c>
      <c r="AP661" s="1005">
        <v>0.95899999999999996</v>
      </c>
      <c r="AQ661" s="1024">
        <f t="shared" si="345"/>
        <v>0.77476125299405851</v>
      </c>
      <c r="AR661" s="1005">
        <v>2869200</v>
      </c>
      <c r="AS661" s="1005">
        <f t="shared" si="333"/>
        <v>2222001</v>
      </c>
      <c r="AT661" s="1005">
        <f t="shared" si="334"/>
        <v>647199</v>
      </c>
      <c r="AU661" s="1005">
        <v>4500</v>
      </c>
      <c r="AV661" s="1005">
        <v>5088</v>
      </c>
      <c r="AW661" s="1005">
        <v>5088</v>
      </c>
      <c r="AX661" s="1005">
        <v>0.95430000000000004</v>
      </c>
      <c r="AY661" s="1024">
        <f t="shared" si="346"/>
        <v>0.75758320230607967</v>
      </c>
      <c r="AZ661" s="1005">
        <v>2775300</v>
      </c>
      <c r="BA661" s="1005">
        <f t="shared" si="336"/>
        <v>2198016</v>
      </c>
      <c r="BB661" s="1005">
        <f t="shared" si="337"/>
        <v>577284</v>
      </c>
      <c r="BC661" s="1005">
        <v>4500</v>
      </c>
      <c r="BD661" s="1005">
        <v>5121.6000000000004</v>
      </c>
      <c r="BE661" s="1005">
        <v>5121.6000000000004</v>
      </c>
      <c r="BF661" s="1005">
        <v>0.95499999999999996</v>
      </c>
      <c r="BG661" s="1024">
        <f t="shared" si="347"/>
        <v>0.76642505870141375</v>
      </c>
      <c r="BH661" s="1005">
        <v>2920440</v>
      </c>
      <c r="BI661" s="1005">
        <f t="shared" si="339"/>
        <v>2286282</v>
      </c>
      <c r="BJ661" s="1005">
        <f t="shared" si="340"/>
        <v>634158</v>
      </c>
    </row>
    <row r="662" spans="1:62">
      <c r="A662" s="569" t="s">
        <v>2996</v>
      </c>
      <c r="B662" s="1004">
        <v>36</v>
      </c>
      <c r="C662" s="1005" t="s">
        <v>2215</v>
      </c>
      <c r="D662" s="1005" t="s">
        <v>2062</v>
      </c>
      <c r="E662" s="1004" t="s">
        <v>1276</v>
      </c>
      <c r="F662" s="1005" t="s">
        <v>55</v>
      </c>
      <c r="G662" s="1004">
        <v>5000</v>
      </c>
      <c r="H662" s="1005">
        <v>933.6</v>
      </c>
      <c r="I662" s="1005">
        <v>4000</v>
      </c>
      <c r="J662" s="1005">
        <v>0.97940000000000005</v>
      </c>
      <c r="K662" s="1024">
        <f t="shared" si="348"/>
        <v>0.42374053841759496</v>
      </c>
      <c r="L662" s="1005">
        <v>284835</v>
      </c>
      <c r="M662" s="1005">
        <f t="shared" si="321"/>
        <v>403315</v>
      </c>
      <c r="N662" s="1005">
        <f t="shared" si="322"/>
        <v>0</v>
      </c>
      <c r="O662" s="1005">
        <v>5000</v>
      </c>
      <c r="P662" s="1005">
        <v>943.2</v>
      </c>
      <c r="Q662" s="1005">
        <v>4000</v>
      </c>
      <c r="R662" s="1005">
        <v>0.98370000000000002</v>
      </c>
      <c r="S662" s="1024">
        <f t="shared" si="344"/>
        <v>0.56431092505950908</v>
      </c>
      <c r="T662" s="1005">
        <v>396000</v>
      </c>
      <c r="U662" s="1005">
        <f t="shared" si="324"/>
        <v>421044</v>
      </c>
      <c r="V662" s="1005">
        <f t="shared" si="325"/>
        <v>0</v>
      </c>
      <c r="W662" s="1005">
        <v>5000</v>
      </c>
      <c r="X662" s="1005">
        <v>984</v>
      </c>
      <c r="Y662" s="1005">
        <v>4000</v>
      </c>
      <c r="Z662" s="1005">
        <v>0.99709999999999999</v>
      </c>
      <c r="AA662" s="1024">
        <f t="shared" si="343"/>
        <v>0.42665989159891599</v>
      </c>
      <c r="AB662" s="1005">
        <v>302280</v>
      </c>
      <c r="AC662" s="1005">
        <f t="shared" si="327"/>
        <v>425088</v>
      </c>
      <c r="AD662" s="1005">
        <f t="shared" si="328"/>
        <v>0</v>
      </c>
      <c r="AE662" s="1005">
        <v>5000</v>
      </c>
      <c r="AF662" s="1005">
        <v>1456.8</v>
      </c>
      <c r="AG662" s="1005">
        <v>4000</v>
      </c>
      <c r="AH662" s="1005">
        <v>0.96199999999999997</v>
      </c>
      <c r="AI662" s="1024">
        <f t="shared" si="329"/>
        <v>0.38559436502453459</v>
      </c>
      <c r="AJ662" s="1005">
        <v>417930</v>
      </c>
      <c r="AK662" s="1005">
        <f t="shared" si="330"/>
        <v>650316</v>
      </c>
      <c r="AL662" s="1005">
        <f t="shared" si="331"/>
        <v>0</v>
      </c>
      <c r="AM662" s="1005">
        <v>5000</v>
      </c>
      <c r="AN662" s="1005">
        <v>2181.6</v>
      </c>
      <c r="AO662" s="1005">
        <v>4000</v>
      </c>
      <c r="AP662" s="1005">
        <v>0.81210000000000004</v>
      </c>
      <c r="AQ662" s="1024">
        <f t="shared" si="345"/>
        <v>0.36328397624708708</v>
      </c>
      <c r="AR662" s="1005">
        <v>589650</v>
      </c>
      <c r="AS662" s="1005">
        <f t="shared" si="333"/>
        <v>973866</v>
      </c>
      <c r="AT662" s="1005">
        <f t="shared" si="334"/>
        <v>0</v>
      </c>
      <c r="AU662" s="1005">
        <v>5000</v>
      </c>
      <c r="AV662" s="1005">
        <v>4118.3999999999996</v>
      </c>
      <c r="AW662" s="1005">
        <v>4118.3999999999996</v>
      </c>
      <c r="AX662" s="1005">
        <v>0.72840000000000005</v>
      </c>
      <c r="AY662" s="1024">
        <f t="shared" si="346"/>
        <v>0.29200255762755767</v>
      </c>
      <c r="AZ662" s="1005">
        <v>865860</v>
      </c>
      <c r="BA662" s="1005">
        <f t="shared" si="336"/>
        <v>1779149</v>
      </c>
      <c r="BB662" s="1005">
        <f t="shared" si="337"/>
        <v>0</v>
      </c>
      <c r="BC662" s="1005"/>
      <c r="BD662" s="1005"/>
      <c r="BE662" s="1005"/>
      <c r="BF662" s="1005"/>
      <c r="BG662" s="1024">
        <v>0</v>
      </c>
      <c r="BH662" s="1005"/>
      <c r="BI662" s="1005">
        <f t="shared" si="339"/>
        <v>0</v>
      </c>
      <c r="BJ662" s="1005">
        <f t="shared" si="340"/>
        <v>0</v>
      </c>
    </row>
    <row r="663" spans="1:62">
      <c r="A663" s="569" t="s">
        <v>2995</v>
      </c>
      <c r="B663" s="1004">
        <v>37</v>
      </c>
      <c r="C663" s="1005" t="s">
        <v>2195</v>
      </c>
      <c r="D663" s="1005" t="s">
        <v>2011</v>
      </c>
      <c r="E663" s="1004" t="s">
        <v>1274</v>
      </c>
      <c r="F663" s="1005" t="s">
        <v>119</v>
      </c>
      <c r="G663" s="1004"/>
      <c r="H663" s="1005"/>
      <c r="I663" s="1005"/>
      <c r="J663" s="1005"/>
      <c r="K663" s="1024">
        <v>0</v>
      </c>
      <c r="L663" s="1005"/>
      <c r="M663" s="1005">
        <f t="shared" si="321"/>
        <v>0</v>
      </c>
      <c r="N663" s="1005">
        <f t="shared" si="322"/>
        <v>0</v>
      </c>
      <c r="O663" s="1005"/>
      <c r="P663" s="1005"/>
      <c r="Q663" s="1005"/>
      <c r="R663" s="1005"/>
      <c r="S663" s="1024">
        <v>0</v>
      </c>
      <c r="T663" s="1005"/>
      <c r="U663" s="1005">
        <f t="shared" si="324"/>
        <v>0</v>
      </c>
      <c r="V663" s="1005">
        <f t="shared" si="325"/>
        <v>0</v>
      </c>
      <c r="W663" s="1005">
        <v>5000</v>
      </c>
      <c r="X663" s="1005">
        <v>5112</v>
      </c>
      <c r="Y663" s="1005">
        <v>5112</v>
      </c>
      <c r="Z663" s="1005">
        <v>0.75019999999999998</v>
      </c>
      <c r="AA663" s="1024">
        <f t="shared" si="343"/>
        <v>0.15175078247261345</v>
      </c>
      <c r="AB663" s="1005">
        <v>558540</v>
      </c>
      <c r="AC663" s="1005">
        <f t="shared" si="327"/>
        <v>2208384</v>
      </c>
      <c r="AD663" s="1005">
        <f t="shared" si="328"/>
        <v>0</v>
      </c>
      <c r="AE663" s="1005">
        <v>5000</v>
      </c>
      <c r="AF663" s="1005">
        <v>5472</v>
      </c>
      <c r="AG663" s="1005">
        <v>5472</v>
      </c>
      <c r="AH663" s="1005">
        <v>0.93840000000000001</v>
      </c>
      <c r="AI663" s="1024">
        <f t="shared" si="329"/>
        <v>0.42226702508960573</v>
      </c>
      <c r="AJ663" s="1005">
        <v>1719120</v>
      </c>
      <c r="AK663" s="1005">
        <f t="shared" si="330"/>
        <v>2442701</v>
      </c>
      <c r="AL663" s="1005">
        <f t="shared" si="331"/>
        <v>0</v>
      </c>
      <c r="AM663" s="1005">
        <v>5000</v>
      </c>
      <c r="AN663" s="1005">
        <v>4785.6000000000004</v>
      </c>
      <c r="AO663" s="1005">
        <v>4785.6000000000004</v>
      </c>
      <c r="AP663" s="1005">
        <v>0.91890000000000005</v>
      </c>
      <c r="AQ663" s="1024">
        <f t="shared" si="345"/>
        <v>0.13653190755060879</v>
      </c>
      <c r="AR663" s="1005">
        <v>486120</v>
      </c>
      <c r="AS663" s="1005">
        <f t="shared" si="333"/>
        <v>2136292</v>
      </c>
      <c r="AT663" s="1005">
        <f t="shared" si="334"/>
        <v>0</v>
      </c>
      <c r="AU663" s="1005">
        <v>5000</v>
      </c>
      <c r="AV663" s="1005">
        <v>4843.2</v>
      </c>
      <c r="AW663" s="1005">
        <v>4843.2</v>
      </c>
      <c r="AX663" s="1005">
        <v>0.97870000000000001</v>
      </c>
      <c r="AY663" s="1024">
        <f t="shared" si="346"/>
        <v>0.14785334764893734</v>
      </c>
      <c r="AZ663" s="1005">
        <v>515580</v>
      </c>
      <c r="BA663" s="1005">
        <f t="shared" si="336"/>
        <v>2092262</v>
      </c>
      <c r="BB663" s="1005">
        <f t="shared" si="337"/>
        <v>0</v>
      </c>
      <c r="BC663" s="1005">
        <v>5000</v>
      </c>
      <c r="BD663" s="1005">
        <v>5016</v>
      </c>
      <c r="BE663" s="1005">
        <v>5016</v>
      </c>
      <c r="BF663" s="1005">
        <v>0.9486</v>
      </c>
      <c r="BG663" s="1024">
        <f>+(BH663/(24*31*BD663))</f>
        <v>0.43853218089211299</v>
      </c>
      <c r="BH663" s="1005">
        <v>1636560</v>
      </c>
      <c r="BI663" s="1005">
        <f t="shared" si="339"/>
        <v>2239142</v>
      </c>
      <c r="BJ663" s="1005">
        <f t="shared" si="340"/>
        <v>0</v>
      </c>
    </row>
    <row r="664" spans="1:62">
      <c r="A664" s="569" t="s">
        <v>2997</v>
      </c>
      <c r="B664" s="1004">
        <v>38</v>
      </c>
      <c r="C664" s="1005" t="s">
        <v>1793</v>
      </c>
      <c r="D664" s="1005" t="s">
        <v>2210</v>
      </c>
      <c r="E664" s="1004" t="s">
        <v>1274</v>
      </c>
      <c r="F664" s="1005" t="s">
        <v>55</v>
      </c>
      <c r="G664" s="1004">
        <v>5092</v>
      </c>
      <c r="H664" s="1005">
        <v>522</v>
      </c>
      <c r="I664" s="1005">
        <v>4073.6</v>
      </c>
      <c r="J664" s="1005">
        <v>1</v>
      </c>
      <c r="K664" s="1024">
        <f>+(L664/(24*30*H664))</f>
        <v>5.1883780332056192E-2</v>
      </c>
      <c r="L664" s="1005">
        <v>19500</v>
      </c>
      <c r="M664" s="1005">
        <f t="shared" si="321"/>
        <v>225504</v>
      </c>
      <c r="N664" s="1005">
        <f t="shared" si="322"/>
        <v>0</v>
      </c>
      <c r="O664" s="1005">
        <v>5092</v>
      </c>
      <c r="P664" s="1005">
        <v>78</v>
      </c>
      <c r="Q664" s="1005">
        <v>4073.6</v>
      </c>
      <c r="R664" s="1005">
        <v>1</v>
      </c>
      <c r="S664" s="1024">
        <f>+(T664/(24*31*P664))</f>
        <v>0.20833333333333334</v>
      </c>
      <c r="T664" s="1005">
        <v>12090</v>
      </c>
      <c r="U664" s="1005">
        <f t="shared" si="324"/>
        <v>34819</v>
      </c>
      <c r="V664" s="1005">
        <f t="shared" si="325"/>
        <v>0</v>
      </c>
      <c r="W664" s="1005">
        <v>5092</v>
      </c>
      <c r="X664" s="1005">
        <v>36</v>
      </c>
      <c r="Y664" s="1005">
        <v>4073.6</v>
      </c>
      <c r="Z664" s="1005">
        <v>1</v>
      </c>
      <c r="AA664" s="1024">
        <f t="shared" si="343"/>
        <v>0.37615740740740738</v>
      </c>
      <c r="AB664" s="1005">
        <v>9750</v>
      </c>
      <c r="AC664" s="1005">
        <f t="shared" si="327"/>
        <v>15552</v>
      </c>
      <c r="AD664" s="1005">
        <f t="shared" si="328"/>
        <v>0</v>
      </c>
      <c r="AE664" s="1005">
        <v>5092</v>
      </c>
      <c r="AF664" s="1005">
        <v>942</v>
      </c>
      <c r="AG664" s="1005">
        <v>4073.6</v>
      </c>
      <c r="AH664" s="1005">
        <v>0.98170000000000002</v>
      </c>
      <c r="AI664" s="1024">
        <f t="shared" si="329"/>
        <v>0.10298952126566674</v>
      </c>
      <c r="AJ664" s="1005">
        <v>72180</v>
      </c>
      <c r="AK664" s="1005">
        <f t="shared" si="330"/>
        <v>420509</v>
      </c>
      <c r="AL664" s="1005">
        <f t="shared" si="331"/>
        <v>0</v>
      </c>
      <c r="AM664" s="1005">
        <v>5092</v>
      </c>
      <c r="AN664" s="1005">
        <v>996</v>
      </c>
      <c r="AO664" s="1005">
        <v>4073.6</v>
      </c>
      <c r="AP664" s="1005">
        <v>0.97909999999999997</v>
      </c>
      <c r="AQ664" s="1024">
        <f t="shared" si="345"/>
        <v>0.11060370514315326</v>
      </c>
      <c r="AR664" s="1005">
        <v>81960</v>
      </c>
      <c r="AS664" s="1005">
        <f t="shared" si="333"/>
        <v>444614</v>
      </c>
      <c r="AT664" s="1005">
        <f t="shared" si="334"/>
        <v>0</v>
      </c>
      <c r="AU664" s="1005">
        <v>5092</v>
      </c>
      <c r="AV664" s="1005">
        <v>960</v>
      </c>
      <c r="AW664" s="1005">
        <v>4073.6</v>
      </c>
      <c r="AX664" s="1005">
        <v>0.97960000000000003</v>
      </c>
      <c r="AY664" s="1024">
        <f t="shared" si="346"/>
        <v>0.15360243055555556</v>
      </c>
      <c r="AZ664" s="1005">
        <v>106170</v>
      </c>
      <c r="BA664" s="1005">
        <f t="shared" si="336"/>
        <v>414720</v>
      </c>
      <c r="BB664" s="1005">
        <f t="shared" si="337"/>
        <v>0</v>
      </c>
      <c r="BC664" s="1005">
        <v>5092</v>
      </c>
      <c r="BD664" s="1005">
        <v>564</v>
      </c>
      <c r="BE664" s="1005">
        <v>4073.6</v>
      </c>
      <c r="BF664" s="1005">
        <v>1</v>
      </c>
      <c r="BG664" s="1024">
        <f>+(BH664/(24*31*BD664))</f>
        <v>6.3772592084191254E-2</v>
      </c>
      <c r="BH664" s="1005">
        <v>26760</v>
      </c>
      <c r="BI664" s="1005">
        <f t="shared" si="339"/>
        <v>251770</v>
      </c>
      <c r="BJ664" s="1005">
        <f t="shared" si="340"/>
        <v>0</v>
      </c>
    </row>
    <row r="665" spans="1:62" s="811" customFormat="1" ht="15">
      <c r="B665" s="1007">
        <f>+B664</f>
        <v>38</v>
      </c>
      <c r="C665" s="1008" t="s">
        <v>1344</v>
      </c>
      <c r="D665" s="1009"/>
      <c r="E665" s="1007"/>
      <c r="F665" s="1009"/>
      <c r="G665" s="1007">
        <f>SUM(G627:G664)</f>
        <v>83190.490000000005</v>
      </c>
      <c r="H665" s="1009">
        <f>SUM(H627:H664)</f>
        <v>46971.44</v>
      </c>
      <c r="I665" s="1009">
        <f>SUM(I627:I664)</f>
        <v>73111.912000000011</v>
      </c>
      <c r="J665" s="1009">
        <f>ROUND(AVERAGE(J627:J664),4)</f>
        <v>0.87749999999999995</v>
      </c>
      <c r="K665" s="1010">
        <f>+(L665/(24*30*H665))</f>
        <v>0.58101928533594027</v>
      </c>
      <c r="L665" s="1009">
        <f t="shared" ref="L665:Q665" si="349">SUM(L627:L664)</f>
        <v>19649745</v>
      </c>
      <c r="M665" s="1009">
        <f t="shared" si="349"/>
        <v>20291661</v>
      </c>
      <c r="N665" s="1009">
        <f t="shared" si="349"/>
        <v>2878239</v>
      </c>
      <c r="O665" s="1009">
        <f t="shared" si="349"/>
        <v>83190.490000000005</v>
      </c>
      <c r="P665" s="1009">
        <f t="shared" si="349"/>
        <v>56680.079999999994</v>
      </c>
      <c r="Q665" s="1009">
        <f t="shared" si="349"/>
        <v>80755.831999999995</v>
      </c>
      <c r="R665" s="1009">
        <f>ROUND(AVERAGE(R627:R664),4)</f>
        <v>0.8952</v>
      </c>
      <c r="S665" s="1010">
        <f>+(T665/(24*31*P665))</f>
        <v>0.47482060052942615</v>
      </c>
      <c r="T665" s="1009">
        <f t="shared" ref="T665:Y665" si="350">SUM(T627:T664)</f>
        <v>20023175</v>
      </c>
      <c r="U665" s="1009">
        <f t="shared" si="350"/>
        <v>25301987</v>
      </c>
      <c r="V665" s="1009">
        <f t="shared" si="350"/>
        <v>2999332</v>
      </c>
      <c r="W665" s="1009">
        <f t="shared" si="350"/>
        <v>93280.49</v>
      </c>
      <c r="X665" s="1009">
        <f t="shared" si="350"/>
        <v>56266.080000000002</v>
      </c>
      <c r="Y665" s="1009">
        <f t="shared" si="350"/>
        <v>83893.352000000014</v>
      </c>
      <c r="Z665" s="1009">
        <f>ROUND(AVERAGE(Z627:Z664),4)</f>
        <v>0.92069999999999996</v>
      </c>
      <c r="AA665" s="1010">
        <f t="shared" si="343"/>
        <v>0.48859635128107182</v>
      </c>
      <c r="AB665" s="1009">
        <f t="shared" ref="AB665:AG665" si="351">SUM(AB627:AB664)</f>
        <v>19793809</v>
      </c>
      <c r="AC665" s="1009">
        <f t="shared" si="351"/>
        <v>24306947</v>
      </c>
      <c r="AD665" s="1009">
        <f t="shared" si="351"/>
        <v>2723033</v>
      </c>
      <c r="AE665" s="1009">
        <f t="shared" si="351"/>
        <v>93280.49</v>
      </c>
      <c r="AF665" s="1009">
        <f t="shared" si="351"/>
        <v>62226.879999999997</v>
      </c>
      <c r="AG665" s="1009">
        <f t="shared" si="351"/>
        <v>86959.511999999988</v>
      </c>
      <c r="AH665" s="1009">
        <f>ROUND(AVERAGE(AH627:AH664),4)</f>
        <v>0.88980000000000004</v>
      </c>
      <c r="AI665" s="1010">
        <f t="shared" si="329"/>
        <v>0.46887747317661621</v>
      </c>
      <c r="AJ665" s="1009">
        <f t="shared" ref="AJ665:AO665" si="352">SUM(AJ627:AJ664)</f>
        <v>21707526</v>
      </c>
      <c r="AK665" s="1009">
        <f t="shared" si="352"/>
        <v>27778079</v>
      </c>
      <c r="AL665" s="1009">
        <f t="shared" si="352"/>
        <v>2524834</v>
      </c>
      <c r="AM665" s="1009">
        <f t="shared" si="352"/>
        <v>93280.49</v>
      </c>
      <c r="AN665" s="1009">
        <f t="shared" si="352"/>
        <v>60100.520000000004</v>
      </c>
      <c r="AO665" s="1009">
        <f t="shared" si="352"/>
        <v>82588.712000000014</v>
      </c>
      <c r="AP665" s="1009">
        <f>ROUND(AVERAGE(AP627:AP664),4)</f>
        <v>0.87009999999999998</v>
      </c>
      <c r="AQ665" s="1010">
        <f t="shared" si="345"/>
        <v>0.43424717760837506</v>
      </c>
      <c r="AR665" s="1009">
        <f t="shared" ref="AR665:AW665" si="353">SUM(AR627:AR664)</f>
        <v>19417270</v>
      </c>
      <c r="AS665" s="1009">
        <f t="shared" si="353"/>
        <v>26828873</v>
      </c>
      <c r="AT665" s="1009">
        <f t="shared" si="353"/>
        <v>2035353</v>
      </c>
      <c r="AU665" s="1009">
        <f t="shared" si="353"/>
        <v>94258.489999999991</v>
      </c>
      <c r="AV665" s="1009">
        <f t="shared" si="353"/>
        <v>60646.2</v>
      </c>
      <c r="AW665" s="1009">
        <f t="shared" si="353"/>
        <v>85748.792000000001</v>
      </c>
      <c r="AX665" s="1009">
        <f>ROUND(AVERAGE(AX627:AX664),4)</f>
        <v>0.88839999999999997</v>
      </c>
      <c r="AY665" s="1010">
        <f t="shared" si="346"/>
        <v>0.40606844836664679</v>
      </c>
      <c r="AZ665" s="1009">
        <f t="shared" ref="AZ665:BE665" si="354">SUM(AZ627:AZ664)</f>
        <v>17731086</v>
      </c>
      <c r="BA665" s="1009">
        <f t="shared" si="354"/>
        <v>26199157</v>
      </c>
      <c r="BB665" s="1009">
        <f t="shared" si="354"/>
        <v>1899953</v>
      </c>
      <c r="BC665" s="1009">
        <f t="shared" si="354"/>
        <v>89858.489999999991</v>
      </c>
      <c r="BD665" s="1009">
        <f t="shared" si="354"/>
        <v>65070.479999999996</v>
      </c>
      <c r="BE665" s="1009">
        <f t="shared" si="354"/>
        <v>88315.032000000021</v>
      </c>
      <c r="BF665" s="1009">
        <f>ROUND(AVERAGE(BF627:BF664),4)</f>
        <v>0.89149999999999996</v>
      </c>
      <c r="BG665" s="1010">
        <f>+(BH665/(24*31*BD665))</f>
        <v>0.41078859448255767</v>
      </c>
      <c r="BH665" s="1009">
        <f>SUM(BH627:BH664)</f>
        <v>19887277</v>
      </c>
      <c r="BI665" s="1009">
        <f>SUM(BI627:BI664)</f>
        <v>29047462</v>
      </c>
      <c r="BJ665" s="1009">
        <f>SUM(BJ627:BJ664)</f>
        <v>2808566</v>
      </c>
    </row>
    <row r="666" spans="1:62" ht="15">
      <c r="B666" s="1004"/>
      <c r="C666" s="1001" t="s">
        <v>1381</v>
      </c>
      <c r="D666" s="1005"/>
      <c r="E666" s="1004"/>
      <c r="F666" s="1005"/>
      <c r="G666" s="1004"/>
      <c r="H666" s="1005"/>
      <c r="I666" s="1005"/>
      <c r="J666" s="1005"/>
      <c r="K666" s="1024"/>
      <c r="L666" s="1005"/>
      <c r="M666" s="1005"/>
      <c r="N666" s="1005"/>
      <c r="O666" s="1005"/>
      <c r="P666" s="1005"/>
      <c r="Q666" s="1005"/>
      <c r="R666" s="1005"/>
      <c r="S666" s="1024"/>
      <c r="T666" s="1005"/>
      <c r="U666" s="1005"/>
      <c r="V666" s="1005"/>
      <c r="W666" s="1005"/>
      <c r="X666" s="1005"/>
      <c r="Y666" s="1005"/>
      <c r="Z666" s="1005"/>
      <c r="AA666" s="1024"/>
      <c r="AB666" s="1005"/>
      <c r="AC666" s="1005"/>
      <c r="AD666" s="1005"/>
      <c r="AE666" s="1005"/>
      <c r="AF666" s="1005"/>
      <c r="AG666" s="1005"/>
      <c r="AH666" s="1005"/>
      <c r="AI666" s="1024"/>
      <c r="AJ666" s="1005"/>
      <c r="AK666" s="1005"/>
      <c r="AL666" s="1005"/>
      <c r="AM666" s="1005"/>
      <c r="AN666" s="1005"/>
      <c r="AO666" s="1005"/>
      <c r="AP666" s="1005"/>
      <c r="AQ666" s="1024"/>
      <c r="AR666" s="1005"/>
      <c r="AS666" s="1005"/>
      <c r="AT666" s="1005"/>
      <c r="AU666" s="1005"/>
      <c r="AV666" s="1005"/>
      <c r="AW666" s="1005"/>
      <c r="AX666" s="1005"/>
      <c r="AY666" s="1024"/>
      <c r="AZ666" s="1005"/>
      <c r="BA666" s="1005"/>
      <c r="BB666" s="1005"/>
      <c r="BC666" s="1005"/>
      <c r="BD666" s="1005"/>
      <c r="BE666" s="1005"/>
      <c r="BF666" s="1005"/>
      <c r="BG666" s="1024"/>
      <c r="BH666" s="1005"/>
      <c r="BI666" s="1005"/>
      <c r="BJ666" s="1005"/>
    </row>
    <row r="667" spans="1:62">
      <c r="A667" s="569" t="s">
        <v>2998</v>
      </c>
      <c r="B667" s="1004">
        <v>1</v>
      </c>
      <c r="C667" s="1005" t="s">
        <v>58</v>
      </c>
      <c r="D667" s="1005" t="s">
        <v>2011</v>
      </c>
      <c r="E667" s="1004" t="s">
        <v>1274</v>
      </c>
      <c r="F667" s="1005" t="s">
        <v>119</v>
      </c>
      <c r="G667" s="1004">
        <v>5500</v>
      </c>
      <c r="H667" s="1005">
        <v>4752</v>
      </c>
      <c r="I667" s="1005">
        <v>4752</v>
      </c>
      <c r="J667" s="1005">
        <v>0.97170000000000001</v>
      </c>
      <c r="K667" s="1024">
        <f>+(L667/(24*30*H667))</f>
        <v>0.55555555555555558</v>
      </c>
      <c r="L667" s="1005">
        <v>1900800</v>
      </c>
      <c r="M667" s="1005">
        <f t="shared" ref="M667:M706" si="355">+ROUND(24*30*H667*0.6,0)</f>
        <v>2052864</v>
      </c>
      <c r="N667" s="1005">
        <f t="shared" ref="N667:N706" si="356">+MAX((L667-M667),0)</f>
        <v>0</v>
      </c>
      <c r="O667" s="1005">
        <v>5500</v>
      </c>
      <c r="P667" s="1005">
        <v>5232</v>
      </c>
      <c r="Q667" s="1005">
        <v>5232</v>
      </c>
      <c r="R667" s="1005">
        <v>0.9577</v>
      </c>
      <c r="S667" s="1024">
        <f>+(T667/(24*31*P667))</f>
        <v>0.52271382065699912</v>
      </c>
      <c r="T667" s="1005">
        <v>2034720</v>
      </c>
      <c r="U667" s="1005">
        <f t="shared" ref="U667:U706" si="357">+ROUND(24*31*P667*0.6,0)</f>
        <v>2335565</v>
      </c>
      <c r="V667" s="1005">
        <f t="shared" ref="V667:V706" si="358">+MAX((T667-U667),0)</f>
        <v>0</v>
      </c>
      <c r="W667" s="1005">
        <v>5500</v>
      </c>
      <c r="X667" s="1005">
        <v>4896</v>
      </c>
      <c r="Y667" s="1005">
        <v>4896</v>
      </c>
      <c r="Z667" s="1005">
        <v>0.95509999999999995</v>
      </c>
      <c r="AA667" s="1024">
        <f>+(AB667/(24*30*X667))</f>
        <v>0.55678104575163401</v>
      </c>
      <c r="AB667" s="1005">
        <v>1962720</v>
      </c>
      <c r="AC667" s="1005">
        <f t="shared" ref="AC667:AC684" si="359">+ROUND(24*30*X667*0.6,0)</f>
        <v>2115072</v>
      </c>
      <c r="AD667" s="1005">
        <f t="shared" ref="AD667:AD706" si="360">+MAX((AB667-AC667),0)</f>
        <v>0</v>
      </c>
      <c r="AE667" s="1005">
        <v>5500</v>
      </c>
      <c r="AF667" s="1005">
        <v>4704</v>
      </c>
      <c r="AG667" s="1005">
        <v>4704</v>
      </c>
      <c r="AH667" s="1005">
        <v>0.96730000000000005</v>
      </c>
      <c r="AI667" s="1024">
        <f>+(AJ667/(24*31*AF667))</f>
        <v>0.57212804476629364</v>
      </c>
      <c r="AJ667" s="1005">
        <v>2002320</v>
      </c>
      <c r="AK667" s="1005">
        <f t="shared" ref="AK667:AK694" si="361">+ROUND(24*31*AF667*0.6,0)</f>
        <v>2099866</v>
      </c>
      <c r="AL667" s="1005">
        <f t="shared" ref="AL667:AL706" si="362">+MAX((AJ667-AK667),0)</f>
        <v>0</v>
      </c>
      <c r="AM667" s="1005">
        <v>5500</v>
      </c>
      <c r="AN667" s="1005">
        <v>5136</v>
      </c>
      <c r="AO667" s="1005">
        <v>5136</v>
      </c>
      <c r="AP667" s="1005">
        <v>0.95669999999999999</v>
      </c>
      <c r="AQ667" s="1024">
        <f>+(AR667/(24*31*AN667))</f>
        <v>0.52519847251532514</v>
      </c>
      <c r="AR667" s="1005">
        <v>2006880</v>
      </c>
      <c r="AS667" s="1005">
        <f t="shared" ref="AS667:AS684" si="363">+ROUND(24*31*AN667*0.6,0)</f>
        <v>2292710</v>
      </c>
      <c r="AT667" s="1005">
        <f t="shared" ref="AT667:AT706" si="364">+MAX((AR667-AS667),0)</f>
        <v>0</v>
      </c>
      <c r="AU667" s="1005">
        <v>5500</v>
      </c>
      <c r="AV667" s="1005">
        <v>5040</v>
      </c>
      <c r="AW667" s="1005">
        <v>5040</v>
      </c>
      <c r="AX667" s="1005">
        <v>0.94499999999999995</v>
      </c>
      <c r="AY667" s="1024">
        <f t="shared" ref="AY667:AY676" si="365">+(AZ667/(24*30*AV667))</f>
        <v>0.53326719576719572</v>
      </c>
      <c r="AZ667" s="1005">
        <v>1935120</v>
      </c>
      <c r="BA667" s="1005">
        <f t="shared" ref="BA667:BA684" si="366">+ROUND(24*30*AV667*0.6,0)</f>
        <v>2177280</v>
      </c>
      <c r="BB667" s="1005">
        <f t="shared" ref="BB667:BB706" si="367">+MAX((AZ667-BA667),0)</f>
        <v>0</v>
      </c>
      <c r="BC667" s="1005">
        <v>5500</v>
      </c>
      <c r="BD667" s="1005">
        <v>4944</v>
      </c>
      <c r="BE667" s="1005">
        <v>4944</v>
      </c>
      <c r="BF667" s="1005">
        <v>0.93120000000000003</v>
      </c>
      <c r="BG667" s="1024">
        <f t="shared" ref="BG667:BG708" si="368">+(BH667/(24*31*BD667))</f>
        <v>0.51336256394195634</v>
      </c>
      <c r="BH667" s="1005">
        <v>1888320</v>
      </c>
      <c r="BI667" s="1005">
        <f t="shared" ref="BI667:BI684" si="369">+ROUND(24*31*BD667*0.6,0)</f>
        <v>2207002</v>
      </c>
      <c r="BJ667" s="1005">
        <f t="shared" ref="BJ667:BJ706" si="370">+MAX((BH667-BI667),0)</f>
        <v>0</v>
      </c>
    </row>
    <row r="668" spans="1:62">
      <c r="A668" s="569" t="s">
        <v>2999</v>
      </c>
      <c r="B668" s="1004">
        <v>2</v>
      </c>
      <c r="C668" s="1005" t="s">
        <v>741</v>
      </c>
      <c r="D668" s="1005" t="s">
        <v>2190</v>
      </c>
      <c r="E668" s="1004" t="s">
        <v>1274</v>
      </c>
      <c r="F668" s="1005" t="s">
        <v>119</v>
      </c>
      <c r="G668" s="1004">
        <v>5555</v>
      </c>
      <c r="H668" s="1005">
        <v>3552</v>
      </c>
      <c r="I668" s="1005">
        <v>4444</v>
      </c>
      <c r="J668" s="1005">
        <v>0.85329999999999995</v>
      </c>
      <c r="K668" s="1024">
        <f>+(L668/(24*30*H668))</f>
        <v>7.0382882882882884E-3</v>
      </c>
      <c r="L668" s="1005">
        <v>18000</v>
      </c>
      <c r="M668" s="1005">
        <f t="shared" si="355"/>
        <v>1534464</v>
      </c>
      <c r="N668" s="1005">
        <f t="shared" si="356"/>
        <v>0</v>
      </c>
      <c r="O668" s="1005">
        <v>5555</v>
      </c>
      <c r="P668" s="1005">
        <v>3888</v>
      </c>
      <c r="Q668" s="1005">
        <v>3888</v>
      </c>
      <c r="R668" s="1005">
        <v>0.86839999999999995</v>
      </c>
      <c r="S668" s="1024">
        <f>+(T668/(24*31*P668))</f>
        <v>1.2611177485729458E-2</v>
      </c>
      <c r="T668" s="1005">
        <v>36480</v>
      </c>
      <c r="U668" s="1005">
        <f t="shared" si="357"/>
        <v>1735603</v>
      </c>
      <c r="V668" s="1005">
        <f t="shared" si="358"/>
        <v>0</v>
      </c>
      <c r="W668" s="1005">
        <v>5555</v>
      </c>
      <c r="X668" s="1005">
        <v>3072</v>
      </c>
      <c r="Y668" s="1005">
        <v>4444</v>
      </c>
      <c r="Z668" s="1005">
        <v>0.94430000000000003</v>
      </c>
      <c r="AA668" s="1024">
        <f>+(AB668/(24*30*X668))</f>
        <v>0.12293836805555555</v>
      </c>
      <c r="AB668" s="1005">
        <v>271920</v>
      </c>
      <c r="AC668" s="1005">
        <f t="shared" si="359"/>
        <v>1327104</v>
      </c>
      <c r="AD668" s="1005">
        <f t="shared" si="360"/>
        <v>0</v>
      </c>
      <c r="AE668" s="1005">
        <v>5555</v>
      </c>
      <c r="AF668" s="1005">
        <v>1536</v>
      </c>
      <c r="AG668" s="1005">
        <v>4444</v>
      </c>
      <c r="AH668" s="1005">
        <v>0.98360000000000003</v>
      </c>
      <c r="AI668" s="1024">
        <f>+(AJ668/(24*31*AF668))</f>
        <v>0.20560315860215053</v>
      </c>
      <c r="AJ668" s="1005">
        <v>234960</v>
      </c>
      <c r="AK668" s="1005">
        <f t="shared" si="361"/>
        <v>685670</v>
      </c>
      <c r="AL668" s="1005">
        <f t="shared" si="362"/>
        <v>0</v>
      </c>
      <c r="AM668" s="1005">
        <v>5555</v>
      </c>
      <c r="AN668" s="1005">
        <v>4224</v>
      </c>
      <c r="AO668" s="1005">
        <v>4444</v>
      </c>
      <c r="AP668" s="1005">
        <v>0.95509999999999995</v>
      </c>
      <c r="AQ668" s="1024">
        <f>+(AR668/(24*31*AN668))</f>
        <v>4.7653958944281524E-2</v>
      </c>
      <c r="AR668" s="1005">
        <v>149760</v>
      </c>
      <c r="AS668" s="1005">
        <f t="shared" si="363"/>
        <v>1885594</v>
      </c>
      <c r="AT668" s="1005">
        <f t="shared" si="364"/>
        <v>0</v>
      </c>
      <c r="AU668" s="1005">
        <v>5555</v>
      </c>
      <c r="AV668" s="1005">
        <v>3072</v>
      </c>
      <c r="AW668" s="1005">
        <v>4444</v>
      </c>
      <c r="AX668" s="1005">
        <v>0.91559999999999997</v>
      </c>
      <c r="AY668" s="1024">
        <f t="shared" si="365"/>
        <v>9.0060763888888881E-3</v>
      </c>
      <c r="AZ668" s="1005">
        <v>19920</v>
      </c>
      <c r="BA668" s="1005">
        <f t="shared" si="366"/>
        <v>1327104</v>
      </c>
      <c r="BB668" s="1005">
        <f t="shared" si="367"/>
        <v>0</v>
      </c>
      <c r="BC668" s="1005">
        <v>5555</v>
      </c>
      <c r="BD668" s="1005">
        <v>3216</v>
      </c>
      <c r="BE668" s="1005">
        <v>4444</v>
      </c>
      <c r="BF668" s="1005">
        <v>0.95140000000000002</v>
      </c>
      <c r="BG668" s="1024">
        <f t="shared" si="368"/>
        <v>8.0544856363344561E-2</v>
      </c>
      <c r="BH668" s="1005">
        <v>192720</v>
      </c>
      <c r="BI668" s="1005">
        <f t="shared" si="369"/>
        <v>1435622</v>
      </c>
      <c r="BJ668" s="1005">
        <f t="shared" si="370"/>
        <v>0</v>
      </c>
    </row>
    <row r="669" spans="1:62">
      <c r="A669" s="569" t="s">
        <v>3000</v>
      </c>
      <c r="B669" s="1004">
        <v>3</v>
      </c>
      <c r="C669" s="1005" t="s">
        <v>1727</v>
      </c>
      <c r="D669" s="1005" t="s">
        <v>2011</v>
      </c>
      <c r="E669" s="1004" t="s">
        <v>1274</v>
      </c>
      <c r="F669" s="1005" t="s">
        <v>55</v>
      </c>
      <c r="G669" s="1004">
        <v>5911</v>
      </c>
      <c r="H669" s="1005">
        <v>3600</v>
      </c>
      <c r="I669" s="1005">
        <v>4728.8</v>
      </c>
      <c r="J669" s="1005">
        <v>0.88839999999999997</v>
      </c>
      <c r="K669" s="1024">
        <f>+(L669/(24*30*H669))</f>
        <v>0.64722222222222225</v>
      </c>
      <c r="L669" s="1005">
        <v>1677600</v>
      </c>
      <c r="M669" s="1005">
        <f t="shared" si="355"/>
        <v>1555200</v>
      </c>
      <c r="N669" s="1005">
        <f t="shared" si="356"/>
        <v>122400</v>
      </c>
      <c r="O669" s="1005">
        <v>5911</v>
      </c>
      <c r="P669" s="1005">
        <v>3240</v>
      </c>
      <c r="Q669" s="1005">
        <v>4728.8</v>
      </c>
      <c r="R669" s="1005">
        <v>0.66520000000000001</v>
      </c>
      <c r="S669" s="1024">
        <f>+(T669/(24*31*P669))</f>
        <v>0.41178813221823973</v>
      </c>
      <c r="T669" s="1005">
        <v>992640</v>
      </c>
      <c r="U669" s="1005">
        <f t="shared" si="357"/>
        <v>1446336</v>
      </c>
      <c r="V669" s="1005">
        <f t="shared" si="358"/>
        <v>0</v>
      </c>
      <c r="W669" s="1005">
        <v>5911</v>
      </c>
      <c r="X669" s="1005">
        <v>6480</v>
      </c>
      <c r="Y669" s="1005">
        <v>6480</v>
      </c>
      <c r="Z669" s="1005">
        <v>0.98799999999999999</v>
      </c>
      <c r="AA669" s="1024">
        <f>+(AB669/(24*30*X669))</f>
        <v>0.68343621399176957</v>
      </c>
      <c r="AB669" s="1005">
        <v>3188640</v>
      </c>
      <c r="AC669" s="1005">
        <f t="shared" si="359"/>
        <v>2799360</v>
      </c>
      <c r="AD669" s="1005">
        <f t="shared" si="360"/>
        <v>389280</v>
      </c>
      <c r="AE669" s="1005">
        <v>5911</v>
      </c>
      <c r="AF669" s="1005">
        <v>3240</v>
      </c>
      <c r="AG669" s="1005">
        <v>4728.8</v>
      </c>
      <c r="AH669" s="1005">
        <v>0.88780000000000003</v>
      </c>
      <c r="AI669" s="1024">
        <f>+(AJ669/(24*31*AF669))</f>
        <v>0.73153126244524092</v>
      </c>
      <c r="AJ669" s="1005">
        <v>1763400</v>
      </c>
      <c r="AK669" s="1005">
        <f t="shared" si="361"/>
        <v>1446336</v>
      </c>
      <c r="AL669" s="1005">
        <f t="shared" si="362"/>
        <v>317064</v>
      </c>
      <c r="AM669" s="1005">
        <v>5911</v>
      </c>
      <c r="AN669" s="1005">
        <v>3120</v>
      </c>
      <c r="AO669" s="1005">
        <v>4728.8</v>
      </c>
      <c r="AP669" s="1005">
        <v>0.71779999999999999</v>
      </c>
      <c r="AQ669" s="1024">
        <f>+(AR669/(24*31*AN669))</f>
        <v>0.47368693134822165</v>
      </c>
      <c r="AR669" s="1005">
        <v>1099560</v>
      </c>
      <c r="AS669" s="1005">
        <f t="shared" si="363"/>
        <v>1392768</v>
      </c>
      <c r="AT669" s="1005">
        <f t="shared" si="364"/>
        <v>0</v>
      </c>
      <c r="AU669" s="1005">
        <v>5911</v>
      </c>
      <c r="AV669" s="1005">
        <v>3297.6</v>
      </c>
      <c r="AW669" s="1005">
        <v>4728.8</v>
      </c>
      <c r="AX669" s="1005">
        <v>0.93700000000000006</v>
      </c>
      <c r="AY669" s="1024">
        <f t="shared" si="365"/>
        <v>0.78349911046417597</v>
      </c>
      <c r="AZ669" s="1005">
        <v>1860240</v>
      </c>
      <c r="BA669" s="1005">
        <f t="shared" si="366"/>
        <v>1424563</v>
      </c>
      <c r="BB669" s="1005">
        <f t="shared" si="367"/>
        <v>435677</v>
      </c>
      <c r="BC669" s="1005">
        <v>5911</v>
      </c>
      <c r="BD669" s="1005">
        <v>3600</v>
      </c>
      <c r="BE669" s="1005">
        <v>4728.8</v>
      </c>
      <c r="BF669" s="1005">
        <v>0.87960000000000005</v>
      </c>
      <c r="BG669" s="1024">
        <f t="shared" si="368"/>
        <v>0.64413082437275981</v>
      </c>
      <c r="BH669" s="1005">
        <v>1725240</v>
      </c>
      <c r="BI669" s="1005">
        <f t="shared" si="369"/>
        <v>1607040</v>
      </c>
      <c r="BJ669" s="1005">
        <f t="shared" si="370"/>
        <v>118200</v>
      </c>
    </row>
    <row r="670" spans="1:62">
      <c r="A670" s="569" t="s">
        <v>3001</v>
      </c>
      <c r="B670" s="1004">
        <v>4</v>
      </c>
      <c r="C670" s="1005" t="s">
        <v>2198</v>
      </c>
      <c r="D670" s="1005" t="s">
        <v>2011</v>
      </c>
      <c r="E670" s="1004" t="s">
        <v>1274</v>
      </c>
      <c r="F670" s="1005" t="s">
        <v>119</v>
      </c>
      <c r="G670" s="1004">
        <v>6500</v>
      </c>
      <c r="H670" s="1005">
        <v>4368</v>
      </c>
      <c r="I670" s="1005">
        <v>5200</v>
      </c>
      <c r="J670" s="1005">
        <v>0.95960000000000001</v>
      </c>
      <c r="K670" s="1024">
        <f>+(L670/(24*30*H670))</f>
        <v>0.28834706959706957</v>
      </c>
      <c r="L670" s="1005">
        <v>906840</v>
      </c>
      <c r="M670" s="1005">
        <f t="shared" si="355"/>
        <v>1886976</v>
      </c>
      <c r="N670" s="1005">
        <f t="shared" si="356"/>
        <v>0</v>
      </c>
      <c r="O670" s="1005">
        <v>6500</v>
      </c>
      <c r="P670" s="1005">
        <v>2832</v>
      </c>
      <c r="Q670" s="1005">
        <v>5200</v>
      </c>
      <c r="R670" s="1005">
        <v>0.95930000000000004</v>
      </c>
      <c r="S670" s="1024">
        <f>+(T670/(24*31*P670))</f>
        <v>0.36546610169491528</v>
      </c>
      <c r="T670" s="1005">
        <v>770040</v>
      </c>
      <c r="U670" s="1005">
        <f t="shared" si="357"/>
        <v>1264205</v>
      </c>
      <c r="V670" s="1005">
        <f t="shared" si="358"/>
        <v>0</v>
      </c>
      <c r="W670" s="1005">
        <v>6500</v>
      </c>
      <c r="X670" s="1005">
        <v>3408</v>
      </c>
      <c r="Y670" s="1005">
        <v>5200</v>
      </c>
      <c r="Z670" s="1005">
        <v>0.98</v>
      </c>
      <c r="AA670" s="1024">
        <f>+(AB670/(24*30*X670))</f>
        <v>0.52278951486697967</v>
      </c>
      <c r="AB670" s="1005">
        <v>1282800</v>
      </c>
      <c r="AC670" s="1005">
        <f t="shared" si="359"/>
        <v>1472256</v>
      </c>
      <c r="AD670" s="1005">
        <f t="shared" si="360"/>
        <v>0</v>
      </c>
      <c r="AE670" s="1005">
        <v>6500</v>
      </c>
      <c r="AF670" s="1005">
        <v>3000</v>
      </c>
      <c r="AG670" s="1005">
        <v>5200</v>
      </c>
      <c r="AH670" s="1005">
        <v>0.9627</v>
      </c>
      <c r="AI670" s="1024">
        <f>+(AJ670/(24*31*AF670))</f>
        <v>0.35817204301075267</v>
      </c>
      <c r="AJ670" s="1005">
        <v>799440</v>
      </c>
      <c r="AK670" s="1005">
        <f t="shared" si="361"/>
        <v>1339200</v>
      </c>
      <c r="AL670" s="1005">
        <f t="shared" si="362"/>
        <v>0</v>
      </c>
      <c r="AM670" s="1005">
        <v>6500</v>
      </c>
      <c r="AN670" s="1005">
        <v>2760</v>
      </c>
      <c r="AO670" s="1005">
        <v>5200</v>
      </c>
      <c r="AP670" s="1005">
        <v>0.94120000000000004</v>
      </c>
      <c r="AQ670" s="1024">
        <f>+(AR670/(24*31*AN670))</f>
        <v>0.24152641421224871</v>
      </c>
      <c r="AR670" s="1005">
        <v>495960</v>
      </c>
      <c r="AS670" s="1005">
        <f t="shared" si="363"/>
        <v>1232064</v>
      </c>
      <c r="AT670" s="1005">
        <f t="shared" si="364"/>
        <v>0</v>
      </c>
      <c r="AU670" s="1005">
        <v>6500</v>
      </c>
      <c r="AV670" s="1005">
        <v>3180</v>
      </c>
      <c r="AW670" s="1005">
        <v>5200</v>
      </c>
      <c r="AX670" s="1005">
        <v>0.93159999999999998</v>
      </c>
      <c r="AY670" s="1024">
        <f t="shared" si="365"/>
        <v>0.1671383647798742</v>
      </c>
      <c r="AZ670" s="1005">
        <v>382680</v>
      </c>
      <c r="BA670" s="1005">
        <f t="shared" si="366"/>
        <v>1373760</v>
      </c>
      <c r="BB670" s="1005">
        <f t="shared" si="367"/>
        <v>0</v>
      </c>
      <c r="BC670" s="1005">
        <v>6500</v>
      </c>
      <c r="BD670" s="1005">
        <v>2731.2</v>
      </c>
      <c r="BE670" s="1005">
        <v>5200</v>
      </c>
      <c r="BF670" s="1005">
        <v>0.93479999999999996</v>
      </c>
      <c r="BG670" s="1024">
        <f t="shared" si="368"/>
        <v>0.22216395487272522</v>
      </c>
      <c r="BH670" s="1005">
        <v>451440</v>
      </c>
      <c r="BI670" s="1005">
        <f t="shared" si="369"/>
        <v>1219208</v>
      </c>
      <c r="BJ670" s="1005">
        <f t="shared" si="370"/>
        <v>0</v>
      </c>
    </row>
    <row r="671" spans="1:62">
      <c r="A671" s="569" t="s">
        <v>3002</v>
      </c>
      <c r="B671" s="1004">
        <v>5</v>
      </c>
      <c r="C671" s="1005" t="s">
        <v>2191</v>
      </c>
      <c r="D671" s="1005" t="s">
        <v>2011</v>
      </c>
      <c r="E671" s="1004" t="s">
        <v>1274</v>
      </c>
      <c r="F671" s="1005" t="s">
        <v>119</v>
      </c>
      <c r="G671" s="1004"/>
      <c r="H671" s="1005"/>
      <c r="I671" s="1005"/>
      <c r="J671" s="1005"/>
      <c r="K671" s="1024">
        <v>0</v>
      </c>
      <c r="L671" s="1005"/>
      <c r="M671" s="1005">
        <f t="shared" si="355"/>
        <v>0</v>
      </c>
      <c r="N671" s="1005">
        <f t="shared" si="356"/>
        <v>0</v>
      </c>
      <c r="O671" s="1005"/>
      <c r="P671" s="1005"/>
      <c r="Q671" s="1005"/>
      <c r="R671" s="1005"/>
      <c r="S671" s="1024">
        <v>0</v>
      </c>
      <c r="T671" s="1005"/>
      <c r="U671" s="1005">
        <f t="shared" si="357"/>
        <v>0</v>
      </c>
      <c r="V671" s="1005">
        <f t="shared" si="358"/>
        <v>0</v>
      </c>
      <c r="W671" s="1005"/>
      <c r="X671" s="1005"/>
      <c r="Y671" s="1005"/>
      <c r="Z671" s="1005"/>
      <c r="AA671" s="1024">
        <v>0</v>
      </c>
      <c r="AB671" s="1005"/>
      <c r="AC671" s="1005">
        <f t="shared" si="359"/>
        <v>0</v>
      </c>
      <c r="AD671" s="1005">
        <f t="shared" si="360"/>
        <v>0</v>
      </c>
      <c r="AE671" s="1005"/>
      <c r="AF671" s="1005"/>
      <c r="AG671" s="1005"/>
      <c r="AH671" s="1005"/>
      <c r="AI671" s="1024">
        <v>0</v>
      </c>
      <c r="AJ671" s="1005"/>
      <c r="AK671" s="1005">
        <f t="shared" si="361"/>
        <v>0</v>
      </c>
      <c r="AL671" s="1005">
        <f t="shared" si="362"/>
        <v>0</v>
      </c>
      <c r="AM671" s="1005"/>
      <c r="AN671" s="1005"/>
      <c r="AO671" s="1005"/>
      <c r="AP671" s="1005"/>
      <c r="AQ671" s="1024">
        <v>0</v>
      </c>
      <c r="AR671" s="1005"/>
      <c r="AS671" s="1005">
        <f t="shared" si="363"/>
        <v>0</v>
      </c>
      <c r="AT671" s="1005">
        <f t="shared" si="364"/>
        <v>0</v>
      </c>
      <c r="AU671" s="1005">
        <v>7000</v>
      </c>
      <c r="AV671" s="1005">
        <v>1920</v>
      </c>
      <c r="AW671" s="1005">
        <v>5600</v>
      </c>
      <c r="AX671" s="1005">
        <v>0.58460000000000001</v>
      </c>
      <c r="AY671" s="1024">
        <f t="shared" si="365"/>
        <v>1.1284722222222222E-2</v>
      </c>
      <c r="AZ671" s="1005">
        <v>15600</v>
      </c>
      <c r="BA671" s="1005">
        <f t="shared" si="366"/>
        <v>829440</v>
      </c>
      <c r="BB671" s="1005">
        <f t="shared" si="367"/>
        <v>0</v>
      </c>
      <c r="BC671" s="1005">
        <v>7000</v>
      </c>
      <c r="BD671" s="1005">
        <v>480</v>
      </c>
      <c r="BE671" s="1005">
        <v>5600</v>
      </c>
      <c r="BF671" s="1005">
        <v>0.74790000000000001</v>
      </c>
      <c r="BG671" s="1024">
        <f t="shared" si="368"/>
        <v>0.4106182795698925</v>
      </c>
      <c r="BH671" s="1005">
        <v>146640</v>
      </c>
      <c r="BI671" s="1005">
        <f t="shared" si="369"/>
        <v>214272</v>
      </c>
      <c r="BJ671" s="1005">
        <f t="shared" si="370"/>
        <v>0</v>
      </c>
    </row>
    <row r="672" spans="1:62">
      <c r="A672" s="569" t="s">
        <v>3003</v>
      </c>
      <c r="B672" s="1004">
        <v>6</v>
      </c>
      <c r="C672" s="1005" t="s">
        <v>1697</v>
      </c>
      <c r="D672" s="1005" t="s">
        <v>2011</v>
      </c>
      <c r="E672" s="1004" t="s">
        <v>1274</v>
      </c>
      <c r="F672" s="1005" t="s">
        <v>55</v>
      </c>
      <c r="G672" s="1004">
        <v>7000</v>
      </c>
      <c r="H672" s="1005">
        <v>7516.8</v>
      </c>
      <c r="I672" s="1005">
        <v>7516.8</v>
      </c>
      <c r="J672" s="1005">
        <v>0.86060000000000003</v>
      </c>
      <c r="K672" s="1024">
        <f>+(L672/(24*30*H672))</f>
        <v>0.63334796722009368</v>
      </c>
      <c r="L672" s="1005">
        <v>3427740</v>
      </c>
      <c r="M672" s="1005">
        <f t="shared" si="355"/>
        <v>3247258</v>
      </c>
      <c r="N672" s="1005">
        <f t="shared" si="356"/>
        <v>180482</v>
      </c>
      <c r="O672" s="1005">
        <v>7000</v>
      </c>
      <c r="P672" s="1005">
        <v>7598.4</v>
      </c>
      <c r="Q672" s="1005">
        <v>7598.4</v>
      </c>
      <c r="R672" s="1005">
        <v>0.80659999999999998</v>
      </c>
      <c r="S672" s="1024">
        <f>+(T672/(24*31*P672))</f>
        <v>0.73554322132333472</v>
      </c>
      <c r="T672" s="1005">
        <v>4158180</v>
      </c>
      <c r="U672" s="1005">
        <f t="shared" si="357"/>
        <v>3391926</v>
      </c>
      <c r="V672" s="1005">
        <f t="shared" si="358"/>
        <v>766254</v>
      </c>
      <c r="W672" s="1005">
        <v>7000</v>
      </c>
      <c r="X672" s="1005">
        <v>7584</v>
      </c>
      <c r="Y672" s="1005">
        <v>7584</v>
      </c>
      <c r="Z672" s="1005">
        <v>0.83440000000000003</v>
      </c>
      <c r="AA672" s="1024">
        <f>+(AB672/(24*30*X672))</f>
        <v>0.80781909282700426</v>
      </c>
      <c r="AB672" s="1005">
        <v>4411080</v>
      </c>
      <c r="AC672" s="1005">
        <f t="shared" si="359"/>
        <v>3276288</v>
      </c>
      <c r="AD672" s="1005">
        <f t="shared" si="360"/>
        <v>1134792</v>
      </c>
      <c r="AE672" s="1005">
        <v>7000</v>
      </c>
      <c r="AF672" s="1005">
        <v>7593.6</v>
      </c>
      <c r="AG672" s="1005">
        <v>7593.6</v>
      </c>
      <c r="AH672" s="1005">
        <v>0.84209999999999996</v>
      </c>
      <c r="AI672" s="1024">
        <f>+(AJ672/(24*31*AF672))</f>
        <v>0.59267863939752319</v>
      </c>
      <c r="AJ672" s="1005">
        <v>3348420</v>
      </c>
      <c r="AK672" s="1005">
        <f t="shared" si="361"/>
        <v>3389783</v>
      </c>
      <c r="AL672" s="1005">
        <f t="shared" si="362"/>
        <v>0</v>
      </c>
      <c r="AM672" s="1005">
        <v>7000</v>
      </c>
      <c r="AN672" s="1005">
        <v>8356.7999999999993</v>
      </c>
      <c r="AO672" s="1005">
        <v>8356.7999999999993</v>
      </c>
      <c r="AP672" s="1005">
        <v>0.94750000000000001</v>
      </c>
      <c r="AQ672" s="1024">
        <f>+(AR672/(24*31*AN672))</f>
        <v>0.51477297993366811</v>
      </c>
      <c r="AR672" s="1005">
        <v>3200580</v>
      </c>
      <c r="AS672" s="1005">
        <f t="shared" si="363"/>
        <v>3730476</v>
      </c>
      <c r="AT672" s="1005">
        <f t="shared" si="364"/>
        <v>0</v>
      </c>
      <c r="AU672" s="1005">
        <v>7000</v>
      </c>
      <c r="AV672" s="1005">
        <v>8112</v>
      </c>
      <c r="AW672" s="1005">
        <v>8112</v>
      </c>
      <c r="AX672" s="1005">
        <v>0.96460000000000001</v>
      </c>
      <c r="AY672" s="1024">
        <f t="shared" si="365"/>
        <v>0.55752794214332679</v>
      </c>
      <c r="AZ672" s="1005">
        <v>3256320</v>
      </c>
      <c r="BA672" s="1005">
        <f t="shared" si="366"/>
        <v>3504384</v>
      </c>
      <c r="BB672" s="1005">
        <f t="shared" si="367"/>
        <v>0</v>
      </c>
      <c r="BC672" s="1005">
        <v>7000</v>
      </c>
      <c r="BD672" s="1005">
        <v>8092.8</v>
      </c>
      <c r="BE672" s="1005">
        <v>8092.8</v>
      </c>
      <c r="BF672" s="1005">
        <v>0.96960000000000002</v>
      </c>
      <c r="BG672" s="1024">
        <f t="shared" si="368"/>
        <v>0.5562092628732509</v>
      </c>
      <c r="BH672" s="1005">
        <v>3348960</v>
      </c>
      <c r="BI672" s="1005">
        <f t="shared" si="369"/>
        <v>3612626</v>
      </c>
      <c r="BJ672" s="1005">
        <f t="shared" si="370"/>
        <v>0</v>
      </c>
    </row>
    <row r="673" spans="1:62">
      <c r="A673" s="569" t="s">
        <v>3004</v>
      </c>
      <c r="B673" s="1004">
        <v>7</v>
      </c>
      <c r="C673" s="1005" t="s">
        <v>1885</v>
      </c>
      <c r="D673" s="1005" t="s">
        <v>2011</v>
      </c>
      <c r="E673" s="1004" t="s">
        <v>1274</v>
      </c>
      <c r="F673" s="1005" t="s">
        <v>119</v>
      </c>
      <c r="G673" s="1004">
        <v>7500</v>
      </c>
      <c r="H673" s="1005">
        <v>6320</v>
      </c>
      <c r="I673" s="1005">
        <v>6320</v>
      </c>
      <c r="J673" s="1005">
        <v>0.99770000000000003</v>
      </c>
      <c r="K673" s="1024">
        <f>+(L673/(24*30*H673))</f>
        <v>0.71664029535864981</v>
      </c>
      <c r="L673" s="1005">
        <v>3261000</v>
      </c>
      <c r="M673" s="1005">
        <f t="shared" si="355"/>
        <v>2730240</v>
      </c>
      <c r="N673" s="1005">
        <f t="shared" si="356"/>
        <v>530760</v>
      </c>
      <c r="O673" s="1005">
        <v>7500</v>
      </c>
      <c r="P673" s="1005">
        <v>6400</v>
      </c>
      <c r="Q673" s="1005">
        <v>6400</v>
      </c>
      <c r="R673" s="1005">
        <v>0.99629999999999996</v>
      </c>
      <c r="S673" s="1024">
        <f>+(T673/(24*31*P673))</f>
        <v>0.76188676075268813</v>
      </c>
      <c r="T673" s="1005">
        <v>3627800</v>
      </c>
      <c r="U673" s="1005">
        <f t="shared" si="357"/>
        <v>2856960</v>
      </c>
      <c r="V673" s="1005">
        <f t="shared" si="358"/>
        <v>770840</v>
      </c>
      <c r="W673" s="1005">
        <v>7500</v>
      </c>
      <c r="X673" s="1005">
        <v>6280</v>
      </c>
      <c r="Y673" s="1005">
        <v>6280</v>
      </c>
      <c r="Z673" s="1005">
        <v>0.99560000000000004</v>
      </c>
      <c r="AA673" s="1024">
        <f>+(AB673/(24*30*X673))</f>
        <v>0.76548124557678698</v>
      </c>
      <c r="AB673" s="1005">
        <v>3461200</v>
      </c>
      <c r="AC673" s="1005">
        <f t="shared" si="359"/>
        <v>2712960</v>
      </c>
      <c r="AD673" s="1005">
        <f t="shared" si="360"/>
        <v>748240</v>
      </c>
      <c r="AE673" s="1005">
        <v>7500</v>
      </c>
      <c r="AF673" s="1005">
        <v>6440</v>
      </c>
      <c r="AG673" s="1005">
        <v>6440</v>
      </c>
      <c r="AH673" s="1005">
        <v>0.99580000000000002</v>
      </c>
      <c r="AI673" s="1024">
        <f>+(AJ673/(24*31*AF673))</f>
        <v>0.60533961130034064</v>
      </c>
      <c r="AJ673" s="1005">
        <v>2900400</v>
      </c>
      <c r="AK673" s="1005">
        <f t="shared" si="361"/>
        <v>2874816</v>
      </c>
      <c r="AL673" s="1005">
        <f t="shared" si="362"/>
        <v>25584</v>
      </c>
      <c r="AM673" s="1005">
        <v>7500</v>
      </c>
      <c r="AN673" s="1005">
        <v>6280</v>
      </c>
      <c r="AO673" s="1005">
        <v>6280</v>
      </c>
      <c r="AP673" s="1005">
        <v>0.99829999999999997</v>
      </c>
      <c r="AQ673" s="1024">
        <f>+(AR673/(24*31*AN673))</f>
        <v>0.60625128415861929</v>
      </c>
      <c r="AR673" s="1005">
        <v>2832600</v>
      </c>
      <c r="AS673" s="1005">
        <f t="shared" si="363"/>
        <v>2803392</v>
      </c>
      <c r="AT673" s="1005">
        <f t="shared" si="364"/>
        <v>29208</v>
      </c>
      <c r="AU673" s="1005">
        <v>7500</v>
      </c>
      <c r="AV673" s="1005">
        <v>6600</v>
      </c>
      <c r="AW673" s="1005">
        <v>6600</v>
      </c>
      <c r="AX673" s="1005">
        <v>0.99529999999999996</v>
      </c>
      <c r="AY673" s="1024">
        <f t="shared" si="365"/>
        <v>0.66809764309764308</v>
      </c>
      <c r="AZ673" s="1005">
        <v>3174800</v>
      </c>
      <c r="BA673" s="1005">
        <f t="shared" si="366"/>
        <v>2851200</v>
      </c>
      <c r="BB673" s="1005">
        <f t="shared" si="367"/>
        <v>323600</v>
      </c>
      <c r="BC673" s="1005">
        <v>7500</v>
      </c>
      <c r="BD673" s="1005">
        <v>6680</v>
      </c>
      <c r="BE673" s="1005">
        <v>6680</v>
      </c>
      <c r="BF673" s="1005">
        <v>0.99880000000000002</v>
      </c>
      <c r="BG673" s="1024">
        <f t="shared" si="368"/>
        <v>0.74170207971154467</v>
      </c>
      <c r="BH673" s="1005">
        <v>3686200</v>
      </c>
      <c r="BI673" s="1005">
        <f t="shared" si="369"/>
        <v>2981952</v>
      </c>
      <c r="BJ673" s="1005">
        <f t="shared" si="370"/>
        <v>704248</v>
      </c>
    </row>
    <row r="674" spans="1:62">
      <c r="A674" s="569" t="s">
        <v>3005</v>
      </c>
      <c r="B674" s="1004">
        <v>8</v>
      </c>
      <c r="C674" s="1005" t="s">
        <v>676</v>
      </c>
      <c r="D674" s="1005" t="s">
        <v>2190</v>
      </c>
      <c r="E674" s="1004" t="s">
        <v>1274</v>
      </c>
      <c r="F674" s="1005" t="s">
        <v>119</v>
      </c>
      <c r="G674" s="1004">
        <v>7778</v>
      </c>
      <c r="H674" s="1005">
        <v>6840</v>
      </c>
      <c r="I674" s="1005">
        <v>6840</v>
      </c>
      <c r="J674" s="1005">
        <v>0.83330000000000004</v>
      </c>
      <c r="K674" s="1024">
        <f>+(L674/(24*30*H674))</f>
        <v>3.6549707602339179E-3</v>
      </c>
      <c r="L674" s="1005">
        <v>18000</v>
      </c>
      <c r="M674" s="1005">
        <f t="shared" si="355"/>
        <v>2954880</v>
      </c>
      <c r="N674" s="1005">
        <f t="shared" si="356"/>
        <v>0</v>
      </c>
      <c r="O674" s="1005">
        <v>7778</v>
      </c>
      <c r="P674" s="1005">
        <v>120</v>
      </c>
      <c r="Q674" s="1005">
        <v>6222.4</v>
      </c>
      <c r="R674" s="1005">
        <v>0</v>
      </c>
      <c r="S674" s="1024">
        <f>+(T674/(24*31*P674))</f>
        <v>0</v>
      </c>
      <c r="T674" s="1005">
        <v>0</v>
      </c>
      <c r="U674" s="1005">
        <f t="shared" si="357"/>
        <v>53568</v>
      </c>
      <c r="V674" s="1005">
        <f t="shared" si="358"/>
        <v>0</v>
      </c>
      <c r="W674" s="1005">
        <v>7778</v>
      </c>
      <c r="X674" s="1005">
        <v>8400</v>
      </c>
      <c r="Y674" s="1005">
        <v>8400</v>
      </c>
      <c r="Z674" s="1005">
        <v>0.79159999999999997</v>
      </c>
      <c r="AA674" s="1024">
        <f>+(AB674/(24*30*X674))</f>
        <v>2.3809523809523812E-3</v>
      </c>
      <c r="AB674" s="1005">
        <v>14400</v>
      </c>
      <c r="AC674" s="1005">
        <f t="shared" si="359"/>
        <v>3628800</v>
      </c>
      <c r="AD674" s="1005">
        <f t="shared" si="360"/>
        <v>0</v>
      </c>
      <c r="AE674" s="1005">
        <v>7778</v>
      </c>
      <c r="AF674" s="1005">
        <v>1560</v>
      </c>
      <c r="AG674" s="1005">
        <v>6222.4</v>
      </c>
      <c r="AH674" s="1005">
        <v>1</v>
      </c>
      <c r="AI674" s="1024">
        <f>+(AJ674/(24*31*AF674))</f>
        <v>2.0678246484698098E-3</v>
      </c>
      <c r="AJ674" s="1005">
        <v>2400</v>
      </c>
      <c r="AK674" s="1005">
        <f t="shared" si="361"/>
        <v>696384</v>
      </c>
      <c r="AL674" s="1005">
        <f t="shared" si="362"/>
        <v>0</v>
      </c>
      <c r="AM674" s="1005">
        <v>7778</v>
      </c>
      <c r="AN674" s="1005">
        <v>120</v>
      </c>
      <c r="AO674" s="1005">
        <v>6222.4</v>
      </c>
      <c r="AP674" s="1005">
        <v>1</v>
      </c>
      <c r="AQ674" s="1024">
        <f>+(AR674/(24*31*AN674))</f>
        <v>6.7204301075268818E-3</v>
      </c>
      <c r="AR674" s="1005">
        <v>600</v>
      </c>
      <c r="AS674" s="1005">
        <f t="shared" si="363"/>
        <v>53568</v>
      </c>
      <c r="AT674" s="1005">
        <f t="shared" si="364"/>
        <v>0</v>
      </c>
      <c r="AU674" s="1005">
        <v>7778</v>
      </c>
      <c r="AV674" s="1005">
        <v>600</v>
      </c>
      <c r="AW674" s="1005">
        <v>6222.4</v>
      </c>
      <c r="AX674" s="1005">
        <v>0</v>
      </c>
      <c r="AY674" s="1024">
        <f t="shared" si="365"/>
        <v>0</v>
      </c>
      <c r="AZ674" s="1005">
        <v>0</v>
      </c>
      <c r="BA674" s="1005">
        <f t="shared" si="366"/>
        <v>259200</v>
      </c>
      <c r="BB674" s="1005">
        <f t="shared" si="367"/>
        <v>0</v>
      </c>
      <c r="BC674" s="1005">
        <v>7778</v>
      </c>
      <c r="BD674" s="1005">
        <v>240</v>
      </c>
      <c r="BE674" s="1005">
        <v>6222.4</v>
      </c>
      <c r="BF674" s="1005">
        <v>0</v>
      </c>
      <c r="BG674" s="1024">
        <f t="shared" si="368"/>
        <v>3.3602150537634409E-3</v>
      </c>
      <c r="BH674" s="1005">
        <v>600</v>
      </c>
      <c r="BI674" s="1005">
        <f t="shared" si="369"/>
        <v>107136</v>
      </c>
      <c r="BJ674" s="1005">
        <f t="shared" si="370"/>
        <v>0</v>
      </c>
    </row>
    <row r="675" spans="1:62">
      <c r="A675" s="569" t="s">
        <v>3006</v>
      </c>
      <c r="B675" s="1004">
        <v>9</v>
      </c>
      <c r="C675" s="1005" t="s">
        <v>1783</v>
      </c>
      <c r="D675" s="1005" t="s">
        <v>2011</v>
      </c>
      <c r="E675" s="1004" t="s">
        <v>1274</v>
      </c>
      <c r="F675" s="1005" t="s">
        <v>119</v>
      </c>
      <c r="G675" s="1004">
        <v>8000</v>
      </c>
      <c r="H675" s="1005">
        <v>6048</v>
      </c>
      <c r="I675" s="1005">
        <v>6400</v>
      </c>
      <c r="J675" s="1005">
        <v>0.99550000000000005</v>
      </c>
      <c r="K675" s="1024">
        <f>+(L675/(24*30*H675))</f>
        <v>0.35725308641975306</v>
      </c>
      <c r="L675" s="1005">
        <v>1555680</v>
      </c>
      <c r="M675" s="1005">
        <f t="shared" si="355"/>
        <v>2612736</v>
      </c>
      <c r="N675" s="1005">
        <f t="shared" si="356"/>
        <v>0</v>
      </c>
      <c r="O675" s="1005">
        <v>8000</v>
      </c>
      <c r="P675" s="1005">
        <v>4483.2</v>
      </c>
      <c r="Q675" s="1005">
        <v>6400</v>
      </c>
      <c r="R675" s="1005">
        <v>0.99339999999999995</v>
      </c>
      <c r="S675" s="1024">
        <f>+(T675/(24*31*P675))</f>
        <v>0.520280193007299</v>
      </c>
      <c r="T675" s="1005">
        <v>1735395</v>
      </c>
      <c r="U675" s="1005">
        <f t="shared" si="357"/>
        <v>2001300</v>
      </c>
      <c r="V675" s="1005">
        <f t="shared" si="358"/>
        <v>0</v>
      </c>
      <c r="W675" s="1005">
        <v>8000</v>
      </c>
      <c r="X675" s="1005">
        <v>4108.8</v>
      </c>
      <c r="Y675" s="1005">
        <v>6400</v>
      </c>
      <c r="Z675" s="1005">
        <v>0.995</v>
      </c>
      <c r="AA675" s="1024">
        <f>+(AB675/(24*30*X675))</f>
        <v>0.47252408110505367</v>
      </c>
      <c r="AB675" s="1005">
        <v>1397885</v>
      </c>
      <c r="AC675" s="1005">
        <f t="shared" si="359"/>
        <v>1775002</v>
      </c>
      <c r="AD675" s="1005">
        <f t="shared" si="360"/>
        <v>0</v>
      </c>
      <c r="AE675" s="1005">
        <v>8000</v>
      </c>
      <c r="AF675" s="1005">
        <v>4147.2</v>
      </c>
      <c r="AG675" s="1005">
        <v>6400</v>
      </c>
      <c r="AH675" s="1005">
        <v>0.99519999999999997</v>
      </c>
      <c r="AI675" s="1024">
        <f>+(AJ675/(24*31*AF675))</f>
        <v>0.42291067739446436</v>
      </c>
      <c r="AJ675" s="1005">
        <v>1304898</v>
      </c>
      <c r="AK675" s="1005">
        <f t="shared" si="361"/>
        <v>1851310</v>
      </c>
      <c r="AL675" s="1005">
        <f t="shared" si="362"/>
        <v>0</v>
      </c>
      <c r="AM675" s="1005">
        <v>8000</v>
      </c>
      <c r="AN675" s="1005">
        <v>4128</v>
      </c>
      <c r="AO675" s="1005">
        <v>6400</v>
      </c>
      <c r="AP675" s="1005">
        <v>0.99490000000000001</v>
      </c>
      <c r="AQ675" s="1024">
        <f>+(AR675/(24*31*AN675))</f>
        <v>0.36362996999249814</v>
      </c>
      <c r="AR675" s="1005">
        <v>1116792</v>
      </c>
      <c r="AS675" s="1005">
        <f t="shared" si="363"/>
        <v>1842739</v>
      </c>
      <c r="AT675" s="1005">
        <f t="shared" si="364"/>
        <v>0</v>
      </c>
      <c r="AU675" s="1005">
        <v>8000</v>
      </c>
      <c r="AV675" s="1005">
        <v>4195.2</v>
      </c>
      <c r="AW675" s="1005">
        <v>6400</v>
      </c>
      <c r="AX675" s="1005">
        <v>0.99219999999999997</v>
      </c>
      <c r="AY675" s="1024">
        <f t="shared" si="365"/>
        <v>0.42510421963725742</v>
      </c>
      <c r="AZ675" s="1005">
        <v>1284046</v>
      </c>
      <c r="BA675" s="1005">
        <f t="shared" si="366"/>
        <v>1812326</v>
      </c>
      <c r="BB675" s="1005">
        <f t="shared" si="367"/>
        <v>0</v>
      </c>
      <c r="BC675" s="1005">
        <v>8000</v>
      </c>
      <c r="BD675" s="1005">
        <v>4099.2</v>
      </c>
      <c r="BE675" s="1005">
        <v>6400</v>
      </c>
      <c r="BF675" s="1005">
        <v>0.99570000000000003</v>
      </c>
      <c r="BG675" s="1024">
        <f t="shared" si="368"/>
        <v>0.30836662070962706</v>
      </c>
      <c r="BH675" s="1005">
        <v>940458</v>
      </c>
      <c r="BI675" s="1005">
        <f t="shared" si="369"/>
        <v>1829883</v>
      </c>
      <c r="BJ675" s="1005">
        <f t="shared" si="370"/>
        <v>0</v>
      </c>
    </row>
    <row r="676" spans="1:62">
      <c r="A676" s="569" t="s">
        <v>3007</v>
      </c>
      <c r="B676" s="1004">
        <v>10</v>
      </c>
      <c r="C676" s="1005" t="s">
        <v>1907</v>
      </c>
      <c r="D676" s="1005" t="s">
        <v>2011</v>
      </c>
      <c r="E676" s="1004" t="s">
        <v>1274</v>
      </c>
      <c r="F676" s="1005" t="s">
        <v>55</v>
      </c>
      <c r="G676" s="1004">
        <v>8000</v>
      </c>
      <c r="H676" s="1005">
        <v>4012.8</v>
      </c>
      <c r="I676" s="1005">
        <v>6400</v>
      </c>
      <c r="J676" s="1005">
        <v>0.98340000000000005</v>
      </c>
      <c r="K676" s="1024">
        <f>+(L676/(24*30*H676))</f>
        <v>0.19198979930887825</v>
      </c>
      <c r="L676" s="1005">
        <v>554700</v>
      </c>
      <c r="M676" s="1005">
        <f t="shared" si="355"/>
        <v>1733530</v>
      </c>
      <c r="N676" s="1005">
        <f t="shared" si="356"/>
        <v>0</v>
      </c>
      <c r="O676" s="1005">
        <v>8000</v>
      </c>
      <c r="P676" s="1005">
        <v>5942.4</v>
      </c>
      <c r="Q676" s="1005">
        <v>6400</v>
      </c>
      <c r="R676" s="1005">
        <v>0.99329999999999996</v>
      </c>
      <c r="S676" s="1024">
        <f>+(T676/(24*31*P676))</f>
        <v>0.1019464276408359</v>
      </c>
      <c r="T676" s="1005">
        <v>450720</v>
      </c>
      <c r="U676" s="1005">
        <f t="shared" si="357"/>
        <v>2652687</v>
      </c>
      <c r="V676" s="1005">
        <f t="shared" si="358"/>
        <v>0</v>
      </c>
      <c r="W676" s="1005">
        <v>8000</v>
      </c>
      <c r="X676" s="1005">
        <v>6268.8</v>
      </c>
      <c r="Y676" s="1005">
        <v>6400</v>
      </c>
      <c r="Z676" s="1005">
        <v>0.99580000000000002</v>
      </c>
      <c r="AA676" s="1024">
        <f>+(AB676/(24*30*X676))</f>
        <v>0.14581472264760933</v>
      </c>
      <c r="AB676" s="1005">
        <v>658140</v>
      </c>
      <c r="AC676" s="1005">
        <f t="shared" si="359"/>
        <v>2708122</v>
      </c>
      <c r="AD676" s="1005">
        <f t="shared" si="360"/>
        <v>0</v>
      </c>
      <c r="AE676" s="1005">
        <v>8000</v>
      </c>
      <c r="AF676" s="1005">
        <v>6153.6</v>
      </c>
      <c r="AG676" s="1005">
        <v>6400</v>
      </c>
      <c r="AH676" s="1005">
        <v>0.99660000000000004</v>
      </c>
      <c r="AI676" s="1024">
        <f>+(AJ676/(24*31*AF676))</f>
        <v>0.11421323788435407</v>
      </c>
      <c r="AJ676" s="1005">
        <v>522900</v>
      </c>
      <c r="AK676" s="1005">
        <f t="shared" si="361"/>
        <v>2746967</v>
      </c>
      <c r="AL676" s="1005">
        <f t="shared" si="362"/>
        <v>0</v>
      </c>
      <c r="AM676" s="1005">
        <v>8000</v>
      </c>
      <c r="AN676" s="1005">
        <v>6124.8</v>
      </c>
      <c r="AO676" s="1005">
        <v>6400</v>
      </c>
      <c r="AP676" s="1005">
        <v>0.99539999999999995</v>
      </c>
      <c r="AQ676" s="1024">
        <f>+(AR676/(24*31*AN676))</f>
        <v>0.10071428270468871</v>
      </c>
      <c r="AR676" s="1005">
        <v>458940</v>
      </c>
      <c r="AS676" s="1005">
        <f t="shared" si="363"/>
        <v>2734111</v>
      </c>
      <c r="AT676" s="1005">
        <f t="shared" si="364"/>
        <v>0</v>
      </c>
      <c r="AU676" s="1005">
        <v>8000</v>
      </c>
      <c r="AV676" s="1005">
        <v>6038.4</v>
      </c>
      <c r="AW676" s="1005">
        <v>6400</v>
      </c>
      <c r="AX676" s="1005">
        <v>0.99609999999999999</v>
      </c>
      <c r="AY676" s="1024">
        <f t="shared" si="365"/>
        <v>0.16988495848789967</v>
      </c>
      <c r="AZ676" s="1005">
        <v>738600</v>
      </c>
      <c r="BA676" s="1005">
        <f t="shared" si="366"/>
        <v>2608589</v>
      </c>
      <c r="BB676" s="1005">
        <f t="shared" si="367"/>
        <v>0</v>
      </c>
      <c r="BC676" s="1005">
        <v>8000</v>
      </c>
      <c r="BD676" s="1005">
        <v>6038.4</v>
      </c>
      <c r="BE676" s="1005">
        <v>6400</v>
      </c>
      <c r="BF676" s="1005">
        <v>0.99509999999999998</v>
      </c>
      <c r="BG676" s="1024">
        <f t="shared" si="368"/>
        <v>0.1502347342598766</v>
      </c>
      <c r="BH676" s="1005">
        <v>674940</v>
      </c>
      <c r="BI676" s="1005">
        <f t="shared" si="369"/>
        <v>2695542</v>
      </c>
      <c r="BJ676" s="1005">
        <f t="shared" si="370"/>
        <v>0</v>
      </c>
    </row>
    <row r="677" spans="1:62">
      <c r="A677" s="569" t="s">
        <v>3008</v>
      </c>
      <c r="B677" s="1004">
        <v>11</v>
      </c>
      <c r="C677" s="1005" t="s">
        <v>2211</v>
      </c>
      <c r="D677" s="1005" t="s">
        <v>2210</v>
      </c>
      <c r="E677" s="1004" t="s">
        <v>1274</v>
      </c>
      <c r="F677" s="1005" t="s">
        <v>55</v>
      </c>
      <c r="G677" s="1004"/>
      <c r="H677" s="1005"/>
      <c r="I677" s="1005"/>
      <c r="J677" s="1005"/>
      <c r="K677" s="1024">
        <v>0</v>
      </c>
      <c r="L677" s="1005"/>
      <c r="M677" s="1005">
        <f t="shared" si="355"/>
        <v>0</v>
      </c>
      <c r="N677" s="1005">
        <f t="shared" si="356"/>
        <v>0</v>
      </c>
      <c r="O677" s="1005"/>
      <c r="P677" s="1005"/>
      <c r="Q677" s="1005"/>
      <c r="R677" s="1005"/>
      <c r="S677" s="1024">
        <v>0</v>
      </c>
      <c r="T677" s="1005"/>
      <c r="U677" s="1005">
        <f t="shared" si="357"/>
        <v>0</v>
      </c>
      <c r="V677" s="1005">
        <f t="shared" si="358"/>
        <v>0</v>
      </c>
      <c r="W677" s="1005"/>
      <c r="X677" s="1005"/>
      <c r="Y677" s="1005"/>
      <c r="Z677" s="1005"/>
      <c r="AA677" s="1024">
        <v>0</v>
      </c>
      <c r="AB677" s="1005"/>
      <c r="AC677" s="1005">
        <f t="shared" si="359"/>
        <v>0</v>
      </c>
      <c r="AD677" s="1005">
        <f t="shared" si="360"/>
        <v>0</v>
      </c>
      <c r="AE677" s="1005"/>
      <c r="AF677" s="1005"/>
      <c r="AG677" s="1005"/>
      <c r="AH677" s="1005"/>
      <c r="AI677" s="1024">
        <v>0</v>
      </c>
      <c r="AJ677" s="1005"/>
      <c r="AK677" s="1005">
        <f t="shared" si="361"/>
        <v>0</v>
      </c>
      <c r="AL677" s="1005">
        <f t="shared" si="362"/>
        <v>0</v>
      </c>
      <c r="AM677" s="1005"/>
      <c r="AN677" s="1005"/>
      <c r="AO677" s="1005"/>
      <c r="AP677" s="1005"/>
      <c r="AQ677" s="1024">
        <v>0</v>
      </c>
      <c r="AR677" s="1005"/>
      <c r="AS677" s="1005">
        <f t="shared" si="363"/>
        <v>0</v>
      </c>
      <c r="AT677" s="1005">
        <f t="shared" si="364"/>
        <v>0</v>
      </c>
      <c r="AU677" s="1005">
        <v>8319</v>
      </c>
      <c r="AV677" s="1005">
        <v>0</v>
      </c>
      <c r="AW677" s="1005">
        <v>6655.2</v>
      </c>
      <c r="AX677" s="1005">
        <v>0</v>
      </c>
      <c r="AY677" s="1024">
        <v>0</v>
      </c>
      <c r="AZ677" s="1005">
        <v>0</v>
      </c>
      <c r="BA677" s="1005">
        <f t="shared" si="366"/>
        <v>0</v>
      </c>
      <c r="BB677" s="1005">
        <f t="shared" si="367"/>
        <v>0</v>
      </c>
      <c r="BC677" s="1005">
        <v>8319</v>
      </c>
      <c r="BD677" s="1005">
        <v>135</v>
      </c>
      <c r="BE677" s="1005">
        <v>6655.2</v>
      </c>
      <c r="BF677" s="1005">
        <v>0.98329999999999995</v>
      </c>
      <c r="BG677" s="1024">
        <f t="shared" si="368"/>
        <v>2.6881720430107527E-2</v>
      </c>
      <c r="BH677" s="1005">
        <v>2700</v>
      </c>
      <c r="BI677" s="1005">
        <f t="shared" si="369"/>
        <v>60264</v>
      </c>
      <c r="BJ677" s="1005">
        <f t="shared" si="370"/>
        <v>0</v>
      </c>
    </row>
    <row r="678" spans="1:62">
      <c r="A678" s="569" t="s">
        <v>3009</v>
      </c>
      <c r="B678" s="1004">
        <v>12</v>
      </c>
      <c r="C678" s="1005" t="s">
        <v>391</v>
      </c>
      <c r="D678" s="1005" t="s">
        <v>2011</v>
      </c>
      <c r="E678" s="1004" t="s">
        <v>1274</v>
      </c>
      <c r="F678" s="1005" t="s">
        <v>119</v>
      </c>
      <c r="G678" s="1004">
        <v>10000</v>
      </c>
      <c r="H678" s="1005">
        <v>9396</v>
      </c>
      <c r="I678" s="1005">
        <v>9396</v>
      </c>
      <c r="J678" s="1005">
        <v>0.97060000000000002</v>
      </c>
      <c r="K678" s="1024">
        <f t="shared" ref="K678:K703" si="371">+(L678/(24*30*H678))</f>
        <v>0.77254505463317724</v>
      </c>
      <c r="L678" s="1005">
        <v>5226360</v>
      </c>
      <c r="M678" s="1005">
        <f t="shared" si="355"/>
        <v>4059072</v>
      </c>
      <c r="N678" s="1005">
        <f t="shared" si="356"/>
        <v>1167288</v>
      </c>
      <c r="O678" s="1005">
        <v>10000</v>
      </c>
      <c r="P678" s="1005">
        <v>11640</v>
      </c>
      <c r="Q678" s="1005">
        <v>11640</v>
      </c>
      <c r="R678" s="1005">
        <v>0.97609999999999997</v>
      </c>
      <c r="S678" s="1024">
        <f t="shared" ref="S678:S703" si="372">+(T678/(24*31*P678))</f>
        <v>0.74160985478328345</v>
      </c>
      <c r="T678" s="1005">
        <v>6422460</v>
      </c>
      <c r="U678" s="1005">
        <f t="shared" si="357"/>
        <v>5196096</v>
      </c>
      <c r="V678" s="1005">
        <f t="shared" si="358"/>
        <v>1226364</v>
      </c>
      <c r="W678" s="1005">
        <v>10000</v>
      </c>
      <c r="X678" s="1005">
        <v>11531.28</v>
      </c>
      <c r="Y678" s="1005">
        <v>11531.28</v>
      </c>
      <c r="Z678" s="1005">
        <v>0.98329999999999995</v>
      </c>
      <c r="AA678" s="1024">
        <f t="shared" ref="AA678:AA703" si="373">+(AB678/(24*30*X678))</f>
        <v>0.76135038299689572</v>
      </c>
      <c r="AB678" s="1005">
        <v>6321128</v>
      </c>
      <c r="AC678" s="1005">
        <f t="shared" si="359"/>
        <v>4981513</v>
      </c>
      <c r="AD678" s="1005">
        <f t="shared" si="360"/>
        <v>1339615</v>
      </c>
      <c r="AE678" s="1005">
        <v>10000</v>
      </c>
      <c r="AF678" s="1005">
        <v>8917.2000000000007</v>
      </c>
      <c r="AG678" s="1005">
        <v>8917.2000000000007</v>
      </c>
      <c r="AH678" s="1005">
        <v>0.98450000000000004</v>
      </c>
      <c r="AI678" s="1024">
        <f t="shared" ref="AI678:AI703" si="374">+(AJ678/(24*31*AF678))</f>
        <v>0.76151248595803001</v>
      </c>
      <c r="AJ678" s="1005">
        <v>5052176</v>
      </c>
      <c r="AK678" s="1005">
        <f t="shared" si="361"/>
        <v>3980638</v>
      </c>
      <c r="AL678" s="1005">
        <f t="shared" si="362"/>
        <v>1071538</v>
      </c>
      <c r="AM678" s="1005">
        <v>10000</v>
      </c>
      <c r="AN678" s="1005">
        <v>12195</v>
      </c>
      <c r="AO678" s="1005">
        <v>12195</v>
      </c>
      <c r="AP678" s="1005">
        <v>0.9859</v>
      </c>
      <c r="AQ678" s="1024">
        <f t="shared" ref="AQ678:AQ703" si="375">+(AR678/(24*31*AN678))</f>
        <v>0.54460062073739013</v>
      </c>
      <c r="AR678" s="1005">
        <v>4941205</v>
      </c>
      <c r="AS678" s="1005">
        <f t="shared" si="363"/>
        <v>5443848</v>
      </c>
      <c r="AT678" s="1005">
        <f t="shared" si="364"/>
        <v>0</v>
      </c>
      <c r="AU678" s="1005">
        <v>10000</v>
      </c>
      <c r="AV678" s="1005">
        <v>9922.56</v>
      </c>
      <c r="AW678" s="1005">
        <v>9922.56</v>
      </c>
      <c r="AX678" s="1005">
        <v>0.97989999999999999</v>
      </c>
      <c r="AY678" s="1024">
        <f t="shared" ref="AY678:AY708" si="376">+(AZ678/(24*30*AV678))</f>
        <v>0.65184329111304617</v>
      </c>
      <c r="AZ678" s="1005">
        <v>4656927</v>
      </c>
      <c r="BA678" s="1005">
        <f t="shared" si="366"/>
        <v>4286546</v>
      </c>
      <c r="BB678" s="1005">
        <f t="shared" si="367"/>
        <v>370381</v>
      </c>
      <c r="BC678" s="1005">
        <v>10000</v>
      </c>
      <c r="BD678" s="1005">
        <v>9847.56</v>
      </c>
      <c r="BE678" s="1005">
        <v>9847.56</v>
      </c>
      <c r="BF678" s="1005">
        <v>0.98680000000000001</v>
      </c>
      <c r="BG678" s="1024">
        <f t="shared" si="368"/>
        <v>0.6397489731313607</v>
      </c>
      <c r="BH678" s="1005">
        <v>4687175</v>
      </c>
      <c r="BI678" s="1005">
        <f t="shared" si="369"/>
        <v>4395951</v>
      </c>
      <c r="BJ678" s="1005">
        <f t="shared" si="370"/>
        <v>291224</v>
      </c>
    </row>
    <row r="679" spans="1:62">
      <c r="A679" s="569" t="s">
        <v>3010</v>
      </c>
      <c r="B679" s="1004">
        <v>13</v>
      </c>
      <c r="C679" s="1005" t="s">
        <v>782</v>
      </c>
      <c r="D679" s="1005" t="s">
        <v>2011</v>
      </c>
      <c r="E679" s="1004" t="s">
        <v>1274</v>
      </c>
      <c r="F679" s="1005" t="s">
        <v>119</v>
      </c>
      <c r="G679" s="1004">
        <v>10000</v>
      </c>
      <c r="H679" s="1005">
        <v>9720</v>
      </c>
      <c r="I679" s="1005">
        <v>9720</v>
      </c>
      <c r="J679" s="1005">
        <v>0.99839999999999995</v>
      </c>
      <c r="K679" s="1024">
        <f t="shared" si="371"/>
        <v>0.9422153635116598</v>
      </c>
      <c r="L679" s="1005">
        <v>6594000</v>
      </c>
      <c r="M679" s="1005">
        <f t="shared" si="355"/>
        <v>4199040</v>
      </c>
      <c r="N679" s="1005">
        <f t="shared" si="356"/>
        <v>2394960</v>
      </c>
      <c r="O679" s="1005">
        <v>10000</v>
      </c>
      <c r="P679" s="1005">
        <v>9760</v>
      </c>
      <c r="Q679" s="1005">
        <v>9760</v>
      </c>
      <c r="R679" s="1005">
        <v>0.99639999999999995</v>
      </c>
      <c r="S679" s="1024">
        <f t="shared" si="372"/>
        <v>0.94748424554909216</v>
      </c>
      <c r="T679" s="1005">
        <v>6880100</v>
      </c>
      <c r="U679" s="1005">
        <f t="shared" si="357"/>
        <v>4356864</v>
      </c>
      <c r="V679" s="1005">
        <f t="shared" si="358"/>
        <v>2523236</v>
      </c>
      <c r="W679" s="1005">
        <v>10000</v>
      </c>
      <c r="X679" s="1005">
        <v>9760</v>
      </c>
      <c r="Y679" s="1005">
        <v>9760</v>
      </c>
      <c r="Z679" s="1005">
        <v>0.996</v>
      </c>
      <c r="AA679" s="1024">
        <f t="shared" si="373"/>
        <v>0.90303392531876137</v>
      </c>
      <c r="AB679" s="1005">
        <v>6345800</v>
      </c>
      <c r="AC679" s="1005">
        <f t="shared" si="359"/>
        <v>4216320</v>
      </c>
      <c r="AD679" s="1005">
        <f t="shared" si="360"/>
        <v>2129480</v>
      </c>
      <c r="AE679" s="1005">
        <v>10000</v>
      </c>
      <c r="AF679" s="1005">
        <v>9720</v>
      </c>
      <c r="AG679" s="1005">
        <v>9720</v>
      </c>
      <c r="AH679" s="1005">
        <v>0.99880000000000002</v>
      </c>
      <c r="AI679" s="1024">
        <f t="shared" si="374"/>
        <v>0.95253108544625864</v>
      </c>
      <c r="AJ679" s="1005">
        <v>6888400</v>
      </c>
      <c r="AK679" s="1005">
        <f t="shared" si="361"/>
        <v>4339008</v>
      </c>
      <c r="AL679" s="1005">
        <f t="shared" si="362"/>
        <v>2549392</v>
      </c>
      <c r="AM679" s="1005">
        <v>10000</v>
      </c>
      <c r="AN679" s="1005">
        <v>9720</v>
      </c>
      <c r="AO679" s="1005">
        <v>9720</v>
      </c>
      <c r="AP679" s="1005">
        <v>0.998</v>
      </c>
      <c r="AQ679" s="1024">
        <f t="shared" si="375"/>
        <v>0.92364429842028406</v>
      </c>
      <c r="AR679" s="1005">
        <v>6679500</v>
      </c>
      <c r="AS679" s="1005">
        <f t="shared" si="363"/>
        <v>4339008</v>
      </c>
      <c r="AT679" s="1005">
        <f t="shared" si="364"/>
        <v>2340492</v>
      </c>
      <c r="AU679" s="1005">
        <v>10000</v>
      </c>
      <c r="AV679" s="1005">
        <v>10040</v>
      </c>
      <c r="AW679" s="1005">
        <v>10040</v>
      </c>
      <c r="AX679" s="1005">
        <v>0.99729999999999996</v>
      </c>
      <c r="AY679" s="1024">
        <f t="shared" si="376"/>
        <v>0.89579183266932272</v>
      </c>
      <c r="AZ679" s="1005">
        <v>6475500</v>
      </c>
      <c r="BA679" s="1005">
        <f t="shared" si="366"/>
        <v>4337280</v>
      </c>
      <c r="BB679" s="1005">
        <f t="shared" si="367"/>
        <v>2138220</v>
      </c>
      <c r="BC679" s="1005">
        <v>10000</v>
      </c>
      <c r="BD679" s="1005">
        <v>9960</v>
      </c>
      <c r="BE679" s="1005">
        <v>9960</v>
      </c>
      <c r="BF679" s="1005">
        <v>0.99539999999999995</v>
      </c>
      <c r="BG679" s="1024">
        <f t="shared" si="368"/>
        <v>0.83410253918901411</v>
      </c>
      <c r="BH679" s="1005">
        <v>6180900</v>
      </c>
      <c r="BI679" s="1005">
        <f t="shared" si="369"/>
        <v>4446144</v>
      </c>
      <c r="BJ679" s="1005">
        <f t="shared" si="370"/>
        <v>1734756</v>
      </c>
    </row>
    <row r="680" spans="1:62">
      <c r="A680" s="569" t="s">
        <v>3011</v>
      </c>
      <c r="B680" s="1004">
        <v>14</v>
      </c>
      <c r="C680" s="1005" t="s">
        <v>276</v>
      </c>
      <c r="D680" s="1005" t="s">
        <v>2049</v>
      </c>
      <c r="E680" s="1004" t="s">
        <v>1274</v>
      </c>
      <c r="F680" s="1005" t="s">
        <v>119</v>
      </c>
      <c r="G680" s="1004">
        <v>10000</v>
      </c>
      <c r="H680" s="1005">
        <v>9078</v>
      </c>
      <c r="I680" s="1005">
        <v>9078</v>
      </c>
      <c r="J680" s="1005">
        <v>0.99419999999999997</v>
      </c>
      <c r="K680" s="1024">
        <f t="shared" si="371"/>
        <v>0.58496517833100781</v>
      </c>
      <c r="L680" s="1005">
        <v>3823426</v>
      </c>
      <c r="M680" s="1005">
        <f t="shared" si="355"/>
        <v>3921696</v>
      </c>
      <c r="N680" s="1005">
        <f t="shared" si="356"/>
        <v>0</v>
      </c>
      <c r="O680" s="1005">
        <v>10000</v>
      </c>
      <c r="P680" s="1005">
        <v>9054</v>
      </c>
      <c r="Q680" s="1005">
        <v>9054</v>
      </c>
      <c r="R680" s="1005">
        <v>0.99539999999999995</v>
      </c>
      <c r="S680" s="1024">
        <f t="shared" si="372"/>
        <v>0.42608922332195598</v>
      </c>
      <c r="T680" s="1005">
        <v>2870212</v>
      </c>
      <c r="U680" s="1005">
        <f t="shared" si="357"/>
        <v>4041706</v>
      </c>
      <c r="V680" s="1005">
        <f t="shared" si="358"/>
        <v>0</v>
      </c>
      <c r="W680" s="1005">
        <v>10000</v>
      </c>
      <c r="X680" s="1005">
        <v>9150</v>
      </c>
      <c r="Y680" s="1005">
        <v>9150</v>
      </c>
      <c r="Z680" s="1005">
        <v>0.99339999999999995</v>
      </c>
      <c r="AA680" s="1024">
        <f t="shared" si="373"/>
        <v>0.40448117789921068</v>
      </c>
      <c r="AB680" s="1005">
        <v>2664722</v>
      </c>
      <c r="AC680" s="1005">
        <f t="shared" si="359"/>
        <v>3952800</v>
      </c>
      <c r="AD680" s="1005">
        <f t="shared" si="360"/>
        <v>0</v>
      </c>
      <c r="AE680" s="1005">
        <v>10000</v>
      </c>
      <c r="AF680" s="1005">
        <v>8886</v>
      </c>
      <c r="AG680" s="1005">
        <v>8886</v>
      </c>
      <c r="AH680" s="1005">
        <v>0.99199999999999999</v>
      </c>
      <c r="AI680" s="1024">
        <f t="shared" si="374"/>
        <v>0.43312302304700639</v>
      </c>
      <c r="AJ680" s="1005">
        <v>2863456</v>
      </c>
      <c r="AK680" s="1005">
        <f t="shared" si="361"/>
        <v>3966710</v>
      </c>
      <c r="AL680" s="1005">
        <f t="shared" si="362"/>
        <v>0</v>
      </c>
      <c r="AM680" s="1005">
        <v>10000</v>
      </c>
      <c r="AN680" s="1005">
        <v>9270</v>
      </c>
      <c r="AO680" s="1005">
        <v>9270</v>
      </c>
      <c r="AP680" s="1005">
        <v>0.98970000000000002</v>
      </c>
      <c r="AQ680" s="1024">
        <f t="shared" si="375"/>
        <v>0.56198150468037722</v>
      </c>
      <c r="AR680" s="1005">
        <v>3875919</v>
      </c>
      <c r="AS680" s="1005">
        <f t="shared" si="363"/>
        <v>4138128</v>
      </c>
      <c r="AT680" s="1005">
        <f t="shared" si="364"/>
        <v>0</v>
      </c>
      <c r="AU680" s="1005">
        <v>10000</v>
      </c>
      <c r="AV680" s="1005">
        <v>10945.6</v>
      </c>
      <c r="AW680" s="1005">
        <v>10945.6</v>
      </c>
      <c r="AX680" s="1005">
        <v>0.99119999999999997</v>
      </c>
      <c r="AY680" s="1024">
        <f t="shared" si="376"/>
        <v>0.40880835932043724</v>
      </c>
      <c r="AZ680" s="1005">
        <v>3221750</v>
      </c>
      <c r="BA680" s="1005">
        <f t="shared" si="366"/>
        <v>4728499</v>
      </c>
      <c r="BB680" s="1005">
        <f t="shared" si="367"/>
        <v>0</v>
      </c>
      <c r="BC680" s="1005">
        <v>10000</v>
      </c>
      <c r="BD680" s="1005">
        <v>14890.8</v>
      </c>
      <c r="BE680" s="1005">
        <v>14890.8</v>
      </c>
      <c r="BF680" s="1005">
        <v>0.99170000000000003</v>
      </c>
      <c r="BG680" s="1024">
        <f t="shared" si="368"/>
        <v>0.26232062605733902</v>
      </c>
      <c r="BH680" s="1005">
        <v>2906186</v>
      </c>
      <c r="BI680" s="1005">
        <f t="shared" si="369"/>
        <v>6647253</v>
      </c>
      <c r="BJ680" s="1005">
        <f t="shared" si="370"/>
        <v>0</v>
      </c>
    </row>
    <row r="681" spans="1:62">
      <c r="A681" s="569" t="s">
        <v>3012</v>
      </c>
      <c r="B681" s="1004">
        <v>15</v>
      </c>
      <c r="C681" s="1005" t="s">
        <v>1745</v>
      </c>
      <c r="D681" s="1005" t="s">
        <v>2011</v>
      </c>
      <c r="E681" s="1004" t="s">
        <v>1274</v>
      </c>
      <c r="F681" s="1005" t="s">
        <v>119</v>
      </c>
      <c r="G681" s="1004">
        <v>10000</v>
      </c>
      <c r="H681" s="1005">
        <v>5590</v>
      </c>
      <c r="I681" s="1005">
        <v>8000</v>
      </c>
      <c r="J681" s="1005">
        <v>1.0345</v>
      </c>
      <c r="K681" s="1024">
        <f t="shared" si="371"/>
        <v>0.37221725303120651</v>
      </c>
      <c r="L681" s="1005">
        <v>1498100</v>
      </c>
      <c r="M681" s="1005">
        <f t="shared" si="355"/>
        <v>2414880</v>
      </c>
      <c r="N681" s="1005">
        <f t="shared" si="356"/>
        <v>0</v>
      </c>
      <c r="O681" s="1005">
        <v>10000</v>
      </c>
      <c r="P681" s="1005">
        <v>4870</v>
      </c>
      <c r="Q681" s="1005">
        <v>8000</v>
      </c>
      <c r="R681" s="1005">
        <v>1.0198</v>
      </c>
      <c r="S681" s="1024">
        <f t="shared" si="372"/>
        <v>0.44530673864564702</v>
      </c>
      <c r="T681" s="1005">
        <v>1613471</v>
      </c>
      <c r="U681" s="1005">
        <f t="shared" si="357"/>
        <v>2173968</v>
      </c>
      <c r="V681" s="1005">
        <f t="shared" si="358"/>
        <v>0</v>
      </c>
      <c r="W681" s="1005">
        <v>10000</v>
      </c>
      <c r="X681" s="1005">
        <v>5950</v>
      </c>
      <c r="Y681" s="1005">
        <v>8000</v>
      </c>
      <c r="Z681" s="1005">
        <v>1.0202</v>
      </c>
      <c r="AA681" s="1024">
        <f t="shared" si="373"/>
        <v>0.36852497665732958</v>
      </c>
      <c r="AB681" s="1005">
        <v>1578761</v>
      </c>
      <c r="AC681" s="1005">
        <f t="shared" si="359"/>
        <v>2570400</v>
      </c>
      <c r="AD681" s="1005">
        <f t="shared" si="360"/>
        <v>0</v>
      </c>
      <c r="AE681" s="1005">
        <v>10000</v>
      </c>
      <c r="AF681" s="1005">
        <v>5350</v>
      </c>
      <c r="AG681" s="1005">
        <v>8000</v>
      </c>
      <c r="AH681" s="1005">
        <v>1.0470999999999999</v>
      </c>
      <c r="AI681" s="1024">
        <f t="shared" si="374"/>
        <v>0.32663702140488393</v>
      </c>
      <c r="AJ681" s="1005">
        <v>1300146</v>
      </c>
      <c r="AK681" s="1005">
        <f t="shared" si="361"/>
        <v>2388240</v>
      </c>
      <c r="AL681" s="1005">
        <f t="shared" si="362"/>
        <v>0</v>
      </c>
      <c r="AM681" s="1005">
        <v>10000</v>
      </c>
      <c r="AN681" s="1005">
        <v>9372</v>
      </c>
      <c r="AO681" s="1005">
        <v>9372</v>
      </c>
      <c r="AP681" s="1005">
        <v>0.98319999999999996</v>
      </c>
      <c r="AQ681" s="1024">
        <f t="shared" si="375"/>
        <v>0.22920897411185917</v>
      </c>
      <c r="AR681" s="1005">
        <v>1598221</v>
      </c>
      <c r="AS681" s="1005">
        <f t="shared" si="363"/>
        <v>4183661</v>
      </c>
      <c r="AT681" s="1005">
        <f t="shared" si="364"/>
        <v>0</v>
      </c>
      <c r="AU681" s="1005">
        <v>10000</v>
      </c>
      <c r="AV681" s="1005">
        <v>4582</v>
      </c>
      <c r="AW681" s="1005">
        <v>8000</v>
      </c>
      <c r="AX681" s="1005">
        <v>0.99280000000000002</v>
      </c>
      <c r="AY681" s="1024">
        <f t="shared" si="376"/>
        <v>0.40114063485135071</v>
      </c>
      <c r="AZ681" s="1005">
        <v>1323379</v>
      </c>
      <c r="BA681" s="1005">
        <f t="shared" si="366"/>
        <v>1979424</v>
      </c>
      <c r="BB681" s="1005">
        <f t="shared" si="367"/>
        <v>0</v>
      </c>
      <c r="BC681" s="1005">
        <v>10000</v>
      </c>
      <c r="BD681" s="1005">
        <v>4690</v>
      </c>
      <c r="BE681" s="1005">
        <v>8000</v>
      </c>
      <c r="BF681" s="1005">
        <v>0.98</v>
      </c>
      <c r="BG681" s="1024">
        <f t="shared" si="368"/>
        <v>0.39573474791938923</v>
      </c>
      <c r="BH681" s="1005">
        <v>1380861</v>
      </c>
      <c r="BI681" s="1005">
        <f t="shared" si="369"/>
        <v>2093616</v>
      </c>
      <c r="BJ681" s="1005">
        <f t="shared" si="370"/>
        <v>0</v>
      </c>
    </row>
    <row r="682" spans="1:62">
      <c r="A682" s="569" t="s">
        <v>3013</v>
      </c>
      <c r="B682" s="1004">
        <v>16</v>
      </c>
      <c r="C682" s="1005" t="s">
        <v>274</v>
      </c>
      <c r="D682" s="1005" t="s">
        <v>2049</v>
      </c>
      <c r="E682" s="1004" t="s">
        <v>1274</v>
      </c>
      <c r="F682" s="1005" t="s">
        <v>119</v>
      </c>
      <c r="G682" s="1004">
        <v>12000</v>
      </c>
      <c r="H682" s="1005">
        <v>13180</v>
      </c>
      <c r="I682" s="1005">
        <v>13180</v>
      </c>
      <c r="J682" s="1005">
        <v>1.0530999999999999</v>
      </c>
      <c r="K682" s="1024">
        <f t="shared" si="371"/>
        <v>0.68946710082616758</v>
      </c>
      <c r="L682" s="1005">
        <v>6542767</v>
      </c>
      <c r="M682" s="1005">
        <f t="shared" si="355"/>
        <v>5693760</v>
      </c>
      <c r="N682" s="1005">
        <f t="shared" si="356"/>
        <v>849007</v>
      </c>
      <c r="O682" s="1005">
        <v>12000</v>
      </c>
      <c r="P682" s="1005">
        <v>12180</v>
      </c>
      <c r="Q682" s="1005">
        <v>12180</v>
      </c>
      <c r="R682" s="1005">
        <v>1.0327</v>
      </c>
      <c r="S682" s="1024">
        <f t="shared" si="372"/>
        <v>0.51275954764553211</v>
      </c>
      <c r="T682" s="1005">
        <v>4646586</v>
      </c>
      <c r="U682" s="1005">
        <f t="shared" si="357"/>
        <v>5437152</v>
      </c>
      <c r="V682" s="1005">
        <f t="shared" si="358"/>
        <v>0</v>
      </c>
      <c r="W682" s="1005">
        <v>12000</v>
      </c>
      <c r="X682" s="1005">
        <v>12060</v>
      </c>
      <c r="Y682" s="1005">
        <v>12060</v>
      </c>
      <c r="Z682" s="1005">
        <v>1.0506</v>
      </c>
      <c r="AA682" s="1024">
        <f t="shared" si="373"/>
        <v>0.37736249309010506</v>
      </c>
      <c r="AB682" s="1005">
        <v>3276714</v>
      </c>
      <c r="AC682" s="1005">
        <f t="shared" si="359"/>
        <v>5209920</v>
      </c>
      <c r="AD682" s="1005">
        <f t="shared" si="360"/>
        <v>0</v>
      </c>
      <c r="AE682" s="1005">
        <v>12000</v>
      </c>
      <c r="AF682" s="1005">
        <v>11340</v>
      </c>
      <c r="AG682" s="1005">
        <v>11340</v>
      </c>
      <c r="AH682" s="1005">
        <v>1.0454000000000001</v>
      </c>
      <c r="AI682" s="1024">
        <f t="shared" si="374"/>
        <v>0.3071608731106939</v>
      </c>
      <c r="AJ682" s="1005">
        <v>2591504</v>
      </c>
      <c r="AK682" s="1005">
        <f t="shared" si="361"/>
        <v>5062176</v>
      </c>
      <c r="AL682" s="1005">
        <f t="shared" si="362"/>
        <v>0</v>
      </c>
      <c r="AM682" s="1005">
        <v>12000</v>
      </c>
      <c r="AN682" s="1005">
        <v>11980</v>
      </c>
      <c r="AO682" s="1005">
        <v>11980</v>
      </c>
      <c r="AP682" s="1005">
        <v>1.0232000000000001</v>
      </c>
      <c r="AQ682" s="1024">
        <f t="shared" si="375"/>
        <v>0.46153389609923351</v>
      </c>
      <c r="AR682" s="1005">
        <v>4113707</v>
      </c>
      <c r="AS682" s="1005">
        <f t="shared" si="363"/>
        <v>5347872</v>
      </c>
      <c r="AT682" s="1005">
        <f t="shared" si="364"/>
        <v>0</v>
      </c>
      <c r="AU682" s="1005">
        <v>12000</v>
      </c>
      <c r="AV682" s="1005">
        <v>12180</v>
      </c>
      <c r="AW682" s="1005">
        <v>12180</v>
      </c>
      <c r="AX682" s="1005">
        <v>1.0317000000000001</v>
      </c>
      <c r="AY682" s="1024">
        <f t="shared" si="376"/>
        <v>0.31342546980478014</v>
      </c>
      <c r="AZ682" s="1005">
        <v>2748616</v>
      </c>
      <c r="BA682" s="1005">
        <f t="shared" si="366"/>
        <v>5261760</v>
      </c>
      <c r="BB682" s="1005">
        <f t="shared" si="367"/>
        <v>0</v>
      </c>
      <c r="BC682" s="1005">
        <v>12000</v>
      </c>
      <c r="BD682" s="1005">
        <v>12800</v>
      </c>
      <c r="BE682" s="1005">
        <v>12800</v>
      </c>
      <c r="BF682" s="1005">
        <v>1.0161</v>
      </c>
      <c r="BG682" s="1024">
        <f t="shared" si="368"/>
        <v>0.34310725386424729</v>
      </c>
      <c r="BH682" s="1005">
        <v>3267479</v>
      </c>
      <c r="BI682" s="1005">
        <f t="shared" si="369"/>
        <v>5713920</v>
      </c>
      <c r="BJ682" s="1005">
        <f t="shared" si="370"/>
        <v>0</v>
      </c>
    </row>
    <row r="683" spans="1:62">
      <c r="A683" s="569" t="s">
        <v>3014</v>
      </c>
      <c r="B683" s="1004">
        <v>17</v>
      </c>
      <c r="C683" s="1005" t="s">
        <v>2207</v>
      </c>
      <c r="D683" s="1005" t="s">
        <v>2011</v>
      </c>
      <c r="E683" s="1004" t="s">
        <v>1274</v>
      </c>
      <c r="F683" s="1005" t="s">
        <v>55</v>
      </c>
      <c r="G683" s="1004">
        <v>12000</v>
      </c>
      <c r="H683" s="1005">
        <v>8601.6</v>
      </c>
      <c r="I683" s="1005">
        <v>9600</v>
      </c>
      <c r="J683" s="1005">
        <v>0.89390000000000003</v>
      </c>
      <c r="K683" s="1024">
        <f t="shared" si="371"/>
        <v>0.36002991691468256</v>
      </c>
      <c r="L683" s="1005">
        <v>2229720</v>
      </c>
      <c r="M683" s="1005">
        <f t="shared" si="355"/>
        <v>3715891</v>
      </c>
      <c r="N683" s="1005">
        <f t="shared" si="356"/>
        <v>0</v>
      </c>
      <c r="O683" s="1005">
        <v>12000</v>
      </c>
      <c r="P683" s="1005">
        <v>10560</v>
      </c>
      <c r="Q683" s="1005">
        <v>10560</v>
      </c>
      <c r="R683" s="1005">
        <v>0.89019999999999999</v>
      </c>
      <c r="S683" s="1024">
        <f t="shared" si="372"/>
        <v>0.51904630987292277</v>
      </c>
      <c r="T683" s="1005">
        <v>4077960</v>
      </c>
      <c r="U683" s="1005">
        <f t="shared" si="357"/>
        <v>4713984</v>
      </c>
      <c r="V683" s="1005">
        <f t="shared" si="358"/>
        <v>0</v>
      </c>
      <c r="W683" s="1005">
        <v>12000</v>
      </c>
      <c r="X683" s="1005">
        <v>11116.8</v>
      </c>
      <c r="Y683" s="1005">
        <v>11116.8</v>
      </c>
      <c r="Z683" s="1005">
        <v>0.90700000000000003</v>
      </c>
      <c r="AA683" s="1024">
        <f t="shared" si="373"/>
        <v>0.31058098253694111</v>
      </c>
      <c r="AB683" s="1005">
        <v>2485920</v>
      </c>
      <c r="AC683" s="1005">
        <f t="shared" si="359"/>
        <v>4802458</v>
      </c>
      <c r="AD683" s="1005">
        <f t="shared" si="360"/>
        <v>0</v>
      </c>
      <c r="AE683" s="1005">
        <v>12000</v>
      </c>
      <c r="AF683" s="1005">
        <v>9792</v>
      </c>
      <c r="AG683" s="1005">
        <v>9792</v>
      </c>
      <c r="AH683" s="1005">
        <v>0.90800000000000003</v>
      </c>
      <c r="AI683" s="1024">
        <f t="shared" si="374"/>
        <v>0.34050179211469533</v>
      </c>
      <c r="AJ683" s="1005">
        <v>2480640</v>
      </c>
      <c r="AK683" s="1005">
        <f t="shared" si="361"/>
        <v>4371149</v>
      </c>
      <c r="AL683" s="1005">
        <f t="shared" si="362"/>
        <v>0</v>
      </c>
      <c r="AM683" s="1005">
        <v>12000</v>
      </c>
      <c r="AN683" s="1005">
        <v>10012.799999999999</v>
      </c>
      <c r="AO683" s="1005">
        <v>10012.799999999999</v>
      </c>
      <c r="AP683" s="1005">
        <v>0.89410000000000001</v>
      </c>
      <c r="AQ683" s="1024">
        <f t="shared" si="375"/>
        <v>0.48006293879318346</v>
      </c>
      <c r="AR683" s="1005">
        <v>3576240</v>
      </c>
      <c r="AS683" s="1005">
        <f t="shared" si="363"/>
        <v>4469714</v>
      </c>
      <c r="AT683" s="1005">
        <f t="shared" si="364"/>
        <v>0</v>
      </c>
      <c r="AU683" s="1005">
        <v>12000</v>
      </c>
      <c r="AV683" s="1005">
        <v>10012.799999999999</v>
      </c>
      <c r="AW683" s="1005">
        <v>10012.799999999999</v>
      </c>
      <c r="AX683" s="1005">
        <v>0.89429999999999998</v>
      </c>
      <c r="AY683" s="1024">
        <f t="shared" si="376"/>
        <v>0.3688279002876319</v>
      </c>
      <c r="AZ683" s="1005">
        <v>2658960</v>
      </c>
      <c r="BA683" s="1005">
        <f t="shared" si="366"/>
        <v>4325530</v>
      </c>
      <c r="BB683" s="1005">
        <f t="shared" si="367"/>
        <v>0</v>
      </c>
      <c r="BC683" s="1005">
        <v>12000</v>
      </c>
      <c r="BD683" s="1005">
        <v>9100.7999999999993</v>
      </c>
      <c r="BE683" s="1005">
        <v>9600</v>
      </c>
      <c r="BF683" s="1005">
        <v>0.88300000000000001</v>
      </c>
      <c r="BG683" s="1024">
        <f t="shared" si="368"/>
        <v>0.62699202622385564</v>
      </c>
      <c r="BH683" s="1005">
        <v>4245360</v>
      </c>
      <c r="BI683" s="1005">
        <f t="shared" si="369"/>
        <v>4062597</v>
      </c>
      <c r="BJ683" s="1005">
        <f t="shared" si="370"/>
        <v>182763</v>
      </c>
    </row>
    <row r="684" spans="1:62">
      <c r="A684" s="569" t="s">
        <v>3015</v>
      </c>
      <c r="B684" s="1004">
        <v>18</v>
      </c>
      <c r="C684" s="1005" t="s">
        <v>671</v>
      </c>
      <c r="D684" s="1005" t="s">
        <v>2011</v>
      </c>
      <c r="E684" s="1004" t="s">
        <v>1274</v>
      </c>
      <c r="F684" s="1005" t="s">
        <v>119</v>
      </c>
      <c r="G684" s="1004">
        <v>10000</v>
      </c>
      <c r="H684" s="1005">
        <v>8058.72</v>
      </c>
      <c r="I684" s="1005">
        <v>8058.72</v>
      </c>
      <c r="J684" s="1005">
        <v>0.99960000000000004</v>
      </c>
      <c r="K684" s="1024">
        <f t="shared" si="371"/>
        <v>0.78980698340844857</v>
      </c>
      <c r="L684" s="1005">
        <v>4582680</v>
      </c>
      <c r="M684" s="1005">
        <f t="shared" si="355"/>
        <v>3481367</v>
      </c>
      <c r="N684" s="1005">
        <f t="shared" si="356"/>
        <v>1101313</v>
      </c>
      <c r="O684" s="1005">
        <v>12500</v>
      </c>
      <c r="P684" s="1005">
        <v>2677.56</v>
      </c>
      <c r="Q684" s="1005">
        <v>10000</v>
      </c>
      <c r="R684" s="1005">
        <v>0.98660000000000003</v>
      </c>
      <c r="S684" s="1024">
        <f t="shared" si="372"/>
        <v>0.42979669983600866</v>
      </c>
      <c r="T684" s="1005">
        <v>856200</v>
      </c>
      <c r="U684" s="1005">
        <f t="shared" si="357"/>
        <v>1195263</v>
      </c>
      <c r="V684" s="1005">
        <f t="shared" si="358"/>
        <v>0</v>
      </c>
      <c r="W684" s="1005">
        <v>12500</v>
      </c>
      <c r="X684" s="1005">
        <v>8268.7199999999993</v>
      </c>
      <c r="Y684" s="1005">
        <v>10000</v>
      </c>
      <c r="Z684" s="1005">
        <v>0.99609999999999999</v>
      </c>
      <c r="AA684" s="1024">
        <f t="shared" si="373"/>
        <v>0.4016139539533729</v>
      </c>
      <c r="AB684" s="1005">
        <v>2391000</v>
      </c>
      <c r="AC684" s="1005">
        <f t="shared" si="359"/>
        <v>3572087</v>
      </c>
      <c r="AD684" s="1005">
        <f t="shared" si="360"/>
        <v>0</v>
      </c>
      <c r="AE684" s="1005">
        <v>12500</v>
      </c>
      <c r="AF684" s="1005">
        <v>9427.56</v>
      </c>
      <c r="AG684" s="1005">
        <v>10000</v>
      </c>
      <c r="AH684" s="1005">
        <v>0.99929999999999997</v>
      </c>
      <c r="AI684" s="1024">
        <f t="shared" si="374"/>
        <v>0.75776457192973956</v>
      </c>
      <c r="AJ684" s="1005">
        <v>5315040</v>
      </c>
      <c r="AK684" s="1005">
        <f t="shared" si="361"/>
        <v>4208463</v>
      </c>
      <c r="AL684" s="1005">
        <f t="shared" si="362"/>
        <v>1106577</v>
      </c>
      <c r="AM684" s="1005">
        <v>12500</v>
      </c>
      <c r="AN684" s="1005">
        <v>9900</v>
      </c>
      <c r="AO684" s="1005">
        <v>10000</v>
      </c>
      <c r="AP684" s="1005">
        <v>0.98980000000000001</v>
      </c>
      <c r="AQ684" s="1024">
        <f t="shared" si="375"/>
        <v>0.65552297165200391</v>
      </c>
      <c r="AR684" s="1005">
        <v>4828320</v>
      </c>
      <c r="AS684" s="1005">
        <f t="shared" si="363"/>
        <v>4419360</v>
      </c>
      <c r="AT684" s="1005">
        <f t="shared" si="364"/>
        <v>408960</v>
      </c>
      <c r="AU684" s="1005">
        <v>12500</v>
      </c>
      <c r="AV684" s="1005">
        <v>9840</v>
      </c>
      <c r="AW684" s="1005">
        <v>10000</v>
      </c>
      <c r="AX684" s="1005">
        <v>0.99199999999999999</v>
      </c>
      <c r="AY684" s="1024">
        <f t="shared" si="376"/>
        <v>0.70134654471544711</v>
      </c>
      <c r="AZ684" s="1005">
        <v>4968900</v>
      </c>
      <c r="BA684" s="1005">
        <f t="shared" si="366"/>
        <v>4250880</v>
      </c>
      <c r="BB684" s="1005">
        <f t="shared" si="367"/>
        <v>718020</v>
      </c>
      <c r="BC684" s="1005">
        <v>12500</v>
      </c>
      <c r="BD684" s="1005">
        <v>9768</v>
      </c>
      <c r="BE684" s="1005">
        <v>10000</v>
      </c>
      <c r="BF684" s="1005">
        <v>0.99719999999999998</v>
      </c>
      <c r="BG684" s="1024">
        <f t="shared" si="368"/>
        <v>0.5307901376449764</v>
      </c>
      <c r="BH684" s="1005">
        <v>3857460</v>
      </c>
      <c r="BI684" s="1005">
        <f t="shared" si="369"/>
        <v>4360435</v>
      </c>
      <c r="BJ684" s="1005">
        <f t="shared" si="370"/>
        <v>0</v>
      </c>
    </row>
    <row r="685" spans="1:62">
      <c r="A685" s="569" t="s">
        <v>3016</v>
      </c>
      <c r="B685" s="1004">
        <v>19</v>
      </c>
      <c r="C685" s="1005" t="s">
        <v>273</v>
      </c>
      <c r="D685" s="1005" t="s">
        <v>2303</v>
      </c>
      <c r="E685" s="1004" t="s">
        <v>1274</v>
      </c>
      <c r="F685" s="1005" t="s">
        <v>119</v>
      </c>
      <c r="G685" s="1004">
        <v>13000</v>
      </c>
      <c r="H685" s="1005">
        <v>10545</v>
      </c>
      <c r="I685" s="1005">
        <v>10545</v>
      </c>
      <c r="J685" s="1005">
        <v>0.99470000000000003</v>
      </c>
      <c r="K685" s="1024">
        <f t="shared" si="371"/>
        <v>0.44886992255413311</v>
      </c>
      <c r="L685" s="1005">
        <v>3408000</v>
      </c>
      <c r="M685" s="1005">
        <f t="shared" si="355"/>
        <v>4555440</v>
      </c>
      <c r="N685" s="1005">
        <f t="shared" si="356"/>
        <v>0</v>
      </c>
      <c r="O685" s="1005">
        <v>13000</v>
      </c>
      <c r="P685" s="1005">
        <v>14188.8</v>
      </c>
      <c r="Q685" s="1005">
        <v>14188.8</v>
      </c>
      <c r="R685" s="1005">
        <v>0.99850000000000005</v>
      </c>
      <c r="S685" s="1024">
        <f t="shared" si="372"/>
        <v>0.61547863285171767</v>
      </c>
      <c r="T685" s="1005">
        <v>6497280</v>
      </c>
      <c r="U685" s="1005">
        <f t="shared" si="357"/>
        <v>6333880</v>
      </c>
      <c r="V685" s="1005">
        <f t="shared" si="358"/>
        <v>163400</v>
      </c>
      <c r="W685" s="1005">
        <v>13000</v>
      </c>
      <c r="X685" s="1005">
        <v>24144.400000000001</v>
      </c>
      <c r="Y685" s="1005">
        <v>13000</v>
      </c>
      <c r="Z685" s="1005">
        <v>0.99980000000000002</v>
      </c>
      <c r="AA685" s="1024">
        <f t="shared" si="373"/>
        <v>0.85820464004535668</v>
      </c>
      <c r="AB685" s="1005">
        <v>14919002</v>
      </c>
      <c r="AC685" s="1005">
        <f>+ROUND(24*30*W685*0.6,0)</f>
        <v>5616000</v>
      </c>
      <c r="AD685" s="1005">
        <f t="shared" si="360"/>
        <v>9303002</v>
      </c>
      <c r="AE685" s="1005">
        <v>13000</v>
      </c>
      <c r="AF685" s="1005">
        <v>1296</v>
      </c>
      <c r="AG685" s="1005">
        <v>10400</v>
      </c>
      <c r="AH685" s="1005">
        <v>0.97499999999999998</v>
      </c>
      <c r="AI685" s="1024">
        <f t="shared" si="374"/>
        <v>0.32457188371166867</v>
      </c>
      <c r="AJ685" s="1005">
        <v>312960</v>
      </c>
      <c r="AK685" s="1005">
        <f t="shared" si="361"/>
        <v>578534</v>
      </c>
      <c r="AL685" s="1005">
        <f t="shared" si="362"/>
        <v>0</v>
      </c>
      <c r="AM685" s="1005">
        <v>13000</v>
      </c>
      <c r="AN685" s="1005">
        <v>25257.599999999999</v>
      </c>
      <c r="AO685" s="1005">
        <v>13000</v>
      </c>
      <c r="AP685" s="1005">
        <v>0.98960000000000004</v>
      </c>
      <c r="AQ685" s="1024">
        <f t="shared" si="375"/>
        <v>0.62392941836989091</v>
      </c>
      <c r="AR685" s="1005">
        <v>11724666</v>
      </c>
      <c r="AS685" s="1005">
        <f>+ROUND(24*31*AM685*0.6,0)</f>
        <v>5803200</v>
      </c>
      <c r="AT685" s="1005">
        <f t="shared" si="364"/>
        <v>5921466</v>
      </c>
      <c r="AU685" s="1005">
        <v>13000</v>
      </c>
      <c r="AV685" s="1005">
        <v>25281.599999999999</v>
      </c>
      <c r="AW685" s="1005">
        <v>13000</v>
      </c>
      <c r="AX685" s="1005">
        <v>0.99960000000000004</v>
      </c>
      <c r="AY685" s="1024">
        <f t="shared" si="376"/>
        <v>0.83946597745220064</v>
      </c>
      <c r="AZ685" s="1005">
        <v>15280591</v>
      </c>
      <c r="BA685" s="1005">
        <f>+ROUND(24*30*AU685*0.6,0)</f>
        <v>5616000</v>
      </c>
      <c r="BB685" s="1005">
        <f t="shared" si="367"/>
        <v>9664591</v>
      </c>
      <c r="BC685" s="1005">
        <v>13000</v>
      </c>
      <c r="BD685" s="1005">
        <v>24700.799999999999</v>
      </c>
      <c r="BE685" s="1005">
        <v>13000</v>
      </c>
      <c r="BF685" s="1005">
        <v>0.99939999999999996</v>
      </c>
      <c r="BG685" s="1024">
        <f t="shared" si="368"/>
        <v>0.82270500446113282</v>
      </c>
      <c r="BH685" s="1005">
        <v>15119175</v>
      </c>
      <c r="BI685" s="1005">
        <f>+ROUND(24*31*BC685*0.6,0)</f>
        <v>5803200</v>
      </c>
      <c r="BJ685" s="1005">
        <f t="shared" si="370"/>
        <v>9315975</v>
      </c>
    </row>
    <row r="686" spans="1:62">
      <c r="A686" s="569" t="s">
        <v>3017</v>
      </c>
      <c r="B686" s="1004">
        <v>20</v>
      </c>
      <c r="C686" s="1005" t="s">
        <v>2193</v>
      </c>
      <c r="D686" s="1005" t="s">
        <v>2011</v>
      </c>
      <c r="E686" s="1004" t="s">
        <v>1274</v>
      </c>
      <c r="F686" s="1005" t="s">
        <v>119</v>
      </c>
      <c r="G686" s="1004">
        <v>13000</v>
      </c>
      <c r="H686" s="1005">
        <v>11832</v>
      </c>
      <c r="I686" s="1005">
        <v>11832</v>
      </c>
      <c r="J686" s="1005">
        <v>0.99370000000000003</v>
      </c>
      <c r="K686" s="1024">
        <f t="shared" si="371"/>
        <v>0.4354363871985576</v>
      </c>
      <c r="L686" s="1005">
        <v>3709500</v>
      </c>
      <c r="M686" s="1005">
        <f t="shared" si="355"/>
        <v>5111424</v>
      </c>
      <c r="N686" s="1005">
        <f t="shared" si="356"/>
        <v>0</v>
      </c>
      <c r="O686" s="1005">
        <v>13000</v>
      </c>
      <c r="P686" s="1005">
        <v>11856</v>
      </c>
      <c r="Q686" s="1005">
        <v>11856</v>
      </c>
      <c r="R686" s="1005">
        <v>0.995</v>
      </c>
      <c r="S686" s="1024">
        <f t="shared" si="372"/>
        <v>0.44658890557659658</v>
      </c>
      <c r="T686" s="1005">
        <v>3939300</v>
      </c>
      <c r="U686" s="1005">
        <f t="shared" si="357"/>
        <v>5292518</v>
      </c>
      <c r="V686" s="1005">
        <f t="shared" si="358"/>
        <v>0</v>
      </c>
      <c r="W686" s="1005">
        <v>13000</v>
      </c>
      <c r="X686" s="1005">
        <v>11928</v>
      </c>
      <c r="Y686" s="1005">
        <v>11928</v>
      </c>
      <c r="Z686" s="1005">
        <v>0.99590000000000001</v>
      </c>
      <c r="AA686" s="1024">
        <f t="shared" si="373"/>
        <v>0.41243991728146656</v>
      </c>
      <c r="AB686" s="1005">
        <v>3542100</v>
      </c>
      <c r="AC686" s="1005">
        <f t="shared" ref="AC686:AC694" si="377">+ROUND(24*30*X686*0.6,0)</f>
        <v>5152896</v>
      </c>
      <c r="AD686" s="1005">
        <f t="shared" si="360"/>
        <v>0</v>
      </c>
      <c r="AE686" s="1005">
        <v>13000</v>
      </c>
      <c r="AF686" s="1005">
        <v>11976</v>
      </c>
      <c r="AG686" s="1005">
        <v>11976</v>
      </c>
      <c r="AH686" s="1005">
        <v>0.99480000000000002</v>
      </c>
      <c r="AI686" s="1024">
        <f t="shared" si="374"/>
        <v>0.33625719180296076</v>
      </c>
      <c r="AJ686" s="1005">
        <v>2996100</v>
      </c>
      <c r="AK686" s="1005">
        <f t="shared" si="361"/>
        <v>5346086</v>
      </c>
      <c r="AL686" s="1005">
        <f t="shared" si="362"/>
        <v>0</v>
      </c>
      <c r="AM686" s="1005">
        <v>13000</v>
      </c>
      <c r="AN686" s="1005">
        <v>11448</v>
      </c>
      <c r="AO686" s="1005">
        <v>11448</v>
      </c>
      <c r="AP686" s="1005">
        <v>0.99690000000000001</v>
      </c>
      <c r="AQ686" s="1024">
        <f t="shared" si="375"/>
        <v>0.25416469421338561</v>
      </c>
      <c r="AR686" s="1005">
        <v>2164800</v>
      </c>
      <c r="AS686" s="1005">
        <f t="shared" ref="AS686:AS691" si="378">+ROUND(24*31*AN686*0.6,0)</f>
        <v>5110387</v>
      </c>
      <c r="AT686" s="1005">
        <f t="shared" si="364"/>
        <v>0</v>
      </c>
      <c r="AU686" s="1005">
        <v>13000</v>
      </c>
      <c r="AV686" s="1005">
        <v>11328</v>
      </c>
      <c r="AW686" s="1005">
        <v>11328</v>
      </c>
      <c r="AX686" s="1005">
        <v>0.99719999999999998</v>
      </c>
      <c r="AY686" s="1024">
        <f t="shared" si="376"/>
        <v>0.31050102008788449</v>
      </c>
      <c r="AZ686" s="1005">
        <v>2532496</v>
      </c>
      <c r="BA686" s="1005">
        <f t="shared" ref="BA686:BA691" si="379">+ROUND(24*30*AV686*0.6,0)</f>
        <v>4893696</v>
      </c>
      <c r="BB686" s="1005">
        <f t="shared" si="367"/>
        <v>0</v>
      </c>
      <c r="BC686" s="1005">
        <v>13000</v>
      </c>
      <c r="BD686" s="1005">
        <v>11736</v>
      </c>
      <c r="BE686" s="1005">
        <v>11736</v>
      </c>
      <c r="BF686" s="1005">
        <v>0.998</v>
      </c>
      <c r="BG686" s="1024">
        <f t="shared" si="368"/>
        <v>0.21464490291795854</v>
      </c>
      <c r="BH686" s="1005">
        <v>1874190</v>
      </c>
      <c r="BI686" s="1005">
        <f t="shared" ref="BI686:BI691" si="380">+ROUND(24*31*BD686*0.6,0)</f>
        <v>5238950</v>
      </c>
      <c r="BJ686" s="1005">
        <f t="shared" si="370"/>
        <v>0</v>
      </c>
    </row>
    <row r="687" spans="1:62">
      <c r="A687" s="569" t="s">
        <v>3018</v>
      </c>
      <c r="B687" s="1004">
        <v>21</v>
      </c>
      <c r="C687" s="1005" t="s">
        <v>618</v>
      </c>
      <c r="D687" s="1005" t="s">
        <v>2011</v>
      </c>
      <c r="E687" s="1004" t="s">
        <v>1274</v>
      </c>
      <c r="F687" s="1005" t="s">
        <v>119</v>
      </c>
      <c r="G687" s="1004">
        <v>13000</v>
      </c>
      <c r="H687" s="1005">
        <v>10896</v>
      </c>
      <c r="I687" s="1005">
        <v>10896</v>
      </c>
      <c r="J687" s="1005">
        <v>0.99370000000000003</v>
      </c>
      <c r="K687" s="1024">
        <f t="shared" si="371"/>
        <v>0.67991311796377873</v>
      </c>
      <c r="L687" s="1005">
        <v>5334000</v>
      </c>
      <c r="M687" s="1005">
        <f t="shared" si="355"/>
        <v>4707072</v>
      </c>
      <c r="N687" s="1005">
        <f t="shared" si="356"/>
        <v>626928</v>
      </c>
      <c r="O687" s="1005">
        <v>13000</v>
      </c>
      <c r="P687" s="1005">
        <v>10944</v>
      </c>
      <c r="Q687" s="1005">
        <v>10944</v>
      </c>
      <c r="R687" s="1005">
        <v>0.99229999999999996</v>
      </c>
      <c r="S687" s="1024">
        <f t="shared" si="372"/>
        <v>0.6188985568760611</v>
      </c>
      <c r="T687" s="1005">
        <v>5039280</v>
      </c>
      <c r="U687" s="1005">
        <f t="shared" si="357"/>
        <v>4885402</v>
      </c>
      <c r="V687" s="1005">
        <f t="shared" si="358"/>
        <v>153878</v>
      </c>
      <c r="W687" s="1005">
        <v>13000</v>
      </c>
      <c r="X687" s="1005">
        <v>10896</v>
      </c>
      <c r="Y687" s="1005">
        <v>10896</v>
      </c>
      <c r="Z687" s="1005">
        <v>0.99419999999999997</v>
      </c>
      <c r="AA687" s="1024">
        <f t="shared" si="373"/>
        <v>0.73917033773861973</v>
      </c>
      <c r="AB687" s="1005">
        <v>5798880</v>
      </c>
      <c r="AC687" s="1005">
        <f t="shared" si="377"/>
        <v>4707072</v>
      </c>
      <c r="AD687" s="1005">
        <f t="shared" si="360"/>
        <v>1091808</v>
      </c>
      <c r="AE687" s="1005">
        <v>13000</v>
      </c>
      <c r="AF687" s="1005">
        <v>10896</v>
      </c>
      <c r="AG687" s="1005">
        <v>10896</v>
      </c>
      <c r="AH687" s="1005">
        <v>0.99480000000000002</v>
      </c>
      <c r="AI687" s="1024">
        <f t="shared" si="374"/>
        <v>0.83348136042821275</v>
      </c>
      <c r="AJ687" s="1005">
        <v>6756720</v>
      </c>
      <c r="AK687" s="1005">
        <f t="shared" si="361"/>
        <v>4863974</v>
      </c>
      <c r="AL687" s="1005">
        <f t="shared" si="362"/>
        <v>1892746</v>
      </c>
      <c r="AM687" s="1005">
        <v>13000</v>
      </c>
      <c r="AN687" s="1005">
        <v>10560</v>
      </c>
      <c r="AO687" s="1005">
        <v>10560</v>
      </c>
      <c r="AP687" s="1005">
        <v>0.99639999999999995</v>
      </c>
      <c r="AQ687" s="1024">
        <f t="shared" si="375"/>
        <v>0.69370112414467255</v>
      </c>
      <c r="AR687" s="1005">
        <v>5450160</v>
      </c>
      <c r="AS687" s="1005">
        <f t="shared" si="378"/>
        <v>4713984</v>
      </c>
      <c r="AT687" s="1005">
        <f t="shared" si="364"/>
        <v>736176</v>
      </c>
      <c r="AU687" s="1005">
        <v>13000</v>
      </c>
      <c r="AV687" s="1005">
        <v>10512</v>
      </c>
      <c r="AW687" s="1005">
        <v>10512</v>
      </c>
      <c r="AX687" s="1005">
        <v>0.99890000000000001</v>
      </c>
      <c r="AY687" s="1024">
        <f t="shared" si="376"/>
        <v>0.76759893455098938</v>
      </c>
      <c r="AZ687" s="1005">
        <v>5809680</v>
      </c>
      <c r="BA687" s="1005">
        <f t="shared" si="379"/>
        <v>4541184</v>
      </c>
      <c r="BB687" s="1005">
        <f t="shared" si="367"/>
        <v>1268496</v>
      </c>
      <c r="BC687" s="1005">
        <v>13000</v>
      </c>
      <c r="BD687" s="1005">
        <v>10617.6</v>
      </c>
      <c r="BE687" s="1005">
        <v>10617.6</v>
      </c>
      <c r="BF687" s="1005">
        <v>0.99760000000000004</v>
      </c>
      <c r="BG687" s="1024">
        <f t="shared" si="368"/>
        <v>0.7765864103910245</v>
      </c>
      <c r="BH687" s="1005">
        <v>6134640</v>
      </c>
      <c r="BI687" s="1005">
        <f t="shared" si="380"/>
        <v>4739697</v>
      </c>
      <c r="BJ687" s="1005">
        <f t="shared" si="370"/>
        <v>1394943</v>
      </c>
    </row>
    <row r="688" spans="1:62">
      <c r="A688" s="569" t="s">
        <v>3019</v>
      </c>
      <c r="B688" s="1004">
        <v>22</v>
      </c>
      <c r="C688" s="1005" t="s">
        <v>39</v>
      </c>
      <c r="D688" s="1005" t="s">
        <v>2011</v>
      </c>
      <c r="E688" s="1004" t="s">
        <v>1274</v>
      </c>
      <c r="F688" s="1005" t="s">
        <v>119</v>
      </c>
      <c r="G688" s="1004">
        <v>8000</v>
      </c>
      <c r="H688" s="1005">
        <v>11904</v>
      </c>
      <c r="I688" s="1005">
        <v>11904</v>
      </c>
      <c r="J688" s="1005">
        <v>0.93840000000000001</v>
      </c>
      <c r="K688" s="1024">
        <f t="shared" si="371"/>
        <v>0.75819052419354838</v>
      </c>
      <c r="L688" s="1005">
        <v>6498360</v>
      </c>
      <c r="M688" s="1005">
        <f t="shared" si="355"/>
        <v>5142528</v>
      </c>
      <c r="N688" s="1005">
        <f t="shared" si="356"/>
        <v>1355832</v>
      </c>
      <c r="O688" s="1005">
        <v>14000</v>
      </c>
      <c r="P688" s="1005">
        <v>12648</v>
      </c>
      <c r="Q688" s="1005">
        <v>12648</v>
      </c>
      <c r="R688" s="1005">
        <v>0.94699999999999995</v>
      </c>
      <c r="S688" s="1024">
        <f t="shared" si="372"/>
        <v>0.80103191120360739</v>
      </c>
      <c r="T688" s="1005">
        <v>7537800</v>
      </c>
      <c r="U688" s="1005">
        <f t="shared" si="357"/>
        <v>5646067</v>
      </c>
      <c r="V688" s="1005">
        <f t="shared" si="358"/>
        <v>1891733</v>
      </c>
      <c r="W688" s="1005">
        <v>14000</v>
      </c>
      <c r="X688" s="1005">
        <v>12624</v>
      </c>
      <c r="Y688" s="1005">
        <v>12624</v>
      </c>
      <c r="Z688" s="1005">
        <v>0.94979999999999998</v>
      </c>
      <c r="AA688" s="1024">
        <f t="shared" si="373"/>
        <v>0.81606463878326996</v>
      </c>
      <c r="AB688" s="1005">
        <v>7417440</v>
      </c>
      <c r="AC688" s="1005">
        <f t="shared" si="377"/>
        <v>5453568</v>
      </c>
      <c r="AD688" s="1005">
        <f t="shared" si="360"/>
        <v>1963872</v>
      </c>
      <c r="AE688" s="1005">
        <v>14000</v>
      </c>
      <c r="AF688" s="1005">
        <v>14208</v>
      </c>
      <c r="AG688" s="1005">
        <v>14208</v>
      </c>
      <c r="AH688" s="1005">
        <v>0.94010000000000005</v>
      </c>
      <c r="AI688" s="1024">
        <f t="shared" si="374"/>
        <v>0.82011951467596633</v>
      </c>
      <c r="AJ688" s="1005">
        <v>8669280</v>
      </c>
      <c r="AK688" s="1005">
        <f t="shared" si="361"/>
        <v>6342451</v>
      </c>
      <c r="AL688" s="1005">
        <f t="shared" si="362"/>
        <v>2326829</v>
      </c>
      <c r="AM688" s="1005">
        <v>14000</v>
      </c>
      <c r="AN688" s="1005">
        <v>12240</v>
      </c>
      <c r="AO688" s="1005">
        <v>12240</v>
      </c>
      <c r="AP688" s="1005">
        <v>0.9446</v>
      </c>
      <c r="AQ688" s="1024">
        <f t="shared" si="375"/>
        <v>0.79568574741724651</v>
      </c>
      <c r="AR688" s="1005">
        <v>7245960</v>
      </c>
      <c r="AS688" s="1005">
        <f t="shared" si="378"/>
        <v>5463936</v>
      </c>
      <c r="AT688" s="1005">
        <f t="shared" si="364"/>
        <v>1782024</v>
      </c>
      <c r="AU688" s="1005">
        <v>14000</v>
      </c>
      <c r="AV688" s="1005">
        <v>13224</v>
      </c>
      <c r="AW688" s="1005">
        <v>13224</v>
      </c>
      <c r="AX688" s="1005">
        <v>0.94269999999999998</v>
      </c>
      <c r="AY688" s="1024">
        <f t="shared" si="376"/>
        <v>0.80093642871546677</v>
      </c>
      <c r="AZ688" s="1005">
        <v>7625940</v>
      </c>
      <c r="BA688" s="1005">
        <f t="shared" si="379"/>
        <v>5712768</v>
      </c>
      <c r="BB688" s="1005">
        <f t="shared" si="367"/>
        <v>1913172</v>
      </c>
      <c r="BC688" s="1005">
        <v>14000</v>
      </c>
      <c r="BD688" s="1005">
        <v>11184</v>
      </c>
      <c r="BE688" s="1005">
        <v>11200</v>
      </c>
      <c r="BF688" s="1005">
        <v>0.94640000000000002</v>
      </c>
      <c r="BG688" s="1024">
        <f t="shared" si="368"/>
        <v>0.76439844939775714</v>
      </c>
      <c r="BH688" s="1005">
        <v>6360480</v>
      </c>
      <c r="BI688" s="1005">
        <f t="shared" si="380"/>
        <v>4992538</v>
      </c>
      <c r="BJ688" s="1005">
        <f t="shared" si="370"/>
        <v>1367942</v>
      </c>
    </row>
    <row r="689" spans="1:62">
      <c r="A689" s="569" t="s">
        <v>3020</v>
      </c>
      <c r="B689" s="1004">
        <v>23</v>
      </c>
      <c r="C689" s="1005" t="s">
        <v>282</v>
      </c>
      <c r="D689" s="1005" t="s">
        <v>1340</v>
      </c>
      <c r="E689" s="1004" t="s">
        <v>1274</v>
      </c>
      <c r="F689" s="1005" t="s">
        <v>119</v>
      </c>
      <c r="G689" s="1004">
        <v>15000</v>
      </c>
      <c r="H689" s="1005">
        <v>14880</v>
      </c>
      <c r="I689" s="1005">
        <v>14880</v>
      </c>
      <c r="J689" s="1005">
        <v>0.98460000000000003</v>
      </c>
      <c r="K689" s="1024">
        <f t="shared" si="371"/>
        <v>0.49529569892473119</v>
      </c>
      <c r="L689" s="1005">
        <v>5306400</v>
      </c>
      <c r="M689" s="1005">
        <f t="shared" si="355"/>
        <v>6428160</v>
      </c>
      <c r="N689" s="1005">
        <f t="shared" si="356"/>
        <v>0</v>
      </c>
      <c r="O689" s="1005">
        <v>15000</v>
      </c>
      <c r="P689" s="1005">
        <v>14400</v>
      </c>
      <c r="Q689" s="1005">
        <v>14400</v>
      </c>
      <c r="R689" s="1005">
        <v>0.98660000000000003</v>
      </c>
      <c r="S689" s="1024">
        <f t="shared" si="372"/>
        <v>0.48521505376344087</v>
      </c>
      <c r="T689" s="1005">
        <v>5198400</v>
      </c>
      <c r="U689" s="1005">
        <f t="shared" si="357"/>
        <v>6428160</v>
      </c>
      <c r="V689" s="1005">
        <f t="shared" si="358"/>
        <v>0</v>
      </c>
      <c r="W689" s="1005">
        <v>15000</v>
      </c>
      <c r="X689" s="1005">
        <v>14880</v>
      </c>
      <c r="Y689" s="1005">
        <v>14880</v>
      </c>
      <c r="Z689" s="1005">
        <v>0.9879</v>
      </c>
      <c r="AA689" s="1024">
        <f t="shared" si="373"/>
        <v>0.42853942652329752</v>
      </c>
      <c r="AB689" s="1005">
        <v>4591200</v>
      </c>
      <c r="AC689" s="1005">
        <f t="shared" si="377"/>
        <v>6428160</v>
      </c>
      <c r="AD689" s="1005">
        <f t="shared" si="360"/>
        <v>0</v>
      </c>
      <c r="AE689" s="1005">
        <v>15000</v>
      </c>
      <c r="AF689" s="1005">
        <v>14880</v>
      </c>
      <c r="AG689" s="1005">
        <v>14880</v>
      </c>
      <c r="AH689" s="1005">
        <v>0.98750000000000004</v>
      </c>
      <c r="AI689" s="1024">
        <f t="shared" si="374"/>
        <v>0.4715140478668054</v>
      </c>
      <c r="AJ689" s="1005">
        <v>5220000</v>
      </c>
      <c r="AK689" s="1005">
        <f t="shared" si="361"/>
        <v>6642432</v>
      </c>
      <c r="AL689" s="1005">
        <f t="shared" si="362"/>
        <v>0</v>
      </c>
      <c r="AM689" s="1005">
        <v>15000</v>
      </c>
      <c r="AN689" s="1005">
        <v>15360</v>
      </c>
      <c r="AO689" s="1005">
        <v>15360</v>
      </c>
      <c r="AP689" s="1005">
        <v>0.98799999999999999</v>
      </c>
      <c r="AQ689" s="1024">
        <f t="shared" si="375"/>
        <v>0.47379032258064518</v>
      </c>
      <c r="AR689" s="1005">
        <v>5414400</v>
      </c>
      <c r="AS689" s="1005">
        <f t="shared" si="378"/>
        <v>6856704</v>
      </c>
      <c r="AT689" s="1005">
        <f t="shared" si="364"/>
        <v>0</v>
      </c>
      <c r="AU689" s="1005">
        <v>15000</v>
      </c>
      <c r="AV689" s="1005">
        <v>15360</v>
      </c>
      <c r="AW689" s="1005">
        <v>15360</v>
      </c>
      <c r="AX689" s="1005">
        <v>0.99180000000000001</v>
      </c>
      <c r="AY689" s="1024">
        <f t="shared" si="376"/>
        <v>0.45052083333333331</v>
      </c>
      <c r="AZ689" s="1005">
        <v>4982400</v>
      </c>
      <c r="BA689" s="1005">
        <f t="shared" si="379"/>
        <v>6635520</v>
      </c>
      <c r="BB689" s="1005">
        <f t="shared" si="367"/>
        <v>0</v>
      </c>
      <c r="BC689" s="1005">
        <v>15000</v>
      </c>
      <c r="BD689" s="1005">
        <v>12960</v>
      </c>
      <c r="BE689" s="1005">
        <v>12960</v>
      </c>
      <c r="BF689" s="1005">
        <v>0.99239999999999995</v>
      </c>
      <c r="BG689" s="1024">
        <f t="shared" si="368"/>
        <v>0.53066507367582638</v>
      </c>
      <c r="BH689" s="1005">
        <v>5116800</v>
      </c>
      <c r="BI689" s="1005">
        <f t="shared" si="380"/>
        <v>5785344</v>
      </c>
      <c r="BJ689" s="1005">
        <f t="shared" si="370"/>
        <v>0</v>
      </c>
    </row>
    <row r="690" spans="1:62">
      <c r="A690" s="569" t="s">
        <v>3021</v>
      </c>
      <c r="B690" s="1004">
        <v>24</v>
      </c>
      <c r="C690" s="1005" t="s">
        <v>305</v>
      </c>
      <c r="D690" s="1005" t="s">
        <v>2011</v>
      </c>
      <c r="E690" s="1004" t="s">
        <v>1274</v>
      </c>
      <c r="F690" s="1005" t="s">
        <v>119</v>
      </c>
      <c r="G690" s="1004">
        <v>8000</v>
      </c>
      <c r="H690" s="1005">
        <v>7248</v>
      </c>
      <c r="I690" s="1005">
        <v>7248</v>
      </c>
      <c r="J690" s="1005">
        <v>0.99450000000000005</v>
      </c>
      <c r="K690" s="1024">
        <f t="shared" si="371"/>
        <v>0.85573031640912434</v>
      </c>
      <c r="L690" s="1005">
        <v>4465680</v>
      </c>
      <c r="M690" s="1005">
        <f t="shared" si="355"/>
        <v>3131136</v>
      </c>
      <c r="N690" s="1005">
        <f t="shared" si="356"/>
        <v>1334544</v>
      </c>
      <c r="O690" s="1005">
        <v>8000</v>
      </c>
      <c r="P690" s="1005">
        <v>7243.2</v>
      </c>
      <c r="Q690" s="1005">
        <v>7243.2</v>
      </c>
      <c r="R690" s="1005">
        <v>0.99909999999999999</v>
      </c>
      <c r="S690" s="1024">
        <f t="shared" si="372"/>
        <v>0.86664154855811371</v>
      </c>
      <c r="T690" s="1005">
        <v>4670280</v>
      </c>
      <c r="U690" s="1005">
        <f t="shared" si="357"/>
        <v>3233364</v>
      </c>
      <c r="V690" s="1005">
        <f t="shared" si="358"/>
        <v>1436916</v>
      </c>
      <c r="W690" s="1005">
        <v>8000</v>
      </c>
      <c r="X690" s="1005">
        <v>7430.4</v>
      </c>
      <c r="Y690" s="1005">
        <v>7430.4</v>
      </c>
      <c r="Z690" s="1005">
        <v>0.99970000000000003</v>
      </c>
      <c r="AA690" s="1024">
        <f t="shared" si="373"/>
        <v>0.90287871447028423</v>
      </c>
      <c r="AB690" s="1005">
        <v>4830300</v>
      </c>
      <c r="AC690" s="1005">
        <f t="shared" si="377"/>
        <v>3209933</v>
      </c>
      <c r="AD690" s="1005">
        <f t="shared" si="360"/>
        <v>1620367</v>
      </c>
      <c r="AE690" s="1005">
        <v>8000</v>
      </c>
      <c r="AF690" s="1005">
        <v>7401.6</v>
      </c>
      <c r="AG690" s="1005">
        <v>7401.6</v>
      </c>
      <c r="AH690" s="1005">
        <v>0.99860000000000004</v>
      </c>
      <c r="AI690" s="1024">
        <f t="shared" si="374"/>
        <v>0.87774177858666991</v>
      </c>
      <c r="AJ690" s="1005">
        <v>4833540</v>
      </c>
      <c r="AK690" s="1005">
        <f t="shared" si="361"/>
        <v>3304074</v>
      </c>
      <c r="AL690" s="1005">
        <f t="shared" si="362"/>
        <v>1529466</v>
      </c>
      <c r="AM690" s="1005">
        <v>8000</v>
      </c>
      <c r="AN690" s="1005">
        <v>7286.4</v>
      </c>
      <c r="AO690" s="1005">
        <v>7286.4</v>
      </c>
      <c r="AP690" s="1005">
        <v>0.99850000000000005</v>
      </c>
      <c r="AQ690" s="1024">
        <f t="shared" si="375"/>
        <v>0.85174146797568961</v>
      </c>
      <c r="AR690" s="1005">
        <v>4617360</v>
      </c>
      <c r="AS690" s="1005">
        <f t="shared" si="378"/>
        <v>3252649</v>
      </c>
      <c r="AT690" s="1005">
        <f t="shared" si="364"/>
        <v>1364711</v>
      </c>
      <c r="AU690" s="1005">
        <v>8000</v>
      </c>
      <c r="AV690" s="1005">
        <v>7344</v>
      </c>
      <c r="AW690" s="1005">
        <v>7344</v>
      </c>
      <c r="AX690" s="1005">
        <v>0.99650000000000005</v>
      </c>
      <c r="AY690" s="1024">
        <f t="shared" si="376"/>
        <v>0.88313589324618735</v>
      </c>
      <c r="AZ690" s="1005">
        <v>4669740</v>
      </c>
      <c r="BA690" s="1005">
        <f t="shared" si="379"/>
        <v>3172608</v>
      </c>
      <c r="BB690" s="1005">
        <f t="shared" si="367"/>
        <v>1497132</v>
      </c>
      <c r="BC690" s="1005">
        <v>16000</v>
      </c>
      <c r="BD690" s="1005">
        <v>13680</v>
      </c>
      <c r="BE690" s="1005">
        <v>13680</v>
      </c>
      <c r="BF690" s="1005">
        <v>0.9929</v>
      </c>
      <c r="BG690" s="1024">
        <f t="shared" si="368"/>
        <v>0.77062110922467464</v>
      </c>
      <c r="BH690" s="1005">
        <v>7843320</v>
      </c>
      <c r="BI690" s="1005">
        <f t="shared" si="380"/>
        <v>6106752</v>
      </c>
      <c r="BJ690" s="1005">
        <f t="shared" si="370"/>
        <v>1736568</v>
      </c>
    </row>
    <row r="691" spans="1:62">
      <c r="A691" s="569" t="s">
        <v>3022</v>
      </c>
      <c r="B691" s="1004">
        <v>25</v>
      </c>
      <c r="C691" s="1005" t="s">
        <v>602</v>
      </c>
      <c r="D691" s="1005" t="s">
        <v>1340</v>
      </c>
      <c r="E691" s="1004" t="s">
        <v>1274</v>
      </c>
      <c r="F691" s="1005" t="s">
        <v>119</v>
      </c>
      <c r="G691" s="1004">
        <v>16500</v>
      </c>
      <c r="H691" s="1005">
        <v>11736</v>
      </c>
      <c r="I691" s="1005">
        <v>13200</v>
      </c>
      <c r="J691" s="1005">
        <v>0.97019999999999995</v>
      </c>
      <c r="K691" s="1024">
        <f t="shared" si="371"/>
        <v>0.62754203590093161</v>
      </c>
      <c r="L691" s="1005">
        <v>5302680</v>
      </c>
      <c r="M691" s="1005">
        <f t="shared" si="355"/>
        <v>5069952</v>
      </c>
      <c r="N691" s="1005">
        <f t="shared" si="356"/>
        <v>232728</v>
      </c>
      <c r="O691" s="1005">
        <v>16500</v>
      </c>
      <c r="P691" s="1005">
        <v>15288</v>
      </c>
      <c r="Q691" s="1005">
        <v>15288</v>
      </c>
      <c r="R691" s="1005">
        <v>0.96709999999999996</v>
      </c>
      <c r="S691" s="1024">
        <f t="shared" si="372"/>
        <v>0.4478633885315913</v>
      </c>
      <c r="T691" s="1005">
        <v>5094120</v>
      </c>
      <c r="U691" s="1005">
        <f t="shared" si="357"/>
        <v>6824563</v>
      </c>
      <c r="V691" s="1005">
        <f t="shared" si="358"/>
        <v>0</v>
      </c>
      <c r="W691" s="1005">
        <v>16500</v>
      </c>
      <c r="X691" s="1005">
        <v>14760</v>
      </c>
      <c r="Y691" s="1005">
        <v>14760</v>
      </c>
      <c r="Z691" s="1005">
        <v>0.96640000000000004</v>
      </c>
      <c r="AA691" s="1024">
        <f t="shared" si="373"/>
        <v>0.4317411924119241</v>
      </c>
      <c r="AB691" s="1005">
        <v>4588200</v>
      </c>
      <c r="AC691" s="1005">
        <f t="shared" si="377"/>
        <v>6376320</v>
      </c>
      <c r="AD691" s="1005">
        <f t="shared" si="360"/>
        <v>0</v>
      </c>
      <c r="AE691" s="1005">
        <v>16500</v>
      </c>
      <c r="AF691" s="1005">
        <v>17544</v>
      </c>
      <c r="AG691" s="1005">
        <v>17544</v>
      </c>
      <c r="AH691" s="1005">
        <v>0.97099999999999997</v>
      </c>
      <c r="AI691" s="1024">
        <f t="shared" si="374"/>
        <v>0.40685722901313565</v>
      </c>
      <c r="AJ691" s="1005">
        <v>5310600</v>
      </c>
      <c r="AK691" s="1005">
        <f t="shared" si="361"/>
        <v>7831642</v>
      </c>
      <c r="AL691" s="1005">
        <f t="shared" si="362"/>
        <v>0</v>
      </c>
      <c r="AM691" s="1005">
        <v>16500</v>
      </c>
      <c r="AN691" s="1005">
        <v>16536</v>
      </c>
      <c r="AO691" s="1005">
        <v>16536</v>
      </c>
      <c r="AP691" s="1005">
        <v>0.97250000000000003</v>
      </c>
      <c r="AQ691" s="1024">
        <f t="shared" si="375"/>
        <v>0.44801566864865711</v>
      </c>
      <c r="AR691" s="1005">
        <v>5511840</v>
      </c>
      <c r="AS691" s="1005">
        <f t="shared" si="378"/>
        <v>7381670</v>
      </c>
      <c r="AT691" s="1005">
        <f t="shared" si="364"/>
        <v>0</v>
      </c>
      <c r="AU691" s="1005">
        <v>16500</v>
      </c>
      <c r="AV691" s="1005">
        <v>16008</v>
      </c>
      <c r="AW691" s="1005">
        <v>16008</v>
      </c>
      <c r="AX691" s="1005">
        <v>0.97360000000000002</v>
      </c>
      <c r="AY691" s="1024">
        <f t="shared" si="376"/>
        <v>0.43454314509411962</v>
      </c>
      <c r="AZ691" s="1005">
        <v>5008440</v>
      </c>
      <c r="BA691" s="1005">
        <f t="shared" si="379"/>
        <v>6915456</v>
      </c>
      <c r="BB691" s="1005">
        <f t="shared" si="367"/>
        <v>0</v>
      </c>
      <c r="BC691" s="1005">
        <v>16500</v>
      </c>
      <c r="BD691" s="1005">
        <v>16392</v>
      </c>
      <c r="BE691" s="1005">
        <v>16392</v>
      </c>
      <c r="BF691" s="1005">
        <v>0.97560000000000002</v>
      </c>
      <c r="BG691" s="1024">
        <f t="shared" si="368"/>
        <v>0.42574859490861</v>
      </c>
      <c r="BH691" s="1005">
        <v>5192280</v>
      </c>
      <c r="BI691" s="1005">
        <f t="shared" si="380"/>
        <v>7317389</v>
      </c>
      <c r="BJ691" s="1005">
        <f t="shared" si="370"/>
        <v>0</v>
      </c>
    </row>
    <row r="692" spans="1:62">
      <c r="A692" s="569" t="s">
        <v>3023</v>
      </c>
      <c r="B692" s="1004">
        <v>26</v>
      </c>
      <c r="C692" s="1005" t="s">
        <v>621</v>
      </c>
      <c r="D692" s="1005" t="s">
        <v>2303</v>
      </c>
      <c r="E692" s="1004" t="s">
        <v>1274</v>
      </c>
      <c r="F692" s="1005" t="s">
        <v>119</v>
      </c>
      <c r="G692" s="1004">
        <v>16667</v>
      </c>
      <c r="H692" s="1005">
        <v>23967.4</v>
      </c>
      <c r="I692" s="1005">
        <v>23967.4</v>
      </c>
      <c r="J692" s="1005">
        <v>0.97640000000000005</v>
      </c>
      <c r="K692" s="1024">
        <f t="shared" si="371"/>
        <v>0.12587555271836837</v>
      </c>
      <c r="L692" s="1005">
        <v>2172175</v>
      </c>
      <c r="M692" s="1005">
        <f t="shared" si="355"/>
        <v>10353917</v>
      </c>
      <c r="N692" s="1005">
        <f t="shared" si="356"/>
        <v>0</v>
      </c>
      <c r="O692" s="1005">
        <v>16667</v>
      </c>
      <c r="P692" s="1005">
        <v>17271.8</v>
      </c>
      <c r="Q692" s="1005">
        <v>17271.8</v>
      </c>
      <c r="R692" s="1005">
        <v>0.97889999999999999</v>
      </c>
      <c r="S692" s="1024">
        <f t="shared" si="372"/>
        <v>0.20424165215796475</v>
      </c>
      <c r="T692" s="1005">
        <v>2624550</v>
      </c>
      <c r="U692" s="1005">
        <f t="shared" si="357"/>
        <v>7710132</v>
      </c>
      <c r="V692" s="1005">
        <f t="shared" si="358"/>
        <v>0</v>
      </c>
      <c r="W692" s="1005">
        <v>16667</v>
      </c>
      <c r="X692" s="1005">
        <v>12185.42</v>
      </c>
      <c r="Y692" s="1005">
        <v>13333.6</v>
      </c>
      <c r="Z692" s="1005">
        <v>0.98070000000000002</v>
      </c>
      <c r="AA692" s="1024">
        <f t="shared" si="373"/>
        <v>0.29261278825204401</v>
      </c>
      <c r="AB692" s="1005">
        <v>2567239</v>
      </c>
      <c r="AC692" s="1005">
        <f t="shared" si="377"/>
        <v>5264101</v>
      </c>
      <c r="AD692" s="1005">
        <f t="shared" si="360"/>
        <v>0</v>
      </c>
      <c r="AE692" s="1005">
        <v>16667</v>
      </c>
      <c r="AF692" s="1005">
        <v>8378.84</v>
      </c>
      <c r="AG692" s="1005">
        <v>13333.6</v>
      </c>
      <c r="AH692" s="1005">
        <v>0.98299999999999998</v>
      </c>
      <c r="AI692" s="1024">
        <f t="shared" si="374"/>
        <v>0.22238559673335848</v>
      </c>
      <c r="AJ692" s="1005">
        <v>1386320</v>
      </c>
      <c r="AK692" s="1005">
        <f t="shared" si="361"/>
        <v>3740314</v>
      </c>
      <c r="AL692" s="1005">
        <f t="shared" si="362"/>
        <v>0</v>
      </c>
      <c r="AM692" s="1005">
        <v>16667</v>
      </c>
      <c r="AN692" s="1005">
        <v>30930.7</v>
      </c>
      <c r="AO692" s="1005">
        <v>16667</v>
      </c>
      <c r="AP692" s="1005">
        <v>0.97989999999999999</v>
      </c>
      <c r="AQ692" s="1024">
        <f t="shared" si="375"/>
        <v>0.77358034963418565</v>
      </c>
      <c r="AR692" s="1005">
        <v>17801972</v>
      </c>
      <c r="AS692" s="1005">
        <f>+ROUND(24*31*AM692*0.6,0)</f>
        <v>7440149</v>
      </c>
      <c r="AT692" s="1005">
        <f t="shared" si="364"/>
        <v>10361823</v>
      </c>
      <c r="AU692" s="1005">
        <v>16667</v>
      </c>
      <c r="AV692" s="1005">
        <v>32337.759999999998</v>
      </c>
      <c r="AW692" s="1005">
        <v>16667</v>
      </c>
      <c r="AX692" s="1005">
        <v>0.98040000000000005</v>
      </c>
      <c r="AY692" s="1024">
        <f t="shared" si="376"/>
        <v>0.75918802903410065</v>
      </c>
      <c r="AZ692" s="1005">
        <v>17676317</v>
      </c>
      <c r="BA692" s="1005">
        <f>+ROUND(24*30*AU692*0.6,0)</f>
        <v>7200144</v>
      </c>
      <c r="BB692" s="1005">
        <f t="shared" si="367"/>
        <v>10476173</v>
      </c>
      <c r="BC692" s="1005">
        <v>16667</v>
      </c>
      <c r="BD692" s="1005">
        <v>32282.48</v>
      </c>
      <c r="BE692" s="1005">
        <v>16667</v>
      </c>
      <c r="BF692" s="1005">
        <v>0.97740000000000005</v>
      </c>
      <c r="BG692" s="1024">
        <f t="shared" si="368"/>
        <v>0.82765814543621552</v>
      </c>
      <c r="BH692" s="1005">
        <v>19878830</v>
      </c>
      <c r="BI692" s="1005">
        <f>+ROUND(24*31*BC692*0.6,0)</f>
        <v>7440149</v>
      </c>
      <c r="BJ692" s="1005">
        <f t="shared" si="370"/>
        <v>12438681</v>
      </c>
    </row>
    <row r="693" spans="1:62">
      <c r="A693" s="569" t="s">
        <v>3024</v>
      </c>
      <c r="B693" s="1004">
        <v>27</v>
      </c>
      <c r="C693" s="1005" t="s">
        <v>1279</v>
      </c>
      <c r="D693" s="1005" t="s">
        <v>1340</v>
      </c>
      <c r="E693" s="1004" t="s">
        <v>1274</v>
      </c>
      <c r="F693" s="1005" t="s">
        <v>119</v>
      </c>
      <c r="G693" s="1004">
        <v>15500</v>
      </c>
      <c r="H693" s="1005">
        <v>18864</v>
      </c>
      <c r="I693" s="1005">
        <v>18864</v>
      </c>
      <c r="J693" s="1005">
        <v>0.97619999999999996</v>
      </c>
      <c r="K693" s="1024">
        <f t="shared" si="371"/>
        <v>0.2493815380265762</v>
      </c>
      <c r="L693" s="1005">
        <v>3387120</v>
      </c>
      <c r="M693" s="1005">
        <f t="shared" si="355"/>
        <v>8149248</v>
      </c>
      <c r="N693" s="1005">
        <f t="shared" si="356"/>
        <v>0</v>
      </c>
      <c r="O693" s="1005">
        <v>15500</v>
      </c>
      <c r="P693" s="1005">
        <v>17472</v>
      </c>
      <c r="Q693" s="1005">
        <v>17472</v>
      </c>
      <c r="R693" s="1005">
        <v>0.98080000000000001</v>
      </c>
      <c r="S693" s="1024">
        <f t="shared" si="372"/>
        <v>0.23082092638544252</v>
      </c>
      <c r="T693" s="1005">
        <v>3000480</v>
      </c>
      <c r="U693" s="1005">
        <f t="shared" si="357"/>
        <v>7799501</v>
      </c>
      <c r="V693" s="1005">
        <f t="shared" si="358"/>
        <v>0</v>
      </c>
      <c r="W693" s="1005">
        <v>15500</v>
      </c>
      <c r="X693" s="1005">
        <v>12864</v>
      </c>
      <c r="Y693" s="1005">
        <v>12864</v>
      </c>
      <c r="Z693" s="1005">
        <v>0.99050000000000005</v>
      </c>
      <c r="AA693" s="1024">
        <f t="shared" si="373"/>
        <v>0.20043014096185738</v>
      </c>
      <c r="AB693" s="1005">
        <v>1856400</v>
      </c>
      <c r="AC693" s="1005">
        <f t="shared" si="377"/>
        <v>5557248</v>
      </c>
      <c r="AD693" s="1005">
        <f t="shared" si="360"/>
        <v>0</v>
      </c>
      <c r="AE693" s="1005">
        <v>15500</v>
      </c>
      <c r="AF693" s="1005">
        <v>16944</v>
      </c>
      <c r="AG693" s="1005">
        <v>16944</v>
      </c>
      <c r="AH693" s="1005">
        <v>0.99039999999999995</v>
      </c>
      <c r="AI693" s="1024">
        <f t="shared" si="374"/>
        <v>0.17895762892564501</v>
      </c>
      <c r="AJ693" s="1005">
        <v>2256000</v>
      </c>
      <c r="AK693" s="1005">
        <f t="shared" si="361"/>
        <v>7563802</v>
      </c>
      <c r="AL693" s="1005">
        <f t="shared" si="362"/>
        <v>0</v>
      </c>
      <c r="AM693" s="1005">
        <v>15500</v>
      </c>
      <c r="AN693" s="1005">
        <v>14016</v>
      </c>
      <c r="AO693" s="1005">
        <v>14016</v>
      </c>
      <c r="AP693" s="1005">
        <v>0.98499999999999999</v>
      </c>
      <c r="AQ693" s="1024">
        <f t="shared" si="375"/>
        <v>0.23431746207099721</v>
      </c>
      <c r="AR693" s="1005">
        <v>2443440</v>
      </c>
      <c r="AS693" s="1005">
        <f>+ROUND(24*31*AN693*0.6,0)</f>
        <v>6256742</v>
      </c>
      <c r="AT693" s="1005">
        <f t="shared" si="364"/>
        <v>0</v>
      </c>
      <c r="AU693" s="1005">
        <v>15500</v>
      </c>
      <c r="AV693" s="1005">
        <v>14832</v>
      </c>
      <c r="AW693" s="1005">
        <v>14832</v>
      </c>
      <c r="AX693" s="1005">
        <v>0.98929999999999996</v>
      </c>
      <c r="AY693" s="1024">
        <f t="shared" si="376"/>
        <v>0.21831175836030206</v>
      </c>
      <c r="AZ693" s="1005">
        <v>2331360</v>
      </c>
      <c r="BA693" s="1005">
        <f>+ROUND(24*30*AV693*0.6,0)</f>
        <v>6407424</v>
      </c>
      <c r="BB693" s="1005">
        <f t="shared" si="367"/>
        <v>0</v>
      </c>
      <c r="BC693" s="1005">
        <v>17500</v>
      </c>
      <c r="BD693" s="1005">
        <v>12672</v>
      </c>
      <c r="BE693" s="1005">
        <v>14000</v>
      </c>
      <c r="BF693" s="1005">
        <v>0.99070000000000003</v>
      </c>
      <c r="BG693" s="1024">
        <f t="shared" si="368"/>
        <v>0.24837589605734767</v>
      </c>
      <c r="BH693" s="1005">
        <v>2341680</v>
      </c>
      <c r="BI693" s="1005">
        <f>+ROUND(24*31*BD693*0.6,0)</f>
        <v>5656781</v>
      </c>
      <c r="BJ693" s="1005">
        <f t="shared" si="370"/>
        <v>0</v>
      </c>
    </row>
    <row r="694" spans="1:62">
      <c r="A694" s="569" t="s">
        <v>3025</v>
      </c>
      <c r="B694" s="1004">
        <v>28</v>
      </c>
      <c r="C694" s="1005" t="s">
        <v>283</v>
      </c>
      <c r="D694" s="1005" t="s">
        <v>1340</v>
      </c>
      <c r="E694" s="1004" t="s">
        <v>1274</v>
      </c>
      <c r="F694" s="1005" t="s">
        <v>119</v>
      </c>
      <c r="G694" s="1004">
        <v>18000</v>
      </c>
      <c r="H694" s="1005">
        <v>18120</v>
      </c>
      <c r="I694" s="1005">
        <v>18120</v>
      </c>
      <c r="J694" s="1005">
        <v>0.96130000000000004</v>
      </c>
      <c r="K694" s="1024">
        <f t="shared" si="371"/>
        <v>0.42754169732646552</v>
      </c>
      <c r="L694" s="1005">
        <v>5577880</v>
      </c>
      <c r="M694" s="1005">
        <f t="shared" si="355"/>
        <v>7827840</v>
      </c>
      <c r="N694" s="1005">
        <f t="shared" si="356"/>
        <v>0</v>
      </c>
      <c r="O694" s="1005">
        <v>18000</v>
      </c>
      <c r="P694" s="1005">
        <v>17320</v>
      </c>
      <c r="Q694" s="1005">
        <v>17320</v>
      </c>
      <c r="R694" s="1005">
        <v>0.96</v>
      </c>
      <c r="S694" s="1024">
        <f t="shared" si="372"/>
        <v>0.4207928245052025</v>
      </c>
      <c r="T694" s="1005">
        <v>5422370</v>
      </c>
      <c r="U694" s="1005">
        <f t="shared" si="357"/>
        <v>7731648</v>
      </c>
      <c r="V694" s="1005">
        <f t="shared" si="358"/>
        <v>0</v>
      </c>
      <c r="W694" s="1005">
        <v>18000</v>
      </c>
      <c r="X694" s="1005">
        <v>16280</v>
      </c>
      <c r="Y694" s="1005">
        <v>16280</v>
      </c>
      <c r="Z694" s="1005">
        <v>0.96050000000000002</v>
      </c>
      <c r="AA694" s="1024">
        <f t="shared" si="373"/>
        <v>0.43153579716079715</v>
      </c>
      <c r="AB694" s="1005">
        <v>5058290</v>
      </c>
      <c r="AC694" s="1005">
        <f t="shared" si="377"/>
        <v>7032960</v>
      </c>
      <c r="AD694" s="1005">
        <f t="shared" si="360"/>
        <v>0</v>
      </c>
      <c r="AE694" s="1005">
        <v>18000</v>
      </c>
      <c r="AF694" s="1005">
        <v>15120</v>
      </c>
      <c r="AG694" s="1005">
        <v>15120</v>
      </c>
      <c r="AH694" s="1005">
        <v>0.96599999999999997</v>
      </c>
      <c r="AI694" s="1024">
        <f t="shared" si="374"/>
        <v>0.48493681373385672</v>
      </c>
      <c r="AJ694" s="1005">
        <v>5455190</v>
      </c>
      <c r="AK694" s="1005">
        <f t="shared" si="361"/>
        <v>6749568</v>
      </c>
      <c r="AL694" s="1005">
        <f t="shared" si="362"/>
        <v>0</v>
      </c>
      <c r="AM694" s="1005">
        <v>18000</v>
      </c>
      <c r="AN694" s="1005">
        <v>16520</v>
      </c>
      <c r="AO694" s="1005">
        <v>16520</v>
      </c>
      <c r="AP694" s="1005">
        <v>0.96989999999999998</v>
      </c>
      <c r="AQ694" s="1024">
        <f t="shared" si="375"/>
        <v>0.47607087531568121</v>
      </c>
      <c r="AR694" s="1005">
        <v>5851330</v>
      </c>
      <c r="AS694" s="1005">
        <f>+ROUND(24*31*AN694*0.6,0)</f>
        <v>7374528</v>
      </c>
      <c r="AT694" s="1005">
        <f t="shared" si="364"/>
        <v>0</v>
      </c>
      <c r="AU694" s="1005">
        <v>18000</v>
      </c>
      <c r="AV694" s="1005">
        <v>15680</v>
      </c>
      <c r="AW694" s="1005">
        <v>15680</v>
      </c>
      <c r="AX694" s="1005">
        <v>0.97109999999999996</v>
      </c>
      <c r="AY694" s="1024">
        <f t="shared" si="376"/>
        <v>0.4748830782312925</v>
      </c>
      <c r="AZ694" s="1005">
        <v>5361240</v>
      </c>
      <c r="BA694" s="1005">
        <f>+ROUND(24*30*AV694*0.6,0)</f>
        <v>6773760</v>
      </c>
      <c r="BB694" s="1005">
        <f t="shared" si="367"/>
        <v>0</v>
      </c>
      <c r="BC694" s="1005">
        <v>18000</v>
      </c>
      <c r="BD694" s="1005">
        <v>17640</v>
      </c>
      <c r="BE694" s="1005">
        <v>17640</v>
      </c>
      <c r="BF694" s="1005">
        <v>0.97489999999999999</v>
      </c>
      <c r="BG694" s="1024">
        <f t="shared" si="368"/>
        <v>0.43354317533464998</v>
      </c>
      <c r="BH694" s="1005">
        <v>5689890</v>
      </c>
      <c r="BI694" s="1005">
        <f>+ROUND(24*31*BD694*0.6,0)</f>
        <v>7874496</v>
      </c>
      <c r="BJ694" s="1005">
        <f t="shared" si="370"/>
        <v>0</v>
      </c>
    </row>
    <row r="695" spans="1:62">
      <c r="A695" s="569" t="s">
        <v>3026</v>
      </c>
      <c r="B695" s="1004">
        <v>29</v>
      </c>
      <c r="C695" s="1005" t="s">
        <v>966</v>
      </c>
      <c r="D695" s="1005" t="s">
        <v>2303</v>
      </c>
      <c r="E695" s="1004" t="s">
        <v>1274</v>
      </c>
      <c r="F695" s="1005" t="s">
        <v>119</v>
      </c>
      <c r="G695" s="1004">
        <v>18000</v>
      </c>
      <c r="H695" s="1005">
        <v>17448</v>
      </c>
      <c r="I695" s="1005">
        <v>17448</v>
      </c>
      <c r="J695" s="1005">
        <v>0.99139999999999995</v>
      </c>
      <c r="K695" s="1024">
        <f t="shared" si="371"/>
        <v>0.4753887742625707</v>
      </c>
      <c r="L695" s="1005">
        <v>5972100</v>
      </c>
      <c r="M695" s="1005">
        <f t="shared" si="355"/>
        <v>7537536</v>
      </c>
      <c r="N695" s="1005">
        <f t="shared" si="356"/>
        <v>0</v>
      </c>
      <c r="O695" s="1005">
        <v>18000</v>
      </c>
      <c r="P695" s="1005">
        <v>21360</v>
      </c>
      <c r="Q695" s="1005">
        <v>21360</v>
      </c>
      <c r="R695" s="1005">
        <v>0.99939999999999996</v>
      </c>
      <c r="S695" s="1024">
        <f t="shared" si="372"/>
        <v>0.79119850187265917</v>
      </c>
      <c r="T695" s="1005">
        <v>12573600</v>
      </c>
      <c r="U695" s="1005">
        <f t="shared" si="357"/>
        <v>9535104</v>
      </c>
      <c r="V695" s="1005">
        <f t="shared" si="358"/>
        <v>3038496</v>
      </c>
      <c r="W695" s="1005">
        <v>18000</v>
      </c>
      <c r="X695" s="1005">
        <v>35568</v>
      </c>
      <c r="Y695" s="1005">
        <v>18000</v>
      </c>
      <c r="Z695" s="1005">
        <v>0.99980000000000002</v>
      </c>
      <c r="AA695" s="1024">
        <f t="shared" si="373"/>
        <v>0.91517187734292993</v>
      </c>
      <c r="AB695" s="1005">
        <v>23436600</v>
      </c>
      <c r="AC695" s="1005">
        <f>+ROUND(24*30*W695*0.6,0)</f>
        <v>7776000</v>
      </c>
      <c r="AD695" s="1005">
        <f t="shared" si="360"/>
        <v>15660600</v>
      </c>
      <c r="AE695" s="1005">
        <v>18000</v>
      </c>
      <c r="AF695" s="1005">
        <v>35328</v>
      </c>
      <c r="AG695" s="1005">
        <v>18000</v>
      </c>
      <c r="AH695" s="1005">
        <v>0.99909999999999999</v>
      </c>
      <c r="AI695" s="1024">
        <f t="shared" si="374"/>
        <v>0.79042667426367463</v>
      </c>
      <c r="AJ695" s="1005">
        <v>20775600</v>
      </c>
      <c r="AK695" s="1005">
        <f>+ROUND(24*31*AE695*0.6,0)</f>
        <v>8035200</v>
      </c>
      <c r="AL695" s="1005">
        <f t="shared" si="362"/>
        <v>12740400</v>
      </c>
      <c r="AM695" s="1005">
        <v>18000</v>
      </c>
      <c r="AN695" s="1005">
        <v>33360</v>
      </c>
      <c r="AO695" s="1005">
        <v>18000</v>
      </c>
      <c r="AP695" s="1005">
        <v>0.99490000000000001</v>
      </c>
      <c r="AQ695" s="1024">
        <f t="shared" si="375"/>
        <v>0.56357333488048267</v>
      </c>
      <c r="AR695" s="1005">
        <v>13987800</v>
      </c>
      <c r="AS695" s="1005">
        <f>+ROUND(24*31*AM695*0.6,0)</f>
        <v>8035200</v>
      </c>
      <c r="AT695" s="1005">
        <f t="shared" si="364"/>
        <v>5952600</v>
      </c>
      <c r="AU695" s="1005">
        <v>18000</v>
      </c>
      <c r="AV695" s="1005">
        <v>35640</v>
      </c>
      <c r="AW695" s="1005">
        <v>18000</v>
      </c>
      <c r="AX695" s="1005">
        <v>0.99960000000000004</v>
      </c>
      <c r="AY695" s="1024">
        <f t="shared" si="376"/>
        <v>0.81175177702955481</v>
      </c>
      <c r="AZ695" s="1005">
        <v>20830200</v>
      </c>
      <c r="BA695" s="1005">
        <f>+ROUND(24*30*AU695*0.6,0)</f>
        <v>7776000</v>
      </c>
      <c r="BB695" s="1005">
        <f t="shared" si="367"/>
        <v>13054200</v>
      </c>
      <c r="BC695" s="1005">
        <v>18000</v>
      </c>
      <c r="BD695" s="1005">
        <v>43260</v>
      </c>
      <c r="BE695" s="1005">
        <v>25260</v>
      </c>
      <c r="BF695" s="1005">
        <v>0.99990000000000001</v>
      </c>
      <c r="BG695" s="1024">
        <f t="shared" si="368"/>
        <v>0.80298420652319802</v>
      </c>
      <c r="BH695" s="1005">
        <v>25844400</v>
      </c>
      <c r="BI695" s="1005">
        <f>+ROUND(24*31*BC695*0.6,0)</f>
        <v>8035200</v>
      </c>
      <c r="BJ695" s="1005">
        <f t="shared" si="370"/>
        <v>17809200</v>
      </c>
    </row>
    <row r="696" spans="1:62">
      <c r="A696" s="569" t="s">
        <v>3027</v>
      </c>
      <c r="B696" s="1004">
        <v>30</v>
      </c>
      <c r="C696" s="1005" t="s">
        <v>624</v>
      </c>
      <c r="D696" s="1005" t="s">
        <v>1340</v>
      </c>
      <c r="E696" s="1004" t="s">
        <v>1274</v>
      </c>
      <c r="F696" s="1005" t="s">
        <v>119</v>
      </c>
      <c r="G696" s="1004">
        <v>19000</v>
      </c>
      <c r="H696" s="1005">
        <v>18960</v>
      </c>
      <c r="I696" s="1005">
        <v>18960</v>
      </c>
      <c r="J696" s="1005">
        <v>0.97570000000000001</v>
      </c>
      <c r="K696" s="1024">
        <f t="shared" si="371"/>
        <v>0.42492967651195501</v>
      </c>
      <c r="L696" s="1005">
        <v>5800800</v>
      </c>
      <c r="M696" s="1005">
        <f t="shared" si="355"/>
        <v>8190720</v>
      </c>
      <c r="N696" s="1005">
        <f t="shared" si="356"/>
        <v>0</v>
      </c>
      <c r="O696" s="1005">
        <v>19000</v>
      </c>
      <c r="P696" s="1005">
        <v>19440</v>
      </c>
      <c r="Q696" s="1005">
        <v>19440</v>
      </c>
      <c r="R696" s="1005">
        <v>0.97650000000000003</v>
      </c>
      <c r="S696" s="1024">
        <f t="shared" si="372"/>
        <v>0.42770144696667994</v>
      </c>
      <c r="T696" s="1005">
        <v>6186000</v>
      </c>
      <c r="U696" s="1005">
        <f t="shared" si="357"/>
        <v>8678016</v>
      </c>
      <c r="V696" s="1005">
        <f t="shared" si="358"/>
        <v>0</v>
      </c>
      <c r="W696" s="1005">
        <v>19000</v>
      </c>
      <c r="X696" s="1005">
        <v>17184</v>
      </c>
      <c r="Y696" s="1005">
        <v>17184</v>
      </c>
      <c r="Z696" s="1005">
        <v>0.98399999999999999</v>
      </c>
      <c r="AA696" s="1024">
        <f t="shared" si="373"/>
        <v>0.41177839851024206</v>
      </c>
      <c r="AB696" s="1005">
        <v>5094720</v>
      </c>
      <c r="AC696" s="1005">
        <f>+ROUND(24*30*X696*0.6,0)</f>
        <v>7423488</v>
      </c>
      <c r="AD696" s="1005">
        <f t="shared" si="360"/>
        <v>0</v>
      </c>
      <c r="AE696" s="1005">
        <v>19000</v>
      </c>
      <c r="AF696" s="1005">
        <v>19296</v>
      </c>
      <c r="AG696" s="1005">
        <v>19296</v>
      </c>
      <c r="AH696" s="1005">
        <v>0.97689999999999999</v>
      </c>
      <c r="AI696" s="1024">
        <f t="shared" si="374"/>
        <v>0.3967728561493607</v>
      </c>
      <c r="AJ696" s="1005">
        <v>5696160</v>
      </c>
      <c r="AK696" s="1005">
        <f>+ROUND(24*31*AF696*0.6,0)</f>
        <v>8613734</v>
      </c>
      <c r="AL696" s="1005">
        <f t="shared" si="362"/>
        <v>0</v>
      </c>
      <c r="AM696" s="1005">
        <v>19000</v>
      </c>
      <c r="AN696" s="1005">
        <v>20256</v>
      </c>
      <c r="AO696" s="1005">
        <v>20256</v>
      </c>
      <c r="AP696" s="1005">
        <v>0.97699999999999998</v>
      </c>
      <c r="AQ696" s="1024">
        <f t="shared" si="375"/>
        <v>0.37725182184171635</v>
      </c>
      <c r="AR696" s="1005">
        <v>5685360</v>
      </c>
      <c r="AS696" s="1005">
        <f>+ROUND(24*31*AN696*0.6,0)</f>
        <v>9042278</v>
      </c>
      <c r="AT696" s="1005">
        <f t="shared" si="364"/>
        <v>0</v>
      </c>
      <c r="AU696" s="1005">
        <v>19000</v>
      </c>
      <c r="AV696" s="1005">
        <v>19824</v>
      </c>
      <c r="AW696" s="1005">
        <v>19824</v>
      </c>
      <c r="AX696" s="1005">
        <v>0.98270000000000002</v>
      </c>
      <c r="AY696" s="1024">
        <f t="shared" si="376"/>
        <v>0.37230965832660751</v>
      </c>
      <c r="AZ696" s="1005">
        <v>5314080</v>
      </c>
      <c r="BA696" s="1005">
        <f>+ROUND(24*30*AV696*0.6,0)</f>
        <v>8563968</v>
      </c>
      <c r="BB696" s="1005">
        <f t="shared" si="367"/>
        <v>0</v>
      </c>
      <c r="BC696" s="1005">
        <v>19000</v>
      </c>
      <c r="BD696" s="1005">
        <v>16608</v>
      </c>
      <c r="BE696" s="1005">
        <v>16608</v>
      </c>
      <c r="BF696" s="1005">
        <v>0.98319999999999996</v>
      </c>
      <c r="BG696" s="1024">
        <f t="shared" si="368"/>
        <v>0.21563645969295792</v>
      </c>
      <c r="BH696" s="1005">
        <v>2664480</v>
      </c>
      <c r="BI696" s="1005">
        <f>+ROUND(24*31*BD696*0.6,0)</f>
        <v>7413811</v>
      </c>
      <c r="BJ696" s="1005">
        <f t="shared" si="370"/>
        <v>0</v>
      </c>
    </row>
    <row r="697" spans="1:62">
      <c r="A697" s="569" t="s">
        <v>3028</v>
      </c>
      <c r="B697" s="1004">
        <v>31</v>
      </c>
      <c r="C697" s="1005" t="s">
        <v>1625</v>
      </c>
      <c r="D697" s="1005" t="s">
        <v>1340</v>
      </c>
      <c r="E697" s="1004" t="s">
        <v>1274</v>
      </c>
      <c r="F697" s="1005" t="s">
        <v>119</v>
      </c>
      <c r="G697" s="1004">
        <v>19000</v>
      </c>
      <c r="H697" s="1005">
        <v>16992</v>
      </c>
      <c r="I697" s="1005">
        <v>16992</v>
      </c>
      <c r="J697" s="1005">
        <v>0.98660000000000003</v>
      </c>
      <c r="K697" s="1024">
        <f t="shared" si="371"/>
        <v>0.37082156308851222</v>
      </c>
      <c r="L697" s="1005">
        <v>4536720</v>
      </c>
      <c r="M697" s="1005">
        <f t="shared" si="355"/>
        <v>7340544</v>
      </c>
      <c r="N697" s="1005">
        <f t="shared" si="356"/>
        <v>0</v>
      </c>
      <c r="O697" s="1005">
        <v>19000</v>
      </c>
      <c r="P697" s="1005">
        <v>18432</v>
      </c>
      <c r="Q697" s="1005">
        <v>18432</v>
      </c>
      <c r="R697" s="1005">
        <v>0.98529999999999995</v>
      </c>
      <c r="S697" s="1024">
        <f t="shared" si="372"/>
        <v>0.33848916330645162</v>
      </c>
      <c r="T697" s="1005">
        <v>4641840</v>
      </c>
      <c r="U697" s="1005">
        <f t="shared" si="357"/>
        <v>8228045</v>
      </c>
      <c r="V697" s="1005">
        <f t="shared" si="358"/>
        <v>0</v>
      </c>
      <c r="W697" s="1005">
        <v>19000</v>
      </c>
      <c r="X697" s="1005">
        <v>18336</v>
      </c>
      <c r="Y697" s="1005">
        <v>18336</v>
      </c>
      <c r="Z697" s="1005">
        <v>0.9919</v>
      </c>
      <c r="AA697" s="1024">
        <f t="shared" si="373"/>
        <v>0.29959278650378129</v>
      </c>
      <c r="AB697" s="1005">
        <v>3955200</v>
      </c>
      <c r="AC697" s="1005">
        <f>+ROUND(24*30*X697*0.6,0)</f>
        <v>7921152</v>
      </c>
      <c r="AD697" s="1005">
        <f t="shared" si="360"/>
        <v>0</v>
      </c>
      <c r="AE697" s="1005">
        <v>19000</v>
      </c>
      <c r="AF697" s="1005">
        <v>19488</v>
      </c>
      <c r="AG697" s="1005">
        <v>19488</v>
      </c>
      <c r="AH697" s="1005">
        <v>0.98839999999999995</v>
      </c>
      <c r="AI697" s="1024">
        <f t="shared" si="374"/>
        <v>0.32100813072726309</v>
      </c>
      <c r="AJ697" s="1005">
        <v>4654320</v>
      </c>
      <c r="AK697" s="1005">
        <f>+ROUND(24*31*AF697*0.6,0)</f>
        <v>8699443</v>
      </c>
      <c r="AL697" s="1005">
        <f t="shared" si="362"/>
        <v>0</v>
      </c>
      <c r="AM697" s="1005">
        <v>19000</v>
      </c>
      <c r="AN697" s="1005">
        <v>19440</v>
      </c>
      <c r="AO697" s="1005">
        <v>19440</v>
      </c>
      <c r="AP697" s="1005">
        <v>0.98119999999999996</v>
      </c>
      <c r="AQ697" s="1024">
        <f t="shared" si="375"/>
        <v>0.35566839240674364</v>
      </c>
      <c r="AR697" s="1005">
        <v>5144160</v>
      </c>
      <c r="AS697" s="1005">
        <f>+ROUND(24*31*AN697*0.6,0)</f>
        <v>8678016</v>
      </c>
      <c r="AT697" s="1005">
        <f t="shared" si="364"/>
        <v>0</v>
      </c>
      <c r="AU697" s="1005">
        <v>19000</v>
      </c>
      <c r="AV697" s="1005">
        <v>20736</v>
      </c>
      <c r="AW697" s="1005">
        <v>20736</v>
      </c>
      <c r="AX697" s="1005">
        <v>0.98980000000000001</v>
      </c>
      <c r="AY697" s="1024">
        <f t="shared" si="376"/>
        <v>0.29615162037037035</v>
      </c>
      <c r="AZ697" s="1005">
        <v>4421520</v>
      </c>
      <c r="BA697" s="1005">
        <f>+ROUND(24*30*AV697*0.6,0)</f>
        <v>8957952</v>
      </c>
      <c r="BB697" s="1005">
        <f t="shared" si="367"/>
        <v>0</v>
      </c>
      <c r="BC697" s="1005">
        <v>19000</v>
      </c>
      <c r="BD697" s="1005">
        <v>20736</v>
      </c>
      <c r="BE697" s="1005">
        <v>20736</v>
      </c>
      <c r="BF697" s="1005">
        <v>0.98380000000000001</v>
      </c>
      <c r="BG697" s="1024">
        <f t="shared" si="368"/>
        <v>0.3432708582238152</v>
      </c>
      <c r="BH697" s="1005">
        <v>5295840</v>
      </c>
      <c r="BI697" s="1005">
        <f>+ROUND(24*31*BD697*0.6,0)</f>
        <v>9256550</v>
      </c>
      <c r="BJ697" s="1005">
        <f t="shared" si="370"/>
        <v>0</v>
      </c>
    </row>
    <row r="698" spans="1:62">
      <c r="A698" s="569" t="s">
        <v>3029</v>
      </c>
      <c r="B698" s="1004">
        <v>32</v>
      </c>
      <c r="C698" s="1005" t="s">
        <v>612</v>
      </c>
      <c r="D698" s="1005" t="s">
        <v>1333</v>
      </c>
      <c r="E698" s="1004" t="s">
        <v>1274</v>
      </c>
      <c r="F698" s="1005" t="s">
        <v>119</v>
      </c>
      <c r="G698" s="1004">
        <v>20000</v>
      </c>
      <c r="H698" s="1005">
        <v>18750</v>
      </c>
      <c r="I698" s="1005">
        <v>18750</v>
      </c>
      <c r="J698" s="1005">
        <v>0.99880000000000002</v>
      </c>
      <c r="K698" s="1024">
        <f t="shared" si="371"/>
        <v>0.60111111111111115</v>
      </c>
      <c r="L698" s="1005">
        <v>8115000</v>
      </c>
      <c r="M698" s="1005">
        <f t="shared" si="355"/>
        <v>8100000</v>
      </c>
      <c r="N698" s="1005">
        <f t="shared" si="356"/>
        <v>15000</v>
      </c>
      <c r="O698" s="1005">
        <v>20000</v>
      </c>
      <c r="P698" s="1005">
        <v>19875</v>
      </c>
      <c r="Q698" s="1005">
        <v>19875</v>
      </c>
      <c r="R698" s="1005">
        <v>1</v>
      </c>
      <c r="S698" s="1024">
        <f t="shared" si="372"/>
        <v>0.54392574558734019</v>
      </c>
      <c r="T698" s="1005">
        <v>8043030</v>
      </c>
      <c r="U698" s="1005">
        <f t="shared" si="357"/>
        <v>8872200</v>
      </c>
      <c r="V698" s="1005">
        <f t="shared" si="358"/>
        <v>0</v>
      </c>
      <c r="W698" s="1005">
        <v>20000</v>
      </c>
      <c r="X698" s="1005">
        <v>17437.5</v>
      </c>
      <c r="Y698" s="1005">
        <v>17437.5</v>
      </c>
      <c r="Z698" s="1005">
        <v>1</v>
      </c>
      <c r="AA698" s="1024">
        <f t="shared" si="373"/>
        <v>0.56841067303863002</v>
      </c>
      <c r="AB698" s="1005">
        <v>7136396</v>
      </c>
      <c r="AC698" s="1005">
        <f>+ROUND(24*30*X698*0.6,0)</f>
        <v>7533000</v>
      </c>
      <c r="AD698" s="1005">
        <f t="shared" si="360"/>
        <v>0</v>
      </c>
      <c r="AE698" s="1005">
        <v>20000</v>
      </c>
      <c r="AF698" s="1005">
        <v>17187.5</v>
      </c>
      <c r="AG698" s="1005">
        <v>17187.5</v>
      </c>
      <c r="AH698" s="1005">
        <v>1</v>
      </c>
      <c r="AI698" s="1024">
        <f t="shared" si="374"/>
        <v>0.54442213098729231</v>
      </c>
      <c r="AJ698" s="1005">
        <v>6961798</v>
      </c>
      <c r="AK698" s="1005">
        <f>+ROUND(24*31*AF698*0.6,0)</f>
        <v>7672500</v>
      </c>
      <c r="AL698" s="1005">
        <f t="shared" si="362"/>
        <v>0</v>
      </c>
      <c r="AM698" s="1005">
        <v>20000</v>
      </c>
      <c r="AN698" s="1005">
        <v>18625</v>
      </c>
      <c r="AO698" s="1005">
        <v>18625</v>
      </c>
      <c r="AP698" s="1005">
        <v>1</v>
      </c>
      <c r="AQ698" s="1024">
        <f t="shared" si="375"/>
        <v>0.60152652089196801</v>
      </c>
      <c r="AR698" s="1005">
        <v>8335353</v>
      </c>
      <c r="AS698" s="1005">
        <f>+ROUND(24*31*AN698*0.6,0)</f>
        <v>8314200</v>
      </c>
      <c r="AT698" s="1005">
        <f t="shared" si="364"/>
        <v>21153</v>
      </c>
      <c r="AU698" s="1005">
        <v>20000</v>
      </c>
      <c r="AV698" s="1005">
        <v>19437.5</v>
      </c>
      <c r="AW698" s="1005">
        <v>19437.5</v>
      </c>
      <c r="AX698" s="1005">
        <v>1</v>
      </c>
      <c r="AY698" s="1024">
        <f t="shared" si="376"/>
        <v>0.52416284387281176</v>
      </c>
      <c r="AZ698" s="1005">
        <v>7335659</v>
      </c>
      <c r="BA698" s="1005">
        <f>+ROUND(24*30*AV698*0.6,0)</f>
        <v>8397000</v>
      </c>
      <c r="BB698" s="1005">
        <f t="shared" si="367"/>
        <v>0</v>
      </c>
      <c r="BC698" s="1005">
        <v>20000</v>
      </c>
      <c r="BD698" s="1005">
        <v>17000</v>
      </c>
      <c r="BE698" s="1005">
        <v>17000</v>
      </c>
      <c r="BF698" s="1005">
        <v>1</v>
      </c>
      <c r="BG698" s="1024">
        <f t="shared" si="368"/>
        <v>0.51999114484503484</v>
      </c>
      <c r="BH698" s="1005">
        <v>6576848</v>
      </c>
      <c r="BI698" s="1005">
        <f>+ROUND(24*31*BD698*0.6,0)</f>
        <v>7588800</v>
      </c>
      <c r="BJ698" s="1005">
        <f t="shared" si="370"/>
        <v>0</v>
      </c>
    </row>
    <row r="699" spans="1:62">
      <c r="A699" s="569" t="s">
        <v>3030</v>
      </c>
      <c r="B699" s="1004">
        <v>33</v>
      </c>
      <c r="C699" s="1005" t="s">
        <v>783</v>
      </c>
      <c r="D699" s="1005" t="s">
        <v>2303</v>
      </c>
      <c r="E699" s="1004" t="s">
        <v>1274</v>
      </c>
      <c r="F699" s="1005" t="s">
        <v>119</v>
      </c>
      <c r="G699" s="1004">
        <v>22000</v>
      </c>
      <c r="H699" s="1005">
        <v>74063</v>
      </c>
      <c r="I699" s="1005">
        <v>74063</v>
      </c>
      <c r="J699" s="1005">
        <v>0.99329999999999996</v>
      </c>
      <c r="K699" s="1024">
        <f t="shared" si="371"/>
        <v>0.11728972856442038</v>
      </c>
      <c r="L699" s="1005">
        <v>6254517</v>
      </c>
      <c r="M699" s="1005">
        <f t="shared" si="355"/>
        <v>31995216</v>
      </c>
      <c r="N699" s="1005">
        <f t="shared" si="356"/>
        <v>0</v>
      </c>
      <c r="O699" s="1005">
        <v>22000</v>
      </c>
      <c r="P699" s="1005">
        <v>20312.5</v>
      </c>
      <c r="Q699" s="1005">
        <v>20312.5</v>
      </c>
      <c r="R699" s="1005">
        <v>0.99370000000000003</v>
      </c>
      <c r="S699" s="1024">
        <f t="shared" si="372"/>
        <v>0.48321667493796527</v>
      </c>
      <c r="T699" s="1005">
        <v>7302612</v>
      </c>
      <c r="U699" s="1005">
        <f t="shared" si="357"/>
        <v>9067500</v>
      </c>
      <c r="V699" s="1005">
        <f t="shared" si="358"/>
        <v>0</v>
      </c>
      <c r="W699" s="1005">
        <v>22000</v>
      </c>
      <c r="X699" s="1005">
        <v>42938</v>
      </c>
      <c r="Y699" s="1005">
        <v>22000</v>
      </c>
      <c r="Z699" s="1005">
        <v>0.99160000000000004</v>
      </c>
      <c r="AA699" s="1024">
        <f t="shared" si="373"/>
        <v>0.74412848499904249</v>
      </c>
      <c r="AB699" s="1005">
        <v>23005000</v>
      </c>
      <c r="AC699" s="1005">
        <f>+ROUND(24*30*W699*0.6,0)</f>
        <v>9504000</v>
      </c>
      <c r="AD699" s="1005">
        <f t="shared" si="360"/>
        <v>13501000</v>
      </c>
      <c r="AE699" s="1005">
        <v>22000</v>
      </c>
      <c r="AF699" s="1005">
        <v>43213.4</v>
      </c>
      <c r="AG699" s="1005">
        <v>22000</v>
      </c>
      <c r="AH699" s="1005">
        <v>0.99819999999999998</v>
      </c>
      <c r="AI699" s="1024">
        <f t="shared" si="374"/>
        <v>0.70735463825413369</v>
      </c>
      <c r="AJ699" s="1005">
        <v>22741996</v>
      </c>
      <c r="AK699" s="1005">
        <f>+ROUND(24*31*AE699*0.6,0)</f>
        <v>9820800</v>
      </c>
      <c r="AL699" s="1005">
        <f t="shared" si="362"/>
        <v>12921196</v>
      </c>
      <c r="AM699" s="1005">
        <v>22000</v>
      </c>
      <c r="AN699" s="1005">
        <v>42632.67</v>
      </c>
      <c r="AO699" s="1005">
        <v>22000</v>
      </c>
      <c r="AP699" s="1005">
        <v>0.99880000000000002</v>
      </c>
      <c r="AQ699" s="1024">
        <f t="shared" si="375"/>
        <v>0.63489928294200726</v>
      </c>
      <c r="AR699" s="1005">
        <v>20138184</v>
      </c>
      <c r="AS699" s="1005">
        <f>+ROUND(24*31*AM699*0.6,0)</f>
        <v>9820800</v>
      </c>
      <c r="AT699" s="1005">
        <f t="shared" si="364"/>
        <v>10317384</v>
      </c>
      <c r="AU699" s="1005">
        <v>22000</v>
      </c>
      <c r="AV699" s="1005">
        <v>43875</v>
      </c>
      <c r="AW699" s="1005">
        <v>22000</v>
      </c>
      <c r="AX699" s="1005">
        <v>0.99670000000000003</v>
      </c>
      <c r="AY699" s="1024">
        <f t="shared" si="376"/>
        <v>0.61667132003798675</v>
      </c>
      <c r="AZ699" s="1005">
        <v>19480647</v>
      </c>
      <c r="BA699" s="1005">
        <f>+ROUND(24*30*AU699*0.6,0)</f>
        <v>9504000</v>
      </c>
      <c r="BB699" s="1005">
        <f t="shared" si="367"/>
        <v>9976647</v>
      </c>
      <c r="BC699" s="1005">
        <v>22000</v>
      </c>
      <c r="BD699" s="1005">
        <v>43221.9</v>
      </c>
      <c r="BE699" s="1005">
        <v>22000</v>
      </c>
      <c r="BF699" s="1005">
        <v>0.999</v>
      </c>
      <c r="BG699" s="1024">
        <f t="shared" si="368"/>
        <v>0.69531911926269352</v>
      </c>
      <c r="BH699" s="1005">
        <v>22359442</v>
      </c>
      <c r="BI699" s="1005">
        <f>+ROUND(24*31*BC699*0.6,0)</f>
        <v>9820800</v>
      </c>
      <c r="BJ699" s="1005">
        <f t="shared" si="370"/>
        <v>12538642</v>
      </c>
    </row>
    <row r="700" spans="1:62">
      <c r="A700" s="569" t="s">
        <v>3031</v>
      </c>
      <c r="B700" s="1004">
        <v>34</v>
      </c>
      <c r="C700" s="1005" t="s">
        <v>603</v>
      </c>
      <c r="D700" s="1005" t="s">
        <v>1340</v>
      </c>
      <c r="E700" s="1004" t="s">
        <v>1274</v>
      </c>
      <c r="F700" s="1005" t="s">
        <v>119</v>
      </c>
      <c r="G700" s="1004">
        <v>20000</v>
      </c>
      <c r="H700" s="1005">
        <v>19200</v>
      </c>
      <c r="I700" s="1005">
        <v>19200</v>
      </c>
      <c r="J700" s="1005">
        <v>0.97030000000000005</v>
      </c>
      <c r="K700" s="1024">
        <f t="shared" si="371"/>
        <v>0.53543836805555556</v>
      </c>
      <c r="L700" s="1005">
        <v>7401900</v>
      </c>
      <c r="M700" s="1005">
        <f t="shared" si="355"/>
        <v>8294400</v>
      </c>
      <c r="N700" s="1005">
        <f t="shared" si="356"/>
        <v>0</v>
      </c>
      <c r="O700" s="1005">
        <v>20000</v>
      </c>
      <c r="P700" s="1005">
        <v>20400</v>
      </c>
      <c r="Q700" s="1005">
        <v>20400</v>
      </c>
      <c r="R700" s="1005">
        <v>0.96960000000000002</v>
      </c>
      <c r="S700" s="1024">
        <f t="shared" si="372"/>
        <v>0.48351518026565465</v>
      </c>
      <c r="T700" s="1005">
        <v>7338600</v>
      </c>
      <c r="U700" s="1005">
        <f t="shared" si="357"/>
        <v>9106560</v>
      </c>
      <c r="V700" s="1005">
        <f t="shared" si="358"/>
        <v>0</v>
      </c>
      <c r="W700" s="1005">
        <v>20000</v>
      </c>
      <c r="X700" s="1005">
        <v>20800</v>
      </c>
      <c r="Y700" s="1005">
        <v>20800</v>
      </c>
      <c r="Z700" s="1005">
        <v>0.9718</v>
      </c>
      <c r="AA700" s="1024">
        <f t="shared" si="373"/>
        <v>0.48133012820512822</v>
      </c>
      <c r="AB700" s="1005">
        <v>7208400</v>
      </c>
      <c r="AC700" s="1005">
        <f t="shared" ref="AC700:AC706" si="381">+ROUND(24*30*X700*0.6,0)</f>
        <v>8985600</v>
      </c>
      <c r="AD700" s="1005">
        <f t="shared" si="360"/>
        <v>0</v>
      </c>
      <c r="AE700" s="1005">
        <v>20000</v>
      </c>
      <c r="AF700" s="1005">
        <v>18800</v>
      </c>
      <c r="AG700" s="1005">
        <v>18800</v>
      </c>
      <c r="AH700" s="1005">
        <v>0.97299999999999998</v>
      </c>
      <c r="AI700" s="1024">
        <f t="shared" si="374"/>
        <v>0.54111616334934798</v>
      </c>
      <c r="AJ700" s="1005">
        <v>7568700</v>
      </c>
      <c r="AK700" s="1005">
        <f t="shared" ref="AK700:AK706" si="382">+ROUND(24*31*AF700*0.6,0)</f>
        <v>8392320</v>
      </c>
      <c r="AL700" s="1005">
        <f t="shared" si="362"/>
        <v>0</v>
      </c>
      <c r="AM700" s="1005">
        <v>20000</v>
      </c>
      <c r="AN700" s="1005">
        <v>20000</v>
      </c>
      <c r="AO700" s="1005">
        <v>20000</v>
      </c>
      <c r="AP700" s="1005">
        <v>0.97360000000000002</v>
      </c>
      <c r="AQ700" s="1024">
        <f t="shared" si="375"/>
        <v>0.52741935483870972</v>
      </c>
      <c r="AR700" s="1005">
        <v>7848000</v>
      </c>
      <c r="AS700" s="1005">
        <f t="shared" ref="AS700:AS706" si="383">+ROUND(24*31*AN700*0.6,0)</f>
        <v>8928000</v>
      </c>
      <c r="AT700" s="1005">
        <f t="shared" si="364"/>
        <v>0</v>
      </c>
      <c r="AU700" s="1005">
        <v>20000</v>
      </c>
      <c r="AV700" s="1005">
        <v>20000</v>
      </c>
      <c r="AW700" s="1005">
        <v>20000</v>
      </c>
      <c r="AX700" s="1005">
        <v>0.97450000000000003</v>
      </c>
      <c r="AY700" s="1024">
        <f t="shared" si="376"/>
        <v>0.52700000000000002</v>
      </c>
      <c r="AZ700" s="1005">
        <v>7588800</v>
      </c>
      <c r="BA700" s="1005">
        <f t="shared" ref="BA700:BA706" si="384">+ROUND(24*30*AV700*0.6,0)</f>
        <v>8640000</v>
      </c>
      <c r="BB700" s="1005">
        <f t="shared" si="367"/>
        <v>0</v>
      </c>
      <c r="BC700" s="1005">
        <v>22000</v>
      </c>
      <c r="BD700" s="1005">
        <v>20000</v>
      </c>
      <c r="BE700" s="1005">
        <v>20000</v>
      </c>
      <c r="BF700" s="1005">
        <v>0.97540000000000004</v>
      </c>
      <c r="BG700" s="1024">
        <f t="shared" si="368"/>
        <v>0.53563172043010754</v>
      </c>
      <c r="BH700" s="1005">
        <v>7970200</v>
      </c>
      <c r="BI700" s="1005">
        <f t="shared" ref="BI700:BI706" si="385">+ROUND(24*31*BD700*0.6,0)</f>
        <v>8928000</v>
      </c>
      <c r="BJ700" s="1005">
        <f t="shared" si="370"/>
        <v>0</v>
      </c>
    </row>
    <row r="701" spans="1:62">
      <c r="A701" s="569" t="s">
        <v>3032</v>
      </c>
      <c r="B701" s="1004">
        <v>35</v>
      </c>
      <c r="C701" s="1005" t="s">
        <v>771</v>
      </c>
      <c r="D701" s="1005" t="s">
        <v>1340</v>
      </c>
      <c r="E701" s="1004" t="s">
        <v>1274</v>
      </c>
      <c r="F701" s="1005" t="s">
        <v>119</v>
      </c>
      <c r="G701" s="1004">
        <v>22000</v>
      </c>
      <c r="H701" s="1005">
        <v>18000</v>
      </c>
      <c r="I701" s="1005">
        <v>18000</v>
      </c>
      <c r="J701" s="1005">
        <v>0.93179999999999996</v>
      </c>
      <c r="K701" s="1024">
        <f t="shared" si="371"/>
        <v>0.2905740740740741</v>
      </c>
      <c r="L701" s="1005">
        <v>3765840</v>
      </c>
      <c r="M701" s="1005">
        <f t="shared" si="355"/>
        <v>7776000</v>
      </c>
      <c r="N701" s="1005">
        <f t="shared" si="356"/>
        <v>0</v>
      </c>
      <c r="O701" s="1005">
        <v>22000</v>
      </c>
      <c r="P701" s="1005">
        <v>19440</v>
      </c>
      <c r="Q701" s="1005">
        <v>19440</v>
      </c>
      <c r="R701" s="1005">
        <v>0.98760000000000003</v>
      </c>
      <c r="S701" s="1024">
        <f t="shared" si="372"/>
        <v>0.29598101685915307</v>
      </c>
      <c r="T701" s="1005">
        <v>4280880</v>
      </c>
      <c r="U701" s="1005">
        <f t="shared" si="357"/>
        <v>8678016</v>
      </c>
      <c r="V701" s="1005">
        <f t="shared" si="358"/>
        <v>0</v>
      </c>
      <c r="W701" s="1005">
        <v>22000</v>
      </c>
      <c r="X701" s="1005">
        <v>22320</v>
      </c>
      <c r="Y701" s="1005">
        <v>22320</v>
      </c>
      <c r="Z701" s="1005">
        <v>0.99250000000000005</v>
      </c>
      <c r="AA701" s="1024">
        <f t="shared" si="373"/>
        <v>0.25132915173237752</v>
      </c>
      <c r="AB701" s="1005">
        <v>4038960</v>
      </c>
      <c r="AC701" s="1005">
        <f t="shared" si="381"/>
        <v>9642240</v>
      </c>
      <c r="AD701" s="1005">
        <f t="shared" si="360"/>
        <v>0</v>
      </c>
      <c r="AE701" s="1005">
        <v>22000</v>
      </c>
      <c r="AF701" s="1005">
        <v>20592</v>
      </c>
      <c r="AG701" s="1005">
        <v>20592</v>
      </c>
      <c r="AH701" s="1005">
        <v>0.98809999999999998</v>
      </c>
      <c r="AI701" s="1024">
        <f t="shared" si="374"/>
        <v>0.30354725919242048</v>
      </c>
      <c r="AJ701" s="1005">
        <v>4650480</v>
      </c>
      <c r="AK701" s="1005">
        <f t="shared" si="382"/>
        <v>9192269</v>
      </c>
      <c r="AL701" s="1005">
        <f t="shared" si="362"/>
        <v>0</v>
      </c>
      <c r="AM701" s="1005">
        <v>22000</v>
      </c>
      <c r="AN701" s="1005">
        <v>22848</v>
      </c>
      <c r="AO701" s="1005">
        <v>22848</v>
      </c>
      <c r="AP701" s="1005">
        <v>0.98519999999999996</v>
      </c>
      <c r="AQ701" s="1024">
        <f t="shared" si="375"/>
        <v>0.30688081684286617</v>
      </c>
      <c r="AR701" s="1005">
        <v>5216640</v>
      </c>
      <c r="AS701" s="1005">
        <f t="shared" si="383"/>
        <v>10199347</v>
      </c>
      <c r="AT701" s="1005">
        <f t="shared" si="364"/>
        <v>0</v>
      </c>
      <c r="AU701" s="1005">
        <v>22000</v>
      </c>
      <c r="AV701" s="1005">
        <v>21888</v>
      </c>
      <c r="AW701" s="1005">
        <v>21888</v>
      </c>
      <c r="AX701" s="1005">
        <v>0.98480000000000001</v>
      </c>
      <c r="AY701" s="1024">
        <f t="shared" si="376"/>
        <v>0.31307870370370372</v>
      </c>
      <c r="AZ701" s="1005">
        <v>4933920</v>
      </c>
      <c r="BA701" s="1005">
        <f t="shared" si="384"/>
        <v>9455616</v>
      </c>
      <c r="BB701" s="1005">
        <f t="shared" si="367"/>
        <v>0</v>
      </c>
      <c r="BC701" s="1005">
        <v>22000</v>
      </c>
      <c r="BD701" s="1005">
        <v>22704</v>
      </c>
      <c r="BE701" s="1005">
        <v>22704</v>
      </c>
      <c r="BF701" s="1005">
        <v>0.98740000000000006</v>
      </c>
      <c r="BG701" s="1024">
        <f t="shared" si="368"/>
        <v>0.29837004705721887</v>
      </c>
      <c r="BH701" s="1005">
        <v>5040000</v>
      </c>
      <c r="BI701" s="1005">
        <f t="shared" si="385"/>
        <v>10135066</v>
      </c>
      <c r="BJ701" s="1005">
        <f t="shared" si="370"/>
        <v>0</v>
      </c>
    </row>
    <row r="702" spans="1:62">
      <c r="A702" s="569" t="s">
        <v>3033</v>
      </c>
      <c r="B702" s="1004">
        <v>36</v>
      </c>
      <c r="C702" s="1005" t="s">
        <v>618</v>
      </c>
      <c r="D702" s="1005" t="s">
        <v>2011</v>
      </c>
      <c r="E702" s="1004" t="s">
        <v>1274</v>
      </c>
      <c r="F702" s="1005" t="s">
        <v>119</v>
      </c>
      <c r="G702" s="1004">
        <v>22222</v>
      </c>
      <c r="H702" s="1005">
        <v>19200</v>
      </c>
      <c r="I702" s="1005">
        <v>19200</v>
      </c>
      <c r="J702" s="1005">
        <v>0.99750000000000005</v>
      </c>
      <c r="K702" s="1024">
        <f t="shared" si="371"/>
        <v>0.80617187499999998</v>
      </c>
      <c r="L702" s="1005">
        <v>11144520</v>
      </c>
      <c r="M702" s="1005">
        <f t="shared" si="355"/>
        <v>8294400</v>
      </c>
      <c r="N702" s="1005">
        <f t="shared" si="356"/>
        <v>2850120</v>
      </c>
      <c r="O702" s="1005">
        <v>22222</v>
      </c>
      <c r="P702" s="1005">
        <v>19209.599999999999</v>
      </c>
      <c r="Q702" s="1005">
        <v>19209.599999999999</v>
      </c>
      <c r="R702" s="1005">
        <v>0.99819999999999998</v>
      </c>
      <c r="S702" s="1024">
        <f t="shared" si="372"/>
        <v>0.70008678456470697</v>
      </c>
      <c r="T702" s="1005">
        <v>10005600</v>
      </c>
      <c r="U702" s="1005">
        <f t="shared" si="357"/>
        <v>8575165</v>
      </c>
      <c r="V702" s="1005">
        <f t="shared" si="358"/>
        <v>1430435</v>
      </c>
      <c r="W702" s="1005">
        <v>22222</v>
      </c>
      <c r="X702" s="1005">
        <v>16752</v>
      </c>
      <c r="Y702" s="1005">
        <v>17777.599999999999</v>
      </c>
      <c r="Z702" s="1005">
        <v>0.998</v>
      </c>
      <c r="AA702" s="1024">
        <f t="shared" si="373"/>
        <v>0.66491563196434256</v>
      </c>
      <c r="AB702" s="1005">
        <v>8019840</v>
      </c>
      <c r="AC702" s="1005">
        <f t="shared" si="381"/>
        <v>7236864</v>
      </c>
      <c r="AD702" s="1005">
        <f t="shared" si="360"/>
        <v>782976</v>
      </c>
      <c r="AE702" s="1005">
        <v>22222</v>
      </c>
      <c r="AF702" s="1005">
        <v>16742.400000000001</v>
      </c>
      <c r="AG702" s="1005">
        <v>17777.599999999999</v>
      </c>
      <c r="AH702" s="1005">
        <v>0.998</v>
      </c>
      <c r="AI702" s="1024">
        <f t="shared" si="374"/>
        <v>0.76134689133866029</v>
      </c>
      <c r="AJ702" s="1005">
        <v>9483600</v>
      </c>
      <c r="AK702" s="1005">
        <f t="shared" si="382"/>
        <v>7473807</v>
      </c>
      <c r="AL702" s="1005">
        <f t="shared" si="362"/>
        <v>2009793</v>
      </c>
      <c r="AM702" s="1005">
        <v>22222</v>
      </c>
      <c r="AN702" s="1005">
        <v>16435.2</v>
      </c>
      <c r="AO702" s="1005">
        <v>17777.599999999999</v>
      </c>
      <c r="AP702" s="1005">
        <v>0.99809999999999999</v>
      </c>
      <c r="AQ702" s="1024">
        <f t="shared" si="375"/>
        <v>0.68213150688373025</v>
      </c>
      <c r="AR702" s="1005">
        <v>8340960</v>
      </c>
      <c r="AS702" s="1005">
        <f t="shared" si="383"/>
        <v>7336673</v>
      </c>
      <c r="AT702" s="1005">
        <f t="shared" si="364"/>
        <v>1004287</v>
      </c>
      <c r="AU702" s="1005">
        <v>22222</v>
      </c>
      <c r="AV702" s="1005">
        <v>18028.8</v>
      </c>
      <c r="AW702" s="1005">
        <v>18028.8</v>
      </c>
      <c r="AX702" s="1005">
        <v>0.99819999999999998</v>
      </c>
      <c r="AY702" s="1024">
        <f t="shared" si="376"/>
        <v>0.8163974677552952</v>
      </c>
      <c r="AZ702" s="1005">
        <v>10597440</v>
      </c>
      <c r="BA702" s="1005">
        <f t="shared" si="384"/>
        <v>7788442</v>
      </c>
      <c r="BB702" s="1005">
        <f t="shared" si="367"/>
        <v>2808998</v>
      </c>
      <c r="BC702" s="1005">
        <v>22222</v>
      </c>
      <c r="BD702" s="1005">
        <v>17356.8</v>
      </c>
      <c r="BE702" s="1005">
        <v>17777.599999999999</v>
      </c>
      <c r="BF702" s="1005">
        <v>0.99839999999999995</v>
      </c>
      <c r="BG702" s="1024">
        <f t="shared" si="368"/>
        <v>0.77821130994861554</v>
      </c>
      <c r="BH702" s="1005">
        <v>10049400</v>
      </c>
      <c r="BI702" s="1005">
        <f t="shared" si="385"/>
        <v>7748076</v>
      </c>
      <c r="BJ702" s="1005">
        <f t="shared" si="370"/>
        <v>2301324</v>
      </c>
    </row>
    <row r="703" spans="1:62">
      <c r="A703" s="569" t="s">
        <v>3034</v>
      </c>
      <c r="B703" s="1004">
        <v>37</v>
      </c>
      <c r="C703" s="1005" t="s">
        <v>2197</v>
      </c>
      <c r="D703" s="1005" t="s">
        <v>2011</v>
      </c>
      <c r="E703" s="1004" t="s">
        <v>1274</v>
      </c>
      <c r="F703" s="1005" t="s">
        <v>119</v>
      </c>
      <c r="G703" s="1004">
        <v>23000</v>
      </c>
      <c r="H703" s="1005">
        <v>22800</v>
      </c>
      <c r="I703" s="1005">
        <v>22800</v>
      </c>
      <c r="J703" s="1005">
        <v>0.9859</v>
      </c>
      <c r="K703" s="1024">
        <f t="shared" si="371"/>
        <v>0.72969298245614034</v>
      </c>
      <c r="L703" s="1005">
        <v>11978640</v>
      </c>
      <c r="M703" s="1005">
        <f t="shared" si="355"/>
        <v>9849600</v>
      </c>
      <c r="N703" s="1005">
        <f t="shared" si="356"/>
        <v>2129040</v>
      </c>
      <c r="O703" s="1005">
        <v>23000</v>
      </c>
      <c r="P703" s="1005">
        <v>23568</v>
      </c>
      <c r="Q703" s="1005">
        <v>23568</v>
      </c>
      <c r="R703" s="1005">
        <v>0.98580000000000001</v>
      </c>
      <c r="S703" s="1024">
        <f t="shared" si="372"/>
        <v>0.68121345509493458</v>
      </c>
      <c r="T703" s="1005">
        <v>11944800</v>
      </c>
      <c r="U703" s="1005">
        <f t="shared" si="357"/>
        <v>10520755</v>
      </c>
      <c r="V703" s="1005">
        <f t="shared" si="358"/>
        <v>1424045</v>
      </c>
      <c r="W703" s="1005">
        <v>23000</v>
      </c>
      <c r="X703" s="1005">
        <v>22416</v>
      </c>
      <c r="Y703" s="1005">
        <v>22416</v>
      </c>
      <c r="Z703" s="1005">
        <v>0.99550000000000005</v>
      </c>
      <c r="AA703" s="1024">
        <f t="shared" si="373"/>
        <v>0.3942868189388532</v>
      </c>
      <c r="AB703" s="1005">
        <v>6363600</v>
      </c>
      <c r="AC703" s="1005">
        <f t="shared" si="381"/>
        <v>9683712</v>
      </c>
      <c r="AD703" s="1005">
        <f t="shared" si="360"/>
        <v>0</v>
      </c>
      <c r="AE703" s="1005">
        <v>23000</v>
      </c>
      <c r="AF703" s="1005">
        <v>15096</v>
      </c>
      <c r="AG703" s="1005">
        <v>18400</v>
      </c>
      <c r="AH703" s="1005">
        <v>0.997</v>
      </c>
      <c r="AI703" s="1024">
        <f t="shared" si="374"/>
        <v>0.56218694975810724</v>
      </c>
      <c r="AJ703" s="1005">
        <v>6314160</v>
      </c>
      <c r="AK703" s="1005">
        <f t="shared" si="382"/>
        <v>6738854</v>
      </c>
      <c r="AL703" s="1005">
        <f t="shared" si="362"/>
        <v>0</v>
      </c>
      <c r="AM703" s="1005">
        <v>23000</v>
      </c>
      <c r="AN703" s="1005">
        <v>15384</v>
      </c>
      <c r="AO703" s="1005">
        <v>18400</v>
      </c>
      <c r="AP703" s="1005">
        <v>0.99719999999999998</v>
      </c>
      <c r="AQ703" s="1024">
        <f t="shared" si="375"/>
        <v>0.58422659487024642</v>
      </c>
      <c r="AR703" s="1005">
        <v>6686880</v>
      </c>
      <c r="AS703" s="1005">
        <f t="shared" si="383"/>
        <v>6867418</v>
      </c>
      <c r="AT703" s="1005">
        <f t="shared" si="364"/>
        <v>0</v>
      </c>
      <c r="AU703" s="1005">
        <v>23000</v>
      </c>
      <c r="AV703" s="1005">
        <v>21120</v>
      </c>
      <c r="AW703" s="1005">
        <v>21120</v>
      </c>
      <c r="AX703" s="1005">
        <v>0.99790000000000001</v>
      </c>
      <c r="AY703" s="1024">
        <f t="shared" si="376"/>
        <v>0.32687026515151513</v>
      </c>
      <c r="AZ703" s="1005">
        <v>4970520</v>
      </c>
      <c r="BA703" s="1005">
        <f t="shared" si="384"/>
        <v>9123840</v>
      </c>
      <c r="BB703" s="1005">
        <f t="shared" si="367"/>
        <v>0</v>
      </c>
      <c r="BC703" s="1005">
        <v>23000</v>
      </c>
      <c r="BD703" s="1005">
        <v>14976</v>
      </c>
      <c r="BE703" s="1005">
        <v>18400</v>
      </c>
      <c r="BF703" s="1005">
        <v>0.99750000000000005</v>
      </c>
      <c r="BG703" s="1024">
        <f t="shared" si="368"/>
        <v>0.42327939757375244</v>
      </c>
      <c r="BH703" s="1005">
        <v>4716240</v>
      </c>
      <c r="BI703" s="1005">
        <f t="shared" si="385"/>
        <v>6685286</v>
      </c>
      <c r="BJ703" s="1005">
        <f t="shared" si="370"/>
        <v>0</v>
      </c>
    </row>
    <row r="704" spans="1:62">
      <c r="A704" s="569" t="s">
        <v>3035</v>
      </c>
      <c r="B704" s="1004">
        <v>38</v>
      </c>
      <c r="C704" s="1005" t="s">
        <v>2196</v>
      </c>
      <c r="D704" s="1005" t="s">
        <v>2011</v>
      </c>
      <c r="E704" s="1004" t="s">
        <v>1274</v>
      </c>
      <c r="F704" s="1005" t="s">
        <v>119</v>
      </c>
      <c r="G704" s="1004"/>
      <c r="H704" s="1005"/>
      <c r="I704" s="1005"/>
      <c r="J704" s="1005"/>
      <c r="K704" s="1024">
        <v>0</v>
      </c>
      <c r="L704" s="1005"/>
      <c r="M704" s="1005">
        <f t="shared" si="355"/>
        <v>0</v>
      </c>
      <c r="N704" s="1005">
        <f t="shared" si="356"/>
        <v>0</v>
      </c>
      <c r="O704" s="1005"/>
      <c r="P704" s="1005"/>
      <c r="Q704" s="1005"/>
      <c r="R704" s="1005"/>
      <c r="S704" s="1024">
        <v>0</v>
      </c>
      <c r="T704" s="1005"/>
      <c r="U704" s="1005">
        <f t="shared" si="357"/>
        <v>0</v>
      </c>
      <c r="V704" s="1005">
        <f t="shared" si="358"/>
        <v>0</v>
      </c>
      <c r="W704" s="1005"/>
      <c r="X704" s="1005"/>
      <c r="Y704" s="1005"/>
      <c r="Z704" s="1005"/>
      <c r="AA704" s="1024">
        <v>0</v>
      </c>
      <c r="AB704" s="1005"/>
      <c r="AC704" s="1005">
        <f t="shared" si="381"/>
        <v>0</v>
      </c>
      <c r="AD704" s="1005">
        <f t="shared" si="360"/>
        <v>0</v>
      </c>
      <c r="AE704" s="1005"/>
      <c r="AF704" s="1005"/>
      <c r="AG704" s="1005"/>
      <c r="AH704" s="1005"/>
      <c r="AI704" s="1024">
        <v>0</v>
      </c>
      <c r="AJ704" s="1005"/>
      <c r="AK704" s="1005">
        <f t="shared" si="382"/>
        <v>0</v>
      </c>
      <c r="AL704" s="1005">
        <f t="shared" si="362"/>
        <v>0</v>
      </c>
      <c r="AM704" s="1005"/>
      <c r="AN704" s="1005"/>
      <c r="AO704" s="1005"/>
      <c r="AP704" s="1005"/>
      <c r="AQ704" s="1024">
        <v>0</v>
      </c>
      <c r="AR704" s="1005"/>
      <c r="AS704" s="1005">
        <f t="shared" si="383"/>
        <v>0</v>
      </c>
      <c r="AT704" s="1005">
        <f t="shared" si="364"/>
        <v>0</v>
      </c>
      <c r="AU704" s="1005">
        <v>25000</v>
      </c>
      <c r="AV704" s="1005">
        <v>5100</v>
      </c>
      <c r="AW704" s="1005">
        <v>20000</v>
      </c>
      <c r="AX704" s="1005">
        <v>0.97419999999999995</v>
      </c>
      <c r="AY704" s="1024">
        <f t="shared" si="376"/>
        <v>0.19665032679738562</v>
      </c>
      <c r="AZ704" s="1005">
        <v>722100</v>
      </c>
      <c r="BA704" s="1005">
        <f t="shared" si="384"/>
        <v>2203200</v>
      </c>
      <c r="BB704" s="1005">
        <f t="shared" si="367"/>
        <v>0</v>
      </c>
      <c r="BC704" s="1005">
        <v>50000</v>
      </c>
      <c r="BD704" s="1005">
        <v>32736</v>
      </c>
      <c r="BE704" s="1005">
        <v>40000</v>
      </c>
      <c r="BF704" s="1005">
        <v>0.90580000000000005</v>
      </c>
      <c r="BG704" s="1024">
        <f t="shared" si="368"/>
        <v>0.25254578169835712</v>
      </c>
      <c r="BH704" s="1005">
        <v>6150900</v>
      </c>
      <c r="BI704" s="1005">
        <f t="shared" si="385"/>
        <v>14613350</v>
      </c>
      <c r="BJ704" s="1005">
        <f t="shared" si="370"/>
        <v>0</v>
      </c>
    </row>
    <row r="705" spans="1:62">
      <c r="A705" s="569" t="s">
        <v>3036</v>
      </c>
      <c r="B705" s="1004">
        <v>39</v>
      </c>
      <c r="C705" s="1005" t="s">
        <v>694</v>
      </c>
      <c r="D705" s="1005" t="s">
        <v>2011</v>
      </c>
      <c r="E705" s="1004" t="s">
        <v>1274</v>
      </c>
      <c r="F705" s="1005" t="s">
        <v>119</v>
      </c>
      <c r="G705" s="1004">
        <v>55000</v>
      </c>
      <c r="H705" s="1005">
        <v>504</v>
      </c>
      <c r="I705" s="1005">
        <v>44000</v>
      </c>
      <c r="J705" s="1005">
        <v>1</v>
      </c>
      <c r="K705" s="1024">
        <f>+(L705/(24*30*H705))</f>
        <v>0.41914682539682541</v>
      </c>
      <c r="L705" s="1005">
        <v>152100</v>
      </c>
      <c r="M705" s="1005">
        <f t="shared" si="355"/>
        <v>217728</v>
      </c>
      <c r="N705" s="1005">
        <f t="shared" si="356"/>
        <v>0</v>
      </c>
      <c r="O705" s="1005">
        <v>55000</v>
      </c>
      <c r="P705" s="1005">
        <v>648</v>
      </c>
      <c r="Q705" s="1005">
        <v>44000</v>
      </c>
      <c r="R705" s="1005">
        <v>0.99890000000000001</v>
      </c>
      <c r="S705" s="1024">
        <f>+(T705/(24*31*P705))</f>
        <v>0.60359418558343292</v>
      </c>
      <c r="T705" s="1005">
        <v>291000</v>
      </c>
      <c r="U705" s="1005">
        <f t="shared" si="357"/>
        <v>289267</v>
      </c>
      <c r="V705" s="1005">
        <f t="shared" si="358"/>
        <v>1733</v>
      </c>
      <c r="W705" s="1005">
        <v>55000</v>
      </c>
      <c r="X705" s="1005">
        <v>9648</v>
      </c>
      <c r="Y705" s="1005">
        <v>44000</v>
      </c>
      <c r="Z705" s="1005">
        <v>0.9627</v>
      </c>
      <c r="AA705" s="1024">
        <f>+(AB705/(24*30*X705))</f>
        <v>0.15072208402432283</v>
      </c>
      <c r="AB705" s="1005">
        <v>1047000</v>
      </c>
      <c r="AC705" s="1005">
        <f t="shared" si="381"/>
        <v>4167936</v>
      </c>
      <c r="AD705" s="1005">
        <f t="shared" si="360"/>
        <v>0</v>
      </c>
      <c r="AE705" s="1005">
        <v>55000</v>
      </c>
      <c r="AF705" s="1005">
        <v>10392</v>
      </c>
      <c r="AG705" s="1005">
        <v>44000</v>
      </c>
      <c r="AH705" s="1005">
        <v>0.95150000000000001</v>
      </c>
      <c r="AI705" s="1024">
        <f>+(AJ705/(24*31*AF705))</f>
        <v>0.7994285306315031</v>
      </c>
      <c r="AJ705" s="1005">
        <v>6180900</v>
      </c>
      <c r="AK705" s="1005">
        <f t="shared" si="382"/>
        <v>4638989</v>
      </c>
      <c r="AL705" s="1005">
        <f t="shared" si="362"/>
        <v>1541911</v>
      </c>
      <c r="AM705" s="1005">
        <v>55000</v>
      </c>
      <c r="AN705" s="1005">
        <v>20688</v>
      </c>
      <c r="AO705" s="1005">
        <v>44000</v>
      </c>
      <c r="AP705" s="1005">
        <v>0.96630000000000005</v>
      </c>
      <c r="AQ705" s="1024">
        <f>+(AR705/(24*31*AN705))</f>
        <v>0.72299197914327773</v>
      </c>
      <c r="AR705" s="1005">
        <v>11128200</v>
      </c>
      <c r="AS705" s="1005">
        <f t="shared" si="383"/>
        <v>9235123</v>
      </c>
      <c r="AT705" s="1005">
        <f t="shared" si="364"/>
        <v>1893077</v>
      </c>
      <c r="AU705" s="1005">
        <v>55000</v>
      </c>
      <c r="AV705" s="1005">
        <v>27984</v>
      </c>
      <c r="AW705" s="1005">
        <v>44000</v>
      </c>
      <c r="AX705" s="1005">
        <v>0.97319999999999995</v>
      </c>
      <c r="AY705" s="1024">
        <f t="shared" si="376"/>
        <v>0.70613267105012389</v>
      </c>
      <c r="AZ705" s="1005">
        <v>14227500</v>
      </c>
      <c r="BA705" s="1005">
        <f t="shared" si="384"/>
        <v>12089088</v>
      </c>
      <c r="BB705" s="1005">
        <f t="shared" si="367"/>
        <v>2138412</v>
      </c>
      <c r="BC705" s="1005">
        <v>55000</v>
      </c>
      <c r="BD705" s="1005">
        <v>29520</v>
      </c>
      <c r="BE705" s="1005">
        <v>44000</v>
      </c>
      <c r="BF705" s="1005">
        <v>0.97009999999999996</v>
      </c>
      <c r="BG705" s="1024">
        <f t="shared" si="368"/>
        <v>0.83385239094326424</v>
      </c>
      <c r="BH705" s="1005">
        <v>18313800</v>
      </c>
      <c r="BI705" s="1005">
        <f t="shared" si="385"/>
        <v>13177728</v>
      </c>
      <c r="BJ705" s="1005">
        <f t="shared" si="370"/>
        <v>5136072</v>
      </c>
    </row>
    <row r="706" spans="1:62">
      <c r="A706" s="569" t="s">
        <v>3037</v>
      </c>
      <c r="B706" s="1004">
        <v>40</v>
      </c>
      <c r="C706" s="1005" t="s">
        <v>1278</v>
      </c>
      <c r="D706" s="1005" t="s">
        <v>2011</v>
      </c>
      <c r="E706" s="1004" t="s">
        <v>1274</v>
      </c>
      <c r="F706" s="1005" t="s">
        <v>119</v>
      </c>
      <c r="G706" s="1004">
        <v>110000</v>
      </c>
      <c r="H706" s="1005">
        <v>96415</v>
      </c>
      <c r="I706" s="1005">
        <v>96415</v>
      </c>
      <c r="J706" s="1005">
        <v>1</v>
      </c>
      <c r="K706" s="1024">
        <f>+(L706/(24*30*H706))</f>
        <v>0.25117772130892496</v>
      </c>
      <c r="L706" s="1005">
        <v>17436456</v>
      </c>
      <c r="M706" s="1005">
        <f t="shared" si="355"/>
        <v>41651280</v>
      </c>
      <c r="N706" s="1005">
        <f t="shared" si="356"/>
        <v>0</v>
      </c>
      <c r="O706" s="1005">
        <v>110000</v>
      </c>
      <c r="P706" s="1005">
        <v>96350</v>
      </c>
      <c r="Q706" s="1005">
        <v>96350</v>
      </c>
      <c r="R706" s="1005">
        <v>1.0004999999999999</v>
      </c>
      <c r="S706" s="1024">
        <f>+(T706/(24*31*P706))</f>
        <v>0.20370310695214022</v>
      </c>
      <c r="T706" s="1005">
        <v>14602335</v>
      </c>
      <c r="U706" s="1005">
        <f t="shared" si="357"/>
        <v>43010640</v>
      </c>
      <c r="V706" s="1005">
        <f t="shared" si="358"/>
        <v>0</v>
      </c>
      <c r="W706" s="1005">
        <v>110000</v>
      </c>
      <c r="X706" s="1005">
        <v>90105</v>
      </c>
      <c r="Y706" s="1005">
        <v>90105</v>
      </c>
      <c r="Z706" s="1005">
        <v>1</v>
      </c>
      <c r="AA706" s="1024">
        <f>+(AB706/(24*30*X706))</f>
        <v>0.30211615769256855</v>
      </c>
      <c r="AB706" s="1005">
        <v>19599967</v>
      </c>
      <c r="AC706" s="1005">
        <f t="shared" si="381"/>
        <v>38925360</v>
      </c>
      <c r="AD706" s="1005">
        <f t="shared" si="360"/>
        <v>0</v>
      </c>
      <c r="AE706" s="1005">
        <v>110000</v>
      </c>
      <c r="AF706" s="1005">
        <v>86175</v>
      </c>
      <c r="AG706" s="1005">
        <v>88000</v>
      </c>
      <c r="AH706" s="1005">
        <v>1</v>
      </c>
      <c r="AI706" s="1024">
        <f>+(AJ706/(24*31*AF706))</f>
        <v>0.22488704530353651</v>
      </c>
      <c r="AJ706" s="1005">
        <v>14418453</v>
      </c>
      <c r="AK706" s="1005">
        <f t="shared" si="382"/>
        <v>38468520</v>
      </c>
      <c r="AL706" s="1005">
        <f t="shared" si="362"/>
        <v>0</v>
      </c>
      <c r="AM706" s="1005">
        <v>110000</v>
      </c>
      <c r="AN706" s="1005">
        <v>96250</v>
      </c>
      <c r="AO706" s="1005">
        <v>96250</v>
      </c>
      <c r="AP706" s="1005">
        <v>1</v>
      </c>
      <c r="AQ706" s="1024">
        <f>+(AR706/(24*31*AN706))</f>
        <v>0.27160273704789833</v>
      </c>
      <c r="AR706" s="1005">
        <v>19449472</v>
      </c>
      <c r="AS706" s="1005">
        <f t="shared" si="383"/>
        <v>42966000</v>
      </c>
      <c r="AT706" s="1005">
        <f t="shared" si="364"/>
        <v>0</v>
      </c>
      <c r="AU706" s="1005">
        <v>110000</v>
      </c>
      <c r="AV706" s="1005">
        <v>86175</v>
      </c>
      <c r="AW706" s="1005">
        <v>88000</v>
      </c>
      <c r="AX706" s="1005">
        <v>1</v>
      </c>
      <c r="AY706" s="1024">
        <f t="shared" si="376"/>
        <v>0.22519334042484609</v>
      </c>
      <c r="AZ706" s="1005">
        <v>13972346</v>
      </c>
      <c r="BA706" s="1005">
        <f t="shared" si="384"/>
        <v>37227600</v>
      </c>
      <c r="BB706" s="1005">
        <f t="shared" si="367"/>
        <v>0</v>
      </c>
      <c r="BC706" s="1005">
        <v>110000</v>
      </c>
      <c r="BD706" s="1005">
        <v>98100</v>
      </c>
      <c r="BE706" s="1005">
        <v>98100</v>
      </c>
      <c r="BF706" s="1005">
        <v>1</v>
      </c>
      <c r="BG706" s="1024">
        <f t="shared" si="368"/>
        <v>0.26005446220117723</v>
      </c>
      <c r="BH706" s="1005">
        <v>18980439</v>
      </c>
      <c r="BI706" s="1005">
        <f t="shared" si="385"/>
        <v>43791840</v>
      </c>
      <c r="BJ706" s="1005">
        <f t="shared" si="370"/>
        <v>0</v>
      </c>
    </row>
    <row r="707" spans="1:62" s="811" customFormat="1" ht="15">
      <c r="B707" s="1007">
        <f>+B706</f>
        <v>40</v>
      </c>
      <c r="C707" s="1008" t="s">
        <v>1343</v>
      </c>
      <c r="D707" s="1009"/>
      <c r="E707" s="1007"/>
      <c r="F707" s="1009"/>
      <c r="G707" s="1007">
        <f>SUM(G667:G706)</f>
        <v>622633</v>
      </c>
      <c r="H707" s="1009">
        <f>SUM(H667:H706)</f>
        <v>572958.32000000007</v>
      </c>
      <c r="I707" s="1009">
        <f>SUM(I667:I706)</f>
        <v>626918.72</v>
      </c>
      <c r="J707" s="1009">
        <f>+ROUND(AVERAGE(J667:J706),4)</f>
        <v>0.97030000000000005</v>
      </c>
      <c r="K707" s="1010">
        <f>+(L707/(24*30*H707))</f>
        <v>0.41581898284212593</v>
      </c>
      <c r="L707" s="1009">
        <f t="shared" ref="L707:Q707" si="386">SUM(L667:L706)</f>
        <v>171537801</v>
      </c>
      <c r="M707" s="1009">
        <f t="shared" si="386"/>
        <v>247517995</v>
      </c>
      <c r="N707" s="1009">
        <f t="shared" si="386"/>
        <v>14890402</v>
      </c>
      <c r="O707" s="1009">
        <f t="shared" si="386"/>
        <v>631133</v>
      </c>
      <c r="P707" s="1009">
        <f t="shared" si="386"/>
        <v>518144.45999999996</v>
      </c>
      <c r="Q707" s="1009">
        <f t="shared" si="386"/>
        <v>584282.5</v>
      </c>
      <c r="R707" s="1009">
        <f>+ROUND(AVERAGE(R667:R706),4)</f>
        <v>0.94159999999999999</v>
      </c>
      <c r="S707" s="1010">
        <f>+(T707/(24*31*P707))</f>
        <v>0.46020067733931369</v>
      </c>
      <c r="T707" s="1009">
        <f t="shared" ref="T707:Y707" si="387">SUM(T667:T706)</f>
        <v>177407121</v>
      </c>
      <c r="U707" s="1009">
        <f t="shared" si="387"/>
        <v>231299686</v>
      </c>
      <c r="V707" s="1009">
        <f t="shared" si="387"/>
        <v>14827330</v>
      </c>
      <c r="W707" s="1009">
        <f t="shared" si="387"/>
        <v>631133</v>
      </c>
      <c r="X707" s="1009">
        <f t="shared" si="387"/>
        <v>569831.12</v>
      </c>
      <c r="Y707" s="1009">
        <f t="shared" si="387"/>
        <v>566074.17999999993</v>
      </c>
      <c r="Z707" s="1009">
        <f>+ROUND(AVERAGE(Z667:Z706),4)</f>
        <v>0.97670000000000001</v>
      </c>
      <c r="AA707" s="1010">
        <f>+(AB707/(24*30*X707))</f>
        <v>0.5015802947215503</v>
      </c>
      <c r="AB707" s="1009">
        <f t="shared" ref="AB707:AG707" si="388">SUM(AB667:AB706)</f>
        <v>205787564</v>
      </c>
      <c r="AC707" s="1009">
        <f t="shared" si="388"/>
        <v>224718072</v>
      </c>
      <c r="AD707" s="1009">
        <f t="shared" si="388"/>
        <v>49665032</v>
      </c>
      <c r="AE707" s="1009">
        <f t="shared" si="388"/>
        <v>631133</v>
      </c>
      <c r="AF707" s="1009">
        <f t="shared" si="388"/>
        <v>522761.9</v>
      </c>
      <c r="AG707" s="1009">
        <f t="shared" si="388"/>
        <v>555032.30000000005</v>
      </c>
      <c r="AH707" s="1009">
        <f>+ROUND(AVERAGE(AH667:AH706),4)</f>
        <v>0.98050000000000004</v>
      </c>
      <c r="AI707" s="1010">
        <f>+(AJ707/(24*31*AF707))</f>
        <v>0.49369033199960044</v>
      </c>
      <c r="AJ707" s="1009">
        <f t="shared" ref="AJ707:AO707" si="389">SUM(AJ667:AJ706)</f>
        <v>192013377</v>
      </c>
      <c r="AK707" s="1009">
        <f t="shared" si="389"/>
        <v>216156029</v>
      </c>
      <c r="AL707" s="1009">
        <f t="shared" si="389"/>
        <v>40032496</v>
      </c>
      <c r="AM707" s="1009">
        <f t="shared" si="389"/>
        <v>631133</v>
      </c>
      <c r="AN707" s="1009">
        <f t="shared" si="389"/>
        <v>598772.97</v>
      </c>
      <c r="AO707" s="1009">
        <f t="shared" si="389"/>
        <v>576947.79999999993</v>
      </c>
      <c r="AP707" s="1009">
        <f>+ROUND(AVERAGE(AP667:AP706),4)</f>
        <v>0.97470000000000001</v>
      </c>
      <c r="AQ707" s="1010">
        <f>+(AR707/(24*31*AN707))</f>
        <v>0.49644922630387278</v>
      </c>
      <c r="AR707" s="1009">
        <f t="shared" ref="AR707:AW707" si="390">SUM(AR667:AR706)</f>
        <v>221161721</v>
      </c>
      <c r="AS707" s="1009">
        <f t="shared" si="390"/>
        <v>239386017</v>
      </c>
      <c r="AT707" s="1009">
        <f t="shared" si="390"/>
        <v>42133361</v>
      </c>
      <c r="AU707" s="1009">
        <f t="shared" si="390"/>
        <v>671452</v>
      </c>
      <c r="AV707" s="1009">
        <f t="shared" si="390"/>
        <v>611293.82000000007</v>
      </c>
      <c r="AW707" s="1009">
        <f t="shared" si="390"/>
        <v>603492.65999999992</v>
      </c>
      <c r="AX707" s="1009">
        <f>+ROUND(AVERAGE(AX667:AX706),4)</f>
        <v>0.92130000000000001</v>
      </c>
      <c r="AY707" s="1010">
        <f t="shared" si="376"/>
        <v>0.50983460239572953</v>
      </c>
      <c r="AZ707" s="1009">
        <f t="shared" ref="AZ707:BE707" si="391">SUM(AZ667:AZ706)</f>
        <v>224394294</v>
      </c>
      <c r="BA707" s="1009">
        <f t="shared" si="391"/>
        <v>234933031</v>
      </c>
      <c r="BB707" s="1009">
        <f t="shared" si="391"/>
        <v>56783719</v>
      </c>
      <c r="BC707" s="1009">
        <f t="shared" si="391"/>
        <v>708452</v>
      </c>
      <c r="BD707" s="1009">
        <f t="shared" si="391"/>
        <v>651397.34000000008</v>
      </c>
      <c r="BE707" s="1009">
        <f t="shared" si="391"/>
        <v>640943.76</v>
      </c>
      <c r="BF707" s="1009">
        <f>+ROUND(AVERAGE(BF667:BF706),4)</f>
        <v>0.94710000000000005</v>
      </c>
      <c r="BG707" s="1010">
        <f t="shared" si="368"/>
        <v>0.51398379791271609</v>
      </c>
      <c r="BH707" s="1009">
        <f>SUM(BH667:BH706)</f>
        <v>249096913</v>
      </c>
      <c r="BI707" s="1009">
        <f>SUM(BI667:BI706)</f>
        <v>257840266</v>
      </c>
      <c r="BJ707" s="1009">
        <f>SUM(BJ667:BJ706)</f>
        <v>67070538</v>
      </c>
    </row>
    <row r="708" spans="1:62" s="811" customFormat="1" ht="15">
      <c r="B708" s="1007">
        <f>+B625+B665+B707</f>
        <v>696</v>
      </c>
      <c r="C708" s="1008" t="s">
        <v>133</v>
      </c>
      <c r="D708" s="1009"/>
      <c r="E708" s="1007"/>
      <c r="F708" s="1009"/>
      <c r="G708" s="1007">
        <f>+G625+G665+G707</f>
        <v>874231.32000000007</v>
      </c>
      <c r="H708" s="1009">
        <f>+H625+H665+H707</f>
        <v>728815.52</v>
      </c>
      <c r="I708" s="1009">
        <f>+I625+I665+I707</f>
        <v>858563.68400000012</v>
      </c>
      <c r="J708" s="1009">
        <f>ROUND(AVERAGE(J625,J665,J707),4)</f>
        <v>0.90700000000000003</v>
      </c>
      <c r="K708" s="1010">
        <f>+(L708/(24*30*H708))</f>
        <v>0.42660399316292152</v>
      </c>
      <c r="L708" s="1009">
        <f t="shared" ref="L708:Q708" si="392">+L625+L665+L707</f>
        <v>223859240</v>
      </c>
      <c r="M708" s="1009">
        <f t="shared" si="392"/>
        <v>314848306</v>
      </c>
      <c r="N708" s="1009">
        <f t="shared" si="392"/>
        <v>19259841</v>
      </c>
      <c r="O708" s="1009">
        <f t="shared" si="392"/>
        <v>886172.32000000007</v>
      </c>
      <c r="P708" s="1009">
        <f t="shared" si="392"/>
        <v>689701.03999999992</v>
      </c>
      <c r="Q708" s="1009">
        <f t="shared" si="392"/>
        <v>827404.68599999999</v>
      </c>
      <c r="R708" s="1009">
        <f>ROUND(AVERAGE(R625,R665,R707),4)</f>
        <v>0.90249999999999997</v>
      </c>
      <c r="S708" s="1010">
        <f>+(T708/(24*31*P708))</f>
        <v>0.45108758905318647</v>
      </c>
      <c r="T708" s="1009">
        <f t="shared" ref="T708:Y708" si="393">+T625+T665+T707</f>
        <v>231469991</v>
      </c>
      <c r="U708" s="1009">
        <f t="shared" si="393"/>
        <v>307882528</v>
      </c>
      <c r="V708" s="1009">
        <f t="shared" si="393"/>
        <v>18676091</v>
      </c>
      <c r="W708" s="1009">
        <f t="shared" si="393"/>
        <v>898282.32000000007</v>
      </c>
      <c r="X708" s="1009">
        <f t="shared" si="393"/>
        <v>735732.5</v>
      </c>
      <c r="Y708" s="1009">
        <f t="shared" si="393"/>
        <v>809774.41399999999</v>
      </c>
      <c r="Z708" s="1009">
        <f>ROUND(AVERAGE(Z625,Z665,Z707),4)</f>
        <v>0.92179999999999995</v>
      </c>
      <c r="AA708" s="1010">
        <f>+(AB708/(24*30*X708))</f>
        <v>0.48588621996898784</v>
      </c>
      <c r="AB708" s="1009">
        <f t="shared" ref="AB708:AG708" si="394">+AB625+AB665+AB707</f>
        <v>257387244</v>
      </c>
      <c r="AC708" s="1009">
        <f t="shared" si="394"/>
        <v>296387464</v>
      </c>
      <c r="AD708" s="1009">
        <f t="shared" si="394"/>
        <v>53929445</v>
      </c>
      <c r="AE708" s="1009">
        <f t="shared" si="394"/>
        <v>900017.32000000007</v>
      </c>
      <c r="AF708" s="1009">
        <f t="shared" si="394"/>
        <v>692258.95</v>
      </c>
      <c r="AG708" s="1009">
        <f t="shared" si="394"/>
        <v>802462.71400000004</v>
      </c>
      <c r="AH708" s="1009">
        <f>ROUND(AVERAGE(AH625,AH665,AH707),4)</f>
        <v>0.90810000000000002</v>
      </c>
      <c r="AI708" s="1010">
        <f>+(AJ708/(24*31*AF708))</f>
        <v>0.47184190189219294</v>
      </c>
      <c r="AJ708" s="1009">
        <f t="shared" ref="AJ708:AO708" si="395">+AJ625+AJ665+AJ707</f>
        <v>243017764</v>
      </c>
      <c r="AK708" s="1009">
        <f t="shared" si="395"/>
        <v>291819522</v>
      </c>
      <c r="AL708" s="1009">
        <f t="shared" si="395"/>
        <v>43339902</v>
      </c>
      <c r="AM708" s="1009">
        <f t="shared" si="395"/>
        <v>900994.32000000007</v>
      </c>
      <c r="AN708" s="1009">
        <f t="shared" si="395"/>
        <v>754013.11999999988</v>
      </c>
      <c r="AO708" s="1009">
        <f t="shared" si="395"/>
        <v>815696.18399999989</v>
      </c>
      <c r="AP708" s="1009">
        <f>ROUND(AVERAGE(AP625,AP665,AP707),4)</f>
        <v>0.89349999999999996</v>
      </c>
      <c r="AQ708" s="1010">
        <f>+(AR708/(24*31*AN708))</f>
        <v>0.47715342968642144</v>
      </c>
      <c r="AR708" s="1009">
        <f t="shared" ref="AR708:AW708" si="396">+AR625+AR665+AR707</f>
        <v>267676280</v>
      </c>
      <c r="AS708" s="1009">
        <f t="shared" si="396"/>
        <v>308685223</v>
      </c>
      <c r="AT708" s="1009">
        <f t="shared" si="396"/>
        <v>45734889</v>
      </c>
      <c r="AU708" s="1009">
        <f t="shared" si="396"/>
        <v>943819.32000000007</v>
      </c>
      <c r="AV708" s="1009">
        <f t="shared" si="396"/>
        <v>771417.19000000018</v>
      </c>
      <c r="AW708" s="1009">
        <f t="shared" si="396"/>
        <v>847944.24399999995</v>
      </c>
      <c r="AX708" s="1009">
        <f>ROUND(AVERAGE(AX625,AX665,AX707),4)</f>
        <v>0.88349999999999995</v>
      </c>
      <c r="AY708" s="1010">
        <f t="shared" si="376"/>
        <v>0.48294706713036095</v>
      </c>
      <c r="AZ708" s="1009">
        <f t="shared" ref="AZ708:BE708" si="397">+AZ625+AZ665+AZ707</f>
        <v>268238642</v>
      </c>
      <c r="BA708" s="1009">
        <f t="shared" si="397"/>
        <v>304106334</v>
      </c>
      <c r="BB708" s="1009">
        <f t="shared" si="397"/>
        <v>59331699</v>
      </c>
      <c r="BC708" s="1009">
        <f t="shared" si="397"/>
        <v>978257.32000000007</v>
      </c>
      <c r="BD708" s="1009">
        <f t="shared" si="397"/>
        <v>811934.93</v>
      </c>
      <c r="BE708" s="1009">
        <f t="shared" si="397"/>
        <v>888176.86400000006</v>
      </c>
      <c r="BF708" s="1009">
        <f>ROUND(AVERAGE(BF625,BF665,BF707),4)</f>
        <v>0.88780000000000003</v>
      </c>
      <c r="BG708" s="1010">
        <f t="shared" si="368"/>
        <v>0.48738736730662541</v>
      </c>
      <c r="BH708" s="1009">
        <f>+BH625+BH665+BH707</f>
        <v>294420760</v>
      </c>
      <c r="BI708" s="1009">
        <f>+BI625+BI665+BI707</f>
        <v>329504247</v>
      </c>
      <c r="BJ708" s="1009">
        <f>+BJ625+BJ665+BJ707</f>
        <v>70459959</v>
      </c>
    </row>
  </sheetData>
  <autoFilter ref="A5:BJ708"/>
  <mergeCells count="9">
    <mergeCell ref="BC4:BJ4"/>
    <mergeCell ref="C6:D6"/>
    <mergeCell ref="C626:D626"/>
    <mergeCell ref="G4:N4"/>
    <mergeCell ref="O4:V4"/>
    <mergeCell ref="W4:AD4"/>
    <mergeCell ref="AE4:AL4"/>
    <mergeCell ref="AM4:AT4"/>
    <mergeCell ref="AU4:BB4"/>
  </mergeCells>
  <pageMargins left="0.15748031496062992" right="0.15748031496062992" top="0.27559055118110237" bottom="0.19685039370078741" header="0.23622047244094491" footer="0.15748031496062992"/>
  <pageSetup paperSize="9" orientation="landscape" blackAndWhite="1"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20"/>
  <sheetViews>
    <sheetView view="pageBreakPreview" zoomScaleNormal="100" zoomScaleSheetLayoutView="100" workbookViewId="0">
      <selection activeCell="M10" sqref="M10"/>
    </sheetView>
  </sheetViews>
  <sheetFormatPr defaultColWidth="14.7109375" defaultRowHeight="32.25" customHeight="1"/>
  <cols>
    <col min="1" max="1" width="18.5703125" style="589" customWidth="1"/>
    <col min="2" max="2" width="17.5703125" style="589" customWidth="1"/>
    <col min="3" max="3" width="26.28515625" style="589" customWidth="1"/>
    <col min="4" max="4" width="17.5703125" style="589" customWidth="1"/>
    <col min="5" max="5" width="25.42578125" style="589" customWidth="1"/>
    <col min="6" max="6" width="17.5703125" style="589" customWidth="1"/>
    <col min="7" max="7" width="14.7109375" style="589"/>
    <col min="8" max="9" width="17" style="589" hidden="1" customWidth="1"/>
    <col min="10" max="10" width="0" style="589" hidden="1" customWidth="1"/>
    <col min="11" max="11" width="17" style="589" hidden="1" customWidth="1"/>
    <col min="12" max="16384" width="14.7109375" style="589"/>
  </cols>
  <sheetData>
    <row r="1" spans="1:13" ht="32.25" customHeight="1">
      <c r="A1" s="1788" t="s">
        <v>2021</v>
      </c>
      <c r="B1" s="1788"/>
      <c r="C1" s="1788"/>
      <c r="D1" s="1788"/>
      <c r="E1" s="656" t="s">
        <v>139</v>
      </c>
      <c r="F1" s="657" t="s">
        <v>1446</v>
      </c>
    </row>
    <row r="2" spans="1:13" ht="32.25" customHeight="1">
      <c r="A2" s="658" t="s">
        <v>1447</v>
      </c>
      <c r="B2" s="659"/>
      <c r="C2" s="659"/>
      <c r="D2" s="659"/>
      <c r="E2" s="659"/>
      <c r="F2" s="659"/>
    </row>
    <row r="3" spans="1:13" ht="32.25" customHeight="1">
      <c r="A3" s="1789" t="s">
        <v>1448</v>
      </c>
      <c r="B3" s="1789"/>
      <c r="C3" s="1789"/>
      <c r="D3" s="1789"/>
      <c r="E3" s="1789"/>
      <c r="F3" s="1789"/>
    </row>
    <row r="4" spans="1:13" ht="32.25" customHeight="1">
      <c r="A4" s="1789" t="s">
        <v>875</v>
      </c>
      <c r="B4" s="1789" t="s">
        <v>1449</v>
      </c>
      <c r="C4" s="1789" t="s">
        <v>1450</v>
      </c>
      <c r="D4" s="1789" t="s">
        <v>1451</v>
      </c>
      <c r="E4" s="1789" t="s">
        <v>1450</v>
      </c>
      <c r="F4" s="1789" t="s">
        <v>1452</v>
      </c>
    </row>
    <row r="5" spans="1:13" ht="32.25" customHeight="1">
      <c r="A5" s="1789"/>
      <c r="B5" s="1789"/>
      <c r="C5" s="1789"/>
      <c r="D5" s="1789"/>
      <c r="E5" s="1789"/>
      <c r="F5" s="1789"/>
    </row>
    <row r="6" spans="1:13" ht="1.5" customHeight="1">
      <c r="A6" s="1789"/>
      <c r="B6" s="1789"/>
      <c r="C6" s="1789"/>
      <c r="D6" s="1789"/>
      <c r="E6" s="1789"/>
      <c r="F6" s="1789"/>
    </row>
    <row r="7" spans="1:13" ht="32.25" hidden="1" customHeight="1">
      <c r="A7" s="1789"/>
      <c r="B7" s="1789"/>
      <c r="C7" s="1789"/>
      <c r="D7" s="1789"/>
      <c r="E7" s="1789"/>
      <c r="F7" s="1789"/>
    </row>
    <row r="8" spans="1:13" ht="32.25" customHeight="1">
      <c r="A8" s="1789"/>
      <c r="B8" s="984" t="s">
        <v>1850</v>
      </c>
      <c r="C8" s="1789"/>
      <c r="D8" s="984" t="s">
        <v>1850</v>
      </c>
      <c r="E8" s="1789"/>
      <c r="F8" s="984" t="s">
        <v>1850</v>
      </c>
      <c r="H8" s="589">
        <f>6.225757+6.108344+6.107901+3.38043+0.321805+0.975237+39.953108+4.994055+16.015665+16.005414+9.771171+11.797747+12.719559+13.103705+2.277617+5.224339+5.021664+1.84409+0.925153+1.704341+4.789312+19.814873+20.161145+12.453049+2.216574+8.893338+1.278348-7.541311+6.441692+6.221148+6.317281+6.639722+1.418519+0.815898</f>
        <v>254.39668999999995</v>
      </c>
      <c r="I8" s="589">
        <f>0.529234+13.990268+15.827304+1.360247+1.409484+1.361643+35.721812+0.309795+11.448257+11.154673+6.047619+0.000007+11.021661+7.052959+11.18292+4.457588+6.727656+4.946229+4.323044+0.128523+16.115334-6.006676+12.476084+18.00079+0.015201+6.201983+6.051934+6.519155+10.10965+2.751825+5.177161+5.143015+4.220695+2.858636+0.000015+0.17486+4.985131+8.830339</f>
        <v>252.62605499999992</v>
      </c>
      <c r="J8" s="589">
        <f>8.183764+12.796566+8.553924+5.422323+0.032794+0.064637+6.27332+6.315693+9.269798</f>
        <v>56.912819000000006</v>
      </c>
      <c r="K8" s="590" t="e">
        <f t="shared" ref="K8:K19" si="0">F8/B8</f>
        <v>#VALUE!</v>
      </c>
      <c r="L8" s="1030"/>
      <c r="M8" s="591"/>
    </row>
    <row r="9" spans="1:13" ht="32.25" customHeight="1">
      <c r="A9" s="818">
        <v>44470</v>
      </c>
      <c r="B9" s="816">
        <v>1051</v>
      </c>
      <c r="C9" s="1031" t="s">
        <v>3044</v>
      </c>
      <c r="D9" s="816">
        <v>582</v>
      </c>
      <c r="E9" s="817" t="s">
        <v>3045</v>
      </c>
      <c r="F9" s="816">
        <v>803</v>
      </c>
      <c r="H9" s="589">
        <f>7.248996+7.09537+6.972318+3.155944+0.463686+1.575023+42.148385+6.021456+16.67319+16.518463+10.008895+14.826593+14.886669+14.957374+2.143351+5.725471+5.506917+2.670033+0.990788+0.470762+5.655423+20.286832+20.301463+12.132737+2.17826+9.06946+1.153826-8.441457+6.849645+6.710972+6.747416+8.065417+1.586966+0.03538</f>
        <v>272.39202400000005</v>
      </c>
      <c r="I9" s="589">
        <f>9.148633+15.590631+17.960703+1.605881+1.64643+1.258442+35.299262+2.249774+11.267346+11.605427+6.230142+11.186497+7.05091+11.150401+4.988301+9.328218+0.431097+6.095131+0.110174+15.67882-5.975612+15.206901+14.313481+0.000013+7.14219+7.032011+6.088075+9.465697+2.473451+6.238801+6.18242+4.69503+4.022196+0.000281+0.053146+5.987552+10.227381</f>
        <v>273.035234</v>
      </c>
      <c r="J9" s="589">
        <f>9.660026+15.092995+9.317067+5.784593+0.028464+0.062473+7.02541+7.077529+10.404941</f>
        <v>64.453497999999996</v>
      </c>
      <c r="K9" s="590">
        <f t="shared" si="0"/>
        <v>0.764034253092293</v>
      </c>
      <c r="L9" s="1030"/>
      <c r="M9" s="591"/>
    </row>
    <row r="10" spans="1:13" ht="32.25" customHeight="1">
      <c r="A10" s="818">
        <v>44501</v>
      </c>
      <c r="B10" s="816">
        <v>927.9180466666669</v>
      </c>
      <c r="C10" s="817" t="s">
        <v>3046</v>
      </c>
      <c r="D10" s="816">
        <v>486.7956666666667</v>
      </c>
      <c r="E10" s="817" t="s">
        <v>3047</v>
      </c>
      <c r="F10" s="816">
        <v>715.03958966666642</v>
      </c>
      <c r="H10" s="589">
        <f>7.153533+7.00633+6.378545+2.544301+0.571495+1.301233+43.611517+5.80931+16.938647+16.99199+10.21904+14.824149+14.888296+14.933877+2.063714+5.7566+5.537169+16.273871+1.666972+2.900531+1.236715+0.521812+5.71774+17.826968+17.676004+10.85193+2.394632+5.268903+1.889277-8.078711+6.29114+6.169583+6.181572</f>
        <v>271.31868499999996</v>
      </c>
      <c r="I10" s="589">
        <f>8.178948+1.564808+0.0367+6.496678+17.680288+1.706811+1.755051+1.847513+36.878049+0.358367+11.611237+11.826105+5.090623+0.000003+10.609421+6.730544+10.7149+5.157546+9.323289+0.475526+6.065651+0.770487+15.79393-7.039142+14.970753+15.067112+6.36102+5.713855+7.187466+12.644443+2.929637+5.999026+5.956702+4.837819+3.804624+5.139445</f>
        <v>254.24523499999998</v>
      </c>
      <c r="J10" s="589">
        <f>9.980746+9.311935+14.538634+9.101946+5.683867+0.03041+0.05859+6.716881+6.771479+10.033816</f>
        <v>72.228304000000009</v>
      </c>
      <c r="K10" s="590">
        <f t="shared" si="0"/>
        <v>0.7705848509308364</v>
      </c>
      <c r="L10" s="1030"/>
      <c r="M10" s="591"/>
    </row>
    <row r="11" spans="1:13" ht="32.25" customHeight="1">
      <c r="A11" s="818">
        <v>44531</v>
      </c>
      <c r="B11" s="816">
        <v>870.1386666666665</v>
      </c>
      <c r="C11" s="817" t="s">
        <v>3048</v>
      </c>
      <c r="D11" s="816">
        <v>474.46322666666674</v>
      </c>
      <c r="E11" s="817" t="s">
        <v>3049</v>
      </c>
      <c r="F11" s="816">
        <v>687.76638139784961</v>
      </c>
      <c r="H11" s="589">
        <f>7.046252+6.912318+6.399823+3.777312+0.51644+1.550666+45.056527+5.767587+17.140442+17.420638+10.637139+15.842099+15.930465+15.770707+2.237525+6.550983+6.319715+16.338091+1.74918+2.62299+1.260454+0.485885+5.654614+17.188603+17.23675+10.630702+2.548854+10.267074+2.210958-8.25217+6.896103+5.427341+6.787803</f>
        <v>283.92986999999999</v>
      </c>
      <c r="I11" s="589">
        <f>7.61921+1.430435+0.037321+0.706389+18.186154+0.014858+0.017316+1.226075+38.298463+0.176045+12.315948+12.538336+3.476259+10.618941+6.612014+10.605198+5.262246+5.538211+11.54006+5.310362+0.785508+16.313154-6.916688+16.578205+15.502722+0.000017+7.43776+3.559854+7.096501+13.623847+2.932554+5.949917+5.843558+4.711076+4.330063+0.000005+0.144808+4.18091</f>
        <v>253.60361200000003</v>
      </c>
      <c r="J11" s="589">
        <f>9.616976+8.959632+14.002518+9.335688+5.938781+0.041671+0.055767+6.758088+6.814911+10.011217</f>
        <v>71.535249000000007</v>
      </c>
      <c r="K11" s="590">
        <f t="shared" si="0"/>
        <v>0.79041008950050462</v>
      </c>
      <c r="L11" s="1030"/>
      <c r="M11" s="591"/>
    </row>
    <row r="12" spans="1:13" ht="32.25" customHeight="1">
      <c r="A12" s="818">
        <v>44562</v>
      </c>
      <c r="B12" s="816">
        <v>950.81456000000003</v>
      </c>
      <c r="C12" s="817" t="s">
        <v>3050</v>
      </c>
      <c r="D12" s="816">
        <v>574</v>
      </c>
      <c r="E12" s="817" t="s">
        <v>3051</v>
      </c>
      <c r="F12" s="816">
        <v>747.44543715053794</v>
      </c>
      <c r="H12" s="589">
        <f>7.145679+7.002582+6.391942+3.500551+0.133621+1.85987+45.03337+6.072775+19.046289+19.320173+11.11861+15.017583+15.085107+15.127702+2.224837+4.921625+4.683595+3.50122+1.741012+2.037835+1.347082+0.520461+5.521152+16.871445+16.822375+9.984466+2.376608+7.076911+2.031229-8.259112+6.352393+6.330758</f>
        <v>257.94174600000002</v>
      </c>
      <c r="I12" s="589">
        <f>6.310181+7.422296+1.62536+0.036807+0.252618+19.039739+0.166004+0.180525+0.938611+38.67833+1.320317+14.062971+14.229053+10.516018+6.622935+10.541757+5.213586+6.492839+13.160124+5.361191+0.55283+15.841742-7.062626+15.274991+15.728864+0.000037+6.16454+5.956653+6.97394+11.028476+3.777842+5.603342+5.552205+4.497503+0.251781+4.253811</f>
        <v>256.56719299999997</v>
      </c>
      <c r="J12" s="589">
        <f>0.065546+4.024189+9.767414+9.078187+13.295433+8.832301+5.741184+0.029333+0.056373+6.286158+6.343016+9.303757</f>
        <v>72.822890999999998</v>
      </c>
      <c r="K12" s="590">
        <f t="shared" si="0"/>
        <v>0.78611063460212249</v>
      </c>
      <c r="L12" s="1030"/>
      <c r="M12" s="591"/>
    </row>
    <row r="13" spans="1:13" ht="32.25" customHeight="1">
      <c r="A13" s="818">
        <v>44593</v>
      </c>
      <c r="B13" s="816">
        <v>965.52059999999994</v>
      </c>
      <c r="C13" s="817" t="s">
        <v>3052</v>
      </c>
      <c r="D13" s="816">
        <v>553.76210000000003</v>
      </c>
      <c r="E13" s="817" t="s">
        <v>3053</v>
      </c>
      <c r="F13" s="816">
        <v>761.49045428571446</v>
      </c>
      <c r="H13" s="589">
        <f>7.261007+7.098574+6.136502+4.510753+0.463974+1.965941+45.994867+5.825437+20.696423+20.785089+12.737277+15.459995+15.493897+15.559543+2.356145+5.114118+4.915578+1.676196+1.946371+2.66656+1.489088+0.872041+5.535524+19.7536+19.599966+12.279211+2.277883+10.499679+3.636538-8.194919+7.232201+7.127353</f>
        <v>280.77241199999992</v>
      </c>
      <c r="I13" s="589">
        <f>7.123949+7.348916+1.424918+0.034881+0.458283+19.281851+0.502699+0.531626+0.561232+31.756678+0.085711+16.650013+16.91347+0.000001+11.902747+7.542341+11.987326+4.849265+11.145554+11.075281+5.589609+0.81806+16.308433-6.774105+13.669808+15.348169+0.000722+6.460093+6.251201+6.828524+10.618332+4.971774+5.657022+5.604623+4.324851+0.352829+4.531449+0.000001</f>
        <v>261.73813700000005</v>
      </c>
      <c r="J13" s="589">
        <f>0.091972+4.518779+9.379936+8.711904+13.66884+8.82935+5.943787+0.02867+0.061241+7.178337+7.250261+10.560547</f>
        <v>76.223624000000001</v>
      </c>
      <c r="K13" s="590">
        <f t="shared" si="0"/>
        <v>0.78868379844584824</v>
      </c>
      <c r="L13" s="1030"/>
      <c r="M13" s="591"/>
    </row>
    <row r="14" spans="1:13" ht="32.25" customHeight="1">
      <c r="A14" s="818">
        <v>44621</v>
      </c>
      <c r="B14" s="816">
        <v>1077.6785</v>
      </c>
      <c r="C14" s="817" t="s">
        <v>3054</v>
      </c>
      <c r="D14" s="816">
        <v>604.9923</v>
      </c>
      <c r="E14" s="817" t="s">
        <v>3055</v>
      </c>
      <c r="F14" s="816">
        <v>823.38884505376336</v>
      </c>
      <c r="H14" s="589">
        <f>7.202575+7.325098+5.766311+2.991472+0.163225+1.638662+45.666983+6.406055+21.963576+22.077769+13.576035+16.056903+16.10166+16.157023+2.294531+5.68816+5.728024+18.027431+1.603319+2.608735+1.84903+1.050896+5.716445+22.186565+22.181842+13.104145+2.285104+4.743264+2.633388-9.85657+7.578896+7.461841</f>
        <v>299.9783930000001</v>
      </c>
      <c r="I14" s="589">
        <f>7.458006+7.123826+1.611328+0.033014+2.420482+19.471296+0.291287+0.168555+1.453676+33.437864+0.176389+17.783217+18.099336+0.11399+12.834364+8.235383+13.017689+5.252422+11.650814+11.828898+5.585292+0.605626+14.027871-6.502582+17.314041+12.475981+0.091345+7.436671+7.215709+6.403211+9.954062+1.303042+5.983099+5.935336+3.957352+1.028711+4.469796</f>
        <v>269.746399</v>
      </c>
      <c r="J14" s="589">
        <f>0.007504+3.557756+9.036812+8.373492+13.125221+9.103761+5.6649+0.026189+0.057899+7.543218+7.757275+12.020128</f>
        <v>76.274155000000007</v>
      </c>
      <c r="K14" s="590">
        <f t="shared" si="0"/>
        <v>0.76403940976252505</v>
      </c>
      <c r="L14" s="1030"/>
      <c r="M14" s="591"/>
    </row>
    <row r="15" spans="1:13" ht="32.25" customHeight="1">
      <c r="A15" s="818">
        <v>44652</v>
      </c>
      <c r="B15" s="816">
        <v>1030</v>
      </c>
      <c r="C15" s="817" t="s">
        <v>3056</v>
      </c>
      <c r="D15" s="816">
        <v>634</v>
      </c>
      <c r="E15" s="817" t="s">
        <v>3057</v>
      </c>
      <c r="F15" s="816">
        <v>852</v>
      </c>
      <c r="H15" s="589">
        <f>7.518258+7.355669+7.010195+4.005981+0.144258+2.428365+45.054057+6.033888+22.350939+22.514209+13.835482+16.383081+16.451705+16.51413+2.297555+4.567115+4.56555+22.125188+1.542231+2.601913+1.721182+0.853362+5.57369+22.065743+22.215995+11.951007+1.920007+10.767427+2.500109-9.01845+6.844451</f>
        <v>302.69429200000002</v>
      </c>
      <c r="I15" s="589">
        <f>7.474099+7.44172+7.147413+1.378852+0.034778+3.783896+18.891349+0.162309+0.180255+2.745531+26.143914+0.213487+17.249183+17.546333+0.319142+12.871822+8.279516+13.074527+5.269071+8.028936+7.911112+3.847885+0.763291+16.241514-7.71286+17.449811+7.264974+0.000013+6.761244+7.580187+6.891934+10.728747+1.238535+5.603219+5.551154+3.928497+1.252823+4.56413</f>
        <v>258.10234299999996</v>
      </c>
      <c r="J15" s="589">
        <f>0.031092+3.583285+9.128946+8.469882+13.281422+9.419752+5.583482+0.2192+0.062818+8.233405+8.310974+12.476191</f>
        <v>78.800449</v>
      </c>
      <c r="K15" s="590">
        <f t="shared" si="0"/>
        <v>0.82718446601941753</v>
      </c>
      <c r="L15" s="1030"/>
      <c r="M15" s="591"/>
    </row>
    <row r="16" spans="1:13" ht="32.25" customHeight="1">
      <c r="A16" s="818">
        <v>44682</v>
      </c>
      <c r="B16" s="816">
        <v>1113.7442333333336</v>
      </c>
      <c r="C16" s="817" t="s">
        <v>3058</v>
      </c>
      <c r="D16" s="816">
        <v>425.55336666666676</v>
      </c>
      <c r="E16" s="817" t="s">
        <v>3059</v>
      </c>
      <c r="F16" s="816">
        <v>1000</v>
      </c>
      <c r="H16" s="589">
        <f>7.392878+7.30244+5.114722+3.6752222+0.118582+0.840044+45.908598+6.395119+22.2076+22.143023+13.755829+15.920386+16.017561+16.05697+1.933566+5.819986+5.831011+22.047958+1.446875+2.695575+1.554102+0.399008+5.760777+22.367409+22.285454+13.746958+2.558333+6.403008+1.769429-8.68077+7.509926+6.552868</f>
        <v>304.85044720000002</v>
      </c>
      <c r="I16" s="589">
        <f>7.541811+7.434319+1.724609+0.030799+9.164566+16.887439+0.8571+0.094368+2.334961+24.27411+0.034323+17.762661+18.258548+0.239391+13.018587+8.400633+13.236536+5.283989+8.531148+8.291562+4.354282+0.390122+16.328576-7.274136+15.249779+13.68319+0.000039+7.315461+7.16414+6.502988+10.044199+1.191042+4.866584+4.820583+4.223585+3.899753+4.791907</f>
        <v>260.95355399999994</v>
      </c>
      <c r="J16" s="589">
        <f>0.000217+3.407869+7.794145+7.242054+11.32021+4.865617+5.915699+0.074389+0.061857+8.973735+8.832976+13.528995</f>
        <v>72.017763000000002</v>
      </c>
      <c r="K16" s="590">
        <f t="shared" si="0"/>
        <v>0.89787221344984425</v>
      </c>
      <c r="L16" s="1030"/>
      <c r="M16" s="591"/>
    </row>
    <row r="17" spans="1:13" ht="32.25" customHeight="1">
      <c r="A17" s="818">
        <v>44713</v>
      </c>
      <c r="B17" s="816">
        <v>1152.77548</v>
      </c>
      <c r="C17" s="817" t="s">
        <v>3060</v>
      </c>
      <c r="D17" s="816">
        <v>485</v>
      </c>
      <c r="E17" s="817" t="s">
        <v>3061</v>
      </c>
      <c r="F17" s="816">
        <v>1048</v>
      </c>
      <c r="H17" s="589">
        <f>7.359883+7.204099+4.275807+4.881425+0.377519+1.329059+46.001852+5.958073+20.348908+20.433829+12.634551+15.714314+15.751142+15.811725+2.136376+6.260795+6.265774+21.303992+1.720094+2.621644+1.486565+0.555196+0.083965+5.602757+21.959709+21.874126+13.509624+2.513298+9.502571+1.988972-8.520718+6.917017</f>
        <v>295.86394299999995</v>
      </c>
      <c r="I17" s="589">
        <f>6.821754+6.883307+7.500781+1.316553+0.031956+1.637954+16.638829+8.259787+8.358031+2.893057+23.152062+1.127201+16.522833+16.892868+0.059544+12.793252+8.308067+13.137351+6.022572+7.87685+7.806389+3.933885+0.606472+15.953238-6.863753+16.140188+14.348828+0.000088+6.807208+6.676444+6.195695+9.455507+0.760376+5.310649+5.259476+3.974072+2.879087+4.625988</f>
        <v>270.104446</v>
      </c>
      <c r="J17" s="589">
        <f>0.001079+3.564942+8.05619+7.487346+11.704456+9.103517+5.698542+0.027361+0.059194+8.337103+8.435611+12.786721</f>
        <v>75.262062</v>
      </c>
      <c r="K17" s="590">
        <f t="shared" si="0"/>
        <v>0.90911024582167554</v>
      </c>
      <c r="L17" s="1030"/>
      <c r="M17" s="591"/>
    </row>
    <row r="18" spans="1:13" ht="32.25" customHeight="1">
      <c r="A18" s="818">
        <v>44743</v>
      </c>
      <c r="B18" s="816">
        <v>1119.4172533333333</v>
      </c>
      <c r="C18" s="817" t="s">
        <v>3062</v>
      </c>
      <c r="D18" s="816">
        <v>582.19683333333342</v>
      </c>
      <c r="E18" s="817" t="s">
        <v>3063</v>
      </c>
      <c r="F18" s="816">
        <v>1019</v>
      </c>
      <c r="H18" s="589">
        <f>7.661115+7.305819+6.322707+4.353978+0.094005+0.835947+44.813861+5.940591+19.684476+20.806708+12.783367+3.769953+16.487332+16.548284+16.596335+1.94984+6.563698+6.576637+2.399113+1.762406+2.248559+1.479643+0.406737+0.255672+5.457325+22.784152+22.632651+12.91621+2.518146+9.073515+2.148973-8.433012+7.006725</f>
        <v>283.75146799999999</v>
      </c>
      <c r="I18" s="589">
        <f>6.934911+6.922707+7.222037+1.788573+0.03235+3.61359+16.9388+0.371461+0.366862+2.576802+24.312051+0.069321+17.666683+17.9177719+0.000002+12.891927+8.21268+12.970978+4.957623+8.110341+8.193269+4.164585+0.492256+15.732797-5.850645+14.722303+10.265612+0.00005+6.323192+6.21814+2.868397+4.481513+0.571263+5.546275+5.49299+3.856998+5.3122+4.464867</f>
        <v>246.73353290000003</v>
      </c>
      <c r="J18" s="589">
        <f>0.016905+3.77748+7.982663+7.417186+11.594798+9.592426+6.01663+0.188898+0.063332+8.278496+8.296448+13.043746</f>
        <v>76.269007999999999</v>
      </c>
      <c r="K18" s="590">
        <f t="shared" si="0"/>
        <v>0.91029506376258107</v>
      </c>
      <c r="L18" s="1030"/>
      <c r="M18" s="591"/>
    </row>
    <row r="19" spans="1:13" ht="32.25" customHeight="1">
      <c r="A19" s="818">
        <v>44774</v>
      </c>
      <c r="B19" s="816">
        <v>1082.7023533333333</v>
      </c>
      <c r="C19" s="819" t="s">
        <v>3064</v>
      </c>
      <c r="D19" s="816">
        <v>565.72303333333343</v>
      </c>
      <c r="E19" s="817" t="s">
        <v>3065</v>
      </c>
      <c r="F19" s="816">
        <v>1004</v>
      </c>
      <c r="H19" s="589">
        <f>7.634746+7.547565+5.448347+5.411875+0.099724+1.02134+45.432322+5.63913+19.575529+20.671862+12.61969+4.341488+4.654576+16.738583+16.804755+16.821747+1.587574+6.363823+6.297546+0.506819+1.692417+2.263798+1.660712+0.759531+0.133375+5.714974+21.908889+23.139516+14.376736+2.333842+12.548307+1.769928</f>
        <v>293.52106600000002</v>
      </c>
      <c r="I19" s="589">
        <f>-9.319845+7.437742+7.356679+7.364644+7.127361+1.206571+0.035905+1.744635+18.072552+0.400467+0.412793+1.188446+20.954306+0.337582+17.892641+18.409477+13.034253+8.417759+13.285703+5.21827+7.886239+7.773496+3.941162+0.133766+15.488903-6.217104+13.856701+12.876328+0.000039+7.27958+7.120796+2.335178+3.637972+0.568056+5.883469+5.82772</f>
        <v>228.97024199999996</v>
      </c>
      <c r="J19" s="589">
        <f>3.655727+6.311337+4.609204+0.003269+3.540009+8.532571+8.767154+13.702098+9.963101+6.002386+0.028711+0.059179+8.485768+8.714521+13.329937</f>
        <v>95.704972000000012</v>
      </c>
      <c r="K19" s="590">
        <f t="shared" si="0"/>
        <v>0.92730933567195906</v>
      </c>
      <c r="L19" s="1030"/>
      <c r="M19" s="591"/>
    </row>
    <row r="20" spans="1:13" ht="32.25" customHeight="1">
      <c r="A20" s="818">
        <v>44805</v>
      </c>
      <c r="B20" s="816">
        <v>1126.0088733333332</v>
      </c>
      <c r="C20" s="817" t="s">
        <v>3066</v>
      </c>
      <c r="D20" s="816">
        <v>464.28694666666667</v>
      </c>
      <c r="E20" s="817" t="s">
        <v>3067</v>
      </c>
      <c r="F20" s="816">
        <v>920.99</v>
      </c>
    </row>
  </sheetData>
  <mergeCells count="8">
    <mergeCell ref="A1:D1"/>
    <mergeCell ref="A3:F3"/>
    <mergeCell ref="A4:A8"/>
    <mergeCell ref="B4:B7"/>
    <mergeCell ref="C4:C8"/>
    <mergeCell ref="D4:D7"/>
    <mergeCell ref="E4:E8"/>
    <mergeCell ref="F4:F7"/>
  </mergeCells>
  <pageMargins left="1.6929133858267718" right="0.70866141732283472" top="0.74803149606299213" bottom="0.74803149606299213" header="0.31496062992125984" footer="0.31496062992125984"/>
  <pageSetup paperSize="9" scale="85" orientation="landscape"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R56"/>
  <sheetViews>
    <sheetView view="pageBreakPreview" zoomScale="80" zoomScaleNormal="75" zoomScaleSheetLayoutView="80" workbookViewId="0">
      <pane xSplit="2" ySplit="8" topLeftCell="C30" activePane="bottomRight" state="frozen"/>
      <selection pane="topRight" activeCell="C1" sqref="C1"/>
      <selection pane="bottomLeft" activeCell="A9" sqref="A9"/>
      <selection pane="bottomRight" activeCell="E32" sqref="E32"/>
    </sheetView>
  </sheetViews>
  <sheetFormatPr defaultColWidth="14.7109375" defaultRowHeight="15"/>
  <cols>
    <col min="1" max="1" width="6" style="646" customWidth="1"/>
    <col min="2" max="2" width="39.85546875" style="378" customWidth="1"/>
    <col min="3" max="3" width="15.28515625" style="342" customWidth="1"/>
    <col min="4" max="4" width="13.7109375" style="342" customWidth="1"/>
    <col min="5" max="6" width="12.5703125" style="342" customWidth="1"/>
    <col min="7" max="7" width="13.140625" style="342" customWidth="1"/>
    <col min="8" max="9" width="12.5703125" style="342" customWidth="1"/>
    <col min="10" max="10" width="13.42578125" style="342" customWidth="1"/>
    <col min="11" max="11" width="16.28515625" style="342" customWidth="1"/>
    <col min="12" max="16384" width="14.7109375" style="342"/>
  </cols>
  <sheetData>
    <row r="1" spans="1:18" ht="18">
      <c r="A1" s="339"/>
      <c r="B1" s="340" t="s">
        <v>1947</v>
      </c>
      <c r="C1" s="341"/>
      <c r="D1" s="341"/>
      <c r="E1" s="341"/>
      <c r="F1" s="341"/>
      <c r="G1" s="341"/>
      <c r="H1" s="341"/>
      <c r="I1" s="312" t="s">
        <v>139</v>
      </c>
      <c r="J1" s="332" t="s">
        <v>1133</v>
      </c>
    </row>
    <row r="2" spans="1:18" ht="18">
      <c r="A2" s="339"/>
      <c r="B2" s="342"/>
      <c r="C2" s="343"/>
      <c r="D2" s="343"/>
      <c r="E2" s="343"/>
      <c r="F2" s="343"/>
      <c r="G2" s="343"/>
      <c r="H2" s="343"/>
      <c r="I2" s="343"/>
      <c r="J2" s="341"/>
    </row>
    <row r="3" spans="1:18" ht="21.75" customHeight="1">
      <c r="A3" s="1570" t="s">
        <v>2183</v>
      </c>
      <c r="B3" s="1570"/>
      <c r="C3" s="1570"/>
      <c r="D3" s="1570"/>
      <c r="E3" s="1570"/>
      <c r="F3" s="1570"/>
      <c r="G3" s="1570"/>
      <c r="H3" s="1570"/>
      <c r="I3" s="1570"/>
      <c r="J3" s="1570"/>
    </row>
    <row r="4" spans="1:18" ht="18">
      <c r="A4" s="339"/>
      <c r="B4" s="345" t="s">
        <v>600</v>
      </c>
      <c r="C4" s="343"/>
      <c r="D4" s="343"/>
      <c r="E4" s="343"/>
      <c r="F4" s="343"/>
      <c r="G4" s="343"/>
      <c r="H4" s="343"/>
      <c r="I4" s="343"/>
      <c r="J4" s="341"/>
    </row>
    <row r="5" spans="1:18" ht="18">
      <c r="A5" s="346" t="s">
        <v>140</v>
      </c>
      <c r="B5" s="383" t="s">
        <v>1132</v>
      </c>
      <c r="C5" s="348" t="s">
        <v>134</v>
      </c>
      <c r="D5" s="343"/>
      <c r="F5" s="343"/>
      <c r="G5" s="343"/>
      <c r="H5" s="343"/>
      <c r="I5" s="343"/>
      <c r="J5" s="341"/>
    </row>
    <row r="6" spans="1:18" ht="18">
      <c r="A6" s="339"/>
      <c r="B6" s="341"/>
      <c r="C6" s="345"/>
      <c r="D6" s="341"/>
      <c r="E6" s="1567" t="s">
        <v>135</v>
      </c>
      <c r="F6" s="1567"/>
      <c r="G6" s="1567"/>
      <c r="H6" s="341"/>
    </row>
    <row r="7" spans="1:18" ht="18" customHeight="1">
      <c r="A7" s="1561"/>
      <c r="B7" s="1562" t="s">
        <v>137</v>
      </c>
      <c r="C7" s="1562" t="s">
        <v>1125</v>
      </c>
      <c r="D7" s="1562" t="s">
        <v>1124</v>
      </c>
      <c r="E7" s="351" t="s">
        <v>1123</v>
      </c>
      <c r="F7" s="351"/>
      <c r="G7" s="351"/>
      <c r="H7" s="350"/>
      <c r="I7" s="1563" t="s">
        <v>1532</v>
      </c>
      <c r="J7" s="1564"/>
    </row>
    <row r="8" spans="1:18" s="352" customFormat="1" ht="78.75" customHeight="1">
      <c r="A8" s="1561"/>
      <c r="B8" s="1562"/>
      <c r="C8" s="1562"/>
      <c r="D8" s="1562"/>
      <c r="E8" s="731" t="s">
        <v>910</v>
      </c>
      <c r="F8" s="731" t="s">
        <v>460</v>
      </c>
      <c r="G8" s="731" t="s">
        <v>1131</v>
      </c>
      <c r="H8" s="731" t="s">
        <v>1119</v>
      </c>
      <c r="I8" s="731" t="s">
        <v>1118</v>
      </c>
      <c r="J8" s="731" t="s">
        <v>1117</v>
      </c>
      <c r="L8" s="342"/>
      <c r="M8" s="342"/>
      <c r="N8" s="342"/>
    </row>
    <row r="9" spans="1:18" ht="18">
      <c r="A9" s="730"/>
      <c r="B9" s="731" t="s">
        <v>347</v>
      </c>
      <c r="C9" s="350"/>
      <c r="D9" s="350"/>
      <c r="E9" s="350"/>
      <c r="F9" s="350"/>
      <c r="G9" s="350"/>
      <c r="H9" s="350"/>
      <c r="I9" s="384"/>
      <c r="J9" s="384"/>
    </row>
    <row r="10" spans="1:18" ht="22.5" customHeight="1">
      <c r="A10" s="730">
        <v>1</v>
      </c>
      <c r="B10" s="354" t="s">
        <v>348</v>
      </c>
      <c r="C10" s="350">
        <v>20950</v>
      </c>
      <c r="D10" s="350">
        <v>20950</v>
      </c>
      <c r="E10" s="356">
        <v>17.332000000000001</v>
      </c>
      <c r="F10" s="356">
        <v>12.021000000000001</v>
      </c>
      <c r="G10" s="356">
        <v>4.234</v>
      </c>
      <c r="H10" s="351">
        <v>33.587000000000003</v>
      </c>
      <c r="I10" s="358">
        <v>2251.2600000000002</v>
      </c>
      <c r="J10" s="358">
        <v>1826.26</v>
      </c>
      <c r="K10" s="359"/>
      <c r="L10" s="360"/>
      <c r="M10" s="361"/>
      <c r="N10" s="362"/>
      <c r="O10" s="362"/>
      <c r="P10" s="341"/>
      <c r="Q10" s="363"/>
      <c r="R10" s="363"/>
    </row>
    <row r="11" spans="1:18" ht="22.5" customHeight="1">
      <c r="A11" s="730">
        <v>2</v>
      </c>
      <c r="B11" s="354" t="s">
        <v>349</v>
      </c>
      <c r="C11" s="350">
        <v>4940</v>
      </c>
      <c r="D11" s="350">
        <v>9880</v>
      </c>
      <c r="E11" s="356">
        <v>3.8970000000000002</v>
      </c>
      <c r="F11" s="356">
        <v>8.4529999999999994</v>
      </c>
      <c r="G11" s="356">
        <v>3.21</v>
      </c>
      <c r="H11" s="351">
        <v>15.559999999999999</v>
      </c>
      <c r="I11" s="358">
        <v>1091.1600000000001</v>
      </c>
      <c r="J11" s="358">
        <v>894.57</v>
      </c>
      <c r="K11" s="359"/>
      <c r="L11" s="360"/>
      <c r="M11" s="361"/>
      <c r="N11" s="362"/>
      <c r="O11" s="362"/>
      <c r="P11" s="341"/>
      <c r="Q11" s="363"/>
      <c r="R11" s="363"/>
    </row>
    <row r="12" spans="1:18" ht="22.5" customHeight="1">
      <c r="A12" s="730">
        <v>3</v>
      </c>
      <c r="B12" s="354" t="s">
        <v>534</v>
      </c>
      <c r="C12" s="350">
        <v>2923</v>
      </c>
      <c r="D12" s="350">
        <v>8769</v>
      </c>
      <c r="E12" s="356">
        <v>2.7760000000000002</v>
      </c>
      <c r="F12" s="356">
        <v>4.2439999999999998</v>
      </c>
      <c r="G12" s="356">
        <v>3.2090000000000001</v>
      </c>
      <c r="H12" s="357">
        <v>10.228999999999999</v>
      </c>
      <c r="I12" s="358">
        <v>736.51</v>
      </c>
      <c r="J12" s="358">
        <v>626.33000000000004</v>
      </c>
      <c r="K12" s="359"/>
      <c r="L12" s="360"/>
      <c r="M12" s="361"/>
      <c r="N12" s="362"/>
      <c r="O12" s="362"/>
      <c r="P12" s="341"/>
      <c r="Q12" s="363"/>
      <c r="R12" s="363"/>
    </row>
    <row r="13" spans="1:18" ht="22.5" customHeight="1">
      <c r="A13" s="730">
        <v>4</v>
      </c>
      <c r="B13" s="354">
        <v>4</v>
      </c>
      <c r="C13" s="350">
        <v>1126</v>
      </c>
      <c r="D13" s="350">
        <v>4504</v>
      </c>
      <c r="E13" s="356">
        <v>1.6020000000000001</v>
      </c>
      <c r="F13" s="356">
        <v>2.0310000000000001</v>
      </c>
      <c r="G13" s="356">
        <v>2.3980000000000001</v>
      </c>
      <c r="H13" s="351">
        <v>6.0310000000000006</v>
      </c>
      <c r="I13" s="358">
        <v>435.85</v>
      </c>
      <c r="J13" s="358">
        <v>383.7</v>
      </c>
      <c r="K13" s="359"/>
      <c r="L13" s="360"/>
      <c r="M13" s="361"/>
      <c r="N13" s="362"/>
      <c r="O13" s="362"/>
      <c r="P13" s="341"/>
      <c r="Q13" s="363"/>
      <c r="R13" s="363"/>
    </row>
    <row r="14" spans="1:18" ht="22.5" customHeight="1">
      <c r="A14" s="730">
        <v>5</v>
      </c>
      <c r="B14" s="364" t="s">
        <v>1110</v>
      </c>
      <c r="C14" s="350">
        <v>2198</v>
      </c>
      <c r="D14" s="350">
        <v>12832</v>
      </c>
      <c r="E14" s="356">
        <v>2.4910000000000001</v>
      </c>
      <c r="F14" s="356">
        <v>5.89</v>
      </c>
      <c r="G14" s="356">
        <v>63.953000000000003</v>
      </c>
      <c r="H14" s="351">
        <v>72.334000000000003</v>
      </c>
      <c r="I14" s="358">
        <v>5484.09</v>
      </c>
      <c r="J14" s="358">
        <v>5028.33</v>
      </c>
      <c r="K14" s="359"/>
      <c r="L14" s="360"/>
      <c r="M14" s="361"/>
      <c r="N14" s="362"/>
      <c r="O14" s="362"/>
      <c r="P14" s="341"/>
      <c r="Q14" s="363"/>
      <c r="R14" s="363"/>
    </row>
    <row r="15" spans="1:18" ht="22.5" customHeight="1">
      <c r="A15" s="730">
        <v>6</v>
      </c>
      <c r="B15" s="364" t="s">
        <v>846</v>
      </c>
      <c r="C15" s="351">
        <v>32137</v>
      </c>
      <c r="D15" s="351">
        <v>56935</v>
      </c>
      <c r="E15" s="351">
        <v>28.097999999999999</v>
      </c>
      <c r="F15" s="351">
        <v>32.638999999999996</v>
      </c>
      <c r="G15" s="351">
        <v>77.004000000000005</v>
      </c>
      <c r="H15" s="351">
        <v>137.74100000000001</v>
      </c>
      <c r="I15" s="369">
        <v>9998.8700000000008</v>
      </c>
      <c r="J15" s="369">
        <v>8759.1899999999987</v>
      </c>
    </row>
    <row r="16" spans="1:18" ht="36">
      <c r="A16" s="730">
        <v>7</v>
      </c>
      <c r="B16" s="366" t="s">
        <v>1130</v>
      </c>
      <c r="C16" s="350">
        <v>8788</v>
      </c>
      <c r="D16" s="350">
        <v>120760</v>
      </c>
      <c r="E16" s="350">
        <v>4.2149999999999999</v>
      </c>
      <c r="F16" s="350">
        <v>14.186999999999999</v>
      </c>
      <c r="G16" s="356">
        <v>90.19</v>
      </c>
      <c r="H16" s="351">
        <v>108.592</v>
      </c>
      <c r="I16" s="358">
        <v>8393.0799999999981</v>
      </c>
      <c r="J16" s="358">
        <v>7923.28</v>
      </c>
      <c r="K16" s="359"/>
      <c r="L16" s="360"/>
      <c r="M16" s="361"/>
      <c r="N16" s="362"/>
      <c r="O16" s="362"/>
      <c r="P16" s="341"/>
      <c r="Q16" s="363"/>
      <c r="R16" s="363"/>
    </row>
    <row r="17" spans="1:18" ht="22.5" customHeight="1">
      <c r="A17" s="730">
        <v>8</v>
      </c>
      <c r="B17" s="364" t="s">
        <v>846</v>
      </c>
      <c r="C17" s="350">
        <v>8788</v>
      </c>
      <c r="D17" s="350">
        <v>120760</v>
      </c>
      <c r="E17" s="350">
        <v>4.2149999999999999</v>
      </c>
      <c r="F17" s="350">
        <v>14.186999999999999</v>
      </c>
      <c r="G17" s="350">
        <v>90.19</v>
      </c>
      <c r="H17" s="350">
        <v>108.592</v>
      </c>
      <c r="I17" s="358">
        <v>8393.0799999999981</v>
      </c>
      <c r="J17" s="358">
        <v>7923.28</v>
      </c>
    </row>
    <row r="18" spans="1:18" ht="22.5" customHeight="1">
      <c r="A18" s="730">
        <v>9</v>
      </c>
      <c r="B18" s="364" t="s">
        <v>1127</v>
      </c>
      <c r="C18" s="351">
        <v>40925</v>
      </c>
      <c r="D18" s="351">
        <v>177695</v>
      </c>
      <c r="E18" s="351">
        <v>32.313000000000002</v>
      </c>
      <c r="F18" s="351">
        <v>46.825999999999993</v>
      </c>
      <c r="G18" s="351">
        <v>167.19400000000002</v>
      </c>
      <c r="H18" s="351">
        <v>246.33300000000003</v>
      </c>
      <c r="I18" s="369">
        <v>18391.949999999997</v>
      </c>
      <c r="J18" s="369">
        <v>16682.469999999998</v>
      </c>
    </row>
    <row r="19" spans="1:18" ht="18">
      <c r="A19" s="339"/>
      <c r="B19" s="367"/>
      <c r="C19" s="341"/>
      <c r="D19" s="341"/>
      <c r="E19" s="341"/>
      <c r="F19" s="341"/>
      <c r="G19" s="341"/>
      <c r="H19" s="341"/>
      <c r="I19" s="341"/>
      <c r="J19" s="362"/>
    </row>
    <row r="20" spans="1:18" ht="18">
      <c r="A20" s="346" t="s">
        <v>678</v>
      </c>
      <c r="B20" s="385" t="s">
        <v>1132</v>
      </c>
      <c r="C20" s="349" t="s">
        <v>358</v>
      </c>
      <c r="D20" s="341"/>
      <c r="E20" s="309"/>
      <c r="F20" s="341"/>
      <c r="G20" s="341"/>
      <c r="H20" s="341"/>
      <c r="I20" s="362"/>
      <c r="J20" s="362"/>
    </row>
    <row r="21" spans="1:18" ht="18">
      <c r="A21" s="339"/>
      <c r="B21" s="367"/>
      <c r="C21" s="345"/>
      <c r="D21" s="341"/>
      <c r="E21" s="1567" t="s">
        <v>135</v>
      </c>
      <c r="F21" s="1567"/>
      <c r="G21" s="1567"/>
      <c r="H21" s="341"/>
      <c r="I21" s="362"/>
      <c r="J21" s="362"/>
    </row>
    <row r="22" spans="1:18" ht="18" customHeight="1">
      <c r="A22" s="1561"/>
      <c r="B22" s="1562" t="s">
        <v>137</v>
      </c>
      <c r="C22" s="1562" t="s">
        <v>1125</v>
      </c>
      <c r="D22" s="1562" t="s">
        <v>1124</v>
      </c>
      <c r="E22" s="351" t="s">
        <v>1123</v>
      </c>
      <c r="F22" s="351"/>
      <c r="G22" s="351"/>
      <c r="H22" s="350"/>
      <c r="I22" s="1563" t="s">
        <v>1532</v>
      </c>
      <c r="J22" s="1564"/>
    </row>
    <row r="23" spans="1:18" s="352" customFormat="1" ht="87.75" customHeight="1">
      <c r="A23" s="1561"/>
      <c r="B23" s="1562"/>
      <c r="C23" s="1562"/>
      <c r="D23" s="1562"/>
      <c r="E23" s="731" t="s">
        <v>910</v>
      </c>
      <c r="F23" s="731" t="s">
        <v>460</v>
      </c>
      <c r="G23" s="731" t="s">
        <v>1131</v>
      </c>
      <c r="H23" s="731" t="s">
        <v>1119</v>
      </c>
      <c r="I23" s="386" t="s">
        <v>1118</v>
      </c>
      <c r="J23" s="386" t="s">
        <v>1117</v>
      </c>
    </row>
    <row r="24" spans="1:18" ht="18">
      <c r="A24" s="730"/>
      <c r="B24" s="731" t="s">
        <v>347</v>
      </c>
      <c r="C24" s="350"/>
      <c r="D24" s="350"/>
      <c r="E24" s="350"/>
      <c r="F24" s="350"/>
      <c r="G24" s="350"/>
      <c r="H24" s="350"/>
      <c r="I24" s="384"/>
      <c r="J24" s="384"/>
    </row>
    <row r="25" spans="1:18" ht="26.25" customHeight="1">
      <c r="A25" s="730">
        <v>1</v>
      </c>
      <c r="B25" s="354" t="s">
        <v>348</v>
      </c>
      <c r="C25" s="350">
        <v>32644</v>
      </c>
      <c r="D25" s="350">
        <v>22851</v>
      </c>
      <c r="E25" s="356">
        <v>10.434999999999999</v>
      </c>
      <c r="F25" s="356">
        <v>14.739000000000001</v>
      </c>
      <c r="G25" s="356">
        <v>6.5629999999999997</v>
      </c>
      <c r="H25" s="351">
        <v>31.736999999999998</v>
      </c>
      <c r="I25" s="358">
        <v>2260.71</v>
      </c>
      <c r="J25" s="358">
        <v>1624.42</v>
      </c>
      <c r="K25" s="359"/>
      <c r="L25" s="360"/>
      <c r="M25" s="361"/>
      <c r="N25" s="362"/>
      <c r="O25" s="362"/>
      <c r="P25" s="341"/>
      <c r="Q25" s="363"/>
      <c r="R25" s="363"/>
    </row>
    <row r="26" spans="1:18" ht="26.25" customHeight="1">
      <c r="A26" s="730">
        <v>2</v>
      </c>
      <c r="B26" s="354" t="s">
        <v>349</v>
      </c>
      <c r="C26" s="350">
        <v>8861</v>
      </c>
      <c r="D26" s="350">
        <v>15951</v>
      </c>
      <c r="E26" s="356">
        <v>6.6589999999999998</v>
      </c>
      <c r="F26" s="356">
        <v>6.3550000000000004</v>
      </c>
      <c r="G26" s="356">
        <v>4.3369999999999997</v>
      </c>
      <c r="H26" s="351">
        <v>17.350999999999999</v>
      </c>
      <c r="I26" s="358">
        <v>1229.1400000000001</v>
      </c>
      <c r="J26" s="358">
        <v>911.31</v>
      </c>
      <c r="K26" s="359"/>
      <c r="L26" s="360"/>
      <c r="M26" s="361"/>
      <c r="N26" s="362"/>
      <c r="O26" s="362"/>
      <c r="P26" s="341"/>
      <c r="Q26" s="363"/>
      <c r="R26" s="363"/>
    </row>
    <row r="27" spans="1:18" ht="26.25" customHeight="1">
      <c r="A27" s="730">
        <v>3</v>
      </c>
      <c r="B27" s="354" t="s">
        <v>534</v>
      </c>
      <c r="C27" s="350">
        <v>3732</v>
      </c>
      <c r="D27" s="350">
        <v>11196</v>
      </c>
      <c r="E27" s="356">
        <v>2.5629999999999997</v>
      </c>
      <c r="F27" s="356">
        <v>3.6419999999999999</v>
      </c>
      <c r="G27" s="356">
        <v>4.3070000000000004</v>
      </c>
      <c r="H27" s="351">
        <v>10.512</v>
      </c>
      <c r="I27" s="358">
        <v>772.8</v>
      </c>
      <c r="J27" s="358">
        <v>583.24</v>
      </c>
      <c r="K27" s="359"/>
      <c r="L27" s="360"/>
      <c r="M27" s="361"/>
      <c r="N27" s="362"/>
      <c r="O27" s="362"/>
      <c r="P27" s="341"/>
      <c r="Q27" s="363"/>
      <c r="R27" s="363"/>
    </row>
    <row r="28" spans="1:18" ht="26.25" customHeight="1">
      <c r="A28" s="730">
        <v>4</v>
      </c>
      <c r="B28" s="354">
        <v>4</v>
      </c>
      <c r="C28" s="350">
        <v>1069</v>
      </c>
      <c r="D28" s="350">
        <v>4276</v>
      </c>
      <c r="E28" s="356">
        <v>0.76200000000000001</v>
      </c>
      <c r="F28" s="356">
        <v>1.165</v>
      </c>
      <c r="G28" s="356">
        <v>2.0190000000000001</v>
      </c>
      <c r="H28" s="351">
        <v>3.9460000000000002</v>
      </c>
      <c r="I28" s="358">
        <v>296.33999999999997</v>
      </c>
      <c r="J28" s="358">
        <v>218.95</v>
      </c>
      <c r="K28" s="359"/>
      <c r="L28" s="360"/>
      <c r="M28" s="361"/>
      <c r="N28" s="362"/>
      <c r="O28" s="362"/>
      <c r="P28" s="341"/>
      <c r="Q28" s="363"/>
      <c r="R28" s="363"/>
    </row>
    <row r="29" spans="1:18" ht="26.25" customHeight="1">
      <c r="A29" s="730">
        <v>5</v>
      </c>
      <c r="B29" s="364" t="s">
        <v>1110</v>
      </c>
      <c r="C29" s="350">
        <v>714</v>
      </c>
      <c r="D29" s="350">
        <v>1375</v>
      </c>
      <c r="E29" s="356">
        <v>0.83699999999999997</v>
      </c>
      <c r="F29" s="356">
        <v>1.569</v>
      </c>
      <c r="G29" s="356">
        <v>1.4670000000000001</v>
      </c>
      <c r="H29" s="351">
        <v>3.8729999999999998</v>
      </c>
      <c r="I29" s="358">
        <v>287.12</v>
      </c>
      <c r="J29" s="358">
        <v>225.5</v>
      </c>
      <c r="K29" s="359"/>
      <c r="L29" s="360"/>
      <c r="M29" s="361"/>
      <c r="N29" s="362"/>
      <c r="O29" s="362"/>
      <c r="P29" s="341"/>
      <c r="Q29" s="363"/>
      <c r="R29" s="363"/>
    </row>
    <row r="30" spans="1:18" ht="26.25" customHeight="1">
      <c r="A30" s="730">
        <v>6</v>
      </c>
      <c r="B30" s="364" t="s">
        <v>846</v>
      </c>
      <c r="C30" s="351">
        <v>47020</v>
      </c>
      <c r="D30" s="351">
        <v>55649</v>
      </c>
      <c r="E30" s="351">
        <v>21.255999999999997</v>
      </c>
      <c r="F30" s="351">
        <v>27.47</v>
      </c>
      <c r="G30" s="351">
        <v>18.692999999999998</v>
      </c>
      <c r="H30" s="351">
        <v>67.418999999999997</v>
      </c>
      <c r="I30" s="369">
        <v>4846.1100000000006</v>
      </c>
      <c r="J30" s="369">
        <v>3563.42</v>
      </c>
    </row>
    <row r="31" spans="1:18" ht="39" customHeight="1">
      <c r="A31" s="730">
        <v>7</v>
      </c>
      <c r="B31" s="366" t="s">
        <v>1130</v>
      </c>
      <c r="C31" s="350">
        <v>354</v>
      </c>
      <c r="D31" s="350">
        <v>3618</v>
      </c>
      <c r="E31" s="356">
        <v>0.215</v>
      </c>
      <c r="F31" s="350">
        <v>0.35799999999999998</v>
      </c>
      <c r="G31" s="350">
        <v>10.157999999999999</v>
      </c>
      <c r="H31" s="351">
        <v>10.731</v>
      </c>
      <c r="I31" s="358">
        <v>823.53000000000247</v>
      </c>
      <c r="J31" s="358">
        <v>702.8</v>
      </c>
      <c r="K31" s="359"/>
      <c r="L31" s="360"/>
      <c r="M31" s="361"/>
      <c r="N31" s="362"/>
      <c r="O31" s="362"/>
      <c r="P31" s="341"/>
      <c r="Q31" s="363"/>
      <c r="R31" s="363"/>
    </row>
    <row r="32" spans="1:18" ht="24.75" customHeight="1">
      <c r="A32" s="730">
        <v>8</v>
      </c>
      <c r="B32" s="364" t="s">
        <v>846</v>
      </c>
      <c r="C32" s="350">
        <v>354</v>
      </c>
      <c r="D32" s="350">
        <v>3618</v>
      </c>
      <c r="E32" s="356">
        <v>0.215</v>
      </c>
      <c r="F32" s="350">
        <v>0.35799999999999998</v>
      </c>
      <c r="G32" s="350">
        <v>10.157999999999999</v>
      </c>
      <c r="H32" s="350">
        <v>10.731</v>
      </c>
      <c r="I32" s="350">
        <v>823.53000000000247</v>
      </c>
      <c r="J32" s="358">
        <v>702.8</v>
      </c>
    </row>
    <row r="33" spans="1:11" ht="24.75" customHeight="1">
      <c r="A33" s="730">
        <v>9</v>
      </c>
      <c r="B33" s="364" t="s">
        <v>1115</v>
      </c>
      <c r="C33" s="351">
        <v>47374</v>
      </c>
      <c r="D33" s="351">
        <v>59267</v>
      </c>
      <c r="E33" s="351">
        <v>21.470999999999997</v>
      </c>
      <c r="F33" s="351">
        <v>27.827999999999999</v>
      </c>
      <c r="G33" s="351">
        <v>28.850999999999999</v>
      </c>
      <c r="H33" s="351">
        <v>78.149999999999991</v>
      </c>
      <c r="I33" s="369">
        <v>5669.6400000000031</v>
      </c>
      <c r="J33" s="369">
        <v>4266.22</v>
      </c>
      <c r="K33" s="359"/>
    </row>
    <row r="34" spans="1:11" ht="24.75" customHeight="1">
      <c r="A34" s="730"/>
      <c r="B34" s="387"/>
      <c r="C34" s="350"/>
      <c r="D34" s="350"/>
      <c r="E34" s="350"/>
      <c r="F34" s="350"/>
      <c r="G34" s="350"/>
      <c r="H34" s="350"/>
      <c r="I34" s="350"/>
      <c r="J34" s="350"/>
    </row>
    <row r="35" spans="1:11" ht="24.75" customHeight="1">
      <c r="A35" s="730"/>
      <c r="B35" s="370" t="s">
        <v>1114</v>
      </c>
      <c r="C35" s="351">
        <v>88299</v>
      </c>
      <c r="D35" s="351">
        <v>236962</v>
      </c>
      <c r="E35" s="351">
        <v>53.783999999999999</v>
      </c>
      <c r="F35" s="351">
        <v>74.653999999999996</v>
      </c>
      <c r="G35" s="357">
        <v>196.04500000000002</v>
      </c>
      <c r="H35" s="351">
        <v>324.483</v>
      </c>
      <c r="I35" s="369">
        <v>24061.59</v>
      </c>
      <c r="J35" s="369">
        <v>20948.689999999999</v>
      </c>
    </row>
    <row r="36" spans="1:11" ht="18" customHeight="1">
      <c r="A36" s="339"/>
      <c r="B36" s="367"/>
      <c r="C36" s="341"/>
      <c r="D36" s="341"/>
      <c r="E36" s="227"/>
      <c r="F36" s="227"/>
      <c r="G36" s="227"/>
      <c r="H36" s="341"/>
      <c r="I36" s="341"/>
      <c r="J36" s="371"/>
    </row>
    <row r="37" spans="1:11" ht="18" customHeight="1">
      <c r="A37" s="339"/>
      <c r="B37" s="349" t="s">
        <v>2184</v>
      </c>
      <c r="C37" s="345"/>
      <c r="D37" s="345"/>
      <c r="E37" s="343"/>
      <c r="F37" s="343"/>
      <c r="G37" s="343"/>
      <c r="H37" s="343"/>
      <c r="I37" s="343"/>
      <c r="J37" s="343"/>
      <c r="K37" s="379"/>
    </row>
    <row r="38" spans="1:11" ht="54" customHeight="1">
      <c r="A38" s="730"/>
      <c r="B38" s="372"/>
      <c r="C38" s="1565" t="s">
        <v>629</v>
      </c>
      <c r="D38" s="1565"/>
      <c r="E38" s="1565" t="s">
        <v>158</v>
      </c>
      <c r="F38" s="1565"/>
      <c r="G38" s="1568" t="s">
        <v>1112</v>
      </c>
      <c r="H38" s="1569"/>
      <c r="I38" s="1563" t="s">
        <v>456</v>
      </c>
      <c r="J38" s="1564"/>
    </row>
    <row r="39" spans="1:11" ht="26.25" customHeight="1">
      <c r="A39" s="730"/>
      <c r="B39" s="364"/>
      <c r="C39" s="373" t="s">
        <v>134</v>
      </c>
      <c r="D39" s="373" t="s">
        <v>358</v>
      </c>
      <c r="E39" s="373" t="s">
        <v>134</v>
      </c>
      <c r="F39" s="373" t="s">
        <v>358</v>
      </c>
      <c r="G39" s="373" t="s">
        <v>134</v>
      </c>
      <c r="H39" s="373" t="s">
        <v>358</v>
      </c>
      <c r="I39" s="373" t="s">
        <v>134</v>
      </c>
      <c r="J39" s="373" t="s">
        <v>358</v>
      </c>
    </row>
    <row r="40" spans="1:11" ht="26.25" customHeight="1">
      <c r="A40" s="730"/>
      <c r="B40" s="731" t="s">
        <v>347</v>
      </c>
      <c r="C40" s="350"/>
      <c r="D40" s="350"/>
      <c r="E40" s="350"/>
      <c r="F40" s="350"/>
      <c r="G40" s="350"/>
      <c r="H40" s="350"/>
      <c r="I40" s="350"/>
      <c r="J40" s="350"/>
    </row>
    <row r="41" spans="1:11" ht="26.25" customHeight="1">
      <c r="A41" s="730">
        <v>1</v>
      </c>
      <c r="B41" s="354" t="s">
        <v>348</v>
      </c>
      <c r="C41" s="350">
        <v>19287</v>
      </c>
      <c r="D41" s="350">
        <v>29920</v>
      </c>
      <c r="E41" s="350">
        <v>62</v>
      </c>
      <c r="F41" s="350">
        <v>361</v>
      </c>
      <c r="G41" s="350">
        <v>1601</v>
      </c>
      <c r="H41" s="350">
        <v>2363</v>
      </c>
      <c r="I41" s="350">
        <v>20950</v>
      </c>
      <c r="J41" s="350">
        <v>32644</v>
      </c>
    </row>
    <row r="42" spans="1:11" ht="26.25" customHeight="1">
      <c r="A42" s="730">
        <v>2</v>
      </c>
      <c r="B42" s="354" t="s">
        <v>349</v>
      </c>
      <c r="C42" s="350">
        <v>4744</v>
      </c>
      <c r="D42" s="350">
        <v>8354</v>
      </c>
      <c r="E42" s="350">
        <v>5</v>
      </c>
      <c r="F42" s="350">
        <v>38</v>
      </c>
      <c r="G42" s="350">
        <v>191</v>
      </c>
      <c r="H42" s="350">
        <v>469</v>
      </c>
      <c r="I42" s="350">
        <v>4940</v>
      </c>
      <c r="J42" s="350">
        <v>8861</v>
      </c>
    </row>
    <row r="43" spans="1:11" ht="26.25" customHeight="1">
      <c r="A43" s="730">
        <v>3</v>
      </c>
      <c r="B43" s="354" t="s">
        <v>534</v>
      </c>
      <c r="C43" s="350">
        <v>2859</v>
      </c>
      <c r="D43" s="350">
        <v>3585</v>
      </c>
      <c r="E43" s="350">
        <v>2</v>
      </c>
      <c r="F43" s="350">
        <v>14</v>
      </c>
      <c r="G43" s="350">
        <v>62</v>
      </c>
      <c r="H43" s="350">
        <v>133</v>
      </c>
      <c r="I43" s="350">
        <v>2923</v>
      </c>
      <c r="J43" s="350">
        <v>3732</v>
      </c>
    </row>
    <row r="44" spans="1:11" ht="26.25" customHeight="1">
      <c r="A44" s="730">
        <v>4</v>
      </c>
      <c r="B44" s="354">
        <v>4</v>
      </c>
      <c r="C44" s="350">
        <v>1097</v>
      </c>
      <c r="D44" s="350">
        <v>1015</v>
      </c>
      <c r="E44" s="350">
        <v>2</v>
      </c>
      <c r="F44" s="350">
        <v>5</v>
      </c>
      <c r="G44" s="350">
        <v>27</v>
      </c>
      <c r="H44" s="350">
        <v>49</v>
      </c>
      <c r="I44" s="350">
        <v>1126</v>
      </c>
      <c r="J44" s="350">
        <v>1069</v>
      </c>
    </row>
    <row r="45" spans="1:11" ht="26.25" customHeight="1">
      <c r="A45" s="730">
        <v>5</v>
      </c>
      <c r="B45" s="364" t="s">
        <v>1110</v>
      </c>
      <c r="C45" s="350">
        <v>10607</v>
      </c>
      <c r="D45" s="350">
        <v>979</v>
      </c>
      <c r="E45" s="350">
        <v>69</v>
      </c>
      <c r="F45" s="350">
        <v>21</v>
      </c>
      <c r="G45" s="350">
        <v>310</v>
      </c>
      <c r="H45" s="350">
        <v>68</v>
      </c>
      <c r="I45" s="350">
        <v>10986</v>
      </c>
      <c r="J45" s="350">
        <v>1068</v>
      </c>
    </row>
    <row r="46" spans="1:11" ht="26.25" customHeight="1">
      <c r="A46" s="730">
        <v>6</v>
      </c>
      <c r="B46" s="374" t="s">
        <v>456</v>
      </c>
      <c r="C46" s="351">
        <v>38594</v>
      </c>
      <c r="D46" s="351">
        <v>43853</v>
      </c>
      <c r="E46" s="351">
        <v>140</v>
      </c>
      <c r="F46" s="351">
        <v>439</v>
      </c>
      <c r="G46" s="351">
        <v>2191</v>
      </c>
      <c r="H46" s="351">
        <v>3082</v>
      </c>
      <c r="I46" s="351">
        <v>40925</v>
      </c>
      <c r="J46" s="351">
        <v>47374</v>
      </c>
    </row>
    <row r="47" spans="1:11" ht="18">
      <c r="A47" s="375"/>
      <c r="B47" s="376"/>
      <c r="C47" s="343"/>
      <c r="D47" s="343"/>
      <c r="F47" s="343"/>
      <c r="G47" s="343"/>
      <c r="H47" s="343"/>
      <c r="I47" s="343"/>
      <c r="J47" s="343"/>
    </row>
    <row r="56" spans="3:10">
      <c r="C56" s="342">
        <v>88299</v>
      </c>
      <c r="D56" s="342">
        <v>236962</v>
      </c>
      <c r="E56" s="342">
        <v>53.783999999999999</v>
      </c>
      <c r="F56" s="342">
        <v>74.653999999999996</v>
      </c>
      <c r="G56" s="342">
        <v>196.04500000000002</v>
      </c>
      <c r="H56" s="342">
        <v>324.483</v>
      </c>
      <c r="I56" s="342">
        <v>24061.59</v>
      </c>
      <c r="J56" s="342">
        <v>20948.689999999999</v>
      </c>
    </row>
  </sheetData>
  <mergeCells count="17">
    <mergeCell ref="A3:J3"/>
    <mergeCell ref="I38:J38"/>
    <mergeCell ref="A22:A23"/>
    <mergeCell ref="B22:B23"/>
    <mergeCell ref="C22:C23"/>
    <mergeCell ref="D22:D23"/>
    <mergeCell ref="C38:D38"/>
    <mergeCell ref="E38:F38"/>
    <mergeCell ref="E6:G6"/>
    <mergeCell ref="A7:A8"/>
    <mergeCell ref="B7:B8"/>
    <mergeCell ref="C7:C8"/>
    <mergeCell ref="D7:D8"/>
    <mergeCell ref="E21:G21"/>
    <mergeCell ref="G38:H38"/>
    <mergeCell ref="I7:J7"/>
    <mergeCell ref="I22:J22"/>
  </mergeCells>
  <printOptions horizontalCentered="1"/>
  <pageMargins left="0.47244094488188981" right="0.15748031496062992" top="0.59055118110236227" bottom="0.27559055118110237" header="0.51181102362204722" footer="0.19685039370078741"/>
  <pageSetup paperSize="9" scale="64"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1014"/>
  <sheetViews>
    <sheetView view="pageBreakPreview" topLeftCell="A25" zoomScaleSheetLayoutView="100" workbookViewId="0">
      <selection activeCell="J40" sqref="J40"/>
    </sheetView>
  </sheetViews>
  <sheetFormatPr defaultRowHeight="12.75"/>
  <cols>
    <col min="1" max="1" width="7.140625" style="569" customWidth="1"/>
    <col min="2" max="2" width="33.42578125" style="569" customWidth="1"/>
    <col min="3" max="3" width="8.42578125" style="569" customWidth="1"/>
    <col min="4" max="4" width="16.42578125" style="815" customWidth="1"/>
    <col min="5" max="5" width="18" style="569" customWidth="1"/>
    <col min="6" max="6" width="16.28515625" style="569" customWidth="1"/>
    <col min="7" max="7" width="16.140625" style="569" bestFit="1" customWidth="1"/>
    <col min="8" max="16384" width="9.140625" style="569"/>
  </cols>
  <sheetData>
    <row r="1" spans="1:10" ht="18.75">
      <c r="A1" s="839" t="s">
        <v>2091</v>
      </c>
      <c r="B1" s="838"/>
      <c r="C1" s="828"/>
      <c r="F1" s="837" t="s">
        <v>3068</v>
      </c>
      <c r="G1" s="828"/>
      <c r="H1" s="828"/>
    </row>
    <row r="2" spans="1:10" ht="33" customHeight="1">
      <c r="A2" s="1790" t="s">
        <v>1391</v>
      </c>
      <c r="B2" s="1790"/>
      <c r="C2" s="1790"/>
      <c r="D2" s="1790"/>
      <c r="E2" s="1790"/>
      <c r="F2" s="1790"/>
      <c r="G2" s="836"/>
      <c r="H2" s="836"/>
      <c r="I2" s="836"/>
      <c r="J2" s="836"/>
    </row>
    <row r="3" spans="1:10" ht="15.75">
      <c r="A3" s="825"/>
      <c r="B3" s="835"/>
      <c r="C3" s="985"/>
      <c r="D3" s="834"/>
      <c r="E3" s="833"/>
      <c r="F3" s="833"/>
      <c r="G3" s="833"/>
      <c r="H3" s="833"/>
      <c r="I3" s="833"/>
      <c r="J3" s="833"/>
    </row>
    <row r="4" spans="1:10" ht="15.75" customHeight="1">
      <c r="A4" s="1791" t="s">
        <v>1390</v>
      </c>
      <c r="B4" s="1791"/>
      <c r="C4" s="1791"/>
      <c r="D4" s="1791"/>
      <c r="E4" s="1791"/>
      <c r="F4" s="1791"/>
      <c r="G4" s="833"/>
      <c r="H4" s="833"/>
      <c r="I4" s="833"/>
      <c r="J4" s="833"/>
    </row>
    <row r="5" spans="1:10" ht="79.5" customHeight="1">
      <c r="A5" s="1032" t="s">
        <v>1285</v>
      </c>
      <c r="B5" s="1032" t="s">
        <v>1389</v>
      </c>
      <c r="C5" s="1033" t="s">
        <v>1388</v>
      </c>
      <c r="D5" s="1034" t="s">
        <v>3069</v>
      </c>
      <c r="E5" s="1035" t="s">
        <v>3070</v>
      </c>
      <c r="F5" s="1035" t="s">
        <v>1387</v>
      </c>
    </row>
    <row r="6" spans="1:10" ht="15">
      <c r="A6" s="832">
        <v>1</v>
      </c>
      <c r="B6" s="831" t="s">
        <v>1694</v>
      </c>
      <c r="C6" s="830" t="s">
        <v>55</v>
      </c>
      <c r="D6" s="801"/>
      <c r="E6" s="801"/>
      <c r="F6" s="801"/>
    </row>
    <row r="7" spans="1:10" ht="15">
      <c r="A7" s="825"/>
      <c r="B7" s="827">
        <v>44287</v>
      </c>
      <c r="C7" s="828"/>
      <c r="D7" s="676">
        <f t="shared" ref="D7:D18" si="0">+F7-E7</f>
        <v>481986</v>
      </c>
      <c r="E7" s="676">
        <v>168489</v>
      </c>
      <c r="F7" s="676">
        <v>650475</v>
      </c>
    </row>
    <row r="8" spans="1:10" ht="15">
      <c r="A8" s="825"/>
      <c r="B8" s="827">
        <v>44317</v>
      </c>
      <c r="C8" s="828"/>
      <c r="D8" s="676">
        <f t="shared" si="0"/>
        <v>399330</v>
      </c>
      <c r="E8" s="676">
        <v>137790</v>
      </c>
      <c r="F8" s="676">
        <v>537120</v>
      </c>
    </row>
    <row r="9" spans="1:10" ht="15">
      <c r="A9" s="825"/>
      <c r="B9" s="827">
        <v>44348</v>
      </c>
      <c r="C9" s="828"/>
      <c r="D9" s="676">
        <f t="shared" si="0"/>
        <v>415251</v>
      </c>
      <c r="E9" s="676">
        <v>150021</v>
      </c>
      <c r="F9" s="676">
        <v>565272</v>
      </c>
    </row>
    <row r="10" spans="1:10" ht="15">
      <c r="A10" s="825"/>
      <c r="B10" s="827">
        <v>44378</v>
      </c>
      <c r="C10" s="828"/>
      <c r="D10" s="676">
        <f t="shared" si="0"/>
        <v>501678</v>
      </c>
      <c r="E10" s="676">
        <v>174915</v>
      </c>
      <c r="F10" s="676">
        <v>676593</v>
      </c>
    </row>
    <row r="11" spans="1:10" ht="15">
      <c r="A11" s="825"/>
      <c r="B11" s="827">
        <v>44409</v>
      </c>
      <c r="C11" s="828"/>
      <c r="D11" s="676">
        <f t="shared" si="0"/>
        <v>484011</v>
      </c>
      <c r="E11" s="676">
        <v>206037</v>
      </c>
      <c r="F11" s="676">
        <v>690048</v>
      </c>
    </row>
    <row r="12" spans="1:10" ht="15">
      <c r="A12" s="825"/>
      <c r="B12" s="827">
        <v>44440</v>
      </c>
      <c r="C12" s="828"/>
      <c r="D12" s="676">
        <f t="shared" si="0"/>
        <v>421380</v>
      </c>
      <c r="E12" s="676">
        <v>216891</v>
      </c>
      <c r="F12" s="676">
        <v>638271</v>
      </c>
    </row>
    <row r="13" spans="1:10" ht="15">
      <c r="A13" s="825"/>
      <c r="B13" s="827">
        <v>44470</v>
      </c>
      <c r="C13" s="828"/>
      <c r="D13" s="676">
        <f t="shared" si="0"/>
        <v>430308</v>
      </c>
      <c r="E13" s="676">
        <v>228402</v>
      </c>
      <c r="F13" s="676">
        <v>658710</v>
      </c>
    </row>
    <row r="14" spans="1:10" ht="15">
      <c r="A14" s="825"/>
      <c r="B14" s="827">
        <v>44501</v>
      </c>
      <c r="C14" s="828"/>
      <c r="D14" s="676">
        <f t="shared" si="0"/>
        <v>151932</v>
      </c>
      <c r="E14" s="676">
        <v>74832</v>
      </c>
      <c r="F14" s="676">
        <v>226764</v>
      </c>
    </row>
    <row r="15" spans="1:10" ht="15">
      <c r="A15" s="825"/>
      <c r="B15" s="827">
        <v>44531</v>
      </c>
      <c r="C15" s="828"/>
      <c r="D15" s="676">
        <f t="shared" si="0"/>
        <v>395779</v>
      </c>
      <c r="E15" s="676">
        <v>194936</v>
      </c>
      <c r="F15" s="676">
        <v>590715</v>
      </c>
    </row>
    <row r="16" spans="1:10" ht="15">
      <c r="A16" s="825"/>
      <c r="B16" s="827">
        <v>44562</v>
      </c>
      <c r="C16" s="828"/>
      <c r="D16" s="676">
        <f t="shared" si="0"/>
        <v>448946</v>
      </c>
      <c r="E16" s="676">
        <v>221122</v>
      </c>
      <c r="F16" s="676">
        <v>670068</v>
      </c>
    </row>
    <row r="17" spans="1:6" ht="15">
      <c r="A17" s="825"/>
      <c r="B17" s="829">
        <v>44593</v>
      </c>
      <c r="C17" s="828"/>
      <c r="D17" s="676">
        <f t="shared" si="0"/>
        <v>435631</v>
      </c>
      <c r="E17" s="676">
        <v>214565</v>
      </c>
      <c r="F17" s="676">
        <v>650196</v>
      </c>
    </row>
    <row r="18" spans="1:6" ht="15">
      <c r="A18" s="825"/>
      <c r="B18" s="827">
        <v>44621</v>
      </c>
      <c r="C18" s="826"/>
      <c r="D18" s="676">
        <f t="shared" si="0"/>
        <v>369006</v>
      </c>
      <c r="E18" s="676">
        <v>181749</v>
      </c>
      <c r="F18" s="676">
        <v>550755</v>
      </c>
    </row>
    <row r="19" spans="1:6" ht="15">
      <c r="A19" s="825"/>
      <c r="B19" s="824" t="s">
        <v>457</v>
      </c>
      <c r="C19" s="823"/>
      <c r="D19" s="801">
        <f>SUM(D7:D18)</f>
        <v>4935238</v>
      </c>
      <c r="E19" s="801">
        <f>SUM(E7:E18)</f>
        <v>2169749</v>
      </c>
      <c r="F19" s="801">
        <f>SUM(F7:F18)</f>
        <v>7104987</v>
      </c>
    </row>
    <row r="20" spans="1:6" ht="15">
      <c r="A20" s="832">
        <v>2</v>
      </c>
      <c r="B20" s="831" t="s">
        <v>58</v>
      </c>
      <c r="C20" s="830" t="s">
        <v>119</v>
      </c>
      <c r="D20" s="801"/>
      <c r="E20" s="801"/>
      <c r="F20" s="801"/>
    </row>
    <row r="21" spans="1:6" ht="15">
      <c r="A21" s="825"/>
      <c r="B21" s="827">
        <v>44287</v>
      </c>
      <c r="C21" s="828"/>
      <c r="D21" s="676">
        <f t="shared" ref="D21:D32" si="1">+F21-E21</f>
        <v>1271520</v>
      </c>
      <c r="E21" s="676">
        <v>356400</v>
      </c>
      <c r="F21" s="676">
        <v>1627920</v>
      </c>
    </row>
    <row r="22" spans="1:6" ht="15">
      <c r="A22" s="825"/>
      <c r="B22" s="827">
        <v>44317</v>
      </c>
      <c r="C22" s="828"/>
      <c r="D22" s="676">
        <f t="shared" si="1"/>
        <v>1472160</v>
      </c>
      <c r="E22" s="676">
        <v>420240</v>
      </c>
      <c r="F22" s="676">
        <v>1892400</v>
      </c>
    </row>
    <row r="23" spans="1:6" ht="15">
      <c r="A23" s="825"/>
      <c r="B23" s="827">
        <v>44348</v>
      </c>
      <c r="C23" s="828"/>
      <c r="D23" s="676">
        <f t="shared" si="1"/>
        <v>1385280</v>
      </c>
      <c r="E23" s="676">
        <v>397440</v>
      </c>
      <c r="F23" s="676">
        <v>1782720</v>
      </c>
    </row>
    <row r="24" spans="1:6" ht="15">
      <c r="A24" s="825"/>
      <c r="B24" s="827">
        <v>44378</v>
      </c>
      <c r="C24" s="828"/>
      <c r="D24" s="676">
        <f t="shared" si="1"/>
        <v>1463040</v>
      </c>
      <c r="E24" s="676">
        <v>407040</v>
      </c>
      <c r="F24" s="676">
        <v>1870080</v>
      </c>
    </row>
    <row r="25" spans="1:6" ht="15">
      <c r="A25" s="825"/>
      <c r="B25" s="827">
        <v>44409</v>
      </c>
      <c r="C25" s="828"/>
      <c r="D25" s="676">
        <f t="shared" si="1"/>
        <v>1452480</v>
      </c>
      <c r="E25" s="676">
        <v>396000</v>
      </c>
      <c r="F25" s="676">
        <v>1848480</v>
      </c>
    </row>
    <row r="26" spans="1:6" ht="15">
      <c r="A26" s="825"/>
      <c r="B26" s="827">
        <v>44440</v>
      </c>
      <c r="C26" s="828"/>
      <c r="D26" s="676">
        <f t="shared" si="1"/>
        <v>1359840</v>
      </c>
      <c r="E26" s="676">
        <v>382800</v>
      </c>
      <c r="F26" s="676">
        <v>1742640</v>
      </c>
    </row>
    <row r="27" spans="1:6" ht="15">
      <c r="A27" s="825"/>
      <c r="B27" s="827">
        <v>44470</v>
      </c>
      <c r="C27" s="828"/>
      <c r="D27" s="676">
        <f t="shared" si="1"/>
        <v>1440480</v>
      </c>
      <c r="E27" s="676">
        <v>397200</v>
      </c>
      <c r="F27" s="676">
        <v>1837680</v>
      </c>
    </row>
    <row r="28" spans="1:6" ht="15">
      <c r="A28" s="825"/>
      <c r="B28" s="827">
        <v>44501</v>
      </c>
      <c r="C28" s="828"/>
      <c r="D28" s="676">
        <f t="shared" si="1"/>
        <v>1378320</v>
      </c>
      <c r="E28" s="676">
        <v>355920</v>
      </c>
      <c r="F28" s="676">
        <v>1734240</v>
      </c>
    </row>
    <row r="29" spans="1:6" ht="15">
      <c r="A29" s="825"/>
      <c r="B29" s="827">
        <v>44531</v>
      </c>
      <c r="C29" s="828"/>
      <c r="D29" s="676">
        <f t="shared" si="1"/>
        <v>1531680</v>
      </c>
      <c r="E29" s="676">
        <v>412080</v>
      </c>
      <c r="F29" s="676">
        <v>1943760</v>
      </c>
    </row>
    <row r="30" spans="1:6" ht="15">
      <c r="A30" s="825"/>
      <c r="B30" s="827">
        <v>44562</v>
      </c>
      <c r="C30" s="828"/>
      <c r="D30" s="676">
        <f t="shared" si="1"/>
        <v>1596720</v>
      </c>
      <c r="E30" s="676">
        <v>413040</v>
      </c>
      <c r="F30" s="676">
        <v>2009760</v>
      </c>
    </row>
    <row r="31" spans="1:6" ht="15">
      <c r="A31" s="825"/>
      <c r="B31" s="829">
        <v>44593</v>
      </c>
      <c r="C31" s="828"/>
      <c r="D31" s="676">
        <f t="shared" si="1"/>
        <v>1311600</v>
      </c>
      <c r="E31" s="676">
        <v>465120</v>
      </c>
      <c r="F31" s="676">
        <v>1776720</v>
      </c>
    </row>
    <row r="32" spans="1:6" ht="15">
      <c r="A32" s="825"/>
      <c r="B32" s="827">
        <v>44621</v>
      </c>
      <c r="C32" s="826"/>
      <c r="D32" s="676">
        <f t="shared" si="1"/>
        <v>1274160</v>
      </c>
      <c r="E32" s="676">
        <v>563520</v>
      </c>
      <c r="F32" s="676">
        <v>1837680</v>
      </c>
    </row>
    <row r="33" spans="1:6" ht="15">
      <c r="A33" s="825"/>
      <c r="B33" s="824" t="s">
        <v>457</v>
      </c>
      <c r="C33" s="823"/>
      <c r="D33" s="801">
        <f>SUM(D21:D32)</f>
        <v>16937280</v>
      </c>
      <c r="E33" s="801">
        <f>SUM(E21:E32)</f>
        <v>4966800</v>
      </c>
      <c r="F33" s="801">
        <f>SUM(F21:F32)</f>
        <v>21904080</v>
      </c>
    </row>
    <row r="34" spans="1:6" ht="15">
      <c r="A34" s="832">
        <v>3</v>
      </c>
      <c r="B34" s="831" t="s">
        <v>283</v>
      </c>
      <c r="C34" s="830" t="s">
        <v>119</v>
      </c>
      <c r="D34" s="801"/>
      <c r="E34" s="801"/>
      <c r="F34" s="801"/>
    </row>
    <row r="35" spans="1:6" ht="15">
      <c r="A35" s="825"/>
      <c r="B35" s="827">
        <v>44287</v>
      </c>
      <c r="C35" s="828"/>
      <c r="D35" s="676">
        <f t="shared" ref="D35:D46" si="2">+F35-E35</f>
        <v>3627313</v>
      </c>
      <c r="E35" s="676">
        <v>1145467</v>
      </c>
      <c r="F35" s="676">
        <v>4772780</v>
      </c>
    </row>
    <row r="36" spans="1:6" ht="15">
      <c r="A36" s="825"/>
      <c r="B36" s="827">
        <v>44317</v>
      </c>
      <c r="C36" s="828"/>
      <c r="D36" s="676">
        <f t="shared" si="2"/>
        <v>3323680</v>
      </c>
      <c r="E36" s="676">
        <v>990520</v>
      </c>
      <c r="F36" s="676">
        <v>4314200</v>
      </c>
    </row>
    <row r="37" spans="1:6" ht="15">
      <c r="A37" s="825"/>
      <c r="B37" s="827">
        <v>44348</v>
      </c>
      <c r="C37" s="828"/>
      <c r="D37" s="676">
        <f t="shared" si="2"/>
        <v>3542700</v>
      </c>
      <c r="E37" s="676">
        <v>1141310</v>
      </c>
      <c r="F37" s="676">
        <v>4684010</v>
      </c>
    </row>
    <row r="38" spans="1:6" ht="15">
      <c r="A38" s="825"/>
      <c r="B38" s="827">
        <v>44378</v>
      </c>
      <c r="C38" s="828"/>
      <c r="D38" s="676">
        <f t="shared" si="2"/>
        <v>3854110</v>
      </c>
      <c r="E38" s="676">
        <v>1170220</v>
      </c>
      <c r="F38" s="676">
        <v>5024330</v>
      </c>
    </row>
    <row r="39" spans="1:6" ht="15">
      <c r="A39" s="825"/>
      <c r="B39" s="827">
        <v>44409</v>
      </c>
      <c r="C39" s="828"/>
      <c r="D39" s="676">
        <f t="shared" si="2"/>
        <v>3676670</v>
      </c>
      <c r="E39" s="676">
        <v>1175610</v>
      </c>
      <c r="F39" s="676">
        <v>4852280</v>
      </c>
    </row>
    <row r="40" spans="1:6" ht="15">
      <c r="A40" s="825"/>
      <c r="B40" s="827">
        <v>44440</v>
      </c>
      <c r="C40" s="828"/>
      <c r="D40" s="676">
        <f t="shared" si="2"/>
        <v>3451240</v>
      </c>
      <c r="E40" s="676">
        <v>1130890</v>
      </c>
      <c r="F40" s="676">
        <v>4582130</v>
      </c>
    </row>
    <row r="41" spans="1:6" ht="15">
      <c r="A41" s="825"/>
      <c r="B41" s="827">
        <v>44470</v>
      </c>
      <c r="C41" s="828"/>
      <c r="D41" s="676">
        <f t="shared" si="2"/>
        <v>3727080</v>
      </c>
      <c r="E41" s="676">
        <v>1269310</v>
      </c>
      <c r="F41" s="676">
        <v>4996390</v>
      </c>
    </row>
    <row r="42" spans="1:6" ht="15">
      <c r="A42" s="825"/>
      <c r="B42" s="827">
        <v>44501</v>
      </c>
      <c r="C42" s="828"/>
      <c r="D42" s="676">
        <f t="shared" si="2"/>
        <v>3676530</v>
      </c>
      <c r="E42" s="676">
        <v>1152790</v>
      </c>
      <c r="F42" s="676">
        <v>4829320</v>
      </c>
    </row>
    <row r="43" spans="1:6" ht="15">
      <c r="A43" s="825"/>
      <c r="B43" s="827">
        <v>44531</v>
      </c>
      <c r="C43" s="828"/>
      <c r="D43" s="676">
        <f t="shared" si="2"/>
        <v>3825590</v>
      </c>
      <c r="E43" s="676">
        <v>1176900</v>
      </c>
      <c r="F43" s="676">
        <v>5002490</v>
      </c>
    </row>
    <row r="44" spans="1:6" ht="15">
      <c r="A44" s="825"/>
      <c r="B44" s="827">
        <v>44562</v>
      </c>
      <c r="C44" s="828"/>
      <c r="D44" s="676">
        <f t="shared" si="2"/>
        <v>3508010</v>
      </c>
      <c r="E44" s="676">
        <v>1170520</v>
      </c>
      <c r="F44" s="676">
        <v>4678530</v>
      </c>
    </row>
    <row r="45" spans="1:6" ht="15">
      <c r="A45" s="825"/>
      <c r="B45" s="829">
        <v>44593</v>
      </c>
      <c r="C45" s="828"/>
      <c r="D45" s="676">
        <f t="shared" si="2"/>
        <v>3452490</v>
      </c>
      <c r="E45" s="676">
        <v>1094140</v>
      </c>
      <c r="F45" s="676">
        <v>4546630</v>
      </c>
    </row>
    <row r="46" spans="1:6" ht="15">
      <c r="A46" s="825"/>
      <c r="B46" s="827">
        <v>44621</v>
      </c>
      <c r="C46" s="826"/>
      <c r="D46" s="676">
        <f t="shared" si="2"/>
        <v>3945100</v>
      </c>
      <c r="E46" s="676">
        <v>1290980</v>
      </c>
      <c r="F46" s="676">
        <v>5236080</v>
      </c>
    </row>
    <row r="47" spans="1:6" ht="15">
      <c r="A47" s="825"/>
      <c r="B47" s="824" t="s">
        <v>457</v>
      </c>
      <c r="C47" s="823"/>
      <c r="D47" s="801">
        <f>SUM(D35:D46)</f>
        <v>43610513</v>
      </c>
      <c r="E47" s="801">
        <f>SUM(E35:E46)</f>
        <v>13908657</v>
      </c>
      <c r="F47" s="801">
        <f>SUM(F35:F46)</f>
        <v>57519170</v>
      </c>
    </row>
    <row r="48" spans="1:6" ht="15">
      <c r="A48" s="832">
        <v>4</v>
      </c>
      <c r="B48" s="831" t="s">
        <v>282</v>
      </c>
      <c r="C48" s="830" t="s">
        <v>119</v>
      </c>
      <c r="D48" s="801"/>
      <c r="E48" s="801"/>
      <c r="F48" s="801"/>
    </row>
    <row r="49" spans="1:6" ht="15">
      <c r="A49" s="825"/>
      <c r="B49" s="827">
        <v>44287</v>
      </c>
      <c r="C49" s="828"/>
      <c r="D49" s="676">
        <f t="shared" ref="D49:D60" si="3">+F49-E49</f>
        <v>3808800</v>
      </c>
      <c r="E49" s="676">
        <v>1154400</v>
      </c>
      <c r="F49" s="676">
        <v>4963200</v>
      </c>
    </row>
    <row r="50" spans="1:6" ht="15">
      <c r="A50" s="825"/>
      <c r="B50" s="827">
        <v>44317</v>
      </c>
      <c r="C50" s="828"/>
      <c r="D50" s="676">
        <f t="shared" si="3"/>
        <v>3585600</v>
      </c>
      <c r="E50" s="676">
        <v>1080000</v>
      </c>
      <c r="F50" s="676">
        <v>4665600</v>
      </c>
    </row>
    <row r="51" spans="1:6" ht="15">
      <c r="A51" s="825"/>
      <c r="B51" s="827">
        <v>44348</v>
      </c>
      <c r="C51" s="828"/>
      <c r="D51" s="676">
        <f t="shared" si="3"/>
        <v>3796800</v>
      </c>
      <c r="E51" s="676">
        <v>1173600</v>
      </c>
      <c r="F51" s="676">
        <v>4970400</v>
      </c>
    </row>
    <row r="52" spans="1:6" ht="15">
      <c r="A52" s="825"/>
      <c r="B52" s="827">
        <v>44378</v>
      </c>
      <c r="C52" s="828"/>
      <c r="D52" s="676">
        <f t="shared" si="3"/>
        <v>4005600</v>
      </c>
      <c r="E52" s="676">
        <v>1250400</v>
      </c>
      <c r="F52" s="676">
        <v>5256000</v>
      </c>
    </row>
    <row r="53" spans="1:6" ht="15">
      <c r="A53" s="825"/>
      <c r="B53" s="827">
        <v>44409</v>
      </c>
      <c r="C53" s="828"/>
      <c r="D53" s="676">
        <f t="shared" si="3"/>
        <v>3907200</v>
      </c>
      <c r="E53" s="676">
        <v>1238400</v>
      </c>
      <c r="F53" s="676">
        <v>5145600</v>
      </c>
    </row>
    <row r="54" spans="1:6" ht="15">
      <c r="A54" s="825"/>
      <c r="B54" s="827">
        <v>44440</v>
      </c>
      <c r="C54" s="828"/>
      <c r="D54" s="676">
        <f t="shared" si="3"/>
        <v>3549600</v>
      </c>
      <c r="E54" s="676">
        <v>1185600</v>
      </c>
      <c r="F54" s="676">
        <v>4735200</v>
      </c>
    </row>
    <row r="55" spans="1:6" ht="15">
      <c r="A55" s="825"/>
      <c r="B55" s="827">
        <v>44470</v>
      </c>
      <c r="C55" s="828"/>
      <c r="D55" s="676">
        <f t="shared" si="3"/>
        <v>3976800</v>
      </c>
      <c r="E55" s="676">
        <v>1327200</v>
      </c>
      <c r="F55" s="676">
        <v>5304000</v>
      </c>
    </row>
    <row r="56" spans="1:6" ht="15">
      <c r="A56" s="825"/>
      <c r="B56" s="827">
        <v>44501</v>
      </c>
      <c r="C56" s="828"/>
      <c r="D56" s="676">
        <f t="shared" si="3"/>
        <v>3813600</v>
      </c>
      <c r="E56" s="676">
        <v>1226400</v>
      </c>
      <c r="F56" s="676">
        <v>5040000</v>
      </c>
    </row>
    <row r="57" spans="1:6" ht="15">
      <c r="A57" s="825"/>
      <c r="B57" s="827">
        <v>44531</v>
      </c>
      <c r="C57" s="828"/>
      <c r="D57" s="676">
        <f t="shared" si="3"/>
        <v>3924000</v>
      </c>
      <c r="E57" s="676">
        <v>1286400</v>
      </c>
      <c r="F57" s="676">
        <v>5210400</v>
      </c>
    </row>
    <row r="58" spans="1:6" ht="15">
      <c r="A58" s="825"/>
      <c r="B58" s="827">
        <v>44562</v>
      </c>
      <c r="C58" s="828"/>
      <c r="D58" s="676">
        <f t="shared" si="3"/>
        <v>3806400</v>
      </c>
      <c r="E58" s="676">
        <v>1269600</v>
      </c>
      <c r="F58" s="676">
        <v>5076000</v>
      </c>
    </row>
    <row r="59" spans="1:6" ht="15">
      <c r="A59" s="825"/>
      <c r="B59" s="829">
        <v>44593</v>
      </c>
      <c r="C59" s="828"/>
      <c r="D59" s="676">
        <f t="shared" si="3"/>
        <v>3496800</v>
      </c>
      <c r="E59" s="676">
        <v>1164000</v>
      </c>
      <c r="F59" s="676">
        <v>4660800</v>
      </c>
    </row>
    <row r="60" spans="1:6" ht="15">
      <c r="A60" s="825"/>
      <c r="B60" s="827">
        <v>44621</v>
      </c>
      <c r="C60" s="826"/>
      <c r="D60" s="676">
        <f t="shared" si="3"/>
        <v>3957600</v>
      </c>
      <c r="E60" s="676">
        <v>1312800</v>
      </c>
      <c r="F60" s="676">
        <v>5270400</v>
      </c>
    </row>
    <row r="61" spans="1:6" ht="15">
      <c r="A61" s="825"/>
      <c r="B61" s="824" t="s">
        <v>457</v>
      </c>
      <c r="C61" s="823"/>
      <c r="D61" s="801">
        <f>SUM(D49:D60)</f>
        <v>45628800</v>
      </c>
      <c r="E61" s="801">
        <f>SUM(E49:E60)</f>
        <v>14668800</v>
      </c>
      <c r="F61" s="801">
        <f>SUM(F49:F60)</f>
        <v>60297600</v>
      </c>
    </row>
    <row r="62" spans="1:6" ht="15">
      <c r="A62" s="832">
        <v>5</v>
      </c>
      <c r="B62" s="831" t="s">
        <v>24</v>
      </c>
      <c r="C62" s="830" t="s">
        <v>119</v>
      </c>
      <c r="D62" s="801"/>
      <c r="E62" s="801"/>
      <c r="F62" s="801"/>
    </row>
    <row r="63" spans="1:6" ht="15">
      <c r="A63" s="825"/>
      <c r="B63" s="827">
        <v>44287</v>
      </c>
      <c r="C63" s="828"/>
      <c r="D63" s="676">
        <f t="shared" ref="D63:D74" si="4">+F63-E63</f>
        <v>209550</v>
      </c>
      <c r="E63" s="676">
        <v>69550</v>
      </c>
      <c r="F63" s="676">
        <v>279100</v>
      </c>
    </row>
    <row r="64" spans="1:6" ht="15">
      <c r="A64" s="825"/>
      <c r="B64" s="827">
        <v>44317</v>
      </c>
      <c r="C64" s="828"/>
      <c r="D64" s="676">
        <f t="shared" si="4"/>
        <v>193400</v>
      </c>
      <c r="E64" s="676">
        <v>63200</v>
      </c>
      <c r="F64" s="676">
        <v>256600</v>
      </c>
    </row>
    <row r="65" spans="1:6" ht="15">
      <c r="A65" s="825"/>
      <c r="B65" s="827">
        <v>44348</v>
      </c>
      <c r="C65" s="828"/>
      <c r="D65" s="676">
        <f t="shared" si="4"/>
        <v>172300</v>
      </c>
      <c r="E65" s="676">
        <v>57500</v>
      </c>
      <c r="F65" s="676">
        <v>229800</v>
      </c>
    </row>
    <row r="66" spans="1:6" ht="15">
      <c r="A66" s="825"/>
      <c r="B66" s="827">
        <v>44378</v>
      </c>
      <c r="C66" s="828"/>
      <c r="D66" s="676">
        <f t="shared" si="4"/>
        <v>180200</v>
      </c>
      <c r="E66" s="676">
        <v>60400</v>
      </c>
      <c r="F66" s="676">
        <v>240600</v>
      </c>
    </row>
    <row r="67" spans="1:6" ht="15">
      <c r="A67" s="825"/>
      <c r="B67" s="827">
        <v>44409</v>
      </c>
      <c r="C67" s="828"/>
      <c r="D67" s="676">
        <f t="shared" si="4"/>
        <v>169800</v>
      </c>
      <c r="E67" s="676">
        <v>55100</v>
      </c>
      <c r="F67" s="676">
        <v>224900</v>
      </c>
    </row>
    <row r="68" spans="1:6" ht="15">
      <c r="A68" s="825"/>
      <c r="B68" s="827">
        <v>44440</v>
      </c>
      <c r="C68" s="828"/>
      <c r="D68" s="676">
        <f t="shared" si="4"/>
        <v>173700</v>
      </c>
      <c r="E68" s="676">
        <v>57600</v>
      </c>
      <c r="F68" s="676">
        <v>231300</v>
      </c>
    </row>
    <row r="69" spans="1:6" ht="15">
      <c r="A69" s="825"/>
      <c r="B69" s="827">
        <v>44470</v>
      </c>
      <c r="C69" s="828"/>
      <c r="D69" s="676">
        <f t="shared" si="4"/>
        <v>166000</v>
      </c>
      <c r="E69" s="676">
        <v>59100</v>
      </c>
      <c r="F69" s="676">
        <v>225100</v>
      </c>
    </row>
    <row r="70" spans="1:6" ht="15">
      <c r="A70" s="825"/>
      <c r="B70" s="827">
        <v>44501</v>
      </c>
      <c r="C70" s="828"/>
      <c r="D70" s="676">
        <f t="shared" si="4"/>
        <v>152700</v>
      </c>
      <c r="E70" s="676">
        <v>52400</v>
      </c>
      <c r="F70" s="676">
        <v>205100</v>
      </c>
    </row>
    <row r="71" spans="1:6" ht="15">
      <c r="A71" s="825"/>
      <c r="B71" s="827">
        <v>44531</v>
      </c>
      <c r="C71" s="828"/>
      <c r="D71" s="676">
        <f t="shared" si="4"/>
        <v>137900</v>
      </c>
      <c r="E71" s="676">
        <v>73900</v>
      </c>
      <c r="F71" s="676">
        <v>211800</v>
      </c>
    </row>
    <row r="72" spans="1:6" ht="15">
      <c r="A72" s="825"/>
      <c r="B72" s="827">
        <v>44562</v>
      </c>
      <c r="C72" s="828"/>
      <c r="D72" s="676">
        <f t="shared" si="4"/>
        <v>142400</v>
      </c>
      <c r="E72" s="676">
        <v>73100</v>
      </c>
      <c r="F72" s="676">
        <v>215500</v>
      </c>
    </row>
    <row r="73" spans="1:6" ht="15">
      <c r="A73" s="825"/>
      <c r="B73" s="829">
        <v>44593</v>
      </c>
      <c r="C73" s="828"/>
      <c r="D73" s="676">
        <f t="shared" si="4"/>
        <v>117400</v>
      </c>
      <c r="E73" s="676">
        <v>62100</v>
      </c>
      <c r="F73" s="676">
        <v>179500</v>
      </c>
    </row>
    <row r="74" spans="1:6" ht="15">
      <c r="A74" s="825"/>
      <c r="B74" s="827">
        <v>44621</v>
      </c>
      <c r="C74" s="826"/>
      <c r="D74" s="676">
        <f t="shared" si="4"/>
        <v>128100</v>
      </c>
      <c r="E74" s="676">
        <v>69200</v>
      </c>
      <c r="F74" s="676">
        <v>197300</v>
      </c>
    </row>
    <row r="75" spans="1:6" ht="15">
      <c r="A75" s="825"/>
      <c r="B75" s="824" t="s">
        <v>457</v>
      </c>
      <c r="C75" s="823"/>
      <c r="D75" s="801">
        <f>SUM(D63:D74)</f>
        <v>1943450</v>
      </c>
      <c r="E75" s="801">
        <f>SUM(E63:E74)</f>
        <v>753150</v>
      </c>
      <c r="F75" s="801">
        <f>SUM(F63:F74)</f>
        <v>2696600</v>
      </c>
    </row>
    <row r="76" spans="1:6" ht="15">
      <c r="A76" s="832">
        <v>6</v>
      </c>
      <c r="B76" s="831" t="s">
        <v>618</v>
      </c>
      <c r="C76" s="830" t="s">
        <v>119</v>
      </c>
      <c r="D76" s="801"/>
      <c r="E76" s="801"/>
      <c r="F76" s="801"/>
    </row>
    <row r="77" spans="1:6" ht="15">
      <c r="A77" s="825"/>
      <c r="B77" s="827">
        <v>44287</v>
      </c>
      <c r="C77" s="828"/>
      <c r="D77" s="676">
        <f t="shared" ref="D77:D88" si="5">+F77-E77</f>
        <v>10737840</v>
      </c>
      <c r="E77" s="676">
        <v>3840960</v>
      </c>
      <c r="F77" s="676">
        <v>14578800</v>
      </c>
    </row>
    <row r="78" spans="1:6" ht="15">
      <c r="A78" s="825"/>
      <c r="B78" s="827">
        <v>44317</v>
      </c>
      <c r="C78" s="828"/>
      <c r="D78" s="676">
        <f t="shared" si="5"/>
        <v>10862160</v>
      </c>
      <c r="E78" s="676">
        <v>3755760</v>
      </c>
      <c r="F78" s="676">
        <v>14617920</v>
      </c>
    </row>
    <row r="79" spans="1:6" ht="15">
      <c r="A79" s="825"/>
      <c r="B79" s="827">
        <v>44348</v>
      </c>
      <c r="C79" s="828"/>
      <c r="D79" s="676">
        <f t="shared" si="5"/>
        <v>8135040</v>
      </c>
      <c r="E79" s="676">
        <v>2779440</v>
      </c>
      <c r="F79" s="676">
        <v>10914480</v>
      </c>
    </row>
    <row r="80" spans="1:6" ht="15">
      <c r="A80" s="825"/>
      <c r="B80" s="827">
        <v>44378</v>
      </c>
      <c r="C80" s="828"/>
      <c r="D80" s="676">
        <f t="shared" si="5"/>
        <v>10816800</v>
      </c>
      <c r="E80" s="676">
        <v>3783360</v>
      </c>
      <c r="F80" s="676">
        <v>14600160</v>
      </c>
    </row>
    <row r="81" spans="1:6" ht="15">
      <c r="A81" s="825"/>
      <c r="B81" s="827">
        <v>44409</v>
      </c>
      <c r="C81" s="828"/>
      <c r="D81" s="676">
        <f t="shared" si="5"/>
        <v>14272320</v>
      </c>
      <c r="E81" s="676">
        <v>4879200</v>
      </c>
      <c r="F81" s="676">
        <v>19151520</v>
      </c>
    </row>
    <row r="82" spans="1:6" ht="15">
      <c r="A82" s="825"/>
      <c r="B82" s="827">
        <v>44440</v>
      </c>
      <c r="C82" s="828"/>
      <c r="D82" s="676">
        <f t="shared" si="5"/>
        <v>12744960</v>
      </c>
      <c r="E82" s="676">
        <v>4305600</v>
      </c>
      <c r="F82" s="676">
        <v>17050560</v>
      </c>
    </row>
    <row r="83" spans="1:6" ht="15">
      <c r="A83" s="825"/>
      <c r="B83" s="827">
        <v>44470</v>
      </c>
      <c r="C83" s="828"/>
      <c r="D83" s="676">
        <f t="shared" si="5"/>
        <v>8301840</v>
      </c>
      <c r="E83" s="676">
        <v>3040560</v>
      </c>
      <c r="F83" s="676">
        <v>11342400</v>
      </c>
    </row>
    <row r="84" spans="1:6" ht="15">
      <c r="A84" s="825"/>
      <c r="B84" s="827">
        <v>44501</v>
      </c>
      <c r="C84" s="828"/>
      <c r="D84" s="676">
        <f t="shared" si="5"/>
        <v>12474000</v>
      </c>
      <c r="E84" s="676">
        <v>4404480</v>
      </c>
      <c r="F84" s="676">
        <v>16878480</v>
      </c>
    </row>
    <row r="85" spans="1:6" ht="15">
      <c r="A85" s="825"/>
      <c r="B85" s="827">
        <v>44531</v>
      </c>
      <c r="C85" s="828"/>
      <c r="D85" s="676">
        <f t="shared" si="5"/>
        <v>12830640</v>
      </c>
      <c r="E85" s="676">
        <v>4495680</v>
      </c>
      <c r="F85" s="676">
        <v>17326320</v>
      </c>
    </row>
    <row r="86" spans="1:6" ht="15">
      <c r="A86" s="825"/>
      <c r="B86" s="827">
        <v>44562</v>
      </c>
      <c r="C86" s="828"/>
      <c r="D86" s="676">
        <f t="shared" si="5"/>
        <v>12600240</v>
      </c>
      <c r="E86" s="676">
        <v>4452240</v>
      </c>
      <c r="F86" s="676">
        <v>17052480</v>
      </c>
    </row>
    <row r="87" spans="1:6" ht="15">
      <c r="A87" s="825"/>
      <c r="B87" s="829">
        <v>44593</v>
      </c>
      <c r="C87" s="828"/>
      <c r="D87" s="676">
        <f t="shared" si="5"/>
        <v>10493520</v>
      </c>
      <c r="E87" s="676">
        <v>5484240</v>
      </c>
      <c r="F87" s="676">
        <v>15977760</v>
      </c>
    </row>
    <row r="88" spans="1:6" ht="15">
      <c r="A88" s="825"/>
      <c r="B88" s="827">
        <v>44621</v>
      </c>
      <c r="C88" s="826"/>
      <c r="D88" s="676">
        <f t="shared" si="5"/>
        <v>10691280</v>
      </c>
      <c r="E88" s="676">
        <v>5971920</v>
      </c>
      <c r="F88" s="676">
        <v>16663200</v>
      </c>
    </row>
    <row r="89" spans="1:6" ht="15">
      <c r="A89" s="825"/>
      <c r="B89" s="824" t="s">
        <v>457</v>
      </c>
      <c r="C89" s="823"/>
      <c r="D89" s="801">
        <f>SUM(D77:D88)</f>
        <v>134960640</v>
      </c>
      <c r="E89" s="801">
        <f>SUM(E77:E88)</f>
        <v>51193440</v>
      </c>
      <c r="F89" s="801">
        <f>SUM(F77:F88)</f>
        <v>186154080</v>
      </c>
    </row>
    <row r="90" spans="1:6" ht="15">
      <c r="A90" s="832">
        <v>7</v>
      </c>
      <c r="B90" s="831" t="s">
        <v>729</v>
      </c>
      <c r="C90" s="830" t="s">
        <v>55</v>
      </c>
      <c r="D90" s="801"/>
      <c r="E90" s="801"/>
      <c r="F90" s="801"/>
    </row>
    <row r="91" spans="1:6" ht="15">
      <c r="A91" s="825"/>
      <c r="B91" s="827">
        <v>44287</v>
      </c>
      <c r="C91" s="828"/>
      <c r="D91" s="676">
        <f t="shared" ref="D91:D102" si="6">+F91-E91</f>
        <v>282240</v>
      </c>
      <c r="E91" s="676">
        <v>75654</v>
      </c>
      <c r="F91" s="676">
        <v>357894</v>
      </c>
    </row>
    <row r="92" spans="1:6" ht="15">
      <c r="A92" s="825"/>
      <c r="B92" s="827">
        <v>44317</v>
      </c>
      <c r="C92" s="828"/>
      <c r="D92" s="676">
        <f t="shared" si="6"/>
        <v>279972</v>
      </c>
      <c r="E92" s="676">
        <v>60876</v>
      </c>
      <c r="F92" s="676">
        <v>340848</v>
      </c>
    </row>
    <row r="93" spans="1:6" ht="15">
      <c r="A93" s="825"/>
      <c r="B93" s="827">
        <v>44348</v>
      </c>
      <c r="C93" s="828"/>
      <c r="D93" s="676">
        <f t="shared" si="6"/>
        <v>319626</v>
      </c>
      <c r="E93" s="676">
        <v>67752</v>
      </c>
      <c r="F93" s="676">
        <v>387378</v>
      </c>
    </row>
    <row r="94" spans="1:6" ht="15">
      <c r="A94" s="825"/>
      <c r="B94" s="827">
        <v>44378</v>
      </c>
      <c r="C94" s="828"/>
      <c r="D94" s="676">
        <f t="shared" si="6"/>
        <v>283266</v>
      </c>
      <c r="E94" s="676">
        <v>70560</v>
      </c>
      <c r="F94" s="676">
        <v>353826</v>
      </c>
    </row>
    <row r="95" spans="1:6" ht="15">
      <c r="A95" s="825"/>
      <c r="B95" s="827">
        <v>44409</v>
      </c>
      <c r="C95" s="828"/>
      <c r="D95" s="676">
        <f t="shared" si="6"/>
        <v>274734</v>
      </c>
      <c r="E95" s="676">
        <v>61938</v>
      </c>
      <c r="F95" s="676">
        <v>336672</v>
      </c>
    </row>
    <row r="96" spans="1:6" ht="15">
      <c r="A96" s="825"/>
      <c r="B96" s="827">
        <v>44440</v>
      </c>
      <c r="C96" s="828"/>
      <c r="D96" s="676">
        <f t="shared" si="6"/>
        <v>317628</v>
      </c>
      <c r="E96" s="676">
        <v>73566</v>
      </c>
      <c r="F96" s="676">
        <v>391194</v>
      </c>
    </row>
    <row r="97" spans="1:6" ht="15">
      <c r="A97" s="825"/>
      <c r="B97" s="827">
        <v>44470</v>
      </c>
      <c r="C97" s="828"/>
      <c r="D97" s="676">
        <f t="shared" si="6"/>
        <v>349452</v>
      </c>
      <c r="E97" s="676">
        <v>78246</v>
      </c>
      <c r="F97" s="676">
        <v>427698</v>
      </c>
    </row>
    <row r="98" spans="1:6" ht="15">
      <c r="A98" s="825"/>
      <c r="B98" s="827">
        <v>44501</v>
      </c>
      <c r="C98" s="828"/>
      <c r="D98" s="676">
        <f t="shared" si="6"/>
        <v>425322</v>
      </c>
      <c r="E98" s="676">
        <v>127368</v>
      </c>
      <c r="F98" s="676">
        <v>552690</v>
      </c>
    </row>
    <row r="99" spans="1:6" ht="15">
      <c r="A99" s="825"/>
      <c r="B99" s="827">
        <v>44531</v>
      </c>
      <c r="C99" s="828"/>
      <c r="D99" s="676">
        <f t="shared" si="6"/>
        <v>422100</v>
      </c>
      <c r="E99" s="676">
        <v>138600</v>
      </c>
      <c r="F99" s="676">
        <v>560700</v>
      </c>
    </row>
    <row r="100" spans="1:6" ht="15">
      <c r="A100" s="825"/>
      <c r="B100" s="827">
        <v>44562</v>
      </c>
      <c r="C100" s="828"/>
      <c r="D100" s="676">
        <f t="shared" si="6"/>
        <v>433770</v>
      </c>
      <c r="E100" s="676">
        <v>135180</v>
      </c>
      <c r="F100" s="676">
        <v>568950</v>
      </c>
    </row>
    <row r="101" spans="1:6" ht="15">
      <c r="A101" s="825"/>
      <c r="B101" s="829">
        <v>44593</v>
      </c>
      <c r="C101" s="828"/>
      <c r="D101" s="676">
        <f t="shared" si="6"/>
        <v>321765</v>
      </c>
      <c r="E101" s="676">
        <v>113100</v>
      </c>
      <c r="F101" s="676">
        <v>434865</v>
      </c>
    </row>
    <row r="102" spans="1:6" ht="15">
      <c r="A102" s="825"/>
      <c r="B102" s="827">
        <v>44621</v>
      </c>
      <c r="C102" s="826"/>
      <c r="D102" s="676">
        <f t="shared" si="6"/>
        <v>324405</v>
      </c>
      <c r="E102" s="676">
        <v>103200</v>
      </c>
      <c r="F102" s="676">
        <v>427605</v>
      </c>
    </row>
    <row r="103" spans="1:6" ht="15">
      <c r="A103" s="825"/>
      <c r="B103" s="824" t="s">
        <v>457</v>
      </c>
      <c r="C103" s="823"/>
      <c r="D103" s="801">
        <f>SUM(D91:D102)</f>
        <v>4034280</v>
      </c>
      <c r="E103" s="801">
        <f>SUM(E91:E102)</f>
        <v>1106040</v>
      </c>
      <c r="F103" s="801">
        <f>SUM(F91:F102)</f>
        <v>5140320</v>
      </c>
    </row>
    <row r="104" spans="1:6" ht="15">
      <c r="A104" s="832">
        <v>8</v>
      </c>
      <c r="B104" s="831" t="s">
        <v>364</v>
      </c>
      <c r="C104" s="830" t="s">
        <v>55</v>
      </c>
      <c r="D104" s="801"/>
      <c r="E104" s="801"/>
      <c r="F104" s="801"/>
    </row>
    <row r="105" spans="1:6" ht="15">
      <c r="A105" s="825"/>
      <c r="B105" s="827">
        <v>44287</v>
      </c>
      <c r="C105" s="828"/>
      <c r="D105" s="676">
        <f t="shared" ref="D105:D116" si="7">+F105-E105</f>
        <v>224490</v>
      </c>
      <c r="E105" s="676">
        <v>87540</v>
      </c>
      <c r="F105" s="676">
        <v>312030</v>
      </c>
    </row>
    <row r="106" spans="1:6" ht="15">
      <c r="A106" s="825"/>
      <c r="B106" s="827">
        <v>44317</v>
      </c>
      <c r="C106" s="828"/>
      <c r="D106" s="676">
        <f t="shared" si="7"/>
        <v>180990</v>
      </c>
      <c r="E106" s="676">
        <v>62610</v>
      </c>
      <c r="F106" s="676">
        <v>243600</v>
      </c>
    </row>
    <row r="107" spans="1:6" ht="15">
      <c r="A107" s="825"/>
      <c r="B107" s="827">
        <v>44348</v>
      </c>
      <c r="C107" s="828"/>
      <c r="D107" s="676">
        <f t="shared" si="7"/>
        <v>215370</v>
      </c>
      <c r="E107" s="676">
        <v>69210</v>
      </c>
      <c r="F107" s="676">
        <v>284580</v>
      </c>
    </row>
    <row r="108" spans="1:6" ht="15">
      <c r="A108" s="825"/>
      <c r="B108" s="827">
        <v>44378</v>
      </c>
      <c r="C108" s="828"/>
      <c r="D108" s="676">
        <f t="shared" si="7"/>
        <v>175530</v>
      </c>
      <c r="E108" s="676">
        <v>74250</v>
      </c>
      <c r="F108" s="676">
        <v>249780</v>
      </c>
    </row>
    <row r="109" spans="1:6" ht="15">
      <c r="A109" s="825"/>
      <c r="B109" s="827">
        <v>44409</v>
      </c>
      <c r="C109" s="828"/>
      <c r="D109" s="676">
        <f t="shared" si="7"/>
        <v>235560</v>
      </c>
      <c r="E109" s="676">
        <v>84480</v>
      </c>
      <c r="F109" s="676">
        <v>320040</v>
      </c>
    </row>
    <row r="110" spans="1:6" ht="15">
      <c r="A110" s="825"/>
      <c r="B110" s="827">
        <v>44440</v>
      </c>
      <c r="C110" s="828"/>
      <c r="D110" s="676">
        <f t="shared" si="7"/>
        <v>201480</v>
      </c>
      <c r="E110" s="676">
        <v>69930</v>
      </c>
      <c r="F110" s="676">
        <v>271410</v>
      </c>
    </row>
    <row r="111" spans="1:6" ht="15">
      <c r="A111" s="825"/>
      <c r="B111" s="827">
        <v>44470</v>
      </c>
      <c r="C111" s="828"/>
      <c r="D111" s="676">
        <f t="shared" si="7"/>
        <v>172620</v>
      </c>
      <c r="E111" s="676">
        <v>62940</v>
      </c>
      <c r="F111" s="676">
        <v>235560</v>
      </c>
    </row>
    <row r="112" spans="1:6" ht="15">
      <c r="A112" s="825"/>
      <c r="B112" s="827">
        <v>44501</v>
      </c>
      <c r="C112" s="828"/>
      <c r="D112" s="676">
        <f t="shared" si="7"/>
        <v>285900</v>
      </c>
      <c r="E112" s="676">
        <v>145140</v>
      </c>
      <c r="F112" s="676">
        <v>431040</v>
      </c>
    </row>
    <row r="113" spans="1:6" ht="15">
      <c r="A113" s="825"/>
      <c r="B113" s="827">
        <v>44531</v>
      </c>
      <c r="C113" s="828"/>
      <c r="D113" s="676">
        <f t="shared" si="7"/>
        <v>129000</v>
      </c>
      <c r="E113" s="676">
        <v>78300</v>
      </c>
      <c r="F113" s="676">
        <v>207300</v>
      </c>
    </row>
    <row r="114" spans="1:6" ht="15">
      <c r="A114" s="825"/>
      <c r="B114" s="827">
        <v>44562</v>
      </c>
      <c r="C114" s="828"/>
      <c r="D114" s="676">
        <f t="shared" si="7"/>
        <v>126765</v>
      </c>
      <c r="E114" s="676">
        <v>83730</v>
      </c>
      <c r="F114" s="676">
        <v>210495</v>
      </c>
    </row>
    <row r="115" spans="1:6" ht="15">
      <c r="A115" s="825"/>
      <c r="B115" s="829">
        <v>44593</v>
      </c>
      <c r="C115" s="828"/>
      <c r="D115" s="676">
        <f t="shared" si="7"/>
        <v>165135</v>
      </c>
      <c r="E115" s="676">
        <v>96270</v>
      </c>
      <c r="F115" s="676">
        <v>261405</v>
      </c>
    </row>
    <row r="116" spans="1:6" ht="15">
      <c r="A116" s="825"/>
      <c r="B116" s="827">
        <v>44621</v>
      </c>
      <c r="C116" s="826"/>
      <c r="D116" s="676">
        <f t="shared" si="7"/>
        <v>244110</v>
      </c>
      <c r="E116" s="676">
        <v>119235</v>
      </c>
      <c r="F116" s="676">
        <v>363345</v>
      </c>
    </row>
    <row r="117" spans="1:6" ht="15">
      <c r="A117" s="825"/>
      <c r="B117" s="824" t="s">
        <v>457</v>
      </c>
      <c r="C117" s="823"/>
      <c r="D117" s="801">
        <f>SUM(D105:D116)</f>
        <v>2356950</v>
      </c>
      <c r="E117" s="801">
        <f>SUM(E105:E116)</f>
        <v>1033635</v>
      </c>
      <c r="F117" s="801">
        <f>SUM(F105:F116)</f>
        <v>3390585</v>
      </c>
    </row>
    <row r="118" spans="1:6" ht="15">
      <c r="A118" s="832">
        <v>9</v>
      </c>
      <c r="B118" s="831" t="s">
        <v>1625</v>
      </c>
      <c r="C118" s="830" t="s">
        <v>119</v>
      </c>
      <c r="D118" s="801"/>
      <c r="E118" s="801"/>
      <c r="F118" s="801"/>
    </row>
    <row r="119" spans="1:6" ht="15">
      <c r="A119" s="825"/>
      <c r="B119" s="827">
        <v>44287</v>
      </c>
      <c r="C119" s="828"/>
      <c r="D119" s="676">
        <f t="shared" ref="D119:D130" si="8">+F119-E119</f>
        <v>3608400</v>
      </c>
      <c r="E119" s="676">
        <v>1178640</v>
      </c>
      <c r="F119" s="676">
        <v>4787040</v>
      </c>
    </row>
    <row r="120" spans="1:6" ht="15">
      <c r="A120" s="825"/>
      <c r="B120" s="827">
        <v>44317</v>
      </c>
      <c r="C120" s="828"/>
      <c r="D120" s="676">
        <f t="shared" si="8"/>
        <v>4154640</v>
      </c>
      <c r="E120" s="676">
        <v>1336080</v>
      </c>
      <c r="F120" s="676">
        <v>5490720</v>
      </c>
    </row>
    <row r="121" spans="1:6" ht="15">
      <c r="A121" s="825"/>
      <c r="B121" s="827">
        <v>44348</v>
      </c>
      <c r="C121" s="828"/>
      <c r="D121" s="676">
        <f t="shared" si="8"/>
        <v>4061280</v>
      </c>
      <c r="E121" s="676">
        <v>1238640</v>
      </c>
      <c r="F121" s="676">
        <v>5299920</v>
      </c>
    </row>
    <row r="122" spans="1:6" ht="15">
      <c r="A122" s="825"/>
      <c r="B122" s="827">
        <v>44378</v>
      </c>
      <c r="C122" s="828"/>
      <c r="D122" s="676">
        <f t="shared" si="8"/>
        <v>3784800</v>
      </c>
      <c r="E122" s="676">
        <v>1221120</v>
      </c>
      <c r="F122" s="676">
        <v>5005920</v>
      </c>
    </row>
    <row r="123" spans="1:6" ht="15">
      <c r="A123" s="825"/>
      <c r="B123" s="827">
        <v>44409</v>
      </c>
      <c r="C123" s="828"/>
      <c r="D123" s="676">
        <f t="shared" si="8"/>
        <v>3393120</v>
      </c>
      <c r="E123" s="676">
        <v>1146000</v>
      </c>
      <c r="F123" s="676">
        <v>4539120</v>
      </c>
    </row>
    <row r="124" spans="1:6" ht="15">
      <c r="A124" s="825"/>
      <c r="B124" s="827">
        <v>44440</v>
      </c>
      <c r="C124" s="828"/>
      <c r="D124" s="676">
        <f t="shared" si="8"/>
        <v>2632560</v>
      </c>
      <c r="E124" s="676">
        <v>965760</v>
      </c>
      <c r="F124" s="676">
        <v>3598320</v>
      </c>
    </row>
    <row r="125" spans="1:6" ht="15">
      <c r="A125" s="825"/>
      <c r="B125" s="827">
        <v>44470</v>
      </c>
      <c r="C125" s="828"/>
      <c r="D125" s="676">
        <f t="shared" si="8"/>
        <v>3108000</v>
      </c>
      <c r="E125" s="676">
        <v>1017600</v>
      </c>
      <c r="F125" s="676">
        <v>4125600</v>
      </c>
    </row>
    <row r="126" spans="1:6" ht="15">
      <c r="A126" s="825"/>
      <c r="B126" s="827">
        <v>44501</v>
      </c>
      <c r="C126" s="828"/>
      <c r="D126" s="676">
        <f t="shared" si="8"/>
        <v>3209280</v>
      </c>
      <c r="E126" s="676">
        <v>1129440</v>
      </c>
      <c r="F126" s="676">
        <v>4338720</v>
      </c>
    </row>
    <row r="127" spans="1:6" ht="15">
      <c r="A127" s="825"/>
      <c r="B127" s="827">
        <v>44531</v>
      </c>
      <c r="C127" s="828"/>
      <c r="D127" s="676">
        <f t="shared" si="8"/>
        <v>3596640</v>
      </c>
      <c r="E127" s="676">
        <v>1231680</v>
      </c>
      <c r="F127" s="676">
        <v>4828320</v>
      </c>
    </row>
    <row r="128" spans="1:6" ht="15">
      <c r="A128" s="825"/>
      <c r="B128" s="827">
        <v>44562</v>
      </c>
      <c r="C128" s="828"/>
      <c r="D128" s="676">
        <f t="shared" si="8"/>
        <v>3618960</v>
      </c>
      <c r="E128" s="676">
        <v>1389360</v>
      </c>
      <c r="F128" s="676">
        <v>5008320</v>
      </c>
    </row>
    <row r="129" spans="1:6" ht="15">
      <c r="A129" s="825"/>
      <c r="B129" s="829">
        <v>44593</v>
      </c>
      <c r="C129" s="828"/>
      <c r="D129" s="676">
        <f t="shared" si="8"/>
        <v>2852880</v>
      </c>
      <c r="E129" s="676">
        <v>1339920</v>
      </c>
      <c r="F129" s="676">
        <v>4192800</v>
      </c>
    </row>
    <row r="130" spans="1:6" ht="15">
      <c r="A130" s="825"/>
      <c r="B130" s="827">
        <v>44621</v>
      </c>
      <c r="C130" s="826"/>
      <c r="D130" s="676">
        <f t="shared" si="8"/>
        <v>3368880</v>
      </c>
      <c r="E130" s="676">
        <v>1543440</v>
      </c>
      <c r="F130" s="676">
        <v>4912320</v>
      </c>
    </row>
    <row r="131" spans="1:6" ht="15">
      <c r="A131" s="825"/>
      <c r="B131" s="824" t="s">
        <v>457</v>
      </c>
      <c r="C131" s="823"/>
      <c r="D131" s="801">
        <f>SUM(D119:D130)</f>
        <v>41389440</v>
      </c>
      <c r="E131" s="801">
        <f>SUM(E119:E130)</f>
        <v>14737680</v>
      </c>
      <c r="F131" s="801">
        <f>SUM(F119:F130)</f>
        <v>56127120</v>
      </c>
    </row>
    <row r="132" spans="1:6" ht="15">
      <c r="A132" s="832">
        <v>10</v>
      </c>
      <c r="B132" s="831" t="s">
        <v>624</v>
      </c>
      <c r="C132" s="830" t="s">
        <v>119</v>
      </c>
      <c r="D132" s="801"/>
      <c r="E132" s="801"/>
      <c r="F132" s="801"/>
    </row>
    <row r="133" spans="1:6" ht="15">
      <c r="A133" s="825"/>
      <c r="B133" s="827">
        <v>44287</v>
      </c>
      <c r="C133" s="828"/>
      <c r="D133" s="676">
        <f t="shared" ref="D133:D144" si="9">+F133-E133</f>
        <v>1602240</v>
      </c>
      <c r="E133" s="676">
        <v>485520</v>
      </c>
      <c r="F133" s="676">
        <v>2087760</v>
      </c>
    </row>
    <row r="134" spans="1:6" ht="15">
      <c r="A134" s="825"/>
      <c r="B134" s="827">
        <v>44317</v>
      </c>
      <c r="C134" s="828"/>
      <c r="D134" s="676">
        <f t="shared" si="9"/>
        <v>1646400</v>
      </c>
      <c r="E134" s="676">
        <v>541440</v>
      </c>
      <c r="F134" s="676">
        <v>2187840</v>
      </c>
    </row>
    <row r="135" spans="1:6" ht="15">
      <c r="A135" s="825"/>
      <c r="B135" s="827">
        <v>44348</v>
      </c>
      <c r="C135" s="828"/>
      <c r="D135" s="676">
        <f t="shared" si="9"/>
        <v>1620720</v>
      </c>
      <c r="E135" s="676">
        <v>531360</v>
      </c>
      <c r="F135" s="676">
        <v>2152080</v>
      </c>
    </row>
    <row r="136" spans="1:6" ht="15">
      <c r="A136" s="825"/>
      <c r="B136" s="827">
        <v>44378</v>
      </c>
      <c r="C136" s="828"/>
      <c r="D136" s="676">
        <f t="shared" si="9"/>
        <v>1716240</v>
      </c>
      <c r="E136" s="676">
        <v>557760</v>
      </c>
      <c r="F136" s="676">
        <v>2274000</v>
      </c>
    </row>
    <row r="137" spans="1:6" ht="15">
      <c r="A137" s="825"/>
      <c r="B137" s="827">
        <v>44409</v>
      </c>
      <c r="C137" s="828"/>
      <c r="D137" s="676">
        <f t="shared" si="9"/>
        <v>1739760</v>
      </c>
      <c r="E137" s="676">
        <v>563760</v>
      </c>
      <c r="F137" s="676">
        <v>2303520</v>
      </c>
    </row>
    <row r="138" spans="1:6" ht="15">
      <c r="A138" s="825"/>
      <c r="B138" s="827">
        <v>44440</v>
      </c>
      <c r="C138" s="828"/>
      <c r="D138" s="676">
        <f t="shared" si="9"/>
        <v>1635120</v>
      </c>
      <c r="E138" s="676">
        <v>495600</v>
      </c>
      <c r="F138" s="676">
        <v>2130720</v>
      </c>
    </row>
    <row r="139" spans="1:6" ht="15">
      <c r="A139" s="825"/>
      <c r="B139" s="827">
        <v>44470</v>
      </c>
      <c r="C139" s="828"/>
      <c r="D139" s="676">
        <f t="shared" si="9"/>
        <v>1661040</v>
      </c>
      <c r="E139" s="676">
        <v>577200</v>
      </c>
      <c r="F139" s="676">
        <v>2238240</v>
      </c>
    </row>
    <row r="140" spans="1:6" ht="15">
      <c r="A140" s="825"/>
      <c r="B140" s="827">
        <v>44501</v>
      </c>
      <c r="C140" s="828"/>
      <c r="D140" s="676">
        <f t="shared" si="9"/>
        <v>1868880</v>
      </c>
      <c r="E140" s="676">
        <v>607440</v>
      </c>
      <c r="F140" s="676">
        <v>2476320</v>
      </c>
    </row>
    <row r="141" spans="1:6" ht="15">
      <c r="A141" s="825"/>
      <c r="B141" s="827">
        <v>44531</v>
      </c>
      <c r="C141" s="828"/>
      <c r="D141" s="676">
        <f t="shared" si="9"/>
        <v>1868400</v>
      </c>
      <c r="E141" s="676">
        <v>623280</v>
      </c>
      <c r="F141" s="676">
        <v>2491680</v>
      </c>
    </row>
    <row r="142" spans="1:6" ht="15">
      <c r="A142" s="825"/>
      <c r="B142" s="827">
        <v>44562</v>
      </c>
      <c r="C142" s="828"/>
      <c r="D142" s="676">
        <f t="shared" si="9"/>
        <v>1929840</v>
      </c>
      <c r="E142" s="676">
        <v>666480</v>
      </c>
      <c r="F142" s="676">
        <v>2596320</v>
      </c>
    </row>
    <row r="143" spans="1:6" ht="15">
      <c r="A143" s="825"/>
      <c r="B143" s="829">
        <v>44593</v>
      </c>
      <c r="C143" s="828"/>
      <c r="D143" s="676">
        <f t="shared" si="9"/>
        <v>1557840</v>
      </c>
      <c r="E143" s="676">
        <v>589200</v>
      </c>
      <c r="F143" s="676">
        <v>2147040</v>
      </c>
    </row>
    <row r="144" spans="1:6" ht="15">
      <c r="A144" s="825"/>
      <c r="B144" s="827">
        <v>44621</v>
      </c>
      <c r="C144" s="826"/>
      <c r="D144" s="676">
        <f t="shared" si="9"/>
        <v>1654080</v>
      </c>
      <c r="E144" s="676">
        <v>820320</v>
      </c>
      <c r="F144" s="676">
        <v>2474400</v>
      </c>
    </row>
    <row r="145" spans="1:6" ht="15">
      <c r="A145" s="825"/>
      <c r="B145" s="824" t="s">
        <v>457</v>
      </c>
      <c r="C145" s="823"/>
      <c r="D145" s="801">
        <f>SUM(D133:D144)</f>
        <v>20500560</v>
      </c>
      <c r="E145" s="801">
        <f>SUM(E133:E144)</f>
        <v>7059360</v>
      </c>
      <c r="F145" s="801">
        <f>SUM(F133:F144)</f>
        <v>27559920</v>
      </c>
    </row>
    <row r="146" spans="1:6" ht="15">
      <c r="A146" s="832">
        <v>11</v>
      </c>
      <c r="B146" s="831" t="s">
        <v>1793</v>
      </c>
      <c r="C146" s="830" t="s">
        <v>55</v>
      </c>
      <c r="D146" s="801"/>
      <c r="E146" s="801"/>
      <c r="F146" s="801"/>
    </row>
    <row r="147" spans="1:6" ht="15">
      <c r="A147" s="825"/>
      <c r="B147" s="827">
        <v>44287</v>
      </c>
      <c r="C147" s="828"/>
      <c r="D147" s="676">
        <f t="shared" ref="D147:D158" si="10">+F147-E147</f>
        <v>7770</v>
      </c>
      <c r="E147" s="676">
        <v>6780</v>
      </c>
      <c r="F147" s="676">
        <v>14550</v>
      </c>
    </row>
    <row r="148" spans="1:6" ht="15">
      <c r="A148" s="825"/>
      <c r="B148" s="827">
        <v>44317</v>
      </c>
      <c r="C148" s="828"/>
      <c r="D148" s="676">
        <f t="shared" si="10"/>
        <v>6270</v>
      </c>
      <c r="E148" s="676">
        <v>3060</v>
      </c>
      <c r="F148" s="676">
        <v>9330</v>
      </c>
    </row>
    <row r="149" spans="1:6" ht="15">
      <c r="A149" s="825"/>
      <c r="B149" s="827">
        <v>44348</v>
      </c>
      <c r="C149" s="828"/>
      <c r="D149" s="676">
        <f t="shared" si="10"/>
        <v>3960</v>
      </c>
      <c r="E149" s="676">
        <v>1980</v>
      </c>
      <c r="F149" s="676">
        <v>5940</v>
      </c>
    </row>
    <row r="150" spans="1:6" ht="15">
      <c r="A150" s="825"/>
      <c r="B150" s="827">
        <v>44378</v>
      </c>
      <c r="C150" s="828"/>
      <c r="D150" s="676">
        <f t="shared" si="10"/>
        <v>51540</v>
      </c>
      <c r="E150" s="676">
        <v>4980</v>
      </c>
      <c r="F150" s="676">
        <v>56520</v>
      </c>
    </row>
    <row r="151" spans="1:6" ht="15">
      <c r="A151" s="825"/>
      <c r="B151" s="827">
        <v>44409</v>
      </c>
      <c r="C151" s="828"/>
      <c r="D151" s="676">
        <f t="shared" si="10"/>
        <v>98790</v>
      </c>
      <c r="E151" s="676">
        <v>6780</v>
      </c>
      <c r="F151" s="676">
        <v>105570</v>
      </c>
    </row>
    <row r="152" spans="1:6" ht="15">
      <c r="A152" s="825"/>
      <c r="B152" s="827">
        <v>44440</v>
      </c>
      <c r="C152" s="828"/>
      <c r="D152" s="676">
        <f t="shared" si="10"/>
        <v>73920</v>
      </c>
      <c r="E152" s="676">
        <v>11460</v>
      </c>
      <c r="F152" s="676">
        <v>85380</v>
      </c>
    </row>
    <row r="153" spans="1:6" ht="15">
      <c r="A153" s="825"/>
      <c r="B153" s="827">
        <v>44470</v>
      </c>
      <c r="C153" s="828"/>
      <c r="D153" s="676">
        <f t="shared" si="10"/>
        <v>5460</v>
      </c>
      <c r="E153" s="676">
        <v>4350</v>
      </c>
      <c r="F153" s="676">
        <v>9810</v>
      </c>
    </row>
    <row r="154" spans="1:6" ht="15">
      <c r="A154" s="825"/>
      <c r="B154" s="827">
        <v>44501</v>
      </c>
      <c r="C154" s="828"/>
      <c r="D154" s="676">
        <f t="shared" si="10"/>
        <v>9600</v>
      </c>
      <c r="E154" s="676">
        <v>8040</v>
      </c>
      <c r="F154" s="676">
        <v>17640</v>
      </c>
    </row>
    <row r="155" spans="1:6" ht="15">
      <c r="A155" s="825"/>
      <c r="B155" s="827">
        <v>44531</v>
      </c>
      <c r="C155" s="828"/>
      <c r="D155" s="676">
        <f t="shared" si="10"/>
        <v>10170</v>
      </c>
      <c r="E155" s="676">
        <v>8730</v>
      </c>
      <c r="F155" s="676">
        <v>18900</v>
      </c>
    </row>
    <row r="156" spans="1:6" ht="15">
      <c r="A156" s="825"/>
      <c r="B156" s="827">
        <v>44562</v>
      </c>
      <c r="C156" s="828"/>
      <c r="D156" s="676">
        <f t="shared" si="10"/>
        <v>8220</v>
      </c>
      <c r="E156" s="676">
        <v>7560</v>
      </c>
      <c r="F156" s="676">
        <v>15780</v>
      </c>
    </row>
    <row r="157" spans="1:6" ht="15">
      <c r="A157" s="825"/>
      <c r="B157" s="829">
        <v>44593</v>
      </c>
      <c r="C157" s="828"/>
      <c r="D157" s="676">
        <f t="shared" si="10"/>
        <v>8790</v>
      </c>
      <c r="E157" s="676">
        <v>7590</v>
      </c>
      <c r="F157" s="676">
        <v>16380</v>
      </c>
    </row>
    <row r="158" spans="1:6" ht="15">
      <c r="A158" s="825"/>
      <c r="B158" s="827">
        <v>44621</v>
      </c>
      <c r="C158" s="826"/>
      <c r="D158" s="676">
        <f t="shared" si="10"/>
        <v>7860</v>
      </c>
      <c r="E158" s="676">
        <v>6750</v>
      </c>
      <c r="F158" s="676">
        <v>14610</v>
      </c>
    </row>
    <row r="159" spans="1:6" ht="15">
      <c r="A159" s="825"/>
      <c r="B159" s="824" t="s">
        <v>457</v>
      </c>
      <c r="C159" s="823"/>
      <c r="D159" s="801">
        <f>SUM(D147:D158)</f>
        <v>292350</v>
      </c>
      <c r="E159" s="801">
        <f>SUM(E147:E158)</f>
        <v>78060</v>
      </c>
      <c r="F159" s="801">
        <f>SUM(F147:F158)</f>
        <v>370410</v>
      </c>
    </row>
    <row r="160" spans="1:6" ht="15">
      <c r="A160" s="832">
        <v>12</v>
      </c>
      <c r="B160" s="831" t="s">
        <v>391</v>
      </c>
      <c r="C160" s="830" t="s">
        <v>119</v>
      </c>
      <c r="D160" s="801"/>
      <c r="E160" s="801"/>
      <c r="F160" s="801"/>
    </row>
    <row r="161" spans="1:6" ht="15">
      <c r="A161" s="825"/>
      <c r="B161" s="827">
        <v>44287</v>
      </c>
      <c r="C161" s="828"/>
      <c r="D161" s="676">
        <f t="shared" ref="D161:D172" si="11">+F161-E161</f>
        <v>540360</v>
      </c>
      <c r="E161" s="676">
        <v>199320</v>
      </c>
      <c r="F161" s="676">
        <v>739680</v>
      </c>
    </row>
    <row r="162" spans="1:6" ht="15">
      <c r="A162" s="825"/>
      <c r="B162" s="827">
        <v>44317</v>
      </c>
      <c r="C162" s="828"/>
      <c r="D162" s="676">
        <f t="shared" si="11"/>
        <v>305280</v>
      </c>
      <c r="E162" s="676">
        <v>121680</v>
      </c>
      <c r="F162" s="676">
        <v>426960</v>
      </c>
    </row>
    <row r="163" spans="1:6" ht="15">
      <c r="A163" s="825"/>
      <c r="B163" s="827">
        <v>44348</v>
      </c>
      <c r="C163" s="828"/>
      <c r="D163" s="676">
        <f t="shared" si="11"/>
        <v>164880</v>
      </c>
      <c r="E163" s="676">
        <v>46920</v>
      </c>
      <c r="F163" s="676">
        <v>211800</v>
      </c>
    </row>
    <row r="164" spans="1:6" ht="15">
      <c r="A164" s="825"/>
      <c r="B164" s="827">
        <v>44378</v>
      </c>
      <c r="C164" s="828"/>
      <c r="D164" s="676">
        <f t="shared" si="11"/>
        <v>162600</v>
      </c>
      <c r="E164" s="676">
        <v>60960</v>
      </c>
      <c r="F164" s="676">
        <v>223560</v>
      </c>
    </row>
    <row r="165" spans="1:6" ht="15">
      <c r="A165" s="825"/>
      <c r="B165" s="827">
        <v>44409</v>
      </c>
      <c r="C165" s="828"/>
      <c r="D165" s="676">
        <f t="shared" si="11"/>
        <v>357000</v>
      </c>
      <c r="E165" s="676">
        <v>140400</v>
      </c>
      <c r="F165" s="676">
        <v>497400</v>
      </c>
    </row>
    <row r="166" spans="1:6" ht="15">
      <c r="A166" s="825"/>
      <c r="B166" s="827">
        <v>44440</v>
      </c>
      <c r="C166" s="828"/>
      <c r="D166" s="676">
        <f t="shared" si="11"/>
        <v>218040</v>
      </c>
      <c r="E166" s="676">
        <v>80328</v>
      </c>
      <c r="F166" s="676">
        <v>298368</v>
      </c>
    </row>
    <row r="167" spans="1:6" ht="15">
      <c r="A167" s="825"/>
      <c r="B167" s="827">
        <v>44470</v>
      </c>
      <c r="C167" s="828"/>
      <c r="D167" s="676">
        <f t="shared" si="11"/>
        <v>2055480</v>
      </c>
      <c r="E167" s="676">
        <v>740112</v>
      </c>
      <c r="F167" s="676">
        <v>2795592</v>
      </c>
    </row>
    <row r="168" spans="1:6" ht="15">
      <c r="A168" s="825"/>
      <c r="B168" s="827">
        <v>44501</v>
      </c>
      <c r="C168" s="828"/>
      <c r="D168" s="676">
        <f t="shared" si="11"/>
        <v>876360</v>
      </c>
      <c r="E168" s="676">
        <v>331920</v>
      </c>
      <c r="F168" s="676">
        <v>1208280</v>
      </c>
    </row>
    <row r="169" spans="1:6" ht="15">
      <c r="A169" s="825"/>
      <c r="B169" s="827">
        <v>44531</v>
      </c>
      <c r="C169" s="828"/>
      <c r="D169" s="676">
        <f t="shared" si="11"/>
        <v>986040</v>
      </c>
      <c r="E169" s="676">
        <v>353520</v>
      </c>
      <c r="F169" s="676">
        <v>1339560</v>
      </c>
    </row>
    <row r="170" spans="1:6" ht="15">
      <c r="A170" s="825"/>
      <c r="B170" s="827">
        <v>44562</v>
      </c>
      <c r="C170" s="828"/>
      <c r="D170" s="676">
        <f t="shared" si="11"/>
        <v>948840</v>
      </c>
      <c r="E170" s="676">
        <v>340560</v>
      </c>
      <c r="F170" s="676">
        <v>1289400</v>
      </c>
    </row>
    <row r="171" spans="1:6" ht="15">
      <c r="A171" s="825"/>
      <c r="B171" s="829">
        <v>44593</v>
      </c>
      <c r="C171" s="828"/>
      <c r="D171" s="676">
        <f t="shared" si="11"/>
        <v>977288</v>
      </c>
      <c r="E171" s="676">
        <v>448200</v>
      </c>
      <c r="F171" s="676">
        <v>1425488</v>
      </c>
    </row>
    <row r="172" spans="1:6" ht="15">
      <c r="A172" s="825"/>
      <c r="B172" s="827">
        <v>44621</v>
      </c>
      <c r="C172" s="826"/>
      <c r="D172" s="676">
        <f t="shared" si="11"/>
        <v>3210370</v>
      </c>
      <c r="E172" s="676">
        <v>1299960</v>
      </c>
      <c r="F172" s="676">
        <v>4510330</v>
      </c>
    </row>
    <row r="173" spans="1:6" ht="15">
      <c r="A173" s="825"/>
      <c r="B173" s="824" t="s">
        <v>457</v>
      </c>
      <c r="C173" s="823"/>
      <c r="D173" s="801">
        <f>SUM(D161:D172)</f>
        <v>10802538</v>
      </c>
      <c r="E173" s="801">
        <f>SUM(E161:E172)</f>
        <v>4163880</v>
      </c>
      <c r="F173" s="801">
        <f>SUM(F161:F172)</f>
        <v>14966418</v>
      </c>
    </row>
    <row r="174" spans="1:6" ht="15">
      <c r="A174" s="832">
        <f>+A160+1</f>
        <v>13</v>
      </c>
      <c r="B174" s="831" t="s">
        <v>1794</v>
      </c>
      <c r="C174" s="830" t="s">
        <v>55</v>
      </c>
      <c r="D174" s="801"/>
      <c r="E174" s="801"/>
      <c r="F174" s="801"/>
    </row>
    <row r="175" spans="1:6" ht="15">
      <c r="A175" s="825"/>
      <c r="B175" s="827">
        <v>44287</v>
      </c>
      <c r="C175" s="828"/>
      <c r="D175" s="676">
        <f t="shared" ref="D175:D186" si="12">+F175-E175</f>
        <v>91377</v>
      </c>
      <c r="E175" s="676">
        <v>1521</v>
      </c>
      <c r="F175" s="676">
        <v>92898</v>
      </c>
    </row>
    <row r="176" spans="1:6" ht="15">
      <c r="A176" s="825"/>
      <c r="B176" s="827">
        <v>44317</v>
      </c>
      <c r="C176" s="828"/>
      <c r="D176" s="676">
        <f t="shared" si="12"/>
        <v>47259</v>
      </c>
      <c r="E176" s="676">
        <v>1017</v>
      </c>
      <c r="F176" s="676">
        <v>48276</v>
      </c>
    </row>
    <row r="177" spans="1:6" ht="15">
      <c r="A177" s="825"/>
      <c r="B177" s="827">
        <v>44348</v>
      </c>
      <c r="C177" s="828"/>
      <c r="D177" s="676">
        <f t="shared" si="12"/>
        <v>71658</v>
      </c>
      <c r="E177" s="676">
        <v>1548</v>
      </c>
      <c r="F177" s="676">
        <v>73206</v>
      </c>
    </row>
    <row r="178" spans="1:6" ht="15">
      <c r="A178" s="825"/>
      <c r="B178" s="827">
        <v>44378</v>
      </c>
      <c r="C178" s="828"/>
      <c r="D178" s="676">
        <f t="shared" si="12"/>
        <v>78642</v>
      </c>
      <c r="E178" s="676">
        <v>1629</v>
      </c>
      <c r="F178" s="676">
        <v>80271</v>
      </c>
    </row>
    <row r="179" spans="1:6" ht="15">
      <c r="A179" s="825"/>
      <c r="B179" s="827">
        <v>44409</v>
      </c>
      <c r="C179" s="828"/>
      <c r="D179" s="676">
        <f t="shared" si="12"/>
        <v>82863</v>
      </c>
      <c r="E179" s="676">
        <v>1755</v>
      </c>
      <c r="F179" s="676">
        <v>84618</v>
      </c>
    </row>
    <row r="180" spans="1:6" ht="15">
      <c r="A180" s="825"/>
      <c r="B180" s="827">
        <v>44440</v>
      </c>
      <c r="C180" s="828"/>
      <c r="D180" s="676">
        <f t="shared" si="12"/>
        <v>73980</v>
      </c>
      <c r="E180" s="676">
        <v>1602</v>
      </c>
      <c r="F180" s="676">
        <v>75582</v>
      </c>
    </row>
    <row r="181" spans="1:6" ht="15">
      <c r="A181" s="825"/>
      <c r="B181" s="827">
        <v>44470</v>
      </c>
      <c r="C181" s="828"/>
      <c r="D181" s="676">
        <f t="shared" si="12"/>
        <v>75303</v>
      </c>
      <c r="E181" s="676">
        <v>2196</v>
      </c>
      <c r="F181" s="676">
        <v>77499</v>
      </c>
    </row>
    <row r="182" spans="1:6" ht="15">
      <c r="A182" s="825"/>
      <c r="B182" s="827">
        <v>44501</v>
      </c>
      <c r="C182" s="828"/>
      <c r="D182" s="676">
        <f t="shared" si="12"/>
        <v>61029</v>
      </c>
      <c r="E182" s="676">
        <v>2502</v>
      </c>
      <c r="F182" s="676">
        <v>63531</v>
      </c>
    </row>
    <row r="183" spans="1:6" ht="15">
      <c r="A183" s="825"/>
      <c r="B183" s="827">
        <v>44531</v>
      </c>
      <c r="C183" s="828"/>
      <c r="D183" s="676">
        <f t="shared" si="12"/>
        <v>73674</v>
      </c>
      <c r="E183" s="676">
        <v>2169</v>
      </c>
      <c r="F183" s="676">
        <v>75843</v>
      </c>
    </row>
    <row r="184" spans="1:6" ht="15">
      <c r="A184" s="825"/>
      <c r="B184" s="827">
        <v>44562</v>
      </c>
      <c r="C184" s="828"/>
      <c r="D184" s="676">
        <f t="shared" si="12"/>
        <v>69570</v>
      </c>
      <c r="E184" s="676">
        <v>2466</v>
      </c>
      <c r="F184" s="676">
        <v>72036</v>
      </c>
    </row>
    <row r="185" spans="1:6" ht="15">
      <c r="A185" s="825"/>
      <c r="B185" s="829">
        <v>44593</v>
      </c>
      <c r="C185" s="828"/>
      <c r="D185" s="676">
        <f t="shared" si="12"/>
        <v>56448</v>
      </c>
      <c r="E185" s="676">
        <v>2304</v>
      </c>
      <c r="F185" s="676">
        <v>58752</v>
      </c>
    </row>
    <row r="186" spans="1:6" ht="15">
      <c r="A186" s="825"/>
      <c r="B186" s="827">
        <v>44621</v>
      </c>
      <c r="C186" s="826"/>
      <c r="D186" s="676">
        <f t="shared" si="12"/>
        <v>57546</v>
      </c>
      <c r="E186" s="676">
        <v>2331</v>
      </c>
      <c r="F186" s="676">
        <v>59877</v>
      </c>
    </row>
    <row r="187" spans="1:6" ht="15">
      <c r="A187" s="825"/>
      <c r="B187" s="824" t="s">
        <v>457</v>
      </c>
      <c r="C187" s="823"/>
      <c r="D187" s="801">
        <f>SUM(D175:D186)</f>
        <v>839349</v>
      </c>
      <c r="E187" s="801">
        <f>SUM(E175:E186)</f>
        <v>23040</v>
      </c>
      <c r="F187" s="801">
        <f>SUM(F175:F186)</f>
        <v>862389</v>
      </c>
    </row>
    <row r="188" spans="1:6" ht="15">
      <c r="A188" s="832">
        <f>+A174+1</f>
        <v>14</v>
      </c>
      <c r="B188" s="831" t="s">
        <v>273</v>
      </c>
      <c r="C188" s="830" t="s">
        <v>119</v>
      </c>
      <c r="D188" s="801"/>
      <c r="E188" s="801"/>
      <c r="F188" s="801"/>
    </row>
    <row r="189" spans="1:6" ht="15">
      <c r="A189" s="825"/>
      <c r="B189" s="827">
        <v>44287</v>
      </c>
      <c r="C189" s="828"/>
      <c r="D189" s="676">
        <f t="shared" ref="D189:D200" si="13">+F189-E189</f>
        <v>356160</v>
      </c>
      <c r="E189" s="676">
        <v>130080</v>
      </c>
      <c r="F189" s="676">
        <v>486240</v>
      </c>
    </row>
    <row r="190" spans="1:6" ht="15">
      <c r="A190" s="825"/>
      <c r="B190" s="827">
        <v>44317</v>
      </c>
      <c r="C190" s="828"/>
      <c r="D190" s="676">
        <f t="shared" si="13"/>
        <v>367920</v>
      </c>
      <c r="E190" s="676">
        <v>144720</v>
      </c>
      <c r="F190" s="676">
        <v>512640</v>
      </c>
    </row>
    <row r="191" spans="1:6" ht="15">
      <c r="A191" s="825"/>
      <c r="B191" s="827">
        <v>44348</v>
      </c>
      <c r="C191" s="828"/>
      <c r="D191" s="676">
        <f t="shared" si="13"/>
        <v>475680</v>
      </c>
      <c r="E191" s="676">
        <v>186000</v>
      </c>
      <c r="F191" s="676">
        <v>661680</v>
      </c>
    </row>
    <row r="192" spans="1:6" ht="15">
      <c r="A192" s="825"/>
      <c r="B192" s="827">
        <v>44378</v>
      </c>
      <c r="C192" s="828"/>
      <c r="D192" s="676">
        <f t="shared" si="13"/>
        <v>938880</v>
      </c>
      <c r="E192" s="676">
        <v>343200</v>
      </c>
      <c r="F192" s="676">
        <v>1282080</v>
      </c>
    </row>
    <row r="193" spans="1:6" ht="15">
      <c r="A193" s="825"/>
      <c r="B193" s="827">
        <v>44409</v>
      </c>
      <c r="C193" s="828"/>
      <c r="D193" s="676">
        <f t="shared" si="13"/>
        <v>1045200</v>
      </c>
      <c r="E193" s="676">
        <v>320880</v>
      </c>
      <c r="F193" s="676">
        <v>1366080</v>
      </c>
    </row>
    <row r="194" spans="1:6" ht="15">
      <c r="A194" s="825"/>
      <c r="B194" s="827">
        <v>44440</v>
      </c>
      <c r="C194" s="828"/>
      <c r="D194" s="676">
        <f t="shared" si="13"/>
        <v>1640640</v>
      </c>
      <c r="E194" s="676">
        <v>573600</v>
      </c>
      <c r="F194" s="676">
        <v>2214240</v>
      </c>
    </row>
    <row r="195" spans="1:6" ht="15">
      <c r="A195" s="825"/>
      <c r="B195" s="827">
        <v>44470</v>
      </c>
      <c r="C195" s="828"/>
      <c r="D195" s="676">
        <f t="shared" si="13"/>
        <v>4201680</v>
      </c>
      <c r="E195" s="676">
        <v>1493520</v>
      </c>
      <c r="F195" s="676">
        <v>5695200</v>
      </c>
    </row>
    <row r="196" spans="1:6" ht="15">
      <c r="A196" s="825"/>
      <c r="B196" s="827">
        <v>44501</v>
      </c>
      <c r="C196" s="828"/>
      <c r="D196" s="676">
        <f t="shared" si="13"/>
        <v>688560</v>
      </c>
      <c r="E196" s="676">
        <v>223440</v>
      </c>
      <c r="F196" s="676">
        <v>912000</v>
      </c>
    </row>
    <row r="197" spans="1:6" ht="15">
      <c r="A197" s="825"/>
      <c r="B197" s="827">
        <v>44531</v>
      </c>
      <c r="C197" s="828"/>
      <c r="D197" s="676">
        <f t="shared" si="13"/>
        <v>792480</v>
      </c>
      <c r="E197" s="676">
        <v>285360</v>
      </c>
      <c r="F197" s="676">
        <v>1077840</v>
      </c>
    </row>
    <row r="198" spans="1:6" ht="15">
      <c r="A198" s="825"/>
      <c r="B198" s="827">
        <v>44562</v>
      </c>
      <c r="C198" s="828"/>
      <c r="D198" s="676">
        <f t="shared" si="13"/>
        <v>557040</v>
      </c>
      <c r="E198" s="676">
        <v>257520</v>
      </c>
      <c r="F198" s="676">
        <v>814560</v>
      </c>
    </row>
    <row r="199" spans="1:6" ht="15">
      <c r="A199" s="825"/>
      <c r="B199" s="829">
        <v>44593</v>
      </c>
      <c r="C199" s="828"/>
      <c r="D199" s="676">
        <f t="shared" si="13"/>
        <v>258480</v>
      </c>
      <c r="E199" s="676">
        <v>130080</v>
      </c>
      <c r="F199" s="676">
        <v>388560</v>
      </c>
    </row>
    <row r="200" spans="1:6" ht="15">
      <c r="A200" s="825"/>
      <c r="B200" s="827">
        <v>44621</v>
      </c>
      <c r="C200" s="826"/>
      <c r="D200" s="676">
        <f t="shared" si="13"/>
        <v>1302240</v>
      </c>
      <c r="E200" s="676">
        <v>471600</v>
      </c>
      <c r="F200" s="676">
        <v>1773840</v>
      </c>
    </row>
    <row r="201" spans="1:6" ht="15">
      <c r="A201" s="825"/>
      <c r="B201" s="824" t="s">
        <v>457</v>
      </c>
      <c r="C201" s="823"/>
      <c r="D201" s="801">
        <f>SUM(D189:D200)</f>
        <v>12624960</v>
      </c>
      <c r="E201" s="801">
        <f>SUM(E189:E200)</f>
        <v>4560000</v>
      </c>
      <c r="F201" s="801">
        <f>SUM(F189:F200)</f>
        <v>17184960</v>
      </c>
    </row>
    <row r="202" spans="1:6" ht="15">
      <c r="A202" s="832">
        <f>+A188+1</f>
        <v>15</v>
      </c>
      <c r="B202" s="831" t="s">
        <v>276</v>
      </c>
      <c r="C202" s="830" t="s">
        <v>119</v>
      </c>
      <c r="D202" s="801"/>
      <c r="E202" s="801"/>
      <c r="F202" s="801"/>
    </row>
    <row r="203" spans="1:6" ht="15">
      <c r="A203" s="825"/>
      <c r="B203" s="827">
        <v>44287</v>
      </c>
      <c r="C203" s="828"/>
      <c r="D203" s="676">
        <f t="shared" ref="D203:D214" si="14">+F203-E203</f>
        <v>246776</v>
      </c>
      <c r="E203" s="676">
        <v>121546</v>
      </c>
      <c r="F203" s="676">
        <v>368322</v>
      </c>
    </row>
    <row r="204" spans="1:6" ht="15">
      <c r="A204" s="825"/>
      <c r="B204" s="827">
        <v>44317</v>
      </c>
      <c r="C204" s="828"/>
      <c r="D204" s="676">
        <f t="shared" si="14"/>
        <v>434204</v>
      </c>
      <c r="E204" s="676">
        <v>213862</v>
      </c>
      <c r="F204" s="676">
        <v>648066</v>
      </c>
    </row>
    <row r="205" spans="1:6" ht="15">
      <c r="A205" s="825"/>
      <c r="B205" s="827">
        <v>44348</v>
      </c>
      <c r="C205" s="828"/>
      <c r="D205" s="676">
        <f t="shared" si="14"/>
        <v>383522</v>
      </c>
      <c r="E205" s="676">
        <v>188899</v>
      </c>
      <c r="F205" s="676">
        <v>572421</v>
      </c>
    </row>
    <row r="206" spans="1:6" ht="15">
      <c r="A206" s="825"/>
      <c r="B206" s="827">
        <v>44378</v>
      </c>
      <c r="C206" s="828"/>
      <c r="D206" s="676">
        <f t="shared" si="14"/>
        <v>430224</v>
      </c>
      <c r="E206" s="676">
        <v>211901</v>
      </c>
      <c r="F206" s="676">
        <v>642125</v>
      </c>
    </row>
    <row r="207" spans="1:6" ht="15">
      <c r="A207" s="825"/>
      <c r="B207" s="827">
        <v>44409</v>
      </c>
      <c r="C207" s="828"/>
      <c r="D207" s="676">
        <f t="shared" si="14"/>
        <v>1155816</v>
      </c>
      <c r="E207" s="676">
        <v>569282</v>
      </c>
      <c r="F207" s="676">
        <v>1725098</v>
      </c>
    </row>
    <row r="208" spans="1:6" ht="15">
      <c r="A208" s="825"/>
      <c r="B208" s="827">
        <v>44440</v>
      </c>
      <c r="C208" s="828"/>
      <c r="D208" s="676">
        <f t="shared" si="14"/>
        <v>1446119</v>
      </c>
      <c r="E208" s="676">
        <v>712268</v>
      </c>
      <c r="F208" s="676">
        <v>2158387</v>
      </c>
    </row>
    <row r="209" spans="1:6" ht="15">
      <c r="A209" s="825"/>
      <c r="B209" s="827">
        <v>44470</v>
      </c>
      <c r="C209" s="828"/>
      <c r="D209" s="676">
        <f t="shared" si="14"/>
        <v>1220290</v>
      </c>
      <c r="E209" s="676">
        <v>601039</v>
      </c>
      <c r="F209" s="676">
        <v>1821329</v>
      </c>
    </row>
    <row r="210" spans="1:6" ht="15">
      <c r="A210" s="825"/>
      <c r="B210" s="827">
        <v>44501</v>
      </c>
      <c r="C210" s="828"/>
      <c r="D210" s="676">
        <f t="shared" si="14"/>
        <v>614343</v>
      </c>
      <c r="E210" s="676">
        <v>302587</v>
      </c>
      <c r="F210" s="676">
        <v>916930</v>
      </c>
    </row>
    <row r="211" spans="1:6" ht="15">
      <c r="A211" s="825"/>
      <c r="B211" s="827">
        <v>44531</v>
      </c>
      <c r="C211" s="828"/>
      <c r="D211" s="676">
        <f t="shared" si="14"/>
        <v>1768769</v>
      </c>
      <c r="E211" s="676">
        <v>871184</v>
      </c>
      <c r="F211" s="676">
        <v>2639953</v>
      </c>
    </row>
    <row r="212" spans="1:6" ht="15">
      <c r="A212" s="825"/>
      <c r="B212" s="827">
        <v>44562</v>
      </c>
      <c r="C212" s="828"/>
      <c r="D212" s="676">
        <f t="shared" si="14"/>
        <v>741975</v>
      </c>
      <c r="E212" s="676">
        <v>365450</v>
      </c>
      <c r="F212" s="676">
        <v>1107425</v>
      </c>
    </row>
    <row r="213" spans="1:6" ht="15">
      <c r="A213" s="825"/>
      <c r="B213" s="829">
        <v>44593</v>
      </c>
      <c r="C213" s="828"/>
      <c r="D213" s="676">
        <f t="shared" si="14"/>
        <v>818404</v>
      </c>
      <c r="E213" s="676">
        <v>403095</v>
      </c>
      <c r="F213" s="676">
        <v>1221499</v>
      </c>
    </row>
    <row r="214" spans="1:6" ht="15">
      <c r="A214" s="825"/>
      <c r="B214" s="827">
        <v>44621</v>
      </c>
      <c r="C214" s="826"/>
      <c r="D214" s="676">
        <f t="shared" si="14"/>
        <v>1937936</v>
      </c>
      <c r="E214" s="676">
        <v>954506</v>
      </c>
      <c r="F214" s="676">
        <v>2892442</v>
      </c>
    </row>
    <row r="215" spans="1:6" ht="15">
      <c r="A215" s="825"/>
      <c r="B215" s="824" t="s">
        <v>457</v>
      </c>
      <c r="C215" s="823"/>
      <c r="D215" s="801">
        <f>SUM(D203:D214)</f>
        <v>11198378</v>
      </c>
      <c r="E215" s="801">
        <f>SUM(E203:E214)</f>
        <v>5515619</v>
      </c>
      <c r="F215" s="801">
        <f>SUM(F203:F214)</f>
        <v>16713997</v>
      </c>
    </row>
    <row r="216" spans="1:6" ht="15">
      <c r="A216" s="832">
        <f>+A202+1</f>
        <v>16</v>
      </c>
      <c r="B216" s="831" t="s">
        <v>496</v>
      </c>
      <c r="C216" s="830" t="s">
        <v>55</v>
      </c>
      <c r="D216" s="801"/>
      <c r="E216" s="801"/>
      <c r="F216" s="801"/>
    </row>
    <row r="217" spans="1:6" ht="15">
      <c r="A217" s="825"/>
      <c r="B217" s="827">
        <v>44287</v>
      </c>
      <c r="C217" s="828"/>
      <c r="D217" s="676">
        <f t="shared" ref="D217:D228" si="15">+F217-E217</f>
        <v>653880</v>
      </c>
      <c r="E217" s="676">
        <v>133260</v>
      </c>
      <c r="F217" s="676">
        <v>787140</v>
      </c>
    </row>
    <row r="218" spans="1:6" ht="15">
      <c r="A218" s="825"/>
      <c r="B218" s="827">
        <v>44317</v>
      </c>
      <c r="C218" s="828"/>
      <c r="D218" s="676">
        <f t="shared" si="15"/>
        <v>455880</v>
      </c>
      <c r="E218" s="676">
        <v>110160</v>
      </c>
      <c r="F218" s="676">
        <v>566040</v>
      </c>
    </row>
    <row r="219" spans="1:6" ht="15">
      <c r="A219" s="825"/>
      <c r="B219" s="827">
        <v>44348</v>
      </c>
      <c r="C219" s="828"/>
      <c r="D219" s="676">
        <f t="shared" si="15"/>
        <v>631920</v>
      </c>
      <c r="E219" s="676">
        <v>138900</v>
      </c>
      <c r="F219" s="676">
        <v>770820</v>
      </c>
    </row>
    <row r="220" spans="1:6" ht="15">
      <c r="A220" s="825"/>
      <c r="B220" s="827">
        <v>44378</v>
      </c>
      <c r="C220" s="828"/>
      <c r="D220" s="676">
        <f t="shared" si="15"/>
        <v>734580</v>
      </c>
      <c r="E220" s="676">
        <v>153060</v>
      </c>
      <c r="F220" s="676">
        <v>887640</v>
      </c>
    </row>
    <row r="221" spans="1:6" ht="15">
      <c r="A221" s="825"/>
      <c r="B221" s="827">
        <v>44409</v>
      </c>
      <c r="C221" s="828"/>
      <c r="D221" s="676">
        <f t="shared" si="15"/>
        <v>685560</v>
      </c>
      <c r="E221" s="676">
        <v>149520</v>
      </c>
      <c r="F221" s="676">
        <v>835080</v>
      </c>
    </row>
    <row r="222" spans="1:6" ht="15">
      <c r="A222" s="825"/>
      <c r="B222" s="827">
        <v>44440</v>
      </c>
      <c r="C222" s="828"/>
      <c r="D222" s="676">
        <f t="shared" si="15"/>
        <v>592500</v>
      </c>
      <c r="E222" s="676">
        <v>126960</v>
      </c>
      <c r="F222" s="676">
        <v>719460</v>
      </c>
    </row>
    <row r="223" spans="1:6" ht="15">
      <c r="A223" s="825"/>
      <c r="B223" s="827">
        <v>44470</v>
      </c>
      <c r="C223" s="828"/>
      <c r="D223" s="676">
        <f t="shared" si="15"/>
        <v>561690</v>
      </c>
      <c r="E223" s="676">
        <v>131250</v>
      </c>
      <c r="F223" s="676">
        <v>692940</v>
      </c>
    </row>
    <row r="224" spans="1:6" ht="15">
      <c r="A224" s="825"/>
      <c r="B224" s="827">
        <v>44501</v>
      </c>
      <c r="C224" s="828"/>
      <c r="D224" s="676">
        <f t="shared" si="15"/>
        <v>388950</v>
      </c>
      <c r="E224" s="676">
        <v>89970</v>
      </c>
      <c r="F224" s="676">
        <v>478920</v>
      </c>
    </row>
    <row r="225" spans="1:6" ht="15">
      <c r="A225" s="825"/>
      <c r="B225" s="827">
        <v>44531</v>
      </c>
      <c r="C225" s="828"/>
      <c r="D225" s="676">
        <f t="shared" si="15"/>
        <v>432660</v>
      </c>
      <c r="E225" s="676">
        <v>102750</v>
      </c>
      <c r="F225" s="676">
        <v>535410</v>
      </c>
    </row>
    <row r="226" spans="1:6" ht="15">
      <c r="A226" s="825"/>
      <c r="B226" s="827">
        <v>44562</v>
      </c>
      <c r="C226" s="828"/>
      <c r="D226" s="676">
        <f t="shared" si="15"/>
        <v>348690</v>
      </c>
      <c r="E226" s="676">
        <v>90120</v>
      </c>
      <c r="F226" s="676">
        <v>438810</v>
      </c>
    </row>
    <row r="227" spans="1:6" ht="15">
      <c r="A227" s="825"/>
      <c r="B227" s="829">
        <v>44593</v>
      </c>
      <c r="C227" s="828"/>
      <c r="D227" s="676">
        <f t="shared" si="15"/>
        <v>337590</v>
      </c>
      <c r="E227" s="676">
        <v>84330</v>
      </c>
      <c r="F227" s="676">
        <v>421920</v>
      </c>
    </row>
    <row r="228" spans="1:6" ht="15">
      <c r="A228" s="825"/>
      <c r="B228" s="827">
        <v>44621</v>
      </c>
      <c r="C228" s="826"/>
      <c r="D228" s="676">
        <f t="shared" si="15"/>
        <v>583680</v>
      </c>
      <c r="E228" s="676">
        <v>127680</v>
      </c>
      <c r="F228" s="676">
        <v>711360</v>
      </c>
    </row>
    <row r="229" spans="1:6" ht="15">
      <c r="A229" s="825"/>
      <c r="B229" s="824" t="s">
        <v>457</v>
      </c>
      <c r="C229" s="823"/>
      <c r="D229" s="801">
        <f>SUM(D217:D228)</f>
        <v>6407580</v>
      </c>
      <c r="E229" s="801">
        <f>SUM(E217:E228)</f>
        <v>1437960</v>
      </c>
      <c r="F229" s="801">
        <f>SUM(F217:F228)</f>
        <v>7845540</v>
      </c>
    </row>
    <row r="230" spans="1:6" ht="15">
      <c r="A230" s="832">
        <f>+A216+1</f>
        <v>17</v>
      </c>
      <c r="B230" s="831" t="s">
        <v>379</v>
      </c>
      <c r="C230" s="830" t="s">
        <v>55</v>
      </c>
      <c r="D230" s="801"/>
      <c r="E230" s="801"/>
      <c r="F230" s="801"/>
    </row>
    <row r="231" spans="1:6" ht="15">
      <c r="A231" s="825"/>
      <c r="B231" s="827">
        <v>44287</v>
      </c>
      <c r="C231" s="828"/>
      <c r="D231" s="676">
        <f t="shared" ref="D231:D242" si="16">+F231-E231</f>
        <v>265446</v>
      </c>
      <c r="E231" s="676">
        <v>82746</v>
      </c>
      <c r="F231" s="676">
        <v>348192</v>
      </c>
    </row>
    <row r="232" spans="1:6" ht="15">
      <c r="A232" s="825"/>
      <c r="B232" s="827">
        <v>44317</v>
      </c>
      <c r="C232" s="828"/>
      <c r="D232" s="676">
        <f t="shared" si="16"/>
        <v>159228</v>
      </c>
      <c r="E232" s="676">
        <v>50868</v>
      </c>
      <c r="F232" s="676">
        <v>210096</v>
      </c>
    </row>
    <row r="233" spans="1:6" ht="15">
      <c r="A233" s="825"/>
      <c r="B233" s="827">
        <v>44348</v>
      </c>
      <c r="C233" s="828"/>
      <c r="D233" s="676">
        <f t="shared" si="16"/>
        <v>188127</v>
      </c>
      <c r="E233" s="676">
        <v>56916</v>
      </c>
      <c r="F233" s="676">
        <v>245043</v>
      </c>
    </row>
    <row r="234" spans="1:6" ht="15">
      <c r="A234" s="825"/>
      <c r="B234" s="827">
        <v>44378</v>
      </c>
      <c r="C234" s="828"/>
      <c r="D234" s="676">
        <f t="shared" si="16"/>
        <v>233010</v>
      </c>
      <c r="E234" s="676">
        <v>74178</v>
      </c>
      <c r="F234" s="676">
        <v>307188</v>
      </c>
    </row>
    <row r="235" spans="1:6" ht="15">
      <c r="A235" s="825"/>
      <c r="B235" s="827">
        <v>44409</v>
      </c>
      <c r="C235" s="828"/>
      <c r="D235" s="676">
        <f t="shared" si="16"/>
        <v>178389</v>
      </c>
      <c r="E235" s="676">
        <v>56295</v>
      </c>
      <c r="F235" s="676">
        <v>234684</v>
      </c>
    </row>
    <row r="236" spans="1:6" ht="15">
      <c r="A236" s="825"/>
      <c r="B236" s="827">
        <v>44440</v>
      </c>
      <c r="C236" s="828"/>
      <c r="D236" s="676">
        <f t="shared" si="16"/>
        <v>136512</v>
      </c>
      <c r="E236" s="676">
        <v>50175</v>
      </c>
      <c r="F236" s="676">
        <v>186687</v>
      </c>
    </row>
    <row r="237" spans="1:6" ht="15">
      <c r="A237" s="825"/>
      <c r="B237" s="827">
        <v>44470</v>
      </c>
      <c r="C237" s="828"/>
      <c r="D237" s="676">
        <f t="shared" si="16"/>
        <v>116748</v>
      </c>
      <c r="E237" s="676">
        <v>64602</v>
      </c>
      <c r="F237" s="676">
        <v>181350</v>
      </c>
    </row>
    <row r="238" spans="1:6" ht="15">
      <c r="A238" s="825"/>
      <c r="B238" s="827">
        <v>44501</v>
      </c>
      <c r="C238" s="828"/>
      <c r="D238" s="676">
        <f t="shared" si="16"/>
        <v>208431</v>
      </c>
      <c r="E238" s="676">
        <v>100944</v>
      </c>
      <c r="F238" s="676">
        <v>309375</v>
      </c>
    </row>
    <row r="239" spans="1:6" ht="15">
      <c r="A239" s="825"/>
      <c r="B239" s="827">
        <v>44531</v>
      </c>
      <c r="C239" s="828"/>
      <c r="D239" s="676">
        <f t="shared" si="16"/>
        <v>165726</v>
      </c>
      <c r="E239" s="676">
        <v>84726</v>
      </c>
      <c r="F239" s="676">
        <v>250452</v>
      </c>
    </row>
    <row r="240" spans="1:6" ht="15">
      <c r="A240" s="825"/>
      <c r="B240" s="827">
        <v>44562</v>
      </c>
      <c r="C240" s="828"/>
      <c r="D240" s="676">
        <f t="shared" si="16"/>
        <v>201897</v>
      </c>
      <c r="E240" s="676">
        <v>96138</v>
      </c>
      <c r="F240" s="676">
        <v>298035</v>
      </c>
    </row>
    <row r="241" spans="1:6" ht="15">
      <c r="A241" s="825"/>
      <c r="B241" s="829">
        <v>44593</v>
      </c>
      <c r="C241" s="828"/>
      <c r="D241" s="676">
        <f t="shared" si="16"/>
        <v>195876</v>
      </c>
      <c r="E241" s="676">
        <v>96111</v>
      </c>
      <c r="F241" s="676">
        <v>291987</v>
      </c>
    </row>
    <row r="242" spans="1:6" ht="15">
      <c r="A242" s="825"/>
      <c r="B242" s="827">
        <v>44621</v>
      </c>
      <c r="C242" s="826"/>
      <c r="D242" s="676">
        <f t="shared" si="16"/>
        <v>248535</v>
      </c>
      <c r="E242" s="676">
        <v>115812</v>
      </c>
      <c r="F242" s="676">
        <v>364347</v>
      </c>
    </row>
    <row r="243" spans="1:6" ht="15">
      <c r="A243" s="825"/>
      <c r="B243" s="824" t="s">
        <v>457</v>
      </c>
      <c r="C243" s="823"/>
      <c r="D243" s="801">
        <f>SUM(D231:D242)</f>
        <v>2297925</v>
      </c>
      <c r="E243" s="801">
        <f>SUM(E231:E242)</f>
        <v>929511</v>
      </c>
      <c r="F243" s="801">
        <f>SUM(F231:F242)</f>
        <v>3227436</v>
      </c>
    </row>
    <row r="244" spans="1:6" ht="15">
      <c r="A244" s="832">
        <f>+A230+1</f>
        <v>18</v>
      </c>
      <c r="B244" s="831" t="s">
        <v>278</v>
      </c>
      <c r="C244" s="830" t="s">
        <v>55</v>
      </c>
      <c r="D244" s="801"/>
      <c r="E244" s="801"/>
      <c r="F244" s="801"/>
    </row>
    <row r="245" spans="1:6" ht="15">
      <c r="A245" s="825"/>
      <c r="B245" s="827">
        <v>44287</v>
      </c>
      <c r="C245" s="828"/>
      <c r="D245" s="676">
        <f t="shared" ref="D245:D256" si="17">+F245-E245</f>
        <v>555997</v>
      </c>
      <c r="E245" s="676">
        <v>185333</v>
      </c>
      <c r="F245" s="676">
        <v>741330</v>
      </c>
    </row>
    <row r="246" spans="1:6" ht="15">
      <c r="A246" s="825"/>
      <c r="B246" s="827">
        <v>44317</v>
      </c>
      <c r="C246" s="828"/>
      <c r="D246" s="676">
        <f t="shared" si="17"/>
        <v>497900</v>
      </c>
      <c r="E246" s="676">
        <v>165967</v>
      </c>
      <c r="F246" s="676">
        <v>663867</v>
      </c>
    </row>
    <row r="247" spans="1:6" ht="15">
      <c r="A247" s="825"/>
      <c r="B247" s="827">
        <v>44348</v>
      </c>
      <c r="C247" s="828"/>
      <c r="D247" s="676">
        <f t="shared" si="17"/>
        <v>566581</v>
      </c>
      <c r="E247" s="676">
        <v>188861</v>
      </c>
      <c r="F247" s="676">
        <v>755442</v>
      </c>
    </row>
    <row r="248" spans="1:6" ht="15">
      <c r="A248" s="825"/>
      <c r="B248" s="827">
        <v>44378</v>
      </c>
      <c r="C248" s="828"/>
      <c r="D248" s="676">
        <f t="shared" si="17"/>
        <v>548795</v>
      </c>
      <c r="E248" s="676">
        <v>182932</v>
      </c>
      <c r="F248" s="676">
        <v>731727</v>
      </c>
    </row>
    <row r="249" spans="1:6" ht="15">
      <c r="A249" s="825"/>
      <c r="B249" s="827">
        <v>44409</v>
      </c>
      <c r="C249" s="828"/>
      <c r="D249" s="676">
        <f t="shared" si="17"/>
        <v>491623</v>
      </c>
      <c r="E249" s="676">
        <v>163874</v>
      </c>
      <c r="F249" s="676">
        <v>655497</v>
      </c>
    </row>
    <row r="250" spans="1:6" ht="15">
      <c r="A250" s="825"/>
      <c r="B250" s="827">
        <v>44440</v>
      </c>
      <c r="C250" s="828"/>
      <c r="D250" s="676">
        <f t="shared" si="17"/>
        <v>480296</v>
      </c>
      <c r="E250" s="676">
        <v>160099</v>
      </c>
      <c r="F250" s="676">
        <v>640395</v>
      </c>
    </row>
    <row r="251" spans="1:6" ht="15">
      <c r="A251" s="825"/>
      <c r="B251" s="827">
        <v>44470</v>
      </c>
      <c r="C251" s="828"/>
      <c r="D251" s="676">
        <f t="shared" si="17"/>
        <v>516274</v>
      </c>
      <c r="E251" s="676">
        <v>172091</v>
      </c>
      <c r="F251" s="676">
        <v>688365</v>
      </c>
    </row>
    <row r="252" spans="1:6" ht="15">
      <c r="A252" s="825"/>
      <c r="B252" s="827">
        <v>44501</v>
      </c>
      <c r="C252" s="828"/>
      <c r="D252" s="676">
        <f t="shared" si="17"/>
        <v>531522</v>
      </c>
      <c r="E252" s="676">
        <v>177174</v>
      </c>
      <c r="F252" s="676">
        <v>708696</v>
      </c>
    </row>
    <row r="253" spans="1:6" ht="15">
      <c r="A253" s="825"/>
      <c r="B253" s="827">
        <v>44531</v>
      </c>
      <c r="C253" s="828"/>
      <c r="D253" s="676">
        <f t="shared" si="17"/>
        <v>524414</v>
      </c>
      <c r="E253" s="676">
        <v>174805</v>
      </c>
      <c r="F253" s="676">
        <v>699219</v>
      </c>
    </row>
    <row r="254" spans="1:6" ht="15">
      <c r="A254" s="825"/>
      <c r="B254" s="827">
        <v>44562</v>
      </c>
      <c r="C254" s="828"/>
      <c r="D254" s="676">
        <f t="shared" si="17"/>
        <v>520303</v>
      </c>
      <c r="E254" s="676">
        <v>173435</v>
      </c>
      <c r="F254" s="676">
        <v>693738</v>
      </c>
    </row>
    <row r="255" spans="1:6" ht="15">
      <c r="A255" s="825"/>
      <c r="B255" s="829">
        <v>44593</v>
      </c>
      <c r="C255" s="828"/>
      <c r="D255" s="676">
        <f t="shared" si="17"/>
        <v>494397</v>
      </c>
      <c r="E255" s="676">
        <v>164799</v>
      </c>
      <c r="F255" s="676">
        <v>659196</v>
      </c>
    </row>
    <row r="256" spans="1:6" ht="15">
      <c r="A256" s="825"/>
      <c r="B256" s="827">
        <v>44621</v>
      </c>
      <c r="C256" s="826"/>
      <c r="D256" s="676">
        <f t="shared" si="17"/>
        <v>426964</v>
      </c>
      <c r="E256" s="676">
        <v>142322</v>
      </c>
      <c r="F256" s="676">
        <v>569286</v>
      </c>
    </row>
    <row r="257" spans="1:6" ht="15">
      <c r="A257" s="825"/>
      <c r="B257" s="824" t="s">
        <v>457</v>
      </c>
      <c r="C257" s="823"/>
      <c r="D257" s="801">
        <f>SUM(D245:D256)</f>
        <v>6155066</v>
      </c>
      <c r="E257" s="801">
        <f>SUM(E245:E256)</f>
        <v>2051692</v>
      </c>
      <c r="F257" s="801">
        <f>SUM(F245:F256)</f>
        <v>8206758</v>
      </c>
    </row>
    <row r="258" spans="1:6" ht="15">
      <c r="A258" s="832">
        <f>+A244+1</f>
        <v>19</v>
      </c>
      <c r="B258" s="831" t="s">
        <v>1727</v>
      </c>
      <c r="C258" s="830" t="s">
        <v>55</v>
      </c>
      <c r="D258" s="801"/>
      <c r="E258" s="801"/>
      <c r="F258" s="801"/>
    </row>
    <row r="259" spans="1:6" ht="15">
      <c r="A259" s="825"/>
      <c r="B259" s="827">
        <v>44287</v>
      </c>
      <c r="C259" s="828"/>
      <c r="D259" s="676">
        <f t="shared" ref="D259:D270" si="18">+F259-E259</f>
        <v>156600</v>
      </c>
      <c r="E259" s="676">
        <v>50160</v>
      </c>
      <c r="F259" s="676">
        <v>206760</v>
      </c>
    </row>
    <row r="260" spans="1:6" ht="15">
      <c r="A260" s="825"/>
      <c r="B260" s="827">
        <v>44317</v>
      </c>
      <c r="C260" s="828"/>
      <c r="D260" s="676">
        <f t="shared" si="18"/>
        <v>21840</v>
      </c>
      <c r="E260" s="676">
        <v>9120</v>
      </c>
      <c r="F260" s="676">
        <v>30960</v>
      </c>
    </row>
    <row r="261" spans="1:6" ht="15">
      <c r="A261" s="825"/>
      <c r="B261" s="827">
        <v>44348</v>
      </c>
      <c r="C261" s="828"/>
      <c r="D261" s="676">
        <f t="shared" si="18"/>
        <v>18960</v>
      </c>
      <c r="E261" s="676">
        <v>7200</v>
      </c>
      <c r="F261" s="676">
        <v>26160</v>
      </c>
    </row>
    <row r="262" spans="1:6" ht="15">
      <c r="A262" s="825"/>
      <c r="B262" s="827">
        <v>44378</v>
      </c>
      <c r="C262" s="828"/>
      <c r="D262" s="676">
        <f t="shared" si="18"/>
        <v>38640</v>
      </c>
      <c r="E262" s="676">
        <v>17160</v>
      </c>
      <c r="F262" s="676">
        <v>55800</v>
      </c>
    </row>
    <row r="263" spans="1:6" ht="15">
      <c r="A263" s="825"/>
      <c r="B263" s="827">
        <v>44409</v>
      </c>
      <c r="C263" s="828"/>
      <c r="D263" s="676">
        <f t="shared" si="18"/>
        <v>868680</v>
      </c>
      <c r="E263" s="676">
        <v>285840</v>
      </c>
      <c r="F263" s="676">
        <v>1154520</v>
      </c>
    </row>
    <row r="264" spans="1:6" ht="15">
      <c r="A264" s="825"/>
      <c r="B264" s="827">
        <v>44440</v>
      </c>
      <c r="C264" s="828"/>
      <c r="D264" s="676">
        <f t="shared" si="18"/>
        <v>105840</v>
      </c>
      <c r="E264" s="676">
        <v>51240</v>
      </c>
      <c r="F264" s="676">
        <v>157080</v>
      </c>
    </row>
    <row r="265" spans="1:6" ht="15">
      <c r="A265" s="825"/>
      <c r="B265" s="827">
        <v>44470</v>
      </c>
      <c r="C265" s="828"/>
      <c r="D265" s="676">
        <f t="shared" si="18"/>
        <v>44400</v>
      </c>
      <c r="E265" s="676">
        <v>17520</v>
      </c>
      <c r="F265" s="676">
        <v>61920</v>
      </c>
    </row>
    <row r="266" spans="1:6" ht="15">
      <c r="A266" s="825"/>
      <c r="B266" s="827">
        <v>44501</v>
      </c>
      <c r="C266" s="828"/>
      <c r="D266" s="676">
        <f t="shared" si="18"/>
        <v>4440</v>
      </c>
      <c r="E266" s="676">
        <v>1440</v>
      </c>
      <c r="F266" s="676">
        <v>5880</v>
      </c>
    </row>
    <row r="267" spans="1:6" ht="15">
      <c r="A267" s="825"/>
      <c r="B267" s="827">
        <v>44531</v>
      </c>
      <c r="C267" s="828"/>
      <c r="D267" s="676">
        <f t="shared" si="18"/>
        <v>56880</v>
      </c>
      <c r="E267" s="676">
        <v>21480</v>
      </c>
      <c r="F267" s="676">
        <v>78360</v>
      </c>
    </row>
    <row r="268" spans="1:6" ht="15">
      <c r="A268" s="825"/>
      <c r="B268" s="827">
        <v>44562</v>
      </c>
      <c r="C268" s="828"/>
      <c r="D268" s="676">
        <f t="shared" si="18"/>
        <v>73920</v>
      </c>
      <c r="E268" s="676">
        <v>42120</v>
      </c>
      <c r="F268" s="676">
        <v>116040</v>
      </c>
    </row>
    <row r="269" spans="1:6" ht="15">
      <c r="A269" s="825"/>
      <c r="B269" s="829">
        <v>44593</v>
      </c>
      <c r="C269" s="828"/>
      <c r="D269" s="676">
        <f t="shared" si="18"/>
        <v>862320</v>
      </c>
      <c r="E269" s="676">
        <v>316320</v>
      </c>
      <c r="F269" s="676">
        <v>1178640</v>
      </c>
    </row>
    <row r="270" spans="1:6" ht="15">
      <c r="A270" s="825"/>
      <c r="B270" s="827">
        <v>44621</v>
      </c>
      <c r="C270" s="826"/>
      <c r="D270" s="676">
        <f t="shared" si="18"/>
        <v>111360</v>
      </c>
      <c r="E270" s="676">
        <v>161520</v>
      </c>
      <c r="F270" s="676">
        <v>272880</v>
      </c>
    </row>
    <row r="271" spans="1:6" ht="15">
      <c r="A271" s="825"/>
      <c r="B271" s="824" t="s">
        <v>457</v>
      </c>
      <c r="C271" s="823"/>
      <c r="D271" s="801">
        <f>SUM(D259:D270)</f>
        <v>2363880</v>
      </c>
      <c r="E271" s="801">
        <f>SUM(E259:E270)</f>
        <v>981120</v>
      </c>
      <c r="F271" s="801">
        <f>SUM(F259:F270)</f>
        <v>3345000</v>
      </c>
    </row>
    <row r="272" spans="1:6" ht="15">
      <c r="A272" s="832">
        <f>+A258+1</f>
        <v>20</v>
      </c>
      <c r="B272" s="831" t="s">
        <v>603</v>
      </c>
      <c r="C272" s="830" t="s">
        <v>119</v>
      </c>
      <c r="D272" s="801"/>
      <c r="E272" s="801"/>
      <c r="F272" s="801"/>
    </row>
    <row r="273" spans="1:6" ht="15">
      <c r="A273" s="825"/>
      <c r="B273" s="827">
        <v>44287</v>
      </c>
      <c r="C273" s="828"/>
      <c r="D273" s="676">
        <f t="shared" ref="D273:D284" si="19">+F273-E273</f>
        <v>5451000</v>
      </c>
      <c r="E273" s="676">
        <v>1817000</v>
      </c>
      <c r="F273" s="676">
        <v>7268000</v>
      </c>
    </row>
    <row r="274" spans="1:6" ht="15">
      <c r="A274" s="825"/>
      <c r="B274" s="827">
        <v>44317</v>
      </c>
      <c r="C274" s="828"/>
      <c r="D274" s="676">
        <f t="shared" si="19"/>
        <v>5067300</v>
      </c>
      <c r="E274" s="676">
        <v>1683800</v>
      </c>
      <c r="F274" s="676">
        <v>6751100</v>
      </c>
    </row>
    <row r="275" spans="1:6" ht="15">
      <c r="A275" s="825"/>
      <c r="B275" s="827">
        <v>44348</v>
      </c>
      <c r="C275" s="828"/>
      <c r="D275" s="676">
        <f t="shared" si="19"/>
        <v>5330700</v>
      </c>
      <c r="E275" s="676">
        <v>1742800</v>
      </c>
      <c r="F275" s="676">
        <v>7073500</v>
      </c>
    </row>
    <row r="276" spans="1:6" ht="15">
      <c r="A276" s="825"/>
      <c r="B276" s="827">
        <v>44378</v>
      </c>
      <c r="C276" s="828"/>
      <c r="D276" s="676">
        <f t="shared" si="19"/>
        <v>5439200</v>
      </c>
      <c r="E276" s="676">
        <v>1846400</v>
      </c>
      <c r="F276" s="676">
        <v>7285600</v>
      </c>
    </row>
    <row r="277" spans="1:6" ht="15">
      <c r="A277" s="825"/>
      <c r="B277" s="827">
        <v>44409</v>
      </c>
      <c r="C277" s="828"/>
      <c r="D277" s="676">
        <f t="shared" si="19"/>
        <v>5282200</v>
      </c>
      <c r="E277" s="676">
        <v>1811500</v>
      </c>
      <c r="F277" s="676">
        <v>7093700</v>
      </c>
    </row>
    <row r="278" spans="1:6" ht="15">
      <c r="A278" s="825"/>
      <c r="B278" s="827">
        <v>44440</v>
      </c>
      <c r="C278" s="828"/>
      <c r="D278" s="676">
        <f t="shared" si="19"/>
        <v>5041100</v>
      </c>
      <c r="E278" s="676">
        <v>1738500</v>
      </c>
      <c r="F278" s="676">
        <v>6779600</v>
      </c>
    </row>
    <row r="279" spans="1:6" ht="15">
      <c r="A279" s="825"/>
      <c r="B279" s="827">
        <v>44470</v>
      </c>
      <c r="C279" s="828"/>
      <c r="D279" s="676">
        <f t="shared" si="19"/>
        <v>5530900</v>
      </c>
      <c r="E279" s="676">
        <v>1913300</v>
      </c>
      <c r="F279" s="676">
        <v>7444200</v>
      </c>
    </row>
    <row r="280" spans="1:6" ht="15">
      <c r="A280" s="825"/>
      <c r="B280" s="827">
        <v>44501</v>
      </c>
      <c r="C280" s="828"/>
      <c r="D280" s="676">
        <f t="shared" si="19"/>
        <v>5430400</v>
      </c>
      <c r="E280" s="676">
        <v>1849200</v>
      </c>
      <c r="F280" s="676">
        <v>7279600</v>
      </c>
    </row>
    <row r="281" spans="1:6" ht="15">
      <c r="A281" s="825"/>
      <c r="B281" s="827">
        <v>44531</v>
      </c>
      <c r="C281" s="828"/>
      <c r="D281" s="676">
        <f t="shared" si="19"/>
        <v>5613400</v>
      </c>
      <c r="E281" s="676">
        <v>1866500</v>
      </c>
      <c r="F281" s="676">
        <v>7479900</v>
      </c>
    </row>
    <row r="282" spans="1:6" ht="15">
      <c r="A282" s="825"/>
      <c r="B282" s="827">
        <v>44562</v>
      </c>
      <c r="C282" s="828"/>
      <c r="D282" s="676">
        <f t="shared" si="19"/>
        <v>5463600</v>
      </c>
      <c r="E282" s="676">
        <v>1873800</v>
      </c>
      <c r="F282" s="676">
        <v>7337400</v>
      </c>
    </row>
    <row r="283" spans="1:6" ht="15">
      <c r="A283" s="825"/>
      <c r="B283" s="829">
        <v>44593</v>
      </c>
      <c r="C283" s="828"/>
      <c r="D283" s="676">
        <f t="shared" si="19"/>
        <v>5018100</v>
      </c>
      <c r="E283" s="676">
        <v>1662600</v>
      </c>
      <c r="F283" s="676">
        <v>6680700</v>
      </c>
    </row>
    <row r="284" spans="1:6" ht="15">
      <c r="A284" s="825"/>
      <c r="B284" s="827">
        <v>44621</v>
      </c>
      <c r="C284" s="826"/>
      <c r="D284" s="676">
        <f t="shared" si="19"/>
        <v>5492200</v>
      </c>
      <c r="E284" s="676">
        <v>1916200</v>
      </c>
      <c r="F284" s="676">
        <v>7408400</v>
      </c>
    </row>
    <row r="285" spans="1:6" ht="15">
      <c r="A285" s="825"/>
      <c r="B285" s="824" t="s">
        <v>457</v>
      </c>
      <c r="C285" s="823"/>
      <c r="D285" s="801">
        <f>SUM(D273:D284)</f>
        <v>64160100</v>
      </c>
      <c r="E285" s="801">
        <f>SUM(E273:E284)</f>
        <v>21721600</v>
      </c>
      <c r="F285" s="801">
        <f>SUM(F273:F284)</f>
        <v>85881700</v>
      </c>
    </row>
    <row r="286" spans="1:6" ht="15">
      <c r="A286" s="832">
        <f>+A272+1</f>
        <v>21</v>
      </c>
      <c r="B286" s="831" t="s">
        <v>602</v>
      </c>
      <c r="C286" s="830" t="s">
        <v>119</v>
      </c>
      <c r="D286" s="801"/>
      <c r="E286" s="801"/>
      <c r="F286" s="801"/>
    </row>
    <row r="287" spans="1:6" ht="15">
      <c r="A287" s="825"/>
      <c r="B287" s="827">
        <v>44287</v>
      </c>
      <c r="C287" s="828"/>
      <c r="D287" s="676">
        <f t="shared" ref="D287:D298" si="20">+F287-E287</f>
        <v>3310920</v>
      </c>
      <c r="E287" s="676">
        <v>1044480</v>
      </c>
      <c r="F287" s="676">
        <v>4355400</v>
      </c>
    </row>
    <row r="288" spans="1:6" ht="15">
      <c r="A288" s="825"/>
      <c r="B288" s="827">
        <v>44317</v>
      </c>
      <c r="C288" s="828"/>
      <c r="D288" s="676">
        <f t="shared" si="20"/>
        <v>2979960</v>
      </c>
      <c r="E288" s="676">
        <v>974160</v>
      </c>
      <c r="F288" s="676">
        <v>3954120</v>
      </c>
    </row>
    <row r="289" spans="1:6" ht="15">
      <c r="A289" s="825"/>
      <c r="B289" s="827">
        <v>44348</v>
      </c>
      <c r="C289" s="828"/>
      <c r="D289" s="676">
        <f t="shared" si="20"/>
        <v>3256920</v>
      </c>
      <c r="E289" s="676">
        <v>1025040</v>
      </c>
      <c r="F289" s="676">
        <v>4281960</v>
      </c>
    </row>
    <row r="290" spans="1:6" ht="15">
      <c r="A290" s="825"/>
      <c r="B290" s="827">
        <v>44378</v>
      </c>
      <c r="C290" s="828"/>
      <c r="D290" s="676">
        <f t="shared" si="20"/>
        <v>3573720</v>
      </c>
      <c r="E290" s="676">
        <v>1145520</v>
      </c>
      <c r="F290" s="676">
        <v>4719240</v>
      </c>
    </row>
    <row r="291" spans="1:6" ht="15">
      <c r="A291" s="825"/>
      <c r="B291" s="827">
        <v>44409</v>
      </c>
      <c r="C291" s="828"/>
      <c r="D291" s="676">
        <f t="shared" si="20"/>
        <v>3537000</v>
      </c>
      <c r="E291" s="676">
        <v>1231200</v>
      </c>
      <c r="F291" s="676">
        <v>4768200</v>
      </c>
    </row>
    <row r="292" spans="1:6" ht="15">
      <c r="A292" s="825"/>
      <c r="B292" s="827">
        <v>44440</v>
      </c>
      <c r="C292" s="828"/>
      <c r="D292" s="676">
        <f t="shared" si="20"/>
        <v>3379440</v>
      </c>
      <c r="E292" s="676">
        <v>1164720</v>
      </c>
      <c r="F292" s="676">
        <v>4544160</v>
      </c>
    </row>
    <row r="293" spans="1:6" ht="15">
      <c r="A293" s="825"/>
      <c r="B293" s="827">
        <v>44470</v>
      </c>
      <c r="C293" s="828"/>
      <c r="D293" s="676">
        <f t="shared" si="20"/>
        <v>3721560</v>
      </c>
      <c r="E293" s="676">
        <v>1266360</v>
      </c>
      <c r="F293" s="676">
        <v>4987920</v>
      </c>
    </row>
    <row r="294" spans="1:6" ht="15">
      <c r="A294" s="825"/>
      <c r="B294" s="827">
        <v>44501</v>
      </c>
      <c r="C294" s="828"/>
      <c r="D294" s="676">
        <f t="shared" si="20"/>
        <v>3623640</v>
      </c>
      <c r="E294" s="676">
        <v>1138560</v>
      </c>
      <c r="F294" s="676">
        <v>4762200</v>
      </c>
    </row>
    <row r="295" spans="1:6" ht="15">
      <c r="A295" s="825"/>
      <c r="B295" s="827">
        <v>44531</v>
      </c>
      <c r="C295" s="828"/>
      <c r="D295" s="676">
        <f t="shared" si="20"/>
        <v>3626160</v>
      </c>
      <c r="E295" s="676">
        <v>1129440</v>
      </c>
      <c r="F295" s="676">
        <v>4755600</v>
      </c>
    </row>
    <row r="296" spans="1:6" ht="15">
      <c r="A296" s="825"/>
      <c r="B296" s="827">
        <v>44562</v>
      </c>
      <c r="C296" s="828"/>
      <c r="D296" s="676">
        <f t="shared" si="20"/>
        <v>3668640</v>
      </c>
      <c r="E296" s="676">
        <v>1151040</v>
      </c>
      <c r="F296" s="676">
        <v>4819680</v>
      </c>
    </row>
    <row r="297" spans="1:6" ht="15">
      <c r="A297" s="825"/>
      <c r="B297" s="829">
        <v>44593</v>
      </c>
      <c r="C297" s="828"/>
      <c r="D297" s="676">
        <f t="shared" si="20"/>
        <v>3253440</v>
      </c>
      <c r="E297" s="676">
        <v>1041240</v>
      </c>
      <c r="F297" s="676">
        <v>4294680</v>
      </c>
    </row>
    <row r="298" spans="1:6" ht="15">
      <c r="A298" s="825"/>
      <c r="B298" s="827">
        <v>44621</v>
      </c>
      <c r="C298" s="826"/>
      <c r="D298" s="676">
        <f t="shared" si="20"/>
        <v>3619800</v>
      </c>
      <c r="E298" s="676">
        <v>1158000</v>
      </c>
      <c r="F298" s="676">
        <v>4777800</v>
      </c>
    </row>
    <row r="299" spans="1:6" ht="15">
      <c r="A299" s="825"/>
      <c r="B299" s="824" t="s">
        <v>457</v>
      </c>
      <c r="C299" s="823"/>
      <c r="D299" s="801">
        <f>SUM(D287:D298)</f>
        <v>41551200</v>
      </c>
      <c r="E299" s="801">
        <f>SUM(E287:E298)</f>
        <v>13469760</v>
      </c>
      <c r="F299" s="801">
        <f>SUM(F287:F298)</f>
        <v>55020960</v>
      </c>
    </row>
    <row r="300" spans="1:6" ht="15">
      <c r="A300" s="832">
        <f>+A286+1</f>
        <v>22</v>
      </c>
      <c r="B300" s="831" t="s">
        <v>255</v>
      </c>
      <c r="C300" s="830" t="s">
        <v>55</v>
      </c>
      <c r="D300" s="801"/>
      <c r="E300" s="801"/>
      <c r="F300" s="801"/>
    </row>
    <row r="301" spans="1:6" ht="15">
      <c r="A301" s="825"/>
      <c r="B301" s="827">
        <v>44287</v>
      </c>
      <c r="C301" s="828"/>
      <c r="D301" s="676">
        <f t="shared" ref="D301:D312" si="21">+F301-E301</f>
        <v>217860</v>
      </c>
      <c r="E301" s="676">
        <v>151200</v>
      </c>
      <c r="F301" s="676">
        <v>369060</v>
      </c>
    </row>
    <row r="302" spans="1:6" ht="15">
      <c r="A302" s="825"/>
      <c r="B302" s="827">
        <v>44317</v>
      </c>
      <c r="C302" s="828"/>
      <c r="D302" s="676">
        <f t="shared" si="21"/>
        <v>185220</v>
      </c>
      <c r="E302" s="676">
        <v>155100</v>
      </c>
      <c r="F302" s="676">
        <v>340320</v>
      </c>
    </row>
    <row r="303" spans="1:6" ht="15">
      <c r="A303" s="825"/>
      <c r="B303" s="827">
        <v>44348</v>
      </c>
      <c r="C303" s="828"/>
      <c r="D303" s="676">
        <f t="shared" si="21"/>
        <v>151560</v>
      </c>
      <c r="E303" s="676">
        <v>108660</v>
      </c>
      <c r="F303" s="676">
        <v>260220</v>
      </c>
    </row>
    <row r="304" spans="1:6" ht="15">
      <c r="A304" s="825"/>
      <c r="B304" s="827">
        <v>44378</v>
      </c>
      <c r="C304" s="828"/>
      <c r="D304" s="676">
        <f t="shared" si="21"/>
        <v>205020</v>
      </c>
      <c r="E304" s="676">
        <v>179100</v>
      </c>
      <c r="F304" s="676">
        <v>384120</v>
      </c>
    </row>
    <row r="305" spans="1:6" ht="15">
      <c r="A305" s="825"/>
      <c r="B305" s="827">
        <v>44409</v>
      </c>
      <c r="C305" s="828"/>
      <c r="D305" s="676">
        <f t="shared" si="21"/>
        <v>113220</v>
      </c>
      <c r="E305" s="676">
        <v>100620</v>
      </c>
      <c r="F305" s="676">
        <v>213840</v>
      </c>
    </row>
    <row r="306" spans="1:6" ht="15">
      <c r="A306" s="825"/>
      <c r="B306" s="827">
        <v>44440</v>
      </c>
      <c r="C306" s="828"/>
      <c r="D306" s="676">
        <f t="shared" si="21"/>
        <v>156540</v>
      </c>
      <c r="E306" s="676">
        <v>153720</v>
      </c>
      <c r="F306" s="676">
        <v>310260</v>
      </c>
    </row>
    <row r="307" spans="1:6" ht="15">
      <c r="A307" s="825"/>
      <c r="B307" s="827">
        <v>44470</v>
      </c>
      <c r="C307" s="828"/>
      <c r="D307" s="676">
        <f t="shared" si="21"/>
        <v>138000</v>
      </c>
      <c r="E307" s="676">
        <v>114600</v>
      </c>
      <c r="F307" s="676">
        <v>252600</v>
      </c>
    </row>
    <row r="308" spans="1:6" ht="15">
      <c r="A308" s="825"/>
      <c r="B308" s="827">
        <v>44501</v>
      </c>
      <c r="C308" s="828"/>
      <c r="D308" s="676">
        <f t="shared" si="21"/>
        <v>207000</v>
      </c>
      <c r="E308" s="676">
        <v>184740</v>
      </c>
      <c r="F308" s="676">
        <v>391740</v>
      </c>
    </row>
    <row r="309" spans="1:6" ht="15">
      <c r="A309" s="825"/>
      <c r="B309" s="827">
        <v>44531</v>
      </c>
      <c r="C309" s="828"/>
      <c r="D309" s="676">
        <f t="shared" si="21"/>
        <v>182520</v>
      </c>
      <c r="E309" s="676">
        <v>149940</v>
      </c>
      <c r="F309" s="676">
        <v>332460</v>
      </c>
    </row>
    <row r="310" spans="1:6" ht="15">
      <c r="A310" s="825"/>
      <c r="B310" s="827">
        <v>44562</v>
      </c>
      <c r="C310" s="828"/>
      <c r="D310" s="676">
        <f t="shared" si="21"/>
        <v>158580</v>
      </c>
      <c r="E310" s="676">
        <v>162720</v>
      </c>
      <c r="F310" s="676">
        <v>321300</v>
      </c>
    </row>
    <row r="311" spans="1:6" ht="15">
      <c r="A311" s="825"/>
      <c r="B311" s="829">
        <v>44593</v>
      </c>
      <c r="C311" s="828"/>
      <c r="D311" s="676">
        <f t="shared" si="21"/>
        <v>96300</v>
      </c>
      <c r="E311" s="676">
        <v>203340</v>
      </c>
      <c r="F311" s="676">
        <v>299640</v>
      </c>
    </row>
    <row r="312" spans="1:6" ht="15">
      <c r="A312" s="825"/>
      <c r="B312" s="827">
        <v>44621</v>
      </c>
      <c r="C312" s="826"/>
      <c r="D312" s="676">
        <f t="shared" si="21"/>
        <v>158640</v>
      </c>
      <c r="E312" s="676">
        <v>217110</v>
      </c>
      <c r="F312" s="676">
        <v>375750</v>
      </c>
    </row>
    <row r="313" spans="1:6" ht="15">
      <c r="A313" s="825"/>
      <c r="B313" s="824" t="s">
        <v>457</v>
      </c>
      <c r="C313" s="823"/>
      <c r="D313" s="801">
        <f>SUM(D301:D312)</f>
        <v>1970460</v>
      </c>
      <c r="E313" s="801">
        <f>SUM(E301:E312)</f>
        <v>1880850</v>
      </c>
      <c r="F313" s="801">
        <f>SUM(F301:F312)</f>
        <v>3851310</v>
      </c>
    </row>
    <row r="314" spans="1:6" ht="15">
      <c r="A314" s="832">
        <f>+A300+1</f>
        <v>23</v>
      </c>
      <c r="B314" s="831" t="s">
        <v>10</v>
      </c>
      <c r="C314" s="830" t="s">
        <v>55</v>
      </c>
      <c r="D314" s="801"/>
      <c r="E314" s="801"/>
      <c r="F314" s="801"/>
    </row>
    <row r="315" spans="1:6" ht="15">
      <c r="A315" s="825"/>
      <c r="B315" s="827">
        <v>44287</v>
      </c>
      <c r="C315" s="828"/>
      <c r="D315" s="676">
        <f t="shared" ref="D315:D326" si="22">+F315-E315</f>
        <v>445240</v>
      </c>
      <c r="E315" s="676">
        <v>136640</v>
      </c>
      <c r="F315" s="676">
        <v>581880</v>
      </c>
    </row>
    <row r="316" spans="1:6" ht="15">
      <c r="A316" s="825"/>
      <c r="B316" s="827">
        <v>44317</v>
      </c>
      <c r="C316" s="828"/>
      <c r="D316" s="676">
        <f t="shared" si="22"/>
        <v>268440</v>
      </c>
      <c r="E316" s="676">
        <v>88600</v>
      </c>
      <c r="F316" s="676">
        <v>357040</v>
      </c>
    </row>
    <row r="317" spans="1:6" ht="15">
      <c r="A317" s="825"/>
      <c r="B317" s="827">
        <v>44348</v>
      </c>
      <c r="C317" s="828"/>
      <c r="D317" s="676">
        <f t="shared" si="22"/>
        <v>494566</v>
      </c>
      <c r="E317" s="676">
        <v>158448</v>
      </c>
      <c r="F317" s="676">
        <v>653014</v>
      </c>
    </row>
    <row r="318" spans="1:6" ht="15">
      <c r="A318" s="825"/>
      <c r="B318" s="827">
        <v>44378</v>
      </c>
      <c r="C318" s="828"/>
      <c r="D318" s="676">
        <f t="shared" si="22"/>
        <v>372580</v>
      </c>
      <c r="E318" s="676">
        <v>117020</v>
      </c>
      <c r="F318" s="676">
        <v>489600</v>
      </c>
    </row>
    <row r="319" spans="1:6" ht="15">
      <c r="A319" s="825"/>
      <c r="B319" s="827">
        <v>44409</v>
      </c>
      <c r="C319" s="828"/>
      <c r="D319" s="676">
        <f t="shared" si="22"/>
        <v>468800</v>
      </c>
      <c r="E319" s="676">
        <v>142800</v>
      </c>
      <c r="F319" s="676">
        <v>611600</v>
      </c>
    </row>
    <row r="320" spans="1:6" ht="15">
      <c r="A320" s="825"/>
      <c r="B320" s="827">
        <v>44440</v>
      </c>
      <c r="C320" s="828"/>
      <c r="D320" s="676">
        <f t="shared" si="22"/>
        <v>428780</v>
      </c>
      <c r="E320" s="676">
        <v>129450</v>
      </c>
      <c r="F320" s="676">
        <v>558230</v>
      </c>
    </row>
    <row r="321" spans="1:6" ht="15">
      <c r="A321" s="825"/>
      <c r="B321" s="827">
        <v>44470</v>
      </c>
      <c r="C321" s="828"/>
      <c r="D321" s="676">
        <f t="shared" si="22"/>
        <v>400500</v>
      </c>
      <c r="E321" s="676">
        <v>129030</v>
      </c>
      <c r="F321" s="676">
        <v>529530</v>
      </c>
    </row>
    <row r="322" spans="1:6" ht="15">
      <c r="A322" s="825"/>
      <c r="B322" s="827">
        <v>44501</v>
      </c>
      <c r="C322" s="828"/>
      <c r="D322" s="676">
        <f t="shared" si="22"/>
        <v>609730</v>
      </c>
      <c r="E322" s="676">
        <v>181120</v>
      </c>
      <c r="F322" s="676">
        <v>790850</v>
      </c>
    </row>
    <row r="323" spans="1:6" ht="15">
      <c r="A323" s="825"/>
      <c r="B323" s="827">
        <v>44531</v>
      </c>
      <c r="C323" s="828"/>
      <c r="D323" s="676">
        <f t="shared" si="22"/>
        <v>528640</v>
      </c>
      <c r="E323" s="676">
        <v>159830</v>
      </c>
      <c r="F323" s="676">
        <v>688470</v>
      </c>
    </row>
    <row r="324" spans="1:6" ht="15">
      <c r="A324" s="825"/>
      <c r="B324" s="827">
        <v>44562</v>
      </c>
      <c r="C324" s="828"/>
      <c r="D324" s="676">
        <f t="shared" si="22"/>
        <v>571010</v>
      </c>
      <c r="E324" s="676">
        <v>171820</v>
      </c>
      <c r="F324" s="676">
        <v>742830</v>
      </c>
    </row>
    <row r="325" spans="1:6" ht="15">
      <c r="A325" s="825"/>
      <c r="B325" s="829">
        <v>44593</v>
      </c>
      <c r="C325" s="828"/>
      <c r="D325" s="676">
        <f t="shared" si="22"/>
        <v>461020</v>
      </c>
      <c r="E325" s="676">
        <v>141260</v>
      </c>
      <c r="F325" s="676">
        <v>602280</v>
      </c>
    </row>
    <row r="326" spans="1:6" ht="15">
      <c r="A326" s="825"/>
      <c r="B326" s="827">
        <v>44621</v>
      </c>
      <c r="C326" s="826"/>
      <c r="D326" s="676">
        <f t="shared" si="22"/>
        <v>474200</v>
      </c>
      <c r="E326" s="676">
        <v>145760</v>
      </c>
      <c r="F326" s="676">
        <v>619960</v>
      </c>
    </row>
    <row r="327" spans="1:6" ht="15">
      <c r="A327" s="825"/>
      <c r="B327" s="824" t="s">
        <v>457</v>
      </c>
      <c r="C327" s="823"/>
      <c r="D327" s="801">
        <f>SUM(D315:D326)</f>
        <v>5523506</v>
      </c>
      <c r="E327" s="801">
        <f>SUM(E315:E326)</f>
        <v>1701778</v>
      </c>
      <c r="F327" s="801">
        <f>SUM(F315:F326)</f>
        <v>7225284</v>
      </c>
    </row>
    <row r="328" spans="1:6" ht="15">
      <c r="A328" s="832">
        <f>+A314+1</f>
        <v>24</v>
      </c>
      <c r="B328" s="831" t="s">
        <v>1275</v>
      </c>
      <c r="C328" s="830" t="s">
        <v>55</v>
      </c>
      <c r="D328" s="801"/>
      <c r="E328" s="801"/>
      <c r="F328" s="801"/>
    </row>
    <row r="329" spans="1:6" ht="15">
      <c r="A329" s="825"/>
      <c r="B329" s="827">
        <v>44287</v>
      </c>
      <c r="C329" s="828"/>
      <c r="D329" s="676">
        <f>+F329-E329</f>
        <v>2800</v>
      </c>
      <c r="E329" s="676">
        <v>4200</v>
      </c>
      <c r="F329" s="676">
        <v>7000</v>
      </c>
    </row>
    <row r="330" spans="1:6" ht="15">
      <c r="A330" s="825"/>
      <c r="B330" s="827">
        <v>44317</v>
      </c>
      <c r="C330" s="828"/>
      <c r="D330" s="676">
        <f>+F330-E330</f>
        <v>2060</v>
      </c>
      <c r="E330" s="676">
        <v>1000</v>
      </c>
      <c r="F330" s="676">
        <v>3060</v>
      </c>
    </row>
    <row r="331" spans="1:6" ht="15">
      <c r="A331" s="825"/>
      <c r="B331" s="827">
        <v>44348</v>
      </c>
      <c r="C331" s="828"/>
      <c r="D331" s="676">
        <f>+F331-E331</f>
        <v>1140</v>
      </c>
      <c r="E331" s="676">
        <v>400</v>
      </c>
      <c r="F331" s="676">
        <v>1540</v>
      </c>
    </row>
    <row r="332" spans="1:6" ht="15">
      <c r="A332" s="825"/>
      <c r="B332" s="827">
        <v>44378</v>
      </c>
      <c r="C332" s="828"/>
      <c r="D332" s="676">
        <f>+F332-E332</f>
        <v>2000</v>
      </c>
      <c r="E332" s="676">
        <v>800</v>
      </c>
      <c r="F332" s="676">
        <v>2800</v>
      </c>
    </row>
    <row r="333" spans="1:6" ht="15">
      <c r="A333" s="825"/>
      <c r="B333" s="827">
        <v>44409</v>
      </c>
      <c r="C333" s="828"/>
      <c r="D333" s="676">
        <f>+F333-E333</f>
        <v>2800</v>
      </c>
      <c r="E333" s="676">
        <v>1400</v>
      </c>
      <c r="F333" s="676">
        <v>4200</v>
      </c>
    </row>
    <row r="334" spans="1:6" ht="15">
      <c r="A334" s="825"/>
      <c r="B334" s="827">
        <v>44440</v>
      </c>
      <c r="C334" s="828"/>
      <c r="D334" s="676"/>
      <c r="E334" s="676"/>
      <c r="F334" s="676"/>
    </row>
    <row r="335" spans="1:6" ht="15">
      <c r="A335" s="825"/>
      <c r="B335" s="827">
        <v>44470</v>
      </c>
      <c r="C335" s="828"/>
      <c r="D335" s="676">
        <f t="shared" ref="D335:D340" si="23">+F335-E335</f>
        <v>4200</v>
      </c>
      <c r="E335" s="676">
        <v>2400</v>
      </c>
      <c r="F335" s="676">
        <v>6600</v>
      </c>
    </row>
    <row r="336" spans="1:6" ht="15">
      <c r="A336" s="825"/>
      <c r="B336" s="827">
        <v>44501</v>
      </c>
      <c r="C336" s="828"/>
      <c r="D336" s="676">
        <f t="shared" si="23"/>
        <v>3000</v>
      </c>
      <c r="E336" s="676">
        <v>1800</v>
      </c>
      <c r="F336" s="676">
        <v>4800</v>
      </c>
    </row>
    <row r="337" spans="1:6" ht="15">
      <c r="A337" s="825"/>
      <c r="B337" s="827">
        <v>44531</v>
      </c>
      <c r="C337" s="828"/>
      <c r="D337" s="676">
        <f t="shared" si="23"/>
        <v>6450</v>
      </c>
      <c r="E337" s="676">
        <v>4000</v>
      </c>
      <c r="F337" s="676">
        <v>10450</v>
      </c>
    </row>
    <row r="338" spans="1:6" ht="15">
      <c r="A338" s="825"/>
      <c r="B338" s="827">
        <v>44562</v>
      </c>
      <c r="C338" s="828"/>
      <c r="D338" s="676">
        <f t="shared" si="23"/>
        <v>4750</v>
      </c>
      <c r="E338" s="676">
        <v>2400</v>
      </c>
      <c r="F338" s="676">
        <v>7150</v>
      </c>
    </row>
    <row r="339" spans="1:6" ht="15">
      <c r="A339" s="825"/>
      <c r="B339" s="829">
        <v>44593</v>
      </c>
      <c r="C339" s="828"/>
      <c r="D339" s="676">
        <f t="shared" si="23"/>
        <v>3400</v>
      </c>
      <c r="E339" s="676">
        <v>2000</v>
      </c>
      <c r="F339" s="676">
        <v>5400</v>
      </c>
    </row>
    <row r="340" spans="1:6" ht="15">
      <c r="A340" s="825"/>
      <c r="B340" s="827">
        <v>44621</v>
      </c>
      <c r="C340" s="826"/>
      <c r="D340" s="676">
        <f t="shared" si="23"/>
        <v>3600</v>
      </c>
      <c r="E340" s="676">
        <v>1800</v>
      </c>
      <c r="F340" s="676">
        <v>5400</v>
      </c>
    </row>
    <row r="341" spans="1:6" ht="15">
      <c r="A341" s="825"/>
      <c r="B341" s="824" t="s">
        <v>457</v>
      </c>
      <c r="C341" s="823"/>
      <c r="D341" s="801">
        <f>SUM(D329:D340)</f>
        <v>36200</v>
      </c>
      <c r="E341" s="801">
        <f>SUM(E329:E340)</f>
        <v>22200</v>
      </c>
      <c r="F341" s="801">
        <f>SUM(F329:F340)</f>
        <v>58400</v>
      </c>
    </row>
    <row r="342" spans="1:6" ht="15">
      <c r="A342" s="832">
        <f>+A328+1</f>
        <v>25</v>
      </c>
      <c r="B342" s="831" t="s">
        <v>2197</v>
      </c>
      <c r="C342" s="830" t="s">
        <v>119</v>
      </c>
      <c r="D342" s="801"/>
      <c r="E342" s="801"/>
      <c r="F342" s="801"/>
    </row>
    <row r="343" spans="1:6" ht="15">
      <c r="A343" s="825"/>
      <c r="B343" s="827">
        <v>44287</v>
      </c>
      <c r="C343" s="828"/>
      <c r="D343" s="676">
        <f t="shared" ref="D343:D354" si="24">+F343-E343</f>
        <v>324596</v>
      </c>
      <c r="E343" s="676">
        <v>1830000</v>
      </c>
      <c r="F343" s="676">
        <v>2154596</v>
      </c>
    </row>
    <row r="344" spans="1:6" ht="15">
      <c r="A344" s="825"/>
      <c r="B344" s="827">
        <v>44317</v>
      </c>
      <c r="C344" s="828"/>
      <c r="D344" s="676">
        <f t="shared" si="24"/>
        <v>1353790</v>
      </c>
      <c r="E344" s="676">
        <v>1840080</v>
      </c>
      <c r="F344" s="676">
        <v>3193870</v>
      </c>
    </row>
    <row r="345" spans="1:6" ht="15">
      <c r="A345" s="825"/>
      <c r="B345" s="827">
        <v>44348</v>
      </c>
      <c r="C345" s="828"/>
      <c r="D345" s="676">
        <f t="shared" si="24"/>
        <v>991188</v>
      </c>
      <c r="E345" s="676">
        <v>2039040</v>
      </c>
      <c r="F345" s="676">
        <v>3030228</v>
      </c>
    </row>
    <row r="346" spans="1:6" ht="15">
      <c r="A346" s="825"/>
      <c r="B346" s="827">
        <v>44378</v>
      </c>
      <c r="C346" s="828"/>
      <c r="D346" s="676">
        <f t="shared" si="24"/>
        <v>1133943</v>
      </c>
      <c r="E346" s="676">
        <v>2262720</v>
      </c>
      <c r="F346" s="676">
        <v>3396663</v>
      </c>
    </row>
    <row r="347" spans="1:6" ht="15">
      <c r="A347" s="825"/>
      <c r="B347" s="827">
        <v>44409</v>
      </c>
      <c r="C347" s="828"/>
      <c r="D347" s="676">
        <f t="shared" si="24"/>
        <v>5835120</v>
      </c>
      <c r="E347" s="676">
        <v>2183760</v>
      </c>
      <c r="F347" s="676">
        <v>8018880</v>
      </c>
    </row>
    <row r="348" spans="1:6" ht="15">
      <c r="A348" s="825"/>
      <c r="B348" s="827">
        <v>44440</v>
      </c>
      <c r="C348" s="828"/>
      <c r="D348" s="676">
        <f t="shared" si="24"/>
        <v>6009360</v>
      </c>
      <c r="E348" s="676">
        <v>2022000</v>
      </c>
      <c r="F348" s="676">
        <v>8031360</v>
      </c>
    </row>
    <row r="349" spans="1:6" ht="15">
      <c r="A349" s="825"/>
      <c r="B349" s="827">
        <v>44470</v>
      </c>
      <c r="C349" s="828"/>
      <c r="D349" s="676">
        <f t="shared" si="24"/>
        <v>6163825</v>
      </c>
      <c r="E349" s="676">
        <v>2368800</v>
      </c>
      <c r="F349" s="676">
        <v>8532625</v>
      </c>
    </row>
    <row r="350" spans="1:6" ht="15">
      <c r="A350" s="825"/>
      <c r="B350" s="827">
        <v>44501</v>
      </c>
      <c r="C350" s="828"/>
      <c r="D350" s="676">
        <f t="shared" si="24"/>
        <v>5778480</v>
      </c>
      <c r="E350" s="676">
        <v>2411520</v>
      </c>
      <c r="F350" s="676">
        <v>8190000</v>
      </c>
    </row>
    <row r="351" spans="1:6" ht="15">
      <c r="A351" s="825"/>
      <c r="B351" s="827">
        <v>44531</v>
      </c>
      <c r="C351" s="828"/>
      <c r="D351" s="676">
        <f t="shared" si="24"/>
        <v>8271840</v>
      </c>
      <c r="E351" s="676">
        <v>2956320</v>
      </c>
      <c r="F351" s="676">
        <v>11228160</v>
      </c>
    </row>
    <row r="352" spans="1:6" ht="15">
      <c r="A352" s="825"/>
      <c r="B352" s="827">
        <v>44562</v>
      </c>
      <c r="C352" s="828"/>
      <c r="D352" s="676">
        <f t="shared" si="24"/>
        <v>9686160</v>
      </c>
      <c r="E352" s="676">
        <v>3411600</v>
      </c>
      <c r="F352" s="676">
        <v>13097760</v>
      </c>
    </row>
    <row r="353" spans="1:6" ht="15">
      <c r="A353" s="825"/>
      <c r="B353" s="829">
        <v>44593</v>
      </c>
      <c r="C353" s="828"/>
      <c r="D353" s="676">
        <f t="shared" si="24"/>
        <v>7534800</v>
      </c>
      <c r="E353" s="676">
        <v>4371840</v>
      </c>
      <c r="F353" s="676">
        <v>11906640</v>
      </c>
    </row>
    <row r="354" spans="1:6" ht="15">
      <c r="A354" s="825"/>
      <c r="B354" s="827">
        <v>44621</v>
      </c>
      <c r="C354" s="826"/>
      <c r="D354" s="676">
        <f t="shared" si="24"/>
        <v>8038080</v>
      </c>
      <c r="E354" s="676">
        <v>4437840</v>
      </c>
      <c r="F354" s="676">
        <v>12475920</v>
      </c>
    </row>
    <row r="355" spans="1:6" ht="15">
      <c r="A355" s="825"/>
      <c r="B355" s="824" t="s">
        <v>457</v>
      </c>
      <c r="C355" s="823"/>
      <c r="D355" s="801">
        <f>SUM(D343:D354)</f>
        <v>61121182</v>
      </c>
      <c r="E355" s="801">
        <f>SUM(E343:E354)</f>
        <v>32135520</v>
      </c>
      <c r="F355" s="801">
        <f>SUM(F343:F354)</f>
        <v>93256702</v>
      </c>
    </row>
    <row r="356" spans="1:6" ht="15">
      <c r="A356" s="832">
        <f>+A342+1</f>
        <v>26</v>
      </c>
      <c r="B356" s="831" t="s">
        <v>2204</v>
      </c>
      <c r="C356" s="830" t="s">
        <v>55</v>
      </c>
      <c r="D356" s="801"/>
      <c r="E356" s="801"/>
      <c r="F356" s="801"/>
    </row>
    <row r="357" spans="1:6" ht="15">
      <c r="A357" s="825"/>
      <c r="B357" s="827">
        <v>44287</v>
      </c>
      <c r="C357" s="828"/>
      <c r="D357" s="676">
        <f t="shared" ref="D357:D368" si="25">+F357-E357</f>
        <v>1645620</v>
      </c>
      <c r="E357" s="676">
        <v>580260</v>
      </c>
      <c r="F357" s="676">
        <v>2225880</v>
      </c>
    </row>
    <row r="358" spans="1:6" ht="15">
      <c r="A358" s="825"/>
      <c r="B358" s="827">
        <v>44317</v>
      </c>
      <c r="C358" s="828"/>
      <c r="D358" s="676">
        <f t="shared" si="25"/>
        <v>1870110</v>
      </c>
      <c r="E358" s="676">
        <v>662940</v>
      </c>
      <c r="F358" s="676">
        <v>2533050</v>
      </c>
    </row>
    <row r="359" spans="1:6" ht="15">
      <c r="A359" s="825"/>
      <c r="B359" s="827">
        <v>44348</v>
      </c>
      <c r="C359" s="828"/>
      <c r="D359" s="676">
        <f t="shared" si="25"/>
        <v>1841670</v>
      </c>
      <c r="E359" s="676">
        <v>662760</v>
      </c>
      <c r="F359" s="676">
        <v>2504430</v>
      </c>
    </row>
    <row r="360" spans="1:6" ht="15">
      <c r="A360" s="825"/>
      <c r="B360" s="827">
        <v>44378</v>
      </c>
      <c r="C360" s="828"/>
      <c r="D360" s="676">
        <f t="shared" si="25"/>
        <v>1775160</v>
      </c>
      <c r="E360" s="676">
        <v>631110</v>
      </c>
      <c r="F360" s="676">
        <v>2406270</v>
      </c>
    </row>
    <row r="361" spans="1:6" ht="15">
      <c r="A361" s="825"/>
      <c r="B361" s="827">
        <v>44409</v>
      </c>
      <c r="C361" s="828"/>
      <c r="D361" s="676">
        <f t="shared" si="25"/>
        <v>1899780</v>
      </c>
      <c r="E361" s="676">
        <v>706260</v>
      </c>
      <c r="F361" s="676">
        <v>2606040</v>
      </c>
    </row>
    <row r="362" spans="1:6" ht="15">
      <c r="A362" s="825"/>
      <c r="B362" s="827">
        <v>44440</v>
      </c>
      <c r="C362" s="828"/>
      <c r="D362" s="676">
        <f t="shared" si="25"/>
        <v>1581210</v>
      </c>
      <c r="E362" s="676">
        <v>564570</v>
      </c>
      <c r="F362" s="676">
        <v>2145780</v>
      </c>
    </row>
    <row r="363" spans="1:6" ht="15">
      <c r="A363" s="825"/>
      <c r="B363" s="827">
        <v>44470</v>
      </c>
      <c r="C363" s="828"/>
      <c r="D363" s="676">
        <f t="shared" si="25"/>
        <v>1881930</v>
      </c>
      <c r="E363" s="676">
        <v>951030</v>
      </c>
      <c r="F363" s="676">
        <v>2832960</v>
      </c>
    </row>
    <row r="364" spans="1:6" ht="15">
      <c r="A364" s="825"/>
      <c r="B364" s="827">
        <v>44501</v>
      </c>
      <c r="C364" s="828"/>
      <c r="D364" s="676">
        <f t="shared" si="25"/>
        <v>1606020</v>
      </c>
      <c r="E364" s="676">
        <v>884340</v>
      </c>
      <c r="F364" s="676">
        <v>2490360</v>
      </c>
    </row>
    <row r="365" spans="1:6" ht="15">
      <c r="A365" s="825"/>
      <c r="B365" s="827">
        <v>44531</v>
      </c>
      <c r="C365" s="828"/>
      <c r="D365" s="676">
        <f t="shared" si="25"/>
        <v>1448160</v>
      </c>
      <c r="E365" s="676">
        <v>789180</v>
      </c>
      <c r="F365" s="676">
        <v>2237340</v>
      </c>
    </row>
    <row r="366" spans="1:6" ht="15">
      <c r="A366" s="825"/>
      <c r="B366" s="827">
        <v>44562</v>
      </c>
      <c r="C366" s="828"/>
      <c r="D366" s="676">
        <f t="shared" si="25"/>
        <v>1743690</v>
      </c>
      <c r="E366" s="676">
        <v>909330</v>
      </c>
      <c r="F366" s="676">
        <v>2653020</v>
      </c>
    </row>
    <row r="367" spans="1:6" ht="15">
      <c r="A367" s="825"/>
      <c r="B367" s="829">
        <v>44593</v>
      </c>
      <c r="C367" s="828"/>
      <c r="D367" s="676">
        <f t="shared" si="25"/>
        <v>1721730</v>
      </c>
      <c r="E367" s="676">
        <v>899070</v>
      </c>
      <c r="F367" s="676">
        <v>2620800</v>
      </c>
    </row>
    <row r="368" spans="1:6" ht="15">
      <c r="A368" s="825"/>
      <c r="B368" s="827">
        <v>44621</v>
      </c>
      <c r="C368" s="826"/>
      <c r="D368" s="676">
        <f t="shared" si="25"/>
        <v>1793250</v>
      </c>
      <c r="E368" s="676">
        <v>920160</v>
      </c>
      <c r="F368" s="676">
        <v>2713410</v>
      </c>
    </row>
    <row r="369" spans="1:6" ht="15">
      <c r="A369" s="825"/>
      <c r="B369" s="824" t="s">
        <v>457</v>
      </c>
      <c r="C369" s="823"/>
      <c r="D369" s="801">
        <f>SUM(D357:D368)</f>
        <v>20808330</v>
      </c>
      <c r="E369" s="801">
        <f>SUM(E357:E368)</f>
        <v>9161010</v>
      </c>
      <c r="F369" s="801">
        <f>SUM(F357:F368)</f>
        <v>29969340</v>
      </c>
    </row>
    <row r="370" spans="1:6" ht="15">
      <c r="A370" s="832">
        <f>+A356+1</f>
        <v>27</v>
      </c>
      <c r="B370" s="831" t="s">
        <v>671</v>
      </c>
      <c r="C370" s="830" t="s">
        <v>119</v>
      </c>
      <c r="D370" s="801"/>
      <c r="E370" s="801"/>
      <c r="F370" s="801"/>
    </row>
    <row r="371" spans="1:6" ht="15">
      <c r="A371" s="825"/>
      <c r="B371" s="827">
        <v>44287</v>
      </c>
      <c r="C371" s="828"/>
      <c r="D371" s="676">
        <f t="shared" ref="D371:D382" si="26">+F371-E371</f>
        <v>3723360</v>
      </c>
      <c r="E371" s="676">
        <v>1266840</v>
      </c>
      <c r="F371" s="676">
        <v>4990200</v>
      </c>
    </row>
    <row r="372" spans="1:6" ht="15">
      <c r="A372" s="825"/>
      <c r="B372" s="827">
        <v>44317</v>
      </c>
      <c r="C372" s="828"/>
      <c r="D372" s="676">
        <f t="shared" si="26"/>
        <v>3657240</v>
      </c>
      <c r="E372" s="676">
        <v>1255920</v>
      </c>
      <c r="F372" s="676">
        <v>4913160</v>
      </c>
    </row>
    <row r="373" spans="1:6" ht="15">
      <c r="A373" s="825"/>
      <c r="B373" s="827">
        <v>44348</v>
      </c>
      <c r="C373" s="828"/>
      <c r="D373" s="676">
        <f t="shared" si="26"/>
        <v>3452640</v>
      </c>
      <c r="E373" s="676">
        <v>1170840</v>
      </c>
      <c r="F373" s="676">
        <v>4623480</v>
      </c>
    </row>
    <row r="374" spans="1:6" ht="15">
      <c r="A374" s="825"/>
      <c r="B374" s="827">
        <v>44378</v>
      </c>
      <c r="C374" s="828"/>
      <c r="D374" s="676">
        <f t="shared" si="26"/>
        <v>1951560</v>
      </c>
      <c r="E374" s="676">
        <v>653400</v>
      </c>
      <c r="F374" s="676">
        <v>2604960</v>
      </c>
    </row>
    <row r="375" spans="1:6" ht="15">
      <c r="A375" s="825"/>
      <c r="B375" s="827">
        <v>44409</v>
      </c>
      <c r="C375" s="828"/>
      <c r="D375" s="676">
        <f t="shared" si="26"/>
        <v>2887440</v>
      </c>
      <c r="E375" s="676">
        <v>931680</v>
      </c>
      <c r="F375" s="676">
        <v>3819120</v>
      </c>
    </row>
    <row r="376" spans="1:6" ht="15">
      <c r="A376" s="825"/>
      <c r="B376" s="827">
        <v>44440</v>
      </c>
      <c r="C376" s="828"/>
      <c r="D376" s="676">
        <f t="shared" si="26"/>
        <v>3425280</v>
      </c>
      <c r="E376" s="676">
        <v>1148400</v>
      </c>
      <c r="F376" s="676">
        <v>4573680</v>
      </c>
    </row>
    <row r="377" spans="1:6" ht="15">
      <c r="A377" s="825"/>
      <c r="B377" s="827">
        <v>44470</v>
      </c>
      <c r="C377" s="828"/>
      <c r="D377" s="676">
        <f t="shared" si="26"/>
        <v>3565440</v>
      </c>
      <c r="E377" s="676">
        <v>1207200</v>
      </c>
      <c r="F377" s="676">
        <v>4772640</v>
      </c>
    </row>
    <row r="378" spans="1:6" ht="15">
      <c r="A378" s="825"/>
      <c r="B378" s="827">
        <v>44501</v>
      </c>
      <c r="C378" s="828"/>
      <c r="D378" s="676">
        <f t="shared" si="26"/>
        <v>3018840</v>
      </c>
      <c r="E378" s="676">
        <v>1026960</v>
      </c>
      <c r="F378" s="676">
        <v>4045800</v>
      </c>
    </row>
    <row r="379" spans="1:6" ht="15">
      <c r="A379" s="825"/>
      <c r="B379" s="827">
        <v>44531</v>
      </c>
      <c r="C379" s="828"/>
      <c r="D379" s="676">
        <f t="shared" si="26"/>
        <v>3211200</v>
      </c>
      <c r="E379" s="676">
        <v>1084320</v>
      </c>
      <c r="F379" s="676">
        <v>4295520</v>
      </c>
    </row>
    <row r="380" spans="1:6" ht="15">
      <c r="A380" s="825"/>
      <c r="B380" s="827">
        <v>44562</v>
      </c>
      <c r="C380" s="828"/>
      <c r="D380" s="676">
        <f t="shared" si="26"/>
        <v>3907560</v>
      </c>
      <c r="E380" s="676">
        <v>1340280</v>
      </c>
      <c r="F380" s="676">
        <v>5247840</v>
      </c>
    </row>
    <row r="381" spans="1:6" ht="15">
      <c r="A381" s="825"/>
      <c r="B381" s="829">
        <v>44593</v>
      </c>
      <c r="C381" s="828"/>
      <c r="D381" s="676">
        <f t="shared" si="26"/>
        <v>3400200</v>
      </c>
      <c r="E381" s="676">
        <v>1557720</v>
      </c>
      <c r="F381" s="676">
        <v>4957920</v>
      </c>
    </row>
    <row r="382" spans="1:6" ht="15">
      <c r="A382" s="825"/>
      <c r="B382" s="827">
        <v>44621</v>
      </c>
      <c r="C382" s="826"/>
      <c r="D382" s="676">
        <f t="shared" si="26"/>
        <v>3581400</v>
      </c>
      <c r="E382" s="676">
        <v>1860600</v>
      </c>
      <c r="F382" s="676">
        <v>5442000</v>
      </c>
    </row>
    <row r="383" spans="1:6" ht="15">
      <c r="A383" s="825"/>
      <c r="B383" s="824" t="s">
        <v>457</v>
      </c>
      <c r="C383" s="823"/>
      <c r="D383" s="801">
        <f>SUM(D371:D382)</f>
        <v>39782160</v>
      </c>
      <c r="E383" s="801">
        <f>SUM(E371:E382)</f>
        <v>14504160</v>
      </c>
      <c r="F383" s="801">
        <f>SUM(F371:F382)</f>
        <v>54286320</v>
      </c>
    </row>
    <row r="384" spans="1:6" ht="15">
      <c r="A384" s="832">
        <f>+A370+1</f>
        <v>28</v>
      </c>
      <c r="B384" s="831" t="s">
        <v>2015</v>
      </c>
      <c r="C384" s="830" t="s">
        <v>55</v>
      </c>
      <c r="D384" s="801"/>
      <c r="E384" s="801"/>
      <c r="F384" s="801"/>
    </row>
    <row r="385" spans="1:6" ht="15">
      <c r="A385" s="825"/>
      <c r="B385" s="827">
        <v>44287</v>
      </c>
      <c r="C385" s="828"/>
      <c r="D385" s="676">
        <f t="shared" ref="D385:D396" si="27">+F385-E385</f>
        <v>57750</v>
      </c>
      <c r="E385" s="676">
        <v>3270</v>
      </c>
      <c r="F385" s="676">
        <v>61020</v>
      </c>
    </row>
    <row r="386" spans="1:6" ht="15">
      <c r="A386" s="825"/>
      <c r="B386" s="827">
        <v>44317</v>
      </c>
      <c r="C386" s="828"/>
      <c r="D386" s="676">
        <f t="shared" si="27"/>
        <v>59010</v>
      </c>
      <c r="E386" s="676">
        <v>3840</v>
      </c>
      <c r="F386" s="676">
        <v>62850</v>
      </c>
    </row>
    <row r="387" spans="1:6" ht="15">
      <c r="A387" s="825"/>
      <c r="B387" s="827">
        <v>44348</v>
      </c>
      <c r="C387" s="828"/>
      <c r="D387" s="676">
        <f t="shared" si="27"/>
        <v>28050</v>
      </c>
      <c r="E387" s="676">
        <v>1500</v>
      </c>
      <c r="F387" s="676">
        <v>29550</v>
      </c>
    </row>
    <row r="388" spans="1:6" ht="15">
      <c r="A388" s="825"/>
      <c r="B388" s="827">
        <v>44378</v>
      </c>
      <c r="C388" s="828"/>
      <c r="D388" s="676">
        <f t="shared" si="27"/>
        <v>1440</v>
      </c>
      <c r="E388" s="676">
        <v>690</v>
      </c>
      <c r="F388" s="676">
        <v>2130</v>
      </c>
    </row>
    <row r="389" spans="1:6" ht="15">
      <c r="A389" s="825"/>
      <c r="B389" s="827">
        <v>44409</v>
      </c>
      <c r="C389" s="828"/>
      <c r="D389" s="676">
        <f t="shared" si="27"/>
        <v>8115</v>
      </c>
      <c r="E389" s="676">
        <v>2475</v>
      </c>
      <c r="F389" s="676">
        <v>10590</v>
      </c>
    </row>
    <row r="390" spans="1:6" ht="15">
      <c r="A390" s="825"/>
      <c r="B390" s="827">
        <v>44440</v>
      </c>
      <c r="C390" s="828"/>
      <c r="D390" s="676">
        <f t="shared" si="27"/>
        <v>38865</v>
      </c>
      <c r="E390" s="676">
        <v>7125</v>
      </c>
      <c r="F390" s="676">
        <v>45990</v>
      </c>
    </row>
    <row r="391" spans="1:6" ht="15">
      <c r="A391" s="825"/>
      <c r="B391" s="827">
        <v>44470</v>
      </c>
      <c r="C391" s="828"/>
      <c r="D391" s="676">
        <f t="shared" si="27"/>
        <v>74445</v>
      </c>
      <c r="E391" s="676">
        <v>8265</v>
      </c>
      <c r="F391" s="676">
        <v>82710</v>
      </c>
    </row>
    <row r="392" spans="1:6" ht="15">
      <c r="A392" s="825"/>
      <c r="B392" s="827">
        <v>44501</v>
      </c>
      <c r="C392" s="828"/>
      <c r="D392" s="676">
        <f t="shared" si="27"/>
        <v>54615</v>
      </c>
      <c r="E392" s="676">
        <v>5475</v>
      </c>
      <c r="F392" s="676">
        <v>60090</v>
      </c>
    </row>
    <row r="393" spans="1:6" ht="15">
      <c r="A393" s="825"/>
      <c r="B393" s="827">
        <v>44531</v>
      </c>
      <c r="C393" s="828"/>
      <c r="D393" s="676">
        <f t="shared" si="27"/>
        <v>19635</v>
      </c>
      <c r="E393" s="676">
        <v>3870</v>
      </c>
      <c r="F393" s="676">
        <v>23505</v>
      </c>
    </row>
    <row r="394" spans="1:6" ht="15">
      <c r="A394" s="825"/>
      <c r="B394" s="827">
        <v>44562</v>
      </c>
      <c r="C394" s="828"/>
      <c r="D394" s="676">
        <f t="shared" si="27"/>
        <v>10950</v>
      </c>
      <c r="E394" s="676">
        <v>2520</v>
      </c>
      <c r="F394" s="676">
        <v>13470</v>
      </c>
    </row>
    <row r="395" spans="1:6" ht="15">
      <c r="A395" s="825"/>
      <c r="B395" s="829">
        <v>44593</v>
      </c>
      <c r="C395" s="828"/>
      <c r="D395" s="676">
        <f t="shared" si="27"/>
        <v>12885</v>
      </c>
      <c r="E395" s="676">
        <v>3075</v>
      </c>
      <c r="F395" s="676">
        <v>15960</v>
      </c>
    </row>
    <row r="396" spans="1:6" ht="15">
      <c r="A396" s="825"/>
      <c r="B396" s="827">
        <v>44621</v>
      </c>
      <c r="C396" s="826"/>
      <c r="D396" s="676">
        <f t="shared" si="27"/>
        <v>2895</v>
      </c>
      <c r="E396" s="676">
        <v>960</v>
      </c>
      <c r="F396" s="676">
        <v>3855</v>
      </c>
    </row>
    <row r="397" spans="1:6" ht="15">
      <c r="A397" s="825"/>
      <c r="B397" s="824" t="s">
        <v>457</v>
      </c>
      <c r="C397" s="823"/>
      <c r="D397" s="801">
        <f>SUM(D385:D396)</f>
        <v>368655</v>
      </c>
      <c r="E397" s="801">
        <f>SUM(E385:E396)</f>
        <v>43065</v>
      </c>
      <c r="F397" s="801">
        <f>SUM(F385:F396)</f>
        <v>411720</v>
      </c>
    </row>
    <row r="398" spans="1:6" ht="15">
      <c r="A398" s="832">
        <f>+A384+1</f>
        <v>29</v>
      </c>
      <c r="B398" s="831" t="s">
        <v>612</v>
      </c>
      <c r="C398" s="830" t="s">
        <v>119</v>
      </c>
      <c r="D398" s="801"/>
      <c r="E398" s="801"/>
      <c r="F398" s="801"/>
    </row>
    <row r="399" spans="1:6" ht="15">
      <c r="A399" s="825"/>
      <c r="B399" s="827">
        <v>44287</v>
      </c>
      <c r="C399" s="828"/>
      <c r="D399" s="676">
        <f t="shared" ref="D399:D410" si="28">+F399-E399</f>
        <v>3970543</v>
      </c>
      <c r="E399" s="676">
        <v>1323514</v>
      </c>
      <c r="F399" s="676">
        <v>5294057</v>
      </c>
    </row>
    <row r="400" spans="1:6" ht="15">
      <c r="A400" s="825"/>
      <c r="B400" s="827">
        <v>44317</v>
      </c>
      <c r="C400" s="828"/>
      <c r="D400" s="676">
        <f t="shared" si="28"/>
        <v>1168229</v>
      </c>
      <c r="E400" s="676">
        <v>389410</v>
      </c>
      <c r="F400" s="676">
        <v>1557639</v>
      </c>
    </row>
    <row r="401" spans="1:6" ht="15">
      <c r="A401" s="825"/>
      <c r="B401" s="827">
        <v>44348</v>
      </c>
      <c r="C401" s="828"/>
      <c r="D401" s="676">
        <f t="shared" si="28"/>
        <v>1658494</v>
      </c>
      <c r="E401" s="676">
        <v>552832</v>
      </c>
      <c r="F401" s="676">
        <v>2211326</v>
      </c>
    </row>
    <row r="402" spans="1:6" ht="15">
      <c r="A402" s="825"/>
      <c r="B402" s="827">
        <v>44378</v>
      </c>
      <c r="C402" s="828"/>
      <c r="D402" s="676">
        <f t="shared" si="28"/>
        <v>2059870</v>
      </c>
      <c r="E402" s="676">
        <v>686624</v>
      </c>
      <c r="F402" s="676">
        <v>2746494</v>
      </c>
    </row>
    <row r="403" spans="1:6" ht="15">
      <c r="A403" s="825"/>
      <c r="B403" s="827">
        <v>44409</v>
      </c>
      <c r="C403" s="828"/>
      <c r="D403" s="676">
        <f t="shared" si="28"/>
        <v>3576295</v>
      </c>
      <c r="E403" s="676">
        <v>1192099</v>
      </c>
      <c r="F403" s="676">
        <v>4768394</v>
      </c>
    </row>
    <row r="404" spans="1:6" ht="15">
      <c r="A404" s="825"/>
      <c r="B404" s="827">
        <v>44440</v>
      </c>
      <c r="C404" s="828"/>
      <c r="D404" s="676">
        <f t="shared" si="28"/>
        <v>3551364</v>
      </c>
      <c r="E404" s="676">
        <v>1183788</v>
      </c>
      <c r="F404" s="676">
        <v>4735152</v>
      </c>
    </row>
    <row r="405" spans="1:6" ht="15">
      <c r="A405" s="825"/>
      <c r="B405" s="827">
        <v>44470</v>
      </c>
      <c r="C405" s="828"/>
      <c r="D405" s="676">
        <f t="shared" si="28"/>
        <v>4975221</v>
      </c>
      <c r="E405" s="676">
        <v>1658407</v>
      </c>
      <c r="F405" s="676">
        <v>6633628</v>
      </c>
    </row>
    <row r="406" spans="1:6" ht="15">
      <c r="A406" s="825"/>
      <c r="B406" s="827">
        <v>44501</v>
      </c>
      <c r="C406" s="828"/>
      <c r="D406" s="676">
        <f t="shared" si="28"/>
        <v>2561345</v>
      </c>
      <c r="E406" s="676">
        <v>853782</v>
      </c>
      <c r="F406" s="676">
        <v>3415127</v>
      </c>
    </row>
    <row r="407" spans="1:6" ht="15">
      <c r="A407" s="825"/>
      <c r="B407" s="827">
        <v>44531</v>
      </c>
      <c r="C407" s="828"/>
      <c r="D407" s="676">
        <f t="shared" si="28"/>
        <v>1559087</v>
      </c>
      <c r="E407" s="676">
        <v>519696</v>
      </c>
      <c r="F407" s="676">
        <v>2078783</v>
      </c>
    </row>
    <row r="408" spans="1:6" ht="15">
      <c r="A408" s="825"/>
      <c r="B408" s="827">
        <v>44562</v>
      </c>
      <c r="C408" s="828"/>
      <c r="D408" s="676">
        <f t="shared" si="28"/>
        <v>1589979</v>
      </c>
      <c r="E408" s="676">
        <v>529993</v>
      </c>
      <c r="F408" s="676">
        <v>2119972</v>
      </c>
    </row>
    <row r="409" spans="1:6" ht="15">
      <c r="A409" s="825"/>
      <c r="B409" s="829">
        <v>44593</v>
      </c>
      <c r="C409" s="828"/>
      <c r="D409" s="676">
        <f t="shared" si="28"/>
        <v>2145788</v>
      </c>
      <c r="E409" s="676">
        <v>715263</v>
      </c>
      <c r="F409" s="676">
        <v>2861051</v>
      </c>
    </row>
    <row r="410" spans="1:6" ht="15">
      <c r="A410" s="825"/>
      <c r="B410" s="827">
        <v>44621</v>
      </c>
      <c r="C410" s="826"/>
      <c r="D410" s="676">
        <f t="shared" si="28"/>
        <v>5306762</v>
      </c>
      <c r="E410" s="676">
        <v>1768921</v>
      </c>
      <c r="F410" s="676">
        <v>7075683</v>
      </c>
    </row>
    <row r="411" spans="1:6" ht="15">
      <c r="A411" s="825"/>
      <c r="B411" s="824" t="s">
        <v>457</v>
      </c>
      <c r="C411" s="823"/>
      <c r="D411" s="801">
        <f>SUM(D399:D410)</f>
        <v>34122977</v>
      </c>
      <c r="E411" s="801">
        <f>SUM(E399:E410)</f>
        <v>11374329</v>
      </c>
      <c r="F411" s="801">
        <f>SUM(F399:F410)</f>
        <v>45497306</v>
      </c>
    </row>
    <row r="412" spans="1:6" ht="15">
      <c r="A412" s="832">
        <f>+A398+1</f>
        <v>30</v>
      </c>
      <c r="B412" s="831" t="s">
        <v>2207</v>
      </c>
      <c r="C412" s="830" t="s">
        <v>55</v>
      </c>
      <c r="D412" s="801"/>
      <c r="E412" s="801"/>
      <c r="F412" s="801"/>
    </row>
    <row r="413" spans="1:6" ht="15">
      <c r="A413" s="825"/>
      <c r="B413" s="827">
        <v>44287</v>
      </c>
      <c r="C413" s="828"/>
      <c r="D413" s="676"/>
      <c r="E413" s="676"/>
      <c r="F413" s="676"/>
    </row>
    <row r="414" spans="1:6" ht="15">
      <c r="A414" s="825"/>
      <c r="B414" s="827">
        <v>44317</v>
      </c>
      <c r="C414" s="828"/>
      <c r="D414" s="676"/>
      <c r="E414" s="676"/>
      <c r="F414" s="676"/>
    </row>
    <row r="415" spans="1:6" ht="15">
      <c r="A415" s="825"/>
      <c r="B415" s="827">
        <v>44348</v>
      </c>
      <c r="C415" s="828"/>
      <c r="D415" s="676"/>
      <c r="E415" s="676"/>
      <c r="F415" s="676"/>
    </row>
    <row r="416" spans="1:6" ht="15">
      <c r="A416" s="825"/>
      <c r="B416" s="827">
        <v>44378</v>
      </c>
      <c r="C416" s="828"/>
      <c r="D416" s="676"/>
      <c r="E416" s="676"/>
      <c r="F416" s="676"/>
    </row>
    <row r="417" spans="1:6" ht="15">
      <c r="A417" s="825"/>
      <c r="B417" s="827">
        <v>44409</v>
      </c>
      <c r="C417" s="828"/>
      <c r="D417" s="676"/>
      <c r="E417" s="676"/>
      <c r="F417" s="676"/>
    </row>
    <row r="418" spans="1:6" ht="15">
      <c r="A418" s="825"/>
      <c r="B418" s="827">
        <v>44440</v>
      </c>
      <c r="C418" s="828"/>
      <c r="D418" s="676"/>
      <c r="E418" s="676"/>
      <c r="F418" s="676"/>
    </row>
    <row r="419" spans="1:6" ht="15">
      <c r="A419" s="825"/>
      <c r="B419" s="827">
        <v>44470</v>
      </c>
      <c r="C419" s="828"/>
      <c r="D419" s="676"/>
      <c r="E419" s="676"/>
      <c r="F419" s="676"/>
    </row>
    <row r="420" spans="1:6" ht="15">
      <c r="A420" s="825"/>
      <c r="B420" s="827">
        <v>44501</v>
      </c>
      <c r="C420" s="828"/>
      <c r="D420" s="676"/>
      <c r="E420" s="676"/>
      <c r="F420" s="676"/>
    </row>
    <row r="421" spans="1:6" ht="15">
      <c r="A421" s="825"/>
      <c r="B421" s="827">
        <v>44531</v>
      </c>
      <c r="C421" s="828"/>
      <c r="D421" s="676">
        <f>+F421-E421</f>
        <v>196065</v>
      </c>
      <c r="E421" s="676">
        <v>66120</v>
      </c>
      <c r="F421" s="676">
        <v>262185</v>
      </c>
    </row>
    <row r="422" spans="1:6" ht="15">
      <c r="A422" s="825"/>
      <c r="B422" s="827">
        <v>44562</v>
      </c>
      <c r="C422" s="828"/>
      <c r="D422" s="676">
        <f>+F422-E422</f>
        <v>215490</v>
      </c>
      <c r="E422" s="676">
        <v>121305</v>
      </c>
      <c r="F422" s="676">
        <v>336795</v>
      </c>
    </row>
    <row r="423" spans="1:6" ht="15">
      <c r="A423" s="825"/>
      <c r="B423" s="829">
        <v>44593</v>
      </c>
      <c r="C423" s="828"/>
      <c r="D423" s="676">
        <f>+F423-E423</f>
        <v>603225</v>
      </c>
      <c r="E423" s="676">
        <v>217635</v>
      </c>
      <c r="F423" s="676">
        <v>820860</v>
      </c>
    </row>
    <row r="424" spans="1:6" ht="15">
      <c r="A424" s="825"/>
      <c r="B424" s="827">
        <v>44621</v>
      </c>
      <c r="C424" s="826"/>
      <c r="D424" s="676">
        <f>+F424-E424</f>
        <v>2276280</v>
      </c>
      <c r="E424" s="676">
        <v>734040</v>
      </c>
      <c r="F424" s="676">
        <v>3010320</v>
      </c>
    </row>
    <row r="425" spans="1:6" ht="15">
      <c r="A425" s="825"/>
      <c r="B425" s="824" t="s">
        <v>457</v>
      </c>
      <c r="C425" s="823"/>
      <c r="D425" s="801">
        <f>SUM(D413:D424)</f>
        <v>3291060</v>
      </c>
      <c r="E425" s="801">
        <f>SUM(E413:E424)</f>
        <v>1139100</v>
      </c>
      <c r="F425" s="801">
        <f>SUM(F413:F424)</f>
        <v>4430160</v>
      </c>
    </row>
    <row r="426" spans="1:6" ht="15">
      <c r="A426" s="832">
        <f>+A412+1</f>
        <v>31</v>
      </c>
      <c r="B426" s="831" t="s">
        <v>741</v>
      </c>
      <c r="C426" s="830" t="s">
        <v>119</v>
      </c>
      <c r="D426" s="801"/>
      <c r="E426" s="801"/>
      <c r="F426" s="801"/>
    </row>
    <row r="427" spans="1:6" ht="15">
      <c r="A427" s="825"/>
      <c r="B427" s="827">
        <v>44287</v>
      </c>
      <c r="C427" s="828"/>
      <c r="D427" s="676">
        <f t="shared" ref="D427:D438" si="29">+F427-E427</f>
        <v>68790</v>
      </c>
      <c r="E427" s="676">
        <v>22930</v>
      </c>
      <c r="F427" s="676">
        <v>91720</v>
      </c>
    </row>
    <row r="428" spans="1:6" ht="15">
      <c r="A428" s="825"/>
      <c r="B428" s="827">
        <v>44317</v>
      </c>
      <c r="C428" s="828"/>
      <c r="D428" s="676">
        <f t="shared" si="29"/>
        <v>4800</v>
      </c>
      <c r="E428" s="676">
        <v>1200</v>
      </c>
      <c r="F428" s="676">
        <v>6000</v>
      </c>
    </row>
    <row r="429" spans="1:6" ht="15">
      <c r="A429" s="825"/>
      <c r="B429" s="827">
        <v>44348</v>
      </c>
      <c r="C429" s="828"/>
      <c r="D429" s="676">
        <f t="shared" si="29"/>
        <v>30960</v>
      </c>
      <c r="E429" s="676">
        <v>13440</v>
      </c>
      <c r="F429" s="676">
        <v>44400</v>
      </c>
    </row>
    <row r="430" spans="1:6" ht="15">
      <c r="A430" s="825"/>
      <c r="B430" s="827">
        <v>44378</v>
      </c>
      <c r="C430" s="828"/>
      <c r="D430" s="676">
        <f t="shared" si="29"/>
        <v>35760</v>
      </c>
      <c r="E430" s="676">
        <v>9360</v>
      </c>
      <c r="F430" s="676">
        <v>45120</v>
      </c>
    </row>
    <row r="431" spans="1:6" ht="15">
      <c r="A431" s="825"/>
      <c r="B431" s="827">
        <v>44409</v>
      </c>
      <c r="C431" s="828"/>
      <c r="D431" s="676">
        <f t="shared" si="29"/>
        <v>960</v>
      </c>
      <c r="E431" s="676">
        <v>960</v>
      </c>
      <c r="F431" s="676">
        <v>1920</v>
      </c>
    </row>
    <row r="432" spans="1:6" ht="15">
      <c r="A432" s="825"/>
      <c r="B432" s="827">
        <v>44440</v>
      </c>
      <c r="C432" s="828"/>
      <c r="D432" s="676">
        <f t="shared" si="29"/>
        <v>7440</v>
      </c>
      <c r="E432" s="676">
        <v>720</v>
      </c>
      <c r="F432" s="676">
        <v>8160</v>
      </c>
    </row>
    <row r="433" spans="1:6" ht="15">
      <c r="A433" s="825"/>
      <c r="B433" s="827">
        <v>44470</v>
      </c>
      <c r="C433" s="828"/>
      <c r="D433" s="676">
        <f t="shared" si="29"/>
        <v>30960</v>
      </c>
      <c r="E433" s="676">
        <v>1200</v>
      </c>
      <c r="F433" s="676">
        <v>32160</v>
      </c>
    </row>
    <row r="434" spans="1:6" ht="15">
      <c r="A434" s="825"/>
      <c r="B434" s="827">
        <v>44501</v>
      </c>
      <c r="C434" s="828"/>
      <c r="D434" s="676">
        <f t="shared" si="29"/>
        <v>12960</v>
      </c>
      <c r="E434" s="676">
        <v>3360</v>
      </c>
      <c r="F434" s="676">
        <v>16320</v>
      </c>
    </row>
    <row r="435" spans="1:6" ht="15">
      <c r="A435" s="825"/>
      <c r="B435" s="827">
        <v>44531</v>
      </c>
      <c r="C435" s="828"/>
      <c r="D435" s="676">
        <f t="shared" si="29"/>
        <v>19200</v>
      </c>
      <c r="E435" s="676">
        <v>4080</v>
      </c>
      <c r="F435" s="676">
        <v>23280</v>
      </c>
    </row>
    <row r="436" spans="1:6" ht="15">
      <c r="A436" s="825"/>
      <c r="B436" s="827">
        <v>44562</v>
      </c>
      <c r="C436" s="828"/>
      <c r="D436" s="676">
        <f t="shared" si="29"/>
        <v>40080</v>
      </c>
      <c r="E436" s="676">
        <v>3840</v>
      </c>
      <c r="F436" s="676">
        <v>43920</v>
      </c>
    </row>
    <row r="437" spans="1:6" ht="15">
      <c r="A437" s="825"/>
      <c r="B437" s="829">
        <v>44593</v>
      </c>
      <c r="C437" s="828"/>
      <c r="D437" s="676">
        <f t="shared" si="29"/>
        <v>48480</v>
      </c>
      <c r="E437" s="676">
        <v>24000</v>
      </c>
      <c r="F437" s="676">
        <v>72480</v>
      </c>
    </row>
    <row r="438" spans="1:6" ht="15">
      <c r="A438" s="825"/>
      <c r="B438" s="827">
        <v>44621</v>
      </c>
      <c r="C438" s="826"/>
      <c r="D438" s="676">
        <f t="shared" si="29"/>
        <v>7440</v>
      </c>
      <c r="E438" s="676">
        <v>11520</v>
      </c>
      <c r="F438" s="676">
        <v>18960</v>
      </c>
    </row>
    <row r="439" spans="1:6" ht="15">
      <c r="A439" s="825"/>
      <c r="B439" s="824" t="s">
        <v>457</v>
      </c>
      <c r="C439" s="823"/>
      <c r="D439" s="801">
        <f>SUM(D427:D438)</f>
        <v>307830</v>
      </c>
      <c r="E439" s="801">
        <f>SUM(E427:E438)</f>
        <v>96610</v>
      </c>
      <c r="F439" s="801">
        <f>SUM(F427:F438)</f>
        <v>404440</v>
      </c>
    </row>
    <row r="440" spans="1:6" ht="15">
      <c r="A440" s="832">
        <f>+A426+1</f>
        <v>32</v>
      </c>
      <c r="B440" s="831" t="s">
        <v>1665</v>
      </c>
      <c r="C440" s="830" t="s">
        <v>55</v>
      </c>
      <c r="D440" s="801"/>
      <c r="E440" s="801"/>
      <c r="F440" s="801"/>
    </row>
    <row r="441" spans="1:6" ht="15">
      <c r="A441" s="825"/>
      <c r="B441" s="827">
        <v>44287</v>
      </c>
      <c r="C441" s="828"/>
      <c r="D441" s="676">
        <f t="shared" ref="D441:D452" si="30">+F441-E441</f>
        <v>831540</v>
      </c>
      <c r="E441" s="676">
        <v>198270</v>
      </c>
      <c r="F441" s="676">
        <v>1029810</v>
      </c>
    </row>
    <row r="442" spans="1:6" ht="15">
      <c r="A442" s="825"/>
      <c r="B442" s="827">
        <v>44317</v>
      </c>
      <c r="C442" s="828"/>
      <c r="D442" s="676">
        <f t="shared" si="30"/>
        <v>771120</v>
      </c>
      <c r="E442" s="676">
        <v>200400</v>
      </c>
      <c r="F442" s="676">
        <v>971520</v>
      </c>
    </row>
    <row r="443" spans="1:6" ht="15">
      <c r="A443" s="825"/>
      <c r="B443" s="827">
        <v>44348</v>
      </c>
      <c r="C443" s="828"/>
      <c r="D443" s="676">
        <f t="shared" si="30"/>
        <v>832080</v>
      </c>
      <c r="E443" s="676">
        <v>265650</v>
      </c>
      <c r="F443" s="676">
        <v>1097730</v>
      </c>
    </row>
    <row r="444" spans="1:6" ht="15">
      <c r="A444" s="825"/>
      <c r="B444" s="827">
        <v>44378</v>
      </c>
      <c r="C444" s="828"/>
      <c r="D444" s="676">
        <f t="shared" si="30"/>
        <v>913080</v>
      </c>
      <c r="E444" s="676">
        <v>298080</v>
      </c>
      <c r="F444" s="676">
        <v>1211160</v>
      </c>
    </row>
    <row r="445" spans="1:6" ht="15">
      <c r="A445" s="825"/>
      <c r="B445" s="827">
        <v>44409</v>
      </c>
      <c r="C445" s="828"/>
      <c r="D445" s="676">
        <f t="shared" si="30"/>
        <v>1045800</v>
      </c>
      <c r="E445" s="676">
        <v>335340</v>
      </c>
      <c r="F445" s="676">
        <v>1381140</v>
      </c>
    </row>
    <row r="446" spans="1:6" ht="15">
      <c r="A446" s="825"/>
      <c r="B446" s="827">
        <v>44440</v>
      </c>
      <c r="C446" s="828"/>
      <c r="D446" s="676">
        <f t="shared" si="30"/>
        <v>447840</v>
      </c>
      <c r="E446" s="676">
        <v>144960</v>
      </c>
      <c r="F446" s="676">
        <v>592800</v>
      </c>
    </row>
    <row r="447" spans="1:6" ht="15">
      <c r="A447" s="825"/>
      <c r="B447" s="827">
        <v>44470</v>
      </c>
      <c r="C447" s="828"/>
      <c r="D447" s="676">
        <f t="shared" si="30"/>
        <v>826290</v>
      </c>
      <c r="E447" s="676">
        <v>306150</v>
      </c>
      <c r="F447" s="676">
        <v>1132440</v>
      </c>
    </row>
    <row r="448" spans="1:6" ht="15">
      <c r="A448" s="825"/>
      <c r="B448" s="827">
        <v>44501</v>
      </c>
      <c r="C448" s="828"/>
      <c r="D448" s="676">
        <f t="shared" si="30"/>
        <v>790140</v>
      </c>
      <c r="E448" s="676">
        <v>316740</v>
      </c>
      <c r="F448" s="676">
        <v>1106880</v>
      </c>
    </row>
    <row r="449" spans="1:6" ht="15">
      <c r="A449" s="825"/>
      <c r="B449" s="827">
        <v>44531</v>
      </c>
      <c r="C449" s="828"/>
      <c r="D449" s="676">
        <f t="shared" si="30"/>
        <v>480210</v>
      </c>
      <c r="E449" s="676">
        <v>176100</v>
      </c>
      <c r="F449" s="676">
        <v>656310</v>
      </c>
    </row>
    <row r="450" spans="1:6" ht="15">
      <c r="A450" s="825"/>
      <c r="B450" s="827">
        <v>44562</v>
      </c>
      <c r="C450" s="828"/>
      <c r="D450" s="676">
        <f t="shared" si="30"/>
        <v>495660</v>
      </c>
      <c r="E450" s="676">
        <v>146730</v>
      </c>
      <c r="F450" s="676">
        <v>642390</v>
      </c>
    </row>
    <row r="451" spans="1:6" ht="15">
      <c r="A451" s="825"/>
      <c r="B451" s="829">
        <v>44593</v>
      </c>
      <c r="C451" s="828"/>
      <c r="D451" s="676">
        <f t="shared" si="30"/>
        <v>462810</v>
      </c>
      <c r="E451" s="676">
        <v>150480</v>
      </c>
      <c r="F451" s="676">
        <v>613290</v>
      </c>
    </row>
    <row r="452" spans="1:6" ht="15">
      <c r="A452" s="825"/>
      <c r="B452" s="827">
        <v>44621</v>
      </c>
      <c r="C452" s="826"/>
      <c r="D452" s="676">
        <f t="shared" si="30"/>
        <v>789750</v>
      </c>
      <c r="E452" s="676">
        <v>323880</v>
      </c>
      <c r="F452" s="676">
        <v>1113630</v>
      </c>
    </row>
    <row r="453" spans="1:6" ht="15">
      <c r="A453" s="825"/>
      <c r="B453" s="824" t="s">
        <v>457</v>
      </c>
      <c r="C453" s="823"/>
      <c r="D453" s="801">
        <f>SUM(D441:D452)</f>
        <v>8686320</v>
      </c>
      <c r="E453" s="801">
        <f>SUM(E441:E452)</f>
        <v>2862780</v>
      </c>
      <c r="F453" s="801">
        <f>SUM(F441:F452)</f>
        <v>11549100</v>
      </c>
    </row>
    <row r="454" spans="1:6" ht="15">
      <c r="A454" s="832">
        <f>+A440+1</f>
        <v>33</v>
      </c>
      <c r="B454" s="831" t="s">
        <v>1907</v>
      </c>
      <c r="C454" s="830" t="s">
        <v>55</v>
      </c>
      <c r="D454" s="801"/>
      <c r="E454" s="801"/>
      <c r="F454" s="801"/>
    </row>
    <row r="455" spans="1:6" ht="15">
      <c r="A455" s="825"/>
      <c r="B455" s="827">
        <v>44287</v>
      </c>
      <c r="C455" s="828"/>
      <c r="D455" s="676">
        <f t="shared" ref="D455:D466" si="31">+F455-E455</f>
        <v>27414</v>
      </c>
      <c r="E455" s="676">
        <v>6735</v>
      </c>
      <c r="F455" s="676">
        <v>34149</v>
      </c>
    </row>
    <row r="456" spans="1:6" ht="15">
      <c r="A456" s="825"/>
      <c r="B456" s="827">
        <v>44317</v>
      </c>
      <c r="C456" s="828"/>
      <c r="D456" s="676">
        <f t="shared" si="31"/>
        <v>23796</v>
      </c>
      <c r="E456" s="676">
        <v>5871</v>
      </c>
      <c r="F456" s="676">
        <v>29667</v>
      </c>
    </row>
    <row r="457" spans="1:6" ht="15">
      <c r="A457" s="825"/>
      <c r="B457" s="827">
        <v>44348</v>
      </c>
      <c r="C457" s="828"/>
      <c r="D457" s="676">
        <f t="shared" si="31"/>
        <v>25725</v>
      </c>
      <c r="E457" s="676">
        <v>6372</v>
      </c>
      <c r="F457" s="676">
        <v>32097</v>
      </c>
    </row>
    <row r="458" spans="1:6" ht="15">
      <c r="A458" s="825"/>
      <c r="B458" s="827">
        <v>44378</v>
      </c>
      <c r="C458" s="828"/>
      <c r="D458" s="676">
        <f t="shared" si="31"/>
        <v>24078</v>
      </c>
      <c r="E458" s="676">
        <v>6135</v>
      </c>
      <c r="F458" s="676">
        <v>30213</v>
      </c>
    </row>
    <row r="459" spans="1:6" ht="15">
      <c r="A459" s="825"/>
      <c r="B459" s="827">
        <v>44409</v>
      </c>
      <c r="C459" s="828"/>
      <c r="D459" s="676">
        <f t="shared" si="31"/>
        <v>25074</v>
      </c>
      <c r="E459" s="676">
        <v>9132</v>
      </c>
      <c r="F459" s="676">
        <v>34206</v>
      </c>
    </row>
    <row r="460" spans="1:6" ht="15">
      <c r="A460" s="825"/>
      <c r="B460" s="827">
        <v>44440</v>
      </c>
      <c r="C460" s="828"/>
      <c r="D460" s="676">
        <f t="shared" si="31"/>
        <v>26103</v>
      </c>
      <c r="E460" s="676">
        <v>10317</v>
      </c>
      <c r="F460" s="676">
        <v>36420</v>
      </c>
    </row>
    <row r="461" spans="1:6" ht="15">
      <c r="A461" s="825"/>
      <c r="B461" s="827">
        <v>44470</v>
      </c>
      <c r="C461" s="828"/>
      <c r="D461" s="676">
        <f t="shared" si="31"/>
        <v>23430</v>
      </c>
      <c r="E461" s="676">
        <v>9663</v>
      </c>
      <c r="F461" s="676">
        <v>33093</v>
      </c>
    </row>
    <row r="462" spans="1:6" ht="15">
      <c r="A462" s="825"/>
      <c r="B462" s="827">
        <v>44501</v>
      </c>
      <c r="C462" s="828"/>
      <c r="D462" s="676">
        <f t="shared" si="31"/>
        <v>25269</v>
      </c>
      <c r="E462" s="676">
        <v>10113</v>
      </c>
      <c r="F462" s="676">
        <v>35382</v>
      </c>
    </row>
    <row r="463" spans="1:6" ht="15">
      <c r="A463" s="825"/>
      <c r="B463" s="827">
        <v>44531</v>
      </c>
      <c r="C463" s="828"/>
      <c r="D463" s="676">
        <f t="shared" si="31"/>
        <v>23022</v>
      </c>
      <c r="E463" s="676">
        <v>10005</v>
      </c>
      <c r="F463" s="676">
        <v>33027</v>
      </c>
    </row>
    <row r="464" spans="1:6" ht="15">
      <c r="A464" s="825"/>
      <c r="B464" s="827">
        <v>44562</v>
      </c>
      <c r="C464" s="828"/>
      <c r="D464" s="676">
        <f t="shared" si="31"/>
        <v>311280</v>
      </c>
      <c r="E464" s="676">
        <v>126960</v>
      </c>
      <c r="F464" s="676">
        <v>438240</v>
      </c>
    </row>
    <row r="465" spans="1:6" ht="15">
      <c r="A465" s="825"/>
      <c r="B465" s="829">
        <v>44593</v>
      </c>
      <c r="C465" s="828"/>
      <c r="D465" s="676">
        <f t="shared" si="31"/>
        <v>196080</v>
      </c>
      <c r="E465" s="676">
        <v>52620</v>
      </c>
      <c r="F465" s="676">
        <v>248700</v>
      </c>
    </row>
    <row r="466" spans="1:6" ht="15">
      <c r="A466" s="825"/>
      <c r="B466" s="827">
        <v>44621</v>
      </c>
      <c r="C466" s="826"/>
      <c r="D466" s="676">
        <f t="shared" si="31"/>
        <v>435300</v>
      </c>
      <c r="E466" s="676">
        <v>134040</v>
      </c>
      <c r="F466" s="676">
        <v>569340</v>
      </c>
    </row>
    <row r="467" spans="1:6" ht="15">
      <c r="A467" s="825"/>
      <c r="B467" s="824" t="s">
        <v>457</v>
      </c>
      <c r="C467" s="823"/>
      <c r="D467" s="801">
        <f>SUM(D455:D466)</f>
        <v>1166571</v>
      </c>
      <c r="E467" s="801">
        <f>SUM(E455:E466)</f>
        <v>387963</v>
      </c>
      <c r="F467" s="801">
        <f>SUM(F455:F466)</f>
        <v>1554534</v>
      </c>
    </row>
    <row r="468" spans="1:6" ht="15">
      <c r="A468" s="832">
        <f>+A454+1</f>
        <v>34</v>
      </c>
      <c r="B468" s="831" t="s">
        <v>783</v>
      </c>
      <c r="C468" s="830" t="s">
        <v>119</v>
      </c>
      <c r="D468" s="801"/>
      <c r="E468" s="801"/>
      <c r="F468" s="801"/>
    </row>
    <row r="469" spans="1:6" ht="15">
      <c r="A469" s="825"/>
      <c r="B469" s="827">
        <v>44287</v>
      </c>
      <c r="C469" s="828"/>
      <c r="D469" s="676">
        <f t="shared" ref="D469:D480" si="32">+F469-E469</f>
        <v>5025639</v>
      </c>
      <c r="E469" s="676">
        <v>2475314</v>
      </c>
      <c r="F469" s="676">
        <v>7500953</v>
      </c>
    </row>
    <row r="470" spans="1:6" ht="15">
      <c r="A470" s="825"/>
      <c r="B470" s="827">
        <v>44317</v>
      </c>
      <c r="C470" s="828"/>
      <c r="D470" s="676">
        <f t="shared" si="32"/>
        <v>4846786</v>
      </c>
      <c r="E470" s="676">
        <v>2387223</v>
      </c>
      <c r="F470" s="676">
        <v>7234009</v>
      </c>
    </row>
    <row r="471" spans="1:6" ht="15">
      <c r="A471" s="825"/>
      <c r="B471" s="827">
        <v>44348</v>
      </c>
      <c r="C471" s="828"/>
      <c r="D471" s="676">
        <f t="shared" si="32"/>
        <v>4556466</v>
      </c>
      <c r="E471" s="676">
        <v>2244229</v>
      </c>
      <c r="F471" s="676">
        <v>6800695</v>
      </c>
    </row>
    <row r="472" spans="1:6" ht="15">
      <c r="A472" s="825"/>
      <c r="B472" s="827">
        <v>44378</v>
      </c>
      <c r="C472" s="828"/>
      <c r="D472" s="676">
        <f t="shared" si="32"/>
        <v>5506248</v>
      </c>
      <c r="E472" s="676">
        <v>2712033</v>
      </c>
      <c r="F472" s="676">
        <v>8218281</v>
      </c>
    </row>
    <row r="473" spans="1:6" ht="15">
      <c r="A473" s="825"/>
      <c r="B473" s="827">
        <v>44409</v>
      </c>
      <c r="C473" s="828"/>
      <c r="D473" s="676">
        <f t="shared" si="32"/>
        <v>3825076</v>
      </c>
      <c r="E473" s="676">
        <v>1883993</v>
      </c>
      <c r="F473" s="676">
        <v>5709069</v>
      </c>
    </row>
    <row r="474" spans="1:6" ht="15">
      <c r="A474" s="825"/>
      <c r="B474" s="827">
        <v>44440</v>
      </c>
      <c r="C474" s="828"/>
      <c r="D474" s="676">
        <f t="shared" si="32"/>
        <v>4030934</v>
      </c>
      <c r="E474" s="676">
        <v>1985386</v>
      </c>
      <c r="F474" s="676">
        <v>6016320</v>
      </c>
    </row>
    <row r="475" spans="1:6" ht="15">
      <c r="A475" s="825"/>
      <c r="B475" s="827">
        <v>44470</v>
      </c>
      <c r="C475" s="828"/>
      <c r="D475" s="676">
        <f t="shared" si="32"/>
        <v>4806477</v>
      </c>
      <c r="E475" s="676">
        <v>2367370</v>
      </c>
      <c r="F475" s="676">
        <v>7173847</v>
      </c>
    </row>
    <row r="476" spans="1:6" ht="15">
      <c r="A476" s="825"/>
      <c r="B476" s="827">
        <v>44501</v>
      </c>
      <c r="C476" s="828"/>
      <c r="D476" s="676">
        <f t="shared" si="32"/>
        <v>4789082</v>
      </c>
      <c r="E476" s="676">
        <v>2358801</v>
      </c>
      <c r="F476" s="676">
        <v>7147883</v>
      </c>
    </row>
    <row r="477" spans="1:6" ht="15">
      <c r="A477" s="825"/>
      <c r="B477" s="827">
        <v>44531</v>
      </c>
      <c r="C477" s="828"/>
      <c r="D477" s="676">
        <f t="shared" si="32"/>
        <v>4495030</v>
      </c>
      <c r="E477" s="676">
        <v>2213970</v>
      </c>
      <c r="F477" s="676">
        <v>6709000</v>
      </c>
    </row>
    <row r="478" spans="1:6" ht="15">
      <c r="A478" s="825"/>
      <c r="B478" s="827">
        <v>44562</v>
      </c>
      <c r="C478" s="828"/>
      <c r="D478" s="676">
        <f t="shared" si="32"/>
        <v>4485214</v>
      </c>
      <c r="E478" s="676">
        <v>2209135</v>
      </c>
      <c r="F478" s="676">
        <v>6694349</v>
      </c>
    </row>
    <row r="479" spans="1:6" ht="15">
      <c r="A479" s="825"/>
      <c r="B479" s="829">
        <v>44593</v>
      </c>
      <c r="C479" s="828"/>
      <c r="D479" s="676">
        <f t="shared" si="32"/>
        <v>4434883</v>
      </c>
      <c r="E479" s="676">
        <v>2184346</v>
      </c>
      <c r="F479" s="676">
        <v>6619229</v>
      </c>
    </row>
    <row r="480" spans="1:6" ht="15">
      <c r="A480" s="825"/>
      <c r="B480" s="827">
        <v>44621</v>
      </c>
      <c r="C480" s="826"/>
      <c r="D480" s="676">
        <f t="shared" si="32"/>
        <v>5346600</v>
      </c>
      <c r="E480" s="676">
        <v>2633400</v>
      </c>
      <c r="F480" s="676">
        <v>7980000</v>
      </c>
    </row>
    <row r="481" spans="1:6" ht="15">
      <c r="A481" s="825"/>
      <c r="B481" s="824" t="s">
        <v>457</v>
      </c>
      <c r="C481" s="823"/>
      <c r="D481" s="801">
        <f>SUM(D469:D480)</f>
        <v>56148435</v>
      </c>
      <c r="E481" s="801">
        <f>SUM(E469:E480)</f>
        <v>27655200</v>
      </c>
      <c r="F481" s="801">
        <f>SUM(F469:F480)</f>
        <v>83803635</v>
      </c>
    </row>
    <row r="482" spans="1:6" ht="15">
      <c r="A482" s="832">
        <f>+A468+1</f>
        <v>35</v>
      </c>
      <c r="B482" s="831" t="s">
        <v>621</v>
      </c>
      <c r="C482" s="830" t="s">
        <v>119</v>
      </c>
      <c r="D482" s="801"/>
      <c r="E482" s="801"/>
      <c r="F482" s="801"/>
    </row>
    <row r="483" spans="1:6" ht="15">
      <c r="A483" s="825"/>
      <c r="B483" s="827">
        <v>44287</v>
      </c>
      <c r="C483" s="828"/>
      <c r="D483" s="676">
        <f t="shared" ref="D483:D494" si="33">+F483-E483</f>
        <v>2150551</v>
      </c>
      <c r="E483" s="676">
        <v>1059226</v>
      </c>
      <c r="F483" s="676">
        <v>3209777</v>
      </c>
    </row>
    <row r="484" spans="1:6" ht="15">
      <c r="A484" s="825"/>
      <c r="B484" s="827">
        <v>44317</v>
      </c>
      <c r="C484" s="828"/>
      <c r="D484" s="676">
        <f t="shared" si="33"/>
        <v>2153196</v>
      </c>
      <c r="E484" s="676">
        <v>1060530</v>
      </c>
      <c r="F484" s="676">
        <v>3213726</v>
      </c>
    </row>
    <row r="485" spans="1:6" ht="15">
      <c r="A485" s="825"/>
      <c r="B485" s="827">
        <v>44348</v>
      </c>
      <c r="C485" s="828"/>
      <c r="D485" s="676">
        <f t="shared" si="33"/>
        <v>1838433</v>
      </c>
      <c r="E485" s="676">
        <v>905497</v>
      </c>
      <c r="F485" s="676">
        <v>2743930</v>
      </c>
    </row>
    <row r="486" spans="1:6" ht="15">
      <c r="A486" s="825"/>
      <c r="B486" s="827">
        <v>44378</v>
      </c>
      <c r="C486" s="828"/>
      <c r="D486" s="676">
        <f t="shared" si="33"/>
        <v>1968146</v>
      </c>
      <c r="E486" s="676">
        <v>969385</v>
      </c>
      <c r="F486" s="676">
        <v>2937531</v>
      </c>
    </row>
    <row r="487" spans="1:6" ht="15">
      <c r="A487" s="825"/>
      <c r="B487" s="827">
        <v>44409</v>
      </c>
      <c r="C487" s="828"/>
      <c r="D487" s="676">
        <f t="shared" si="33"/>
        <v>2153992</v>
      </c>
      <c r="E487" s="676">
        <v>1060922</v>
      </c>
      <c r="F487" s="676">
        <v>3214914</v>
      </c>
    </row>
    <row r="488" spans="1:6" ht="15">
      <c r="A488" s="825"/>
      <c r="B488" s="827">
        <v>44440</v>
      </c>
      <c r="C488" s="828"/>
      <c r="D488" s="676">
        <f t="shared" si="33"/>
        <v>1527488</v>
      </c>
      <c r="E488" s="676">
        <v>752345</v>
      </c>
      <c r="F488" s="676">
        <v>2279833</v>
      </c>
    </row>
    <row r="489" spans="1:6" ht="15">
      <c r="A489" s="825"/>
      <c r="B489" s="827">
        <v>44470</v>
      </c>
      <c r="C489" s="828"/>
      <c r="D489" s="676">
        <f t="shared" si="33"/>
        <v>2604884</v>
      </c>
      <c r="E489" s="676">
        <v>1283003</v>
      </c>
      <c r="F489" s="676">
        <v>3887887</v>
      </c>
    </row>
    <row r="490" spans="1:6" ht="15">
      <c r="A490" s="825"/>
      <c r="B490" s="827">
        <v>44501</v>
      </c>
      <c r="C490" s="828"/>
      <c r="D490" s="676">
        <f t="shared" si="33"/>
        <v>2162725</v>
      </c>
      <c r="E490" s="676">
        <v>1065223</v>
      </c>
      <c r="F490" s="676">
        <v>3227948</v>
      </c>
    </row>
    <row r="491" spans="1:6" ht="15">
      <c r="A491" s="825"/>
      <c r="B491" s="827">
        <v>44531</v>
      </c>
      <c r="C491" s="828"/>
      <c r="D491" s="676">
        <f t="shared" si="33"/>
        <v>2336411</v>
      </c>
      <c r="E491" s="676">
        <v>1150769</v>
      </c>
      <c r="F491" s="676">
        <v>3487180</v>
      </c>
    </row>
    <row r="492" spans="1:6" ht="15">
      <c r="A492" s="825"/>
      <c r="B492" s="827">
        <v>44562</v>
      </c>
      <c r="C492" s="828"/>
      <c r="D492" s="676">
        <f t="shared" si="33"/>
        <v>1094767</v>
      </c>
      <c r="E492" s="676">
        <v>539213</v>
      </c>
      <c r="F492" s="676">
        <v>1633980</v>
      </c>
    </row>
    <row r="493" spans="1:6" ht="15">
      <c r="A493" s="825"/>
      <c r="B493" s="829">
        <v>44593</v>
      </c>
      <c r="C493" s="828"/>
      <c r="D493" s="676">
        <f t="shared" si="33"/>
        <v>1083123</v>
      </c>
      <c r="E493" s="676">
        <v>533479</v>
      </c>
      <c r="F493" s="676">
        <v>1616602</v>
      </c>
    </row>
    <row r="494" spans="1:6" ht="15">
      <c r="A494" s="825"/>
      <c r="B494" s="827">
        <v>44621</v>
      </c>
      <c r="C494" s="826"/>
      <c r="D494" s="676">
        <f t="shared" si="33"/>
        <v>806039</v>
      </c>
      <c r="E494" s="676">
        <v>397005</v>
      </c>
      <c r="F494" s="676">
        <v>1203044</v>
      </c>
    </row>
    <row r="495" spans="1:6" ht="15">
      <c r="A495" s="825"/>
      <c r="B495" s="824" t="s">
        <v>457</v>
      </c>
      <c r="C495" s="823"/>
      <c r="D495" s="801">
        <f>SUM(D483:D494)</f>
        <v>21879755</v>
      </c>
      <c r="E495" s="801">
        <f>SUM(E483:E494)</f>
        <v>10776597</v>
      </c>
      <c r="F495" s="801">
        <f>SUM(F483:F494)</f>
        <v>32656352</v>
      </c>
    </row>
    <row r="496" spans="1:6" ht="15">
      <c r="A496" s="832">
        <f>+A482+1</f>
        <v>36</v>
      </c>
      <c r="B496" s="831" t="s">
        <v>1783</v>
      </c>
      <c r="C496" s="830" t="s">
        <v>119</v>
      </c>
      <c r="D496" s="801"/>
      <c r="E496" s="801"/>
      <c r="F496" s="801"/>
    </row>
    <row r="497" spans="1:6" ht="15">
      <c r="A497" s="825"/>
      <c r="B497" s="827">
        <v>44287</v>
      </c>
      <c r="C497" s="828"/>
      <c r="D497" s="676">
        <f t="shared" ref="D497:D508" si="34">+F497-E497</f>
        <v>1548868</v>
      </c>
      <c r="E497" s="676">
        <v>546000</v>
      </c>
      <c r="F497" s="676">
        <v>2094868</v>
      </c>
    </row>
    <row r="498" spans="1:6" ht="15">
      <c r="A498" s="825"/>
      <c r="B498" s="827">
        <v>44317</v>
      </c>
      <c r="C498" s="828"/>
      <c r="D498" s="676">
        <f t="shared" si="34"/>
        <v>548273</v>
      </c>
      <c r="E498" s="676">
        <v>488160</v>
      </c>
      <c r="F498" s="676">
        <v>1036433</v>
      </c>
    </row>
    <row r="499" spans="1:6" ht="15">
      <c r="A499" s="825"/>
      <c r="B499" s="827">
        <v>44348</v>
      </c>
      <c r="C499" s="828"/>
      <c r="D499" s="676">
        <f t="shared" si="34"/>
        <v>401992</v>
      </c>
      <c r="E499" s="676">
        <v>485760</v>
      </c>
      <c r="F499" s="676">
        <v>887752</v>
      </c>
    </row>
    <row r="500" spans="1:6" ht="15">
      <c r="A500" s="825"/>
      <c r="B500" s="827">
        <v>44378</v>
      </c>
      <c r="C500" s="828"/>
      <c r="D500" s="676">
        <f t="shared" si="34"/>
        <v>568084</v>
      </c>
      <c r="E500" s="676">
        <v>586200</v>
      </c>
      <c r="F500" s="676">
        <v>1154284</v>
      </c>
    </row>
    <row r="501" spans="1:6" ht="15">
      <c r="A501" s="825"/>
      <c r="B501" s="827">
        <v>44409</v>
      </c>
      <c r="C501" s="828"/>
      <c r="D501" s="676">
        <f t="shared" si="34"/>
        <v>975056</v>
      </c>
      <c r="E501" s="676">
        <v>372960</v>
      </c>
      <c r="F501" s="676">
        <v>1348016</v>
      </c>
    </row>
    <row r="502" spans="1:6" ht="15">
      <c r="A502" s="825"/>
      <c r="B502" s="827">
        <v>44440</v>
      </c>
      <c r="C502" s="828"/>
      <c r="D502" s="676">
        <f t="shared" si="34"/>
        <v>621036</v>
      </c>
      <c r="E502" s="676">
        <v>280080</v>
      </c>
      <c r="F502" s="676">
        <v>901116</v>
      </c>
    </row>
    <row r="503" spans="1:6" ht="15">
      <c r="A503" s="825"/>
      <c r="B503" s="827">
        <v>44470</v>
      </c>
      <c r="C503" s="828"/>
      <c r="D503" s="676">
        <f t="shared" si="34"/>
        <v>990914</v>
      </c>
      <c r="E503" s="676">
        <v>533880</v>
      </c>
      <c r="F503" s="676">
        <v>1524794</v>
      </c>
    </row>
    <row r="504" spans="1:6" ht="15">
      <c r="A504" s="825"/>
      <c r="B504" s="827">
        <v>44501</v>
      </c>
      <c r="C504" s="828"/>
      <c r="D504" s="676">
        <f t="shared" si="34"/>
        <v>566769</v>
      </c>
      <c r="E504" s="676">
        <v>477360</v>
      </c>
      <c r="F504" s="676">
        <v>1044129</v>
      </c>
    </row>
    <row r="505" spans="1:6" ht="15">
      <c r="A505" s="825"/>
      <c r="B505" s="827">
        <v>44531</v>
      </c>
      <c r="C505" s="828"/>
      <c r="D505" s="676">
        <f t="shared" si="34"/>
        <v>385158</v>
      </c>
      <c r="E505" s="676">
        <v>360480</v>
      </c>
      <c r="F505" s="676">
        <v>745638</v>
      </c>
    </row>
    <row r="506" spans="1:6" ht="15">
      <c r="A506" s="825"/>
      <c r="B506" s="827">
        <v>44562</v>
      </c>
      <c r="C506" s="828"/>
      <c r="D506" s="676">
        <f t="shared" si="34"/>
        <v>422999</v>
      </c>
      <c r="E506" s="676">
        <v>575400</v>
      </c>
      <c r="F506" s="676">
        <v>998399</v>
      </c>
    </row>
    <row r="507" spans="1:6" ht="15">
      <c r="A507" s="825"/>
      <c r="B507" s="829">
        <v>44593</v>
      </c>
      <c r="C507" s="828"/>
      <c r="D507" s="676">
        <f t="shared" si="34"/>
        <v>486188</v>
      </c>
      <c r="E507" s="676">
        <v>434760</v>
      </c>
      <c r="F507" s="676">
        <v>920948</v>
      </c>
    </row>
    <row r="508" spans="1:6" ht="15">
      <c r="A508" s="825"/>
      <c r="B508" s="827">
        <v>44621</v>
      </c>
      <c r="C508" s="826"/>
      <c r="D508" s="676">
        <f t="shared" si="34"/>
        <v>1427964</v>
      </c>
      <c r="E508" s="676">
        <v>751440</v>
      </c>
      <c r="F508" s="676">
        <v>2179404</v>
      </c>
    </row>
    <row r="509" spans="1:6" ht="15">
      <c r="A509" s="825"/>
      <c r="B509" s="824" t="s">
        <v>457</v>
      </c>
      <c r="C509" s="823"/>
      <c r="D509" s="801">
        <f>SUM(D497:D508)</f>
        <v>8943301</v>
      </c>
      <c r="E509" s="801">
        <f>SUM(E497:E508)</f>
        <v>5892480</v>
      </c>
      <c r="F509" s="801">
        <f>SUM(F497:F508)</f>
        <v>14835781</v>
      </c>
    </row>
    <row r="510" spans="1:6" ht="15">
      <c r="A510" s="832">
        <f>+A496+1</f>
        <v>37</v>
      </c>
      <c r="B510" s="831" t="s">
        <v>2036</v>
      </c>
      <c r="C510" s="830" t="s">
        <v>55</v>
      </c>
      <c r="D510" s="801"/>
      <c r="E510" s="801"/>
      <c r="F510" s="801"/>
    </row>
    <row r="511" spans="1:6" ht="15">
      <c r="A511" s="825"/>
      <c r="B511" s="827">
        <v>44287</v>
      </c>
      <c r="C511" s="828"/>
      <c r="D511" s="676">
        <f t="shared" ref="D511:D522" si="35">+F511-E511</f>
        <v>23980</v>
      </c>
      <c r="E511" s="676">
        <v>19390</v>
      </c>
      <c r="F511" s="676">
        <v>43370</v>
      </c>
    </row>
    <row r="512" spans="1:6" ht="15">
      <c r="A512" s="825"/>
      <c r="B512" s="827">
        <v>44317</v>
      </c>
      <c r="C512" s="828"/>
      <c r="D512" s="676">
        <f t="shared" si="35"/>
        <v>15890</v>
      </c>
      <c r="E512" s="676">
        <v>13030</v>
      </c>
      <c r="F512" s="676">
        <v>28920</v>
      </c>
    </row>
    <row r="513" spans="1:6" ht="15">
      <c r="A513" s="825"/>
      <c r="B513" s="827">
        <v>44348</v>
      </c>
      <c r="C513" s="828"/>
      <c r="D513" s="676">
        <f t="shared" si="35"/>
        <v>10500</v>
      </c>
      <c r="E513" s="676">
        <v>10780</v>
      </c>
      <c r="F513" s="676">
        <v>21280</v>
      </c>
    </row>
    <row r="514" spans="1:6" ht="15">
      <c r="A514" s="825"/>
      <c r="B514" s="827">
        <v>44378</v>
      </c>
      <c r="C514" s="828"/>
      <c r="D514" s="676">
        <f t="shared" si="35"/>
        <v>12400</v>
      </c>
      <c r="E514" s="676">
        <v>11870</v>
      </c>
      <c r="F514" s="676">
        <v>24270</v>
      </c>
    </row>
    <row r="515" spans="1:6" ht="15">
      <c r="A515" s="825"/>
      <c r="B515" s="827">
        <v>44409</v>
      </c>
      <c r="C515" s="828"/>
      <c r="D515" s="676">
        <f t="shared" si="35"/>
        <v>13195</v>
      </c>
      <c r="E515" s="676">
        <v>14440</v>
      </c>
      <c r="F515" s="676">
        <v>27635</v>
      </c>
    </row>
    <row r="516" spans="1:6" ht="15">
      <c r="A516" s="825"/>
      <c r="B516" s="827">
        <v>44440</v>
      </c>
      <c r="C516" s="828"/>
      <c r="D516" s="676">
        <f t="shared" si="35"/>
        <v>7075</v>
      </c>
      <c r="E516" s="676">
        <v>11675</v>
      </c>
      <c r="F516" s="676">
        <v>18750</v>
      </c>
    </row>
    <row r="517" spans="1:6" ht="15">
      <c r="A517" s="825"/>
      <c r="B517" s="827">
        <v>44470</v>
      </c>
      <c r="C517" s="828"/>
      <c r="D517" s="676">
        <f t="shared" si="35"/>
        <v>13580</v>
      </c>
      <c r="E517" s="676">
        <v>17435</v>
      </c>
      <c r="F517" s="676">
        <v>31015</v>
      </c>
    </row>
    <row r="518" spans="1:6" ht="15">
      <c r="A518" s="825"/>
      <c r="B518" s="827">
        <v>44501</v>
      </c>
      <c r="C518" s="828"/>
      <c r="D518" s="676">
        <f t="shared" si="35"/>
        <v>18595</v>
      </c>
      <c r="E518" s="676">
        <v>26285</v>
      </c>
      <c r="F518" s="676">
        <v>44880</v>
      </c>
    </row>
    <row r="519" spans="1:6" ht="15">
      <c r="A519" s="825"/>
      <c r="B519" s="827">
        <v>44531</v>
      </c>
      <c r="C519" s="828"/>
      <c r="D519" s="676">
        <f t="shared" si="35"/>
        <v>22605</v>
      </c>
      <c r="E519" s="676">
        <v>24720</v>
      </c>
      <c r="F519" s="676">
        <v>47325</v>
      </c>
    </row>
    <row r="520" spans="1:6" ht="15">
      <c r="A520" s="825"/>
      <c r="B520" s="827">
        <v>44562</v>
      </c>
      <c r="C520" s="828"/>
      <c r="D520" s="676">
        <f t="shared" si="35"/>
        <v>27000</v>
      </c>
      <c r="E520" s="676">
        <v>28285</v>
      </c>
      <c r="F520" s="676">
        <v>55285</v>
      </c>
    </row>
    <row r="521" spans="1:6" ht="15">
      <c r="A521" s="825"/>
      <c r="B521" s="829">
        <v>44593</v>
      </c>
      <c r="C521" s="828"/>
      <c r="D521" s="676">
        <f t="shared" si="35"/>
        <v>20755</v>
      </c>
      <c r="E521" s="676">
        <v>25460</v>
      </c>
      <c r="F521" s="676">
        <v>46215</v>
      </c>
    </row>
    <row r="522" spans="1:6" ht="15">
      <c r="A522" s="825"/>
      <c r="B522" s="827">
        <v>44621</v>
      </c>
      <c r="C522" s="826"/>
      <c r="D522" s="676">
        <f t="shared" si="35"/>
        <v>24415</v>
      </c>
      <c r="E522" s="676">
        <v>26905</v>
      </c>
      <c r="F522" s="676">
        <v>51320</v>
      </c>
    </row>
    <row r="523" spans="1:6" ht="15">
      <c r="A523" s="825"/>
      <c r="B523" s="824" t="s">
        <v>457</v>
      </c>
      <c r="C523" s="823"/>
      <c r="D523" s="801">
        <f>SUM(D511:D522)</f>
        <v>209990</v>
      </c>
      <c r="E523" s="801">
        <f>SUM(E511:E522)</f>
        <v>230275</v>
      </c>
      <c r="F523" s="801">
        <f>SUM(F511:F522)</f>
        <v>440265</v>
      </c>
    </row>
    <row r="524" spans="1:6" ht="15">
      <c r="A524" s="832">
        <f>+A510+1</f>
        <v>38</v>
      </c>
      <c r="B524" s="831" t="s">
        <v>700</v>
      </c>
      <c r="C524" s="830" t="s">
        <v>55</v>
      </c>
      <c r="D524" s="801"/>
      <c r="E524" s="801"/>
      <c r="F524" s="801"/>
    </row>
    <row r="525" spans="1:6" ht="15">
      <c r="A525" s="825"/>
      <c r="B525" s="827">
        <v>44287</v>
      </c>
      <c r="C525" s="828"/>
      <c r="D525" s="676">
        <f t="shared" ref="D525:D536" si="36">+F525-E525</f>
        <v>1260</v>
      </c>
      <c r="E525" s="676">
        <v>150</v>
      </c>
      <c r="F525" s="676">
        <v>1410</v>
      </c>
    </row>
    <row r="526" spans="1:6" ht="15">
      <c r="A526" s="825"/>
      <c r="B526" s="827">
        <v>44317</v>
      </c>
      <c r="C526" s="828"/>
      <c r="D526" s="676">
        <f t="shared" si="36"/>
        <v>66090</v>
      </c>
      <c r="E526" s="676">
        <v>19590</v>
      </c>
      <c r="F526" s="676">
        <v>85680</v>
      </c>
    </row>
    <row r="527" spans="1:6" ht="15">
      <c r="A527" s="825"/>
      <c r="B527" s="827">
        <v>44348</v>
      </c>
      <c r="C527" s="828"/>
      <c r="D527" s="676">
        <f t="shared" si="36"/>
        <v>120</v>
      </c>
      <c r="E527" s="676">
        <v>30</v>
      </c>
      <c r="F527" s="676">
        <v>150</v>
      </c>
    </row>
    <row r="528" spans="1:6" ht="15">
      <c r="A528" s="825"/>
      <c r="B528" s="827">
        <v>44378</v>
      </c>
      <c r="C528" s="828"/>
      <c r="D528" s="676">
        <f t="shared" si="36"/>
        <v>1020</v>
      </c>
      <c r="E528" s="676">
        <v>60</v>
      </c>
      <c r="F528" s="676">
        <v>1080</v>
      </c>
    </row>
    <row r="529" spans="1:6" ht="15">
      <c r="A529" s="825"/>
      <c r="B529" s="827">
        <v>44409</v>
      </c>
      <c r="C529" s="828"/>
      <c r="D529" s="676">
        <f t="shared" si="36"/>
        <v>1950</v>
      </c>
      <c r="E529" s="676">
        <v>60</v>
      </c>
      <c r="F529" s="676">
        <v>2010</v>
      </c>
    </row>
    <row r="530" spans="1:6" ht="15">
      <c r="A530" s="825"/>
      <c r="B530" s="827">
        <v>44440</v>
      </c>
      <c r="C530" s="828"/>
      <c r="D530" s="676">
        <f t="shared" si="36"/>
        <v>1110</v>
      </c>
      <c r="E530" s="676">
        <v>675</v>
      </c>
      <c r="F530" s="676">
        <v>1785</v>
      </c>
    </row>
    <row r="531" spans="1:6" ht="15">
      <c r="A531" s="825"/>
      <c r="B531" s="827">
        <v>44470</v>
      </c>
      <c r="C531" s="828"/>
      <c r="D531" s="676">
        <f t="shared" si="36"/>
        <v>150</v>
      </c>
      <c r="E531" s="676">
        <v>15</v>
      </c>
      <c r="F531" s="676">
        <v>165</v>
      </c>
    </row>
    <row r="532" spans="1:6" ht="15">
      <c r="A532" s="825"/>
      <c r="B532" s="827">
        <v>44501</v>
      </c>
      <c r="C532" s="828"/>
      <c r="D532" s="676">
        <f t="shared" si="36"/>
        <v>6540</v>
      </c>
      <c r="E532" s="676">
        <v>585</v>
      </c>
      <c r="F532" s="676">
        <v>7125</v>
      </c>
    </row>
    <row r="533" spans="1:6" ht="15">
      <c r="A533" s="825"/>
      <c r="B533" s="827">
        <v>44531</v>
      </c>
      <c r="C533" s="828"/>
      <c r="D533" s="676">
        <f t="shared" si="36"/>
        <v>232140</v>
      </c>
      <c r="E533" s="676">
        <v>125700</v>
      </c>
      <c r="F533" s="676">
        <v>357840</v>
      </c>
    </row>
    <row r="534" spans="1:6" ht="15">
      <c r="A534" s="825"/>
      <c r="B534" s="827">
        <v>44562</v>
      </c>
      <c r="C534" s="828"/>
      <c r="D534" s="676">
        <f t="shared" si="36"/>
        <v>259155</v>
      </c>
      <c r="E534" s="676">
        <v>115050</v>
      </c>
      <c r="F534" s="676">
        <v>374205</v>
      </c>
    </row>
    <row r="535" spans="1:6" ht="15">
      <c r="A535" s="825"/>
      <c r="B535" s="829">
        <v>44593</v>
      </c>
      <c r="C535" s="828"/>
      <c r="D535" s="676">
        <f t="shared" si="36"/>
        <v>73365</v>
      </c>
      <c r="E535" s="676">
        <v>31035</v>
      </c>
      <c r="F535" s="676">
        <v>104400</v>
      </c>
    </row>
    <row r="536" spans="1:6" ht="15">
      <c r="A536" s="825"/>
      <c r="B536" s="827">
        <v>44621</v>
      </c>
      <c r="C536" s="826"/>
      <c r="D536" s="676">
        <f t="shared" si="36"/>
        <v>135</v>
      </c>
      <c r="E536" s="676">
        <v>15</v>
      </c>
      <c r="F536" s="676">
        <v>150</v>
      </c>
    </row>
    <row r="537" spans="1:6" ht="15">
      <c r="A537" s="825"/>
      <c r="B537" s="824" t="s">
        <v>457</v>
      </c>
      <c r="C537" s="823"/>
      <c r="D537" s="801">
        <f>SUM(D525:D536)</f>
        <v>643035</v>
      </c>
      <c r="E537" s="801">
        <f>SUM(E525:E536)</f>
        <v>292965</v>
      </c>
      <c r="F537" s="801">
        <f>SUM(F525:F536)</f>
        <v>936000</v>
      </c>
    </row>
    <row r="538" spans="1:6" ht="15">
      <c r="A538" s="832">
        <f>+A524+1</f>
        <v>39</v>
      </c>
      <c r="B538" s="831" t="s">
        <v>39</v>
      </c>
      <c r="C538" s="830" t="s">
        <v>119</v>
      </c>
      <c r="D538" s="801"/>
      <c r="E538" s="801"/>
      <c r="F538" s="801"/>
    </row>
    <row r="539" spans="1:6" ht="15">
      <c r="A539" s="825"/>
      <c r="B539" s="827">
        <v>44287</v>
      </c>
      <c r="C539" s="828"/>
      <c r="D539" s="676">
        <f t="shared" ref="D539:D550" si="37">+F539-E539</f>
        <v>1262284</v>
      </c>
      <c r="E539" s="676">
        <v>420762</v>
      </c>
      <c r="F539" s="676">
        <v>1683046</v>
      </c>
    </row>
    <row r="540" spans="1:6" ht="15">
      <c r="A540" s="825"/>
      <c r="B540" s="827">
        <v>44317</v>
      </c>
      <c r="C540" s="828"/>
      <c r="D540" s="676">
        <f t="shared" si="37"/>
        <v>930870</v>
      </c>
      <c r="E540" s="676">
        <v>310290</v>
      </c>
      <c r="F540" s="676">
        <v>1241160</v>
      </c>
    </row>
    <row r="541" spans="1:6" ht="15">
      <c r="A541" s="825"/>
      <c r="B541" s="827">
        <v>44348</v>
      </c>
      <c r="C541" s="828"/>
      <c r="D541" s="676">
        <f t="shared" si="37"/>
        <v>1074852</v>
      </c>
      <c r="E541" s="676">
        <v>358284</v>
      </c>
      <c r="F541" s="676">
        <v>1433136</v>
      </c>
    </row>
    <row r="542" spans="1:6" ht="15">
      <c r="A542" s="825"/>
      <c r="B542" s="827">
        <v>44378</v>
      </c>
      <c r="C542" s="828"/>
      <c r="D542" s="676">
        <f t="shared" si="37"/>
        <v>1012121</v>
      </c>
      <c r="E542" s="676">
        <v>337374</v>
      </c>
      <c r="F542" s="676">
        <v>1349495</v>
      </c>
    </row>
    <row r="543" spans="1:6" ht="15">
      <c r="A543" s="825"/>
      <c r="B543" s="827">
        <v>44409</v>
      </c>
      <c r="C543" s="828"/>
      <c r="D543" s="676">
        <f t="shared" si="37"/>
        <v>1342570</v>
      </c>
      <c r="E543" s="676">
        <v>447524</v>
      </c>
      <c r="F543" s="676">
        <v>1790094</v>
      </c>
    </row>
    <row r="544" spans="1:6" ht="15">
      <c r="A544" s="825"/>
      <c r="B544" s="827">
        <v>44440</v>
      </c>
      <c r="C544" s="828"/>
      <c r="D544" s="676">
        <f t="shared" si="37"/>
        <v>678265</v>
      </c>
      <c r="E544" s="676">
        <v>226089</v>
      </c>
      <c r="F544" s="676">
        <v>904354</v>
      </c>
    </row>
    <row r="545" spans="1:6" ht="15">
      <c r="A545" s="825"/>
      <c r="B545" s="827">
        <v>44470</v>
      </c>
      <c r="C545" s="828"/>
      <c r="D545" s="676">
        <f t="shared" si="37"/>
        <v>1432804</v>
      </c>
      <c r="E545" s="676">
        <v>477601</v>
      </c>
      <c r="F545" s="676">
        <v>1910405</v>
      </c>
    </row>
    <row r="546" spans="1:6" ht="15">
      <c r="A546" s="825"/>
      <c r="B546" s="827">
        <v>44501</v>
      </c>
      <c r="C546" s="828"/>
      <c r="D546" s="676">
        <f t="shared" si="37"/>
        <v>2408640</v>
      </c>
      <c r="E546" s="676">
        <v>867480</v>
      </c>
      <c r="F546" s="676">
        <v>3276120</v>
      </c>
    </row>
    <row r="547" spans="1:6" ht="15">
      <c r="A547" s="825"/>
      <c r="B547" s="827">
        <v>44531</v>
      </c>
      <c r="C547" s="828"/>
      <c r="D547" s="676">
        <f t="shared" si="37"/>
        <v>1478929</v>
      </c>
      <c r="E547" s="676">
        <v>492976</v>
      </c>
      <c r="F547" s="676">
        <v>1971905</v>
      </c>
    </row>
    <row r="548" spans="1:6" ht="15">
      <c r="A548" s="825"/>
      <c r="B548" s="827">
        <v>44562</v>
      </c>
      <c r="C548" s="828"/>
      <c r="D548" s="676">
        <f t="shared" si="37"/>
        <v>1052608</v>
      </c>
      <c r="E548" s="676">
        <v>350870</v>
      </c>
      <c r="F548" s="676">
        <v>1403478</v>
      </c>
    </row>
    <row r="549" spans="1:6" ht="15">
      <c r="A549" s="825"/>
      <c r="B549" s="829">
        <v>44593</v>
      </c>
      <c r="C549" s="828"/>
      <c r="D549" s="676">
        <f t="shared" si="37"/>
        <v>1118918</v>
      </c>
      <c r="E549" s="676">
        <v>372973</v>
      </c>
      <c r="F549" s="676">
        <v>1491891</v>
      </c>
    </row>
    <row r="550" spans="1:6" ht="15">
      <c r="A550" s="825"/>
      <c r="B550" s="827">
        <v>44621</v>
      </c>
      <c r="C550" s="826"/>
      <c r="D550" s="676">
        <f t="shared" si="37"/>
        <v>1119568</v>
      </c>
      <c r="E550" s="676">
        <v>373189</v>
      </c>
      <c r="F550" s="676">
        <v>1492757</v>
      </c>
    </row>
    <row r="551" spans="1:6" ht="15">
      <c r="A551" s="825"/>
      <c r="B551" s="824" t="s">
        <v>457</v>
      </c>
      <c r="C551" s="823"/>
      <c r="D551" s="801">
        <f>SUM(D539:D550)</f>
        <v>14912429</v>
      </c>
      <c r="E551" s="801">
        <f>SUM(E539:E550)</f>
        <v>5035412</v>
      </c>
      <c r="F551" s="801">
        <f>SUM(F539:F550)</f>
        <v>19947841</v>
      </c>
    </row>
    <row r="552" spans="1:6" ht="15">
      <c r="A552" s="832">
        <f>+A538+1</f>
        <v>40</v>
      </c>
      <c r="B552" s="831" t="s">
        <v>1747</v>
      </c>
      <c r="C552" s="830" t="s">
        <v>55</v>
      </c>
      <c r="D552" s="801"/>
      <c r="E552" s="801"/>
      <c r="F552" s="801"/>
    </row>
    <row r="553" spans="1:6" ht="15">
      <c r="A553" s="825"/>
      <c r="B553" s="827">
        <v>44287</v>
      </c>
      <c r="C553" s="828"/>
      <c r="D553" s="676"/>
      <c r="E553" s="676"/>
      <c r="F553" s="676"/>
    </row>
    <row r="554" spans="1:6" ht="15">
      <c r="A554" s="825"/>
      <c r="B554" s="827">
        <v>44317</v>
      </c>
      <c r="C554" s="828"/>
      <c r="D554" s="676"/>
      <c r="E554" s="676"/>
      <c r="F554" s="676"/>
    </row>
    <row r="555" spans="1:6" ht="15">
      <c r="A555" s="825"/>
      <c r="B555" s="827">
        <v>44348</v>
      </c>
      <c r="C555" s="828"/>
      <c r="D555" s="676"/>
      <c r="E555" s="676"/>
      <c r="F555" s="676"/>
    </row>
    <row r="556" spans="1:6" ht="15">
      <c r="A556" s="825"/>
      <c r="B556" s="827">
        <v>44378</v>
      </c>
      <c r="C556" s="828"/>
      <c r="D556" s="676"/>
      <c r="E556" s="676"/>
      <c r="F556" s="676"/>
    </row>
    <row r="557" spans="1:6" ht="15">
      <c r="A557" s="825"/>
      <c r="B557" s="827">
        <v>44409</v>
      </c>
      <c r="C557" s="828"/>
      <c r="D557" s="676"/>
      <c r="E557" s="676"/>
      <c r="F557" s="676"/>
    </row>
    <row r="558" spans="1:6" ht="15">
      <c r="A558" s="825"/>
      <c r="B558" s="827">
        <v>44440</v>
      </c>
      <c r="C558" s="828"/>
      <c r="D558" s="676"/>
      <c r="E558" s="676"/>
      <c r="F558" s="676"/>
    </row>
    <row r="559" spans="1:6" ht="15">
      <c r="A559" s="825"/>
      <c r="B559" s="827">
        <v>44470</v>
      </c>
      <c r="C559" s="828"/>
      <c r="D559" s="676"/>
      <c r="E559" s="676"/>
      <c r="F559" s="676"/>
    </row>
    <row r="560" spans="1:6" ht="15">
      <c r="A560" s="825"/>
      <c r="B560" s="827">
        <v>44501</v>
      </c>
      <c r="C560" s="828"/>
      <c r="D560" s="676">
        <f>+F560-E560</f>
        <v>1198470</v>
      </c>
      <c r="E560" s="676">
        <v>415950</v>
      </c>
      <c r="F560" s="676">
        <v>1614420</v>
      </c>
    </row>
    <row r="561" spans="1:6" ht="15">
      <c r="A561" s="825"/>
      <c r="B561" s="827">
        <v>44531</v>
      </c>
      <c r="C561" s="828"/>
      <c r="D561" s="676">
        <f>+F561-E561</f>
        <v>2428710</v>
      </c>
      <c r="E561" s="676">
        <v>843510</v>
      </c>
      <c r="F561" s="676">
        <v>3272220</v>
      </c>
    </row>
    <row r="562" spans="1:6" ht="15">
      <c r="A562" s="825"/>
      <c r="B562" s="827">
        <v>44562</v>
      </c>
      <c r="C562" s="828"/>
      <c r="D562" s="676">
        <f>+F562-E562</f>
        <v>2149260</v>
      </c>
      <c r="E562" s="676">
        <v>750750</v>
      </c>
      <c r="F562" s="676">
        <v>2900010</v>
      </c>
    </row>
    <row r="563" spans="1:6" ht="15">
      <c r="A563" s="825"/>
      <c r="B563" s="829">
        <v>44593</v>
      </c>
      <c r="C563" s="828"/>
      <c r="D563" s="676">
        <f>+F563-E563</f>
        <v>1918080</v>
      </c>
      <c r="E563" s="676">
        <v>667770</v>
      </c>
      <c r="F563" s="676">
        <v>2585850</v>
      </c>
    </row>
    <row r="564" spans="1:6" ht="15">
      <c r="A564" s="825"/>
      <c r="B564" s="827">
        <v>44621</v>
      </c>
      <c r="C564" s="826"/>
      <c r="D564" s="676">
        <f>+F564-E564</f>
        <v>2099670</v>
      </c>
      <c r="E564" s="676">
        <v>722640</v>
      </c>
      <c r="F564" s="676">
        <v>2822310</v>
      </c>
    </row>
    <row r="565" spans="1:6" ht="15">
      <c r="A565" s="825"/>
      <c r="B565" s="824" t="s">
        <v>457</v>
      </c>
      <c r="C565" s="823"/>
      <c r="D565" s="801">
        <f>SUM(D553:D564)</f>
        <v>9794190</v>
      </c>
      <c r="E565" s="801">
        <f>SUM(E553:E564)</f>
        <v>3400620</v>
      </c>
      <c r="F565" s="801">
        <f>SUM(F553:F564)</f>
        <v>13194810</v>
      </c>
    </row>
    <row r="566" spans="1:6" ht="15">
      <c r="A566" s="832">
        <f>+A552+1</f>
        <v>41</v>
      </c>
      <c r="B566" s="831" t="s">
        <v>305</v>
      </c>
      <c r="C566" s="830" t="s">
        <v>119</v>
      </c>
      <c r="D566" s="801"/>
      <c r="E566" s="801"/>
      <c r="F566" s="801"/>
    </row>
    <row r="567" spans="1:6" ht="15">
      <c r="A567" s="825"/>
      <c r="B567" s="827">
        <v>44287</v>
      </c>
      <c r="C567" s="828"/>
      <c r="D567" s="676">
        <f t="shared" ref="D567:D578" si="38">+F567-E567</f>
        <v>3657360</v>
      </c>
      <c r="E567" s="676">
        <v>1228920</v>
      </c>
      <c r="F567" s="676">
        <v>4886280</v>
      </c>
    </row>
    <row r="568" spans="1:6" ht="15">
      <c r="A568" s="825"/>
      <c r="B568" s="827">
        <v>44317</v>
      </c>
      <c r="C568" s="828"/>
      <c r="D568" s="676">
        <f t="shared" si="38"/>
        <v>3731040</v>
      </c>
      <c r="E568" s="676">
        <v>1249560</v>
      </c>
      <c r="F568" s="676">
        <v>4980600</v>
      </c>
    </row>
    <row r="569" spans="1:6" ht="15">
      <c r="A569" s="825"/>
      <c r="B569" s="827">
        <v>44348</v>
      </c>
      <c r="C569" s="828"/>
      <c r="D569" s="676">
        <f t="shared" si="38"/>
        <v>3507360</v>
      </c>
      <c r="E569" s="676">
        <v>1164600</v>
      </c>
      <c r="F569" s="676">
        <v>4671960</v>
      </c>
    </row>
    <row r="570" spans="1:6" ht="15">
      <c r="A570" s="825"/>
      <c r="B570" s="827">
        <v>44378</v>
      </c>
      <c r="C570" s="828"/>
      <c r="D570" s="676">
        <f t="shared" si="38"/>
        <v>3351840</v>
      </c>
      <c r="E570" s="676">
        <v>1126800</v>
      </c>
      <c r="F570" s="676">
        <v>4478640</v>
      </c>
    </row>
    <row r="571" spans="1:6" ht="15">
      <c r="A571" s="825"/>
      <c r="B571" s="827">
        <v>44409</v>
      </c>
      <c r="C571" s="828"/>
      <c r="D571" s="676">
        <f t="shared" si="38"/>
        <v>3675480</v>
      </c>
      <c r="E571" s="676">
        <v>1245240</v>
      </c>
      <c r="F571" s="676">
        <v>4920720</v>
      </c>
    </row>
    <row r="572" spans="1:6" ht="15">
      <c r="A572" s="825"/>
      <c r="B572" s="827">
        <v>44440</v>
      </c>
      <c r="C572" s="828"/>
      <c r="D572" s="676">
        <f t="shared" si="38"/>
        <v>3410400</v>
      </c>
      <c r="E572" s="676">
        <v>1118400</v>
      </c>
      <c r="F572" s="676">
        <v>4528800</v>
      </c>
    </row>
    <row r="573" spans="1:6" ht="15">
      <c r="A573" s="825"/>
      <c r="B573" s="827">
        <v>44470</v>
      </c>
      <c r="C573" s="828"/>
      <c r="D573" s="676">
        <f t="shared" si="38"/>
        <v>3665400</v>
      </c>
      <c r="E573" s="676">
        <v>1209840</v>
      </c>
      <c r="F573" s="676">
        <v>4875240</v>
      </c>
    </row>
    <row r="574" spans="1:6" ht="15">
      <c r="A574" s="825"/>
      <c r="B574" s="827">
        <v>44501</v>
      </c>
      <c r="C574" s="828"/>
      <c r="D574" s="676">
        <f t="shared" si="38"/>
        <v>3175440</v>
      </c>
      <c r="E574" s="676">
        <v>1100160</v>
      </c>
      <c r="F574" s="676">
        <v>4275600</v>
      </c>
    </row>
    <row r="575" spans="1:6" ht="15">
      <c r="A575" s="825"/>
      <c r="B575" s="827">
        <v>44531</v>
      </c>
      <c r="C575" s="828"/>
      <c r="D575" s="676">
        <f t="shared" si="38"/>
        <v>3482280</v>
      </c>
      <c r="E575" s="676">
        <v>1167000</v>
      </c>
      <c r="F575" s="676">
        <v>4649280</v>
      </c>
    </row>
    <row r="576" spans="1:6" ht="15">
      <c r="A576" s="825"/>
      <c r="B576" s="827">
        <v>44562</v>
      </c>
      <c r="C576" s="828"/>
      <c r="D576" s="676">
        <f t="shared" si="38"/>
        <v>3512760</v>
      </c>
      <c r="E576" s="676">
        <v>1213200</v>
      </c>
      <c r="F576" s="676">
        <v>4725960</v>
      </c>
    </row>
    <row r="577" spans="1:6" ht="15">
      <c r="A577" s="825"/>
      <c r="B577" s="829">
        <v>44593</v>
      </c>
      <c r="C577" s="828"/>
      <c r="D577" s="676">
        <f t="shared" si="38"/>
        <v>2437200</v>
      </c>
      <c r="E577" s="676">
        <v>1162200</v>
      </c>
      <c r="F577" s="676">
        <v>3599400</v>
      </c>
    </row>
    <row r="578" spans="1:6" ht="15">
      <c r="A578" s="825"/>
      <c r="B578" s="827">
        <v>44621</v>
      </c>
      <c r="C578" s="826"/>
      <c r="D578" s="676">
        <f t="shared" si="38"/>
        <v>38880</v>
      </c>
      <c r="E578" s="676">
        <v>11400</v>
      </c>
      <c r="F578" s="676">
        <v>50280</v>
      </c>
    </row>
    <row r="579" spans="1:6" ht="15">
      <c r="A579" s="825"/>
      <c r="B579" s="824" t="s">
        <v>457</v>
      </c>
      <c r="C579" s="823"/>
      <c r="D579" s="801">
        <f>SUM(D567:D578)</f>
        <v>37645440</v>
      </c>
      <c r="E579" s="801">
        <f>SUM(E567:E578)</f>
        <v>12997320</v>
      </c>
      <c r="F579" s="801">
        <f>SUM(F567:F578)</f>
        <v>50642760</v>
      </c>
    </row>
    <row r="580" spans="1:6" ht="15">
      <c r="A580" s="832">
        <f>+A566+1</f>
        <v>42</v>
      </c>
      <c r="B580" s="831" t="s">
        <v>1753</v>
      </c>
      <c r="C580" s="830" t="s">
        <v>55</v>
      </c>
      <c r="D580" s="801"/>
      <c r="E580" s="801"/>
      <c r="F580" s="801"/>
    </row>
    <row r="581" spans="1:6" ht="15">
      <c r="A581" s="825"/>
      <c r="B581" s="827">
        <v>44287</v>
      </c>
      <c r="C581" s="828"/>
      <c r="D581" s="676">
        <f t="shared" ref="D581:D592" si="39">+F581-E581</f>
        <v>51180</v>
      </c>
      <c r="E581" s="676">
        <v>14790</v>
      </c>
      <c r="F581" s="676">
        <v>65970</v>
      </c>
    </row>
    <row r="582" spans="1:6" ht="15">
      <c r="A582" s="825"/>
      <c r="B582" s="827">
        <v>44317</v>
      </c>
      <c r="C582" s="828"/>
      <c r="D582" s="676">
        <f t="shared" si="39"/>
        <v>39510</v>
      </c>
      <c r="E582" s="676">
        <v>10275</v>
      </c>
      <c r="F582" s="676">
        <v>49785</v>
      </c>
    </row>
    <row r="583" spans="1:6" ht="15">
      <c r="A583" s="825"/>
      <c r="B583" s="827">
        <v>44348</v>
      </c>
      <c r="C583" s="828"/>
      <c r="D583" s="676">
        <f t="shared" si="39"/>
        <v>39075</v>
      </c>
      <c r="E583" s="676">
        <v>12435</v>
      </c>
      <c r="F583" s="676">
        <v>51510</v>
      </c>
    </row>
    <row r="584" spans="1:6" ht="15">
      <c r="A584" s="825"/>
      <c r="B584" s="827">
        <v>44378</v>
      </c>
      <c r="C584" s="828"/>
      <c r="D584" s="676">
        <f t="shared" si="39"/>
        <v>37215</v>
      </c>
      <c r="E584" s="676">
        <v>11940</v>
      </c>
      <c r="F584" s="676">
        <v>49155</v>
      </c>
    </row>
    <row r="585" spans="1:6" ht="15">
      <c r="A585" s="825"/>
      <c r="B585" s="827">
        <v>44409</v>
      </c>
      <c r="C585" s="828"/>
      <c r="D585" s="676">
        <f t="shared" si="39"/>
        <v>32520</v>
      </c>
      <c r="E585" s="676">
        <v>10335</v>
      </c>
      <c r="F585" s="676">
        <v>42855</v>
      </c>
    </row>
    <row r="586" spans="1:6" ht="15">
      <c r="A586" s="825"/>
      <c r="B586" s="827">
        <v>44440</v>
      </c>
      <c r="C586" s="828"/>
      <c r="D586" s="676">
        <f t="shared" si="39"/>
        <v>30060</v>
      </c>
      <c r="E586" s="676">
        <v>8730</v>
      </c>
      <c r="F586" s="676">
        <v>38790</v>
      </c>
    </row>
    <row r="587" spans="1:6" ht="15">
      <c r="A587" s="825"/>
      <c r="B587" s="827">
        <v>44470</v>
      </c>
      <c r="C587" s="828"/>
      <c r="D587" s="676">
        <f t="shared" si="39"/>
        <v>30075</v>
      </c>
      <c r="E587" s="676">
        <v>9285</v>
      </c>
      <c r="F587" s="676">
        <v>39360</v>
      </c>
    </row>
    <row r="588" spans="1:6" ht="15">
      <c r="A588" s="825"/>
      <c r="B588" s="827">
        <v>44501</v>
      </c>
      <c r="C588" s="828"/>
      <c r="D588" s="676">
        <f t="shared" si="39"/>
        <v>40800</v>
      </c>
      <c r="E588" s="676">
        <v>8385</v>
      </c>
      <c r="F588" s="676">
        <v>49185</v>
      </c>
    </row>
    <row r="589" spans="1:6" ht="15">
      <c r="A589" s="825"/>
      <c r="B589" s="827">
        <v>44531</v>
      </c>
      <c r="C589" s="828"/>
      <c r="D589" s="676">
        <f t="shared" si="39"/>
        <v>35235</v>
      </c>
      <c r="E589" s="676">
        <v>2715</v>
      </c>
      <c r="F589" s="676">
        <v>37950</v>
      </c>
    </row>
    <row r="590" spans="1:6" ht="15">
      <c r="A590" s="825"/>
      <c r="B590" s="827">
        <v>44562</v>
      </c>
      <c r="C590" s="828"/>
      <c r="D590" s="676">
        <f t="shared" si="39"/>
        <v>33075</v>
      </c>
      <c r="E590" s="676">
        <v>3885</v>
      </c>
      <c r="F590" s="676">
        <v>36960</v>
      </c>
    </row>
    <row r="591" spans="1:6" ht="15">
      <c r="A591" s="825"/>
      <c r="B591" s="829">
        <v>44593</v>
      </c>
      <c r="C591" s="828"/>
      <c r="D591" s="676">
        <f t="shared" si="39"/>
        <v>20010</v>
      </c>
      <c r="E591" s="676">
        <v>6090</v>
      </c>
      <c r="F591" s="676">
        <v>26100</v>
      </c>
    </row>
    <row r="592" spans="1:6" ht="15">
      <c r="A592" s="825"/>
      <c r="B592" s="827">
        <v>44621</v>
      </c>
      <c r="C592" s="826"/>
      <c r="D592" s="676">
        <f t="shared" si="39"/>
        <v>39180</v>
      </c>
      <c r="E592" s="676">
        <v>8175</v>
      </c>
      <c r="F592" s="676">
        <v>47355</v>
      </c>
    </row>
    <row r="593" spans="1:6" ht="15">
      <c r="A593" s="825"/>
      <c r="B593" s="824" t="s">
        <v>457</v>
      </c>
      <c r="C593" s="823"/>
      <c r="D593" s="801">
        <f>SUM(D581:D592)</f>
        <v>427935</v>
      </c>
      <c r="E593" s="801">
        <f>SUM(E581:E592)</f>
        <v>107040</v>
      </c>
      <c r="F593" s="801">
        <f>SUM(F581:F592)</f>
        <v>534975</v>
      </c>
    </row>
    <row r="594" spans="1:6" ht="15">
      <c r="A594" s="832">
        <f>+A580+1</f>
        <v>43</v>
      </c>
      <c r="B594" s="831" t="s">
        <v>1792</v>
      </c>
      <c r="C594" s="830" t="s">
        <v>55</v>
      </c>
      <c r="D594" s="801"/>
      <c r="E594" s="801"/>
      <c r="F594" s="801"/>
    </row>
    <row r="595" spans="1:6" ht="15">
      <c r="A595" s="825"/>
      <c r="B595" s="827">
        <v>44287</v>
      </c>
      <c r="C595" s="828"/>
      <c r="D595" s="676">
        <f t="shared" ref="D595:D606" si="40">+F595-E595</f>
        <v>365895</v>
      </c>
      <c r="E595" s="676">
        <v>127560</v>
      </c>
      <c r="F595" s="676">
        <v>493455</v>
      </c>
    </row>
    <row r="596" spans="1:6" ht="15">
      <c r="A596" s="825"/>
      <c r="B596" s="827">
        <v>44317</v>
      </c>
      <c r="C596" s="828"/>
      <c r="D596" s="676">
        <f t="shared" si="40"/>
        <v>419250</v>
      </c>
      <c r="E596" s="676">
        <v>146280</v>
      </c>
      <c r="F596" s="676">
        <v>565530</v>
      </c>
    </row>
    <row r="597" spans="1:6" ht="15">
      <c r="A597" s="825"/>
      <c r="B597" s="827">
        <v>44348</v>
      </c>
      <c r="C597" s="828"/>
      <c r="D597" s="676">
        <f t="shared" si="40"/>
        <v>389100</v>
      </c>
      <c r="E597" s="676">
        <v>132765</v>
      </c>
      <c r="F597" s="676">
        <v>521865</v>
      </c>
    </row>
    <row r="598" spans="1:6" ht="15">
      <c r="A598" s="825"/>
      <c r="B598" s="827">
        <v>44378</v>
      </c>
      <c r="C598" s="828"/>
      <c r="D598" s="676">
        <f t="shared" si="40"/>
        <v>446580</v>
      </c>
      <c r="E598" s="676">
        <v>147225</v>
      </c>
      <c r="F598" s="676">
        <v>593805</v>
      </c>
    </row>
    <row r="599" spans="1:6" ht="15">
      <c r="A599" s="825"/>
      <c r="B599" s="827">
        <v>44409</v>
      </c>
      <c r="C599" s="828"/>
      <c r="D599" s="676">
        <f t="shared" si="40"/>
        <v>519660</v>
      </c>
      <c r="E599" s="676">
        <v>187380</v>
      </c>
      <c r="F599" s="676">
        <v>707040</v>
      </c>
    </row>
    <row r="600" spans="1:6" ht="15">
      <c r="A600" s="825"/>
      <c r="B600" s="827">
        <v>44440</v>
      </c>
      <c r="C600" s="828"/>
      <c r="D600" s="676">
        <f t="shared" si="40"/>
        <v>487800</v>
      </c>
      <c r="E600" s="676">
        <v>177195</v>
      </c>
      <c r="F600" s="676">
        <v>664995</v>
      </c>
    </row>
    <row r="601" spans="1:6" ht="15">
      <c r="A601" s="825"/>
      <c r="B601" s="827">
        <v>44470</v>
      </c>
      <c r="C601" s="828"/>
      <c r="D601" s="676">
        <f t="shared" si="40"/>
        <v>509400</v>
      </c>
      <c r="E601" s="676">
        <v>180600</v>
      </c>
      <c r="F601" s="676">
        <v>690000</v>
      </c>
    </row>
    <row r="602" spans="1:6" ht="15">
      <c r="A602" s="825"/>
      <c r="B602" s="827">
        <v>44501</v>
      </c>
      <c r="C602" s="828"/>
      <c r="D602" s="676">
        <f t="shared" si="40"/>
        <v>451860</v>
      </c>
      <c r="E602" s="676">
        <v>166875</v>
      </c>
      <c r="F602" s="676">
        <v>618735</v>
      </c>
    </row>
    <row r="603" spans="1:6" ht="15">
      <c r="A603" s="825"/>
      <c r="B603" s="827">
        <v>44531</v>
      </c>
      <c r="C603" s="828"/>
      <c r="D603" s="676">
        <f t="shared" si="40"/>
        <v>399150</v>
      </c>
      <c r="E603" s="676">
        <v>134550</v>
      </c>
      <c r="F603" s="676">
        <v>533700</v>
      </c>
    </row>
    <row r="604" spans="1:6" ht="15">
      <c r="A604" s="825"/>
      <c r="B604" s="827">
        <v>44562</v>
      </c>
      <c r="C604" s="828"/>
      <c r="D604" s="676">
        <f t="shared" si="40"/>
        <v>493365</v>
      </c>
      <c r="E604" s="676">
        <v>172890</v>
      </c>
      <c r="F604" s="676">
        <v>666255</v>
      </c>
    </row>
    <row r="605" spans="1:6" ht="15">
      <c r="A605" s="825"/>
      <c r="B605" s="829">
        <v>44593</v>
      </c>
      <c r="C605" s="828"/>
      <c r="D605" s="676">
        <f t="shared" si="40"/>
        <v>519030</v>
      </c>
      <c r="E605" s="676">
        <v>184440</v>
      </c>
      <c r="F605" s="676">
        <v>703470</v>
      </c>
    </row>
    <row r="606" spans="1:6" ht="15">
      <c r="A606" s="825"/>
      <c r="B606" s="827">
        <v>44621</v>
      </c>
      <c r="C606" s="826"/>
      <c r="D606" s="676">
        <f t="shared" si="40"/>
        <v>594675</v>
      </c>
      <c r="E606" s="676">
        <v>213540</v>
      </c>
      <c r="F606" s="676">
        <v>808215</v>
      </c>
    </row>
    <row r="607" spans="1:6" ht="15">
      <c r="A607" s="825"/>
      <c r="B607" s="824" t="s">
        <v>457</v>
      </c>
      <c r="C607" s="823"/>
      <c r="D607" s="801">
        <f>SUM(D595:D606)</f>
        <v>5595765</v>
      </c>
      <c r="E607" s="801">
        <f>SUM(E595:E606)</f>
        <v>1971300</v>
      </c>
      <c r="F607" s="801">
        <f>SUM(F595:F606)</f>
        <v>7567065</v>
      </c>
    </row>
    <row r="608" spans="1:6" ht="15">
      <c r="A608" s="832">
        <f>+A594+1</f>
        <v>44</v>
      </c>
      <c r="B608" s="831" t="s">
        <v>2193</v>
      </c>
      <c r="C608" s="830" t="s">
        <v>119</v>
      </c>
      <c r="D608" s="801"/>
      <c r="E608" s="801"/>
      <c r="F608" s="801"/>
    </row>
    <row r="609" spans="1:6" ht="15">
      <c r="A609" s="825"/>
      <c r="B609" s="827">
        <v>44287</v>
      </c>
      <c r="C609" s="828"/>
      <c r="D609" s="676">
        <f t="shared" ref="D609:D620" si="41">+F609-E609</f>
        <v>3413700</v>
      </c>
      <c r="E609" s="676">
        <v>1170900</v>
      </c>
      <c r="F609" s="676">
        <v>4584600</v>
      </c>
    </row>
    <row r="610" spans="1:6" ht="15">
      <c r="A610" s="825"/>
      <c r="B610" s="827">
        <v>44317</v>
      </c>
      <c r="C610" s="828"/>
      <c r="D610" s="676">
        <f t="shared" si="41"/>
        <v>1827051</v>
      </c>
      <c r="E610" s="676">
        <v>664500</v>
      </c>
      <c r="F610" s="676">
        <v>2491551</v>
      </c>
    </row>
    <row r="611" spans="1:6" ht="15">
      <c r="A611" s="825"/>
      <c r="B611" s="827">
        <v>44348</v>
      </c>
      <c r="C611" s="828"/>
      <c r="D611" s="676">
        <f t="shared" si="41"/>
        <v>1666618</v>
      </c>
      <c r="E611" s="676">
        <v>555540</v>
      </c>
      <c r="F611" s="676">
        <v>2222158</v>
      </c>
    </row>
    <row r="612" spans="1:6" ht="15">
      <c r="A612" s="825"/>
      <c r="B612" s="827">
        <v>44378</v>
      </c>
      <c r="C612" s="828"/>
      <c r="D612" s="676">
        <f t="shared" si="41"/>
        <v>1766771</v>
      </c>
      <c r="E612" s="676">
        <v>588924</v>
      </c>
      <c r="F612" s="676">
        <v>2355695</v>
      </c>
    </row>
    <row r="613" spans="1:6" ht="15">
      <c r="A613" s="825"/>
      <c r="B613" s="827">
        <v>44409</v>
      </c>
      <c r="C613" s="828"/>
      <c r="D613" s="676">
        <f t="shared" si="41"/>
        <v>1798423</v>
      </c>
      <c r="E613" s="676">
        <v>599474</v>
      </c>
      <c r="F613" s="676">
        <v>2397897</v>
      </c>
    </row>
    <row r="614" spans="1:6" ht="15">
      <c r="A614" s="825"/>
      <c r="B614" s="827">
        <v>44440</v>
      </c>
      <c r="C614" s="828"/>
      <c r="D614" s="676">
        <f t="shared" si="41"/>
        <v>1692774</v>
      </c>
      <c r="E614" s="676">
        <v>564258</v>
      </c>
      <c r="F614" s="676">
        <v>2257032</v>
      </c>
    </row>
    <row r="615" spans="1:6" ht="15">
      <c r="A615" s="825"/>
      <c r="B615" s="827">
        <v>44470</v>
      </c>
      <c r="C615" s="828"/>
      <c r="D615" s="676">
        <f t="shared" si="41"/>
        <v>2412187</v>
      </c>
      <c r="E615" s="676">
        <v>804063</v>
      </c>
      <c r="F615" s="676">
        <v>3216250</v>
      </c>
    </row>
    <row r="616" spans="1:6" ht="15">
      <c r="A616" s="825"/>
      <c r="B616" s="827">
        <v>44501</v>
      </c>
      <c r="C616" s="828"/>
      <c r="D616" s="676">
        <f t="shared" si="41"/>
        <v>2224161</v>
      </c>
      <c r="E616" s="676">
        <v>741387</v>
      </c>
      <c r="F616" s="676">
        <v>2965548</v>
      </c>
    </row>
    <row r="617" spans="1:6" ht="15">
      <c r="A617" s="825"/>
      <c r="B617" s="827">
        <v>44531</v>
      </c>
      <c r="C617" s="828"/>
      <c r="D617" s="676">
        <f t="shared" si="41"/>
        <v>1848708</v>
      </c>
      <c r="E617" s="676">
        <v>616236</v>
      </c>
      <c r="F617" s="676">
        <v>2464944</v>
      </c>
    </row>
    <row r="618" spans="1:6" ht="15">
      <c r="A618" s="825"/>
      <c r="B618" s="827">
        <v>44562</v>
      </c>
      <c r="C618" s="828"/>
      <c r="D618" s="676">
        <f t="shared" si="41"/>
        <v>3105138</v>
      </c>
      <c r="E618" s="676">
        <v>1035046</v>
      </c>
      <c r="F618" s="676">
        <v>4140184</v>
      </c>
    </row>
    <row r="619" spans="1:6" ht="15">
      <c r="A619" s="825"/>
      <c r="B619" s="829">
        <v>44593</v>
      </c>
      <c r="C619" s="828"/>
      <c r="D619" s="676">
        <f t="shared" si="41"/>
        <v>2818121</v>
      </c>
      <c r="E619" s="676">
        <v>939374</v>
      </c>
      <c r="F619" s="676">
        <v>3757495</v>
      </c>
    </row>
    <row r="620" spans="1:6" ht="15">
      <c r="A620" s="825"/>
      <c r="B620" s="827">
        <v>44621</v>
      </c>
      <c r="C620" s="826"/>
      <c r="D620" s="676">
        <f t="shared" si="41"/>
        <v>3292987</v>
      </c>
      <c r="E620" s="676">
        <v>1097663</v>
      </c>
      <c r="F620" s="676">
        <v>4390650</v>
      </c>
    </row>
    <row r="621" spans="1:6" ht="15">
      <c r="A621" s="825"/>
      <c r="B621" s="824" t="s">
        <v>457</v>
      </c>
      <c r="C621" s="823"/>
      <c r="D621" s="801">
        <f>SUM(D609:D620)</f>
        <v>27866639</v>
      </c>
      <c r="E621" s="801">
        <f>SUM(E609:E620)</f>
        <v>9377365</v>
      </c>
      <c r="F621" s="801">
        <f>SUM(F609:F620)</f>
        <v>37244004</v>
      </c>
    </row>
    <row r="622" spans="1:6" ht="15">
      <c r="A622" s="832">
        <f>+A608+1</f>
        <v>45</v>
      </c>
      <c r="B622" s="831" t="s">
        <v>2198</v>
      </c>
      <c r="C622" s="830" t="s">
        <v>119</v>
      </c>
      <c r="D622" s="801"/>
      <c r="E622" s="801"/>
      <c r="F622" s="801"/>
    </row>
    <row r="623" spans="1:6" ht="15">
      <c r="A623" s="825"/>
      <c r="B623" s="827">
        <v>44287</v>
      </c>
      <c r="C623" s="828"/>
      <c r="D623" s="676"/>
      <c r="E623" s="676"/>
      <c r="F623" s="676"/>
    </row>
    <row r="624" spans="1:6" ht="15">
      <c r="A624" s="825"/>
      <c r="B624" s="827">
        <v>44317</v>
      </c>
      <c r="C624" s="828"/>
      <c r="D624" s="676"/>
      <c r="E624" s="676"/>
      <c r="F624" s="676"/>
    </row>
    <row r="625" spans="1:6" ht="15">
      <c r="A625" s="825"/>
      <c r="B625" s="827">
        <v>44348</v>
      </c>
      <c r="C625" s="828"/>
      <c r="D625" s="676"/>
      <c r="E625" s="676"/>
      <c r="F625" s="676"/>
    </row>
    <row r="626" spans="1:6" ht="15">
      <c r="A626" s="825"/>
      <c r="B626" s="827">
        <v>44378</v>
      </c>
      <c r="C626" s="828"/>
      <c r="D626" s="676"/>
      <c r="E626" s="676"/>
      <c r="F626" s="676"/>
    </row>
    <row r="627" spans="1:6" ht="15">
      <c r="A627" s="825"/>
      <c r="B627" s="827">
        <v>44409</v>
      </c>
      <c r="C627" s="828"/>
      <c r="D627" s="676"/>
      <c r="E627" s="676"/>
      <c r="F627" s="676"/>
    </row>
    <row r="628" spans="1:6" ht="15">
      <c r="A628" s="825"/>
      <c r="B628" s="827">
        <v>44440</v>
      </c>
      <c r="C628" s="828"/>
      <c r="D628" s="676"/>
      <c r="E628" s="676"/>
      <c r="F628" s="676"/>
    </row>
    <row r="629" spans="1:6" ht="15">
      <c r="A629" s="825"/>
      <c r="B629" s="827">
        <v>44470</v>
      </c>
      <c r="C629" s="828"/>
      <c r="D629" s="676"/>
      <c r="E629" s="676"/>
      <c r="F629" s="676"/>
    </row>
    <row r="630" spans="1:6" ht="15">
      <c r="A630" s="825"/>
      <c r="B630" s="827">
        <v>44501</v>
      </c>
      <c r="C630" s="828"/>
      <c r="D630" s="676"/>
      <c r="E630" s="676"/>
      <c r="F630" s="676"/>
    </row>
    <row r="631" spans="1:6" ht="15">
      <c r="A631" s="825"/>
      <c r="B631" s="827">
        <v>44531</v>
      </c>
      <c r="C631" s="828"/>
      <c r="D631" s="676">
        <f>+F631-E631</f>
        <v>48720</v>
      </c>
      <c r="E631" s="676">
        <v>5520</v>
      </c>
      <c r="F631" s="676">
        <v>54240</v>
      </c>
    </row>
    <row r="632" spans="1:6" ht="15">
      <c r="A632" s="825"/>
      <c r="B632" s="827">
        <v>44562</v>
      </c>
      <c r="C632" s="828"/>
      <c r="D632" s="676">
        <f>+F632-E632</f>
        <v>442920</v>
      </c>
      <c r="E632" s="676">
        <v>125040</v>
      </c>
      <c r="F632" s="676">
        <v>567960</v>
      </c>
    </row>
    <row r="633" spans="1:6" ht="15">
      <c r="A633" s="825"/>
      <c r="B633" s="829">
        <v>44593</v>
      </c>
      <c r="C633" s="828"/>
      <c r="D633" s="676">
        <f>+F633-E633</f>
        <v>564360</v>
      </c>
      <c r="E633" s="676">
        <v>244560</v>
      </c>
      <c r="F633" s="676">
        <v>808920</v>
      </c>
    </row>
    <row r="634" spans="1:6" ht="15">
      <c r="A634" s="825"/>
      <c r="B634" s="827">
        <v>44621</v>
      </c>
      <c r="C634" s="826"/>
      <c r="D634" s="676">
        <f>+F634-E634</f>
        <v>552240</v>
      </c>
      <c r="E634" s="676">
        <v>307080</v>
      </c>
      <c r="F634" s="676">
        <v>859320</v>
      </c>
    </row>
    <row r="635" spans="1:6" ht="15">
      <c r="A635" s="825"/>
      <c r="B635" s="824" t="s">
        <v>457</v>
      </c>
      <c r="C635" s="823"/>
      <c r="D635" s="801">
        <f>SUM(D623:D634)</f>
        <v>1608240</v>
      </c>
      <c r="E635" s="801">
        <f>SUM(E623:E634)</f>
        <v>682200</v>
      </c>
      <c r="F635" s="801">
        <f>SUM(F623:F634)</f>
        <v>2290440</v>
      </c>
    </row>
    <row r="636" spans="1:6" ht="15">
      <c r="A636" s="832">
        <f>+A622+1</f>
        <v>46</v>
      </c>
      <c r="B636" s="831" t="s">
        <v>694</v>
      </c>
      <c r="C636" s="830" t="s">
        <v>119</v>
      </c>
      <c r="D636" s="801"/>
      <c r="E636" s="801"/>
      <c r="F636" s="801"/>
    </row>
    <row r="637" spans="1:6" ht="15">
      <c r="A637" s="825"/>
      <c r="B637" s="827">
        <v>44287</v>
      </c>
      <c r="C637" s="828"/>
      <c r="D637" s="676">
        <f t="shared" ref="D637:D648" si="42">+F637-E637</f>
        <v>11607600</v>
      </c>
      <c r="E637" s="676">
        <v>3891600</v>
      </c>
      <c r="F637" s="676">
        <v>15499200</v>
      </c>
    </row>
    <row r="638" spans="1:6" ht="15">
      <c r="A638" s="825"/>
      <c r="B638" s="827">
        <v>44317</v>
      </c>
      <c r="C638" s="828"/>
      <c r="D638" s="676">
        <f t="shared" si="42"/>
        <v>11901000</v>
      </c>
      <c r="E638" s="676">
        <v>4012200</v>
      </c>
      <c r="F638" s="676">
        <v>15913200</v>
      </c>
    </row>
    <row r="639" spans="1:6" ht="15">
      <c r="A639" s="825"/>
      <c r="B639" s="827">
        <v>44348</v>
      </c>
      <c r="C639" s="828"/>
      <c r="D639" s="676">
        <f t="shared" si="42"/>
        <v>11580000</v>
      </c>
      <c r="E639" s="676">
        <v>3967800</v>
      </c>
      <c r="F639" s="676">
        <v>15547800</v>
      </c>
    </row>
    <row r="640" spans="1:6" ht="15">
      <c r="A640" s="825"/>
      <c r="B640" s="827">
        <v>44378</v>
      </c>
      <c r="C640" s="828"/>
      <c r="D640" s="676">
        <f t="shared" si="42"/>
        <v>12758400</v>
      </c>
      <c r="E640" s="676">
        <v>4443600</v>
      </c>
      <c r="F640" s="676">
        <v>17202000</v>
      </c>
    </row>
    <row r="641" spans="1:6" ht="15">
      <c r="A641" s="825"/>
      <c r="B641" s="827">
        <v>44409</v>
      </c>
      <c r="C641" s="828"/>
      <c r="D641" s="676">
        <f t="shared" si="42"/>
        <v>13072800</v>
      </c>
      <c r="E641" s="676">
        <v>4514400</v>
      </c>
      <c r="F641" s="676">
        <v>17587200</v>
      </c>
    </row>
    <row r="642" spans="1:6" ht="15">
      <c r="A642" s="825"/>
      <c r="B642" s="827">
        <v>44440</v>
      </c>
      <c r="C642" s="828"/>
      <c r="D642" s="676">
        <f t="shared" si="42"/>
        <v>13402800</v>
      </c>
      <c r="E642" s="676">
        <v>4614600</v>
      </c>
      <c r="F642" s="676">
        <v>18017400</v>
      </c>
    </row>
    <row r="643" spans="1:6" ht="15">
      <c r="A643" s="825"/>
      <c r="B643" s="827">
        <v>44470</v>
      </c>
      <c r="C643" s="828"/>
      <c r="D643" s="676">
        <f t="shared" si="42"/>
        <v>15376800</v>
      </c>
      <c r="E643" s="676">
        <v>5187600</v>
      </c>
      <c r="F643" s="676">
        <v>20564400</v>
      </c>
    </row>
    <row r="644" spans="1:6" ht="15">
      <c r="A644" s="825"/>
      <c r="B644" s="827">
        <v>44501</v>
      </c>
      <c r="C644" s="828"/>
      <c r="D644" s="676">
        <f t="shared" si="42"/>
        <v>15780600</v>
      </c>
      <c r="E644" s="676">
        <v>5246400</v>
      </c>
      <c r="F644" s="676">
        <v>21027000</v>
      </c>
    </row>
    <row r="645" spans="1:6" ht="15">
      <c r="A645" s="825"/>
      <c r="B645" s="827">
        <v>44531</v>
      </c>
      <c r="C645" s="828"/>
      <c r="D645" s="676">
        <f t="shared" si="42"/>
        <v>17079000</v>
      </c>
      <c r="E645" s="676">
        <v>5641800</v>
      </c>
      <c r="F645" s="676">
        <v>22720800</v>
      </c>
    </row>
    <row r="646" spans="1:6" ht="15">
      <c r="A646" s="825"/>
      <c r="B646" s="827">
        <v>44562</v>
      </c>
      <c r="C646" s="828"/>
      <c r="D646" s="676">
        <f t="shared" si="42"/>
        <v>16560000</v>
      </c>
      <c r="E646" s="676">
        <v>7114800</v>
      </c>
      <c r="F646" s="676">
        <v>23674800</v>
      </c>
    </row>
    <row r="647" spans="1:6" ht="15">
      <c r="A647" s="825"/>
      <c r="B647" s="829">
        <v>44593</v>
      </c>
      <c r="C647" s="828"/>
      <c r="D647" s="676">
        <f t="shared" si="42"/>
        <v>14418000</v>
      </c>
      <c r="E647" s="676">
        <v>7303800</v>
      </c>
      <c r="F647" s="676">
        <v>21721800</v>
      </c>
    </row>
    <row r="648" spans="1:6" ht="15">
      <c r="A648" s="825"/>
      <c r="B648" s="827">
        <v>44621</v>
      </c>
      <c r="C648" s="826"/>
      <c r="D648" s="676">
        <f t="shared" si="42"/>
        <v>13780200</v>
      </c>
      <c r="E648" s="676">
        <v>6900000</v>
      </c>
      <c r="F648" s="676">
        <v>20680200</v>
      </c>
    </row>
    <row r="649" spans="1:6" ht="15">
      <c r="A649" s="825"/>
      <c r="B649" s="824" t="s">
        <v>457</v>
      </c>
      <c r="C649" s="823"/>
      <c r="D649" s="801">
        <f>SUM(D637:D648)</f>
        <v>167317200</v>
      </c>
      <c r="E649" s="801">
        <f>SUM(E637:E648)</f>
        <v>62838600</v>
      </c>
      <c r="F649" s="801">
        <f>SUM(F637:F648)</f>
        <v>230155800</v>
      </c>
    </row>
    <row r="650" spans="1:6" ht="15">
      <c r="A650" s="832">
        <f>+A636+1</f>
        <v>47</v>
      </c>
      <c r="B650" s="831" t="s">
        <v>2012</v>
      </c>
      <c r="C650" s="830" t="s">
        <v>119</v>
      </c>
      <c r="D650" s="801"/>
      <c r="E650" s="801"/>
      <c r="F650" s="801"/>
    </row>
    <row r="651" spans="1:6" ht="15">
      <c r="A651" s="825"/>
      <c r="B651" s="827">
        <v>44287</v>
      </c>
      <c r="C651" s="828"/>
      <c r="D651" s="676"/>
      <c r="E651" s="676"/>
      <c r="F651" s="676"/>
    </row>
    <row r="652" spans="1:6" ht="15">
      <c r="A652" s="825"/>
      <c r="B652" s="827">
        <v>44317</v>
      </c>
      <c r="C652" s="828"/>
      <c r="D652" s="676"/>
      <c r="E652" s="676"/>
      <c r="F652" s="676"/>
    </row>
    <row r="653" spans="1:6" ht="15">
      <c r="A653" s="825"/>
      <c r="B653" s="827">
        <v>44348</v>
      </c>
      <c r="C653" s="828"/>
      <c r="D653" s="676"/>
      <c r="E653" s="676"/>
      <c r="F653" s="676"/>
    </row>
    <row r="654" spans="1:6" ht="15">
      <c r="A654" s="825"/>
      <c r="B654" s="827">
        <v>44378</v>
      </c>
      <c r="C654" s="828"/>
      <c r="D654" s="676"/>
      <c r="E654" s="676"/>
      <c r="F654" s="676"/>
    </row>
    <row r="655" spans="1:6" ht="15">
      <c r="A655" s="825"/>
      <c r="B655" s="827">
        <v>44409</v>
      </c>
      <c r="C655" s="828"/>
      <c r="D655" s="676">
        <f t="shared" ref="D655:D662" si="43">+F655-E655</f>
        <v>6000</v>
      </c>
      <c r="E655" s="676">
        <v>2160</v>
      </c>
      <c r="F655" s="676">
        <v>8160</v>
      </c>
    </row>
    <row r="656" spans="1:6" ht="15">
      <c r="A656" s="825"/>
      <c r="B656" s="827">
        <v>44440</v>
      </c>
      <c r="C656" s="828"/>
      <c r="D656" s="676">
        <f t="shared" si="43"/>
        <v>4500</v>
      </c>
      <c r="E656" s="676">
        <v>1260</v>
      </c>
      <c r="F656" s="676">
        <v>5760</v>
      </c>
    </row>
    <row r="657" spans="1:6" ht="15">
      <c r="A657" s="825"/>
      <c r="B657" s="827">
        <v>44470</v>
      </c>
      <c r="C657" s="828"/>
      <c r="D657" s="676">
        <f t="shared" si="43"/>
        <v>34980</v>
      </c>
      <c r="E657" s="676">
        <v>9060</v>
      </c>
      <c r="F657" s="676">
        <v>44040</v>
      </c>
    </row>
    <row r="658" spans="1:6" ht="15">
      <c r="A658" s="825"/>
      <c r="B658" s="827">
        <v>44501</v>
      </c>
      <c r="C658" s="828"/>
      <c r="D658" s="676">
        <f t="shared" si="43"/>
        <v>63840</v>
      </c>
      <c r="E658" s="676">
        <v>18720</v>
      </c>
      <c r="F658" s="676">
        <v>82560</v>
      </c>
    </row>
    <row r="659" spans="1:6" ht="15">
      <c r="A659" s="825"/>
      <c r="B659" s="827">
        <v>44531</v>
      </c>
      <c r="C659" s="828"/>
      <c r="D659" s="676">
        <f t="shared" si="43"/>
        <v>154320</v>
      </c>
      <c r="E659" s="676">
        <v>46560</v>
      </c>
      <c r="F659" s="676">
        <v>200880</v>
      </c>
    </row>
    <row r="660" spans="1:6" ht="15">
      <c r="A660" s="825"/>
      <c r="B660" s="827">
        <v>44562</v>
      </c>
      <c r="C660" s="828"/>
      <c r="D660" s="676">
        <f t="shared" si="43"/>
        <v>308400</v>
      </c>
      <c r="E660" s="676">
        <v>94440</v>
      </c>
      <c r="F660" s="676">
        <v>402840</v>
      </c>
    </row>
    <row r="661" spans="1:6" ht="15">
      <c r="A661" s="825"/>
      <c r="B661" s="829">
        <v>44593</v>
      </c>
      <c r="C661" s="828"/>
      <c r="D661" s="676">
        <f t="shared" si="43"/>
        <v>287160</v>
      </c>
      <c r="E661" s="676">
        <v>114480</v>
      </c>
      <c r="F661" s="676">
        <v>401640</v>
      </c>
    </row>
    <row r="662" spans="1:6" ht="15">
      <c r="A662" s="825"/>
      <c r="B662" s="827">
        <v>44621</v>
      </c>
      <c r="C662" s="826"/>
      <c r="D662" s="676">
        <f t="shared" si="43"/>
        <v>274680</v>
      </c>
      <c r="E662" s="676">
        <v>88440</v>
      </c>
      <c r="F662" s="676">
        <v>363120</v>
      </c>
    </row>
    <row r="663" spans="1:6" ht="15">
      <c r="A663" s="825"/>
      <c r="B663" s="824" t="s">
        <v>457</v>
      </c>
      <c r="C663" s="823"/>
      <c r="D663" s="801">
        <f>SUM(D651:D662)</f>
        <v>1133880</v>
      </c>
      <c r="E663" s="801">
        <f>SUM(E651:E662)</f>
        <v>375120</v>
      </c>
      <c r="F663" s="801">
        <f>SUM(F651:F662)</f>
        <v>1509000</v>
      </c>
    </row>
    <row r="664" spans="1:6" ht="15">
      <c r="A664" s="832">
        <f>+A650+1</f>
        <v>48</v>
      </c>
      <c r="B664" s="831" t="s">
        <v>410</v>
      </c>
      <c r="C664" s="830" t="s">
        <v>55</v>
      </c>
      <c r="D664" s="801"/>
      <c r="E664" s="801"/>
      <c r="F664" s="801"/>
    </row>
    <row r="665" spans="1:6" ht="15">
      <c r="A665" s="825"/>
      <c r="B665" s="827">
        <v>44287</v>
      </c>
      <c r="C665" s="828"/>
      <c r="D665" s="676"/>
      <c r="E665" s="676"/>
      <c r="F665" s="676"/>
    </row>
    <row r="666" spans="1:6" ht="15">
      <c r="A666" s="825"/>
      <c r="B666" s="827">
        <v>44317</v>
      </c>
      <c r="C666" s="828"/>
      <c r="D666" s="676">
        <f t="shared" ref="D666:D676" si="44">+F666-E666</f>
        <v>695430</v>
      </c>
      <c r="E666" s="676">
        <v>342525</v>
      </c>
      <c r="F666" s="676">
        <v>1037955</v>
      </c>
    </row>
    <row r="667" spans="1:6" ht="15">
      <c r="A667" s="825"/>
      <c r="B667" s="827">
        <v>44348</v>
      </c>
      <c r="C667" s="828"/>
      <c r="D667" s="676">
        <f t="shared" si="44"/>
        <v>188375</v>
      </c>
      <c r="E667" s="676">
        <v>92782</v>
      </c>
      <c r="F667" s="676">
        <v>281157</v>
      </c>
    </row>
    <row r="668" spans="1:6" ht="15">
      <c r="A668" s="825"/>
      <c r="B668" s="827">
        <v>44378</v>
      </c>
      <c r="C668" s="828"/>
      <c r="D668" s="676">
        <f t="shared" si="44"/>
        <v>346202</v>
      </c>
      <c r="E668" s="676">
        <v>170518</v>
      </c>
      <c r="F668" s="676">
        <v>516720</v>
      </c>
    </row>
    <row r="669" spans="1:6" ht="15">
      <c r="A669" s="825"/>
      <c r="B669" s="827">
        <v>44409</v>
      </c>
      <c r="C669" s="828"/>
      <c r="D669" s="676">
        <f t="shared" si="44"/>
        <v>267571</v>
      </c>
      <c r="E669" s="676">
        <v>131789</v>
      </c>
      <c r="F669" s="676">
        <v>399360</v>
      </c>
    </row>
    <row r="670" spans="1:6" ht="15">
      <c r="A670" s="825"/>
      <c r="B670" s="827">
        <v>44440</v>
      </c>
      <c r="C670" s="828"/>
      <c r="D670" s="676">
        <f t="shared" si="44"/>
        <v>229462</v>
      </c>
      <c r="E670" s="676">
        <v>113018</v>
      </c>
      <c r="F670" s="676">
        <v>342480</v>
      </c>
    </row>
    <row r="671" spans="1:6" ht="15">
      <c r="A671" s="825"/>
      <c r="B671" s="827">
        <v>44470</v>
      </c>
      <c r="C671" s="828"/>
      <c r="D671" s="676">
        <f t="shared" si="44"/>
        <v>241682</v>
      </c>
      <c r="E671" s="676">
        <v>119038</v>
      </c>
      <c r="F671" s="676">
        <v>360720</v>
      </c>
    </row>
    <row r="672" spans="1:6" ht="15">
      <c r="A672" s="825"/>
      <c r="B672" s="827">
        <v>44501</v>
      </c>
      <c r="C672" s="828"/>
      <c r="D672" s="676">
        <f t="shared" si="44"/>
        <v>229462</v>
      </c>
      <c r="E672" s="676">
        <v>113018</v>
      </c>
      <c r="F672" s="676">
        <v>342480</v>
      </c>
    </row>
    <row r="673" spans="1:6" ht="15">
      <c r="A673" s="825"/>
      <c r="B673" s="827">
        <v>44531</v>
      </c>
      <c r="C673" s="828"/>
      <c r="D673" s="676">
        <f t="shared" si="44"/>
        <v>260335</v>
      </c>
      <c r="E673" s="676">
        <v>128225</v>
      </c>
      <c r="F673" s="676">
        <v>388560</v>
      </c>
    </row>
    <row r="674" spans="1:6" ht="15">
      <c r="A674" s="825"/>
      <c r="B674" s="827">
        <v>44562</v>
      </c>
      <c r="C674" s="828"/>
      <c r="D674" s="676">
        <f t="shared" si="44"/>
        <v>254546</v>
      </c>
      <c r="E674" s="676">
        <v>125374</v>
      </c>
      <c r="F674" s="676">
        <v>379920</v>
      </c>
    </row>
    <row r="675" spans="1:6" ht="15">
      <c r="A675" s="825"/>
      <c r="B675" s="829">
        <v>44593</v>
      </c>
      <c r="C675" s="828"/>
      <c r="D675" s="676">
        <f t="shared" si="44"/>
        <v>205663</v>
      </c>
      <c r="E675" s="676">
        <v>101297</v>
      </c>
      <c r="F675" s="676">
        <v>306960</v>
      </c>
    </row>
    <row r="676" spans="1:6" ht="15">
      <c r="A676" s="825"/>
      <c r="B676" s="827">
        <v>44621</v>
      </c>
      <c r="C676" s="826"/>
      <c r="D676" s="676">
        <f t="shared" si="44"/>
        <v>225924</v>
      </c>
      <c r="E676" s="676">
        <v>111276</v>
      </c>
      <c r="F676" s="676">
        <v>337200</v>
      </c>
    </row>
    <row r="677" spans="1:6" ht="15">
      <c r="A677" s="825"/>
      <c r="B677" s="824" t="s">
        <v>457</v>
      </c>
      <c r="C677" s="823"/>
      <c r="D677" s="801">
        <f>SUM(D665:D676)</f>
        <v>3144652</v>
      </c>
      <c r="E677" s="801">
        <f>SUM(E665:E676)</f>
        <v>1548860</v>
      </c>
      <c r="F677" s="801">
        <f>SUM(F665:F676)</f>
        <v>4693512</v>
      </c>
    </row>
    <row r="678" spans="1:6" ht="15">
      <c r="A678" s="832">
        <f>+A664+1</f>
        <v>49</v>
      </c>
      <c r="B678" s="831" t="s">
        <v>1624</v>
      </c>
      <c r="C678" s="830" t="s">
        <v>119</v>
      </c>
      <c r="D678" s="801"/>
      <c r="E678" s="801"/>
      <c r="F678" s="801"/>
    </row>
    <row r="679" spans="1:6" ht="15">
      <c r="A679" s="825"/>
      <c r="B679" s="827">
        <v>44287</v>
      </c>
      <c r="C679" s="828"/>
      <c r="D679" s="676">
        <f t="shared" ref="D679:D690" si="45">+F679-E679</f>
        <v>26400</v>
      </c>
      <c r="E679" s="676">
        <v>8520</v>
      </c>
      <c r="F679" s="676">
        <v>34920</v>
      </c>
    </row>
    <row r="680" spans="1:6" ht="15">
      <c r="A680" s="825"/>
      <c r="B680" s="827">
        <v>44317</v>
      </c>
      <c r="C680" s="828"/>
      <c r="D680" s="676">
        <f t="shared" si="45"/>
        <v>32400</v>
      </c>
      <c r="E680" s="676">
        <v>11520</v>
      </c>
      <c r="F680" s="676">
        <v>43920</v>
      </c>
    </row>
    <row r="681" spans="1:6" ht="15">
      <c r="A681" s="825"/>
      <c r="B681" s="827">
        <v>44348</v>
      </c>
      <c r="C681" s="828"/>
      <c r="D681" s="676">
        <f t="shared" si="45"/>
        <v>20520</v>
      </c>
      <c r="E681" s="676">
        <v>6960</v>
      </c>
      <c r="F681" s="676">
        <v>27480</v>
      </c>
    </row>
    <row r="682" spans="1:6" ht="15">
      <c r="A682" s="825"/>
      <c r="B682" s="827">
        <v>44378</v>
      </c>
      <c r="C682" s="828"/>
      <c r="D682" s="676">
        <f t="shared" si="45"/>
        <v>360379</v>
      </c>
      <c r="E682" s="676">
        <v>120127</v>
      </c>
      <c r="F682" s="676">
        <v>480506</v>
      </c>
    </row>
    <row r="683" spans="1:6" ht="15">
      <c r="A683" s="825"/>
      <c r="B683" s="827">
        <v>44409</v>
      </c>
      <c r="C683" s="828"/>
      <c r="D683" s="676">
        <f t="shared" si="45"/>
        <v>439965</v>
      </c>
      <c r="E683" s="676">
        <v>146655</v>
      </c>
      <c r="F683" s="676">
        <v>586620</v>
      </c>
    </row>
    <row r="684" spans="1:6" ht="15">
      <c r="A684" s="825"/>
      <c r="B684" s="827">
        <v>44440</v>
      </c>
      <c r="C684" s="828"/>
      <c r="D684" s="676">
        <f t="shared" si="45"/>
        <v>17460</v>
      </c>
      <c r="E684" s="676">
        <v>5820</v>
      </c>
      <c r="F684" s="676">
        <v>23280</v>
      </c>
    </row>
    <row r="685" spans="1:6" ht="15">
      <c r="A685" s="825"/>
      <c r="B685" s="827">
        <v>44470</v>
      </c>
      <c r="C685" s="828"/>
      <c r="D685" s="676">
        <f t="shared" si="45"/>
        <v>43991</v>
      </c>
      <c r="E685" s="676">
        <v>14664</v>
      </c>
      <c r="F685" s="676">
        <v>58655</v>
      </c>
    </row>
    <row r="686" spans="1:6" ht="15">
      <c r="A686" s="825"/>
      <c r="B686" s="827">
        <v>44501</v>
      </c>
      <c r="C686" s="828"/>
      <c r="D686" s="676">
        <f t="shared" si="45"/>
        <v>22410</v>
      </c>
      <c r="E686" s="676">
        <v>7470</v>
      </c>
      <c r="F686" s="676">
        <v>29880</v>
      </c>
    </row>
    <row r="687" spans="1:6" ht="15">
      <c r="A687" s="825"/>
      <c r="B687" s="827">
        <v>44531</v>
      </c>
      <c r="C687" s="828"/>
      <c r="D687" s="676">
        <f t="shared" si="45"/>
        <v>16380</v>
      </c>
      <c r="E687" s="676">
        <v>5460</v>
      </c>
      <c r="F687" s="676">
        <v>21840</v>
      </c>
    </row>
    <row r="688" spans="1:6" ht="15">
      <c r="A688" s="825"/>
      <c r="B688" s="827">
        <v>44562</v>
      </c>
      <c r="C688" s="828"/>
      <c r="D688" s="676">
        <f t="shared" si="45"/>
        <v>42030</v>
      </c>
      <c r="E688" s="676">
        <v>14010</v>
      </c>
      <c r="F688" s="676">
        <v>56040</v>
      </c>
    </row>
    <row r="689" spans="1:6" ht="15">
      <c r="A689" s="825"/>
      <c r="B689" s="829">
        <v>44593</v>
      </c>
      <c r="C689" s="828"/>
      <c r="D689" s="676">
        <f t="shared" si="45"/>
        <v>21690</v>
      </c>
      <c r="E689" s="676">
        <v>7230</v>
      </c>
      <c r="F689" s="676">
        <v>28920</v>
      </c>
    </row>
    <row r="690" spans="1:6" ht="15">
      <c r="A690" s="825"/>
      <c r="B690" s="827">
        <v>44621</v>
      </c>
      <c r="C690" s="826"/>
      <c r="D690" s="676">
        <f t="shared" si="45"/>
        <v>101820</v>
      </c>
      <c r="E690" s="676">
        <v>33940</v>
      </c>
      <c r="F690" s="676">
        <v>135760</v>
      </c>
    </row>
    <row r="691" spans="1:6" ht="15">
      <c r="A691" s="825"/>
      <c r="B691" s="824" t="s">
        <v>457</v>
      </c>
      <c r="C691" s="823"/>
      <c r="D691" s="801">
        <f>SUM(D679:D690)</f>
        <v>1145445</v>
      </c>
      <c r="E691" s="801">
        <f>SUM(E679:E690)</f>
        <v>382376</v>
      </c>
      <c r="F691" s="801">
        <f>SUM(F679:F690)</f>
        <v>1527821</v>
      </c>
    </row>
    <row r="692" spans="1:6" ht="15">
      <c r="A692" s="832">
        <f>+A678+1</f>
        <v>50</v>
      </c>
      <c r="B692" s="831" t="s">
        <v>1697</v>
      </c>
      <c r="C692" s="830" t="s">
        <v>55</v>
      </c>
      <c r="D692" s="801"/>
      <c r="E692" s="801"/>
      <c r="F692" s="801"/>
    </row>
    <row r="693" spans="1:6" ht="15">
      <c r="A693" s="825"/>
      <c r="B693" s="827">
        <v>44287</v>
      </c>
      <c r="C693" s="828"/>
      <c r="D693" s="676">
        <f t="shared" ref="D693:D704" si="46">+F693-E693</f>
        <v>2465395</v>
      </c>
      <c r="E693" s="676">
        <v>1214299</v>
      </c>
      <c r="F693" s="676">
        <v>3679694</v>
      </c>
    </row>
    <row r="694" spans="1:6" ht="15">
      <c r="A694" s="825"/>
      <c r="B694" s="827">
        <v>44317</v>
      </c>
      <c r="C694" s="828"/>
      <c r="D694" s="676">
        <f t="shared" si="46"/>
        <v>2403983</v>
      </c>
      <c r="E694" s="676">
        <v>1184052</v>
      </c>
      <c r="F694" s="676">
        <v>3588035</v>
      </c>
    </row>
    <row r="695" spans="1:6" ht="15">
      <c r="A695" s="825"/>
      <c r="B695" s="827">
        <v>44348</v>
      </c>
      <c r="C695" s="828"/>
      <c r="D695" s="676">
        <f t="shared" si="46"/>
        <v>1635912</v>
      </c>
      <c r="E695" s="676">
        <v>805748</v>
      </c>
      <c r="F695" s="676">
        <v>2441660</v>
      </c>
    </row>
    <row r="696" spans="1:6" ht="15">
      <c r="A696" s="825"/>
      <c r="B696" s="827">
        <v>44378</v>
      </c>
      <c r="C696" s="828"/>
      <c r="D696" s="676">
        <f t="shared" si="46"/>
        <v>1347607</v>
      </c>
      <c r="E696" s="676">
        <v>663747</v>
      </c>
      <c r="F696" s="676">
        <v>2011354</v>
      </c>
    </row>
    <row r="697" spans="1:6" ht="15">
      <c r="A697" s="825"/>
      <c r="B697" s="827">
        <v>44409</v>
      </c>
      <c r="C697" s="828"/>
      <c r="D697" s="676">
        <f t="shared" si="46"/>
        <v>1412546</v>
      </c>
      <c r="E697" s="676">
        <v>695732</v>
      </c>
      <c r="F697" s="676">
        <v>2108278</v>
      </c>
    </row>
    <row r="698" spans="1:6" ht="15">
      <c r="A698" s="825"/>
      <c r="B698" s="827">
        <v>44440</v>
      </c>
      <c r="C698" s="828"/>
      <c r="D698" s="676">
        <f t="shared" si="46"/>
        <v>1773825</v>
      </c>
      <c r="E698" s="676">
        <v>873675</v>
      </c>
      <c r="F698" s="676">
        <v>2647500</v>
      </c>
    </row>
    <row r="699" spans="1:6" ht="15">
      <c r="A699" s="825"/>
      <c r="B699" s="827">
        <v>44470</v>
      </c>
      <c r="C699" s="828"/>
      <c r="D699" s="676">
        <f t="shared" si="46"/>
        <v>3117691</v>
      </c>
      <c r="E699" s="676">
        <v>1535579</v>
      </c>
      <c r="F699" s="676">
        <v>4653270</v>
      </c>
    </row>
    <row r="700" spans="1:6" ht="15">
      <c r="A700" s="825"/>
      <c r="B700" s="827">
        <v>44501</v>
      </c>
      <c r="C700" s="828"/>
      <c r="D700" s="676">
        <f t="shared" si="46"/>
        <v>4145585</v>
      </c>
      <c r="E700" s="676">
        <v>2041855</v>
      </c>
      <c r="F700" s="676">
        <v>6187440</v>
      </c>
    </row>
    <row r="701" spans="1:6" ht="15">
      <c r="A701" s="825"/>
      <c r="B701" s="827">
        <v>44531</v>
      </c>
      <c r="C701" s="828"/>
      <c r="D701" s="676">
        <f t="shared" si="46"/>
        <v>4015176</v>
      </c>
      <c r="E701" s="676">
        <v>1977624</v>
      </c>
      <c r="F701" s="676">
        <v>5992800</v>
      </c>
    </row>
    <row r="702" spans="1:6" ht="15">
      <c r="A702" s="825"/>
      <c r="B702" s="827">
        <v>44562</v>
      </c>
      <c r="C702" s="828"/>
      <c r="D702" s="676">
        <f t="shared" si="46"/>
        <v>4196398</v>
      </c>
      <c r="E702" s="676">
        <v>2066882</v>
      </c>
      <c r="F702" s="676">
        <v>6263280</v>
      </c>
    </row>
    <row r="703" spans="1:6" ht="15">
      <c r="A703" s="825"/>
      <c r="B703" s="829">
        <v>44593</v>
      </c>
      <c r="C703" s="828"/>
      <c r="D703" s="676">
        <f t="shared" si="46"/>
        <v>4011638</v>
      </c>
      <c r="E703" s="676">
        <v>1975882</v>
      </c>
      <c r="F703" s="676">
        <v>5987520</v>
      </c>
    </row>
    <row r="704" spans="1:6" ht="15">
      <c r="A704" s="825"/>
      <c r="B704" s="827">
        <v>44621</v>
      </c>
      <c r="C704" s="826"/>
      <c r="D704" s="676">
        <f t="shared" si="46"/>
        <v>3510867</v>
      </c>
      <c r="E704" s="676">
        <v>1729233</v>
      </c>
      <c r="F704" s="676">
        <v>5240100</v>
      </c>
    </row>
    <row r="705" spans="1:6" ht="15">
      <c r="A705" s="825"/>
      <c r="B705" s="824" t="s">
        <v>457</v>
      </c>
      <c r="C705" s="823"/>
      <c r="D705" s="801">
        <f>SUM(D693:D704)</f>
        <v>34036623</v>
      </c>
      <c r="E705" s="801">
        <f>SUM(E693:E704)</f>
        <v>16764308</v>
      </c>
      <c r="F705" s="801">
        <f>SUM(F693:F704)</f>
        <v>50800931</v>
      </c>
    </row>
    <row r="706" spans="1:6" ht="15">
      <c r="A706" s="832">
        <f>+A692+1</f>
        <v>51</v>
      </c>
      <c r="B706" s="831" t="s">
        <v>676</v>
      </c>
      <c r="C706" s="830" t="s">
        <v>119</v>
      </c>
      <c r="D706" s="801"/>
      <c r="E706" s="801"/>
      <c r="F706" s="801"/>
    </row>
    <row r="707" spans="1:6" ht="15">
      <c r="A707" s="825"/>
      <c r="B707" s="827">
        <v>44287</v>
      </c>
      <c r="C707" s="828"/>
      <c r="D707" s="676"/>
      <c r="E707" s="676"/>
      <c r="F707" s="676"/>
    </row>
    <row r="708" spans="1:6" ht="15">
      <c r="A708" s="825"/>
      <c r="B708" s="827">
        <v>44317</v>
      </c>
      <c r="C708" s="828"/>
      <c r="D708" s="676">
        <f>+F708-E708</f>
        <v>600</v>
      </c>
      <c r="E708" s="676">
        <v>0</v>
      </c>
      <c r="F708" s="676">
        <v>600</v>
      </c>
    </row>
    <row r="709" spans="1:6" ht="15">
      <c r="A709" s="825"/>
      <c r="B709" s="827">
        <v>44348</v>
      </c>
      <c r="C709" s="828"/>
      <c r="D709" s="676"/>
      <c r="E709" s="676"/>
      <c r="F709" s="676"/>
    </row>
    <row r="710" spans="1:6" ht="15">
      <c r="A710" s="825"/>
      <c r="B710" s="827">
        <v>44378</v>
      </c>
      <c r="C710" s="828"/>
      <c r="D710" s="676">
        <f>+F710-E710</f>
        <v>600</v>
      </c>
      <c r="E710" s="676">
        <v>0</v>
      </c>
      <c r="F710" s="676">
        <v>600</v>
      </c>
    </row>
    <row r="711" spans="1:6" ht="15">
      <c r="A711" s="825"/>
      <c r="B711" s="827">
        <v>44409</v>
      </c>
      <c r="C711" s="828"/>
      <c r="D711" s="676">
        <f>+F711-E711</f>
        <v>1800</v>
      </c>
      <c r="E711" s="676">
        <v>1200</v>
      </c>
      <c r="F711" s="676">
        <v>3000</v>
      </c>
    </row>
    <row r="712" spans="1:6" ht="15">
      <c r="A712" s="825"/>
      <c r="B712" s="827">
        <v>44440</v>
      </c>
      <c r="C712" s="828"/>
      <c r="D712" s="676">
        <f>+F712-E712</f>
        <v>1200</v>
      </c>
      <c r="E712" s="676">
        <v>0</v>
      </c>
      <c r="F712" s="676">
        <v>1200</v>
      </c>
    </row>
    <row r="713" spans="1:6" ht="15">
      <c r="A713" s="825"/>
      <c r="B713" s="827">
        <v>44470</v>
      </c>
      <c r="C713" s="828"/>
      <c r="D713" s="676"/>
      <c r="E713" s="676"/>
      <c r="F713" s="676"/>
    </row>
    <row r="714" spans="1:6" ht="15">
      <c r="A714" s="825"/>
      <c r="B714" s="827">
        <v>44501</v>
      </c>
      <c r="C714" s="828"/>
      <c r="D714" s="676"/>
      <c r="E714" s="676"/>
      <c r="F714" s="676"/>
    </row>
    <row r="715" spans="1:6" ht="15">
      <c r="A715" s="825"/>
      <c r="B715" s="827">
        <v>44531</v>
      </c>
      <c r="C715" s="828"/>
      <c r="D715" s="676">
        <f>+F715-E715</f>
        <v>7200</v>
      </c>
      <c r="E715" s="676">
        <v>6000</v>
      </c>
      <c r="F715" s="676">
        <v>13200</v>
      </c>
    </row>
    <row r="716" spans="1:6" ht="15">
      <c r="A716" s="825"/>
      <c r="B716" s="827">
        <v>44562</v>
      </c>
      <c r="C716" s="828"/>
      <c r="D716" s="676"/>
      <c r="E716" s="676"/>
      <c r="F716" s="676"/>
    </row>
    <row r="717" spans="1:6" ht="15">
      <c r="A717" s="825"/>
      <c r="B717" s="829">
        <v>44593</v>
      </c>
      <c r="C717" s="828"/>
      <c r="D717" s="676"/>
      <c r="E717" s="676"/>
      <c r="F717" s="676"/>
    </row>
    <row r="718" spans="1:6" ht="15">
      <c r="A718" s="825"/>
      <c r="B718" s="827">
        <v>44621</v>
      </c>
      <c r="C718" s="826"/>
      <c r="D718" s="676"/>
      <c r="E718" s="676"/>
      <c r="F718" s="676"/>
    </row>
    <row r="719" spans="1:6" ht="15">
      <c r="A719" s="825"/>
      <c r="B719" s="824" t="s">
        <v>457</v>
      </c>
      <c r="C719" s="823"/>
      <c r="D719" s="801">
        <f>SUM(D707:D718)</f>
        <v>11400</v>
      </c>
      <c r="E719" s="801">
        <f>SUM(E707:E718)</f>
        <v>7200</v>
      </c>
      <c r="F719" s="801">
        <f>SUM(F707:F718)</f>
        <v>18600</v>
      </c>
    </row>
    <row r="720" spans="1:6" ht="15">
      <c r="A720" s="832">
        <f>+A706+1</f>
        <v>52</v>
      </c>
      <c r="B720" s="831" t="s">
        <v>1278</v>
      </c>
      <c r="C720" s="830" t="s">
        <v>119</v>
      </c>
      <c r="D720" s="801"/>
      <c r="E720" s="801"/>
      <c r="F720" s="801"/>
    </row>
    <row r="721" spans="1:6" ht="15">
      <c r="A721" s="825"/>
      <c r="B721" s="827">
        <v>44287</v>
      </c>
      <c r="C721" s="828"/>
      <c r="D721" s="676">
        <f t="shared" ref="D721:D732" si="47">+F721-E721</f>
        <v>7903619</v>
      </c>
      <c r="E721" s="676">
        <v>2634540</v>
      </c>
      <c r="F721" s="676">
        <v>10538159</v>
      </c>
    </row>
    <row r="722" spans="1:6" ht="15">
      <c r="A722" s="825"/>
      <c r="B722" s="827">
        <v>44317</v>
      </c>
      <c r="C722" s="828"/>
      <c r="D722" s="676">
        <f t="shared" si="47"/>
        <v>5696029</v>
      </c>
      <c r="E722" s="676">
        <v>1898676</v>
      </c>
      <c r="F722" s="676">
        <v>7594705</v>
      </c>
    </row>
    <row r="723" spans="1:6" ht="15">
      <c r="A723" s="825"/>
      <c r="B723" s="827">
        <v>44348</v>
      </c>
      <c r="C723" s="828"/>
      <c r="D723" s="676">
        <f t="shared" si="47"/>
        <v>5651492</v>
      </c>
      <c r="E723" s="676">
        <v>1883831</v>
      </c>
      <c r="F723" s="676">
        <v>7535323</v>
      </c>
    </row>
    <row r="724" spans="1:6" ht="15">
      <c r="A724" s="825"/>
      <c r="B724" s="827">
        <v>44378</v>
      </c>
      <c r="C724" s="828"/>
      <c r="D724" s="676">
        <f t="shared" si="47"/>
        <v>7858249</v>
      </c>
      <c r="E724" s="676">
        <v>2619417</v>
      </c>
      <c r="F724" s="676">
        <v>10477666</v>
      </c>
    </row>
    <row r="725" spans="1:6" ht="15">
      <c r="A725" s="825"/>
      <c r="B725" s="827">
        <v>44409</v>
      </c>
      <c r="C725" s="828"/>
      <c r="D725" s="676">
        <f t="shared" si="47"/>
        <v>9036196</v>
      </c>
      <c r="E725" s="676">
        <v>3012065</v>
      </c>
      <c r="F725" s="676">
        <v>12048261</v>
      </c>
    </row>
    <row r="726" spans="1:6" ht="15">
      <c r="A726" s="825"/>
      <c r="B726" s="827">
        <v>44440</v>
      </c>
      <c r="C726" s="828"/>
      <c r="D726" s="676">
        <f t="shared" si="47"/>
        <v>5141128</v>
      </c>
      <c r="E726" s="676">
        <v>1713709</v>
      </c>
      <c r="F726" s="676">
        <v>6854837</v>
      </c>
    </row>
    <row r="727" spans="1:6" ht="15">
      <c r="A727" s="825"/>
      <c r="B727" s="827">
        <v>44470</v>
      </c>
      <c r="C727" s="828"/>
      <c r="D727" s="676">
        <f t="shared" si="47"/>
        <v>5633629</v>
      </c>
      <c r="E727" s="676">
        <v>1877877</v>
      </c>
      <c r="F727" s="676">
        <v>7511506</v>
      </c>
    </row>
    <row r="728" spans="1:6" ht="15">
      <c r="A728" s="825"/>
      <c r="B728" s="827">
        <v>44501</v>
      </c>
      <c r="C728" s="828"/>
      <c r="D728" s="676">
        <f t="shared" si="47"/>
        <v>6004222</v>
      </c>
      <c r="E728" s="676">
        <v>2001407</v>
      </c>
      <c r="F728" s="676">
        <v>8005629</v>
      </c>
    </row>
    <row r="729" spans="1:6" ht="15">
      <c r="A729" s="825"/>
      <c r="B729" s="827">
        <v>44531</v>
      </c>
      <c r="C729" s="828"/>
      <c r="D729" s="676">
        <f t="shared" si="47"/>
        <v>7469010</v>
      </c>
      <c r="E729" s="676">
        <v>2489670</v>
      </c>
      <c r="F729" s="676">
        <v>9958680</v>
      </c>
    </row>
    <row r="730" spans="1:6" ht="15">
      <c r="A730" s="825"/>
      <c r="B730" s="827">
        <v>44562</v>
      </c>
      <c r="C730" s="828"/>
      <c r="D730" s="676">
        <f t="shared" si="47"/>
        <v>7524898</v>
      </c>
      <c r="E730" s="676">
        <v>2508300</v>
      </c>
      <c r="F730" s="676">
        <v>10033198</v>
      </c>
    </row>
    <row r="731" spans="1:6" ht="15">
      <c r="A731" s="825"/>
      <c r="B731" s="829">
        <v>44593</v>
      </c>
      <c r="C731" s="828"/>
      <c r="D731" s="676">
        <f t="shared" si="47"/>
        <v>6385581</v>
      </c>
      <c r="E731" s="676">
        <v>2128527</v>
      </c>
      <c r="F731" s="676">
        <v>8514108</v>
      </c>
    </row>
    <row r="732" spans="1:6" ht="15">
      <c r="A732" s="825"/>
      <c r="B732" s="827">
        <v>44621</v>
      </c>
      <c r="C732" s="826"/>
      <c r="D732" s="676">
        <f t="shared" si="47"/>
        <v>14512887</v>
      </c>
      <c r="E732" s="676">
        <v>4837629</v>
      </c>
      <c r="F732" s="676">
        <v>19350516</v>
      </c>
    </row>
    <row r="733" spans="1:6" ht="15">
      <c r="A733" s="825"/>
      <c r="B733" s="824" t="s">
        <v>457</v>
      </c>
      <c r="C733" s="823"/>
      <c r="D733" s="801">
        <f>SUM(D721:D732)</f>
        <v>88816940</v>
      </c>
      <c r="E733" s="801">
        <f>SUM(E721:E732)</f>
        <v>29605648</v>
      </c>
      <c r="F733" s="801">
        <f>SUM(F721:F732)</f>
        <v>118422588</v>
      </c>
    </row>
    <row r="734" spans="1:6" ht="15">
      <c r="A734" s="832">
        <f>+A720+1</f>
        <v>53</v>
      </c>
      <c r="B734" s="831" t="s">
        <v>1745</v>
      </c>
      <c r="C734" s="830" t="s">
        <v>119</v>
      </c>
      <c r="D734" s="801"/>
      <c r="E734" s="801"/>
      <c r="F734" s="801"/>
    </row>
    <row r="735" spans="1:6" ht="15">
      <c r="A735" s="825"/>
      <c r="B735" s="827">
        <v>44287</v>
      </c>
      <c r="C735" s="828"/>
      <c r="D735" s="676">
        <f t="shared" ref="D735:D746" si="48">+F735-E735</f>
        <v>728651</v>
      </c>
      <c r="E735" s="676">
        <v>242884</v>
      </c>
      <c r="F735" s="676">
        <v>971535</v>
      </c>
    </row>
    <row r="736" spans="1:6" ht="15">
      <c r="A736" s="825"/>
      <c r="B736" s="827">
        <v>44317</v>
      </c>
      <c r="C736" s="828"/>
      <c r="D736" s="676">
        <f t="shared" si="48"/>
        <v>420830</v>
      </c>
      <c r="E736" s="676">
        <v>140277</v>
      </c>
      <c r="F736" s="676">
        <v>561107</v>
      </c>
    </row>
    <row r="737" spans="1:6" ht="15">
      <c r="A737" s="825"/>
      <c r="B737" s="827">
        <v>44348</v>
      </c>
      <c r="C737" s="828"/>
      <c r="D737" s="676">
        <f t="shared" si="48"/>
        <v>460864</v>
      </c>
      <c r="E737" s="676">
        <v>153621</v>
      </c>
      <c r="F737" s="676">
        <v>614485</v>
      </c>
    </row>
    <row r="738" spans="1:6" ht="15">
      <c r="A738" s="825"/>
      <c r="B738" s="827">
        <v>44378</v>
      </c>
      <c r="C738" s="828"/>
      <c r="D738" s="676">
        <f t="shared" si="48"/>
        <v>410450</v>
      </c>
      <c r="E738" s="676">
        <v>136817</v>
      </c>
      <c r="F738" s="676">
        <v>547267</v>
      </c>
    </row>
    <row r="739" spans="1:6" ht="15">
      <c r="A739" s="825"/>
      <c r="B739" s="827">
        <v>44409</v>
      </c>
      <c r="C739" s="828"/>
      <c r="D739" s="676">
        <f t="shared" si="48"/>
        <v>475349</v>
      </c>
      <c r="E739" s="676">
        <v>158450</v>
      </c>
      <c r="F739" s="676">
        <v>633799</v>
      </c>
    </row>
    <row r="740" spans="1:6" ht="15">
      <c r="A740" s="825"/>
      <c r="B740" s="827">
        <v>44440</v>
      </c>
      <c r="C740" s="828"/>
      <c r="D740" s="676">
        <f t="shared" si="48"/>
        <v>450620</v>
      </c>
      <c r="E740" s="676">
        <v>150207</v>
      </c>
      <c r="F740" s="676">
        <v>600827</v>
      </c>
    </row>
    <row r="741" spans="1:6" ht="15">
      <c r="A741" s="825"/>
      <c r="B741" s="827">
        <v>44470</v>
      </c>
      <c r="C741" s="828"/>
      <c r="D741" s="676">
        <f t="shared" si="48"/>
        <v>516965</v>
      </c>
      <c r="E741" s="676">
        <v>172322</v>
      </c>
      <c r="F741" s="676">
        <v>689287</v>
      </c>
    </row>
    <row r="742" spans="1:6" ht="15">
      <c r="A742" s="825"/>
      <c r="B742" s="827">
        <v>44501</v>
      </c>
      <c r="C742" s="828"/>
      <c r="D742" s="676">
        <f t="shared" si="48"/>
        <v>440202</v>
      </c>
      <c r="E742" s="676">
        <v>146734</v>
      </c>
      <c r="F742" s="676">
        <v>586936</v>
      </c>
    </row>
    <row r="743" spans="1:6" ht="15">
      <c r="A743" s="825"/>
      <c r="B743" s="827">
        <v>44531</v>
      </c>
      <c r="C743" s="828"/>
      <c r="D743" s="676">
        <f t="shared" si="48"/>
        <v>1303020</v>
      </c>
      <c r="E743" s="676">
        <v>434340</v>
      </c>
      <c r="F743" s="676">
        <v>1737360</v>
      </c>
    </row>
    <row r="744" spans="1:6" ht="15">
      <c r="A744" s="825"/>
      <c r="B744" s="827">
        <v>44562</v>
      </c>
      <c r="C744" s="828"/>
      <c r="D744" s="676">
        <f t="shared" si="48"/>
        <v>1302199</v>
      </c>
      <c r="E744" s="676">
        <v>434066</v>
      </c>
      <c r="F744" s="676">
        <v>1736265</v>
      </c>
    </row>
    <row r="745" spans="1:6" ht="15">
      <c r="A745" s="825"/>
      <c r="B745" s="829">
        <v>44593</v>
      </c>
      <c r="C745" s="828"/>
      <c r="D745" s="676">
        <f t="shared" si="48"/>
        <v>979697</v>
      </c>
      <c r="E745" s="676">
        <v>326566</v>
      </c>
      <c r="F745" s="676">
        <v>1306263</v>
      </c>
    </row>
    <row r="746" spans="1:6" ht="15">
      <c r="A746" s="825"/>
      <c r="B746" s="827">
        <v>44621</v>
      </c>
      <c r="C746" s="826"/>
      <c r="D746" s="676">
        <f t="shared" si="48"/>
        <v>1028224</v>
      </c>
      <c r="E746" s="676">
        <v>342741</v>
      </c>
      <c r="F746" s="676">
        <v>1370965</v>
      </c>
    </row>
    <row r="747" spans="1:6" ht="15">
      <c r="A747" s="825"/>
      <c r="B747" s="824" t="s">
        <v>457</v>
      </c>
      <c r="C747" s="823"/>
      <c r="D747" s="801">
        <f>SUM(D735:D746)</f>
        <v>8517071</v>
      </c>
      <c r="E747" s="801">
        <f>SUM(E735:E746)</f>
        <v>2839025</v>
      </c>
      <c r="F747" s="801">
        <f>SUM(F735:F746)</f>
        <v>11356096</v>
      </c>
    </row>
    <row r="748" spans="1:6" ht="15">
      <c r="A748" s="832">
        <f>+A734+1</f>
        <v>54</v>
      </c>
      <c r="B748" s="831" t="s">
        <v>1885</v>
      </c>
      <c r="C748" s="830" t="s">
        <v>119</v>
      </c>
      <c r="D748" s="801"/>
      <c r="E748" s="801"/>
      <c r="F748" s="801"/>
    </row>
    <row r="749" spans="1:6" ht="15">
      <c r="A749" s="825"/>
      <c r="B749" s="827">
        <v>44287</v>
      </c>
      <c r="C749" s="828"/>
      <c r="D749" s="676">
        <f t="shared" ref="D749:D760" si="49">+F749-E749</f>
        <v>1981600</v>
      </c>
      <c r="E749" s="676">
        <v>725000</v>
      </c>
      <c r="F749" s="676">
        <v>2706600</v>
      </c>
    </row>
    <row r="750" spans="1:6" ht="15">
      <c r="A750" s="825"/>
      <c r="B750" s="827">
        <v>44317</v>
      </c>
      <c r="C750" s="828"/>
      <c r="D750" s="676">
        <f t="shared" si="49"/>
        <v>728600</v>
      </c>
      <c r="E750" s="676">
        <v>260800</v>
      </c>
      <c r="F750" s="676">
        <v>989400</v>
      </c>
    </row>
    <row r="751" spans="1:6" ht="15">
      <c r="A751" s="825"/>
      <c r="B751" s="827">
        <v>44348</v>
      </c>
      <c r="C751" s="828"/>
      <c r="D751" s="676">
        <f t="shared" si="49"/>
        <v>1404000</v>
      </c>
      <c r="E751" s="676">
        <v>472200</v>
      </c>
      <c r="F751" s="676">
        <v>1876200</v>
      </c>
    </row>
    <row r="752" spans="1:6" ht="15">
      <c r="A752" s="825"/>
      <c r="B752" s="827">
        <v>44378</v>
      </c>
      <c r="C752" s="828"/>
      <c r="D752" s="676">
        <f t="shared" si="49"/>
        <v>1318200</v>
      </c>
      <c r="E752" s="676">
        <v>441200</v>
      </c>
      <c r="F752" s="676">
        <v>1759400</v>
      </c>
    </row>
    <row r="753" spans="1:6" ht="15">
      <c r="A753" s="825"/>
      <c r="B753" s="827">
        <v>44409</v>
      </c>
      <c r="C753" s="828"/>
      <c r="D753" s="676">
        <f t="shared" si="49"/>
        <v>1376075</v>
      </c>
      <c r="E753" s="676">
        <v>524000</v>
      </c>
      <c r="F753" s="676">
        <v>1900075</v>
      </c>
    </row>
    <row r="754" spans="1:6" ht="15">
      <c r="A754" s="825"/>
      <c r="B754" s="827">
        <v>44440</v>
      </c>
      <c r="C754" s="828"/>
      <c r="D754" s="676">
        <f t="shared" si="49"/>
        <v>1786200</v>
      </c>
      <c r="E754" s="676">
        <v>723600</v>
      </c>
      <c r="F754" s="676">
        <v>2509800</v>
      </c>
    </row>
    <row r="755" spans="1:6" ht="15">
      <c r="A755" s="825"/>
      <c r="B755" s="827">
        <v>44470</v>
      </c>
      <c r="C755" s="828"/>
      <c r="D755" s="676">
        <f t="shared" si="49"/>
        <v>2056000</v>
      </c>
      <c r="E755" s="676">
        <v>1006800</v>
      </c>
      <c r="F755" s="676">
        <v>3062800</v>
      </c>
    </row>
    <row r="756" spans="1:6" ht="15">
      <c r="A756" s="825"/>
      <c r="B756" s="827">
        <v>44501</v>
      </c>
      <c r="C756" s="828"/>
      <c r="D756" s="676">
        <f t="shared" si="49"/>
        <v>1288612</v>
      </c>
      <c r="E756" s="676">
        <v>1015400</v>
      </c>
      <c r="F756" s="676">
        <v>2304012</v>
      </c>
    </row>
    <row r="757" spans="1:6" ht="15">
      <c r="A757" s="825"/>
      <c r="B757" s="827">
        <v>44531</v>
      </c>
      <c r="C757" s="828"/>
      <c r="D757" s="676">
        <f t="shared" si="49"/>
        <v>1537280</v>
      </c>
      <c r="E757" s="676">
        <v>1156600</v>
      </c>
      <c r="F757" s="676">
        <v>2693880</v>
      </c>
    </row>
    <row r="758" spans="1:6" ht="15">
      <c r="A758" s="825"/>
      <c r="B758" s="827">
        <v>44562</v>
      </c>
      <c r="C758" s="828"/>
      <c r="D758" s="676">
        <f t="shared" si="49"/>
        <v>1449668</v>
      </c>
      <c r="E758" s="676">
        <v>1263800</v>
      </c>
      <c r="F758" s="676">
        <v>2713468</v>
      </c>
    </row>
    <row r="759" spans="1:6" ht="15">
      <c r="A759" s="825"/>
      <c r="B759" s="829">
        <v>44593</v>
      </c>
      <c r="C759" s="828"/>
      <c r="D759" s="676">
        <f t="shared" si="49"/>
        <v>1617018</v>
      </c>
      <c r="E759" s="676">
        <v>1083400</v>
      </c>
      <c r="F759" s="676">
        <v>2700418</v>
      </c>
    </row>
    <row r="760" spans="1:6" ht="15">
      <c r="A760" s="825"/>
      <c r="B760" s="827">
        <v>44621</v>
      </c>
      <c r="C760" s="826"/>
      <c r="D760" s="676">
        <f t="shared" si="49"/>
        <v>2285575</v>
      </c>
      <c r="E760" s="676">
        <v>1195600</v>
      </c>
      <c r="F760" s="676">
        <v>3481175</v>
      </c>
    </row>
    <row r="761" spans="1:6" ht="15">
      <c r="A761" s="825"/>
      <c r="B761" s="824" t="s">
        <v>457</v>
      </c>
      <c r="C761" s="823"/>
      <c r="D761" s="801">
        <f>SUM(D749:D760)</f>
        <v>18828828</v>
      </c>
      <c r="E761" s="801">
        <f>SUM(E749:E760)</f>
        <v>9868400</v>
      </c>
      <c r="F761" s="801">
        <f>SUM(F749:F760)</f>
        <v>28697228</v>
      </c>
    </row>
    <row r="762" spans="1:6" ht="15">
      <c r="A762" s="832">
        <f>+A748+1</f>
        <v>55</v>
      </c>
      <c r="B762" s="831" t="s">
        <v>966</v>
      </c>
      <c r="C762" s="830" t="s">
        <v>119</v>
      </c>
      <c r="D762" s="801"/>
      <c r="E762" s="801"/>
      <c r="F762" s="801"/>
    </row>
    <row r="763" spans="1:6" ht="15">
      <c r="A763" s="825"/>
      <c r="B763" s="827">
        <v>44287</v>
      </c>
      <c r="C763" s="828"/>
      <c r="D763" s="676">
        <f t="shared" ref="D763:D774" si="50">+F763-E763</f>
        <v>161700</v>
      </c>
      <c r="E763" s="676">
        <v>32100</v>
      </c>
      <c r="F763" s="676">
        <v>193800</v>
      </c>
    </row>
    <row r="764" spans="1:6" ht="15">
      <c r="A764" s="825"/>
      <c r="B764" s="827">
        <v>44317</v>
      </c>
      <c r="C764" s="828"/>
      <c r="D764" s="676">
        <f t="shared" si="50"/>
        <v>920700</v>
      </c>
      <c r="E764" s="676">
        <v>311700</v>
      </c>
      <c r="F764" s="676">
        <v>1232400</v>
      </c>
    </row>
    <row r="765" spans="1:6" ht="15">
      <c r="A765" s="825"/>
      <c r="B765" s="827">
        <v>44348</v>
      </c>
      <c r="C765" s="828"/>
      <c r="D765" s="676">
        <f t="shared" si="50"/>
        <v>2949600</v>
      </c>
      <c r="E765" s="676">
        <v>980400</v>
      </c>
      <c r="F765" s="676">
        <v>3930000</v>
      </c>
    </row>
    <row r="766" spans="1:6" ht="15">
      <c r="A766" s="825"/>
      <c r="B766" s="827">
        <v>44378</v>
      </c>
      <c r="C766" s="828"/>
      <c r="D766" s="676">
        <f t="shared" si="50"/>
        <v>3745800</v>
      </c>
      <c r="E766" s="676">
        <v>1136400</v>
      </c>
      <c r="F766" s="676">
        <v>4882200</v>
      </c>
    </row>
    <row r="767" spans="1:6" ht="15">
      <c r="A767" s="825"/>
      <c r="B767" s="827">
        <v>44409</v>
      </c>
      <c r="C767" s="828"/>
      <c r="D767" s="676">
        <f t="shared" si="50"/>
        <v>4266616</v>
      </c>
      <c r="E767" s="676">
        <v>1496400</v>
      </c>
      <c r="F767" s="676">
        <v>5763016</v>
      </c>
    </row>
    <row r="768" spans="1:6" ht="15">
      <c r="A768" s="825"/>
      <c r="B768" s="827">
        <v>44440</v>
      </c>
      <c r="C768" s="828"/>
      <c r="D768" s="676">
        <f t="shared" si="50"/>
        <v>5451800</v>
      </c>
      <c r="E768" s="676">
        <v>2042700</v>
      </c>
      <c r="F768" s="676">
        <v>7494500</v>
      </c>
    </row>
    <row r="769" spans="1:6" ht="15">
      <c r="A769" s="825"/>
      <c r="B769" s="827">
        <v>44470</v>
      </c>
      <c r="C769" s="828"/>
      <c r="D769" s="676">
        <f t="shared" si="50"/>
        <v>2789700</v>
      </c>
      <c r="E769" s="676">
        <v>1381500</v>
      </c>
      <c r="F769" s="676">
        <v>4171200</v>
      </c>
    </row>
    <row r="770" spans="1:6" ht="15">
      <c r="A770" s="825"/>
      <c r="B770" s="827">
        <v>44501</v>
      </c>
      <c r="C770" s="828"/>
      <c r="D770" s="676">
        <f t="shared" si="50"/>
        <v>4802368</v>
      </c>
      <c r="E770" s="676">
        <v>2681100</v>
      </c>
      <c r="F770" s="676">
        <v>7483468</v>
      </c>
    </row>
    <row r="771" spans="1:6" ht="15">
      <c r="A771" s="825"/>
      <c r="B771" s="827">
        <v>44531</v>
      </c>
      <c r="C771" s="828"/>
      <c r="D771" s="676">
        <f t="shared" si="50"/>
        <v>3133074</v>
      </c>
      <c r="E771" s="676">
        <v>1844400</v>
      </c>
      <c r="F771" s="676">
        <v>4977474</v>
      </c>
    </row>
    <row r="772" spans="1:6" ht="15">
      <c r="A772" s="825"/>
      <c r="B772" s="827">
        <v>44562</v>
      </c>
      <c r="C772" s="828"/>
      <c r="D772" s="676">
        <f t="shared" si="50"/>
        <v>5057336</v>
      </c>
      <c r="E772" s="676">
        <v>2585700</v>
      </c>
      <c r="F772" s="676">
        <v>7643036</v>
      </c>
    </row>
    <row r="773" spans="1:6" ht="15">
      <c r="A773" s="825"/>
      <c r="B773" s="829">
        <v>44593</v>
      </c>
      <c r="C773" s="828"/>
      <c r="D773" s="676">
        <f t="shared" si="50"/>
        <v>2824922</v>
      </c>
      <c r="E773" s="676">
        <v>2800800</v>
      </c>
      <c r="F773" s="676">
        <v>5625722</v>
      </c>
    </row>
    <row r="774" spans="1:6" ht="15">
      <c r="A774" s="825"/>
      <c r="B774" s="827">
        <v>44621</v>
      </c>
      <c r="C774" s="826"/>
      <c r="D774" s="676">
        <f t="shared" si="50"/>
        <v>4314400</v>
      </c>
      <c r="E774" s="676">
        <v>2478900</v>
      </c>
      <c r="F774" s="676">
        <v>6793300</v>
      </c>
    </row>
    <row r="775" spans="1:6" ht="15">
      <c r="A775" s="825"/>
      <c r="B775" s="824" t="s">
        <v>457</v>
      </c>
      <c r="C775" s="823"/>
      <c r="D775" s="801">
        <f>SUM(D763:D774)</f>
        <v>40418016</v>
      </c>
      <c r="E775" s="801">
        <f>SUM(E763:E774)</f>
        <v>19772100</v>
      </c>
      <c r="F775" s="801">
        <f>SUM(F763:F774)</f>
        <v>60190116</v>
      </c>
    </row>
    <row r="776" spans="1:6" ht="15">
      <c r="A776" s="832">
        <f>+A762+1</f>
        <v>56</v>
      </c>
      <c r="B776" s="831" t="s">
        <v>1277</v>
      </c>
      <c r="C776" s="830" t="s">
        <v>55</v>
      </c>
      <c r="D776" s="801"/>
      <c r="E776" s="801"/>
      <c r="F776" s="801"/>
    </row>
    <row r="777" spans="1:6" ht="15">
      <c r="A777" s="825"/>
      <c r="B777" s="827">
        <v>44287</v>
      </c>
      <c r="C777" s="828"/>
      <c r="D777" s="676">
        <f t="shared" ref="D777:D788" si="51">+F777-E777</f>
        <v>410418</v>
      </c>
      <c r="E777" s="676">
        <v>130374</v>
      </c>
      <c r="F777" s="676">
        <v>540792</v>
      </c>
    </row>
    <row r="778" spans="1:6" ht="15">
      <c r="A778" s="825"/>
      <c r="B778" s="827">
        <v>44317</v>
      </c>
      <c r="C778" s="828"/>
      <c r="D778" s="676">
        <f t="shared" si="51"/>
        <v>224280</v>
      </c>
      <c r="E778" s="676">
        <v>66582</v>
      </c>
      <c r="F778" s="676">
        <v>290862</v>
      </c>
    </row>
    <row r="779" spans="1:6" ht="15">
      <c r="A779" s="825"/>
      <c r="B779" s="827">
        <v>44348</v>
      </c>
      <c r="C779" s="828"/>
      <c r="D779" s="676">
        <f t="shared" si="51"/>
        <v>325008</v>
      </c>
      <c r="E779" s="676">
        <v>100314</v>
      </c>
      <c r="F779" s="676">
        <v>425322</v>
      </c>
    </row>
    <row r="780" spans="1:6" ht="15">
      <c r="A780" s="825"/>
      <c r="B780" s="827">
        <v>44378</v>
      </c>
      <c r="C780" s="828"/>
      <c r="D780" s="676">
        <f t="shared" si="51"/>
        <v>359599</v>
      </c>
      <c r="E780" s="676">
        <v>119867</v>
      </c>
      <c r="F780" s="676">
        <v>479466</v>
      </c>
    </row>
    <row r="781" spans="1:6" ht="15">
      <c r="A781" s="825"/>
      <c r="B781" s="827">
        <v>44409</v>
      </c>
      <c r="C781" s="828"/>
      <c r="D781" s="676">
        <f t="shared" si="51"/>
        <v>281299</v>
      </c>
      <c r="E781" s="676">
        <v>93767</v>
      </c>
      <c r="F781" s="676">
        <v>375066</v>
      </c>
    </row>
    <row r="782" spans="1:6" ht="15">
      <c r="A782" s="825"/>
      <c r="B782" s="827">
        <v>44440</v>
      </c>
      <c r="C782" s="828"/>
      <c r="D782" s="676">
        <f t="shared" si="51"/>
        <v>414247</v>
      </c>
      <c r="E782" s="676">
        <v>138083</v>
      </c>
      <c r="F782" s="676">
        <v>552330</v>
      </c>
    </row>
    <row r="783" spans="1:6" ht="15">
      <c r="A783" s="825"/>
      <c r="B783" s="827">
        <v>44470</v>
      </c>
      <c r="C783" s="828"/>
      <c r="D783" s="676">
        <f t="shared" si="51"/>
        <v>311546</v>
      </c>
      <c r="E783" s="676">
        <v>103849</v>
      </c>
      <c r="F783" s="676">
        <v>415395</v>
      </c>
    </row>
    <row r="784" spans="1:6" ht="15">
      <c r="A784" s="825"/>
      <c r="B784" s="827">
        <v>44501</v>
      </c>
      <c r="C784" s="828"/>
      <c r="D784" s="676">
        <f t="shared" si="51"/>
        <v>388543</v>
      </c>
      <c r="E784" s="676">
        <v>129515</v>
      </c>
      <c r="F784" s="676">
        <v>518058</v>
      </c>
    </row>
    <row r="785" spans="1:6" ht="15">
      <c r="A785" s="825"/>
      <c r="B785" s="827">
        <v>44531</v>
      </c>
      <c r="C785" s="828"/>
      <c r="D785" s="676">
        <f t="shared" si="51"/>
        <v>394220</v>
      </c>
      <c r="E785" s="676">
        <v>131407</v>
      </c>
      <c r="F785" s="676">
        <v>525627</v>
      </c>
    </row>
    <row r="786" spans="1:6" ht="15">
      <c r="A786" s="825"/>
      <c r="B786" s="827">
        <v>44562</v>
      </c>
      <c r="C786" s="828"/>
      <c r="D786" s="676">
        <f t="shared" si="51"/>
        <v>306976</v>
      </c>
      <c r="E786" s="676">
        <v>102326</v>
      </c>
      <c r="F786" s="676">
        <v>409302</v>
      </c>
    </row>
    <row r="787" spans="1:6" ht="15">
      <c r="A787" s="825"/>
      <c r="B787" s="829">
        <v>44593</v>
      </c>
      <c r="C787" s="828"/>
      <c r="D787" s="676">
        <f t="shared" si="51"/>
        <v>312052</v>
      </c>
      <c r="E787" s="676">
        <v>104018</v>
      </c>
      <c r="F787" s="676">
        <v>416070</v>
      </c>
    </row>
    <row r="788" spans="1:6" ht="15">
      <c r="A788" s="825"/>
      <c r="B788" s="827">
        <v>44621</v>
      </c>
      <c r="C788" s="826"/>
      <c r="D788" s="676">
        <f t="shared" si="51"/>
        <v>332802</v>
      </c>
      <c r="E788" s="676">
        <v>110934</v>
      </c>
      <c r="F788" s="676">
        <v>443736</v>
      </c>
    </row>
    <row r="789" spans="1:6" ht="15">
      <c r="A789" s="825"/>
      <c r="B789" s="824" t="s">
        <v>457</v>
      </c>
      <c r="C789" s="823"/>
      <c r="D789" s="801">
        <f>SUM(D777:D788)</f>
        <v>4060990</v>
      </c>
      <c r="E789" s="801">
        <f>SUM(E777:E788)</f>
        <v>1331036</v>
      </c>
      <c r="F789" s="801">
        <f>SUM(F777:F788)</f>
        <v>5392026</v>
      </c>
    </row>
    <row r="790" spans="1:6" ht="15">
      <c r="A790" s="832">
        <f>+A776+1</f>
        <v>57</v>
      </c>
      <c r="B790" s="831" t="s">
        <v>2205</v>
      </c>
      <c r="C790" s="830" t="s">
        <v>55</v>
      </c>
      <c r="D790" s="801"/>
      <c r="E790" s="801"/>
      <c r="F790" s="801"/>
    </row>
    <row r="791" spans="1:6" ht="15">
      <c r="A791" s="825"/>
      <c r="B791" s="827">
        <v>44287</v>
      </c>
      <c r="C791" s="828"/>
      <c r="D791" s="676">
        <f t="shared" ref="D791:D802" si="52">+F791-E791</f>
        <v>376770</v>
      </c>
      <c r="E791" s="676">
        <v>126780</v>
      </c>
      <c r="F791" s="676">
        <v>503550</v>
      </c>
    </row>
    <row r="792" spans="1:6" ht="15">
      <c r="A792" s="825"/>
      <c r="B792" s="827">
        <v>44317</v>
      </c>
      <c r="C792" s="828"/>
      <c r="D792" s="676">
        <f t="shared" si="52"/>
        <v>230530</v>
      </c>
      <c r="E792" s="676">
        <v>76540</v>
      </c>
      <c r="F792" s="676">
        <v>307070</v>
      </c>
    </row>
    <row r="793" spans="1:6" ht="15">
      <c r="A793" s="825"/>
      <c r="B793" s="827">
        <v>44348</v>
      </c>
      <c r="C793" s="828"/>
      <c r="D793" s="676">
        <f t="shared" si="52"/>
        <v>166500</v>
      </c>
      <c r="E793" s="676">
        <v>54630</v>
      </c>
      <c r="F793" s="676">
        <v>221130</v>
      </c>
    </row>
    <row r="794" spans="1:6" ht="15">
      <c r="A794" s="825"/>
      <c r="B794" s="827">
        <v>44378</v>
      </c>
      <c r="C794" s="828"/>
      <c r="D794" s="676">
        <f t="shared" si="52"/>
        <v>273180</v>
      </c>
      <c r="E794" s="676">
        <v>90330</v>
      </c>
      <c r="F794" s="676">
        <v>363510</v>
      </c>
    </row>
    <row r="795" spans="1:6" ht="15">
      <c r="A795" s="825"/>
      <c r="B795" s="827">
        <v>44409</v>
      </c>
      <c r="C795" s="828"/>
      <c r="D795" s="676">
        <f t="shared" si="52"/>
        <v>148560</v>
      </c>
      <c r="E795" s="676">
        <v>47715</v>
      </c>
      <c r="F795" s="676">
        <v>196275</v>
      </c>
    </row>
    <row r="796" spans="1:6" ht="15">
      <c r="A796" s="825"/>
      <c r="B796" s="827">
        <v>44440</v>
      </c>
      <c r="C796" s="828"/>
      <c r="D796" s="676">
        <f t="shared" si="52"/>
        <v>172170</v>
      </c>
      <c r="E796" s="676">
        <v>57255</v>
      </c>
      <c r="F796" s="676">
        <v>229425</v>
      </c>
    </row>
    <row r="797" spans="1:6" ht="15">
      <c r="A797" s="825"/>
      <c r="B797" s="827">
        <v>44470</v>
      </c>
      <c r="C797" s="828"/>
      <c r="D797" s="676">
        <f t="shared" si="52"/>
        <v>195090</v>
      </c>
      <c r="E797" s="676">
        <v>64230</v>
      </c>
      <c r="F797" s="676">
        <v>259320</v>
      </c>
    </row>
    <row r="798" spans="1:6" ht="15">
      <c r="A798" s="825"/>
      <c r="B798" s="827">
        <v>44501</v>
      </c>
      <c r="C798" s="828"/>
      <c r="D798" s="676">
        <f t="shared" si="52"/>
        <v>214350</v>
      </c>
      <c r="E798" s="676">
        <v>69630</v>
      </c>
      <c r="F798" s="676">
        <v>283980</v>
      </c>
    </row>
    <row r="799" spans="1:6" ht="15">
      <c r="A799" s="825"/>
      <c r="B799" s="827">
        <v>44531</v>
      </c>
      <c r="C799" s="828"/>
      <c r="D799" s="676">
        <f t="shared" si="52"/>
        <v>286200</v>
      </c>
      <c r="E799" s="676">
        <v>95520</v>
      </c>
      <c r="F799" s="676">
        <v>381720</v>
      </c>
    </row>
    <row r="800" spans="1:6" ht="15">
      <c r="A800" s="825"/>
      <c r="B800" s="827">
        <v>44562</v>
      </c>
      <c r="C800" s="828"/>
      <c r="D800" s="676">
        <f t="shared" si="52"/>
        <v>273600</v>
      </c>
      <c r="E800" s="676">
        <v>96000</v>
      </c>
      <c r="F800" s="676">
        <v>369600</v>
      </c>
    </row>
    <row r="801" spans="1:6" ht="15">
      <c r="A801" s="825"/>
      <c r="B801" s="829">
        <v>44593</v>
      </c>
      <c r="C801" s="828"/>
      <c r="D801" s="676">
        <f t="shared" si="52"/>
        <v>262095</v>
      </c>
      <c r="E801" s="676">
        <v>91140</v>
      </c>
      <c r="F801" s="676">
        <v>353235</v>
      </c>
    </row>
    <row r="802" spans="1:6" ht="15">
      <c r="A802" s="825"/>
      <c r="B802" s="827">
        <v>44621</v>
      </c>
      <c r="C802" s="826"/>
      <c r="D802" s="676">
        <f t="shared" si="52"/>
        <v>296160</v>
      </c>
      <c r="E802" s="676">
        <v>99315</v>
      </c>
      <c r="F802" s="676">
        <v>395475</v>
      </c>
    </row>
    <row r="803" spans="1:6" ht="15">
      <c r="A803" s="825"/>
      <c r="B803" s="824" t="s">
        <v>457</v>
      </c>
      <c r="C803" s="823"/>
      <c r="D803" s="801">
        <f>SUM(D791:D802)</f>
        <v>2895205</v>
      </c>
      <c r="E803" s="801">
        <f>SUM(E791:E802)</f>
        <v>969085</v>
      </c>
      <c r="F803" s="801">
        <f>SUM(F791:F802)</f>
        <v>3864290</v>
      </c>
    </row>
    <row r="804" spans="1:6" ht="15">
      <c r="A804" s="832">
        <f>+A790+1</f>
        <v>58</v>
      </c>
      <c r="B804" s="831" t="s">
        <v>2194</v>
      </c>
      <c r="C804" s="830" t="s">
        <v>119</v>
      </c>
      <c r="D804" s="801"/>
      <c r="E804" s="801"/>
      <c r="F804" s="801"/>
    </row>
    <row r="805" spans="1:6" ht="15">
      <c r="A805" s="825"/>
      <c r="B805" s="827">
        <v>44287</v>
      </c>
      <c r="C805" s="828"/>
      <c r="D805" s="676"/>
      <c r="E805" s="676"/>
      <c r="F805" s="676"/>
    </row>
    <row r="806" spans="1:6" ht="15">
      <c r="A806" s="825"/>
      <c r="B806" s="827">
        <v>44317</v>
      </c>
      <c r="C806" s="828"/>
      <c r="D806" s="676"/>
      <c r="E806" s="676"/>
      <c r="F806" s="676"/>
    </row>
    <row r="807" spans="1:6" ht="15">
      <c r="A807" s="825"/>
      <c r="B807" s="827">
        <v>44348</v>
      </c>
      <c r="C807" s="828"/>
      <c r="D807" s="676"/>
      <c r="E807" s="676"/>
      <c r="F807" s="676"/>
    </row>
    <row r="808" spans="1:6" ht="15">
      <c r="A808" s="825"/>
      <c r="B808" s="827">
        <v>44378</v>
      </c>
      <c r="C808" s="828"/>
      <c r="D808" s="676"/>
      <c r="E808" s="676"/>
      <c r="F808" s="676"/>
    </row>
    <row r="809" spans="1:6" ht="15">
      <c r="A809" s="825"/>
      <c r="B809" s="827">
        <v>44409</v>
      </c>
      <c r="C809" s="828"/>
      <c r="D809" s="676"/>
      <c r="E809" s="676"/>
      <c r="F809" s="676"/>
    </row>
    <row r="810" spans="1:6" ht="15">
      <c r="A810" s="825"/>
      <c r="B810" s="827">
        <v>44440</v>
      </c>
      <c r="C810" s="828"/>
      <c r="D810" s="676"/>
      <c r="E810" s="676"/>
      <c r="F810" s="676"/>
    </row>
    <row r="811" spans="1:6" ht="15">
      <c r="A811" s="825"/>
      <c r="B811" s="827">
        <v>44470</v>
      </c>
      <c r="C811" s="828"/>
      <c r="D811" s="676"/>
      <c r="E811" s="676"/>
      <c r="F811" s="676"/>
    </row>
    <row r="812" spans="1:6" ht="15">
      <c r="A812" s="825"/>
      <c r="B812" s="827">
        <v>44501</v>
      </c>
      <c r="C812" s="828"/>
      <c r="D812" s="676"/>
      <c r="E812" s="676"/>
      <c r="F812" s="676"/>
    </row>
    <row r="813" spans="1:6" ht="15">
      <c r="A813" s="825"/>
      <c r="B813" s="827">
        <v>44531</v>
      </c>
      <c r="C813" s="828"/>
      <c r="D813" s="676">
        <f>+F813-E813</f>
        <v>111300</v>
      </c>
      <c r="E813" s="676">
        <v>66900</v>
      </c>
      <c r="F813" s="676">
        <v>178200</v>
      </c>
    </row>
    <row r="814" spans="1:6" ht="15">
      <c r="A814" s="825"/>
      <c r="B814" s="827">
        <v>44562</v>
      </c>
      <c r="C814" s="828"/>
      <c r="D814" s="676">
        <f>+F814-E814</f>
        <v>488100</v>
      </c>
      <c r="E814" s="676">
        <v>263100</v>
      </c>
      <c r="F814" s="676">
        <v>751200</v>
      </c>
    </row>
    <row r="815" spans="1:6" ht="15">
      <c r="A815" s="825"/>
      <c r="B815" s="829">
        <v>44593</v>
      </c>
      <c r="C815" s="828"/>
      <c r="D815" s="676">
        <f>+F815-E815</f>
        <v>425400</v>
      </c>
      <c r="E815" s="676">
        <v>214500</v>
      </c>
      <c r="F815" s="676">
        <v>639900</v>
      </c>
    </row>
    <row r="816" spans="1:6" ht="15">
      <c r="A816" s="825"/>
      <c r="B816" s="827">
        <v>44621</v>
      </c>
      <c r="C816" s="826"/>
      <c r="D816" s="676">
        <f>+F816-E816</f>
        <v>366300</v>
      </c>
      <c r="E816" s="676">
        <v>231900</v>
      </c>
      <c r="F816" s="676">
        <v>598200</v>
      </c>
    </row>
    <row r="817" spans="1:6" ht="15">
      <c r="A817" s="825"/>
      <c r="B817" s="824" t="s">
        <v>457</v>
      </c>
      <c r="C817" s="823"/>
      <c r="D817" s="801">
        <f>SUM(D805:D816)</f>
        <v>1391100</v>
      </c>
      <c r="E817" s="801">
        <f>SUM(E805:E816)</f>
        <v>776400</v>
      </c>
      <c r="F817" s="801">
        <f>SUM(F805:F816)</f>
        <v>2167500</v>
      </c>
    </row>
    <row r="818" spans="1:6" ht="15">
      <c r="A818" s="832">
        <f>+A804+1</f>
        <v>59</v>
      </c>
      <c r="B818" s="831" t="s">
        <v>2215</v>
      </c>
      <c r="C818" s="830" t="s">
        <v>55</v>
      </c>
      <c r="D818" s="801"/>
      <c r="E818" s="801"/>
      <c r="F818" s="801"/>
    </row>
    <row r="819" spans="1:6" ht="15">
      <c r="A819" s="825"/>
      <c r="B819" s="827">
        <v>44287</v>
      </c>
      <c r="C819" s="828"/>
      <c r="D819" s="676"/>
      <c r="E819" s="676"/>
      <c r="F819" s="676"/>
    </row>
    <row r="820" spans="1:6" ht="15">
      <c r="A820" s="825"/>
      <c r="B820" s="827">
        <v>44317</v>
      </c>
      <c r="C820" s="828"/>
      <c r="D820" s="676"/>
      <c r="E820" s="676"/>
      <c r="F820" s="676"/>
    </row>
    <row r="821" spans="1:6" ht="15">
      <c r="A821" s="825"/>
      <c r="B821" s="827">
        <v>44348</v>
      </c>
      <c r="C821" s="828"/>
      <c r="D821" s="676"/>
      <c r="E821" s="676"/>
      <c r="F821" s="676"/>
    </row>
    <row r="822" spans="1:6" ht="15">
      <c r="A822" s="825"/>
      <c r="B822" s="827">
        <v>44378</v>
      </c>
      <c r="C822" s="828"/>
      <c r="D822" s="676"/>
      <c r="E822" s="676"/>
      <c r="F822" s="676"/>
    </row>
    <row r="823" spans="1:6" ht="15">
      <c r="A823" s="825"/>
      <c r="B823" s="827">
        <v>44409</v>
      </c>
      <c r="C823" s="828"/>
      <c r="D823" s="676"/>
      <c r="E823" s="676"/>
      <c r="F823" s="676"/>
    </row>
    <row r="824" spans="1:6" ht="15">
      <c r="A824" s="825"/>
      <c r="B824" s="827">
        <v>44440</v>
      </c>
      <c r="C824" s="828"/>
      <c r="D824" s="676"/>
      <c r="E824" s="676"/>
      <c r="F824" s="676"/>
    </row>
    <row r="825" spans="1:6" ht="15">
      <c r="A825" s="825"/>
      <c r="B825" s="827">
        <v>44470</v>
      </c>
      <c r="C825" s="828"/>
      <c r="D825" s="676"/>
      <c r="E825" s="676"/>
      <c r="F825" s="676"/>
    </row>
    <row r="826" spans="1:6" ht="15">
      <c r="A826" s="825"/>
      <c r="B826" s="827">
        <v>44501</v>
      </c>
      <c r="C826" s="828"/>
      <c r="D826" s="676"/>
      <c r="E826" s="676"/>
      <c r="F826" s="676"/>
    </row>
    <row r="827" spans="1:6" ht="15">
      <c r="A827" s="825"/>
      <c r="B827" s="827">
        <v>44531</v>
      </c>
      <c r="C827" s="828"/>
      <c r="D827" s="676"/>
      <c r="E827" s="676"/>
      <c r="F827" s="676"/>
    </row>
    <row r="828" spans="1:6" ht="15">
      <c r="A828" s="825"/>
      <c r="B828" s="827">
        <v>44562</v>
      </c>
      <c r="C828" s="828"/>
      <c r="D828" s="676"/>
      <c r="E828" s="676"/>
      <c r="F828" s="676"/>
    </row>
    <row r="829" spans="1:6" ht="15">
      <c r="A829" s="825"/>
      <c r="B829" s="829">
        <v>44593</v>
      </c>
      <c r="C829" s="828"/>
      <c r="D829" s="676"/>
      <c r="E829" s="676"/>
      <c r="F829" s="676"/>
    </row>
    <row r="830" spans="1:6" ht="15">
      <c r="A830" s="825"/>
      <c r="B830" s="827">
        <v>44621</v>
      </c>
      <c r="C830" s="826"/>
      <c r="D830" s="676">
        <f>+F830-E830</f>
        <v>71415</v>
      </c>
      <c r="E830" s="676">
        <v>25266</v>
      </c>
      <c r="F830" s="676">
        <v>96681</v>
      </c>
    </row>
    <row r="831" spans="1:6" ht="15">
      <c r="A831" s="825"/>
      <c r="B831" s="824" t="s">
        <v>457</v>
      </c>
      <c r="C831" s="823"/>
      <c r="D831" s="801">
        <f>SUM(D819:D830)</f>
        <v>71415</v>
      </c>
      <c r="E831" s="801">
        <f>SUM(E819:E830)</f>
        <v>25266</v>
      </c>
      <c r="F831" s="801">
        <f>SUM(F819:F830)</f>
        <v>96681</v>
      </c>
    </row>
    <row r="832" spans="1:6" ht="15">
      <c r="A832" s="832">
        <f>+A818+1</f>
        <v>60</v>
      </c>
      <c r="B832" s="831" t="s">
        <v>782</v>
      </c>
      <c r="C832" s="830" t="s">
        <v>119</v>
      </c>
      <c r="D832" s="801"/>
      <c r="E832" s="801"/>
      <c r="F832" s="801"/>
    </row>
    <row r="833" spans="1:6" ht="15">
      <c r="A833" s="825"/>
      <c r="B833" s="827">
        <v>44287</v>
      </c>
      <c r="C833" s="828"/>
      <c r="D833" s="676">
        <f t="shared" ref="D833:D844" si="53">+F833-E833</f>
        <v>4781000</v>
      </c>
      <c r="E833" s="676">
        <v>1584700</v>
      </c>
      <c r="F833" s="676">
        <v>6365700</v>
      </c>
    </row>
    <row r="834" spans="1:6" ht="15">
      <c r="A834" s="825"/>
      <c r="B834" s="827">
        <v>44317</v>
      </c>
      <c r="C834" s="828"/>
      <c r="D834" s="676">
        <f t="shared" si="53"/>
        <v>5078000</v>
      </c>
      <c r="E834" s="676">
        <v>1681300</v>
      </c>
      <c r="F834" s="676">
        <v>6759300</v>
      </c>
    </row>
    <row r="835" spans="1:6" ht="15">
      <c r="A835" s="825"/>
      <c r="B835" s="827">
        <v>44348</v>
      </c>
      <c r="C835" s="828"/>
      <c r="D835" s="676">
        <f t="shared" si="53"/>
        <v>4930800</v>
      </c>
      <c r="E835" s="676">
        <v>1625900</v>
      </c>
      <c r="F835" s="676">
        <v>6556700</v>
      </c>
    </row>
    <row r="836" spans="1:6" ht="15">
      <c r="A836" s="825"/>
      <c r="B836" s="827">
        <v>44378</v>
      </c>
      <c r="C836" s="828"/>
      <c r="D836" s="676">
        <f t="shared" si="53"/>
        <v>5135500</v>
      </c>
      <c r="E836" s="676">
        <v>1704100</v>
      </c>
      <c r="F836" s="676">
        <v>6839600</v>
      </c>
    </row>
    <row r="837" spans="1:6" ht="15">
      <c r="A837" s="825"/>
      <c r="B837" s="827">
        <v>44409</v>
      </c>
      <c r="C837" s="828"/>
      <c r="D837" s="676">
        <f t="shared" si="53"/>
        <v>4573300</v>
      </c>
      <c r="E837" s="676">
        <v>1523300</v>
      </c>
      <c r="F837" s="676">
        <v>6096600</v>
      </c>
    </row>
    <row r="838" spans="1:6" ht="15">
      <c r="A838" s="825"/>
      <c r="B838" s="827">
        <v>44440</v>
      </c>
      <c r="C838" s="828"/>
      <c r="D838" s="676">
        <f t="shared" si="53"/>
        <v>4425400</v>
      </c>
      <c r="E838" s="676">
        <v>1747300</v>
      </c>
      <c r="F838" s="676">
        <v>6172700</v>
      </c>
    </row>
    <row r="839" spans="1:6" ht="15">
      <c r="A839" s="825"/>
      <c r="B839" s="827">
        <v>44470</v>
      </c>
      <c r="C839" s="828"/>
      <c r="D839" s="676">
        <f t="shared" si="53"/>
        <v>4425800</v>
      </c>
      <c r="E839" s="676">
        <v>2236900</v>
      </c>
      <c r="F839" s="676">
        <v>6662700</v>
      </c>
    </row>
    <row r="840" spans="1:6" ht="15">
      <c r="A840" s="825"/>
      <c r="B840" s="827">
        <v>44501</v>
      </c>
      <c r="C840" s="828"/>
      <c r="D840" s="676">
        <f t="shared" si="53"/>
        <v>4130700</v>
      </c>
      <c r="E840" s="676">
        <v>2071000</v>
      </c>
      <c r="F840" s="676">
        <v>6201700</v>
      </c>
    </row>
    <row r="841" spans="1:6" ht="15">
      <c r="A841" s="825"/>
      <c r="B841" s="827">
        <v>44531</v>
      </c>
      <c r="C841" s="828"/>
      <c r="D841" s="676">
        <f t="shared" si="53"/>
        <v>4315800</v>
      </c>
      <c r="E841" s="676">
        <v>2201300</v>
      </c>
      <c r="F841" s="676">
        <v>6517100</v>
      </c>
    </row>
    <row r="842" spans="1:6" ht="15">
      <c r="A842" s="825"/>
      <c r="B842" s="827">
        <v>44562</v>
      </c>
      <c r="C842" s="828"/>
      <c r="D842" s="676">
        <f t="shared" si="53"/>
        <v>4431800</v>
      </c>
      <c r="E842" s="676">
        <v>2260900</v>
      </c>
      <c r="F842" s="676">
        <v>6692700</v>
      </c>
    </row>
    <row r="843" spans="1:6" ht="15">
      <c r="A843" s="825"/>
      <c r="B843" s="829">
        <v>44593</v>
      </c>
      <c r="C843" s="828"/>
      <c r="D843" s="676">
        <f t="shared" si="53"/>
        <v>3005500</v>
      </c>
      <c r="E843" s="676">
        <v>1513300</v>
      </c>
      <c r="F843" s="676">
        <v>4518800</v>
      </c>
    </row>
    <row r="844" spans="1:6" ht="15">
      <c r="A844" s="825"/>
      <c r="B844" s="827">
        <v>44621</v>
      </c>
      <c r="C844" s="826"/>
      <c r="D844" s="676">
        <f t="shared" si="53"/>
        <v>4340500</v>
      </c>
      <c r="E844" s="676">
        <v>2150600</v>
      </c>
      <c r="F844" s="676">
        <v>6491100</v>
      </c>
    </row>
    <row r="845" spans="1:6" ht="15">
      <c r="A845" s="825"/>
      <c r="B845" s="824" t="s">
        <v>457</v>
      </c>
      <c r="C845" s="823"/>
      <c r="D845" s="801">
        <f>SUM(D833:D844)</f>
        <v>53574100</v>
      </c>
      <c r="E845" s="801">
        <f>SUM(E833:E844)</f>
        <v>22300600</v>
      </c>
      <c r="F845" s="801">
        <f>SUM(F833:F844)</f>
        <v>75874700</v>
      </c>
    </row>
    <row r="846" spans="1:6" ht="15">
      <c r="A846" s="832">
        <f>+A832+1</f>
        <v>61</v>
      </c>
      <c r="B846" s="831" t="s">
        <v>381</v>
      </c>
      <c r="C846" s="830" t="s">
        <v>55</v>
      </c>
      <c r="D846" s="801"/>
      <c r="E846" s="801"/>
      <c r="F846" s="801"/>
    </row>
    <row r="847" spans="1:6" ht="15">
      <c r="A847" s="825"/>
      <c r="B847" s="827">
        <v>44287</v>
      </c>
      <c r="C847" s="828"/>
      <c r="D847" s="676">
        <f>+F847-E847</f>
        <v>138960</v>
      </c>
      <c r="E847" s="676">
        <v>43440</v>
      </c>
      <c r="F847" s="676">
        <v>182400</v>
      </c>
    </row>
    <row r="848" spans="1:6" ht="15">
      <c r="A848" s="825"/>
      <c r="B848" s="827">
        <v>44317</v>
      </c>
      <c r="C848" s="828"/>
      <c r="D848" s="676">
        <f>+F848-E848</f>
        <v>46560</v>
      </c>
      <c r="E848" s="676">
        <v>12000</v>
      </c>
      <c r="F848" s="676">
        <v>58560</v>
      </c>
    </row>
    <row r="849" spans="1:6" ht="15">
      <c r="A849" s="825"/>
      <c r="B849" s="827">
        <v>44348</v>
      </c>
      <c r="C849" s="828"/>
      <c r="D849" s="676">
        <f>+F849-E849</f>
        <v>240</v>
      </c>
      <c r="E849" s="676">
        <v>0</v>
      </c>
      <c r="F849" s="676">
        <v>240</v>
      </c>
    </row>
    <row r="850" spans="1:6" ht="15">
      <c r="A850" s="825"/>
      <c r="B850" s="827">
        <v>44378</v>
      </c>
      <c r="C850" s="828"/>
      <c r="D850" s="676">
        <f>+F850-E850</f>
        <v>23280</v>
      </c>
      <c r="E850" s="676">
        <v>6960</v>
      </c>
      <c r="F850" s="676">
        <v>30240</v>
      </c>
    </row>
    <row r="851" spans="1:6" ht="15">
      <c r="A851" s="825"/>
      <c r="B851" s="827">
        <v>44409</v>
      </c>
      <c r="C851" s="828"/>
      <c r="D851" s="676"/>
      <c r="E851" s="676"/>
      <c r="F851" s="676"/>
    </row>
    <row r="852" spans="1:6" ht="15">
      <c r="A852" s="825"/>
      <c r="B852" s="827">
        <v>44440</v>
      </c>
      <c r="C852" s="828"/>
      <c r="D852" s="676">
        <f>+F852-E852</f>
        <v>60000</v>
      </c>
      <c r="E852" s="676">
        <v>18720</v>
      </c>
      <c r="F852" s="676">
        <v>78720</v>
      </c>
    </row>
    <row r="853" spans="1:6" ht="15">
      <c r="A853" s="825"/>
      <c r="B853" s="827">
        <v>44470</v>
      </c>
      <c r="C853" s="828"/>
      <c r="D853" s="676"/>
      <c r="E853" s="676"/>
      <c r="F853" s="676"/>
    </row>
    <row r="854" spans="1:6" ht="15">
      <c r="A854" s="825"/>
      <c r="B854" s="827">
        <v>44501</v>
      </c>
      <c r="C854" s="828"/>
      <c r="D854" s="676"/>
      <c r="E854" s="676"/>
      <c r="F854" s="676"/>
    </row>
    <row r="855" spans="1:6" ht="15">
      <c r="A855" s="825"/>
      <c r="B855" s="827">
        <v>44531</v>
      </c>
      <c r="C855" s="828"/>
      <c r="D855" s="676"/>
      <c r="E855" s="676"/>
      <c r="F855" s="676"/>
    </row>
    <row r="856" spans="1:6" ht="15">
      <c r="A856" s="825"/>
      <c r="B856" s="827">
        <v>44562</v>
      </c>
      <c r="C856" s="828"/>
      <c r="D856" s="676"/>
      <c r="E856" s="676"/>
      <c r="F856" s="676"/>
    </row>
    <row r="857" spans="1:6" ht="15">
      <c r="A857" s="825"/>
      <c r="B857" s="829">
        <v>44593</v>
      </c>
      <c r="C857" s="828"/>
      <c r="D857" s="676"/>
      <c r="E857" s="676"/>
      <c r="F857" s="676"/>
    </row>
    <row r="858" spans="1:6" ht="15">
      <c r="A858" s="825"/>
      <c r="B858" s="827">
        <v>44621</v>
      </c>
      <c r="C858" s="826"/>
      <c r="D858" s="676">
        <f>+F858-E858</f>
        <v>120</v>
      </c>
      <c r="E858" s="676">
        <v>0</v>
      </c>
      <c r="F858" s="676">
        <v>120</v>
      </c>
    </row>
    <row r="859" spans="1:6" ht="15">
      <c r="A859" s="825"/>
      <c r="B859" s="824" t="s">
        <v>457</v>
      </c>
      <c r="C859" s="823"/>
      <c r="D859" s="801">
        <f>SUM(D847:D858)</f>
        <v>269160</v>
      </c>
      <c r="E859" s="801">
        <f>SUM(E847:E858)</f>
        <v>81120</v>
      </c>
      <c r="F859" s="801">
        <f>SUM(F847:F858)</f>
        <v>350280</v>
      </c>
    </row>
    <row r="860" spans="1:6" ht="15">
      <c r="A860" s="832">
        <f>+A846+1</f>
        <v>62</v>
      </c>
      <c r="B860" s="831" t="s">
        <v>1623</v>
      </c>
      <c r="C860" s="830" t="s">
        <v>55</v>
      </c>
      <c r="D860" s="801"/>
      <c r="E860" s="801"/>
      <c r="F860" s="801"/>
    </row>
    <row r="861" spans="1:6" ht="15">
      <c r="A861" s="825"/>
      <c r="B861" s="827">
        <v>44287</v>
      </c>
      <c r="C861" s="828"/>
      <c r="D861" s="676">
        <f t="shared" ref="D861:D872" si="54">+F861-E861</f>
        <v>334450</v>
      </c>
      <c r="E861" s="676">
        <v>101350</v>
      </c>
      <c r="F861" s="676">
        <v>435800</v>
      </c>
    </row>
    <row r="862" spans="1:6" ht="15">
      <c r="A862" s="825"/>
      <c r="B862" s="827">
        <v>44317</v>
      </c>
      <c r="C862" s="828"/>
      <c r="D862" s="676">
        <f t="shared" si="54"/>
        <v>317700</v>
      </c>
      <c r="E862" s="676">
        <v>119300</v>
      </c>
      <c r="F862" s="676">
        <v>437000</v>
      </c>
    </row>
    <row r="863" spans="1:6" ht="15">
      <c r="A863" s="825"/>
      <c r="B863" s="827">
        <v>44348</v>
      </c>
      <c r="C863" s="828"/>
      <c r="D863" s="676">
        <f t="shared" si="54"/>
        <v>406850</v>
      </c>
      <c r="E863" s="676">
        <v>145450</v>
      </c>
      <c r="F863" s="676">
        <v>552300</v>
      </c>
    </row>
    <row r="864" spans="1:6" ht="15">
      <c r="A864" s="825"/>
      <c r="B864" s="827">
        <v>44378</v>
      </c>
      <c r="C864" s="828"/>
      <c r="D864" s="676">
        <f t="shared" si="54"/>
        <v>177500</v>
      </c>
      <c r="E864" s="676">
        <v>60050</v>
      </c>
      <c r="F864" s="676">
        <v>237550</v>
      </c>
    </row>
    <row r="865" spans="1:6" ht="15">
      <c r="A865" s="825"/>
      <c r="B865" s="827">
        <v>44409</v>
      </c>
      <c r="C865" s="828"/>
      <c r="D865" s="676">
        <f t="shared" si="54"/>
        <v>229250</v>
      </c>
      <c r="E865" s="676">
        <v>79350</v>
      </c>
      <c r="F865" s="676">
        <v>308600</v>
      </c>
    </row>
    <row r="866" spans="1:6" ht="15">
      <c r="A866" s="825"/>
      <c r="B866" s="827">
        <v>44440</v>
      </c>
      <c r="C866" s="828"/>
      <c r="D866" s="676">
        <f t="shared" si="54"/>
        <v>234350</v>
      </c>
      <c r="E866" s="676">
        <v>79400</v>
      </c>
      <c r="F866" s="676">
        <v>313750</v>
      </c>
    </row>
    <row r="867" spans="1:6" ht="15">
      <c r="A867" s="825"/>
      <c r="B867" s="827">
        <v>44470</v>
      </c>
      <c r="C867" s="828"/>
      <c r="D867" s="676">
        <f t="shared" si="54"/>
        <v>183200</v>
      </c>
      <c r="E867" s="676">
        <v>63400</v>
      </c>
      <c r="F867" s="676">
        <v>246600</v>
      </c>
    </row>
    <row r="868" spans="1:6" ht="15">
      <c r="A868" s="825"/>
      <c r="B868" s="827">
        <v>44501</v>
      </c>
      <c r="C868" s="828"/>
      <c r="D868" s="676">
        <f t="shared" si="54"/>
        <v>81100</v>
      </c>
      <c r="E868" s="676">
        <v>26800</v>
      </c>
      <c r="F868" s="676">
        <v>107900</v>
      </c>
    </row>
    <row r="869" spans="1:6" ht="15">
      <c r="A869" s="825"/>
      <c r="B869" s="827">
        <v>44531</v>
      </c>
      <c r="C869" s="828"/>
      <c r="D869" s="676">
        <f t="shared" si="54"/>
        <v>135550</v>
      </c>
      <c r="E869" s="676">
        <v>51050</v>
      </c>
      <c r="F869" s="676">
        <v>186600</v>
      </c>
    </row>
    <row r="870" spans="1:6" ht="15">
      <c r="A870" s="825"/>
      <c r="B870" s="827">
        <v>44562</v>
      </c>
      <c r="C870" s="828"/>
      <c r="D870" s="676">
        <f t="shared" si="54"/>
        <v>126500</v>
      </c>
      <c r="E870" s="676">
        <v>37200</v>
      </c>
      <c r="F870" s="676">
        <v>163700</v>
      </c>
    </row>
    <row r="871" spans="1:6" ht="15">
      <c r="A871" s="825"/>
      <c r="B871" s="829">
        <v>44593</v>
      </c>
      <c r="C871" s="828"/>
      <c r="D871" s="676">
        <f t="shared" si="54"/>
        <v>235100</v>
      </c>
      <c r="E871" s="676">
        <v>106450</v>
      </c>
      <c r="F871" s="676">
        <v>341550</v>
      </c>
    </row>
    <row r="872" spans="1:6" ht="15">
      <c r="A872" s="825"/>
      <c r="B872" s="827">
        <v>44621</v>
      </c>
      <c r="C872" s="826"/>
      <c r="D872" s="676">
        <f t="shared" si="54"/>
        <v>202650</v>
      </c>
      <c r="E872" s="676">
        <v>102750</v>
      </c>
      <c r="F872" s="676">
        <v>305400</v>
      </c>
    </row>
    <row r="873" spans="1:6" ht="15">
      <c r="A873" s="825"/>
      <c r="B873" s="824" t="s">
        <v>457</v>
      </c>
      <c r="C873" s="823"/>
      <c r="D873" s="801">
        <f>SUM(D861:D872)</f>
        <v>2664200</v>
      </c>
      <c r="E873" s="801">
        <f>SUM(E861:E872)</f>
        <v>972550</v>
      </c>
      <c r="F873" s="801">
        <f>SUM(F861:F872)</f>
        <v>3636750</v>
      </c>
    </row>
    <row r="874" spans="1:6" ht="15">
      <c r="A874" s="832">
        <f>+A860+1</f>
        <v>63</v>
      </c>
      <c r="B874" s="831" t="s">
        <v>2016</v>
      </c>
      <c r="C874" s="830" t="s">
        <v>55</v>
      </c>
      <c r="D874" s="801"/>
      <c r="E874" s="801"/>
      <c r="F874" s="801"/>
    </row>
    <row r="875" spans="1:6" ht="15">
      <c r="A875" s="825"/>
      <c r="B875" s="827">
        <v>44287</v>
      </c>
      <c r="C875" s="828"/>
      <c r="D875" s="676"/>
      <c r="E875" s="676"/>
      <c r="F875" s="676"/>
    </row>
    <row r="876" spans="1:6" ht="15">
      <c r="A876" s="825"/>
      <c r="B876" s="827">
        <v>44317</v>
      </c>
      <c r="C876" s="828"/>
      <c r="D876" s="676"/>
      <c r="E876" s="676"/>
      <c r="F876" s="676"/>
    </row>
    <row r="877" spans="1:6" ht="15">
      <c r="A877" s="825"/>
      <c r="B877" s="827">
        <v>44348</v>
      </c>
      <c r="C877" s="828"/>
      <c r="D877" s="676"/>
      <c r="E877" s="676"/>
      <c r="F877" s="676"/>
    </row>
    <row r="878" spans="1:6" ht="15">
      <c r="A878" s="825"/>
      <c r="B878" s="827">
        <v>44378</v>
      </c>
      <c r="C878" s="828"/>
      <c r="D878" s="676"/>
      <c r="E878" s="676"/>
      <c r="F878" s="676"/>
    </row>
    <row r="879" spans="1:6" ht="15">
      <c r="A879" s="825"/>
      <c r="B879" s="827">
        <v>44409</v>
      </c>
      <c r="C879" s="828"/>
      <c r="D879" s="676"/>
      <c r="E879" s="676"/>
      <c r="F879" s="676"/>
    </row>
    <row r="880" spans="1:6" ht="15">
      <c r="A880" s="825"/>
      <c r="B880" s="827">
        <v>44440</v>
      </c>
      <c r="C880" s="828"/>
      <c r="D880" s="676"/>
      <c r="E880" s="676"/>
      <c r="F880" s="676"/>
    </row>
    <row r="881" spans="1:6" ht="15">
      <c r="A881" s="825"/>
      <c r="B881" s="827">
        <v>44470</v>
      </c>
      <c r="C881" s="828"/>
      <c r="D881" s="676">
        <f>+F881-E881</f>
        <v>54</v>
      </c>
      <c r="E881" s="676">
        <v>18</v>
      </c>
      <c r="F881" s="676">
        <v>72</v>
      </c>
    </row>
    <row r="882" spans="1:6" ht="15">
      <c r="A882" s="825"/>
      <c r="B882" s="827">
        <v>44501</v>
      </c>
      <c r="C882" s="828"/>
      <c r="D882" s="676">
        <f>+F882-E882</f>
        <v>18</v>
      </c>
      <c r="E882" s="676">
        <v>0</v>
      </c>
      <c r="F882" s="676">
        <v>18</v>
      </c>
    </row>
    <row r="883" spans="1:6" ht="15">
      <c r="A883" s="825"/>
      <c r="B883" s="827">
        <v>44531</v>
      </c>
      <c r="C883" s="828"/>
      <c r="D883" s="676"/>
      <c r="E883" s="676"/>
      <c r="F883" s="676"/>
    </row>
    <row r="884" spans="1:6" ht="15">
      <c r="A884" s="825"/>
      <c r="B884" s="827">
        <v>44562</v>
      </c>
      <c r="C884" s="828"/>
      <c r="D884" s="676"/>
      <c r="E884" s="676"/>
      <c r="F884" s="676"/>
    </row>
    <row r="885" spans="1:6" ht="15">
      <c r="A885" s="825"/>
      <c r="B885" s="829">
        <v>44593</v>
      </c>
      <c r="C885" s="828"/>
      <c r="D885" s="676"/>
      <c r="E885" s="676"/>
      <c r="F885" s="676"/>
    </row>
    <row r="886" spans="1:6" ht="15">
      <c r="A886" s="825"/>
      <c r="B886" s="827">
        <v>44621</v>
      </c>
      <c r="C886" s="826"/>
      <c r="D886" s="676">
        <f>+F886-E886</f>
        <v>810</v>
      </c>
      <c r="E886" s="676">
        <v>261</v>
      </c>
      <c r="F886" s="676">
        <v>1071</v>
      </c>
    </row>
    <row r="887" spans="1:6" ht="15">
      <c r="A887" s="825"/>
      <c r="B887" s="824" t="s">
        <v>457</v>
      </c>
      <c r="C887" s="823"/>
      <c r="D887" s="801">
        <f>SUM(D875:D886)</f>
        <v>882</v>
      </c>
      <c r="E887" s="801">
        <f>SUM(E875:E886)</f>
        <v>279</v>
      </c>
      <c r="F887" s="801">
        <f>SUM(F875:F886)</f>
        <v>1161</v>
      </c>
    </row>
    <row r="888" spans="1:6" ht="15">
      <c r="A888" s="832">
        <f>+A874+1</f>
        <v>64</v>
      </c>
      <c r="B888" s="831" t="s">
        <v>2212</v>
      </c>
      <c r="C888" s="830" t="s">
        <v>55</v>
      </c>
      <c r="D888" s="801"/>
      <c r="E888" s="801"/>
      <c r="F888" s="801"/>
    </row>
    <row r="889" spans="1:6" ht="15">
      <c r="A889" s="825"/>
      <c r="B889" s="827">
        <v>44287</v>
      </c>
      <c r="C889" s="828"/>
      <c r="D889" s="676"/>
      <c r="E889" s="676"/>
      <c r="F889" s="676"/>
    </row>
    <row r="890" spans="1:6" ht="15">
      <c r="A890" s="825"/>
      <c r="B890" s="827">
        <v>44317</v>
      </c>
      <c r="C890" s="828"/>
      <c r="D890" s="676"/>
      <c r="E890" s="676"/>
      <c r="F890" s="676"/>
    </row>
    <row r="891" spans="1:6" ht="15">
      <c r="A891" s="825"/>
      <c r="B891" s="827">
        <v>44348</v>
      </c>
      <c r="C891" s="828"/>
      <c r="D891" s="676"/>
      <c r="E891" s="676"/>
      <c r="F891" s="676"/>
    </row>
    <row r="892" spans="1:6" ht="15">
      <c r="A892" s="825"/>
      <c r="B892" s="827">
        <v>44378</v>
      </c>
      <c r="C892" s="828"/>
      <c r="D892" s="676"/>
      <c r="E892" s="676"/>
      <c r="F892" s="676"/>
    </row>
    <row r="893" spans="1:6" ht="15">
      <c r="A893" s="825"/>
      <c r="B893" s="827">
        <v>44409</v>
      </c>
      <c r="C893" s="828"/>
      <c r="D893" s="676"/>
      <c r="E893" s="676"/>
      <c r="F893" s="676"/>
    </row>
    <row r="894" spans="1:6" ht="15">
      <c r="A894" s="825"/>
      <c r="B894" s="827">
        <v>44440</v>
      </c>
      <c r="C894" s="828"/>
      <c r="D894" s="676"/>
      <c r="E894" s="676"/>
      <c r="F894" s="676"/>
    </row>
    <row r="895" spans="1:6" ht="15">
      <c r="A895" s="825"/>
      <c r="B895" s="827">
        <v>44470</v>
      </c>
      <c r="C895" s="828"/>
      <c r="D895" s="676"/>
      <c r="E895" s="676"/>
      <c r="F895" s="676"/>
    </row>
    <row r="896" spans="1:6" ht="15">
      <c r="A896" s="825"/>
      <c r="B896" s="827">
        <v>44501</v>
      </c>
      <c r="C896" s="828"/>
      <c r="D896" s="676"/>
      <c r="E896" s="676"/>
      <c r="F896" s="676"/>
    </row>
    <row r="897" spans="1:6" ht="15">
      <c r="A897" s="825"/>
      <c r="B897" s="827">
        <v>44531</v>
      </c>
      <c r="C897" s="828"/>
      <c r="D897" s="676">
        <f>+F897-E897</f>
        <v>270</v>
      </c>
      <c r="E897" s="676">
        <v>30</v>
      </c>
      <c r="F897" s="676">
        <v>300</v>
      </c>
    </row>
    <row r="898" spans="1:6" ht="15">
      <c r="A898" s="825"/>
      <c r="B898" s="827">
        <v>44562</v>
      </c>
      <c r="C898" s="828"/>
      <c r="D898" s="676"/>
      <c r="E898" s="676"/>
      <c r="F898" s="676"/>
    </row>
    <row r="899" spans="1:6" ht="15">
      <c r="A899" s="825"/>
      <c r="B899" s="829">
        <v>44593</v>
      </c>
      <c r="C899" s="828"/>
      <c r="D899" s="676"/>
      <c r="E899" s="676"/>
      <c r="F899" s="676"/>
    </row>
    <row r="900" spans="1:6" ht="15">
      <c r="A900" s="825"/>
      <c r="B900" s="827">
        <v>44621</v>
      </c>
      <c r="C900" s="826"/>
      <c r="D900" s="676">
        <f>+F900-E900</f>
        <v>7230</v>
      </c>
      <c r="E900" s="676">
        <v>2790</v>
      </c>
      <c r="F900" s="676">
        <v>10020</v>
      </c>
    </row>
    <row r="901" spans="1:6" ht="15">
      <c r="A901" s="825"/>
      <c r="B901" s="824" t="s">
        <v>457</v>
      </c>
      <c r="C901" s="823"/>
      <c r="D901" s="801">
        <f>SUM(D889:D900)</f>
        <v>7500</v>
      </c>
      <c r="E901" s="801">
        <f>SUM(E889:E900)</f>
        <v>2820</v>
      </c>
      <c r="F901" s="801">
        <f>SUM(F889:F900)</f>
        <v>10320</v>
      </c>
    </row>
    <row r="902" spans="1:6" ht="15">
      <c r="A902" s="832">
        <f>+A888+1</f>
        <v>65</v>
      </c>
      <c r="B902" s="831" t="s">
        <v>2298</v>
      </c>
      <c r="C902" s="830" t="s">
        <v>55</v>
      </c>
      <c r="D902" s="801"/>
      <c r="E902" s="801"/>
      <c r="F902" s="801"/>
    </row>
    <row r="903" spans="1:6" ht="15">
      <c r="A903" s="825"/>
      <c r="B903" s="827">
        <v>44287</v>
      </c>
      <c r="C903" s="828"/>
      <c r="D903" s="676">
        <f t="shared" ref="D903:D914" si="55">+F903-E903</f>
        <v>42000</v>
      </c>
      <c r="E903" s="676">
        <v>14520</v>
      </c>
      <c r="F903" s="676">
        <v>56520</v>
      </c>
    </row>
    <row r="904" spans="1:6" ht="15">
      <c r="A904" s="825"/>
      <c r="B904" s="827">
        <v>44317</v>
      </c>
      <c r="C904" s="828"/>
      <c r="D904" s="676">
        <f t="shared" si="55"/>
        <v>40800</v>
      </c>
      <c r="E904" s="676">
        <v>12960</v>
      </c>
      <c r="F904" s="676">
        <v>53760</v>
      </c>
    </row>
    <row r="905" spans="1:6" ht="15">
      <c r="A905" s="825"/>
      <c r="B905" s="827">
        <v>44348</v>
      </c>
      <c r="C905" s="828"/>
      <c r="D905" s="676">
        <f t="shared" si="55"/>
        <v>52200</v>
      </c>
      <c r="E905" s="676">
        <v>16560</v>
      </c>
      <c r="F905" s="676">
        <v>68760</v>
      </c>
    </row>
    <row r="906" spans="1:6" ht="15">
      <c r="A906" s="825"/>
      <c r="B906" s="827">
        <v>44378</v>
      </c>
      <c r="C906" s="828"/>
      <c r="D906" s="676">
        <f t="shared" si="55"/>
        <v>58800</v>
      </c>
      <c r="E906" s="676">
        <v>16680</v>
      </c>
      <c r="F906" s="676">
        <v>75480</v>
      </c>
    </row>
    <row r="907" spans="1:6" ht="15">
      <c r="A907" s="825"/>
      <c r="B907" s="827">
        <v>44409</v>
      </c>
      <c r="C907" s="828"/>
      <c r="D907" s="676">
        <f t="shared" si="55"/>
        <v>77520</v>
      </c>
      <c r="E907" s="676">
        <v>22320</v>
      </c>
      <c r="F907" s="676">
        <v>99840</v>
      </c>
    </row>
    <row r="908" spans="1:6" ht="15">
      <c r="A908" s="825"/>
      <c r="B908" s="827">
        <v>44440</v>
      </c>
      <c r="C908" s="828"/>
      <c r="D908" s="676">
        <f t="shared" si="55"/>
        <v>59280</v>
      </c>
      <c r="E908" s="676">
        <v>25080</v>
      </c>
      <c r="F908" s="676">
        <v>84360</v>
      </c>
    </row>
    <row r="909" spans="1:6" ht="15">
      <c r="A909" s="825"/>
      <c r="B909" s="827">
        <v>44470</v>
      </c>
      <c r="C909" s="828"/>
      <c r="D909" s="676">
        <f t="shared" si="55"/>
        <v>70680</v>
      </c>
      <c r="E909" s="676">
        <v>28920</v>
      </c>
      <c r="F909" s="676">
        <v>99600</v>
      </c>
    </row>
    <row r="910" spans="1:6" ht="15">
      <c r="A910" s="825"/>
      <c r="B910" s="827">
        <v>44501</v>
      </c>
      <c r="C910" s="828"/>
      <c r="D910" s="676">
        <f t="shared" si="55"/>
        <v>55440</v>
      </c>
      <c r="E910" s="676">
        <v>22320</v>
      </c>
      <c r="F910" s="676">
        <v>77760</v>
      </c>
    </row>
    <row r="911" spans="1:6" ht="15">
      <c r="A911" s="825"/>
      <c r="B911" s="827">
        <v>44531</v>
      </c>
      <c r="C911" s="828"/>
      <c r="D911" s="676">
        <f t="shared" si="55"/>
        <v>76320</v>
      </c>
      <c r="E911" s="676">
        <v>32040</v>
      </c>
      <c r="F911" s="676">
        <v>108360</v>
      </c>
    </row>
    <row r="912" spans="1:6" ht="15">
      <c r="A912" s="825"/>
      <c r="B912" s="827">
        <v>44562</v>
      </c>
      <c r="C912" s="828"/>
      <c r="D912" s="676">
        <f t="shared" si="55"/>
        <v>71280</v>
      </c>
      <c r="E912" s="676">
        <v>30840</v>
      </c>
      <c r="F912" s="676">
        <v>102120</v>
      </c>
    </row>
    <row r="913" spans="1:6" ht="15">
      <c r="A913" s="825"/>
      <c r="B913" s="829">
        <v>44593</v>
      </c>
      <c r="C913" s="828"/>
      <c r="D913" s="676">
        <f t="shared" si="55"/>
        <v>67560</v>
      </c>
      <c r="E913" s="676">
        <v>27600</v>
      </c>
      <c r="F913" s="676">
        <v>95160</v>
      </c>
    </row>
    <row r="914" spans="1:6" ht="15">
      <c r="A914" s="825"/>
      <c r="B914" s="827">
        <v>44621</v>
      </c>
      <c r="C914" s="826"/>
      <c r="D914" s="676">
        <f t="shared" si="55"/>
        <v>59640</v>
      </c>
      <c r="E914" s="676">
        <v>28800</v>
      </c>
      <c r="F914" s="676">
        <v>88440</v>
      </c>
    </row>
    <row r="915" spans="1:6" ht="15">
      <c r="A915" s="825"/>
      <c r="B915" s="824" t="s">
        <v>457</v>
      </c>
      <c r="C915" s="823"/>
      <c r="D915" s="801">
        <f>SUM(D903:D914)</f>
        <v>731520</v>
      </c>
      <c r="E915" s="801">
        <f>SUM(E903:E914)</f>
        <v>278640</v>
      </c>
      <c r="F915" s="801">
        <f>SUM(F903:F914)</f>
        <v>1010160</v>
      </c>
    </row>
    <row r="916" spans="1:6" ht="15">
      <c r="A916" s="832">
        <f>+A902+1</f>
        <v>66</v>
      </c>
      <c r="B916" s="831" t="s">
        <v>2025</v>
      </c>
      <c r="C916" s="830" t="s">
        <v>55</v>
      </c>
      <c r="D916" s="801"/>
      <c r="E916" s="801"/>
      <c r="F916" s="801"/>
    </row>
    <row r="917" spans="1:6" ht="15">
      <c r="A917" s="825"/>
      <c r="B917" s="827">
        <v>44287</v>
      </c>
      <c r="C917" s="828"/>
      <c r="D917" s="676">
        <f t="shared" ref="D917:D928" si="56">+F917-E917</f>
        <v>32544</v>
      </c>
      <c r="E917" s="676">
        <v>10776</v>
      </c>
      <c r="F917" s="676">
        <v>43320</v>
      </c>
    </row>
    <row r="918" spans="1:6" ht="15">
      <c r="A918" s="825"/>
      <c r="B918" s="827">
        <v>44317</v>
      </c>
      <c r="C918" s="828"/>
      <c r="D918" s="676">
        <f t="shared" si="56"/>
        <v>37452</v>
      </c>
      <c r="E918" s="676">
        <v>13092</v>
      </c>
      <c r="F918" s="676">
        <v>50544</v>
      </c>
    </row>
    <row r="919" spans="1:6" ht="15">
      <c r="A919" s="825"/>
      <c r="B919" s="827">
        <v>44348</v>
      </c>
      <c r="C919" s="828"/>
      <c r="D919" s="676">
        <f t="shared" si="56"/>
        <v>55392</v>
      </c>
      <c r="E919" s="676">
        <v>17880</v>
      </c>
      <c r="F919" s="676">
        <v>73272</v>
      </c>
    </row>
    <row r="920" spans="1:6" ht="15">
      <c r="A920" s="825"/>
      <c r="B920" s="827">
        <v>44378</v>
      </c>
      <c r="C920" s="828"/>
      <c r="D920" s="676">
        <f t="shared" si="56"/>
        <v>52140</v>
      </c>
      <c r="E920" s="676">
        <v>15588</v>
      </c>
      <c r="F920" s="676">
        <v>67728</v>
      </c>
    </row>
    <row r="921" spans="1:6" ht="15">
      <c r="A921" s="825"/>
      <c r="B921" s="827">
        <v>44409</v>
      </c>
      <c r="C921" s="828"/>
      <c r="D921" s="676">
        <f t="shared" si="56"/>
        <v>54588</v>
      </c>
      <c r="E921" s="676">
        <v>20424</v>
      </c>
      <c r="F921" s="676">
        <v>75012</v>
      </c>
    </row>
    <row r="922" spans="1:6" ht="15">
      <c r="A922" s="825"/>
      <c r="B922" s="827">
        <v>44440</v>
      </c>
      <c r="C922" s="828"/>
      <c r="D922" s="676">
        <f t="shared" si="56"/>
        <v>47358</v>
      </c>
      <c r="E922" s="676">
        <v>22086</v>
      </c>
      <c r="F922" s="676">
        <v>69444</v>
      </c>
    </row>
    <row r="923" spans="1:6" ht="15">
      <c r="A923" s="825"/>
      <c r="B923" s="827">
        <v>44470</v>
      </c>
      <c r="C923" s="828"/>
      <c r="D923" s="676">
        <f t="shared" si="56"/>
        <v>53622</v>
      </c>
      <c r="E923" s="676">
        <v>25038</v>
      </c>
      <c r="F923" s="676">
        <v>78660</v>
      </c>
    </row>
    <row r="924" spans="1:6" ht="15">
      <c r="A924" s="825"/>
      <c r="B924" s="827">
        <v>44501</v>
      </c>
      <c r="C924" s="828"/>
      <c r="D924" s="676">
        <f t="shared" si="56"/>
        <v>63456</v>
      </c>
      <c r="E924" s="676">
        <v>32670</v>
      </c>
      <c r="F924" s="676">
        <v>96126</v>
      </c>
    </row>
    <row r="925" spans="1:6" ht="15">
      <c r="A925" s="825"/>
      <c r="B925" s="827">
        <v>44531</v>
      </c>
      <c r="C925" s="828"/>
      <c r="D925" s="676">
        <f t="shared" si="56"/>
        <v>64194</v>
      </c>
      <c r="E925" s="676">
        <v>31062</v>
      </c>
      <c r="F925" s="676">
        <v>95256</v>
      </c>
    </row>
    <row r="926" spans="1:6" ht="15">
      <c r="A926" s="825"/>
      <c r="B926" s="827">
        <v>44562</v>
      </c>
      <c r="C926" s="828"/>
      <c r="D926" s="676">
        <f t="shared" si="56"/>
        <v>73758</v>
      </c>
      <c r="E926" s="676">
        <v>36108</v>
      </c>
      <c r="F926" s="676">
        <v>109866</v>
      </c>
    </row>
    <row r="927" spans="1:6" ht="15">
      <c r="A927" s="825"/>
      <c r="B927" s="829">
        <v>44593</v>
      </c>
      <c r="C927" s="828"/>
      <c r="D927" s="676">
        <f t="shared" si="56"/>
        <v>61638</v>
      </c>
      <c r="E927" s="676">
        <v>32628</v>
      </c>
      <c r="F927" s="676">
        <v>94266</v>
      </c>
    </row>
    <row r="928" spans="1:6" ht="15">
      <c r="A928" s="825"/>
      <c r="B928" s="827">
        <v>44621</v>
      </c>
      <c r="C928" s="826"/>
      <c r="D928" s="676">
        <f t="shared" si="56"/>
        <v>64680</v>
      </c>
      <c r="E928" s="676">
        <v>35388</v>
      </c>
      <c r="F928" s="676">
        <v>100068</v>
      </c>
    </row>
    <row r="929" spans="1:6" ht="15">
      <c r="A929" s="825"/>
      <c r="B929" s="824" t="s">
        <v>457</v>
      </c>
      <c r="C929" s="823"/>
      <c r="D929" s="801">
        <f>SUM(D917:D928)</f>
        <v>660822</v>
      </c>
      <c r="E929" s="801">
        <f>SUM(E917:E928)</f>
        <v>292740</v>
      </c>
      <c r="F929" s="801">
        <f>SUM(F917:F928)</f>
        <v>953562</v>
      </c>
    </row>
    <row r="930" spans="1:6" ht="15">
      <c r="A930" s="832">
        <f>+A916+1</f>
        <v>67</v>
      </c>
      <c r="B930" s="831" t="s">
        <v>664</v>
      </c>
      <c r="C930" s="830" t="s">
        <v>55</v>
      </c>
      <c r="D930" s="801"/>
      <c r="E930" s="801"/>
      <c r="F930" s="801"/>
    </row>
    <row r="931" spans="1:6" ht="15">
      <c r="A931" s="825"/>
      <c r="B931" s="827">
        <v>44287</v>
      </c>
      <c r="C931" s="828"/>
      <c r="D931" s="676">
        <f t="shared" ref="D931:D942" si="57">+F931-E931</f>
        <v>433035</v>
      </c>
      <c r="E931" s="676">
        <v>143028</v>
      </c>
      <c r="F931" s="676">
        <v>576063</v>
      </c>
    </row>
    <row r="932" spans="1:6" ht="15">
      <c r="A932" s="825"/>
      <c r="B932" s="827">
        <v>44317</v>
      </c>
      <c r="C932" s="828"/>
      <c r="D932" s="676">
        <f t="shared" si="57"/>
        <v>407439</v>
      </c>
      <c r="E932" s="676">
        <v>138816</v>
      </c>
      <c r="F932" s="676">
        <v>546255</v>
      </c>
    </row>
    <row r="933" spans="1:6" ht="15">
      <c r="A933" s="825"/>
      <c r="B933" s="827">
        <v>44348</v>
      </c>
      <c r="C933" s="828"/>
      <c r="D933" s="676">
        <f t="shared" si="57"/>
        <v>465606</v>
      </c>
      <c r="E933" s="676">
        <v>159318</v>
      </c>
      <c r="F933" s="676">
        <v>624924</v>
      </c>
    </row>
    <row r="934" spans="1:6" ht="15">
      <c r="A934" s="825"/>
      <c r="B934" s="827">
        <v>44378</v>
      </c>
      <c r="C934" s="828"/>
      <c r="D934" s="676">
        <f t="shared" si="57"/>
        <v>420885</v>
      </c>
      <c r="E934" s="676">
        <v>142479</v>
      </c>
      <c r="F934" s="676">
        <v>563364</v>
      </c>
    </row>
    <row r="935" spans="1:6" ht="15">
      <c r="A935" s="825"/>
      <c r="B935" s="827">
        <v>44409</v>
      </c>
      <c r="C935" s="828"/>
      <c r="D935" s="676">
        <f t="shared" si="57"/>
        <v>439785</v>
      </c>
      <c r="E935" s="676">
        <v>145215</v>
      </c>
      <c r="F935" s="676">
        <v>585000</v>
      </c>
    </row>
    <row r="936" spans="1:6" ht="15">
      <c r="A936" s="825"/>
      <c r="B936" s="827">
        <v>44440</v>
      </c>
      <c r="C936" s="828"/>
      <c r="D936" s="676">
        <f t="shared" si="57"/>
        <v>420390</v>
      </c>
      <c r="E936" s="676">
        <v>145809</v>
      </c>
      <c r="F936" s="676">
        <v>566199</v>
      </c>
    </row>
    <row r="937" spans="1:6" ht="15">
      <c r="A937" s="825"/>
      <c r="B937" s="827">
        <v>44470</v>
      </c>
      <c r="C937" s="828"/>
      <c r="D937" s="676">
        <f t="shared" si="57"/>
        <v>265005</v>
      </c>
      <c r="E937" s="676">
        <v>91755</v>
      </c>
      <c r="F937" s="676">
        <v>356760</v>
      </c>
    </row>
    <row r="938" spans="1:6" ht="15">
      <c r="A938" s="825"/>
      <c r="B938" s="827">
        <v>44501</v>
      </c>
      <c r="C938" s="828"/>
      <c r="D938" s="676">
        <f t="shared" si="57"/>
        <v>272853</v>
      </c>
      <c r="E938" s="676">
        <v>92376</v>
      </c>
      <c r="F938" s="676">
        <v>365229</v>
      </c>
    </row>
    <row r="939" spans="1:6" ht="15">
      <c r="A939" s="825"/>
      <c r="B939" s="827">
        <v>44531</v>
      </c>
      <c r="C939" s="828"/>
      <c r="D939" s="676">
        <f t="shared" si="57"/>
        <v>482148</v>
      </c>
      <c r="E939" s="676">
        <v>167202</v>
      </c>
      <c r="F939" s="676">
        <v>649350</v>
      </c>
    </row>
    <row r="940" spans="1:6" ht="15">
      <c r="A940" s="825"/>
      <c r="B940" s="827">
        <v>44562</v>
      </c>
      <c r="C940" s="828"/>
      <c r="D940" s="676">
        <f t="shared" si="57"/>
        <v>400365</v>
      </c>
      <c r="E940" s="676">
        <v>135072</v>
      </c>
      <c r="F940" s="676">
        <v>535437</v>
      </c>
    </row>
    <row r="941" spans="1:6" ht="15">
      <c r="A941" s="825"/>
      <c r="B941" s="829">
        <v>44593</v>
      </c>
      <c r="C941" s="828"/>
      <c r="D941" s="676">
        <f t="shared" si="57"/>
        <v>442260</v>
      </c>
      <c r="E941" s="676">
        <v>148680</v>
      </c>
      <c r="F941" s="676">
        <v>590940</v>
      </c>
    </row>
    <row r="942" spans="1:6" ht="15">
      <c r="A942" s="825"/>
      <c r="B942" s="827">
        <v>44621</v>
      </c>
      <c r="C942" s="826"/>
      <c r="D942" s="676">
        <f t="shared" si="57"/>
        <v>457218</v>
      </c>
      <c r="E942" s="676">
        <v>150939</v>
      </c>
      <c r="F942" s="676">
        <v>608157</v>
      </c>
    </row>
    <row r="943" spans="1:6" ht="15">
      <c r="A943" s="825"/>
      <c r="B943" s="824" t="s">
        <v>457</v>
      </c>
      <c r="C943" s="823"/>
      <c r="D943" s="801">
        <f>SUM(D931:D942)</f>
        <v>4906989</v>
      </c>
      <c r="E943" s="801">
        <f>SUM(E931:E942)</f>
        <v>1660689</v>
      </c>
      <c r="F943" s="801">
        <f>SUM(F931:F942)</f>
        <v>6567678</v>
      </c>
    </row>
    <row r="944" spans="1:6" ht="15">
      <c r="A944" s="832">
        <f>+A930+1</f>
        <v>68</v>
      </c>
      <c r="B944" s="831" t="s">
        <v>1279</v>
      </c>
      <c r="C944" s="830" t="s">
        <v>119</v>
      </c>
      <c r="D944" s="801"/>
      <c r="E944" s="801"/>
      <c r="F944" s="801"/>
    </row>
    <row r="945" spans="1:6" ht="15">
      <c r="A945" s="825"/>
      <c r="B945" s="827">
        <v>44287</v>
      </c>
      <c r="C945" s="828"/>
      <c r="D945" s="676">
        <f t="shared" ref="D945:D956" si="58">+F945-E945</f>
        <v>1752120</v>
      </c>
      <c r="E945" s="676">
        <v>584040</v>
      </c>
      <c r="F945" s="676">
        <v>2336160</v>
      </c>
    </row>
    <row r="946" spans="1:6" ht="15">
      <c r="A946" s="825"/>
      <c r="B946" s="827">
        <v>44317</v>
      </c>
      <c r="C946" s="828"/>
      <c r="D946" s="676">
        <f t="shared" si="58"/>
        <v>1676400</v>
      </c>
      <c r="E946" s="676">
        <v>512400</v>
      </c>
      <c r="F946" s="676">
        <v>2188800</v>
      </c>
    </row>
    <row r="947" spans="1:6" ht="15">
      <c r="A947" s="825"/>
      <c r="B947" s="827">
        <v>44348</v>
      </c>
      <c r="C947" s="828"/>
      <c r="D947" s="676">
        <f t="shared" si="58"/>
        <v>1434720</v>
      </c>
      <c r="E947" s="676">
        <v>502800</v>
      </c>
      <c r="F947" s="676">
        <v>1937520</v>
      </c>
    </row>
    <row r="948" spans="1:6" ht="15">
      <c r="A948" s="825"/>
      <c r="B948" s="827">
        <v>44378</v>
      </c>
      <c r="C948" s="828"/>
      <c r="D948" s="676">
        <f t="shared" si="58"/>
        <v>1583040</v>
      </c>
      <c r="E948" s="676">
        <v>476400</v>
      </c>
      <c r="F948" s="676">
        <v>2059440</v>
      </c>
    </row>
    <row r="949" spans="1:6" ht="15">
      <c r="A949" s="825"/>
      <c r="B949" s="827">
        <v>44409</v>
      </c>
      <c r="C949" s="828"/>
      <c r="D949" s="676">
        <f t="shared" si="58"/>
        <v>1635360</v>
      </c>
      <c r="E949" s="676">
        <v>540480</v>
      </c>
      <c r="F949" s="676">
        <v>2175840</v>
      </c>
    </row>
    <row r="950" spans="1:6" ht="15">
      <c r="A950" s="825"/>
      <c r="B950" s="827">
        <v>44440</v>
      </c>
      <c r="C950" s="828"/>
      <c r="D950" s="676">
        <f t="shared" si="58"/>
        <v>1383600</v>
      </c>
      <c r="E950" s="676">
        <v>485760</v>
      </c>
      <c r="F950" s="676">
        <v>1869360</v>
      </c>
    </row>
    <row r="951" spans="1:6" ht="15">
      <c r="A951" s="825"/>
      <c r="B951" s="827">
        <v>44470</v>
      </c>
      <c r="C951" s="828"/>
      <c r="D951" s="676">
        <f t="shared" si="58"/>
        <v>1468560</v>
      </c>
      <c r="E951" s="676">
        <v>474480</v>
      </c>
      <c r="F951" s="676">
        <v>1943040</v>
      </c>
    </row>
    <row r="952" spans="1:6" ht="15">
      <c r="A952" s="825"/>
      <c r="B952" s="827">
        <v>44501</v>
      </c>
      <c r="C952" s="828"/>
      <c r="D952" s="676">
        <f t="shared" si="58"/>
        <v>1656480</v>
      </c>
      <c r="E952" s="676">
        <v>510480</v>
      </c>
      <c r="F952" s="676">
        <v>2166960</v>
      </c>
    </row>
    <row r="953" spans="1:6" ht="15">
      <c r="A953" s="825"/>
      <c r="B953" s="827">
        <v>44531</v>
      </c>
      <c r="C953" s="828"/>
      <c r="D953" s="676">
        <f t="shared" si="58"/>
        <v>1513680</v>
      </c>
      <c r="E953" s="676">
        <v>501360</v>
      </c>
      <c r="F953" s="676">
        <v>2015040</v>
      </c>
    </row>
    <row r="954" spans="1:6" ht="15">
      <c r="A954" s="825"/>
      <c r="B954" s="827">
        <v>44562</v>
      </c>
      <c r="C954" s="828"/>
      <c r="D954" s="676">
        <f t="shared" si="58"/>
        <v>1585440</v>
      </c>
      <c r="E954" s="676">
        <v>535680</v>
      </c>
      <c r="F954" s="676">
        <v>2121120</v>
      </c>
    </row>
    <row r="955" spans="1:6" ht="15">
      <c r="A955" s="825"/>
      <c r="B955" s="829">
        <v>44593</v>
      </c>
      <c r="C955" s="828"/>
      <c r="D955" s="676">
        <f t="shared" si="58"/>
        <v>1404240</v>
      </c>
      <c r="E955" s="676">
        <v>709920</v>
      </c>
      <c r="F955" s="676">
        <v>2114160</v>
      </c>
    </row>
    <row r="956" spans="1:6" ht="15">
      <c r="A956" s="825"/>
      <c r="B956" s="827">
        <v>44621</v>
      </c>
      <c r="C956" s="826"/>
      <c r="D956" s="676">
        <f t="shared" si="58"/>
        <v>1779600</v>
      </c>
      <c r="E956" s="676">
        <v>913440</v>
      </c>
      <c r="F956" s="676">
        <v>2693040</v>
      </c>
    </row>
    <row r="957" spans="1:6" ht="15">
      <c r="A957" s="825"/>
      <c r="B957" s="824" t="s">
        <v>457</v>
      </c>
      <c r="C957" s="823"/>
      <c r="D957" s="801">
        <f>SUM(D945:D956)</f>
        <v>18873240</v>
      </c>
      <c r="E957" s="801">
        <f>SUM(E945:E956)</f>
        <v>6747240</v>
      </c>
      <c r="F957" s="801">
        <f>SUM(F945:F956)</f>
        <v>25620480</v>
      </c>
    </row>
    <row r="958" spans="1:6" ht="15">
      <c r="A958" s="832">
        <f>+A944+1</f>
        <v>69</v>
      </c>
      <c r="B958" s="831" t="s">
        <v>771</v>
      </c>
      <c r="C958" s="830" t="s">
        <v>119</v>
      </c>
      <c r="D958" s="801"/>
      <c r="E958" s="801"/>
      <c r="F958" s="801"/>
    </row>
    <row r="959" spans="1:6" ht="15">
      <c r="A959" s="825"/>
      <c r="B959" s="827">
        <v>44287</v>
      </c>
      <c r="C959" s="828"/>
      <c r="D959" s="676">
        <f t="shared" ref="D959:D970" si="59">+F959-E959</f>
        <v>4008720</v>
      </c>
      <c r="E959" s="676">
        <v>1299600</v>
      </c>
      <c r="F959" s="676">
        <v>5308320</v>
      </c>
    </row>
    <row r="960" spans="1:6" ht="15">
      <c r="A960" s="825"/>
      <c r="B960" s="827">
        <v>44317</v>
      </c>
      <c r="C960" s="828"/>
      <c r="D960" s="676">
        <f t="shared" si="59"/>
        <v>3498720</v>
      </c>
      <c r="E960" s="676">
        <v>1103280</v>
      </c>
      <c r="F960" s="676">
        <v>4602000</v>
      </c>
    </row>
    <row r="961" spans="1:6" ht="15">
      <c r="A961" s="825"/>
      <c r="B961" s="827">
        <v>44348</v>
      </c>
      <c r="C961" s="828"/>
      <c r="D961" s="676">
        <f t="shared" si="59"/>
        <v>3547920</v>
      </c>
      <c r="E961" s="676">
        <v>1176720</v>
      </c>
      <c r="F961" s="676">
        <v>4724640</v>
      </c>
    </row>
    <row r="962" spans="1:6" ht="15">
      <c r="A962" s="825"/>
      <c r="B962" s="827">
        <v>44378</v>
      </c>
      <c r="C962" s="828"/>
      <c r="D962" s="676">
        <f t="shared" si="59"/>
        <v>3312480</v>
      </c>
      <c r="E962" s="676">
        <v>1103280</v>
      </c>
      <c r="F962" s="676">
        <v>4415760</v>
      </c>
    </row>
    <row r="963" spans="1:6" ht="15">
      <c r="A963" s="825"/>
      <c r="B963" s="827">
        <v>44409</v>
      </c>
      <c r="C963" s="828"/>
      <c r="D963" s="676">
        <f t="shared" si="59"/>
        <v>3390720</v>
      </c>
      <c r="E963" s="676">
        <v>1108320</v>
      </c>
      <c r="F963" s="676">
        <v>4499040</v>
      </c>
    </row>
    <row r="964" spans="1:6" ht="15">
      <c r="A964" s="825"/>
      <c r="B964" s="827">
        <v>44440</v>
      </c>
      <c r="C964" s="828"/>
      <c r="D964" s="676">
        <f t="shared" si="59"/>
        <v>2898000</v>
      </c>
      <c r="E964" s="676">
        <v>989520</v>
      </c>
      <c r="F964" s="676">
        <v>3887520</v>
      </c>
    </row>
    <row r="965" spans="1:6" ht="15">
      <c r="A965" s="825"/>
      <c r="B965" s="827">
        <v>44470</v>
      </c>
      <c r="C965" s="828"/>
      <c r="D965" s="676">
        <f t="shared" si="59"/>
        <v>3017040</v>
      </c>
      <c r="E965" s="676">
        <v>1025280</v>
      </c>
      <c r="F965" s="676">
        <v>4042320</v>
      </c>
    </row>
    <row r="966" spans="1:6" ht="15">
      <c r="A966" s="825"/>
      <c r="B966" s="827">
        <v>44501</v>
      </c>
      <c r="C966" s="828"/>
      <c r="D966" s="676">
        <f t="shared" si="59"/>
        <v>3356640</v>
      </c>
      <c r="E966" s="676">
        <v>1062480</v>
      </c>
      <c r="F966" s="676">
        <v>4419120</v>
      </c>
    </row>
    <row r="967" spans="1:6" ht="15">
      <c r="A967" s="825"/>
      <c r="B967" s="827">
        <v>44531</v>
      </c>
      <c r="C967" s="828"/>
      <c r="D967" s="676">
        <f t="shared" si="59"/>
        <v>3186480</v>
      </c>
      <c r="E967" s="676">
        <v>1015200</v>
      </c>
      <c r="F967" s="676">
        <v>4201680</v>
      </c>
    </row>
    <row r="968" spans="1:6" ht="15">
      <c r="A968" s="825"/>
      <c r="B968" s="827">
        <v>44562</v>
      </c>
      <c r="C968" s="828"/>
      <c r="D968" s="676">
        <f t="shared" si="59"/>
        <v>3451920</v>
      </c>
      <c r="E968" s="676">
        <v>1056000</v>
      </c>
      <c r="F968" s="676">
        <v>4507920</v>
      </c>
    </row>
    <row r="969" spans="1:6" ht="15">
      <c r="A969" s="825"/>
      <c r="B969" s="829">
        <v>44593</v>
      </c>
      <c r="C969" s="828"/>
      <c r="D969" s="676">
        <f t="shared" si="59"/>
        <v>3372720</v>
      </c>
      <c r="E969" s="676">
        <v>1117680</v>
      </c>
      <c r="F969" s="676">
        <v>4490400</v>
      </c>
    </row>
    <row r="970" spans="1:6" ht="15">
      <c r="A970" s="825"/>
      <c r="B970" s="827">
        <v>44621</v>
      </c>
      <c r="C970" s="826"/>
      <c r="D970" s="676">
        <f t="shared" si="59"/>
        <v>3457440</v>
      </c>
      <c r="E970" s="676">
        <v>1111200</v>
      </c>
      <c r="F970" s="676">
        <v>4568640</v>
      </c>
    </row>
    <row r="971" spans="1:6" ht="15">
      <c r="A971" s="825"/>
      <c r="B971" s="824" t="s">
        <v>457</v>
      </c>
      <c r="C971" s="823"/>
      <c r="D971" s="801">
        <f>SUM(D959:D970)</f>
        <v>40498800</v>
      </c>
      <c r="E971" s="801">
        <f>SUM(E959:E970)</f>
        <v>13168560</v>
      </c>
      <c r="F971" s="801">
        <f>SUM(F959:F970)</f>
        <v>53667360</v>
      </c>
    </row>
    <row r="972" spans="1:6" ht="15">
      <c r="A972" s="832">
        <f>+A958+1</f>
        <v>70</v>
      </c>
      <c r="B972" s="831" t="s">
        <v>823</v>
      </c>
      <c r="C972" s="830" t="s">
        <v>119</v>
      </c>
      <c r="D972" s="801"/>
      <c r="E972" s="801"/>
      <c r="F972" s="801"/>
    </row>
    <row r="973" spans="1:6" ht="15">
      <c r="A973" s="825"/>
      <c r="B973" s="827">
        <v>44287</v>
      </c>
      <c r="C973" s="828"/>
      <c r="D973" s="676">
        <f>+F973-E973</f>
        <v>283440</v>
      </c>
      <c r="E973" s="676">
        <v>118080</v>
      </c>
      <c r="F973" s="676">
        <v>401520</v>
      </c>
    </row>
    <row r="974" spans="1:6" ht="15">
      <c r="A974" s="825"/>
      <c r="B974" s="827">
        <v>44317</v>
      </c>
      <c r="C974" s="828"/>
      <c r="D974" s="676">
        <f>+F974-E974</f>
        <v>542400</v>
      </c>
      <c r="E974" s="676">
        <v>157200</v>
      </c>
      <c r="F974" s="676">
        <v>699600</v>
      </c>
    </row>
    <row r="975" spans="1:6" ht="15">
      <c r="A975" s="825"/>
      <c r="B975" s="827">
        <v>44348</v>
      </c>
      <c r="C975" s="828"/>
      <c r="D975" s="676"/>
      <c r="E975" s="676"/>
      <c r="F975" s="676"/>
    </row>
    <row r="976" spans="1:6" ht="15">
      <c r="A976" s="825"/>
      <c r="B976" s="827">
        <v>44378</v>
      </c>
      <c r="C976" s="828"/>
      <c r="D976" s="676"/>
      <c r="E976" s="676"/>
      <c r="F976" s="676"/>
    </row>
    <row r="977" spans="1:6" ht="15">
      <c r="A977" s="825"/>
      <c r="B977" s="827">
        <v>44409</v>
      </c>
      <c r="C977" s="828"/>
      <c r="D977" s="676"/>
      <c r="E977" s="676"/>
      <c r="F977" s="676"/>
    </row>
    <row r="978" spans="1:6" ht="15">
      <c r="A978" s="825"/>
      <c r="B978" s="827">
        <v>44440</v>
      </c>
      <c r="C978" s="828"/>
      <c r="D978" s="676"/>
      <c r="E978" s="676"/>
      <c r="F978" s="676"/>
    </row>
    <row r="979" spans="1:6" ht="15">
      <c r="A979" s="825"/>
      <c r="B979" s="827">
        <v>44470</v>
      </c>
      <c r="C979" s="828"/>
      <c r="D979" s="676"/>
      <c r="E979" s="676"/>
      <c r="F979" s="676"/>
    </row>
    <row r="980" spans="1:6" ht="15">
      <c r="A980" s="825"/>
      <c r="B980" s="827">
        <v>44501</v>
      </c>
      <c r="C980" s="828"/>
      <c r="D980" s="676"/>
      <c r="E980" s="676"/>
      <c r="F980" s="676"/>
    </row>
    <row r="981" spans="1:6" ht="15">
      <c r="A981" s="825"/>
      <c r="B981" s="827">
        <v>44531</v>
      </c>
      <c r="C981" s="828"/>
      <c r="D981" s="676">
        <f>+F981-E981</f>
        <v>6720</v>
      </c>
      <c r="E981" s="676">
        <v>2400</v>
      </c>
      <c r="F981" s="676">
        <v>9120</v>
      </c>
    </row>
    <row r="982" spans="1:6" ht="15">
      <c r="A982" s="825"/>
      <c r="B982" s="827">
        <v>44562</v>
      </c>
      <c r="C982" s="828"/>
      <c r="D982" s="676">
        <f>+F982-E982</f>
        <v>19440</v>
      </c>
      <c r="E982" s="676">
        <v>7920</v>
      </c>
      <c r="F982" s="676">
        <v>27360</v>
      </c>
    </row>
    <row r="983" spans="1:6" ht="15">
      <c r="A983" s="825"/>
      <c r="B983" s="829">
        <v>44593</v>
      </c>
      <c r="C983" s="828"/>
      <c r="D983" s="676"/>
      <c r="E983" s="676"/>
      <c r="F983" s="676"/>
    </row>
    <row r="984" spans="1:6" ht="15">
      <c r="A984" s="825"/>
      <c r="B984" s="827">
        <v>44621</v>
      </c>
      <c r="C984" s="826"/>
      <c r="D984" s="676"/>
      <c r="E984" s="676"/>
      <c r="F984" s="676"/>
    </row>
    <row r="985" spans="1:6" ht="15">
      <c r="A985" s="825"/>
      <c r="B985" s="824" t="s">
        <v>457</v>
      </c>
      <c r="C985" s="823"/>
      <c r="D985" s="801">
        <f>SUM(D973:D984)</f>
        <v>852000</v>
      </c>
      <c r="E985" s="801">
        <f>SUM(E973:E984)</f>
        <v>285600</v>
      </c>
      <c r="F985" s="801">
        <f>SUM(F973:F984)</f>
        <v>1137600</v>
      </c>
    </row>
    <row r="986" spans="1:6" ht="15">
      <c r="A986" s="832">
        <f>+A972+1</f>
        <v>71</v>
      </c>
      <c r="B986" s="831" t="s">
        <v>1609</v>
      </c>
      <c r="C986" s="830" t="s">
        <v>55</v>
      </c>
      <c r="D986" s="801"/>
      <c r="E986" s="801"/>
      <c r="F986" s="801"/>
    </row>
    <row r="987" spans="1:6" ht="15">
      <c r="A987" s="825"/>
      <c r="B987" s="827">
        <v>44287</v>
      </c>
      <c r="C987" s="828"/>
      <c r="D987" s="676">
        <f t="shared" ref="D987:D998" si="60">+F987-E987</f>
        <v>187500</v>
      </c>
      <c r="E987" s="676">
        <v>77700</v>
      </c>
      <c r="F987" s="676">
        <v>265200</v>
      </c>
    </row>
    <row r="988" spans="1:6" ht="15">
      <c r="A988" s="825"/>
      <c r="B988" s="827">
        <v>44317</v>
      </c>
      <c r="C988" s="828"/>
      <c r="D988" s="676">
        <f t="shared" si="60"/>
        <v>131220</v>
      </c>
      <c r="E988" s="676">
        <v>51780</v>
      </c>
      <c r="F988" s="676">
        <v>183000</v>
      </c>
    </row>
    <row r="989" spans="1:6" ht="15">
      <c r="A989" s="825"/>
      <c r="B989" s="827">
        <v>44348</v>
      </c>
      <c r="C989" s="828"/>
      <c r="D989" s="676">
        <f t="shared" si="60"/>
        <v>154440</v>
      </c>
      <c r="E989" s="676">
        <v>71340</v>
      </c>
      <c r="F989" s="676">
        <v>225780</v>
      </c>
    </row>
    <row r="990" spans="1:6" ht="15">
      <c r="A990" s="825"/>
      <c r="B990" s="827">
        <v>44378</v>
      </c>
      <c r="C990" s="828"/>
      <c r="D990" s="676">
        <f t="shared" si="60"/>
        <v>196620</v>
      </c>
      <c r="E990" s="676">
        <v>86760</v>
      </c>
      <c r="F990" s="676">
        <v>283380</v>
      </c>
    </row>
    <row r="991" spans="1:6" ht="15">
      <c r="A991" s="825"/>
      <c r="B991" s="827">
        <v>44409</v>
      </c>
      <c r="C991" s="828"/>
      <c r="D991" s="676">
        <f t="shared" si="60"/>
        <v>156720</v>
      </c>
      <c r="E991" s="676">
        <v>69480</v>
      </c>
      <c r="F991" s="676">
        <v>226200</v>
      </c>
    </row>
    <row r="992" spans="1:6" ht="15">
      <c r="A992" s="825"/>
      <c r="B992" s="827">
        <v>44440</v>
      </c>
      <c r="C992" s="828"/>
      <c r="D992" s="676">
        <f t="shared" si="60"/>
        <v>145080</v>
      </c>
      <c r="E992" s="676">
        <v>104640</v>
      </c>
      <c r="F992" s="676">
        <v>249720</v>
      </c>
    </row>
    <row r="993" spans="1:6" ht="15">
      <c r="A993" s="825"/>
      <c r="B993" s="827">
        <v>44470</v>
      </c>
      <c r="C993" s="828"/>
      <c r="D993" s="676">
        <f t="shared" si="60"/>
        <v>127740</v>
      </c>
      <c r="E993" s="676">
        <v>93000</v>
      </c>
      <c r="F993" s="676">
        <v>220740</v>
      </c>
    </row>
    <row r="994" spans="1:6" ht="15">
      <c r="A994" s="825"/>
      <c r="B994" s="827">
        <v>44501</v>
      </c>
      <c r="C994" s="828"/>
      <c r="D994" s="676">
        <f t="shared" si="60"/>
        <v>138570</v>
      </c>
      <c r="E994" s="676">
        <v>110850</v>
      </c>
      <c r="F994" s="676">
        <v>249420</v>
      </c>
    </row>
    <row r="995" spans="1:6" ht="15">
      <c r="A995" s="825"/>
      <c r="B995" s="827">
        <v>44531</v>
      </c>
      <c r="C995" s="828"/>
      <c r="D995" s="676">
        <f t="shared" si="60"/>
        <v>156990</v>
      </c>
      <c r="E995" s="676">
        <v>122190</v>
      </c>
      <c r="F995" s="676">
        <v>279180</v>
      </c>
    </row>
    <row r="996" spans="1:6" ht="15">
      <c r="A996" s="825"/>
      <c r="B996" s="827">
        <v>44562</v>
      </c>
      <c r="C996" s="828"/>
      <c r="D996" s="676">
        <f t="shared" si="60"/>
        <v>159060</v>
      </c>
      <c r="E996" s="676">
        <v>110220</v>
      </c>
      <c r="F996" s="676">
        <v>269280</v>
      </c>
    </row>
    <row r="997" spans="1:6" ht="15">
      <c r="A997" s="825"/>
      <c r="B997" s="829">
        <v>44593</v>
      </c>
      <c r="C997" s="828"/>
      <c r="D997" s="676">
        <f t="shared" si="60"/>
        <v>130470</v>
      </c>
      <c r="E997" s="676">
        <v>91590</v>
      </c>
      <c r="F997" s="676">
        <v>222060</v>
      </c>
    </row>
    <row r="998" spans="1:6" ht="15">
      <c r="A998" s="825"/>
      <c r="B998" s="827">
        <v>44621</v>
      </c>
      <c r="C998" s="826"/>
      <c r="D998" s="676">
        <f t="shared" si="60"/>
        <v>173460</v>
      </c>
      <c r="E998" s="676">
        <v>115740</v>
      </c>
      <c r="F998" s="676">
        <v>289200</v>
      </c>
    </row>
    <row r="999" spans="1:6" ht="15">
      <c r="A999" s="825"/>
      <c r="B999" s="824" t="s">
        <v>457</v>
      </c>
      <c r="C999" s="823"/>
      <c r="D999" s="801">
        <f>SUM(D987:D998)</f>
        <v>1857870</v>
      </c>
      <c r="E999" s="801">
        <f>SUM(E987:E998)</f>
        <v>1105290</v>
      </c>
      <c r="F999" s="801">
        <f>SUM(F987:F998)</f>
        <v>2963160</v>
      </c>
    </row>
    <row r="1000" spans="1:6" ht="15">
      <c r="A1000" s="832">
        <f>+A986+1</f>
        <v>72</v>
      </c>
      <c r="B1000" s="831" t="s">
        <v>274</v>
      </c>
      <c r="C1000" s="830" t="s">
        <v>119</v>
      </c>
      <c r="D1000" s="801"/>
      <c r="E1000" s="801"/>
      <c r="F1000" s="801"/>
    </row>
    <row r="1001" spans="1:6" ht="15">
      <c r="A1001" s="825"/>
      <c r="B1001" s="827">
        <v>44287</v>
      </c>
      <c r="C1001" s="828"/>
      <c r="D1001" s="676">
        <f t="shared" ref="D1001:D1012" si="61">+F1001-E1001</f>
        <v>883534</v>
      </c>
      <c r="E1001" s="676">
        <v>294511</v>
      </c>
      <c r="F1001" s="676">
        <v>1178045</v>
      </c>
    </row>
    <row r="1002" spans="1:6" ht="15">
      <c r="A1002" s="825"/>
      <c r="B1002" s="827">
        <v>44317</v>
      </c>
      <c r="C1002" s="828"/>
      <c r="D1002" s="676">
        <f t="shared" si="61"/>
        <v>1075630</v>
      </c>
      <c r="E1002" s="676">
        <v>358543</v>
      </c>
      <c r="F1002" s="676">
        <v>1434173</v>
      </c>
    </row>
    <row r="1003" spans="1:6" ht="15">
      <c r="A1003" s="825"/>
      <c r="B1003" s="827">
        <v>44348</v>
      </c>
      <c r="C1003" s="828"/>
      <c r="D1003" s="676">
        <f t="shared" si="61"/>
        <v>728848</v>
      </c>
      <c r="E1003" s="676">
        <v>242949</v>
      </c>
      <c r="F1003" s="676">
        <v>971797</v>
      </c>
    </row>
    <row r="1004" spans="1:6" ht="15">
      <c r="A1004" s="825"/>
      <c r="B1004" s="827">
        <v>44378</v>
      </c>
      <c r="C1004" s="828"/>
      <c r="D1004" s="676">
        <f t="shared" si="61"/>
        <v>1024303</v>
      </c>
      <c r="E1004" s="676">
        <v>341435</v>
      </c>
      <c r="F1004" s="676">
        <v>1365738</v>
      </c>
    </row>
    <row r="1005" spans="1:6" ht="15">
      <c r="A1005" s="825"/>
      <c r="B1005" s="827">
        <v>44409</v>
      </c>
      <c r="C1005" s="828"/>
      <c r="D1005" s="676">
        <f t="shared" si="61"/>
        <v>2006499</v>
      </c>
      <c r="E1005" s="676">
        <v>668833</v>
      </c>
      <c r="F1005" s="676">
        <v>2675332</v>
      </c>
    </row>
    <row r="1006" spans="1:6" ht="15">
      <c r="A1006" s="825"/>
      <c r="B1006" s="827">
        <v>44440</v>
      </c>
      <c r="C1006" s="828"/>
      <c r="D1006" s="676">
        <f t="shared" si="61"/>
        <v>3179040</v>
      </c>
      <c r="E1006" s="676">
        <v>1059680</v>
      </c>
      <c r="F1006" s="676">
        <v>4238720</v>
      </c>
    </row>
    <row r="1007" spans="1:6" ht="15">
      <c r="A1007" s="825"/>
      <c r="B1007" s="827">
        <v>44470</v>
      </c>
      <c r="C1007" s="828"/>
      <c r="D1007" s="676">
        <f t="shared" si="61"/>
        <v>1318406</v>
      </c>
      <c r="E1007" s="676">
        <v>439469</v>
      </c>
      <c r="F1007" s="676">
        <v>1757875</v>
      </c>
    </row>
    <row r="1008" spans="1:6" ht="15">
      <c r="A1008" s="825"/>
      <c r="B1008" s="827">
        <v>44501</v>
      </c>
      <c r="C1008" s="828"/>
      <c r="D1008" s="676">
        <f t="shared" si="61"/>
        <v>1172462</v>
      </c>
      <c r="E1008" s="676">
        <v>390821</v>
      </c>
      <c r="F1008" s="676">
        <v>1563283</v>
      </c>
    </row>
    <row r="1009" spans="1:6" ht="15">
      <c r="A1009" s="825"/>
      <c r="B1009" s="827">
        <v>44531</v>
      </c>
      <c r="C1009" s="828"/>
      <c r="D1009" s="676">
        <f t="shared" si="61"/>
        <v>2736135</v>
      </c>
      <c r="E1009" s="676">
        <v>912045</v>
      </c>
      <c r="F1009" s="676">
        <v>3648180</v>
      </c>
    </row>
    <row r="1010" spans="1:6" ht="15">
      <c r="A1010" s="825"/>
      <c r="B1010" s="827">
        <v>44562</v>
      </c>
      <c r="C1010" s="828"/>
      <c r="D1010" s="676">
        <f t="shared" si="61"/>
        <v>1420624</v>
      </c>
      <c r="E1010" s="676">
        <v>473542</v>
      </c>
      <c r="F1010" s="676">
        <v>1894166</v>
      </c>
    </row>
    <row r="1011" spans="1:6" ht="15">
      <c r="A1011" s="825"/>
      <c r="B1011" s="829">
        <v>44593</v>
      </c>
      <c r="C1011" s="828"/>
      <c r="D1011" s="676">
        <f t="shared" si="61"/>
        <v>2887813</v>
      </c>
      <c r="E1011" s="676">
        <v>962605</v>
      </c>
      <c r="F1011" s="676">
        <v>3850418</v>
      </c>
    </row>
    <row r="1012" spans="1:6" ht="15">
      <c r="A1012" s="825"/>
      <c r="B1012" s="827">
        <v>44621</v>
      </c>
      <c r="C1012" s="826"/>
      <c r="D1012" s="676">
        <f t="shared" si="61"/>
        <v>4627417</v>
      </c>
      <c r="E1012" s="676">
        <v>1542472</v>
      </c>
      <c r="F1012" s="676">
        <v>6169889</v>
      </c>
    </row>
    <row r="1013" spans="1:6" ht="15.75" thickBot="1">
      <c r="A1013" s="1036"/>
      <c r="B1013" s="824" t="s">
        <v>457</v>
      </c>
      <c r="C1013" s="823"/>
      <c r="D1013" s="801">
        <f>SUM(D1001:D1012)</f>
        <v>23060711</v>
      </c>
      <c r="E1013" s="801">
        <f>SUM(E1001:E1012)</f>
        <v>7686905</v>
      </c>
      <c r="F1013" s="801">
        <f>SUM(F1001:F1012)</f>
        <v>30747616</v>
      </c>
    </row>
    <row r="1014" spans="1:6" ht="15">
      <c r="A1014" s="812">
        <f>+A1000</f>
        <v>72</v>
      </c>
      <c r="B1014" s="822" t="s">
        <v>2092</v>
      </c>
      <c r="C1014" s="821"/>
      <c r="D1014" s="820">
        <f>+D19+D33+D47+D61+D75+D89+D103+D117+D131+D145+D159+D173+D187+D201+D215+D229+D243+D257+D271+D285+D299+D313+D327+D341+D355+D369+D383+D397+D411+D425+D439+D453+D467+D481+D495+D509+D523+D537+D551+D565+D579+D593+D607+D621+D635+D649+D663+D677+D691+D705+D719+D733+D747+D761+D775+D789+D803+D817+D831+D845+D859+D873+D887+D901+D915+D929+D943+D957+D971+D985+D999+D1013</f>
        <v>1357597441</v>
      </c>
      <c r="E1014" s="820">
        <f>+E19+E33+E47+E61+E75+E89+E103+E117+E131+E145+E159+E173+E187+E201+E215+E229+E243+E257+E271+E285+E299+E313+E327+E341+E355+E369+E383+E397+E411+E425+E439+E453+E467+E481+E495+E509+E523+E537+E551+E565+E579+E593+E607+E621+E635+E649+E663+E677+E691+E705+E719+E733+E747+E761+E775+E789+E803+E817+E831+E845+E859+E873+E887+E901+E915+E929+E943+E957+E971+E985+E999+E1013</f>
        <v>521944149</v>
      </c>
      <c r="F1014" s="820">
        <f>+F19+F33+F47+F61+F75+F89+F103+F117+F131+F145+F159+F173+F187+F201+F215+F229+F243+F257+F271+F285+F299+F313+F327+F341+F355+F369+F383+F397+F411+F425+F439+F453+F467+F481+F495+F509+F523+F537+F551+F565+F579+F593+F607+F621+F635+F649+F663+F677+F691+F705+F719+F733+F747+F761+F775+F789+F803+F817+F831+F845+F859+F873+F887+F901+F915+F929+F943+F957+F971+F985+F999+F1013</f>
        <v>1879541590</v>
      </c>
    </row>
  </sheetData>
  <mergeCells count="2">
    <mergeCell ref="A2:F2"/>
    <mergeCell ref="A4:F4"/>
  </mergeCells>
  <pageMargins left="0.33" right="0.22" top="0.48" bottom="0.44" header="0.16" footer="0.31496062992125984"/>
  <pageSetup paperSize="9" scale="98" orientation="portrait"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689"/>
  <sheetViews>
    <sheetView view="pageBreakPreview" zoomScaleSheetLayoutView="100" workbookViewId="0">
      <pane ySplit="4" topLeftCell="A5" activePane="bottomLeft" state="frozen"/>
      <selection activeCell="H6" sqref="H6"/>
      <selection pane="bottomLeft" activeCell="P12" sqref="P12"/>
    </sheetView>
  </sheetViews>
  <sheetFormatPr defaultRowHeight="12.75"/>
  <cols>
    <col min="1" max="1" width="5.28515625" style="569" customWidth="1"/>
    <col min="2" max="2" width="34.28515625" style="569" customWidth="1"/>
    <col min="3" max="3" width="7.42578125" style="569" customWidth="1"/>
    <col min="4" max="4" width="17.140625" style="569" customWidth="1"/>
    <col min="5" max="5" width="17" style="569" customWidth="1"/>
    <col min="6" max="6" width="13.85546875" style="569" customWidth="1"/>
    <col min="7" max="16384" width="9.140625" style="569"/>
  </cols>
  <sheetData>
    <row r="1" spans="1:10" ht="18.75">
      <c r="A1" s="839" t="s">
        <v>2091</v>
      </c>
      <c r="B1" s="838"/>
      <c r="C1" s="828"/>
      <c r="D1" s="815"/>
      <c r="F1" s="837" t="s">
        <v>3071</v>
      </c>
      <c r="G1" s="828"/>
      <c r="H1" s="828"/>
      <c r="I1" s="828"/>
    </row>
    <row r="2" spans="1:10" ht="15.75" customHeight="1">
      <c r="A2" s="1792" t="s">
        <v>1391</v>
      </c>
      <c r="B2" s="1792"/>
      <c r="C2" s="1792"/>
      <c r="D2" s="1792"/>
      <c r="E2" s="1792"/>
      <c r="F2" s="1792"/>
      <c r="G2" s="836"/>
      <c r="H2" s="836"/>
      <c r="I2" s="836"/>
      <c r="J2" s="836"/>
    </row>
    <row r="3" spans="1:10" ht="15.75" customHeight="1">
      <c r="A3" s="1791" t="s">
        <v>1390</v>
      </c>
      <c r="B3" s="1791"/>
      <c r="C3" s="1791"/>
      <c r="D3" s="1791"/>
      <c r="E3" s="1791"/>
      <c r="F3" s="1791"/>
      <c r="G3" s="833"/>
      <c r="H3" s="833"/>
      <c r="I3" s="833"/>
      <c r="J3" s="833"/>
    </row>
    <row r="4" spans="1:10" ht="83.25" customHeight="1">
      <c r="A4" s="1037" t="s">
        <v>888</v>
      </c>
      <c r="B4" s="1038" t="s">
        <v>1389</v>
      </c>
      <c r="C4" s="1033" t="s">
        <v>1388</v>
      </c>
      <c r="D4" s="1034" t="s">
        <v>3072</v>
      </c>
      <c r="E4" s="1035" t="s">
        <v>3073</v>
      </c>
      <c r="F4" s="1035" t="s">
        <v>1387</v>
      </c>
    </row>
    <row r="5" spans="1:10" ht="15">
      <c r="A5" s="832">
        <v>1</v>
      </c>
      <c r="B5" s="831" t="s">
        <v>1694</v>
      </c>
      <c r="C5" s="830" t="s">
        <v>55</v>
      </c>
      <c r="D5" s="801"/>
      <c r="E5" s="801"/>
      <c r="F5" s="801"/>
    </row>
    <row r="6" spans="1:10" ht="15">
      <c r="A6" s="825"/>
      <c r="B6" s="827">
        <v>44652</v>
      </c>
      <c r="C6" s="828"/>
      <c r="D6" s="676">
        <f t="shared" ref="D6:D12" si="0">+F6-E6</f>
        <v>660150</v>
      </c>
      <c r="E6" s="676">
        <v>220050</v>
      </c>
      <c r="F6" s="676">
        <v>880200</v>
      </c>
    </row>
    <row r="7" spans="1:10" ht="15">
      <c r="A7" s="825"/>
      <c r="B7" s="827">
        <v>44682</v>
      </c>
      <c r="C7" s="828"/>
      <c r="D7" s="676">
        <f t="shared" si="0"/>
        <v>552710</v>
      </c>
      <c r="E7" s="676">
        <v>184237</v>
      </c>
      <c r="F7" s="676">
        <v>736947</v>
      </c>
    </row>
    <row r="8" spans="1:10" ht="15">
      <c r="A8" s="825"/>
      <c r="B8" s="827">
        <v>44713</v>
      </c>
      <c r="C8" s="828"/>
      <c r="D8" s="676">
        <f t="shared" si="0"/>
        <v>492574</v>
      </c>
      <c r="E8" s="676">
        <v>164192</v>
      </c>
      <c r="F8" s="676">
        <v>656766</v>
      </c>
    </row>
    <row r="9" spans="1:10" ht="15">
      <c r="A9" s="825"/>
      <c r="B9" s="827">
        <v>44743</v>
      </c>
      <c r="C9" s="828"/>
      <c r="D9" s="676">
        <f t="shared" si="0"/>
        <v>540243</v>
      </c>
      <c r="E9" s="676">
        <v>180081</v>
      </c>
      <c r="F9" s="676">
        <v>720324</v>
      </c>
    </row>
    <row r="10" spans="1:10" ht="15">
      <c r="A10" s="825"/>
      <c r="B10" s="827">
        <v>44774</v>
      </c>
      <c r="C10" s="828"/>
      <c r="D10" s="676">
        <f t="shared" si="0"/>
        <v>439634</v>
      </c>
      <c r="E10" s="676">
        <v>146545</v>
      </c>
      <c r="F10" s="676">
        <v>586179</v>
      </c>
    </row>
    <row r="11" spans="1:10" ht="15">
      <c r="A11" s="825"/>
      <c r="B11" s="827">
        <v>44805</v>
      </c>
      <c r="C11" s="828"/>
      <c r="D11" s="676">
        <f t="shared" si="0"/>
        <v>221258</v>
      </c>
      <c r="E11" s="676">
        <v>73753</v>
      </c>
      <c r="F11" s="676">
        <v>295011</v>
      </c>
    </row>
    <row r="12" spans="1:10" ht="15">
      <c r="A12" s="825"/>
      <c r="B12" s="827">
        <v>44835</v>
      </c>
      <c r="C12" s="828"/>
      <c r="D12" s="676">
        <f t="shared" si="0"/>
        <v>199213</v>
      </c>
      <c r="E12" s="676">
        <v>66404</v>
      </c>
      <c r="F12" s="676">
        <v>265617</v>
      </c>
    </row>
    <row r="13" spans="1:10" ht="15">
      <c r="A13" s="825"/>
      <c r="B13" s="824" t="s">
        <v>457</v>
      </c>
      <c r="C13" s="823"/>
      <c r="D13" s="801">
        <f>SUM(D6:D12)</f>
        <v>3105782</v>
      </c>
      <c r="E13" s="801">
        <f>SUM(E6:E12)</f>
        <v>1035262</v>
      </c>
      <c r="F13" s="801">
        <f>SUM(F6:F12)</f>
        <v>4141044</v>
      </c>
    </row>
    <row r="14" spans="1:10" ht="15">
      <c r="A14" s="832">
        <f>+A5+1</f>
        <v>2</v>
      </c>
      <c r="B14" s="831" t="s">
        <v>58</v>
      </c>
      <c r="C14" s="830" t="s">
        <v>119</v>
      </c>
      <c r="D14" s="801"/>
      <c r="E14" s="801"/>
      <c r="F14" s="801"/>
    </row>
    <row r="15" spans="1:10" ht="15">
      <c r="A15" s="825"/>
      <c r="B15" s="827">
        <v>44652</v>
      </c>
      <c r="C15" s="828"/>
      <c r="D15" s="676">
        <f t="shared" ref="D15:D21" si="1">+F15-E15</f>
        <v>1262880</v>
      </c>
      <c r="E15" s="676">
        <v>584160</v>
      </c>
      <c r="F15" s="676">
        <v>1847040</v>
      </c>
    </row>
    <row r="16" spans="1:10" ht="15">
      <c r="A16" s="825"/>
      <c r="B16" s="827">
        <v>44682</v>
      </c>
      <c r="C16" s="828"/>
      <c r="D16" s="676">
        <f t="shared" si="1"/>
        <v>1332240</v>
      </c>
      <c r="E16" s="676">
        <v>616560</v>
      </c>
      <c r="F16" s="676">
        <v>1948800</v>
      </c>
    </row>
    <row r="17" spans="1:6" ht="15">
      <c r="A17" s="825"/>
      <c r="B17" s="827">
        <v>44713</v>
      </c>
      <c r="C17" s="828"/>
      <c r="D17" s="676">
        <f t="shared" si="1"/>
        <v>1292880</v>
      </c>
      <c r="E17" s="676">
        <v>581760</v>
      </c>
      <c r="F17" s="676">
        <v>1874640</v>
      </c>
    </row>
    <row r="18" spans="1:6" ht="15">
      <c r="A18" s="825"/>
      <c r="B18" s="827">
        <v>44743</v>
      </c>
      <c r="C18" s="828"/>
      <c r="D18" s="676">
        <f t="shared" si="1"/>
        <v>1326480</v>
      </c>
      <c r="E18" s="676">
        <v>610560</v>
      </c>
      <c r="F18" s="676">
        <v>1937040</v>
      </c>
    </row>
    <row r="19" spans="1:6" ht="15">
      <c r="A19" s="825"/>
      <c r="B19" s="827">
        <v>44774</v>
      </c>
      <c r="C19" s="828"/>
      <c r="D19" s="676">
        <f t="shared" si="1"/>
        <v>1313520</v>
      </c>
      <c r="E19" s="676">
        <v>606480</v>
      </c>
      <c r="F19" s="676">
        <v>1920000</v>
      </c>
    </row>
    <row r="20" spans="1:6" ht="15">
      <c r="A20" s="825"/>
      <c r="B20" s="827">
        <v>44805</v>
      </c>
      <c r="C20" s="828"/>
      <c r="D20" s="676">
        <f t="shared" si="1"/>
        <v>1260960</v>
      </c>
      <c r="E20" s="676">
        <v>567840</v>
      </c>
      <c r="F20" s="676">
        <v>1828800</v>
      </c>
    </row>
    <row r="21" spans="1:6" ht="15">
      <c r="A21" s="825"/>
      <c r="B21" s="827">
        <v>44835</v>
      </c>
      <c r="C21" s="828"/>
      <c r="D21" s="676">
        <f t="shared" si="1"/>
        <v>1206480</v>
      </c>
      <c r="E21" s="676">
        <v>552000</v>
      </c>
      <c r="F21" s="676">
        <v>1758480</v>
      </c>
    </row>
    <row r="22" spans="1:6" ht="15">
      <c r="A22" s="825"/>
      <c r="B22" s="824" t="s">
        <v>457</v>
      </c>
      <c r="C22" s="823"/>
      <c r="D22" s="801">
        <f>SUM(D15:D21)</f>
        <v>8995440</v>
      </c>
      <c r="E22" s="801">
        <f>SUM(E15:E21)</f>
        <v>4119360</v>
      </c>
      <c r="F22" s="801">
        <f>SUM(F15:F21)</f>
        <v>13114800</v>
      </c>
    </row>
    <row r="23" spans="1:6" ht="15">
      <c r="A23" s="832">
        <f>+A14+1</f>
        <v>3</v>
      </c>
      <c r="B23" s="831" t="s">
        <v>283</v>
      </c>
      <c r="C23" s="830" t="s">
        <v>119</v>
      </c>
      <c r="D23" s="801"/>
      <c r="E23" s="801"/>
      <c r="F23" s="801"/>
    </row>
    <row r="24" spans="1:6" ht="15">
      <c r="A24" s="825"/>
      <c r="B24" s="827">
        <v>44652</v>
      </c>
      <c r="C24" s="828"/>
      <c r="D24" s="676">
        <f t="shared" ref="D24:D30" si="2">+F24-E24</f>
        <v>4083110</v>
      </c>
      <c r="E24" s="676">
        <v>1279250</v>
      </c>
      <c r="F24" s="676">
        <v>5362360</v>
      </c>
    </row>
    <row r="25" spans="1:6" ht="15">
      <c r="A25" s="825"/>
      <c r="B25" s="827">
        <v>44682</v>
      </c>
      <c r="C25" s="828"/>
      <c r="D25" s="676">
        <f t="shared" si="2"/>
        <v>4052270</v>
      </c>
      <c r="E25" s="676">
        <v>1153470</v>
      </c>
      <c r="F25" s="676">
        <v>5205740</v>
      </c>
    </row>
    <row r="26" spans="1:6" ht="15">
      <c r="A26" s="825"/>
      <c r="B26" s="827">
        <v>44713</v>
      </c>
      <c r="C26" s="828"/>
      <c r="D26" s="676">
        <f t="shared" si="2"/>
        <v>3629020</v>
      </c>
      <c r="E26" s="676">
        <v>1229590</v>
      </c>
      <c r="F26" s="676">
        <v>4858610</v>
      </c>
    </row>
    <row r="27" spans="1:6" ht="15">
      <c r="A27" s="825"/>
      <c r="B27" s="827">
        <v>44743</v>
      </c>
      <c r="C27" s="828"/>
      <c r="D27" s="676">
        <f t="shared" si="2"/>
        <v>4092290</v>
      </c>
      <c r="E27" s="676">
        <v>1177640</v>
      </c>
      <c r="F27" s="676">
        <v>5269930</v>
      </c>
    </row>
    <row r="28" spans="1:6" ht="15">
      <c r="A28" s="825"/>
      <c r="B28" s="827">
        <v>44774</v>
      </c>
      <c r="C28" s="828"/>
      <c r="D28" s="676">
        <f t="shared" si="2"/>
        <v>4355810</v>
      </c>
      <c r="E28" s="676">
        <v>1319560</v>
      </c>
      <c r="F28" s="676">
        <v>5675370</v>
      </c>
    </row>
    <row r="29" spans="1:6" ht="15">
      <c r="A29" s="825"/>
      <c r="B29" s="827">
        <v>44805</v>
      </c>
      <c r="C29" s="828"/>
      <c r="D29" s="676">
        <f t="shared" si="2"/>
        <v>3967560</v>
      </c>
      <c r="E29" s="676">
        <v>1238830</v>
      </c>
      <c r="F29" s="676">
        <v>5206390</v>
      </c>
    </row>
    <row r="30" spans="1:6" ht="15">
      <c r="A30" s="825"/>
      <c r="B30" s="827">
        <v>44835</v>
      </c>
      <c r="C30" s="828"/>
      <c r="D30" s="676">
        <f t="shared" si="2"/>
        <v>4230570</v>
      </c>
      <c r="E30" s="676">
        <v>1316820</v>
      </c>
      <c r="F30" s="676">
        <v>5547390</v>
      </c>
    </row>
    <row r="31" spans="1:6" ht="15">
      <c r="A31" s="825"/>
      <c r="B31" s="824" t="s">
        <v>457</v>
      </c>
      <c r="C31" s="823"/>
      <c r="D31" s="801">
        <f>SUM(D24:D30)</f>
        <v>28410630</v>
      </c>
      <c r="E31" s="801">
        <f>SUM(E24:E30)</f>
        <v>8715160</v>
      </c>
      <c r="F31" s="801">
        <f>SUM(F24:F30)</f>
        <v>37125790</v>
      </c>
    </row>
    <row r="32" spans="1:6" ht="15">
      <c r="A32" s="832">
        <f>+A23+1</f>
        <v>4</v>
      </c>
      <c r="B32" s="831" t="s">
        <v>282</v>
      </c>
      <c r="C32" s="830" t="s">
        <v>119</v>
      </c>
      <c r="D32" s="801"/>
      <c r="E32" s="801"/>
      <c r="F32" s="801"/>
    </row>
    <row r="33" spans="1:6" ht="15">
      <c r="A33" s="825"/>
      <c r="B33" s="827">
        <v>44652</v>
      </c>
      <c r="C33" s="828"/>
      <c r="D33" s="676">
        <f t="shared" ref="D33:D39" si="3">+F33-E33</f>
        <v>3943200</v>
      </c>
      <c r="E33" s="676">
        <v>1281600</v>
      </c>
      <c r="F33" s="676">
        <v>5224800</v>
      </c>
    </row>
    <row r="34" spans="1:6" ht="15">
      <c r="A34" s="825"/>
      <c r="B34" s="827">
        <v>44682</v>
      </c>
      <c r="C34" s="828"/>
      <c r="D34" s="676">
        <f t="shared" si="3"/>
        <v>3864000</v>
      </c>
      <c r="E34" s="676">
        <v>1264800</v>
      </c>
      <c r="F34" s="676">
        <v>5128800</v>
      </c>
    </row>
    <row r="35" spans="1:6" ht="15">
      <c r="A35" s="825"/>
      <c r="B35" s="827">
        <v>44713</v>
      </c>
      <c r="C35" s="828"/>
      <c r="D35" s="676">
        <f t="shared" si="3"/>
        <v>3393600</v>
      </c>
      <c r="E35" s="676">
        <v>1142400</v>
      </c>
      <c r="F35" s="676">
        <v>4536000</v>
      </c>
    </row>
    <row r="36" spans="1:6" ht="15">
      <c r="A36" s="825"/>
      <c r="B36" s="827">
        <v>44743</v>
      </c>
      <c r="C36" s="828"/>
      <c r="D36" s="676">
        <f t="shared" si="3"/>
        <v>3907200</v>
      </c>
      <c r="E36" s="676">
        <v>1248000</v>
      </c>
      <c r="F36" s="676">
        <v>5155200</v>
      </c>
    </row>
    <row r="37" spans="1:6" ht="15">
      <c r="A37" s="825"/>
      <c r="B37" s="827">
        <v>44774</v>
      </c>
      <c r="C37" s="828"/>
      <c r="D37" s="676">
        <f t="shared" si="3"/>
        <v>4092000</v>
      </c>
      <c r="E37" s="676">
        <v>1257600</v>
      </c>
      <c r="F37" s="676">
        <v>5349600</v>
      </c>
    </row>
    <row r="38" spans="1:6" ht="15">
      <c r="A38" s="825"/>
      <c r="B38" s="827">
        <v>44805</v>
      </c>
      <c r="C38" s="828"/>
      <c r="D38" s="676">
        <f t="shared" si="3"/>
        <v>3729600</v>
      </c>
      <c r="E38" s="676">
        <v>1212000</v>
      </c>
      <c r="F38" s="676">
        <v>4941600</v>
      </c>
    </row>
    <row r="39" spans="1:6" ht="15">
      <c r="A39" s="825"/>
      <c r="B39" s="827">
        <v>44835</v>
      </c>
      <c r="C39" s="828"/>
      <c r="D39" s="676">
        <f t="shared" si="3"/>
        <v>3847200</v>
      </c>
      <c r="E39" s="676">
        <v>1231200</v>
      </c>
      <c r="F39" s="676">
        <v>5078400</v>
      </c>
    </row>
    <row r="40" spans="1:6" ht="15">
      <c r="A40" s="825"/>
      <c r="B40" s="824" t="s">
        <v>457</v>
      </c>
      <c r="C40" s="823"/>
      <c r="D40" s="801">
        <f>SUM(D33:D39)</f>
        <v>26776800</v>
      </c>
      <c r="E40" s="801">
        <f>SUM(E33:E39)</f>
        <v>8637600</v>
      </c>
      <c r="F40" s="801">
        <f>SUM(F33:F39)</f>
        <v>35414400</v>
      </c>
    </row>
    <row r="41" spans="1:6" ht="15">
      <c r="A41" s="832">
        <f>+A32+1</f>
        <v>5</v>
      </c>
      <c r="B41" s="831" t="s">
        <v>24</v>
      </c>
      <c r="C41" s="830" t="s">
        <v>119</v>
      </c>
      <c r="D41" s="801"/>
      <c r="E41" s="801"/>
      <c r="F41" s="801"/>
    </row>
    <row r="42" spans="1:6" ht="15">
      <c r="A42" s="825"/>
      <c r="B42" s="827">
        <v>44652</v>
      </c>
      <c r="C42" s="828"/>
      <c r="D42" s="676">
        <f t="shared" ref="D42:D48" si="4">+F42-E42</f>
        <v>126900</v>
      </c>
      <c r="E42" s="676">
        <v>67000</v>
      </c>
      <c r="F42" s="676">
        <v>193900</v>
      </c>
    </row>
    <row r="43" spans="1:6" ht="15">
      <c r="A43" s="825"/>
      <c r="B43" s="827">
        <v>44682</v>
      </c>
      <c r="C43" s="828"/>
      <c r="D43" s="676">
        <f t="shared" si="4"/>
        <v>122100</v>
      </c>
      <c r="E43" s="676">
        <v>62700</v>
      </c>
      <c r="F43" s="676">
        <v>184800</v>
      </c>
    </row>
    <row r="44" spans="1:6" ht="15">
      <c r="A44" s="825"/>
      <c r="B44" s="827">
        <v>44713</v>
      </c>
      <c r="C44" s="828"/>
      <c r="D44" s="676">
        <f t="shared" si="4"/>
        <v>114600</v>
      </c>
      <c r="E44" s="676">
        <v>58800</v>
      </c>
      <c r="F44" s="676">
        <v>173400</v>
      </c>
    </row>
    <row r="45" spans="1:6" ht="15">
      <c r="A45" s="825"/>
      <c r="B45" s="827">
        <v>44743</v>
      </c>
      <c r="C45" s="828"/>
      <c r="D45" s="676">
        <f t="shared" si="4"/>
        <v>116700</v>
      </c>
      <c r="E45" s="676">
        <v>59900</v>
      </c>
      <c r="F45" s="676">
        <v>176600</v>
      </c>
    </row>
    <row r="46" spans="1:6" ht="15">
      <c r="A46" s="825"/>
      <c r="B46" s="827">
        <v>44774</v>
      </c>
      <c r="C46" s="828"/>
      <c r="D46" s="676">
        <f t="shared" si="4"/>
        <v>114800</v>
      </c>
      <c r="E46" s="676">
        <v>59400</v>
      </c>
      <c r="F46" s="676">
        <v>174200</v>
      </c>
    </row>
    <row r="47" spans="1:6" ht="15">
      <c r="A47" s="825"/>
      <c r="B47" s="827">
        <v>44805</v>
      </c>
      <c r="C47" s="828"/>
      <c r="D47" s="676">
        <f t="shared" si="4"/>
        <v>105300</v>
      </c>
      <c r="E47" s="676">
        <v>53800</v>
      </c>
      <c r="F47" s="676">
        <v>159100</v>
      </c>
    </row>
    <row r="48" spans="1:6" ht="15">
      <c r="A48" s="825"/>
      <c r="B48" s="827">
        <v>44835</v>
      </c>
      <c r="C48" s="828"/>
      <c r="D48" s="676">
        <f t="shared" si="4"/>
        <v>108000</v>
      </c>
      <c r="E48" s="676">
        <v>57100</v>
      </c>
      <c r="F48" s="676">
        <v>165100</v>
      </c>
    </row>
    <row r="49" spans="1:6" ht="15">
      <c r="A49" s="825"/>
      <c r="B49" s="824" t="s">
        <v>457</v>
      </c>
      <c r="C49" s="823"/>
      <c r="D49" s="801">
        <f>SUM(D42:D48)</f>
        <v>808400</v>
      </c>
      <c r="E49" s="801">
        <f>SUM(E42:E48)</f>
        <v>418700</v>
      </c>
      <c r="F49" s="801">
        <f>SUM(F42:F48)</f>
        <v>1227100</v>
      </c>
    </row>
    <row r="50" spans="1:6" ht="15">
      <c r="A50" s="832">
        <f>+A41+1</f>
        <v>6</v>
      </c>
      <c r="B50" s="831" t="s">
        <v>618</v>
      </c>
      <c r="C50" s="830" t="s">
        <v>119</v>
      </c>
      <c r="D50" s="801"/>
      <c r="E50" s="801"/>
      <c r="F50" s="801"/>
    </row>
    <row r="51" spans="1:6" ht="15">
      <c r="A51" s="825"/>
      <c r="B51" s="827">
        <v>44652</v>
      </c>
      <c r="C51" s="828"/>
      <c r="D51" s="676">
        <f t="shared" ref="D51:D57" si="5">+F51-E51</f>
        <v>10810440</v>
      </c>
      <c r="E51" s="676">
        <v>5607840</v>
      </c>
      <c r="F51" s="676">
        <v>16418280</v>
      </c>
    </row>
    <row r="52" spans="1:6" ht="15">
      <c r="A52" s="825"/>
      <c r="B52" s="827">
        <v>44682</v>
      </c>
      <c r="C52" s="828"/>
      <c r="D52" s="676">
        <f t="shared" si="5"/>
        <v>9963120</v>
      </c>
      <c r="E52" s="676">
        <v>5025960</v>
      </c>
      <c r="F52" s="676">
        <v>14989080</v>
      </c>
    </row>
    <row r="53" spans="1:6" ht="15">
      <c r="A53" s="825"/>
      <c r="B53" s="827">
        <v>44713</v>
      </c>
      <c r="C53" s="828"/>
      <c r="D53" s="676">
        <f t="shared" si="5"/>
        <v>9157920</v>
      </c>
      <c r="E53" s="676">
        <v>4611240</v>
      </c>
      <c r="F53" s="676">
        <v>13769160</v>
      </c>
    </row>
    <row r="54" spans="1:6" ht="15">
      <c r="A54" s="825"/>
      <c r="B54" s="827">
        <v>44743</v>
      </c>
      <c r="C54" s="828"/>
      <c r="D54" s="676">
        <f t="shared" si="5"/>
        <v>10558440</v>
      </c>
      <c r="E54" s="676">
        <v>5628840</v>
      </c>
      <c r="F54" s="676">
        <v>16187280</v>
      </c>
    </row>
    <row r="55" spans="1:6" ht="15">
      <c r="A55" s="825"/>
      <c r="B55" s="827">
        <v>44774</v>
      </c>
      <c r="C55" s="828"/>
      <c r="D55" s="676">
        <f t="shared" si="5"/>
        <v>9103440</v>
      </c>
      <c r="E55" s="676">
        <v>4652520</v>
      </c>
      <c r="F55" s="676">
        <v>13755960</v>
      </c>
    </row>
    <row r="56" spans="1:6" ht="15">
      <c r="A56" s="825"/>
      <c r="B56" s="827">
        <v>44805</v>
      </c>
      <c r="C56" s="828"/>
      <c r="D56" s="676">
        <f t="shared" si="5"/>
        <v>10753080</v>
      </c>
      <c r="E56" s="676">
        <v>5629200</v>
      </c>
      <c r="F56" s="676">
        <v>16382280</v>
      </c>
    </row>
    <row r="57" spans="1:6" ht="15">
      <c r="A57" s="825"/>
      <c r="B57" s="827">
        <v>44835</v>
      </c>
      <c r="C57" s="828"/>
      <c r="D57" s="676">
        <f t="shared" si="5"/>
        <v>10649160</v>
      </c>
      <c r="E57" s="676">
        <v>5504880</v>
      </c>
      <c r="F57" s="676">
        <v>16154040</v>
      </c>
    </row>
    <row r="58" spans="1:6" ht="15">
      <c r="A58" s="825"/>
      <c r="B58" s="824" t="s">
        <v>457</v>
      </c>
      <c r="C58" s="823"/>
      <c r="D58" s="801">
        <f>SUM(D51:D57)</f>
        <v>70995600</v>
      </c>
      <c r="E58" s="801">
        <f>SUM(E51:E57)</f>
        <v>36660480</v>
      </c>
      <c r="F58" s="801">
        <f>SUM(F51:F57)</f>
        <v>107656080</v>
      </c>
    </row>
    <row r="59" spans="1:6" ht="15">
      <c r="A59" s="832">
        <f>+A50+1</f>
        <v>7</v>
      </c>
      <c r="B59" s="831" t="s">
        <v>729</v>
      </c>
      <c r="C59" s="830" t="s">
        <v>55</v>
      </c>
      <c r="D59" s="801"/>
      <c r="E59" s="801"/>
      <c r="F59" s="801"/>
    </row>
    <row r="60" spans="1:6" ht="15">
      <c r="A60" s="825"/>
      <c r="B60" s="827">
        <v>44652</v>
      </c>
      <c r="C60" s="828"/>
      <c r="D60" s="676">
        <f t="shared" ref="D60:D66" si="6">+F60-E60</f>
        <v>313305</v>
      </c>
      <c r="E60" s="676">
        <v>110145</v>
      </c>
      <c r="F60" s="676">
        <v>423450</v>
      </c>
    </row>
    <row r="61" spans="1:6" ht="15">
      <c r="A61" s="825"/>
      <c r="B61" s="827">
        <v>44682</v>
      </c>
      <c r="C61" s="828"/>
      <c r="D61" s="676">
        <f t="shared" si="6"/>
        <v>322710</v>
      </c>
      <c r="E61" s="676">
        <v>112050</v>
      </c>
      <c r="F61" s="676">
        <v>434760</v>
      </c>
    </row>
    <row r="62" spans="1:6" ht="15">
      <c r="A62" s="825"/>
      <c r="B62" s="827">
        <v>44713</v>
      </c>
      <c r="C62" s="828"/>
      <c r="D62" s="676">
        <f t="shared" si="6"/>
        <v>310335</v>
      </c>
      <c r="E62" s="676">
        <v>112260</v>
      </c>
      <c r="F62" s="676">
        <v>422595</v>
      </c>
    </row>
    <row r="63" spans="1:6" ht="15">
      <c r="A63" s="825"/>
      <c r="B63" s="827">
        <v>44743</v>
      </c>
      <c r="C63" s="828"/>
      <c r="D63" s="676">
        <f t="shared" si="6"/>
        <v>334035</v>
      </c>
      <c r="E63" s="676">
        <v>110280</v>
      </c>
      <c r="F63" s="676">
        <v>444315</v>
      </c>
    </row>
    <row r="64" spans="1:6" ht="15">
      <c r="A64" s="825"/>
      <c r="B64" s="827">
        <v>44774</v>
      </c>
      <c r="C64" s="828"/>
      <c r="D64" s="676">
        <f t="shared" si="6"/>
        <v>352230</v>
      </c>
      <c r="E64" s="676">
        <v>107295</v>
      </c>
      <c r="F64" s="676">
        <v>459525</v>
      </c>
    </row>
    <row r="65" spans="1:6" ht="15">
      <c r="A65" s="825"/>
      <c r="B65" s="827">
        <v>44805</v>
      </c>
      <c r="C65" s="828"/>
      <c r="D65" s="676">
        <f t="shared" si="6"/>
        <v>333510</v>
      </c>
      <c r="E65" s="676">
        <v>104580</v>
      </c>
      <c r="F65" s="676">
        <v>438090</v>
      </c>
    </row>
    <row r="66" spans="1:6" ht="15">
      <c r="A66" s="825"/>
      <c r="B66" s="827">
        <v>44835</v>
      </c>
      <c r="C66" s="828"/>
      <c r="D66" s="676">
        <f t="shared" si="6"/>
        <v>323235</v>
      </c>
      <c r="E66" s="676">
        <v>108225</v>
      </c>
      <c r="F66" s="676">
        <v>431460</v>
      </c>
    </row>
    <row r="67" spans="1:6" ht="15">
      <c r="A67" s="825"/>
      <c r="B67" s="824" t="s">
        <v>457</v>
      </c>
      <c r="C67" s="823"/>
      <c r="D67" s="801">
        <f>SUM(D60:D66)</f>
        <v>2289360</v>
      </c>
      <c r="E67" s="801">
        <f>SUM(E60:E66)</f>
        <v>764835</v>
      </c>
      <c r="F67" s="801">
        <f>SUM(F60:F66)</f>
        <v>3054195</v>
      </c>
    </row>
    <row r="68" spans="1:6" ht="15">
      <c r="A68" s="832">
        <f>+A59+1</f>
        <v>8</v>
      </c>
      <c r="B68" s="831" t="s">
        <v>364</v>
      </c>
      <c r="C68" s="830" t="s">
        <v>55</v>
      </c>
      <c r="D68" s="801"/>
      <c r="E68" s="801"/>
      <c r="F68" s="801"/>
    </row>
    <row r="69" spans="1:6" ht="15">
      <c r="A69" s="825"/>
      <c r="B69" s="827">
        <v>44652</v>
      </c>
      <c r="C69" s="828"/>
      <c r="D69" s="676">
        <f t="shared" ref="D69:D75" si="7">+F69-E69</f>
        <v>221520</v>
      </c>
      <c r="E69" s="676">
        <v>110505</v>
      </c>
      <c r="F69" s="676">
        <v>332025</v>
      </c>
    </row>
    <row r="70" spans="1:6" ht="15">
      <c r="A70" s="825"/>
      <c r="B70" s="827">
        <v>44682</v>
      </c>
      <c r="C70" s="828"/>
      <c r="D70" s="676">
        <f t="shared" si="7"/>
        <v>191970</v>
      </c>
      <c r="E70" s="676">
        <v>101640</v>
      </c>
      <c r="F70" s="676">
        <v>293610</v>
      </c>
    </row>
    <row r="71" spans="1:6" ht="15">
      <c r="A71" s="825"/>
      <c r="B71" s="827">
        <v>44713</v>
      </c>
      <c r="C71" s="828"/>
      <c r="D71" s="676">
        <f t="shared" si="7"/>
        <v>228945</v>
      </c>
      <c r="E71" s="676">
        <v>124710</v>
      </c>
      <c r="F71" s="676">
        <v>353655</v>
      </c>
    </row>
    <row r="72" spans="1:6" ht="15">
      <c r="A72" s="825"/>
      <c r="B72" s="827">
        <v>44743</v>
      </c>
      <c r="C72" s="828"/>
      <c r="D72" s="676">
        <f t="shared" si="7"/>
        <v>180510</v>
      </c>
      <c r="E72" s="676">
        <v>102000</v>
      </c>
      <c r="F72" s="676">
        <v>282510</v>
      </c>
    </row>
    <row r="73" spans="1:6" ht="15">
      <c r="A73" s="825"/>
      <c r="B73" s="827">
        <v>44774</v>
      </c>
      <c r="C73" s="828"/>
      <c r="D73" s="676">
        <f t="shared" si="7"/>
        <v>259890</v>
      </c>
      <c r="E73" s="676">
        <v>140445</v>
      </c>
      <c r="F73" s="676">
        <v>400335</v>
      </c>
    </row>
    <row r="74" spans="1:6" ht="15">
      <c r="A74" s="825"/>
      <c r="B74" s="827">
        <v>44805</v>
      </c>
      <c r="C74" s="828"/>
      <c r="D74" s="676">
        <f t="shared" si="7"/>
        <v>117360</v>
      </c>
      <c r="E74" s="676">
        <v>72165</v>
      </c>
      <c r="F74" s="676">
        <v>189525</v>
      </c>
    </row>
    <row r="75" spans="1:6" ht="15">
      <c r="A75" s="825"/>
      <c r="B75" s="827">
        <v>44835</v>
      </c>
      <c r="C75" s="828"/>
      <c r="D75" s="676">
        <f t="shared" si="7"/>
        <v>162210</v>
      </c>
      <c r="E75" s="676">
        <v>99120</v>
      </c>
      <c r="F75" s="676">
        <v>261330</v>
      </c>
    </row>
    <row r="76" spans="1:6" ht="15">
      <c r="A76" s="825"/>
      <c r="B76" s="824" t="s">
        <v>457</v>
      </c>
      <c r="C76" s="823"/>
      <c r="D76" s="801">
        <f>SUM(D69:D75)</f>
        <v>1362405</v>
      </c>
      <c r="E76" s="801">
        <f>SUM(E69:E75)</f>
        <v>750585</v>
      </c>
      <c r="F76" s="801">
        <f>SUM(F69:F75)</f>
        <v>2112990</v>
      </c>
    </row>
    <row r="77" spans="1:6" ht="15">
      <c r="A77" s="832">
        <f>+A68+1</f>
        <v>9</v>
      </c>
      <c r="B77" s="831" t="s">
        <v>1625</v>
      </c>
      <c r="C77" s="830" t="s">
        <v>119</v>
      </c>
      <c r="D77" s="801"/>
      <c r="E77" s="801"/>
      <c r="F77" s="801"/>
    </row>
    <row r="78" spans="1:6" ht="15">
      <c r="A78" s="825"/>
      <c r="B78" s="827">
        <v>44652</v>
      </c>
      <c r="C78" s="828"/>
      <c r="D78" s="676">
        <f t="shared" ref="D78:D84" si="8">+F78-E78</f>
        <v>3001200</v>
      </c>
      <c r="E78" s="676">
        <v>1474800</v>
      </c>
      <c r="F78" s="676">
        <v>4476000</v>
      </c>
    </row>
    <row r="79" spans="1:6" ht="15">
      <c r="A79" s="825"/>
      <c r="B79" s="827">
        <v>44682</v>
      </c>
      <c r="C79" s="828"/>
      <c r="D79" s="676">
        <f t="shared" si="8"/>
        <v>3100800</v>
      </c>
      <c r="E79" s="676">
        <v>1472880</v>
      </c>
      <c r="F79" s="676">
        <v>4573680</v>
      </c>
    </row>
    <row r="80" spans="1:6" ht="15">
      <c r="A80" s="825"/>
      <c r="B80" s="827">
        <v>44713</v>
      </c>
      <c r="C80" s="828"/>
      <c r="D80" s="676">
        <f t="shared" si="8"/>
        <v>2692320</v>
      </c>
      <c r="E80" s="676">
        <v>1231200</v>
      </c>
      <c r="F80" s="676">
        <v>3923520</v>
      </c>
    </row>
    <row r="81" spans="1:6" ht="15">
      <c r="A81" s="825"/>
      <c r="B81" s="827">
        <v>44743</v>
      </c>
      <c r="C81" s="828"/>
      <c r="D81" s="676">
        <f t="shared" si="8"/>
        <v>3215280</v>
      </c>
      <c r="E81" s="676">
        <v>1385280</v>
      </c>
      <c r="F81" s="676">
        <v>4600560</v>
      </c>
    </row>
    <row r="82" spans="1:6" ht="15">
      <c r="A82" s="825"/>
      <c r="B82" s="827">
        <v>44774</v>
      </c>
      <c r="C82" s="828"/>
      <c r="D82" s="676">
        <f t="shared" si="8"/>
        <v>3430560</v>
      </c>
      <c r="E82" s="676">
        <v>1617120</v>
      </c>
      <c r="F82" s="676">
        <v>5047680</v>
      </c>
    </row>
    <row r="83" spans="1:6" ht="15">
      <c r="A83" s="825"/>
      <c r="B83" s="827">
        <v>44805</v>
      </c>
      <c r="C83" s="828"/>
      <c r="D83" s="676">
        <f t="shared" si="8"/>
        <v>2905200</v>
      </c>
      <c r="E83" s="676">
        <v>1471440</v>
      </c>
      <c r="F83" s="676">
        <v>4376640</v>
      </c>
    </row>
    <row r="84" spans="1:6" ht="15">
      <c r="A84" s="825"/>
      <c r="B84" s="827">
        <v>44835</v>
      </c>
      <c r="C84" s="828"/>
      <c r="D84" s="676">
        <f t="shared" si="8"/>
        <v>3500880</v>
      </c>
      <c r="E84" s="676">
        <v>1709280</v>
      </c>
      <c r="F84" s="676">
        <v>5210160</v>
      </c>
    </row>
    <row r="85" spans="1:6" ht="15">
      <c r="A85" s="825"/>
      <c r="B85" s="824" t="s">
        <v>457</v>
      </c>
      <c r="C85" s="823"/>
      <c r="D85" s="801">
        <f>SUM(D78:D84)</f>
        <v>21846240</v>
      </c>
      <c r="E85" s="801">
        <f>SUM(E78:E84)</f>
        <v>10362000</v>
      </c>
      <c r="F85" s="801">
        <f>SUM(F78:F84)</f>
        <v>32208240</v>
      </c>
    </row>
    <row r="86" spans="1:6" ht="15">
      <c r="A86" s="832">
        <f>+A77+1</f>
        <v>10</v>
      </c>
      <c r="B86" s="831" t="s">
        <v>624</v>
      </c>
      <c r="C86" s="830" t="s">
        <v>119</v>
      </c>
      <c r="D86" s="801"/>
      <c r="E86" s="801"/>
      <c r="F86" s="801"/>
    </row>
    <row r="87" spans="1:6" ht="15">
      <c r="A87" s="825"/>
      <c r="B87" s="827">
        <v>44652</v>
      </c>
      <c r="C87" s="828"/>
      <c r="D87" s="676">
        <f t="shared" ref="D87:D93" si="9">+F87-E87</f>
        <v>3852720</v>
      </c>
      <c r="E87" s="676">
        <v>1807680</v>
      </c>
      <c r="F87" s="676">
        <v>5660400</v>
      </c>
    </row>
    <row r="88" spans="1:6" ht="15">
      <c r="A88" s="825"/>
      <c r="B88" s="827">
        <v>44682</v>
      </c>
      <c r="C88" s="828"/>
      <c r="D88" s="676">
        <f t="shared" si="9"/>
        <v>4099200</v>
      </c>
      <c r="E88" s="676">
        <v>1941600</v>
      </c>
      <c r="F88" s="676">
        <v>6040800</v>
      </c>
    </row>
    <row r="89" spans="1:6" ht="15">
      <c r="A89" s="825"/>
      <c r="B89" s="827">
        <v>44713</v>
      </c>
      <c r="C89" s="828"/>
      <c r="D89" s="676">
        <f t="shared" si="9"/>
        <v>3334800</v>
      </c>
      <c r="E89" s="676">
        <v>1678800</v>
      </c>
      <c r="F89" s="676">
        <v>5013600</v>
      </c>
    </row>
    <row r="90" spans="1:6" ht="15">
      <c r="A90" s="825"/>
      <c r="B90" s="827">
        <v>44743</v>
      </c>
      <c r="C90" s="828"/>
      <c r="D90" s="676">
        <f t="shared" si="9"/>
        <v>3740160</v>
      </c>
      <c r="E90" s="676">
        <v>1824960</v>
      </c>
      <c r="F90" s="676">
        <v>5565120</v>
      </c>
    </row>
    <row r="91" spans="1:6" ht="15">
      <c r="A91" s="825"/>
      <c r="B91" s="827">
        <v>44774</v>
      </c>
      <c r="C91" s="828"/>
      <c r="D91" s="676">
        <f t="shared" si="9"/>
        <v>3645360</v>
      </c>
      <c r="E91" s="676">
        <v>1909680</v>
      </c>
      <c r="F91" s="676">
        <v>5555040</v>
      </c>
    </row>
    <row r="92" spans="1:6" ht="15">
      <c r="A92" s="825"/>
      <c r="B92" s="827">
        <v>44805</v>
      </c>
      <c r="C92" s="828"/>
      <c r="D92" s="676">
        <f t="shared" si="9"/>
        <v>3483360</v>
      </c>
      <c r="E92" s="676">
        <v>1739280</v>
      </c>
      <c r="F92" s="676">
        <v>5222640</v>
      </c>
    </row>
    <row r="93" spans="1:6" ht="15">
      <c r="A93" s="825"/>
      <c r="B93" s="827">
        <v>44835</v>
      </c>
      <c r="C93" s="828"/>
      <c r="D93" s="676">
        <f t="shared" si="9"/>
        <v>1723920</v>
      </c>
      <c r="E93" s="676">
        <v>895920</v>
      </c>
      <c r="F93" s="676">
        <v>2619840</v>
      </c>
    </row>
    <row r="94" spans="1:6" ht="15">
      <c r="A94" s="825"/>
      <c r="B94" s="824" t="s">
        <v>457</v>
      </c>
      <c r="C94" s="823"/>
      <c r="D94" s="801">
        <f>SUM(D87:D93)</f>
        <v>23879520</v>
      </c>
      <c r="E94" s="801">
        <f>SUM(E87:E93)</f>
        <v>11797920</v>
      </c>
      <c r="F94" s="801">
        <f>SUM(F87:F93)</f>
        <v>35677440</v>
      </c>
    </row>
    <row r="95" spans="1:6" ht="15">
      <c r="A95" s="832">
        <f>+A86+1</f>
        <v>11</v>
      </c>
      <c r="B95" s="831" t="s">
        <v>1793</v>
      </c>
      <c r="C95" s="830" t="s">
        <v>55</v>
      </c>
      <c r="D95" s="801"/>
      <c r="E95" s="801"/>
      <c r="F95" s="801"/>
    </row>
    <row r="96" spans="1:6" ht="15">
      <c r="A96" s="825"/>
      <c r="B96" s="827">
        <v>44652</v>
      </c>
      <c r="C96" s="828"/>
      <c r="D96" s="676">
        <f t="shared" ref="D96:D102" si="10">+F96-E96</f>
        <v>11310</v>
      </c>
      <c r="E96" s="676">
        <v>8190</v>
      </c>
      <c r="F96" s="676">
        <v>19500</v>
      </c>
    </row>
    <row r="97" spans="1:6" ht="15">
      <c r="A97" s="825"/>
      <c r="B97" s="827">
        <v>44682</v>
      </c>
      <c r="C97" s="828"/>
      <c r="D97" s="676">
        <f t="shared" si="10"/>
        <v>6900</v>
      </c>
      <c r="E97" s="676">
        <v>5190</v>
      </c>
      <c r="F97" s="676">
        <v>12090</v>
      </c>
    </row>
    <row r="98" spans="1:6" ht="15">
      <c r="A98" s="825"/>
      <c r="B98" s="827">
        <v>44713</v>
      </c>
      <c r="C98" s="828"/>
      <c r="D98" s="676">
        <f t="shared" si="10"/>
        <v>5520</v>
      </c>
      <c r="E98" s="676">
        <v>4230</v>
      </c>
      <c r="F98" s="676">
        <v>9750</v>
      </c>
    </row>
    <row r="99" spans="1:6" ht="15">
      <c r="A99" s="825"/>
      <c r="B99" s="827">
        <v>44743</v>
      </c>
      <c r="C99" s="828"/>
      <c r="D99" s="676">
        <f t="shared" si="10"/>
        <v>66150</v>
      </c>
      <c r="E99" s="676">
        <v>4710</v>
      </c>
      <c r="F99" s="676">
        <v>70860</v>
      </c>
    </row>
    <row r="100" spans="1:6" ht="15">
      <c r="A100" s="825"/>
      <c r="B100" s="827">
        <v>44774</v>
      </c>
      <c r="C100" s="828"/>
      <c r="D100" s="676">
        <f t="shared" si="10"/>
        <v>76350</v>
      </c>
      <c r="E100" s="676">
        <v>3900</v>
      </c>
      <c r="F100" s="676">
        <v>80250</v>
      </c>
    </row>
    <row r="101" spans="1:6" ht="15">
      <c r="A101" s="825"/>
      <c r="B101" s="827">
        <v>44805</v>
      </c>
      <c r="C101" s="828"/>
      <c r="D101" s="676">
        <f t="shared" si="10"/>
        <v>98760</v>
      </c>
      <c r="E101" s="676">
        <v>5250</v>
      </c>
      <c r="F101" s="676">
        <v>104010</v>
      </c>
    </row>
    <row r="102" spans="1:6" ht="15">
      <c r="A102" s="825"/>
      <c r="B102" s="827">
        <v>44835</v>
      </c>
      <c r="C102" s="828"/>
      <c r="D102" s="676">
        <f t="shared" si="10"/>
        <v>21510</v>
      </c>
      <c r="E102" s="676">
        <v>5250</v>
      </c>
      <c r="F102" s="676">
        <v>26760</v>
      </c>
    </row>
    <row r="103" spans="1:6" ht="15">
      <c r="A103" s="825"/>
      <c r="B103" s="824" t="s">
        <v>457</v>
      </c>
      <c r="C103" s="823"/>
      <c r="D103" s="801">
        <f>SUM(D96:D102)</f>
        <v>286500</v>
      </c>
      <c r="E103" s="801">
        <f>SUM(E96:E102)</f>
        <v>36720</v>
      </c>
      <c r="F103" s="801">
        <f>SUM(F96:F102)</f>
        <v>323220</v>
      </c>
    </row>
    <row r="104" spans="1:6" ht="15">
      <c r="A104" s="832">
        <f>+A95+1</f>
        <v>12</v>
      </c>
      <c r="B104" s="831" t="s">
        <v>391</v>
      </c>
      <c r="C104" s="830" t="s">
        <v>119</v>
      </c>
      <c r="D104" s="801"/>
      <c r="E104" s="801"/>
      <c r="F104" s="801"/>
    </row>
    <row r="105" spans="1:6" ht="15">
      <c r="A105" s="825"/>
      <c r="B105" s="827">
        <v>44652</v>
      </c>
      <c r="C105" s="828"/>
      <c r="D105" s="676">
        <f t="shared" ref="D105:D111" si="11">+F105-E105</f>
        <v>3702720</v>
      </c>
      <c r="E105" s="676">
        <v>1370160</v>
      </c>
      <c r="F105" s="676">
        <v>5072880</v>
      </c>
    </row>
    <row r="106" spans="1:6" ht="15">
      <c r="A106" s="825"/>
      <c r="B106" s="827">
        <v>44682</v>
      </c>
      <c r="C106" s="828"/>
      <c r="D106" s="676">
        <f t="shared" si="11"/>
        <v>4621164</v>
      </c>
      <c r="E106" s="676">
        <v>1648440</v>
      </c>
      <c r="F106" s="676">
        <v>6269604</v>
      </c>
    </row>
    <row r="107" spans="1:6" ht="15">
      <c r="A107" s="825"/>
      <c r="B107" s="827">
        <v>44713</v>
      </c>
      <c r="C107" s="828"/>
      <c r="D107" s="676">
        <f t="shared" si="11"/>
        <v>4624404</v>
      </c>
      <c r="E107" s="676">
        <v>1591440</v>
      </c>
      <c r="F107" s="676">
        <v>6215844</v>
      </c>
    </row>
    <row r="108" spans="1:6" ht="15">
      <c r="A108" s="825"/>
      <c r="B108" s="827">
        <v>44743</v>
      </c>
      <c r="C108" s="828"/>
      <c r="D108" s="676">
        <f t="shared" si="11"/>
        <v>3699160</v>
      </c>
      <c r="E108" s="676">
        <v>1274760</v>
      </c>
      <c r="F108" s="676">
        <v>4973920</v>
      </c>
    </row>
    <row r="109" spans="1:6" ht="15">
      <c r="A109" s="825"/>
      <c r="B109" s="827">
        <v>44774</v>
      </c>
      <c r="C109" s="828"/>
      <c r="D109" s="676">
        <f t="shared" si="11"/>
        <v>3623565</v>
      </c>
      <c r="E109" s="676">
        <v>1248000</v>
      </c>
      <c r="F109" s="676">
        <v>4871565</v>
      </c>
    </row>
    <row r="110" spans="1:6" ht="15">
      <c r="A110" s="825"/>
      <c r="B110" s="827">
        <v>44805</v>
      </c>
      <c r="C110" s="828"/>
      <c r="D110" s="676">
        <f t="shared" si="11"/>
        <v>3406915</v>
      </c>
      <c r="E110" s="676">
        <v>1156800</v>
      </c>
      <c r="F110" s="676">
        <v>4563715</v>
      </c>
    </row>
    <row r="111" spans="1:6" ht="15">
      <c r="A111" s="825"/>
      <c r="B111" s="827">
        <v>44835</v>
      </c>
      <c r="C111" s="828"/>
      <c r="D111" s="676">
        <f t="shared" si="11"/>
        <v>3411667</v>
      </c>
      <c r="E111" s="676">
        <v>1214040</v>
      </c>
      <c r="F111" s="676">
        <v>4625707</v>
      </c>
    </row>
    <row r="112" spans="1:6" ht="15">
      <c r="A112" s="825"/>
      <c r="B112" s="824" t="s">
        <v>457</v>
      </c>
      <c r="C112" s="823"/>
      <c r="D112" s="801">
        <f>SUM(D105:D111)</f>
        <v>27089595</v>
      </c>
      <c r="E112" s="801">
        <f>SUM(E105:E111)</f>
        <v>9503640</v>
      </c>
      <c r="F112" s="801">
        <f>SUM(F105:F111)</f>
        <v>36593235</v>
      </c>
    </row>
    <row r="113" spans="1:6" ht="15">
      <c r="A113" s="832">
        <f>+A104+1</f>
        <v>13</v>
      </c>
      <c r="B113" s="831" t="s">
        <v>1794</v>
      </c>
      <c r="C113" s="830" t="s">
        <v>55</v>
      </c>
      <c r="D113" s="801"/>
      <c r="E113" s="801"/>
      <c r="F113" s="801"/>
    </row>
    <row r="114" spans="1:6" ht="15">
      <c r="A114" s="825"/>
      <c r="B114" s="827">
        <v>44652</v>
      </c>
      <c r="C114" s="828"/>
      <c r="D114" s="676">
        <f t="shared" ref="D114:D120" si="12">+F114-E114</f>
        <v>75213</v>
      </c>
      <c r="E114" s="676">
        <v>1854</v>
      </c>
      <c r="F114" s="676">
        <v>77067</v>
      </c>
    </row>
    <row r="115" spans="1:6" ht="15">
      <c r="A115" s="825"/>
      <c r="B115" s="827">
        <v>44682</v>
      </c>
      <c r="C115" s="828"/>
      <c r="D115" s="676">
        <f t="shared" si="12"/>
        <v>89280</v>
      </c>
      <c r="E115" s="676">
        <v>1737</v>
      </c>
      <c r="F115" s="676">
        <v>91017</v>
      </c>
    </row>
    <row r="116" spans="1:6" ht="15">
      <c r="A116" s="825"/>
      <c r="B116" s="827">
        <v>44713</v>
      </c>
      <c r="C116" s="828"/>
      <c r="D116" s="676">
        <f t="shared" si="12"/>
        <v>70155</v>
      </c>
      <c r="E116" s="676">
        <v>2070</v>
      </c>
      <c r="F116" s="676">
        <v>72225</v>
      </c>
    </row>
    <row r="117" spans="1:6" ht="15">
      <c r="A117" s="825"/>
      <c r="B117" s="827">
        <v>44743</v>
      </c>
      <c r="C117" s="828"/>
      <c r="D117" s="676">
        <f t="shared" si="12"/>
        <v>68508</v>
      </c>
      <c r="E117" s="676">
        <v>2241</v>
      </c>
      <c r="F117" s="676">
        <v>70749</v>
      </c>
    </row>
    <row r="118" spans="1:6" ht="15">
      <c r="A118" s="825"/>
      <c r="B118" s="827">
        <v>44774</v>
      </c>
      <c r="C118" s="828"/>
      <c r="D118" s="676">
        <f t="shared" si="12"/>
        <v>46431</v>
      </c>
      <c r="E118" s="676">
        <v>2241</v>
      </c>
      <c r="F118" s="676">
        <v>48672</v>
      </c>
    </row>
    <row r="119" spans="1:6" ht="15">
      <c r="A119" s="825"/>
      <c r="B119" s="827">
        <v>44805</v>
      </c>
      <c r="C119" s="828"/>
      <c r="D119" s="676">
        <f t="shared" si="12"/>
        <v>63450</v>
      </c>
      <c r="E119" s="676">
        <v>1854</v>
      </c>
      <c r="F119" s="676">
        <v>65304</v>
      </c>
    </row>
    <row r="120" spans="1:6" ht="15">
      <c r="A120" s="825"/>
      <c r="B120" s="827">
        <v>44835</v>
      </c>
      <c r="C120" s="828"/>
      <c r="D120" s="676">
        <f t="shared" si="12"/>
        <v>76986</v>
      </c>
      <c r="E120" s="676">
        <v>1872</v>
      </c>
      <c r="F120" s="676">
        <v>78858</v>
      </c>
    </row>
    <row r="121" spans="1:6" ht="15">
      <c r="A121" s="825"/>
      <c r="B121" s="824" t="s">
        <v>457</v>
      </c>
      <c r="C121" s="823"/>
      <c r="D121" s="801">
        <f>SUM(D114:D120)</f>
        <v>490023</v>
      </c>
      <c r="E121" s="801">
        <f>SUM(E114:E120)</f>
        <v>13869</v>
      </c>
      <c r="F121" s="801">
        <f>SUM(F114:F120)</f>
        <v>503892</v>
      </c>
    </row>
    <row r="122" spans="1:6" ht="15">
      <c r="A122" s="832">
        <f>+A113+1</f>
        <v>14</v>
      </c>
      <c r="B122" s="831" t="s">
        <v>273</v>
      </c>
      <c r="C122" s="830" t="s">
        <v>119</v>
      </c>
      <c r="D122" s="801"/>
      <c r="E122" s="801"/>
      <c r="F122" s="801"/>
    </row>
    <row r="123" spans="1:6" ht="15">
      <c r="A123" s="825"/>
      <c r="B123" s="827">
        <v>44652</v>
      </c>
      <c r="C123" s="828"/>
      <c r="D123" s="676">
        <f t="shared" ref="D123:D129" si="13">+F123-E123</f>
        <v>2559840</v>
      </c>
      <c r="E123" s="676">
        <v>830160</v>
      </c>
      <c r="F123" s="676">
        <v>3390000</v>
      </c>
    </row>
    <row r="124" spans="1:6" ht="15">
      <c r="A124" s="825"/>
      <c r="B124" s="827">
        <v>44682</v>
      </c>
      <c r="C124" s="828"/>
      <c r="D124" s="676">
        <f t="shared" si="13"/>
        <v>4865670</v>
      </c>
      <c r="E124" s="676">
        <v>1621890</v>
      </c>
      <c r="F124" s="676">
        <v>6487560</v>
      </c>
    </row>
    <row r="125" spans="1:6" ht="15">
      <c r="A125" s="825"/>
      <c r="B125" s="827">
        <v>44713</v>
      </c>
      <c r="C125" s="828"/>
      <c r="D125" s="676">
        <f t="shared" si="13"/>
        <v>11187301</v>
      </c>
      <c r="E125" s="676">
        <v>3729101</v>
      </c>
      <c r="F125" s="676">
        <v>14916402</v>
      </c>
    </row>
    <row r="126" spans="1:6" ht="15">
      <c r="A126" s="825"/>
      <c r="B126" s="827">
        <v>44743</v>
      </c>
      <c r="C126" s="828"/>
      <c r="D126" s="676">
        <f t="shared" si="13"/>
        <v>228870</v>
      </c>
      <c r="E126" s="676">
        <v>76290</v>
      </c>
      <c r="F126" s="676">
        <v>305160</v>
      </c>
    </row>
    <row r="127" spans="1:6" ht="15">
      <c r="A127" s="825"/>
      <c r="B127" s="827">
        <v>44774</v>
      </c>
      <c r="C127" s="828"/>
      <c r="D127" s="676">
        <f t="shared" si="13"/>
        <v>8702457</v>
      </c>
      <c r="E127" s="676">
        <v>2900819</v>
      </c>
      <c r="F127" s="676">
        <v>11603276</v>
      </c>
    </row>
    <row r="128" spans="1:6" ht="15">
      <c r="A128" s="825"/>
      <c r="B128" s="827">
        <v>44805</v>
      </c>
      <c r="C128" s="828"/>
      <c r="D128" s="676">
        <f t="shared" si="13"/>
        <v>11456321</v>
      </c>
      <c r="E128" s="676">
        <v>3818774</v>
      </c>
      <c r="F128" s="676">
        <v>15275095</v>
      </c>
    </row>
    <row r="129" spans="1:6" ht="15">
      <c r="A129" s="825"/>
      <c r="B129" s="827">
        <v>44835</v>
      </c>
      <c r="C129" s="828"/>
      <c r="D129" s="676">
        <f t="shared" si="13"/>
        <v>11333380</v>
      </c>
      <c r="E129" s="676">
        <v>3777793</v>
      </c>
      <c r="F129" s="676">
        <v>15111173</v>
      </c>
    </row>
    <row r="130" spans="1:6" ht="15">
      <c r="A130" s="825"/>
      <c r="B130" s="824" t="s">
        <v>457</v>
      </c>
      <c r="C130" s="823"/>
      <c r="D130" s="801">
        <f>SUM(D123:D129)</f>
        <v>50333839</v>
      </c>
      <c r="E130" s="801">
        <f>SUM(E123:E129)</f>
        <v>16754827</v>
      </c>
      <c r="F130" s="801">
        <f>SUM(F123:F129)</f>
        <v>67088666</v>
      </c>
    </row>
    <row r="131" spans="1:6" ht="15">
      <c r="A131" s="832">
        <f>+A122+1</f>
        <v>15</v>
      </c>
      <c r="B131" s="831" t="s">
        <v>276</v>
      </c>
      <c r="C131" s="830" t="s">
        <v>119</v>
      </c>
      <c r="D131" s="801"/>
      <c r="E131" s="801"/>
      <c r="F131" s="801"/>
    </row>
    <row r="132" spans="1:6" ht="15">
      <c r="A132" s="825"/>
      <c r="B132" s="827">
        <v>44652</v>
      </c>
      <c r="C132" s="828"/>
      <c r="D132" s="676">
        <f t="shared" ref="D132:D138" si="14">+F132-E132</f>
        <v>2851210</v>
      </c>
      <c r="E132" s="676">
        <v>950403</v>
      </c>
      <c r="F132" s="676">
        <v>3801613</v>
      </c>
    </row>
    <row r="133" spans="1:6" ht="15">
      <c r="A133" s="825"/>
      <c r="B133" s="827">
        <v>44682</v>
      </c>
      <c r="C133" s="828"/>
      <c r="D133" s="676">
        <f t="shared" si="14"/>
        <v>2142775</v>
      </c>
      <c r="E133" s="676">
        <v>714259</v>
      </c>
      <c r="F133" s="676">
        <v>2857034</v>
      </c>
    </row>
    <row r="134" spans="1:6" ht="15">
      <c r="A134" s="825"/>
      <c r="B134" s="827">
        <v>44713</v>
      </c>
      <c r="C134" s="828"/>
      <c r="D134" s="676">
        <f t="shared" si="14"/>
        <v>1985507</v>
      </c>
      <c r="E134" s="676">
        <v>661836</v>
      </c>
      <c r="F134" s="676">
        <v>2647343</v>
      </c>
    </row>
    <row r="135" spans="1:6" ht="15">
      <c r="A135" s="825"/>
      <c r="B135" s="827">
        <v>44743</v>
      </c>
      <c r="C135" s="828"/>
      <c r="D135" s="676">
        <f t="shared" si="14"/>
        <v>2130595</v>
      </c>
      <c r="E135" s="676">
        <v>710199</v>
      </c>
      <c r="F135" s="676">
        <v>2840794</v>
      </c>
    </row>
    <row r="136" spans="1:6" ht="15">
      <c r="A136" s="825"/>
      <c r="B136" s="827">
        <v>44774</v>
      </c>
      <c r="C136" s="828"/>
      <c r="D136" s="676">
        <f t="shared" si="14"/>
        <v>2877087</v>
      </c>
      <c r="E136" s="676">
        <v>959029</v>
      </c>
      <c r="F136" s="676">
        <v>3836116</v>
      </c>
    </row>
    <row r="137" spans="1:6" ht="15">
      <c r="A137" s="825"/>
      <c r="B137" s="827">
        <v>44805</v>
      </c>
      <c r="C137" s="828"/>
      <c r="D137" s="676">
        <f t="shared" si="14"/>
        <v>2395180</v>
      </c>
      <c r="E137" s="676">
        <v>798393</v>
      </c>
      <c r="F137" s="676">
        <v>3193573</v>
      </c>
    </row>
    <row r="138" spans="1:6" ht="15">
      <c r="A138" s="825"/>
      <c r="B138" s="827">
        <v>44835</v>
      </c>
      <c r="C138" s="828"/>
      <c r="D138" s="676">
        <f t="shared" si="14"/>
        <v>2161713</v>
      </c>
      <c r="E138" s="676">
        <v>720571</v>
      </c>
      <c r="F138" s="676">
        <v>2882284</v>
      </c>
    </row>
    <row r="139" spans="1:6" ht="15">
      <c r="A139" s="825"/>
      <c r="B139" s="824" t="s">
        <v>457</v>
      </c>
      <c r="C139" s="823"/>
      <c r="D139" s="801">
        <f>SUM(D132:D138)</f>
        <v>16544067</v>
      </c>
      <c r="E139" s="801">
        <f>SUM(E132:E138)</f>
        <v>5514690</v>
      </c>
      <c r="F139" s="801">
        <f>SUM(F132:F138)</f>
        <v>22058757</v>
      </c>
    </row>
    <row r="140" spans="1:6" ht="15">
      <c r="A140" s="832">
        <f>+A131+1</f>
        <v>16</v>
      </c>
      <c r="B140" s="831" t="s">
        <v>496</v>
      </c>
      <c r="C140" s="830" t="s">
        <v>55</v>
      </c>
      <c r="D140" s="801"/>
      <c r="E140" s="801"/>
      <c r="F140" s="801"/>
    </row>
    <row r="141" spans="1:6" ht="15">
      <c r="A141" s="825"/>
      <c r="B141" s="827">
        <v>44652</v>
      </c>
      <c r="C141" s="828"/>
      <c r="D141" s="676">
        <f t="shared" ref="D141:D147" si="15">+F141-E141</f>
        <v>695370</v>
      </c>
      <c r="E141" s="676">
        <v>145710</v>
      </c>
      <c r="F141" s="676">
        <v>841080</v>
      </c>
    </row>
    <row r="142" spans="1:6" ht="15">
      <c r="A142" s="825"/>
      <c r="B142" s="827">
        <v>44682</v>
      </c>
      <c r="C142" s="828"/>
      <c r="D142" s="676">
        <f t="shared" si="15"/>
        <v>776880</v>
      </c>
      <c r="E142" s="676">
        <v>155880</v>
      </c>
      <c r="F142" s="676">
        <v>932760</v>
      </c>
    </row>
    <row r="143" spans="1:6" ht="15">
      <c r="A143" s="825"/>
      <c r="B143" s="827">
        <v>44713</v>
      </c>
      <c r="C143" s="828"/>
      <c r="D143" s="676">
        <f t="shared" si="15"/>
        <v>799620</v>
      </c>
      <c r="E143" s="676">
        <v>162120</v>
      </c>
      <c r="F143" s="676">
        <v>961740</v>
      </c>
    </row>
    <row r="144" spans="1:6" ht="15">
      <c r="A144" s="825"/>
      <c r="B144" s="827">
        <v>44743</v>
      </c>
      <c r="C144" s="828"/>
      <c r="D144" s="676">
        <f t="shared" si="15"/>
        <v>713430</v>
      </c>
      <c r="E144" s="676">
        <v>153270</v>
      </c>
      <c r="F144" s="676">
        <v>866700</v>
      </c>
    </row>
    <row r="145" spans="1:6" ht="15">
      <c r="A145" s="825"/>
      <c r="B145" s="827">
        <v>44774</v>
      </c>
      <c r="C145" s="828"/>
      <c r="D145" s="676">
        <f t="shared" si="15"/>
        <v>703140</v>
      </c>
      <c r="E145" s="676">
        <v>138810</v>
      </c>
      <c r="F145" s="676">
        <v>841950</v>
      </c>
    </row>
    <row r="146" spans="1:6" ht="15">
      <c r="A146" s="825"/>
      <c r="B146" s="827">
        <v>44805</v>
      </c>
      <c r="C146" s="828"/>
      <c r="D146" s="676">
        <f t="shared" si="15"/>
        <v>739410</v>
      </c>
      <c r="E146" s="676">
        <v>159810</v>
      </c>
      <c r="F146" s="676">
        <v>899220</v>
      </c>
    </row>
    <row r="147" spans="1:6" ht="15">
      <c r="A147" s="825"/>
      <c r="B147" s="827">
        <v>44835</v>
      </c>
      <c r="C147" s="828"/>
      <c r="D147" s="676">
        <f t="shared" si="15"/>
        <v>565980</v>
      </c>
      <c r="E147" s="676">
        <v>130770</v>
      </c>
      <c r="F147" s="676">
        <v>696750</v>
      </c>
    </row>
    <row r="148" spans="1:6" ht="15">
      <c r="A148" s="825"/>
      <c r="B148" s="824" t="s">
        <v>457</v>
      </c>
      <c r="C148" s="823"/>
      <c r="D148" s="801">
        <f>SUM(D141:D147)</f>
        <v>4993830</v>
      </c>
      <c r="E148" s="801">
        <f>SUM(E141:E147)</f>
        <v>1046370</v>
      </c>
      <c r="F148" s="801">
        <f>SUM(F141:F147)</f>
        <v>6040200</v>
      </c>
    </row>
    <row r="149" spans="1:6" ht="15">
      <c r="A149" s="832">
        <f>+A140+1</f>
        <v>17</v>
      </c>
      <c r="B149" s="831" t="s">
        <v>379</v>
      </c>
      <c r="C149" s="830" t="s">
        <v>55</v>
      </c>
      <c r="D149" s="801"/>
      <c r="E149" s="801"/>
      <c r="F149" s="801"/>
    </row>
    <row r="150" spans="1:6" ht="15">
      <c r="A150" s="825"/>
      <c r="B150" s="827">
        <v>44652</v>
      </c>
      <c r="C150" s="828"/>
      <c r="D150" s="676">
        <f t="shared" ref="D150:D156" si="16">+F150-E150</f>
        <v>247887</v>
      </c>
      <c r="E150" s="676">
        <v>124416</v>
      </c>
      <c r="F150" s="676">
        <v>372303</v>
      </c>
    </row>
    <row r="151" spans="1:6" ht="15">
      <c r="A151" s="825"/>
      <c r="B151" s="827">
        <v>44682</v>
      </c>
      <c r="C151" s="828"/>
      <c r="D151" s="676">
        <f t="shared" si="16"/>
        <v>223551</v>
      </c>
      <c r="E151" s="676">
        <v>106380</v>
      </c>
      <c r="F151" s="676">
        <v>329931</v>
      </c>
    </row>
    <row r="152" spans="1:6" ht="15">
      <c r="A152" s="825"/>
      <c r="B152" s="827">
        <v>44713</v>
      </c>
      <c r="C152" s="828"/>
      <c r="D152" s="676">
        <f t="shared" si="16"/>
        <v>234612</v>
      </c>
      <c r="E152" s="676">
        <v>110709</v>
      </c>
      <c r="F152" s="676">
        <v>345321</v>
      </c>
    </row>
    <row r="153" spans="1:6" ht="15">
      <c r="A153" s="825"/>
      <c r="B153" s="827">
        <v>44743</v>
      </c>
      <c r="C153" s="828"/>
      <c r="D153" s="676">
        <f t="shared" si="16"/>
        <v>237987</v>
      </c>
      <c r="E153" s="676">
        <v>117324</v>
      </c>
      <c r="F153" s="676">
        <v>355311</v>
      </c>
    </row>
    <row r="154" spans="1:6" ht="15">
      <c r="A154" s="825"/>
      <c r="B154" s="827">
        <v>44774</v>
      </c>
      <c r="C154" s="828"/>
      <c r="D154" s="676">
        <f t="shared" si="16"/>
        <v>165438</v>
      </c>
      <c r="E154" s="676">
        <v>88992</v>
      </c>
      <c r="F154" s="676">
        <v>254430</v>
      </c>
    </row>
    <row r="155" spans="1:6" ht="15">
      <c r="A155" s="825"/>
      <c r="B155" s="827">
        <v>44805</v>
      </c>
      <c r="C155" s="828"/>
      <c r="D155" s="676">
        <f t="shared" si="16"/>
        <v>162972</v>
      </c>
      <c r="E155" s="676">
        <v>82512</v>
      </c>
      <c r="F155" s="676">
        <v>245484</v>
      </c>
    </row>
    <row r="156" spans="1:6" ht="15">
      <c r="A156" s="825"/>
      <c r="B156" s="827">
        <v>44835</v>
      </c>
      <c r="C156" s="828"/>
      <c r="D156" s="676">
        <f t="shared" si="16"/>
        <v>133290</v>
      </c>
      <c r="E156" s="676">
        <v>67599</v>
      </c>
      <c r="F156" s="676">
        <v>200889</v>
      </c>
    </row>
    <row r="157" spans="1:6" ht="15">
      <c r="A157" s="825"/>
      <c r="B157" s="824" t="s">
        <v>457</v>
      </c>
      <c r="C157" s="823"/>
      <c r="D157" s="801">
        <f>SUM(D150:D156)</f>
        <v>1405737</v>
      </c>
      <c r="E157" s="801">
        <f>SUM(E150:E156)</f>
        <v>697932</v>
      </c>
      <c r="F157" s="801">
        <f>SUM(F150:F156)</f>
        <v>2103669</v>
      </c>
    </row>
    <row r="158" spans="1:6" ht="15">
      <c r="A158" s="832">
        <f>+A149+1</f>
        <v>18</v>
      </c>
      <c r="B158" s="831" t="s">
        <v>278</v>
      </c>
      <c r="C158" s="830" t="s">
        <v>55</v>
      </c>
      <c r="D158" s="801"/>
      <c r="E158" s="801"/>
      <c r="F158" s="801"/>
    </row>
    <row r="159" spans="1:6" ht="15">
      <c r="A159" s="825"/>
      <c r="B159" s="827">
        <v>44652</v>
      </c>
      <c r="C159" s="828"/>
      <c r="D159" s="676">
        <f t="shared" ref="D159:D165" si="17">+F159-E159</f>
        <v>593784</v>
      </c>
      <c r="E159" s="676">
        <v>197928</v>
      </c>
      <c r="F159" s="676">
        <v>791712</v>
      </c>
    </row>
    <row r="160" spans="1:6" ht="15">
      <c r="A160" s="825"/>
      <c r="B160" s="827">
        <v>44682</v>
      </c>
      <c r="C160" s="828"/>
      <c r="D160" s="676">
        <f t="shared" si="17"/>
        <v>498487</v>
      </c>
      <c r="E160" s="676">
        <v>166163</v>
      </c>
      <c r="F160" s="676">
        <v>664650</v>
      </c>
    </row>
    <row r="161" spans="1:6" ht="15">
      <c r="A161" s="825"/>
      <c r="B161" s="827">
        <v>44713</v>
      </c>
      <c r="C161" s="828"/>
      <c r="D161" s="676">
        <f t="shared" si="17"/>
        <v>279781</v>
      </c>
      <c r="E161" s="676">
        <v>93260</v>
      </c>
      <c r="F161" s="676">
        <v>373041</v>
      </c>
    </row>
    <row r="162" spans="1:6" ht="15">
      <c r="A162" s="825"/>
      <c r="B162" s="827">
        <v>44743</v>
      </c>
      <c r="C162" s="828"/>
      <c r="D162" s="676">
        <f t="shared" si="17"/>
        <v>436792</v>
      </c>
      <c r="E162" s="676">
        <v>145598</v>
      </c>
      <c r="F162" s="676">
        <v>582390</v>
      </c>
    </row>
    <row r="163" spans="1:6" ht="15">
      <c r="A163" s="825"/>
      <c r="B163" s="827">
        <v>44774</v>
      </c>
      <c r="C163" s="828"/>
      <c r="D163" s="676">
        <f t="shared" si="17"/>
        <v>487519</v>
      </c>
      <c r="E163" s="676">
        <v>162506</v>
      </c>
      <c r="F163" s="676">
        <v>650025</v>
      </c>
    </row>
    <row r="164" spans="1:6" ht="15">
      <c r="A164" s="825"/>
      <c r="B164" s="827">
        <v>44805</v>
      </c>
      <c r="C164" s="828"/>
      <c r="D164" s="676">
        <f t="shared" si="17"/>
        <v>415564</v>
      </c>
      <c r="E164" s="676">
        <v>138521</v>
      </c>
      <c r="F164" s="676">
        <v>554085</v>
      </c>
    </row>
    <row r="165" spans="1:6" ht="15">
      <c r="A165" s="825"/>
      <c r="B165" s="827">
        <v>44835</v>
      </c>
      <c r="C165" s="828"/>
      <c r="D165" s="676">
        <f t="shared" si="17"/>
        <v>522389</v>
      </c>
      <c r="E165" s="676">
        <v>174130</v>
      </c>
      <c r="F165" s="676">
        <v>696519</v>
      </c>
    </row>
    <row r="166" spans="1:6" ht="15">
      <c r="A166" s="825"/>
      <c r="B166" s="824" t="s">
        <v>457</v>
      </c>
      <c r="C166" s="823"/>
      <c r="D166" s="801">
        <f>SUM(D159:D165)</f>
        <v>3234316</v>
      </c>
      <c r="E166" s="801">
        <f>SUM(E159:E165)</f>
        <v>1078106</v>
      </c>
      <c r="F166" s="801">
        <f>SUM(F159:F165)</f>
        <v>4312422</v>
      </c>
    </row>
    <row r="167" spans="1:6" ht="15">
      <c r="A167" s="832">
        <f>+A158+1</f>
        <v>19</v>
      </c>
      <c r="B167" s="831" t="s">
        <v>1727</v>
      </c>
      <c r="C167" s="830" t="s">
        <v>55</v>
      </c>
      <c r="D167" s="801"/>
      <c r="E167" s="801"/>
      <c r="F167" s="801"/>
    </row>
    <row r="168" spans="1:6" ht="15">
      <c r="A168" s="825"/>
      <c r="B168" s="827">
        <v>44652</v>
      </c>
      <c r="C168" s="828"/>
      <c r="D168" s="676">
        <f t="shared" ref="D168:D174" si="18">+F168-E168</f>
        <v>1201200</v>
      </c>
      <c r="E168" s="676">
        <v>289200</v>
      </c>
      <c r="F168" s="676">
        <v>1490400</v>
      </c>
    </row>
    <row r="169" spans="1:6" ht="15">
      <c r="A169" s="825"/>
      <c r="B169" s="827">
        <v>44682</v>
      </c>
      <c r="C169" s="828"/>
      <c r="D169" s="676">
        <f t="shared" si="18"/>
        <v>469200</v>
      </c>
      <c r="E169" s="676">
        <v>191160</v>
      </c>
      <c r="F169" s="676">
        <v>660360</v>
      </c>
    </row>
    <row r="170" spans="1:6" ht="15">
      <c r="A170" s="825"/>
      <c r="B170" s="827">
        <v>44713</v>
      </c>
      <c r="C170" s="828"/>
      <c r="D170" s="676">
        <f t="shared" si="18"/>
        <v>2299080</v>
      </c>
      <c r="E170" s="676">
        <v>851520</v>
      </c>
      <c r="F170" s="676">
        <v>3150600</v>
      </c>
    </row>
    <row r="171" spans="1:6" ht="15">
      <c r="A171" s="825"/>
      <c r="B171" s="827">
        <v>44743</v>
      </c>
      <c r="C171" s="828"/>
      <c r="D171" s="676">
        <f t="shared" si="18"/>
        <v>1153440</v>
      </c>
      <c r="E171" s="676">
        <v>412200</v>
      </c>
      <c r="F171" s="676">
        <v>1565640</v>
      </c>
    </row>
    <row r="172" spans="1:6" ht="15">
      <c r="A172" s="825"/>
      <c r="B172" s="827">
        <v>44774</v>
      </c>
      <c r="C172" s="828"/>
      <c r="D172" s="676">
        <f t="shared" si="18"/>
        <v>571680</v>
      </c>
      <c r="E172" s="676">
        <v>217680</v>
      </c>
      <c r="F172" s="676">
        <v>789360</v>
      </c>
    </row>
    <row r="173" spans="1:6" ht="15">
      <c r="A173" s="825"/>
      <c r="B173" s="827">
        <v>44805</v>
      </c>
      <c r="C173" s="828"/>
      <c r="D173" s="676">
        <f t="shared" si="18"/>
        <v>1269300</v>
      </c>
      <c r="E173" s="676">
        <v>473760</v>
      </c>
      <c r="F173" s="676">
        <v>1743060</v>
      </c>
    </row>
    <row r="174" spans="1:6" ht="15">
      <c r="A174" s="825"/>
      <c r="B174" s="827">
        <v>44835</v>
      </c>
      <c r="C174" s="828"/>
      <c r="D174" s="676">
        <f t="shared" si="18"/>
        <v>1130400</v>
      </c>
      <c r="E174" s="676">
        <v>387180</v>
      </c>
      <c r="F174" s="676">
        <v>1517580</v>
      </c>
    </row>
    <row r="175" spans="1:6" ht="15">
      <c r="A175" s="825"/>
      <c r="B175" s="824" t="s">
        <v>457</v>
      </c>
      <c r="C175" s="823"/>
      <c r="D175" s="801">
        <f>SUM(D168:D174)</f>
        <v>8094300</v>
      </c>
      <c r="E175" s="801">
        <f>SUM(E168:E174)</f>
        <v>2822700</v>
      </c>
      <c r="F175" s="801">
        <f>SUM(F168:F174)</f>
        <v>10917000</v>
      </c>
    </row>
    <row r="176" spans="1:6" ht="15">
      <c r="A176" s="832">
        <f>+A167+1</f>
        <v>20</v>
      </c>
      <c r="B176" s="831" t="s">
        <v>603</v>
      </c>
      <c r="C176" s="830" t="s">
        <v>119</v>
      </c>
      <c r="D176" s="801"/>
      <c r="E176" s="801"/>
      <c r="F176" s="801"/>
    </row>
    <row r="177" spans="1:6" ht="15">
      <c r="A177" s="825"/>
      <c r="B177" s="827">
        <v>44652</v>
      </c>
      <c r="C177" s="828"/>
      <c r="D177" s="676">
        <f t="shared" ref="D177:D183" si="19">+F177-E177</f>
        <v>5362600</v>
      </c>
      <c r="E177" s="676">
        <v>1819700</v>
      </c>
      <c r="F177" s="676">
        <v>7182300</v>
      </c>
    </row>
    <row r="178" spans="1:6" ht="15">
      <c r="A178" s="825"/>
      <c r="B178" s="827">
        <v>44682</v>
      </c>
      <c r="C178" s="828"/>
      <c r="D178" s="676">
        <f t="shared" si="19"/>
        <v>5298600</v>
      </c>
      <c r="E178" s="676">
        <v>1817400</v>
      </c>
      <c r="F178" s="676">
        <v>7116000</v>
      </c>
    </row>
    <row r="179" spans="1:6" ht="15">
      <c r="A179" s="825"/>
      <c r="B179" s="827">
        <v>44713</v>
      </c>
      <c r="C179" s="828"/>
      <c r="D179" s="676">
        <f t="shared" si="19"/>
        <v>5237600</v>
      </c>
      <c r="E179" s="676">
        <v>1767900</v>
      </c>
      <c r="F179" s="676">
        <v>7005500</v>
      </c>
    </row>
    <row r="180" spans="1:6" ht="15">
      <c r="A180" s="825"/>
      <c r="B180" s="827">
        <v>44743</v>
      </c>
      <c r="C180" s="828"/>
      <c r="D180" s="676">
        <f t="shared" si="19"/>
        <v>5463200</v>
      </c>
      <c r="E180" s="676">
        <v>1901600</v>
      </c>
      <c r="F180" s="676">
        <v>7364800</v>
      </c>
    </row>
    <row r="181" spans="1:6" ht="15">
      <c r="A181" s="825"/>
      <c r="B181" s="827">
        <v>44774</v>
      </c>
      <c r="C181" s="828"/>
      <c r="D181" s="676">
        <f t="shared" si="19"/>
        <v>5746000</v>
      </c>
      <c r="E181" s="676">
        <v>1895500</v>
      </c>
      <c r="F181" s="676">
        <v>7641500</v>
      </c>
    </row>
    <row r="182" spans="1:6" ht="15">
      <c r="A182" s="825"/>
      <c r="B182" s="827">
        <v>44805</v>
      </c>
      <c r="C182" s="828"/>
      <c r="D182" s="676">
        <f t="shared" si="19"/>
        <v>5532000</v>
      </c>
      <c r="E182" s="676">
        <v>1864000</v>
      </c>
      <c r="F182" s="676">
        <v>7396000</v>
      </c>
    </row>
    <row r="183" spans="1:6" ht="15">
      <c r="A183" s="825"/>
      <c r="B183" s="827">
        <v>44835</v>
      </c>
      <c r="C183" s="828"/>
      <c r="D183" s="676">
        <f t="shared" si="19"/>
        <v>5971800</v>
      </c>
      <c r="E183" s="676">
        <v>1802500</v>
      </c>
      <c r="F183" s="676">
        <v>7774300</v>
      </c>
    </row>
    <row r="184" spans="1:6" ht="15">
      <c r="A184" s="825"/>
      <c r="B184" s="824" t="s">
        <v>457</v>
      </c>
      <c r="C184" s="823"/>
      <c r="D184" s="801">
        <f>SUM(D177:D183)</f>
        <v>38611800</v>
      </c>
      <c r="E184" s="801">
        <f>SUM(E177:E183)</f>
        <v>12868600</v>
      </c>
      <c r="F184" s="801">
        <f>SUM(F177:F183)</f>
        <v>51480400</v>
      </c>
    </row>
    <row r="185" spans="1:6" ht="15">
      <c r="A185" s="832">
        <f>+A176+1</f>
        <v>21</v>
      </c>
      <c r="B185" s="831" t="s">
        <v>602</v>
      </c>
      <c r="C185" s="830" t="s">
        <v>119</v>
      </c>
      <c r="D185" s="801"/>
      <c r="E185" s="801"/>
      <c r="F185" s="801"/>
    </row>
    <row r="186" spans="1:6" ht="15">
      <c r="A186" s="825"/>
      <c r="B186" s="827">
        <v>44652</v>
      </c>
      <c r="C186" s="828"/>
      <c r="D186" s="676">
        <f t="shared" ref="D186:D192" si="20">+F186-E186</f>
        <v>3873720</v>
      </c>
      <c r="E186" s="676">
        <v>1271160</v>
      </c>
      <c r="F186" s="676">
        <v>5144880</v>
      </c>
    </row>
    <row r="187" spans="1:6" ht="15">
      <c r="A187" s="825"/>
      <c r="B187" s="827">
        <v>44682</v>
      </c>
      <c r="C187" s="828"/>
      <c r="D187" s="676">
        <f t="shared" si="20"/>
        <v>3720840</v>
      </c>
      <c r="E187" s="676">
        <v>1205880</v>
      </c>
      <c r="F187" s="676">
        <v>4926720</v>
      </c>
    </row>
    <row r="188" spans="1:6" ht="15">
      <c r="A188" s="825"/>
      <c r="B188" s="827">
        <v>44713</v>
      </c>
      <c r="C188" s="828"/>
      <c r="D188" s="676">
        <f t="shared" si="20"/>
        <v>3325320</v>
      </c>
      <c r="E188" s="676">
        <v>1109040</v>
      </c>
      <c r="F188" s="676">
        <v>4434360</v>
      </c>
    </row>
    <row r="189" spans="1:6" ht="15">
      <c r="A189" s="825"/>
      <c r="B189" s="827">
        <v>44743</v>
      </c>
      <c r="C189" s="828"/>
      <c r="D189" s="676">
        <f t="shared" si="20"/>
        <v>3945360</v>
      </c>
      <c r="E189" s="676">
        <v>1211280</v>
      </c>
      <c r="F189" s="676">
        <v>5156640</v>
      </c>
    </row>
    <row r="190" spans="1:6" ht="15">
      <c r="A190" s="825"/>
      <c r="B190" s="827">
        <v>44774</v>
      </c>
      <c r="C190" s="828"/>
      <c r="D190" s="676">
        <f t="shared" si="20"/>
        <v>4075320</v>
      </c>
      <c r="E190" s="676">
        <v>1285440</v>
      </c>
      <c r="F190" s="676">
        <v>5360760</v>
      </c>
    </row>
    <row r="191" spans="1:6" ht="15">
      <c r="A191" s="825"/>
      <c r="B191" s="827">
        <v>44805</v>
      </c>
      <c r="C191" s="828"/>
      <c r="D191" s="676">
        <f t="shared" si="20"/>
        <v>3727320</v>
      </c>
      <c r="E191" s="676">
        <v>1149360</v>
      </c>
      <c r="F191" s="676">
        <v>4876680</v>
      </c>
    </row>
    <row r="192" spans="1:6" ht="15">
      <c r="A192" s="825"/>
      <c r="B192" s="827">
        <v>44835</v>
      </c>
      <c r="C192" s="828"/>
      <c r="D192" s="676">
        <f t="shared" si="20"/>
        <v>3800280</v>
      </c>
      <c r="E192" s="676">
        <v>1265520</v>
      </c>
      <c r="F192" s="676">
        <v>5065800</v>
      </c>
    </row>
    <row r="193" spans="1:6" ht="15">
      <c r="A193" s="825"/>
      <c r="B193" s="824" t="s">
        <v>457</v>
      </c>
      <c r="C193" s="823"/>
      <c r="D193" s="801">
        <f>SUM(D186:D192)</f>
        <v>26468160</v>
      </c>
      <c r="E193" s="801">
        <f>SUM(E186:E192)</f>
        <v>8497680</v>
      </c>
      <c r="F193" s="801">
        <f>SUM(F186:F192)</f>
        <v>34965840</v>
      </c>
    </row>
    <row r="194" spans="1:6" ht="15">
      <c r="A194" s="832">
        <f>+A185+1</f>
        <v>22</v>
      </c>
      <c r="B194" s="831" t="s">
        <v>255</v>
      </c>
      <c r="C194" s="830" t="s">
        <v>55</v>
      </c>
      <c r="D194" s="801"/>
      <c r="E194" s="801"/>
      <c r="F194" s="801"/>
    </row>
    <row r="195" spans="1:6" ht="15">
      <c r="A195" s="825"/>
      <c r="B195" s="827">
        <v>44652</v>
      </c>
      <c r="C195" s="828"/>
      <c r="D195" s="676">
        <f t="shared" ref="D195:D201" si="21">+F195-E195</f>
        <v>133500</v>
      </c>
      <c r="E195" s="676">
        <v>197520</v>
      </c>
      <c r="F195" s="676">
        <v>331020</v>
      </c>
    </row>
    <row r="196" spans="1:6" ht="15">
      <c r="A196" s="825"/>
      <c r="B196" s="827">
        <v>44682</v>
      </c>
      <c r="C196" s="828"/>
      <c r="D196" s="676">
        <f t="shared" si="21"/>
        <v>130170</v>
      </c>
      <c r="E196" s="676">
        <v>237990</v>
      </c>
      <c r="F196" s="676">
        <v>368160</v>
      </c>
    </row>
    <row r="197" spans="1:6" ht="15">
      <c r="A197" s="825"/>
      <c r="B197" s="827">
        <v>44713</v>
      </c>
      <c r="C197" s="828"/>
      <c r="D197" s="676">
        <f t="shared" si="21"/>
        <v>119640</v>
      </c>
      <c r="E197" s="676">
        <v>220560</v>
      </c>
      <c r="F197" s="676">
        <v>340200</v>
      </c>
    </row>
    <row r="198" spans="1:6" ht="15">
      <c r="A198" s="825"/>
      <c r="B198" s="827">
        <v>44743</v>
      </c>
      <c r="C198" s="828"/>
      <c r="D198" s="676">
        <f t="shared" si="21"/>
        <v>96930</v>
      </c>
      <c r="E198" s="676">
        <v>162990</v>
      </c>
      <c r="F198" s="676">
        <v>259920</v>
      </c>
    </row>
    <row r="199" spans="1:6" ht="15">
      <c r="A199" s="825"/>
      <c r="B199" s="827">
        <v>44774</v>
      </c>
      <c r="C199" s="828"/>
      <c r="D199" s="676">
        <f t="shared" si="21"/>
        <v>79980</v>
      </c>
      <c r="E199" s="676">
        <v>165240</v>
      </c>
      <c r="F199" s="676">
        <v>245220</v>
      </c>
    </row>
    <row r="200" spans="1:6" ht="15">
      <c r="A200" s="825"/>
      <c r="B200" s="827">
        <v>44805</v>
      </c>
      <c r="C200" s="828"/>
      <c r="D200" s="676">
        <f t="shared" si="21"/>
        <v>112260</v>
      </c>
      <c r="E200" s="676">
        <v>164220</v>
      </c>
      <c r="F200" s="676">
        <v>276480</v>
      </c>
    </row>
    <row r="201" spans="1:6" ht="15">
      <c r="A201" s="825"/>
      <c r="B201" s="827">
        <v>44835</v>
      </c>
      <c r="C201" s="828"/>
      <c r="D201" s="676">
        <f t="shared" si="21"/>
        <v>129210</v>
      </c>
      <c r="E201" s="676">
        <v>182910</v>
      </c>
      <c r="F201" s="676">
        <v>312120</v>
      </c>
    </row>
    <row r="202" spans="1:6" ht="15">
      <c r="A202" s="825"/>
      <c r="B202" s="824" t="s">
        <v>457</v>
      </c>
      <c r="C202" s="823"/>
      <c r="D202" s="801">
        <f>SUM(D195:D201)</f>
        <v>801690</v>
      </c>
      <c r="E202" s="801">
        <f>SUM(E195:E201)</f>
        <v>1331430</v>
      </c>
      <c r="F202" s="801">
        <f>SUM(F195:F201)</f>
        <v>2133120</v>
      </c>
    </row>
    <row r="203" spans="1:6" ht="15">
      <c r="A203" s="832">
        <f>+A194+1</f>
        <v>23</v>
      </c>
      <c r="B203" s="831" t="s">
        <v>10</v>
      </c>
      <c r="C203" s="830" t="s">
        <v>55</v>
      </c>
      <c r="D203" s="801"/>
      <c r="E203" s="801"/>
      <c r="F203" s="801"/>
    </row>
    <row r="204" spans="1:6" ht="15">
      <c r="A204" s="825"/>
      <c r="B204" s="827">
        <v>44652</v>
      </c>
      <c r="C204" s="828"/>
      <c r="D204" s="676">
        <f t="shared" ref="D204:D210" si="22">+F204-E204</f>
        <v>425800</v>
      </c>
      <c r="E204" s="676">
        <v>138850</v>
      </c>
      <c r="F204" s="676">
        <v>564650</v>
      </c>
    </row>
    <row r="205" spans="1:6" ht="15">
      <c r="A205" s="825"/>
      <c r="B205" s="827">
        <v>44682</v>
      </c>
      <c r="C205" s="828"/>
      <c r="D205" s="676">
        <f t="shared" si="22"/>
        <v>423710</v>
      </c>
      <c r="E205" s="676">
        <v>130930</v>
      </c>
      <c r="F205" s="676">
        <v>554640</v>
      </c>
    </row>
    <row r="206" spans="1:6" ht="15">
      <c r="A206" s="825"/>
      <c r="B206" s="827">
        <v>44713</v>
      </c>
      <c r="C206" s="828"/>
      <c r="D206" s="676">
        <f t="shared" si="22"/>
        <v>329760</v>
      </c>
      <c r="E206" s="676">
        <v>95120</v>
      </c>
      <c r="F206" s="676">
        <v>424880</v>
      </c>
    </row>
    <row r="207" spans="1:6" ht="15">
      <c r="A207" s="825"/>
      <c r="B207" s="827">
        <v>44743</v>
      </c>
      <c r="C207" s="828"/>
      <c r="D207" s="676">
        <f t="shared" si="22"/>
        <v>468970</v>
      </c>
      <c r="E207" s="676">
        <v>155030</v>
      </c>
      <c r="F207" s="676">
        <v>624000</v>
      </c>
    </row>
    <row r="208" spans="1:6" ht="15">
      <c r="A208" s="825"/>
      <c r="B208" s="827">
        <v>44774</v>
      </c>
      <c r="C208" s="828"/>
      <c r="D208" s="676">
        <f t="shared" si="22"/>
        <v>314420</v>
      </c>
      <c r="E208" s="676">
        <v>114170</v>
      </c>
      <c r="F208" s="676">
        <v>428590</v>
      </c>
    </row>
    <row r="209" spans="1:6" ht="15">
      <c r="A209" s="825"/>
      <c r="B209" s="827">
        <v>44805</v>
      </c>
      <c r="C209" s="828"/>
      <c r="D209" s="676">
        <f t="shared" si="22"/>
        <v>602582</v>
      </c>
      <c r="E209" s="676">
        <v>80430</v>
      </c>
      <c r="F209" s="676">
        <v>683012</v>
      </c>
    </row>
    <row r="210" spans="1:6" ht="15">
      <c r="A210" s="825"/>
      <c r="B210" s="827">
        <v>44835</v>
      </c>
      <c r="C210" s="828"/>
      <c r="D210" s="676">
        <f t="shared" si="22"/>
        <v>590028</v>
      </c>
      <c r="E210" s="676">
        <v>62880</v>
      </c>
      <c r="F210" s="676">
        <v>652908</v>
      </c>
    </row>
    <row r="211" spans="1:6" ht="15">
      <c r="A211" s="825"/>
      <c r="B211" s="824" t="s">
        <v>457</v>
      </c>
      <c r="C211" s="823"/>
      <c r="D211" s="801">
        <f>SUM(D204:D210)</f>
        <v>3155270</v>
      </c>
      <c r="E211" s="801">
        <f>SUM(E204:E210)</f>
        <v>777410</v>
      </c>
      <c r="F211" s="801">
        <f>SUM(F204:F210)</f>
        <v>3932680</v>
      </c>
    </row>
    <row r="212" spans="1:6" ht="15">
      <c r="A212" s="832">
        <f>+A203+1</f>
        <v>24</v>
      </c>
      <c r="B212" s="831" t="s">
        <v>1275</v>
      </c>
      <c r="C212" s="830" t="s">
        <v>55</v>
      </c>
      <c r="D212" s="801"/>
      <c r="E212" s="801"/>
      <c r="F212" s="801"/>
    </row>
    <row r="213" spans="1:6" ht="15">
      <c r="A213" s="825"/>
      <c r="B213" s="827">
        <v>44652</v>
      </c>
      <c r="C213" s="828"/>
      <c r="D213" s="676">
        <f t="shared" ref="D213:D219" si="23">+F213-E213</f>
        <v>3800</v>
      </c>
      <c r="E213" s="676">
        <v>2200</v>
      </c>
      <c r="F213" s="676">
        <v>6000</v>
      </c>
    </row>
    <row r="214" spans="1:6" ht="15">
      <c r="A214" s="825"/>
      <c r="B214" s="827">
        <v>44682</v>
      </c>
      <c r="C214" s="828"/>
      <c r="D214" s="676">
        <f t="shared" si="23"/>
        <v>3000</v>
      </c>
      <c r="E214" s="676">
        <v>1800</v>
      </c>
      <c r="F214" s="676">
        <v>4800</v>
      </c>
    </row>
    <row r="215" spans="1:6" ht="15">
      <c r="A215" s="825"/>
      <c r="B215" s="827">
        <v>44713</v>
      </c>
      <c r="C215" s="828"/>
      <c r="D215" s="676">
        <f t="shared" si="23"/>
        <v>3400</v>
      </c>
      <c r="E215" s="676">
        <v>2000</v>
      </c>
      <c r="F215" s="676">
        <v>5400</v>
      </c>
    </row>
    <row r="216" spans="1:6" ht="15">
      <c r="A216" s="825"/>
      <c r="B216" s="827">
        <v>44743</v>
      </c>
      <c r="C216" s="828"/>
      <c r="D216" s="676">
        <f t="shared" si="23"/>
        <v>2200</v>
      </c>
      <c r="E216" s="676">
        <v>1400</v>
      </c>
      <c r="F216" s="676">
        <v>3600</v>
      </c>
    </row>
    <row r="217" spans="1:6" ht="15">
      <c r="A217" s="825"/>
      <c r="B217" s="827">
        <v>44774</v>
      </c>
      <c r="C217" s="828"/>
      <c r="D217" s="676">
        <f t="shared" si="23"/>
        <v>2400</v>
      </c>
      <c r="E217" s="676">
        <v>1400</v>
      </c>
      <c r="F217" s="676">
        <v>3800</v>
      </c>
    </row>
    <row r="218" spans="1:6" ht="15">
      <c r="A218" s="825"/>
      <c r="B218" s="827">
        <v>44805</v>
      </c>
      <c r="C218" s="828"/>
      <c r="D218" s="676">
        <f t="shared" si="23"/>
        <v>11800</v>
      </c>
      <c r="E218" s="676">
        <v>8800</v>
      </c>
      <c r="F218" s="676">
        <v>20600</v>
      </c>
    </row>
    <row r="219" spans="1:6" ht="15">
      <c r="A219" s="825"/>
      <c r="B219" s="827">
        <v>44835</v>
      </c>
      <c r="C219" s="828"/>
      <c r="D219" s="676">
        <f t="shared" si="23"/>
        <v>14600</v>
      </c>
      <c r="E219" s="676">
        <v>10200</v>
      </c>
      <c r="F219" s="676">
        <v>24800</v>
      </c>
    </row>
    <row r="220" spans="1:6" ht="15">
      <c r="A220" s="825"/>
      <c r="B220" s="824" t="s">
        <v>457</v>
      </c>
      <c r="C220" s="823"/>
      <c r="D220" s="801">
        <f>SUM(D213:D219)</f>
        <v>41200</v>
      </c>
      <c r="E220" s="801">
        <f>SUM(E213:E219)</f>
        <v>27800</v>
      </c>
      <c r="F220" s="801">
        <f>SUM(F213:F219)</f>
        <v>69000</v>
      </c>
    </row>
    <row r="221" spans="1:6" ht="15">
      <c r="A221" s="832">
        <f>+A212+1</f>
        <v>25</v>
      </c>
      <c r="B221" s="831" t="s">
        <v>2197</v>
      </c>
      <c r="C221" s="830" t="s">
        <v>119</v>
      </c>
      <c r="D221" s="801"/>
      <c r="E221" s="801"/>
      <c r="F221" s="801"/>
    </row>
    <row r="222" spans="1:6" ht="15">
      <c r="A222" s="825"/>
      <c r="B222" s="827">
        <v>44652</v>
      </c>
      <c r="C222" s="828"/>
      <c r="D222" s="676">
        <f t="shared" ref="D222:D228" si="24">+F222-E222</f>
        <v>7680720</v>
      </c>
      <c r="E222" s="676">
        <v>4129200</v>
      </c>
      <c r="F222" s="676">
        <v>11809920</v>
      </c>
    </row>
    <row r="223" spans="1:6" ht="15">
      <c r="A223" s="825"/>
      <c r="B223" s="827">
        <v>44682</v>
      </c>
      <c r="C223" s="828"/>
      <c r="D223" s="676">
        <f t="shared" si="24"/>
        <v>7806480</v>
      </c>
      <c r="E223" s="676">
        <v>3969600</v>
      </c>
      <c r="F223" s="676">
        <v>11776080</v>
      </c>
    </row>
    <row r="224" spans="1:6" ht="15">
      <c r="A224" s="825"/>
      <c r="B224" s="827">
        <v>44713</v>
      </c>
      <c r="C224" s="828"/>
      <c r="D224" s="676">
        <f t="shared" si="24"/>
        <v>4085520</v>
      </c>
      <c r="E224" s="676">
        <v>2249520</v>
      </c>
      <c r="F224" s="676">
        <v>6335040</v>
      </c>
    </row>
    <row r="225" spans="1:6" ht="15">
      <c r="A225" s="825"/>
      <c r="B225" s="827">
        <v>44743</v>
      </c>
      <c r="C225" s="828"/>
      <c r="D225" s="676">
        <f t="shared" si="24"/>
        <v>4080720</v>
      </c>
      <c r="E225" s="676">
        <v>2214960</v>
      </c>
      <c r="F225" s="676">
        <v>6295680</v>
      </c>
    </row>
    <row r="226" spans="1:6" ht="15">
      <c r="A226" s="825"/>
      <c r="B226" s="827">
        <v>44774</v>
      </c>
      <c r="C226" s="828"/>
      <c r="D226" s="676">
        <f t="shared" si="24"/>
        <v>4143120</v>
      </c>
      <c r="E226" s="676">
        <v>2525280</v>
      </c>
      <c r="F226" s="676">
        <v>6668400</v>
      </c>
    </row>
    <row r="227" spans="1:6" ht="15">
      <c r="A227" s="825"/>
      <c r="B227" s="827">
        <v>44805</v>
      </c>
      <c r="C227" s="828"/>
      <c r="D227" s="676">
        <f t="shared" si="24"/>
        <v>3250320</v>
      </c>
      <c r="E227" s="676">
        <v>1710120</v>
      </c>
      <c r="F227" s="676">
        <v>4960440</v>
      </c>
    </row>
    <row r="228" spans="1:6" ht="15">
      <c r="A228" s="825"/>
      <c r="B228" s="827">
        <v>44835</v>
      </c>
      <c r="C228" s="828"/>
      <c r="D228" s="676">
        <f t="shared" si="24"/>
        <v>3059760</v>
      </c>
      <c r="E228" s="676">
        <v>1645080</v>
      </c>
      <c r="F228" s="676">
        <v>4704840</v>
      </c>
    </row>
    <row r="229" spans="1:6" ht="15">
      <c r="A229" s="825"/>
      <c r="B229" s="824" t="s">
        <v>457</v>
      </c>
      <c r="C229" s="823"/>
      <c r="D229" s="801">
        <f>SUM(D222:D228)</f>
        <v>34106640</v>
      </c>
      <c r="E229" s="801">
        <f>SUM(E222:E228)</f>
        <v>18443760</v>
      </c>
      <c r="F229" s="801">
        <f>SUM(F222:F228)</f>
        <v>52550400</v>
      </c>
    </row>
    <row r="230" spans="1:6" ht="15">
      <c r="A230" s="832">
        <f>+A221+1</f>
        <v>26</v>
      </c>
      <c r="B230" s="831" t="s">
        <v>2204</v>
      </c>
      <c r="C230" s="830" t="s">
        <v>55</v>
      </c>
      <c r="D230" s="801"/>
      <c r="E230" s="801"/>
      <c r="F230" s="801"/>
    </row>
    <row r="231" spans="1:6" ht="15">
      <c r="A231" s="825"/>
      <c r="B231" s="827">
        <v>44652</v>
      </c>
      <c r="C231" s="828"/>
      <c r="D231" s="676">
        <f t="shared" ref="D231:D237" si="25">+F231-E231</f>
        <v>1248420</v>
      </c>
      <c r="E231" s="676">
        <v>610440</v>
      </c>
      <c r="F231" s="676">
        <v>1858860</v>
      </c>
    </row>
    <row r="232" spans="1:6" ht="15">
      <c r="A232" s="825"/>
      <c r="B232" s="827">
        <v>44682</v>
      </c>
      <c r="C232" s="828"/>
      <c r="D232" s="676">
        <f t="shared" si="25"/>
        <v>1705170</v>
      </c>
      <c r="E232" s="676">
        <v>875430</v>
      </c>
      <c r="F232" s="676">
        <v>2580600</v>
      </c>
    </row>
    <row r="233" spans="1:6" ht="15">
      <c r="A233" s="825"/>
      <c r="B233" s="827">
        <v>44713</v>
      </c>
      <c r="C233" s="828"/>
      <c r="D233" s="676">
        <f t="shared" si="25"/>
        <v>1789320</v>
      </c>
      <c r="E233" s="676">
        <v>918000</v>
      </c>
      <c r="F233" s="676">
        <v>2707320</v>
      </c>
    </row>
    <row r="234" spans="1:6" ht="15">
      <c r="A234" s="825"/>
      <c r="B234" s="827">
        <v>44743</v>
      </c>
      <c r="C234" s="828"/>
      <c r="D234" s="676">
        <f t="shared" si="25"/>
        <v>1441200</v>
      </c>
      <c r="E234" s="676">
        <v>784440</v>
      </c>
      <c r="F234" s="676">
        <v>2225640</v>
      </c>
    </row>
    <row r="235" spans="1:6" ht="15">
      <c r="A235" s="825"/>
      <c r="B235" s="827">
        <v>44774</v>
      </c>
      <c r="C235" s="828"/>
      <c r="D235" s="676">
        <f t="shared" si="25"/>
        <v>975090</v>
      </c>
      <c r="E235" s="676">
        <v>515430</v>
      </c>
      <c r="F235" s="676">
        <v>1490520</v>
      </c>
    </row>
    <row r="236" spans="1:6" ht="15">
      <c r="A236" s="825"/>
      <c r="B236" s="827">
        <v>44805</v>
      </c>
      <c r="C236" s="828"/>
      <c r="D236" s="676">
        <f t="shared" si="25"/>
        <v>267060</v>
      </c>
      <c r="E236" s="676">
        <v>132810</v>
      </c>
      <c r="F236" s="676">
        <v>399870</v>
      </c>
    </row>
    <row r="237" spans="1:6" ht="15">
      <c r="A237" s="825"/>
      <c r="B237" s="827">
        <v>44835</v>
      </c>
      <c r="C237" s="828"/>
      <c r="D237" s="676">
        <f t="shared" si="25"/>
        <v>1819890</v>
      </c>
      <c r="E237" s="676">
        <v>951270</v>
      </c>
      <c r="F237" s="676">
        <v>2771160</v>
      </c>
    </row>
    <row r="238" spans="1:6" ht="15">
      <c r="A238" s="825"/>
      <c r="B238" s="824" t="s">
        <v>457</v>
      </c>
      <c r="C238" s="823"/>
      <c r="D238" s="801">
        <f>SUM(D231:D237)</f>
        <v>9246150</v>
      </c>
      <c r="E238" s="801">
        <f>SUM(E231:E237)</f>
        <v>4787820</v>
      </c>
      <c r="F238" s="801">
        <f>SUM(F231:F237)</f>
        <v>14033970</v>
      </c>
    </row>
    <row r="239" spans="1:6" ht="15">
      <c r="A239" s="832">
        <f>+A230+1</f>
        <v>27</v>
      </c>
      <c r="B239" s="831" t="s">
        <v>671</v>
      </c>
      <c r="C239" s="830" t="s">
        <v>119</v>
      </c>
      <c r="D239" s="801"/>
      <c r="E239" s="801"/>
      <c r="F239" s="801"/>
    </row>
    <row r="240" spans="1:6" ht="15">
      <c r="A240" s="825"/>
      <c r="B240" s="827">
        <v>44652</v>
      </c>
      <c r="C240" s="828"/>
      <c r="D240" s="676">
        <f t="shared" ref="D240:D246" si="26">+F240-E240</f>
        <v>3039360</v>
      </c>
      <c r="E240" s="676">
        <v>1541760</v>
      </c>
      <c r="F240" s="676">
        <v>4581120</v>
      </c>
    </row>
    <row r="241" spans="1:6" ht="15">
      <c r="A241" s="825"/>
      <c r="B241" s="827">
        <v>44682</v>
      </c>
      <c r="C241" s="828"/>
      <c r="D241" s="676">
        <f t="shared" si="26"/>
        <v>555000</v>
      </c>
      <c r="E241" s="676">
        <v>289800</v>
      </c>
      <c r="F241" s="676">
        <v>844800</v>
      </c>
    </row>
    <row r="242" spans="1:6" ht="15">
      <c r="A242" s="825"/>
      <c r="B242" s="827">
        <v>44713</v>
      </c>
      <c r="C242" s="828"/>
      <c r="D242" s="676">
        <f t="shared" si="26"/>
        <v>1593480</v>
      </c>
      <c r="E242" s="676">
        <v>788280</v>
      </c>
      <c r="F242" s="676">
        <v>2381760</v>
      </c>
    </row>
    <row r="243" spans="1:6" ht="15">
      <c r="A243" s="825"/>
      <c r="B243" s="827">
        <v>44743</v>
      </c>
      <c r="C243" s="828"/>
      <c r="D243" s="676">
        <f t="shared" si="26"/>
        <v>3501360</v>
      </c>
      <c r="E243" s="676">
        <v>1809960</v>
      </c>
      <c r="F243" s="676">
        <v>5311320</v>
      </c>
    </row>
    <row r="244" spans="1:6" ht="15">
      <c r="A244" s="825"/>
      <c r="B244" s="827">
        <v>44774</v>
      </c>
      <c r="C244" s="828"/>
      <c r="D244" s="676">
        <f t="shared" si="26"/>
        <v>3168240</v>
      </c>
      <c r="E244" s="676">
        <v>1610880</v>
      </c>
      <c r="F244" s="676">
        <v>4779120</v>
      </c>
    </row>
    <row r="245" spans="1:6" ht="15">
      <c r="A245" s="825"/>
      <c r="B245" s="827">
        <v>44805</v>
      </c>
      <c r="C245" s="828"/>
      <c r="D245" s="676">
        <f t="shared" si="26"/>
        <v>3272340</v>
      </c>
      <c r="E245" s="676">
        <v>1656900</v>
      </c>
      <c r="F245" s="676">
        <v>4929240</v>
      </c>
    </row>
    <row r="246" spans="1:6" ht="15">
      <c r="A246" s="825"/>
      <c r="B246" s="827">
        <v>44835</v>
      </c>
      <c r="C246" s="828"/>
      <c r="D246" s="676">
        <f t="shared" si="26"/>
        <v>2562660</v>
      </c>
      <c r="E246" s="676">
        <v>1284000</v>
      </c>
      <c r="F246" s="676">
        <v>3846660</v>
      </c>
    </row>
    <row r="247" spans="1:6" ht="15">
      <c r="A247" s="825"/>
      <c r="B247" s="824" t="s">
        <v>457</v>
      </c>
      <c r="C247" s="823"/>
      <c r="D247" s="801">
        <f>SUM(D240:D246)</f>
        <v>17692440</v>
      </c>
      <c r="E247" s="801">
        <f>SUM(E240:E246)</f>
        <v>8981580</v>
      </c>
      <c r="F247" s="801">
        <f>SUM(F240:F246)</f>
        <v>26674020</v>
      </c>
    </row>
    <row r="248" spans="1:6" ht="15">
      <c r="A248" s="832">
        <f>+A239+1</f>
        <v>28</v>
      </c>
      <c r="B248" s="831" t="s">
        <v>2015</v>
      </c>
      <c r="C248" s="830" t="s">
        <v>55</v>
      </c>
      <c r="D248" s="801"/>
      <c r="E248" s="801"/>
      <c r="F248" s="801"/>
    </row>
    <row r="249" spans="1:6" ht="15">
      <c r="A249" s="825"/>
      <c r="B249" s="827">
        <v>44652</v>
      </c>
      <c r="C249" s="828"/>
      <c r="D249" s="676">
        <f t="shared" ref="D249:D255" si="27">+F249-E249</f>
        <v>22815</v>
      </c>
      <c r="E249" s="676">
        <v>6135</v>
      </c>
      <c r="F249" s="676">
        <v>28950</v>
      </c>
    </row>
    <row r="250" spans="1:6" ht="15">
      <c r="A250" s="825"/>
      <c r="B250" s="827">
        <v>44682</v>
      </c>
      <c r="C250" s="828"/>
      <c r="D250" s="676">
        <f t="shared" si="27"/>
        <v>21870</v>
      </c>
      <c r="E250" s="676">
        <v>4905</v>
      </c>
      <c r="F250" s="676">
        <v>26775</v>
      </c>
    </row>
    <row r="251" spans="1:6" ht="15">
      <c r="A251" s="825"/>
      <c r="B251" s="827">
        <v>44713</v>
      </c>
      <c r="C251" s="828"/>
      <c r="D251" s="676">
        <f t="shared" si="27"/>
        <v>26880</v>
      </c>
      <c r="E251" s="676">
        <v>6810</v>
      </c>
      <c r="F251" s="676">
        <v>33690</v>
      </c>
    </row>
    <row r="252" spans="1:6" ht="15">
      <c r="A252" s="825"/>
      <c r="B252" s="827">
        <v>44743</v>
      </c>
      <c r="C252" s="828"/>
      <c r="D252" s="676">
        <f t="shared" si="27"/>
        <v>18480</v>
      </c>
      <c r="E252" s="676">
        <v>5325</v>
      </c>
      <c r="F252" s="676">
        <v>23805</v>
      </c>
    </row>
    <row r="253" spans="1:6" ht="15">
      <c r="A253" s="825"/>
      <c r="B253" s="827">
        <v>44774</v>
      </c>
      <c r="C253" s="828"/>
      <c r="D253" s="676">
        <f t="shared" si="27"/>
        <v>20760</v>
      </c>
      <c r="E253" s="676">
        <v>6015</v>
      </c>
      <c r="F253" s="676">
        <v>26775</v>
      </c>
    </row>
    <row r="254" spans="1:6" ht="15">
      <c r="A254" s="825"/>
      <c r="B254" s="827">
        <v>44805</v>
      </c>
      <c r="C254" s="828"/>
      <c r="D254" s="676">
        <f t="shared" si="27"/>
        <v>23580</v>
      </c>
      <c r="E254" s="676">
        <v>6855</v>
      </c>
      <c r="F254" s="676">
        <v>30435</v>
      </c>
    </row>
    <row r="255" spans="1:6" ht="15">
      <c r="A255" s="825"/>
      <c r="B255" s="827">
        <v>44835</v>
      </c>
      <c r="C255" s="828"/>
      <c r="D255" s="676">
        <f t="shared" si="27"/>
        <v>17700</v>
      </c>
      <c r="E255" s="676">
        <v>4905</v>
      </c>
      <c r="F255" s="676">
        <v>22605</v>
      </c>
    </row>
    <row r="256" spans="1:6" ht="15">
      <c r="A256" s="825"/>
      <c r="B256" s="824" t="s">
        <v>457</v>
      </c>
      <c r="C256" s="823"/>
      <c r="D256" s="801">
        <f>SUM(D249:D255)</f>
        <v>152085</v>
      </c>
      <c r="E256" s="801">
        <f>SUM(E249:E255)</f>
        <v>40950</v>
      </c>
      <c r="F256" s="801">
        <f>SUM(F249:F255)</f>
        <v>193035</v>
      </c>
    </row>
    <row r="257" spans="1:6" ht="15">
      <c r="A257" s="832">
        <f>+A248+1</f>
        <v>29</v>
      </c>
      <c r="B257" s="831" t="s">
        <v>612</v>
      </c>
      <c r="C257" s="830" t="s">
        <v>119</v>
      </c>
      <c r="D257" s="801"/>
      <c r="E257" s="801"/>
      <c r="F257" s="801"/>
    </row>
    <row r="258" spans="1:6" ht="15">
      <c r="A258" s="825"/>
      <c r="B258" s="827">
        <v>44652</v>
      </c>
      <c r="C258" s="828"/>
      <c r="D258" s="676">
        <f t="shared" ref="D258:D264" si="28">+F258-E258</f>
        <v>6093000</v>
      </c>
      <c r="E258" s="676">
        <v>2013000</v>
      </c>
      <c r="F258" s="676">
        <v>8106000</v>
      </c>
    </row>
    <row r="259" spans="1:6" ht="15">
      <c r="A259" s="825"/>
      <c r="B259" s="827">
        <v>44682</v>
      </c>
      <c r="C259" s="828"/>
      <c r="D259" s="676">
        <f t="shared" si="28"/>
        <v>5973285</v>
      </c>
      <c r="E259" s="676">
        <v>2070000</v>
      </c>
      <c r="F259" s="676">
        <v>8043285</v>
      </c>
    </row>
    <row r="260" spans="1:6" ht="15">
      <c r="A260" s="825"/>
      <c r="B260" s="827">
        <v>44713</v>
      </c>
      <c r="C260" s="828"/>
      <c r="D260" s="676">
        <f t="shared" si="28"/>
        <v>5260423</v>
      </c>
      <c r="E260" s="676">
        <v>1876000</v>
      </c>
      <c r="F260" s="676">
        <v>7136423</v>
      </c>
    </row>
    <row r="261" spans="1:6" ht="15">
      <c r="A261" s="825"/>
      <c r="B261" s="827">
        <v>44743</v>
      </c>
      <c r="C261" s="828"/>
      <c r="D261" s="676">
        <f t="shared" si="28"/>
        <v>5096847</v>
      </c>
      <c r="E261" s="676">
        <v>1865000</v>
      </c>
      <c r="F261" s="676">
        <v>6961847</v>
      </c>
    </row>
    <row r="262" spans="1:6" ht="15">
      <c r="A262" s="825"/>
      <c r="B262" s="827">
        <v>44774</v>
      </c>
      <c r="C262" s="828"/>
      <c r="D262" s="676">
        <f t="shared" si="28"/>
        <v>6207437</v>
      </c>
      <c r="E262" s="676">
        <v>2128000</v>
      </c>
      <c r="F262" s="676">
        <v>8335437</v>
      </c>
    </row>
    <row r="263" spans="1:6" ht="15">
      <c r="A263" s="825"/>
      <c r="B263" s="827">
        <v>44805</v>
      </c>
      <c r="C263" s="828"/>
      <c r="D263" s="676">
        <f t="shared" si="28"/>
        <v>5480796</v>
      </c>
      <c r="E263" s="676">
        <v>1855000</v>
      </c>
      <c r="F263" s="676">
        <v>7335796</v>
      </c>
    </row>
    <row r="264" spans="1:6" ht="15">
      <c r="A264" s="825"/>
      <c r="B264" s="827">
        <v>44835</v>
      </c>
      <c r="C264" s="828"/>
      <c r="D264" s="676">
        <f t="shared" si="28"/>
        <v>4771912</v>
      </c>
      <c r="E264" s="676">
        <v>1805000</v>
      </c>
      <c r="F264" s="676">
        <v>6576912</v>
      </c>
    </row>
    <row r="265" spans="1:6" ht="15">
      <c r="A265" s="825"/>
      <c r="B265" s="824" t="s">
        <v>457</v>
      </c>
      <c r="C265" s="823"/>
      <c r="D265" s="801">
        <f>SUM(D258:D264)</f>
        <v>38883700</v>
      </c>
      <c r="E265" s="801">
        <f>SUM(E258:E264)</f>
        <v>13612000</v>
      </c>
      <c r="F265" s="801">
        <f>SUM(F258:F264)</f>
        <v>52495700</v>
      </c>
    </row>
    <row r="266" spans="1:6" ht="15">
      <c r="A266" s="832">
        <f>+A257+1</f>
        <v>30</v>
      </c>
      <c r="B266" s="831" t="s">
        <v>2207</v>
      </c>
      <c r="C266" s="830" t="s">
        <v>55</v>
      </c>
      <c r="D266" s="801"/>
      <c r="E266" s="801"/>
      <c r="F266" s="801"/>
    </row>
    <row r="267" spans="1:6" ht="15">
      <c r="A267" s="825"/>
      <c r="B267" s="827">
        <v>44652</v>
      </c>
      <c r="C267" s="828"/>
      <c r="D267" s="676">
        <f t="shared" ref="D267:D273" si="29">+F267-E267</f>
        <v>1447080</v>
      </c>
      <c r="E267" s="676">
        <v>546240</v>
      </c>
      <c r="F267" s="676">
        <v>1993320</v>
      </c>
    </row>
    <row r="268" spans="1:6" ht="15">
      <c r="A268" s="825"/>
      <c r="B268" s="827">
        <v>44682</v>
      </c>
      <c r="C268" s="828"/>
      <c r="D268" s="676">
        <f t="shared" si="29"/>
        <v>2742480</v>
      </c>
      <c r="E268" s="676">
        <v>887880</v>
      </c>
      <c r="F268" s="676">
        <v>3630360</v>
      </c>
    </row>
    <row r="269" spans="1:6" ht="15">
      <c r="A269" s="825"/>
      <c r="B269" s="827">
        <v>44713</v>
      </c>
      <c r="C269" s="828"/>
      <c r="D269" s="676">
        <f t="shared" si="29"/>
        <v>1637880</v>
      </c>
      <c r="E269" s="676">
        <v>617040</v>
      </c>
      <c r="F269" s="676">
        <v>2254920</v>
      </c>
    </row>
    <row r="270" spans="1:6" ht="15">
      <c r="A270" s="825"/>
      <c r="B270" s="827">
        <v>44743</v>
      </c>
      <c r="C270" s="828"/>
      <c r="D270" s="676">
        <f t="shared" si="29"/>
        <v>1682760</v>
      </c>
      <c r="E270" s="676">
        <v>569760</v>
      </c>
      <c r="F270" s="676">
        <v>2252520</v>
      </c>
    </row>
    <row r="271" spans="1:6" ht="15">
      <c r="A271" s="825"/>
      <c r="B271" s="827">
        <v>44774</v>
      </c>
      <c r="C271" s="828"/>
      <c r="D271" s="676">
        <f t="shared" si="29"/>
        <v>2336040</v>
      </c>
      <c r="E271" s="676">
        <v>861480</v>
      </c>
      <c r="F271" s="676">
        <v>3197520</v>
      </c>
    </row>
    <row r="272" spans="1:6" ht="15">
      <c r="A272" s="825"/>
      <c r="B272" s="827">
        <v>44805</v>
      </c>
      <c r="C272" s="828"/>
      <c r="D272" s="676">
        <f t="shared" si="29"/>
        <v>1719600</v>
      </c>
      <c r="E272" s="676">
        <v>658320</v>
      </c>
      <c r="F272" s="676">
        <v>2377920</v>
      </c>
    </row>
    <row r="273" spans="1:6" ht="15">
      <c r="A273" s="825"/>
      <c r="B273" s="827">
        <v>44835</v>
      </c>
      <c r="C273" s="828"/>
      <c r="D273" s="676">
        <f t="shared" si="29"/>
        <v>2789280</v>
      </c>
      <c r="E273" s="676">
        <v>959400</v>
      </c>
      <c r="F273" s="676">
        <v>3748680</v>
      </c>
    </row>
    <row r="274" spans="1:6" ht="15">
      <c r="A274" s="825"/>
      <c r="B274" s="824" t="s">
        <v>457</v>
      </c>
      <c r="C274" s="823"/>
      <c r="D274" s="801">
        <f>SUM(D267:D273)</f>
        <v>14355120</v>
      </c>
      <c r="E274" s="801">
        <f>SUM(E267:E273)</f>
        <v>5100120</v>
      </c>
      <c r="F274" s="801">
        <f>SUM(F267:F273)</f>
        <v>19455240</v>
      </c>
    </row>
    <row r="275" spans="1:6" ht="15">
      <c r="A275" s="832">
        <f>+A266+1</f>
        <v>31</v>
      </c>
      <c r="B275" s="831" t="s">
        <v>741</v>
      </c>
      <c r="C275" s="830" t="s">
        <v>119</v>
      </c>
      <c r="D275" s="801"/>
      <c r="E275" s="801"/>
      <c r="F275" s="801"/>
    </row>
    <row r="276" spans="1:6" ht="15">
      <c r="A276" s="825"/>
      <c r="B276" s="827">
        <v>44652</v>
      </c>
      <c r="C276" s="828"/>
      <c r="D276" s="676">
        <f t="shared" ref="D276:D282" si="30">+F276-E276</f>
        <v>14160</v>
      </c>
      <c r="E276" s="676">
        <v>1200</v>
      </c>
      <c r="F276" s="676">
        <v>15360</v>
      </c>
    </row>
    <row r="277" spans="1:6" ht="15">
      <c r="A277" s="825"/>
      <c r="B277" s="827">
        <v>44682</v>
      </c>
      <c r="C277" s="828"/>
      <c r="D277" s="676">
        <f t="shared" si="30"/>
        <v>25920</v>
      </c>
      <c r="E277" s="676">
        <v>5760</v>
      </c>
      <c r="F277" s="676">
        <v>31680</v>
      </c>
    </row>
    <row r="278" spans="1:6" ht="15">
      <c r="A278" s="825"/>
      <c r="B278" s="827">
        <v>44713</v>
      </c>
      <c r="C278" s="828"/>
      <c r="D278" s="676">
        <f t="shared" si="30"/>
        <v>195840</v>
      </c>
      <c r="E278" s="676">
        <v>60960</v>
      </c>
      <c r="F278" s="676">
        <v>256800</v>
      </c>
    </row>
    <row r="279" spans="1:6" ht="15">
      <c r="A279" s="825"/>
      <c r="B279" s="827">
        <v>44743</v>
      </c>
      <c r="C279" s="828"/>
      <c r="D279" s="676">
        <f t="shared" si="30"/>
        <v>184800</v>
      </c>
      <c r="E279" s="676">
        <v>46320</v>
      </c>
      <c r="F279" s="676">
        <v>231120</v>
      </c>
    </row>
    <row r="280" spans="1:6" ht="15">
      <c r="A280" s="825"/>
      <c r="B280" s="827">
        <v>44774</v>
      </c>
      <c r="C280" s="828"/>
      <c r="D280" s="676">
        <f t="shared" si="30"/>
        <v>114240</v>
      </c>
      <c r="E280" s="676">
        <v>28800</v>
      </c>
      <c r="F280" s="676">
        <v>143040</v>
      </c>
    </row>
    <row r="281" spans="1:6" ht="15">
      <c r="A281" s="825"/>
      <c r="B281" s="827">
        <v>44805</v>
      </c>
      <c r="C281" s="828"/>
      <c r="D281" s="676">
        <f t="shared" si="30"/>
        <v>10800</v>
      </c>
      <c r="E281" s="676">
        <v>7440</v>
      </c>
      <c r="F281" s="676">
        <v>18240</v>
      </c>
    </row>
    <row r="282" spans="1:6" ht="15">
      <c r="A282" s="825"/>
      <c r="B282" s="827">
        <v>44835</v>
      </c>
      <c r="C282" s="828"/>
      <c r="D282" s="676">
        <f t="shared" si="30"/>
        <v>133920</v>
      </c>
      <c r="E282" s="676">
        <v>49440</v>
      </c>
      <c r="F282" s="676">
        <v>183360</v>
      </c>
    </row>
    <row r="283" spans="1:6" ht="15">
      <c r="A283" s="825"/>
      <c r="B283" s="824" t="s">
        <v>457</v>
      </c>
      <c r="C283" s="823"/>
      <c r="D283" s="801">
        <f>SUM(D276:D282)</f>
        <v>679680</v>
      </c>
      <c r="E283" s="801">
        <f>SUM(E276:E282)</f>
        <v>199920</v>
      </c>
      <c r="F283" s="801">
        <f>SUM(F276:F282)</f>
        <v>879600</v>
      </c>
    </row>
    <row r="284" spans="1:6" ht="15">
      <c r="A284" s="832">
        <f>+A275+1</f>
        <v>32</v>
      </c>
      <c r="B284" s="831" t="s">
        <v>1665</v>
      </c>
      <c r="C284" s="830" t="s">
        <v>55</v>
      </c>
      <c r="D284" s="801"/>
      <c r="E284" s="801"/>
      <c r="F284" s="801"/>
    </row>
    <row r="285" spans="1:6" ht="15">
      <c r="A285" s="825"/>
      <c r="B285" s="827">
        <v>44652</v>
      </c>
      <c r="C285" s="828"/>
      <c r="D285" s="676">
        <f t="shared" ref="D285:D291" si="31">+F285-E285</f>
        <v>839520</v>
      </c>
      <c r="E285" s="676">
        <v>375120</v>
      </c>
      <c r="F285" s="676">
        <v>1214640</v>
      </c>
    </row>
    <row r="286" spans="1:6" ht="15">
      <c r="A286" s="825"/>
      <c r="B286" s="827">
        <v>44682</v>
      </c>
      <c r="C286" s="828"/>
      <c r="D286" s="676">
        <f t="shared" si="31"/>
        <v>972390</v>
      </c>
      <c r="E286" s="676">
        <v>455730</v>
      </c>
      <c r="F286" s="676">
        <v>1428120</v>
      </c>
    </row>
    <row r="287" spans="1:6" ht="15">
      <c r="A287" s="825"/>
      <c r="B287" s="827">
        <v>44713</v>
      </c>
      <c r="C287" s="828"/>
      <c r="D287" s="676">
        <f t="shared" si="31"/>
        <v>871530</v>
      </c>
      <c r="E287" s="676">
        <v>419430</v>
      </c>
      <c r="F287" s="676">
        <v>1290960</v>
      </c>
    </row>
    <row r="288" spans="1:6" ht="15">
      <c r="A288" s="825"/>
      <c r="B288" s="827">
        <v>44743</v>
      </c>
      <c r="C288" s="828"/>
      <c r="D288" s="676">
        <f t="shared" si="31"/>
        <v>910710</v>
      </c>
      <c r="E288" s="676">
        <v>428520</v>
      </c>
      <c r="F288" s="676">
        <v>1339230</v>
      </c>
    </row>
    <row r="289" spans="1:6" ht="15">
      <c r="A289" s="825"/>
      <c r="B289" s="827">
        <v>44774</v>
      </c>
      <c r="C289" s="828"/>
      <c r="D289" s="676">
        <f t="shared" si="31"/>
        <v>787530</v>
      </c>
      <c r="E289" s="676">
        <v>352440</v>
      </c>
      <c r="F289" s="676">
        <v>1139970</v>
      </c>
    </row>
    <row r="290" spans="1:6" ht="15">
      <c r="A290" s="825"/>
      <c r="B290" s="827">
        <v>44805</v>
      </c>
      <c r="C290" s="828"/>
      <c r="D290" s="676">
        <f t="shared" si="31"/>
        <v>739080</v>
      </c>
      <c r="E290" s="676">
        <v>335760</v>
      </c>
      <c r="F290" s="676">
        <v>1074840</v>
      </c>
    </row>
    <row r="291" spans="1:6" ht="15">
      <c r="A291" s="825"/>
      <c r="B291" s="827">
        <v>44835</v>
      </c>
      <c r="C291" s="828"/>
      <c r="D291" s="676">
        <f t="shared" si="31"/>
        <v>719220</v>
      </c>
      <c r="E291" s="676">
        <v>302790</v>
      </c>
      <c r="F291" s="676">
        <v>1022010</v>
      </c>
    </row>
    <row r="292" spans="1:6" ht="15">
      <c r="A292" s="825"/>
      <c r="B292" s="824" t="s">
        <v>457</v>
      </c>
      <c r="C292" s="823"/>
      <c r="D292" s="801">
        <f>SUM(D285:D291)</f>
        <v>5839980</v>
      </c>
      <c r="E292" s="801">
        <f>SUM(E285:E291)</f>
        <v>2669790</v>
      </c>
      <c r="F292" s="801">
        <f>SUM(F285:F291)</f>
        <v>8509770</v>
      </c>
    </row>
    <row r="293" spans="1:6" ht="15">
      <c r="A293" s="832">
        <f>+A284+1</f>
        <v>33</v>
      </c>
      <c r="B293" s="831" t="s">
        <v>2191</v>
      </c>
      <c r="C293" s="830" t="s">
        <v>119</v>
      </c>
      <c r="D293" s="801"/>
      <c r="E293" s="801"/>
      <c r="F293" s="801"/>
    </row>
    <row r="294" spans="1:6" ht="15">
      <c r="A294" s="825"/>
      <c r="B294" s="827">
        <v>44652</v>
      </c>
      <c r="C294" s="828"/>
      <c r="D294" s="676"/>
      <c r="E294" s="676"/>
      <c r="F294" s="676"/>
    </row>
    <row r="295" spans="1:6" ht="15">
      <c r="A295" s="825"/>
      <c r="B295" s="827">
        <v>44682</v>
      </c>
      <c r="C295" s="828"/>
      <c r="D295" s="676"/>
      <c r="E295" s="676"/>
      <c r="F295" s="676"/>
    </row>
    <row r="296" spans="1:6" ht="15">
      <c r="A296" s="825"/>
      <c r="B296" s="827">
        <v>44713</v>
      </c>
      <c r="C296" s="828"/>
      <c r="D296" s="676"/>
      <c r="E296" s="676"/>
      <c r="F296" s="676"/>
    </row>
    <row r="297" spans="1:6" ht="15">
      <c r="A297" s="825"/>
      <c r="B297" s="827">
        <v>44743</v>
      </c>
      <c r="C297" s="828"/>
      <c r="D297" s="676"/>
      <c r="E297" s="676"/>
      <c r="F297" s="676"/>
    </row>
    <row r="298" spans="1:6" ht="15">
      <c r="A298" s="825"/>
      <c r="B298" s="827">
        <v>44774</v>
      </c>
      <c r="C298" s="828"/>
      <c r="D298" s="676"/>
      <c r="E298" s="676"/>
      <c r="F298" s="676"/>
    </row>
    <row r="299" spans="1:6" ht="15">
      <c r="A299" s="825"/>
      <c r="B299" s="827">
        <v>44805</v>
      </c>
      <c r="C299" s="828"/>
      <c r="D299" s="676">
        <f>+F299-E299</f>
        <v>6720</v>
      </c>
      <c r="E299" s="676">
        <v>2400</v>
      </c>
      <c r="F299" s="676">
        <v>9120</v>
      </c>
    </row>
    <row r="300" spans="1:6" ht="15">
      <c r="A300" s="825"/>
      <c r="B300" s="827">
        <v>44835</v>
      </c>
      <c r="C300" s="828"/>
      <c r="D300" s="676">
        <f>+F300-E300</f>
        <v>72960</v>
      </c>
      <c r="E300" s="676">
        <v>36720</v>
      </c>
      <c r="F300" s="676">
        <v>109680</v>
      </c>
    </row>
    <row r="301" spans="1:6" ht="15">
      <c r="A301" s="825"/>
      <c r="B301" s="824" t="s">
        <v>457</v>
      </c>
      <c r="C301" s="823"/>
      <c r="D301" s="801">
        <f>SUM(D294:D300)</f>
        <v>79680</v>
      </c>
      <c r="E301" s="801">
        <f>SUM(E294:E300)</f>
        <v>39120</v>
      </c>
      <c r="F301" s="801">
        <f>SUM(F294:F300)</f>
        <v>118800</v>
      </c>
    </row>
    <row r="302" spans="1:6" ht="15">
      <c r="A302" s="832">
        <f>+A293+1</f>
        <v>34</v>
      </c>
      <c r="B302" s="831" t="s">
        <v>1907</v>
      </c>
      <c r="C302" s="830" t="s">
        <v>55</v>
      </c>
      <c r="D302" s="801"/>
      <c r="E302" s="801"/>
      <c r="F302" s="801"/>
    </row>
    <row r="303" spans="1:6" ht="15">
      <c r="A303" s="825"/>
      <c r="B303" s="827">
        <v>44652</v>
      </c>
      <c r="C303" s="828"/>
      <c r="D303" s="676">
        <f t="shared" ref="D303:D309" si="32">+F303-E303</f>
        <v>408060</v>
      </c>
      <c r="E303" s="676">
        <v>137460</v>
      </c>
      <c r="F303" s="676">
        <v>545520</v>
      </c>
    </row>
    <row r="304" spans="1:6" ht="15">
      <c r="A304" s="825"/>
      <c r="B304" s="827">
        <v>44682</v>
      </c>
      <c r="C304" s="828"/>
      <c r="D304" s="676">
        <f t="shared" si="32"/>
        <v>359760</v>
      </c>
      <c r="E304" s="676">
        <v>87960</v>
      </c>
      <c r="F304" s="676">
        <v>447720</v>
      </c>
    </row>
    <row r="305" spans="1:6" ht="15">
      <c r="A305" s="825"/>
      <c r="B305" s="827">
        <v>44713</v>
      </c>
      <c r="C305" s="828"/>
      <c r="D305" s="676">
        <f t="shared" si="32"/>
        <v>448980</v>
      </c>
      <c r="E305" s="676">
        <v>206460</v>
      </c>
      <c r="F305" s="676">
        <v>655440</v>
      </c>
    </row>
    <row r="306" spans="1:6" ht="15">
      <c r="A306" s="825"/>
      <c r="B306" s="827">
        <v>44743</v>
      </c>
      <c r="C306" s="828"/>
      <c r="D306" s="676">
        <f t="shared" si="32"/>
        <v>305520</v>
      </c>
      <c r="E306" s="676">
        <v>215640</v>
      </c>
      <c r="F306" s="676">
        <v>521160</v>
      </c>
    </row>
    <row r="307" spans="1:6" ht="15">
      <c r="A307" s="825"/>
      <c r="B307" s="827">
        <v>44774</v>
      </c>
      <c r="C307" s="828"/>
      <c r="D307" s="676">
        <f t="shared" si="32"/>
        <v>284160</v>
      </c>
      <c r="E307" s="676">
        <v>172680</v>
      </c>
      <c r="F307" s="676">
        <v>456840</v>
      </c>
    </row>
    <row r="308" spans="1:6" ht="15">
      <c r="A308" s="825"/>
      <c r="B308" s="827">
        <v>44805</v>
      </c>
      <c r="C308" s="828"/>
      <c r="D308" s="676">
        <f t="shared" si="32"/>
        <v>489360</v>
      </c>
      <c r="E308" s="676">
        <v>246420</v>
      </c>
      <c r="F308" s="676">
        <v>735780</v>
      </c>
    </row>
    <row r="309" spans="1:6" ht="15">
      <c r="A309" s="825"/>
      <c r="B309" s="827">
        <v>44835</v>
      </c>
      <c r="C309" s="828"/>
      <c r="D309" s="676">
        <f t="shared" si="32"/>
        <v>513720</v>
      </c>
      <c r="E309" s="676">
        <v>157980</v>
      </c>
      <c r="F309" s="676">
        <v>671700</v>
      </c>
    </row>
    <row r="310" spans="1:6" ht="15">
      <c r="A310" s="825"/>
      <c r="B310" s="824" t="s">
        <v>457</v>
      </c>
      <c r="C310" s="823"/>
      <c r="D310" s="801">
        <f>SUM(D303:D309)</f>
        <v>2809560</v>
      </c>
      <c r="E310" s="801">
        <f>SUM(E303:E309)</f>
        <v>1224600</v>
      </c>
      <c r="F310" s="801">
        <f>SUM(F303:F309)</f>
        <v>4034160</v>
      </c>
    </row>
    <row r="311" spans="1:6" ht="15">
      <c r="A311" s="832">
        <f>+A302+1</f>
        <v>35</v>
      </c>
      <c r="B311" s="831" t="s">
        <v>783</v>
      </c>
      <c r="C311" s="830" t="s">
        <v>119</v>
      </c>
      <c r="D311" s="801"/>
      <c r="E311" s="801"/>
      <c r="F311" s="801"/>
    </row>
    <row r="312" spans="1:6" ht="15">
      <c r="A312" s="825"/>
      <c r="B312" s="827">
        <v>44652</v>
      </c>
      <c r="C312" s="828"/>
      <c r="D312" s="676">
        <f t="shared" ref="D312:D318" si="33">+F312-E312</f>
        <v>4659634</v>
      </c>
      <c r="E312" s="676">
        <v>1553211</v>
      </c>
      <c r="F312" s="676">
        <v>6212845</v>
      </c>
    </row>
    <row r="313" spans="1:6" ht="15">
      <c r="A313" s="825"/>
      <c r="B313" s="827">
        <v>44682</v>
      </c>
      <c r="C313" s="828"/>
      <c r="D313" s="676">
        <f t="shared" si="33"/>
        <v>5442723</v>
      </c>
      <c r="E313" s="676">
        <v>1814241</v>
      </c>
      <c r="F313" s="676">
        <v>7256964</v>
      </c>
    </row>
    <row r="314" spans="1:6" ht="15">
      <c r="A314" s="825"/>
      <c r="B314" s="827">
        <v>44713</v>
      </c>
      <c r="C314" s="828"/>
      <c r="D314" s="676">
        <f t="shared" si="33"/>
        <v>17110500</v>
      </c>
      <c r="E314" s="676">
        <v>5703500</v>
      </c>
      <c r="F314" s="676">
        <v>22814000</v>
      </c>
    </row>
    <row r="315" spans="1:6" ht="15">
      <c r="A315" s="825"/>
      <c r="B315" s="827">
        <v>44743</v>
      </c>
      <c r="C315" s="828"/>
      <c r="D315" s="676">
        <f t="shared" si="33"/>
        <v>17027311</v>
      </c>
      <c r="E315" s="676">
        <v>5675771</v>
      </c>
      <c r="F315" s="676">
        <v>22703082</v>
      </c>
    </row>
    <row r="316" spans="1:6" ht="15">
      <c r="A316" s="825"/>
      <c r="B316" s="827">
        <v>44774</v>
      </c>
      <c r="C316" s="828"/>
      <c r="D316" s="676">
        <f t="shared" si="33"/>
        <v>15086051</v>
      </c>
      <c r="E316" s="676">
        <v>5028684</v>
      </c>
      <c r="F316" s="676">
        <v>20114735</v>
      </c>
    </row>
    <row r="317" spans="1:6" ht="15">
      <c r="A317" s="825"/>
      <c r="B317" s="827">
        <v>44805</v>
      </c>
      <c r="C317" s="828"/>
      <c r="D317" s="676">
        <f t="shared" si="33"/>
        <v>14238384</v>
      </c>
      <c r="E317" s="676">
        <v>5179000</v>
      </c>
      <c r="F317" s="676">
        <v>19417384</v>
      </c>
    </row>
    <row r="318" spans="1:6" ht="15">
      <c r="A318" s="825"/>
      <c r="B318" s="827">
        <v>44835</v>
      </c>
      <c r="C318" s="828"/>
      <c r="D318" s="676">
        <f t="shared" si="33"/>
        <v>16385677</v>
      </c>
      <c r="E318" s="676">
        <v>5953000</v>
      </c>
      <c r="F318" s="676">
        <v>22338677</v>
      </c>
    </row>
    <row r="319" spans="1:6" ht="15">
      <c r="A319" s="825"/>
      <c r="B319" s="824" t="s">
        <v>457</v>
      </c>
      <c r="C319" s="823"/>
      <c r="D319" s="801">
        <f>SUM(D312:D318)</f>
        <v>89950280</v>
      </c>
      <c r="E319" s="801">
        <f>SUM(E312:E318)</f>
        <v>30907407</v>
      </c>
      <c r="F319" s="801">
        <f>SUM(F312:F318)</f>
        <v>120857687</v>
      </c>
    </row>
    <row r="320" spans="1:6" ht="15">
      <c r="A320" s="832">
        <f>+A311+1</f>
        <v>36</v>
      </c>
      <c r="B320" s="831" t="s">
        <v>621</v>
      </c>
      <c r="C320" s="830" t="s">
        <v>119</v>
      </c>
      <c r="D320" s="801"/>
      <c r="E320" s="801"/>
      <c r="F320" s="801"/>
    </row>
    <row r="321" spans="1:6" ht="15">
      <c r="A321" s="825"/>
      <c r="B321" s="827">
        <v>44652</v>
      </c>
      <c r="C321" s="828"/>
      <c r="D321" s="676">
        <f t="shared" ref="D321:D327" si="34">+F321-E321</f>
        <v>1590734</v>
      </c>
      <c r="E321" s="676">
        <v>530245</v>
      </c>
      <c r="F321" s="676">
        <v>2120979</v>
      </c>
    </row>
    <row r="322" spans="1:6" ht="15">
      <c r="A322" s="825"/>
      <c r="B322" s="827">
        <v>44682</v>
      </c>
      <c r="C322" s="828"/>
      <c r="D322" s="676">
        <f t="shared" si="34"/>
        <v>1926984</v>
      </c>
      <c r="E322" s="676">
        <v>642328</v>
      </c>
      <c r="F322" s="676">
        <v>2569312</v>
      </c>
    </row>
    <row r="323" spans="1:6" ht="15">
      <c r="A323" s="825"/>
      <c r="B323" s="827">
        <v>44713</v>
      </c>
      <c r="C323" s="828"/>
      <c r="D323" s="676">
        <f t="shared" si="34"/>
        <v>1888397</v>
      </c>
      <c r="E323" s="676">
        <v>629466</v>
      </c>
      <c r="F323" s="676">
        <v>2517863</v>
      </c>
    </row>
    <row r="324" spans="1:6" ht="15">
      <c r="A324" s="825"/>
      <c r="B324" s="827">
        <v>44743</v>
      </c>
      <c r="C324" s="828"/>
      <c r="D324" s="676">
        <f t="shared" si="34"/>
        <v>1022075</v>
      </c>
      <c r="E324" s="676">
        <v>340692</v>
      </c>
      <c r="F324" s="676">
        <v>1362767</v>
      </c>
    </row>
    <row r="325" spans="1:6" ht="15">
      <c r="A325" s="825"/>
      <c r="B325" s="827">
        <v>44774</v>
      </c>
      <c r="C325" s="828"/>
      <c r="D325" s="676">
        <f t="shared" si="34"/>
        <v>13083843</v>
      </c>
      <c r="E325" s="676">
        <v>4361281</v>
      </c>
      <c r="F325" s="676">
        <v>17445124</v>
      </c>
    </row>
    <row r="326" spans="1:6" ht="15">
      <c r="A326" s="825"/>
      <c r="B326" s="827">
        <v>44805</v>
      </c>
      <c r="C326" s="828"/>
      <c r="D326" s="676">
        <f t="shared" si="34"/>
        <v>12997925</v>
      </c>
      <c r="E326" s="676">
        <v>4332642</v>
      </c>
      <c r="F326" s="676">
        <v>17330567</v>
      </c>
    </row>
    <row r="327" spans="1:6" ht="15">
      <c r="A327" s="825"/>
      <c r="B327" s="827">
        <v>44835</v>
      </c>
      <c r="C327" s="828"/>
      <c r="D327" s="676">
        <f t="shared" si="34"/>
        <v>14572803</v>
      </c>
      <c r="E327" s="676">
        <v>4857601</v>
      </c>
      <c r="F327" s="676">
        <v>19430404</v>
      </c>
    </row>
    <row r="328" spans="1:6" ht="15">
      <c r="A328" s="825"/>
      <c r="B328" s="824" t="s">
        <v>457</v>
      </c>
      <c r="C328" s="823"/>
      <c r="D328" s="801">
        <f>SUM(D321:D327)</f>
        <v>47082761</v>
      </c>
      <c r="E328" s="801">
        <f>SUM(E321:E327)</f>
        <v>15694255</v>
      </c>
      <c r="F328" s="801">
        <f>SUM(F321:F327)</f>
        <v>62777016</v>
      </c>
    </row>
    <row r="329" spans="1:6" ht="15">
      <c r="A329" s="832">
        <f>+A320+1</f>
        <v>37</v>
      </c>
      <c r="B329" s="831" t="s">
        <v>1783</v>
      </c>
      <c r="C329" s="830" t="s">
        <v>119</v>
      </c>
      <c r="D329" s="801"/>
      <c r="E329" s="801"/>
      <c r="F329" s="801"/>
    </row>
    <row r="330" spans="1:6" ht="15">
      <c r="A330" s="825"/>
      <c r="B330" s="827">
        <v>44652</v>
      </c>
      <c r="C330" s="828"/>
      <c r="D330" s="676">
        <f t="shared" ref="D330:D336" si="35">+F330-E330</f>
        <v>1023360</v>
      </c>
      <c r="E330" s="676">
        <v>525360</v>
      </c>
      <c r="F330" s="676">
        <v>1548720</v>
      </c>
    </row>
    <row r="331" spans="1:6" ht="15">
      <c r="A331" s="825"/>
      <c r="B331" s="827">
        <v>44682</v>
      </c>
      <c r="C331" s="828"/>
      <c r="D331" s="676">
        <f t="shared" si="35"/>
        <v>1125988</v>
      </c>
      <c r="E331" s="676">
        <v>597960</v>
      </c>
      <c r="F331" s="676">
        <v>1723948</v>
      </c>
    </row>
    <row r="332" spans="1:6" ht="15">
      <c r="A332" s="825"/>
      <c r="B332" s="827">
        <v>44713</v>
      </c>
      <c r="C332" s="828"/>
      <c r="D332" s="676">
        <f t="shared" si="35"/>
        <v>923376</v>
      </c>
      <c r="E332" s="676">
        <v>467520</v>
      </c>
      <c r="F332" s="676">
        <v>1390896</v>
      </c>
    </row>
    <row r="333" spans="1:6" ht="15">
      <c r="A333" s="825"/>
      <c r="B333" s="827">
        <v>44743</v>
      </c>
      <c r="C333" s="828"/>
      <c r="D333" s="676">
        <f t="shared" si="35"/>
        <v>842036</v>
      </c>
      <c r="E333" s="676">
        <v>456600</v>
      </c>
      <c r="F333" s="676">
        <v>1298636</v>
      </c>
    </row>
    <row r="334" spans="1:6" ht="15">
      <c r="A334" s="825"/>
      <c r="B334" s="827">
        <v>44774</v>
      </c>
      <c r="C334" s="828"/>
      <c r="D334" s="676">
        <f t="shared" si="35"/>
        <v>742608</v>
      </c>
      <c r="E334" s="676">
        <v>368520</v>
      </c>
      <c r="F334" s="676">
        <v>1111128</v>
      </c>
    </row>
    <row r="335" spans="1:6" ht="15">
      <c r="A335" s="825"/>
      <c r="B335" s="827">
        <v>44805</v>
      </c>
      <c r="C335" s="828"/>
      <c r="D335" s="676">
        <f t="shared" si="35"/>
        <v>810677</v>
      </c>
      <c r="E335" s="676">
        <v>463440</v>
      </c>
      <c r="F335" s="676">
        <v>1274117</v>
      </c>
    </row>
    <row r="336" spans="1:6" ht="15">
      <c r="A336" s="825"/>
      <c r="B336" s="827">
        <v>44835</v>
      </c>
      <c r="C336" s="828"/>
      <c r="D336" s="676">
        <f t="shared" si="35"/>
        <v>618132</v>
      </c>
      <c r="E336" s="676">
        <v>318360</v>
      </c>
      <c r="F336" s="676">
        <v>936492</v>
      </c>
    </row>
    <row r="337" spans="1:6" ht="15">
      <c r="A337" s="825"/>
      <c r="B337" s="824" t="s">
        <v>457</v>
      </c>
      <c r="C337" s="823"/>
      <c r="D337" s="801">
        <f>SUM(D330:D336)</f>
        <v>6086177</v>
      </c>
      <c r="E337" s="801">
        <f>SUM(E330:E336)</f>
        <v>3197760</v>
      </c>
      <c r="F337" s="801">
        <f>SUM(F330:F336)</f>
        <v>9283937</v>
      </c>
    </row>
    <row r="338" spans="1:6" ht="15">
      <c r="A338" s="832">
        <f>+A329+1</f>
        <v>38</v>
      </c>
      <c r="B338" s="831" t="s">
        <v>2036</v>
      </c>
      <c r="C338" s="830" t="s">
        <v>55</v>
      </c>
      <c r="D338" s="801"/>
      <c r="E338" s="801"/>
      <c r="F338" s="801"/>
    </row>
    <row r="339" spans="1:6" ht="15">
      <c r="A339" s="825"/>
      <c r="B339" s="827">
        <v>44652</v>
      </c>
      <c r="C339" s="828"/>
      <c r="D339" s="676">
        <f t="shared" ref="D339:D345" si="36">+F339-E339</f>
        <v>25460</v>
      </c>
      <c r="E339" s="676">
        <v>20375</v>
      </c>
      <c r="F339" s="676">
        <v>45835</v>
      </c>
    </row>
    <row r="340" spans="1:6" ht="15">
      <c r="A340" s="825"/>
      <c r="B340" s="827">
        <v>44682</v>
      </c>
      <c r="C340" s="828"/>
      <c r="D340" s="676">
        <f t="shared" si="36"/>
        <v>28565</v>
      </c>
      <c r="E340" s="676">
        <v>21690</v>
      </c>
      <c r="F340" s="676">
        <v>50255</v>
      </c>
    </row>
    <row r="341" spans="1:6" ht="15">
      <c r="A341" s="825"/>
      <c r="B341" s="827">
        <v>44713</v>
      </c>
      <c r="C341" s="828"/>
      <c r="D341" s="676">
        <f t="shared" si="36"/>
        <v>26105</v>
      </c>
      <c r="E341" s="676">
        <v>19735</v>
      </c>
      <c r="F341" s="676">
        <v>45840</v>
      </c>
    </row>
    <row r="342" spans="1:6" ht="15">
      <c r="A342" s="825"/>
      <c r="B342" s="827">
        <v>44743</v>
      </c>
      <c r="C342" s="828"/>
      <c r="D342" s="676">
        <f t="shared" si="36"/>
        <v>16700</v>
      </c>
      <c r="E342" s="676">
        <v>16720</v>
      </c>
      <c r="F342" s="676">
        <v>33420</v>
      </c>
    </row>
    <row r="343" spans="1:6" ht="15">
      <c r="A343" s="825"/>
      <c r="B343" s="827">
        <v>44774</v>
      </c>
      <c r="C343" s="828"/>
      <c r="D343" s="676">
        <f t="shared" si="36"/>
        <v>27255</v>
      </c>
      <c r="E343" s="676">
        <v>23270</v>
      </c>
      <c r="F343" s="676">
        <v>50525</v>
      </c>
    </row>
    <row r="344" spans="1:6" ht="15">
      <c r="A344" s="825"/>
      <c r="B344" s="827">
        <v>44805</v>
      </c>
      <c r="C344" s="828"/>
      <c r="D344" s="676">
        <f t="shared" si="36"/>
        <v>31760</v>
      </c>
      <c r="E344" s="676">
        <v>30110</v>
      </c>
      <c r="F344" s="676">
        <v>61870</v>
      </c>
    </row>
    <row r="345" spans="1:6" ht="15">
      <c r="A345" s="825"/>
      <c r="B345" s="827">
        <v>44835</v>
      </c>
      <c r="C345" s="828"/>
      <c r="D345" s="676">
        <f t="shared" si="36"/>
        <v>73790</v>
      </c>
      <c r="E345" s="676">
        <v>62690</v>
      </c>
      <c r="F345" s="676">
        <v>136480</v>
      </c>
    </row>
    <row r="346" spans="1:6" ht="15">
      <c r="A346" s="825"/>
      <c r="B346" s="824" t="s">
        <v>457</v>
      </c>
      <c r="C346" s="823"/>
      <c r="D346" s="801">
        <f>SUM(D339:D345)</f>
        <v>229635</v>
      </c>
      <c r="E346" s="801">
        <f>SUM(E339:E345)</f>
        <v>194590</v>
      </c>
      <c r="F346" s="801">
        <f>SUM(F339:F345)</f>
        <v>424225</v>
      </c>
    </row>
    <row r="347" spans="1:6" ht="15">
      <c r="A347" s="832">
        <f>+A338+1</f>
        <v>39</v>
      </c>
      <c r="B347" s="831" t="s">
        <v>700</v>
      </c>
      <c r="C347" s="830" t="s">
        <v>55</v>
      </c>
      <c r="D347" s="801"/>
      <c r="E347" s="801"/>
      <c r="F347" s="801"/>
    </row>
    <row r="348" spans="1:6" ht="15">
      <c r="A348" s="825"/>
      <c r="B348" s="827">
        <v>44652</v>
      </c>
      <c r="C348" s="828"/>
      <c r="D348" s="676">
        <f t="shared" ref="D348:D354" si="37">+F348-E348</f>
        <v>495</v>
      </c>
      <c r="E348" s="676">
        <v>120</v>
      </c>
      <c r="F348" s="676">
        <v>615</v>
      </c>
    </row>
    <row r="349" spans="1:6" ht="15">
      <c r="A349" s="825"/>
      <c r="B349" s="827">
        <v>44682</v>
      </c>
      <c r="C349" s="828"/>
      <c r="D349" s="676">
        <f t="shared" si="37"/>
        <v>3315</v>
      </c>
      <c r="E349" s="676">
        <v>90</v>
      </c>
      <c r="F349" s="676">
        <v>3405</v>
      </c>
    </row>
    <row r="350" spans="1:6" ht="15">
      <c r="A350" s="825"/>
      <c r="B350" s="827">
        <v>44713</v>
      </c>
      <c r="C350" s="828"/>
      <c r="D350" s="676">
        <f t="shared" si="37"/>
        <v>5790</v>
      </c>
      <c r="E350" s="676">
        <v>420</v>
      </c>
      <c r="F350" s="676">
        <v>6210</v>
      </c>
    </row>
    <row r="351" spans="1:6" ht="15">
      <c r="A351" s="825"/>
      <c r="B351" s="827">
        <v>44743</v>
      </c>
      <c r="C351" s="828"/>
      <c r="D351" s="676">
        <f t="shared" si="37"/>
        <v>480</v>
      </c>
      <c r="E351" s="676">
        <v>840</v>
      </c>
      <c r="F351" s="676">
        <v>1320</v>
      </c>
    </row>
    <row r="352" spans="1:6" ht="15">
      <c r="A352" s="825"/>
      <c r="B352" s="827">
        <v>44774</v>
      </c>
      <c r="C352" s="828"/>
      <c r="D352" s="676">
        <f t="shared" si="37"/>
        <v>1605</v>
      </c>
      <c r="E352" s="676">
        <v>270</v>
      </c>
      <c r="F352" s="676">
        <v>1875</v>
      </c>
    </row>
    <row r="353" spans="1:6" ht="15">
      <c r="A353" s="825"/>
      <c r="B353" s="827">
        <v>44805</v>
      </c>
      <c r="C353" s="828"/>
      <c r="D353" s="676">
        <f t="shared" si="37"/>
        <v>285</v>
      </c>
      <c r="E353" s="676">
        <v>240</v>
      </c>
      <c r="F353" s="676">
        <v>525</v>
      </c>
    </row>
    <row r="354" spans="1:6" ht="15">
      <c r="A354" s="825"/>
      <c r="B354" s="827">
        <v>44835</v>
      </c>
      <c r="C354" s="828"/>
      <c r="D354" s="676">
        <f t="shared" si="37"/>
        <v>1755</v>
      </c>
      <c r="E354" s="676">
        <v>525</v>
      </c>
      <c r="F354" s="676">
        <v>2280</v>
      </c>
    </row>
    <row r="355" spans="1:6" ht="15">
      <c r="A355" s="825"/>
      <c r="B355" s="824" t="s">
        <v>457</v>
      </c>
      <c r="C355" s="823"/>
      <c r="D355" s="801">
        <f>SUM(D348:D354)</f>
        <v>13725</v>
      </c>
      <c r="E355" s="801">
        <f>SUM(E348:E354)</f>
        <v>2505</v>
      </c>
      <c r="F355" s="801">
        <f>SUM(F348:F354)</f>
        <v>16230</v>
      </c>
    </row>
    <row r="356" spans="1:6" ht="15">
      <c r="A356" s="832">
        <f>+A347+1</f>
        <v>40</v>
      </c>
      <c r="B356" s="831" t="s">
        <v>39</v>
      </c>
      <c r="C356" s="830" t="s">
        <v>119</v>
      </c>
      <c r="D356" s="801"/>
      <c r="E356" s="801"/>
      <c r="F356" s="801"/>
    </row>
    <row r="357" spans="1:6" ht="15">
      <c r="A357" s="825"/>
      <c r="B357" s="827">
        <v>44652</v>
      </c>
      <c r="C357" s="828"/>
      <c r="D357" s="676">
        <f t="shared" ref="D357:D363" si="38">+F357-E357</f>
        <v>4507080</v>
      </c>
      <c r="E357" s="676">
        <v>1591440</v>
      </c>
      <c r="F357" s="676">
        <v>6098520</v>
      </c>
    </row>
    <row r="358" spans="1:6" ht="15">
      <c r="A358" s="825"/>
      <c r="B358" s="827">
        <v>44682</v>
      </c>
      <c r="C358" s="828"/>
      <c r="D358" s="676">
        <f t="shared" si="38"/>
        <v>5309160</v>
      </c>
      <c r="E358" s="676">
        <v>1829280</v>
      </c>
      <c r="F358" s="676">
        <v>7138440</v>
      </c>
    </row>
    <row r="359" spans="1:6" ht="15">
      <c r="A359" s="825"/>
      <c r="B359" s="827">
        <v>44713</v>
      </c>
      <c r="C359" s="828"/>
      <c r="D359" s="676">
        <f t="shared" si="38"/>
        <v>5232960</v>
      </c>
      <c r="E359" s="676">
        <v>1812240</v>
      </c>
      <c r="F359" s="676">
        <v>7045200</v>
      </c>
    </row>
    <row r="360" spans="1:6" ht="15">
      <c r="A360" s="825"/>
      <c r="B360" s="827">
        <v>44743</v>
      </c>
      <c r="C360" s="828"/>
      <c r="D360" s="676">
        <f t="shared" si="38"/>
        <v>5788440</v>
      </c>
      <c r="E360" s="676">
        <v>2361600</v>
      </c>
      <c r="F360" s="676">
        <v>8150040</v>
      </c>
    </row>
    <row r="361" spans="1:6" ht="15">
      <c r="A361" s="825"/>
      <c r="B361" s="827">
        <v>44774</v>
      </c>
      <c r="C361" s="828"/>
      <c r="D361" s="676">
        <f t="shared" si="38"/>
        <v>4458360</v>
      </c>
      <c r="E361" s="676">
        <v>2386440</v>
      </c>
      <c r="F361" s="676">
        <v>6844800</v>
      </c>
    </row>
    <row r="362" spans="1:6" ht="15">
      <c r="A362" s="825"/>
      <c r="B362" s="827">
        <v>44805</v>
      </c>
      <c r="C362" s="828"/>
      <c r="D362" s="676">
        <f t="shared" si="38"/>
        <v>4767300</v>
      </c>
      <c r="E362" s="676">
        <v>2422380</v>
      </c>
      <c r="F362" s="676">
        <v>7189680</v>
      </c>
    </row>
    <row r="363" spans="1:6" ht="15">
      <c r="A363" s="825"/>
      <c r="B363" s="827">
        <v>44835</v>
      </c>
      <c r="C363" s="828"/>
      <c r="D363" s="676">
        <f t="shared" si="38"/>
        <v>4023540</v>
      </c>
      <c r="E363" s="676">
        <v>1996560</v>
      </c>
      <c r="F363" s="676">
        <v>6020100</v>
      </c>
    </row>
    <row r="364" spans="1:6" ht="15">
      <c r="A364" s="825"/>
      <c r="B364" s="824" t="s">
        <v>457</v>
      </c>
      <c r="C364" s="823"/>
      <c r="D364" s="801">
        <f>SUM(D357:D363)</f>
        <v>34086840</v>
      </c>
      <c r="E364" s="801">
        <f>SUM(E357:E363)</f>
        <v>14399940</v>
      </c>
      <c r="F364" s="801">
        <f>SUM(F357:F363)</f>
        <v>48486780</v>
      </c>
    </row>
    <row r="365" spans="1:6" ht="15">
      <c r="A365" s="832">
        <f>+A356+1</f>
        <v>41</v>
      </c>
      <c r="B365" s="831" t="s">
        <v>1747</v>
      </c>
      <c r="C365" s="830" t="s">
        <v>55</v>
      </c>
      <c r="D365" s="801"/>
      <c r="E365" s="801"/>
      <c r="F365" s="801"/>
    </row>
    <row r="366" spans="1:6" ht="15">
      <c r="A366" s="825"/>
      <c r="B366" s="827">
        <v>44652</v>
      </c>
      <c r="C366" s="828"/>
      <c r="D366" s="676">
        <f t="shared" ref="D366:D372" si="39">+F366-E366</f>
        <v>1913130</v>
      </c>
      <c r="E366" s="676">
        <v>662280</v>
      </c>
      <c r="F366" s="676">
        <v>2575410</v>
      </c>
    </row>
    <row r="367" spans="1:6" ht="15">
      <c r="A367" s="825"/>
      <c r="B367" s="827">
        <v>44682</v>
      </c>
      <c r="C367" s="828"/>
      <c r="D367" s="676">
        <f t="shared" si="39"/>
        <v>1960680</v>
      </c>
      <c r="E367" s="676">
        <v>651810</v>
      </c>
      <c r="F367" s="676">
        <v>2612490</v>
      </c>
    </row>
    <row r="368" spans="1:6" ht="15">
      <c r="A368" s="825"/>
      <c r="B368" s="827">
        <v>44713</v>
      </c>
      <c r="C368" s="828"/>
      <c r="D368" s="676">
        <f t="shared" si="39"/>
        <v>1903080</v>
      </c>
      <c r="E368" s="676">
        <v>715260</v>
      </c>
      <c r="F368" s="676">
        <v>2618340</v>
      </c>
    </row>
    <row r="369" spans="1:6" ht="15">
      <c r="A369" s="825"/>
      <c r="B369" s="827">
        <v>44743</v>
      </c>
      <c r="C369" s="828"/>
      <c r="D369" s="676">
        <f t="shared" si="39"/>
        <v>2046360</v>
      </c>
      <c r="E369" s="676">
        <v>728730</v>
      </c>
      <c r="F369" s="676">
        <v>2775090</v>
      </c>
    </row>
    <row r="370" spans="1:6" ht="15">
      <c r="A370" s="825"/>
      <c r="B370" s="827">
        <v>44774</v>
      </c>
      <c r="C370" s="828"/>
      <c r="D370" s="676">
        <f t="shared" si="39"/>
        <v>2074590</v>
      </c>
      <c r="E370" s="676">
        <v>705300</v>
      </c>
      <c r="F370" s="676">
        <v>2779890</v>
      </c>
    </row>
    <row r="371" spans="1:6" ht="15">
      <c r="A371" s="825"/>
      <c r="B371" s="827">
        <v>44805</v>
      </c>
      <c r="C371" s="828"/>
      <c r="D371" s="676">
        <f t="shared" si="39"/>
        <v>2062200</v>
      </c>
      <c r="E371" s="676">
        <v>722580</v>
      </c>
      <c r="F371" s="676">
        <v>2784780</v>
      </c>
    </row>
    <row r="372" spans="1:6" ht="15">
      <c r="A372" s="825"/>
      <c r="B372" s="827">
        <v>44835</v>
      </c>
      <c r="C372" s="828"/>
      <c r="D372" s="676">
        <f t="shared" si="39"/>
        <v>2069400</v>
      </c>
      <c r="E372" s="676">
        <v>739920</v>
      </c>
      <c r="F372" s="676">
        <v>2809320</v>
      </c>
    </row>
    <row r="373" spans="1:6" ht="15">
      <c r="A373" s="825"/>
      <c r="B373" s="824" t="s">
        <v>457</v>
      </c>
      <c r="C373" s="823"/>
      <c r="D373" s="801">
        <f>SUM(D366:D372)</f>
        <v>14029440</v>
      </c>
      <c r="E373" s="801">
        <f>SUM(E366:E372)</f>
        <v>4925880</v>
      </c>
      <c r="F373" s="801">
        <f>SUM(F366:F372)</f>
        <v>18955320</v>
      </c>
    </row>
    <row r="374" spans="1:6" ht="15">
      <c r="A374" s="832">
        <f>+A365+1</f>
        <v>42</v>
      </c>
      <c r="B374" s="831" t="s">
        <v>305</v>
      </c>
      <c r="C374" s="830" t="s">
        <v>119</v>
      </c>
      <c r="D374" s="801"/>
      <c r="E374" s="801"/>
      <c r="F374" s="801"/>
    </row>
    <row r="375" spans="1:6" ht="15">
      <c r="A375" s="825"/>
      <c r="B375" s="827">
        <v>44652</v>
      </c>
      <c r="C375" s="828"/>
      <c r="D375" s="676">
        <f t="shared" ref="D375:D381" si="40">+F375-E375</f>
        <v>2982480</v>
      </c>
      <c r="E375" s="676">
        <v>1458720</v>
      </c>
      <c r="F375" s="676">
        <v>4441200</v>
      </c>
    </row>
    <row r="376" spans="1:6" ht="15">
      <c r="A376" s="825"/>
      <c r="B376" s="827">
        <v>44682</v>
      </c>
      <c r="C376" s="828"/>
      <c r="D376" s="676">
        <f t="shared" si="40"/>
        <v>3104640</v>
      </c>
      <c r="E376" s="676">
        <v>1561860</v>
      </c>
      <c r="F376" s="676">
        <v>4666500</v>
      </c>
    </row>
    <row r="377" spans="1:6" ht="15">
      <c r="A377" s="825"/>
      <c r="B377" s="827">
        <v>44713</v>
      </c>
      <c r="C377" s="828"/>
      <c r="D377" s="676">
        <f t="shared" si="40"/>
        <v>3221280</v>
      </c>
      <c r="E377" s="676">
        <v>1607580</v>
      </c>
      <c r="F377" s="676">
        <v>4828860</v>
      </c>
    </row>
    <row r="378" spans="1:6" ht="15">
      <c r="A378" s="825"/>
      <c r="B378" s="827">
        <v>44743</v>
      </c>
      <c r="C378" s="828"/>
      <c r="D378" s="676">
        <f t="shared" si="40"/>
        <v>3210660</v>
      </c>
      <c r="E378" s="676">
        <v>1616220</v>
      </c>
      <c r="F378" s="676">
        <v>4826880</v>
      </c>
    </row>
    <row r="379" spans="1:6" ht="15">
      <c r="A379" s="825"/>
      <c r="B379" s="827">
        <v>44774</v>
      </c>
      <c r="C379" s="828"/>
      <c r="D379" s="676">
        <f t="shared" si="40"/>
        <v>3096360</v>
      </c>
      <c r="E379" s="676">
        <v>1514340</v>
      </c>
      <c r="F379" s="676">
        <v>4610700</v>
      </c>
    </row>
    <row r="380" spans="1:6" ht="15">
      <c r="A380" s="825"/>
      <c r="B380" s="827">
        <v>44805</v>
      </c>
      <c r="C380" s="828"/>
      <c r="D380" s="676">
        <f t="shared" si="40"/>
        <v>3088080</v>
      </c>
      <c r="E380" s="676">
        <v>1565640</v>
      </c>
      <c r="F380" s="676">
        <v>4653720</v>
      </c>
    </row>
    <row r="381" spans="1:6" ht="15">
      <c r="A381" s="825"/>
      <c r="B381" s="827">
        <v>44835</v>
      </c>
      <c r="C381" s="828"/>
      <c r="D381" s="676">
        <f t="shared" si="40"/>
        <v>5220900</v>
      </c>
      <c r="E381" s="676">
        <v>2566800</v>
      </c>
      <c r="F381" s="676">
        <v>7787700</v>
      </c>
    </row>
    <row r="382" spans="1:6" ht="15">
      <c r="A382" s="825"/>
      <c r="B382" s="824" t="s">
        <v>457</v>
      </c>
      <c r="C382" s="823"/>
      <c r="D382" s="801">
        <f>SUM(D375:D381)</f>
        <v>23924400</v>
      </c>
      <c r="E382" s="801">
        <f>SUM(E375:E381)</f>
        <v>11891160</v>
      </c>
      <c r="F382" s="801">
        <f>SUM(F375:F381)</f>
        <v>35815560</v>
      </c>
    </row>
    <row r="383" spans="1:6" ht="15">
      <c r="A383" s="832">
        <f>+A374+1</f>
        <v>43</v>
      </c>
      <c r="B383" s="831" t="s">
        <v>1753</v>
      </c>
      <c r="C383" s="830" t="s">
        <v>55</v>
      </c>
      <c r="D383" s="801"/>
      <c r="E383" s="801"/>
      <c r="F383" s="801"/>
    </row>
    <row r="384" spans="1:6" ht="15">
      <c r="A384" s="825"/>
      <c r="B384" s="827">
        <v>44652</v>
      </c>
      <c r="C384" s="828"/>
      <c r="D384" s="676">
        <f t="shared" ref="D384:D390" si="41">+F384-E384</f>
        <v>26280</v>
      </c>
      <c r="E384" s="676">
        <v>8565</v>
      </c>
      <c r="F384" s="676">
        <v>34845</v>
      </c>
    </row>
    <row r="385" spans="1:6" ht="15">
      <c r="A385" s="825"/>
      <c r="B385" s="827">
        <v>44682</v>
      </c>
      <c r="C385" s="828"/>
      <c r="D385" s="676">
        <f t="shared" si="41"/>
        <v>22995</v>
      </c>
      <c r="E385" s="676">
        <v>6195</v>
      </c>
      <c r="F385" s="676">
        <v>29190</v>
      </c>
    </row>
    <row r="386" spans="1:6" ht="15">
      <c r="A386" s="825"/>
      <c r="B386" s="827">
        <v>44713</v>
      </c>
      <c r="C386" s="828"/>
      <c r="D386" s="676">
        <f t="shared" si="41"/>
        <v>19530</v>
      </c>
      <c r="E386" s="676">
        <v>6075</v>
      </c>
      <c r="F386" s="676">
        <v>25605</v>
      </c>
    </row>
    <row r="387" spans="1:6" ht="15">
      <c r="A387" s="825"/>
      <c r="B387" s="827">
        <v>44743</v>
      </c>
      <c r="C387" s="828"/>
      <c r="D387" s="676">
        <f t="shared" si="41"/>
        <v>8865</v>
      </c>
      <c r="E387" s="676">
        <v>3990</v>
      </c>
      <c r="F387" s="676">
        <v>12855</v>
      </c>
    </row>
    <row r="388" spans="1:6" ht="15">
      <c r="A388" s="825"/>
      <c r="B388" s="827">
        <v>44774</v>
      </c>
      <c r="C388" s="828"/>
      <c r="D388" s="676">
        <f t="shared" si="41"/>
        <v>0</v>
      </c>
      <c r="E388" s="676">
        <v>0</v>
      </c>
      <c r="F388" s="676">
        <v>0</v>
      </c>
    </row>
    <row r="389" spans="1:6" ht="15">
      <c r="A389" s="825"/>
      <c r="B389" s="827">
        <v>44805</v>
      </c>
      <c r="C389" s="828"/>
      <c r="D389" s="676">
        <f t="shared" si="41"/>
        <v>0</v>
      </c>
      <c r="E389" s="676">
        <v>0</v>
      </c>
      <c r="F389" s="676">
        <v>0</v>
      </c>
    </row>
    <row r="390" spans="1:6" ht="15">
      <c r="A390" s="825"/>
      <c r="B390" s="827">
        <v>44835</v>
      </c>
      <c r="C390" s="828"/>
      <c r="D390" s="676">
        <f t="shared" si="41"/>
        <v>0</v>
      </c>
      <c r="E390" s="676">
        <v>0</v>
      </c>
      <c r="F390" s="676">
        <v>0</v>
      </c>
    </row>
    <row r="391" spans="1:6" ht="15">
      <c r="A391" s="825"/>
      <c r="B391" s="824" t="s">
        <v>457</v>
      </c>
      <c r="C391" s="823"/>
      <c r="D391" s="801">
        <f>SUM(D384:D390)</f>
        <v>77670</v>
      </c>
      <c r="E391" s="801">
        <f>SUM(E384:E390)</f>
        <v>24825</v>
      </c>
      <c r="F391" s="801">
        <f>SUM(F384:F390)</f>
        <v>102495</v>
      </c>
    </row>
    <row r="392" spans="1:6" ht="15">
      <c r="A392" s="832">
        <f>+A383+1</f>
        <v>44</v>
      </c>
      <c r="B392" s="831" t="s">
        <v>1792</v>
      </c>
      <c r="C392" s="830" t="s">
        <v>55</v>
      </c>
      <c r="D392" s="801"/>
      <c r="E392" s="801"/>
      <c r="F392" s="801"/>
    </row>
    <row r="393" spans="1:6" ht="15">
      <c r="A393" s="825"/>
      <c r="B393" s="827">
        <v>44652</v>
      </c>
      <c r="C393" s="828"/>
      <c r="D393" s="676">
        <f t="shared" ref="D393:D399" si="42">+F393-E393</f>
        <v>539025</v>
      </c>
      <c r="E393" s="676">
        <v>189885</v>
      </c>
      <c r="F393" s="676">
        <v>728910</v>
      </c>
    </row>
    <row r="394" spans="1:6" ht="15">
      <c r="A394" s="825"/>
      <c r="B394" s="827">
        <v>44682</v>
      </c>
      <c r="C394" s="828"/>
      <c r="D394" s="676">
        <f t="shared" si="42"/>
        <v>501285</v>
      </c>
      <c r="E394" s="676">
        <v>153945</v>
      </c>
      <c r="F394" s="676">
        <v>655230</v>
      </c>
    </row>
    <row r="395" spans="1:6" ht="15">
      <c r="A395" s="825"/>
      <c r="B395" s="827">
        <v>44713</v>
      </c>
      <c r="C395" s="828"/>
      <c r="D395" s="676">
        <f t="shared" si="42"/>
        <v>518970</v>
      </c>
      <c r="E395" s="676">
        <v>181410</v>
      </c>
      <c r="F395" s="676">
        <v>700380</v>
      </c>
    </row>
    <row r="396" spans="1:6" ht="15">
      <c r="A396" s="825"/>
      <c r="B396" s="827">
        <v>44743</v>
      </c>
      <c r="C396" s="828"/>
      <c r="D396" s="676">
        <f t="shared" si="42"/>
        <v>595155</v>
      </c>
      <c r="E396" s="676">
        <v>216390</v>
      </c>
      <c r="F396" s="676">
        <v>811545</v>
      </c>
    </row>
    <row r="397" spans="1:6" ht="15">
      <c r="A397" s="825"/>
      <c r="B397" s="827">
        <v>44774</v>
      </c>
      <c r="C397" s="828"/>
      <c r="D397" s="676">
        <f t="shared" si="42"/>
        <v>598635</v>
      </c>
      <c r="E397" s="676">
        <v>214395</v>
      </c>
      <c r="F397" s="676">
        <v>813030</v>
      </c>
    </row>
    <row r="398" spans="1:6" ht="15">
      <c r="A398" s="825"/>
      <c r="B398" s="827">
        <v>44805</v>
      </c>
      <c r="C398" s="828"/>
      <c r="D398" s="676">
        <f t="shared" si="42"/>
        <v>552060</v>
      </c>
      <c r="E398" s="676">
        <v>184530</v>
      </c>
      <c r="F398" s="676">
        <v>736590</v>
      </c>
    </row>
    <row r="399" spans="1:6" ht="15">
      <c r="A399" s="825"/>
      <c r="B399" s="827">
        <v>44835</v>
      </c>
      <c r="C399" s="828"/>
      <c r="D399" s="676">
        <f t="shared" si="42"/>
        <v>609450</v>
      </c>
      <c r="E399" s="676">
        <v>205545</v>
      </c>
      <c r="F399" s="676">
        <v>814995</v>
      </c>
    </row>
    <row r="400" spans="1:6" ht="15">
      <c r="A400" s="825"/>
      <c r="B400" s="824" t="s">
        <v>457</v>
      </c>
      <c r="C400" s="823"/>
      <c r="D400" s="801">
        <f>SUM(D393:D399)</f>
        <v>3914580</v>
      </c>
      <c r="E400" s="801">
        <f>SUM(E393:E399)</f>
        <v>1346100</v>
      </c>
      <c r="F400" s="801">
        <f>SUM(F393:F399)</f>
        <v>5260680</v>
      </c>
    </row>
    <row r="401" spans="1:6" ht="15">
      <c r="A401" s="832">
        <f>+A392+1</f>
        <v>45</v>
      </c>
      <c r="B401" s="831" t="s">
        <v>2193</v>
      </c>
      <c r="C401" s="830" t="s">
        <v>119</v>
      </c>
      <c r="D401" s="801"/>
      <c r="E401" s="801"/>
      <c r="F401" s="801"/>
    </row>
    <row r="402" spans="1:6" ht="15">
      <c r="A402" s="825"/>
      <c r="B402" s="827">
        <v>44652</v>
      </c>
      <c r="C402" s="828"/>
      <c r="D402" s="676">
        <f t="shared" ref="D402:D408" si="43">+F402-E402</f>
        <v>2347800</v>
      </c>
      <c r="E402" s="676">
        <v>1338600</v>
      </c>
      <c r="F402" s="676">
        <v>3686400</v>
      </c>
    </row>
    <row r="403" spans="1:6" ht="15">
      <c r="A403" s="825"/>
      <c r="B403" s="827">
        <v>44682</v>
      </c>
      <c r="C403" s="828"/>
      <c r="D403" s="676">
        <f t="shared" si="43"/>
        <v>2541900</v>
      </c>
      <c r="E403" s="676">
        <v>1377900</v>
      </c>
      <c r="F403" s="676">
        <v>3919800</v>
      </c>
    </row>
    <row r="404" spans="1:6" ht="15">
      <c r="A404" s="825"/>
      <c r="B404" s="827">
        <v>44713</v>
      </c>
      <c r="C404" s="828"/>
      <c r="D404" s="676">
        <f t="shared" si="43"/>
        <v>2313000</v>
      </c>
      <c r="E404" s="676">
        <v>1214700</v>
      </c>
      <c r="F404" s="676">
        <v>3527700</v>
      </c>
    </row>
    <row r="405" spans="1:6" ht="15">
      <c r="A405" s="825"/>
      <c r="B405" s="827">
        <v>44743</v>
      </c>
      <c r="C405" s="828"/>
      <c r="D405" s="676">
        <f t="shared" si="43"/>
        <v>2085000</v>
      </c>
      <c r="E405" s="676">
        <v>895800</v>
      </c>
      <c r="F405" s="676">
        <v>2980800</v>
      </c>
    </row>
    <row r="406" spans="1:6" ht="15">
      <c r="A406" s="825"/>
      <c r="B406" s="827">
        <v>44774</v>
      </c>
      <c r="C406" s="828"/>
      <c r="D406" s="676">
        <f t="shared" si="43"/>
        <v>1481100</v>
      </c>
      <c r="E406" s="676">
        <v>677100</v>
      </c>
      <c r="F406" s="676">
        <v>2158200</v>
      </c>
    </row>
    <row r="407" spans="1:6" ht="15">
      <c r="A407" s="825"/>
      <c r="B407" s="827">
        <v>44805</v>
      </c>
      <c r="C407" s="828"/>
      <c r="D407" s="676">
        <f t="shared" si="43"/>
        <v>1603720</v>
      </c>
      <c r="E407" s="676">
        <v>921900</v>
      </c>
      <c r="F407" s="676">
        <v>2525620</v>
      </c>
    </row>
    <row r="408" spans="1:6" ht="15">
      <c r="A408" s="825"/>
      <c r="B408" s="827">
        <v>44835</v>
      </c>
      <c r="C408" s="828"/>
      <c r="D408" s="676">
        <f t="shared" si="43"/>
        <v>1022739</v>
      </c>
      <c r="E408" s="676">
        <v>847800</v>
      </c>
      <c r="F408" s="676">
        <v>1870539</v>
      </c>
    </row>
    <row r="409" spans="1:6" ht="15">
      <c r="A409" s="825"/>
      <c r="B409" s="824" t="s">
        <v>457</v>
      </c>
      <c r="C409" s="823"/>
      <c r="D409" s="801">
        <f>SUM(D402:D408)</f>
        <v>13395259</v>
      </c>
      <c r="E409" s="801">
        <f>SUM(E402:E408)</f>
        <v>7273800</v>
      </c>
      <c r="F409" s="801">
        <f>SUM(F402:F408)</f>
        <v>20669059</v>
      </c>
    </row>
    <row r="410" spans="1:6" ht="15">
      <c r="A410" s="832">
        <f>+A401+1</f>
        <v>46</v>
      </c>
      <c r="B410" s="831" t="s">
        <v>2198</v>
      </c>
      <c r="C410" s="830" t="s">
        <v>119</v>
      </c>
      <c r="D410" s="801"/>
      <c r="E410" s="801"/>
      <c r="F410" s="801"/>
    </row>
    <row r="411" spans="1:6" ht="15">
      <c r="A411" s="825"/>
      <c r="B411" s="827">
        <v>44652</v>
      </c>
      <c r="C411" s="828"/>
      <c r="D411" s="676">
        <f t="shared" ref="D411:D417" si="44">+F411-E411</f>
        <v>509760</v>
      </c>
      <c r="E411" s="676">
        <v>360480</v>
      </c>
      <c r="F411" s="676">
        <v>870240</v>
      </c>
    </row>
    <row r="412" spans="1:6" ht="15">
      <c r="A412" s="825"/>
      <c r="B412" s="827">
        <v>44682</v>
      </c>
      <c r="C412" s="828"/>
      <c r="D412" s="676">
        <f t="shared" si="44"/>
        <v>426360</v>
      </c>
      <c r="E412" s="676">
        <v>312360</v>
      </c>
      <c r="F412" s="676">
        <v>738720</v>
      </c>
    </row>
    <row r="413" spans="1:6" ht="15">
      <c r="A413" s="825"/>
      <c r="B413" s="827">
        <v>44713</v>
      </c>
      <c r="C413" s="828"/>
      <c r="D413" s="676">
        <f t="shared" si="44"/>
        <v>781200</v>
      </c>
      <c r="E413" s="676">
        <v>476040</v>
      </c>
      <c r="F413" s="676">
        <v>1257240</v>
      </c>
    </row>
    <row r="414" spans="1:6" ht="15">
      <c r="A414" s="825"/>
      <c r="B414" s="827">
        <v>44743</v>
      </c>
      <c r="C414" s="828"/>
      <c r="D414" s="676">
        <f t="shared" si="44"/>
        <v>466200</v>
      </c>
      <c r="E414" s="676">
        <v>303480</v>
      </c>
      <c r="F414" s="676">
        <v>769680</v>
      </c>
    </row>
    <row r="415" spans="1:6" ht="15">
      <c r="A415" s="825"/>
      <c r="B415" s="827">
        <v>44774</v>
      </c>
      <c r="C415" s="828"/>
      <c r="D415" s="676">
        <f t="shared" si="44"/>
        <v>286200</v>
      </c>
      <c r="E415" s="676">
        <v>180600</v>
      </c>
      <c r="F415" s="676">
        <v>466800</v>
      </c>
    </row>
    <row r="416" spans="1:6" ht="15">
      <c r="A416" s="825"/>
      <c r="B416" s="827">
        <v>44805</v>
      </c>
      <c r="C416" s="828"/>
      <c r="D416" s="676">
        <f t="shared" si="44"/>
        <v>244440</v>
      </c>
      <c r="E416" s="676">
        <v>112080</v>
      </c>
      <c r="F416" s="676">
        <v>356520</v>
      </c>
    </row>
    <row r="417" spans="1:6" ht="15">
      <c r="A417" s="825"/>
      <c r="B417" s="827">
        <v>44835</v>
      </c>
      <c r="C417" s="828"/>
      <c r="D417" s="676">
        <f t="shared" si="44"/>
        <v>288720</v>
      </c>
      <c r="E417" s="676">
        <v>133320</v>
      </c>
      <c r="F417" s="676">
        <v>422040</v>
      </c>
    </row>
    <row r="418" spans="1:6" ht="15">
      <c r="A418" s="825"/>
      <c r="B418" s="824" t="s">
        <v>457</v>
      </c>
      <c r="C418" s="823"/>
      <c r="D418" s="801">
        <f>SUM(D411:D417)</f>
        <v>3002880</v>
      </c>
      <c r="E418" s="801">
        <f>SUM(E411:E417)</f>
        <v>1878360</v>
      </c>
      <c r="F418" s="801">
        <f>SUM(F411:F417)</f>
        <v>4881240</v>
      </c>
    </row>
    <row r="419" spans="1:6" ht="15">
      <c r="A419" s="832">
        <f>+A410+1</f>
        <v>47</v>
      </c>
      <c r="B419" s="831" t="s">
        <v>694</v>
      </c>
      <c r="C419" s="830" t="s">
        <v>119</v>
      </c>
      <c r="D419" s="801"/>
      <c r="E419" s="801"/>
      <c r="F419" s="801"/>
    </row>
    <row r="420" spans="1:6" ht="15">
      <c r="A420" s="825"/>
      <c r="B420" s="827">
        <v>44652</v>
      </c>
      <c r="C420" s="828"/>
      <c r="D420" s="676">
        <f t="shared" ref="D420:D426" si="45">+F420-E420</f>
        <v>98100</v>
      </c>
      <c r="E420" s="676">
        <v>54000</v>
      </c>
      <c r="F420" s="676">
        <v>152100</v>
      </c>
    </row>
    <row r="421" spans="1:6" ht="15">
      <c r="A421" s="825"/>
      <c r="B421" s="827">
        <v>44682</v>
      </c>
      <c r="C421" s="828"/>
      <c r="D421" s="676">
        <f t="shared" si="45"/>
        <v>193500</v>
      </c>
      <c r="E421" s="676">
        <v>97200</v>
      </c>
      <c r="F421" s="676">
        <v>290700</v>
      </c>
    </row>
    <row r="422" spans="1:6" ht="15">
      <c r="A422" s="825"/>
      <c r="B422" s="827">
        <v>44713</v>
      </c>
      <c r="C422" s="828"/>
      <c r="D422" s="676">
        <f t="shared" si="45"/>
        <v>653700</v>
      </c>
      <c r="E422" s="676">
        <v>354300</v>
      </c>
      <c r="F422" s="676">
        <v>1008000</v>
      </c>
    </row>
    <row r="423" spans="1:6" ht="15">
      <c r="A423" s="825"/>
      <c r="B423" s="827">
        <v>44743</v>
      </c>
      <c r="C423" s="828"/>
      <c r="D423" s="676">
        <f t="shared" si="45"/>
        <v>3816900</v>
      </c>
      <c r="E423" s="676">
        <v>2064600</v>
      </c>
      <c r="F423" s="676">
        <v>5881500</v>
      </c>
    </row>
    <row r="424" spans="1:6" ht="15">
      <c r="A424" s="825"/>
      <c r="B424" s="827">
        <v>44774</v>
      </c>
      <c r="C424" s="828"/>
      <c r="D424" s="676">
        <f t="shared" si="45"/>
        <v>6884400</v>
      </c>
      <c r="E424" s="676">
        <v>3869700</v>
      </c>
      <c r="F424" s="676">
        <v>10754100</v>
      </c>
    </row>
    <row r="425" spans="1:6" ht="15">
      <c r="A425" s="825"/>
      <c r="B425" s="827">
        <v>44805</v>
      </c>
      <c r="C425" s="828"/>
      <c r="D425" s="676">
        <f t="shared" si="45"/>
        <v>9146700</v>
      </c>
      <c r="E425" s="676">
        <v>4700100</v>
      </c>
      <c r="F425" s="676">
        <v>13846800</v>
      </c>
    </row>
    <row r="426" spans="1:6" ht="15">
      <c r="A426" s="825"/>
      <c r="B426" s="827">
        <v>44835</v>
      </c>
      <c r="C426" s="828"/>
      <c r="D426" s="676">
        <f t="shared" si="45"/>
        <v>11754000</v>
      </c>
      <c r="E426" s="676">
        <v>6012300</v>
      </c>
      <c r="F426" s="676">
        <v>17766300</v>
      </c>
    </row>
    <row r="427" spans="1:6" ht="15">
      <c r="A427" s="825"/>
      <c r="B427" s="824" t="s">
        <v>457</v>
      </c>
      <c r="C427" s="823"/>
      <c r="D427" s="801">
        <f>SUM(D420:D426)</f>
        <v>32547300</v>
      </c>
      <c r="E427" s="801">
        <f>SUM(E420:E426)</f>
        <v>17152200</v>
      </c>
      <c r="F427" s="801">
        <f>SUM(F420:F426)</f>
        <v>49699500</v>
      </c>
    </row>
    <row r="428" spans="1:6" ht="15">
      <c r="A428" s="832">
        <f>+A419+1</f>
        <v>48</v>
      </c>
      <c r="B428" s="831" t="s">
        <v>2012</v>
      </c>
      <c r="C428" s="830" t="s">
        <v>119</v>
      </c>
      <c r="D428" s="801"/>
      <c r="E428" s="801"/>
      <c r="F428" s="801"/>
    </row>
    <row r="429" spans="1:6" ht="15">
      <c r="A429" s="825"/>
      <c r="B429" s="827">
        <v>44652</v>
      </c>
      <c r="C429" s="828"/>
      <c r="D429" s="676">
        <f t="shared" ref="D429:D435" si="46">+F429-E429</f>
        <v>255960</v>
      </c>
      <c r="E429" s="676">
        <v>70680</v>
      </c>
      <c r="F429" s="676">
        <v>326640</v>
      </c>
    </row>
    <row r="430" spans="1:6" ht="15">
      <c r="A430" s="825"/>
      <c r="B430" s="827">
        <v>44682</v>
      </c>
      <c r="C430" s="828"/>
      <c r="D430" s="676">
        <f t="shared" si="46"/>
        <v>302040</v>
      </c>
      <c r="E430" s="676">
        <v>121680</v>
      </c>
      <c r="F430" s="676">
        <v>423720</v>
      </c>
    </row>
    <row r="431" spans="1:6" ht="15">
      <c r="A431" s="825"/>
      <c r="B431" s="827">
        <v>44713</v>
      </c>
      <c r="C431" s="828"/>
      <c r="D431" s="676">
        <f t="shared" si="46"/>
        <v>379800</v>
      </c>
      <c r="E431" s="676">
        <v>134760</v>
      </c>
      <c r="F431" s="676">
        <v>514560</v>
      </c>
    </row>
    <row r="432" spans="1:6" ht="15">
      <c r="A432" s="825"/>
      <c r="B432" s="827">
        <v>44743</v>
      </c>
      <c r="C432" s="828"/>
      <c r="D432" s="676">
        <f t="shared" si="46"/>
        <v>97560</v>
      </c>
      <c r="E432" s="676">
        <v>38160</v>
      </c>
      <c r="F432" s="676">
        <v>135720</v>
      </c>
    </row>
    <row r="433" spans="1:6" ht="15">
      <c r="A433" s="825"/>
      <c r="B433" s="827">
        <v>44774</v>
      </c>
      <c r="C433" s="828"/>
      <c r="D433" s="676">
        <f t="shared" si="46"/>
        <v>182160</v>
      </c>
      <c r="E433" s="676">
        <v>54360</v>
      </c>
      <c r="F433" s="676">
        <v>236520</v>
      </c>
    </row>
    <row r="434" spans="1:6" ht="15">
      <c r="A434" s="825"/>
      <c r="B434" s="827">
        <v>44805</v>
      </c>
      <c r="C434" s="828"/>
      <c r="D434" s="676">
        <f t="shared" si="46"/>
        <v>145380</v>
      </c>
      <c r="E434" s="676">
        <v>52200</v>
      </c>
      <c r="F434" s="676">
        <v>197580</v>
      </c>
    </row>
    <row r="435" spans="1:6" ht="15">
      <c r="A435" s="825"/>
      <c r="B435" s="827">
        <v>44835</v>
      </c>
      <c r="C435" s="828"/>
      <c r="D435" s="676">
        <f t="shared" si="46"/>
        <v>3420</v>
      </c>
      <c r="E435" s="676">
        <v>60</v>
      </c>
      <c r="F435" s="676">
        <v>3480</v>
      </c>
    </row>
    <row r="436" spans="1:6" ht="15">
      <c r="A436" s="825"/>
      <c r="B436" s="824" t="s">
        <v>457</v>
      </c>
      <c r="C436" s="823"/>
      <c r="D436" s="801">
        <f>SUM(D429:D435)</f>
        <v>1366320</v>
      </c>
      <c r="E436" s="801">
        <f>SUM(E429:E435)</f>
        <v>471900</v>
      </c>
      <c r="F436" s="801">
        <f>SUM(F429:F435)</f>
        <v>1838220</v>
      </c>
    </row>
    <row r="437" spans="1:6" ht="15">
      <c r="A437" s="832">
        <f>+A428+1</f>
        <v>49</v>
      </c>
      <c r="B437" s="831" t="s">
        <v>410</v>
      </c>
      <c r="C437" s="830" t="s">
        <v>55</v>
      </c>
      <c r="D437" s="801"/>
      <c r="E437" s="801"/>
      <c r="F437" s="801"/>
    </row>
    <row r="438" spans="1:6" ht="15">
      <c r="A438" s="825"/>
      <c r="B438" s="827">
        <v>44652</v>
      </c>
      <c r="C438" s="828"/>
      <c r="D438" s="676">
        <f t="shared" ref="D438:D444" si="47">+F438-E438</f>
        <v>217320</v>
      </c>
      <c r="E438" s="676">
        <v>137160</v>
      </c>
      <c r="F438" s="676">
        <v>354480</v>
      </c>
    </row>
    <row r="439" spans="1:6" ht="15">
      <c r="A439" s="825"/>
      <c r="B439" s="827">
        <v>44682</v>
      </c>
      <c r="C439" s="828"/>
      <c r="D439" s="676">
        <f t="shared" si="47"/>
        <v>240840</v>
      </c>
      <c r="E439" s="676">
        <v>150960</v>
      </c>
      <c r="F439" s="676">
        <v>391800</v>
      </c>
    </row>
    <row r="440" spans="1:6" ht="15">
      <c r="A440" s="825"/>
      <c r="B440" s="827">
        <v>44713</v>
      </c>
      <c r="C440" s="828"/>
      <c r="D440" s="676">
        <f t="shared" si="47"/>
        <v>182160</v>
      </c>
      <c r="E440" s="676">
        <v>124920</v>
      </c>
      <c r="F440" s="676">
        <v>307080</v>
      </c>
    </row>
    <row r="441" spans="1:6" ht="15">
      <c r="A441" s="825"/>
      <c r="B441" s="827">
        <v>44743</v>
      </c>
      <c r="C441" s="828"/>
      <c r="D441" s="676">
        <f t="shared" si="47"/>
        <v>206400</v>
      </c>
      <c r="E441" s="676">
        <v>124560</v>
      </c>
      <c r="F441" s="676">
        <v>330960</v>
      </c>
    </row>
    <row r="442" spans="1:6" ht="15">
      <c r="A442" s="825"/>
      <c r="B442" s="827">
        <v>44774</v>
      </c>
      <c r="C442" s="828"/>
      <c r="D442" s="676">
        <f t="shared" si="47"/>
        <v>194520</v>
      </c>
      <c r="E442" s="676">
        <v>115200</v>
      </c>
      <c r="F442" s="676">
        <v>309720</v>
      </c>
    </row>
    <row r="443" spans="1:6" ht="15">
      <c r="A443" s="825"/>
      <c r="B443" s="827">
        <v>44805</v>
      </c>
      <c r="C443" s="828"/>
      <c r="D443" s="676">
        <f t="shared" si="47"/>
        <v>181920</v>
      </c>
      <c r="E443" s="676">
        <v>111000</v>
      </c>
      <c r="F443" s="676">
        <v>292920</v>
      </c>
    </row>
    <row r="444" spans="1:6" ht="15">
      <c r="A444" s="825"/>
      <c r="B444" s="827">
        <v>44835</v>
      </c>
      <c r="C444" s="828"/>
      <c r="D444" s="676">
        <f t="shared" si="47"/>
        <v>175080</v>
      </c>
      <c r="E444" s="676">
        <v>108720</v>
      </c>
      <c r="F444" s="676">
        <v>283800</v>
      </c>
    </row>
    <row r="445" spans="1:6" ht="15">
      <c r="A445" s="825"/>
      <c r="B445" s="824" t="s">
        <v>457</v>
      </c>
      <c r="C445" s="823"/>
      <c r="D445" s="801">
        <f>SUM(D438:D444)</f>
        <v>1398240</v>
      </c>
      <c r="E445" s="801">
        <f>SUM(E438:E444)</f>
        <v>872520</v>
      </c>
      <c r="F445" s="801">
        <f>SUM(F438:F444)</f>
        <v>2270760</v>
      </c>
    </row>
    <row r="446" spans="1:6" ht="15">
      <c r="A446" s="832">
        <f>+A437+1</f>
        <v>50</v>
      </c>
      <c r="B446" s="831" t="s">
        <v>1624</v>
      </c>
      <c r="C446" s="830" t="s">
        <v>119</v>
      </c>
      <c r="D446" s="801"/>
      <c r="E446" s="801"/>
      <c r="F446" s="801"/>
    </row>
    <row r="447" spans="1:6" ht="15">
      <c r="A447" s="825"/>
      <c r="B447" s="827">
        <v>44652</v>
      </c>
      <c r="C447" s="828"/>
      <c r="D447" s="676">
        <f t="shared" ref="D447:D453" si="48">+F447-E447</f>
        <v>14520</v>
      </c>
      <c r="E447" s="676">
        <v>36120</v>
      </c>
      <c r="F447" s="676">
        <v>50640</v>
      </c>
    </row>
    <row r="448" spans="1:6" ht="15">
      <c r="A448" s="825"/>
      <c r="B448" s="827">
        <v>44682</v>
      </c>
      <c r="C448" s="828"/>
      <c r="D448" s="676">
        <f t="shared" si="48"/>
        <v>120783</v>
      </c>
      <c r="E448" s="676">
        <v>111000</v>
      </c>
      <c r="F448" s="676">
        <v>231783</v>
      </c>
    </row>
    <row r="449" spans="1:6" ht="15">
      <c r="A449" s="825"/>
      <c r="B449" s="827">
        <v>44713</v>
      </c>
      <c r="C449" s="828"/>
      <c r="D449" s="676">
        <f t="shared" si="48"/>
        <v>17400</v>
      </c>
      <c r="E449" s="676">
        <v>8880</v>
      </c>
      <c r="F449" s="676">
        <v>26280</v>
      </c>
    </row>
    <row r="450" spans="1:6" ht="15">
      <c r="A450" s="825"/>
      <c r="B450" s="827">
        <v>44743</v>
      </c>
      <c r="C450" s="828"/>
      <c r="D450" s="676">
        <f t="shared" si="48"/>
        <v>29520</v>
      </c>
      <c r="E450" s="676">
        <v>8040</v>
      </c>
      <c r="F450" s="676">
        <v>37560</v>
      </c>
    </row>
    <row r="451" spans="1:6" ht="15">
      <c r="A451" s="825"/>
      <c r="B451" s="827">
        <v>44774</v>
      </c>
      <c r="C451" s="828"/>
      <c r="D451" s="676">
        <f t="shared" si="48"/>
        <v>55080</v>
      </c>
      <c r="E451" s="676">
        <v>30480</v>
      </c>
      <c r="F451" s="676">
        <v>85560</v>
      </c>
    </row>
    <row r="452" spans="1:6" ht="15">
      <c r="A452" s="825"/>
      <c r="B452" s="827">
        <v>44805</v>
      </c>
      <c r="C452" s="828"/>
      <c r="D452" s="676">
        <f t="shared" si="48"/>
        <v>248955</v>
      </c>
      <c r="E452" s="676">
        <v>156240</v>
      </c>
      <c r="F452" s="676">
        <v>405195</v>
      </c>
    </row>
    <row r="453" spans="1:6" ht="15">
      <c r="A453" s="825"/>
      <c r="B453" s="827">
        <v>44835</v>
      </c>
      <c r="C453" s="828"/>
      <c r="D453" s="676">
        <f t="shared" si="48"/>
        <v>127320</v>
      </c>
      <c r="E453" s="676">
        <v>37320</v>
      </c>
      <c r="F453" s="676">
        <v>164640</v>
      </c>
    </row>
    <row r="454" spans="1:6" ht="15">
      <c r="A454" s="825"/>
      <c r="B454" s="824" t="s">
        <v>457</v>
      </c>
      <c r="C454" s="823"/>
      <c r="D454" s="801">
        <f>SUM(D447:D453)</f>
        <v>613578</v>
      </c>
      <c r="E454" s="801">
        <f>SUM(E447:E453)</f>
        <v>388080</v>
      </c>
      <c r="F454" s="801">
        <f>SUM(F447:F453)</f>
        <v>1001658</v>
      </c>
    </row>
    <row r="455" spans="1:6" ht="15">
      <c r="A455" s="832">
        <f>+A446+1</f>
        <v>51</v>
      </c>
      <c r="B455" s="831" t="s">
        <v>1697</v>
      </c>
      <c r="C455" s="830" t="s">
        <v>55</v>
      </c>
      <c r="D455" s="801"/>
      <c r="E455" s="801"/>
      <c r="F455" s="801"/>
    </row>
    <row r="456" spans="1:6" ht="15">
      <c r="A456" s="825"/>
      <c r="B456" s="827">
        <v>44652</v>
      </c>
      <c r="C456" s="828"/>
      <c r="D456" s="676">
        <f t="shared" ref="D456:D462" si="49">+F456-E456</f>
        <v>4419000</v>
      </c>
      <c r="E456" s="676">
        <v>1799760</v>
      </c>
      <c r="F456" s="676">
        <v>6218760</v>
      </c>
    </row>
    <row r="457" spans="1:6" ht="15">
      <c r="A457" s="825"/>
      <c r="B457" s="827">
        <v>44682</v>
      </c>
      <c r="C457" s="828"/>
      <c r="D457" s="676">
        <f t="shared" si="49"/>
        <v>4396440</v>
      </c>
      <c r="E457" s="676">
        <v>1936080</v>
      </c>
      <c r="F457" s="676">
        <v>6332520</v>
      </c>
    </row>
    <row r="458" spans="1:6" ht="15">
      <c r="A458" s="825"/>
      <c r="B458" s="827">
        <v>44713</v>
      </c>
      <c r="C458" s="828"/>
      <c r="D458" s="676">
        <f t="shared" si="49"/>
        <v>4551540</v>
      </c>
      <c r="E458" s="676">
        <v>1973220</v>
      </c>
      <c r="F458" s="676">
        <v>6524760</v>
      </c>
    </row>
    <row r="459" spans="1:6" ht="15">
      <c r="A459" s="825"/>
      <c r="B459" s="827">
        <v>44743</v>
      </c>
      <c r="C459" s="828"/>
      <c r="D459" s="676">
        <f t="shared" si="49"/>
        <v>3998580</v>
      </c>
      <c r="E459" s="676">
        <v>1805940</v>
      </c>
      <c r="F459" s="676">
        <v>5804520</v>
      </c>
    </row>
    <row r="460" spans="1:6" ht="15">
      <c r="A460" s="825"/>
      <c r="B460" s="827">
        <v>44774</v>
      </c>
      <c r="C460" s="828"/>
      <c r="D460" s="676">
        <f t="shared" si="49"/>
        <v>3974520</v>
      </c>
      <c r="E460" s="676">
        <v>1809840</v>
      </c>
      <c r="F460" s="676">
        <v>5784360</v>
      </c>
    </row>
    <row r="461" spans="1:6" ht="15">
      <c r="A461" s="825"/>
      <c r="B461" s="827">
        <v>44805</v>
      </c>
      <c r="C461" s="828"/>
      <c r="D461" s="676">
        <f t="shared" si="49"/>
        <v>4060260</v>
      </c>
      <c r="E461" s="676">
        <v>1729560</v>
      </c>
      <c r="F461" s="676">
        <v>5789820</v>
      </c>
    </row>
    <row r="462" spans="1:6" ht="15">
      <c r="A462" s="825"/>
      <c r="B462" s="827">
        <v>44835</v>
      </c>
      <c r="C462" s="828"/>
      <c r="D462" s="676">
        <f t="shared" si="49"/>
        <v>4190100</v>
      </c>
      <c r="E462" s="676">
        <v>1846440</v>
      </c>
      <c r="F462" s="676">
        <v>6036540</v>
      </c>
    </row>
    <row r="463" spans="1:6" ht="15">
      <c r="A463" s="825"/>
      <c r="B463" s="824" t="s">
        <v>457</v>
      </c>
      <c r="C463" s="823"/>
      <c r="D463" s="801">
        <f>SUM(D456:D462)</f>
        <v>29590440</v>
      </c>
      <c r="E463" s="801">
        <f>SUM(E456:E462)</f>
        <v>12900840</v>
      </c>
      <c r="F463" s="801">
        <f>SUM(F456:F462)</f>
        <v>42491280</v>
      </c>
    </row>
    <row r="464" spans="1:6" ht="15">
      <c r="A464" s="832">
        <f>+A455+1</f>
        <v>52</v>
      </c>
      <c r="B464" s="831" t="s">
        <v>676</v>
      </c>
      <c r="C464" s="830" t="s">
        <v>119</v>
      </c>
      <c r="D464" s="801"/>
      <c r="E464" s="801"/>
      <c r="F464" s="801"/>
    </row>
    <row r="465" spans="1:6" ht="15">
      <c r="A465" s="825"/>
      <c r="B465" s="827">
        <v>44652</v>
      </c>
      <c r="C465" s="828"/>
      <c r="D465" s="676">
        <f t="shared" ref="D465:D471" si="50">+F465-E465</f>
        <v>13800</v>
      </c>
      <c r="E465" s="676">
        <v>1200</v>
      </c>
      <c r="F465" s="676">
        <v>15000</v>
      </c>
    </row>
    <row r="466" spans="1:6" ht="15">
      <c r="A466" s="825"/>
      <c r="B466" s="827">
        <v>44682</v>
      </c>
      <c r="C466" s="828"/>
      <c r="D466" s="676">
        <f t="shared" si="50"/>
        <v>0</v>
      </c>
      <c r="E466" s="676">
        <v>0</v>
      </c>
      <c r="F466" s="676">
        <v>0</v>
      </c>
    </row>
    <row r="467" spans="1:6" ht="15">
      <c r="A467" s="825"/>
      <c r="B467" s="827">
        <v>44713</v>
      </c>
      <c r="C467" s="828"/>
      <c r="D467" s="676">
        <f t="shared" si="50"/>
        <v>11400</v>
      </c>
      <c r="E467" s="676">
        <v>0</v>
      </c>
      <c r="F467" s="676">
        <v>11400</v>
      </c>
    </row>
    <row r="468" spans="1:6" ht="15">
      <c r="A468" s="825"/>
      <c r="B468" s="827">
        <v>44743</v>
      </c>
      <c r="C468" s="828"/>
      <c r="D468" s="676">
        <f t="shared" si="50"/>
        <v>2400</v>
      </c>
      <c r="E468" s="676">
        <v>0</v>
      </c>
      <c r="F468" s="676">
        <v>2400</v>
      </c>
    </row>
    <row r="469" spans="1:6" ht="15">
      <c r="A469" s="825"/>
      <c r="B469" s="827">
        <v>44774</v>
      </c>
      <c r="C469" s="828"/>
      <c r="D469" s="676">
        <f t="shared" si="50"/>
        <v>600</v>
      </c>
      <c r="E469" s="676">
        <v>0</v>
      </c>
      <c r="F469" s="676">
        <v>600</v>
      </c>
    </row>
    <row r="470" spans="1:6" ht="15">
      <c r="A470" s="825"/>
      <c r="B470" s="827">
        <v>44805</v>
      </c>
      <c r="C470" s="828"/>
      <c r="D470" s="676">
        <f t="shared" si="50"/>
        <v>0</v>
      </c>
      <c r="E470" s="676">
        <v>0</v>
      </c>
      <c r="F470" s="676">
        <v>0</v>
      </c>
    </row>
    <row r="471" spans="1:6" ht="15">
      <c r="A471" s="825"/>
      <c r="B471" s="827">
        <v>44835</v>
      </c>
      <c r="C471" s="828"/>
      <c r="D471" s="676">
        <f t="shared" si="50"/>
        <v>0</v>
      </c>
      <c r="E471" s="676">
        <v>0</v>
      </c>
      <c r="F471" s="676">
        <v>0</v>
      </c>
    </row>
    <row r="472" spans="1:6" ht="15">
      <c r="A472" s="825"/>
      <c r="B472" s="824" t="s">
        <v>457</v>
      </c>
      <c r="C472" s="823"/>
      <c r="D472" s="801">
        <f>SUM(D465:D471)</f>
        <v>28200</v>
      </c>
      <c r="E472" s="801">
        <f>SUM(E465:E471)</f>
        <v>1200</v>
      </c>
      <c r="F472" s="801">
        <f>SUM(F465:F471)</f>
        <v>29400</v>
      </c>
    </row>
    <row r="473" spans="1:6" ht="15">
      <c r="A473" s="832">
        <f>+A464+1</f>
        <v>53</v>
      </c>
      <c r="B473" s="831" t="s">
        <v>1278</v>
      </c>
      <c r="C473" s="830" t="s">
        <v>119</v>
      </c>
      <c r="D473" s="801"/>
      <c r="E473" s="801"/>
      <c r="F473" s="801"/>
    </row>
    <row r="474" spans="1:6" ht="15">
      <c r="A474" s="825"/>
      <c r="B474" s="827">
        <v>44652</v>
      </c>
      <c r="C474" s="828"/>
      <c r="D474" s="676">
        <f t="shared" ref="D474:D480" si="51">+F474-E474</f>
        <v>2806456</v>
      </c>
      <c r="E474" s="676">
        <v>14630000</v>
      </c>
      <c r="F474" s="676">
        <v>17436456</v>
      </c>
    </row>
    <row r="475" spans="1:6" ht="15">
      <c r="A475" s="825"/>
      <c r="B475" s="827">
        <v>44682</v>
      </c>
      <c r="C475" s="828"/>
      <c r="D475" s="676">
        <f t="shared" si="51"/>
        <v>400429</v>
      </c>
      <c r="E475" s="676">
        <v>14210000</v>
      </c>
      <c r="F475" s="676">
        <v>14610429</v>
      </c>
    </row>
    <row r="476" spans="1:6" ht="15">
      <c r="A476" s="825"/>
      <c r="B476" s="827">
        <v>44713</v>
      </c>
      <c r="C476" s="828"/>
      <c r="D476" s="676">
        <f t="shared" si="51"/>
        <v>5669967</v>
      </c>
      <c r="E476" s="676">
        <v>13930000</v>
      </c>
      <c r="F476" s="676">
        <v>19599967</v>
      </c>
    </row>
    <row r="477" spans="1:6" ht="15">
      <c r="A477" s="825"/>
      <c r="B477" s="827">
        <v>44743</v>
      </c>
      <c r="C477" s="828"/>
      <c r="D477" s="676">
        <f t="shared" si="51"/>
        <v>1898453</v>
      </c>
      <c r="E477" s="676">
        <v>12520000</v>
      </c>
      <c r="F477" s="676">
        <v>14418453</v>
      </c>
    </row>
    <row r="478" spans="1:6" ht="15">
      <c r="A478" s="825"/>
      <c r="B478" s="827">
        <v>44774</v>
      </c>
      <c r="C478" s="828"/>
      <c r="D478" s="676">
        <f t="shared" si="51"/>
        <v>6439472</v>
      </c>
      <c r="E478" s="676">
        <v>13010000</v>
      </c>
      <c r="F478" s="676">
        <v>19449472</v>
      </c>
    </row>
    <row r="479" spans="1:6" ht="15">
      <c r="A479" s="825"/>
      <c r="B479" s="827">
        <v>44805</v>
      </c>
      <c r="C479" s="828"/>
      <c r="D479" s="676">
        <f t="shared" si="51"/>
        <v>1812346</v>
      </c>
      <c r="E479" s="676">
        <v>12160000</v>
      </c>
      <c r="F479" s="676">
        <v>13972346</v>
      </c>
    </row>
    <row r="480" spans="1:6" ht="15">
      <c r="A480" s="825"/>
      <c r="B480" s="827">
        <v>44835</v>
      </c>
      <c r="C480" s="828"/>
      <c r="D480" s="676">
        <f t="shared" si="51"/>
        <v>2450439</v>
      </c>
      <c r="E480" s="676">
        <v>16530000</v>
      </c>
      <c r="F480" s="676">
        <v>18980439</v>
      </c>
    </row>
    <row r="481" spans="1:6" ht="15">
      <c r="A481" s="825"/>
      <c r="B481" s="824" t="s">
        <v>457</v>
      </c>
      <c r="C481" s="823"/>
      <c r="D481" s="801">
        <f>SUM(D474:D480)</f>
        <v>21477562</v>
      </c>
      <c r="E481" s="801">
        <f>SUM(E474:E480)</f>
        <v>96990000</v>
      </c>
      <c r="F481" s="801">
        <f>SUM(F474:F480)</f>
        <v>118467562</v>
      </c>
    </row>
    <row r="482" spans="1:6" ht="15">
      <c r="A482" s="832">
        <f>+A473+1</f>
        <v>54</v>
      </c>
      <c r="B482" s="831" t="s">
        <v>1745</v>
      </c>
      <c r="C482" s="830" t="s">
        <v>119</v>
      </c>
      <c r="D482" s="801"/>
      <c r="E482" s="801"/>
      <c r="F482" s="801"/>
    </row>
    <row r="483" spans="1:6" ht="15">
      <c r="A483" s="825"/>
      <c r="B483" s="827">
        <v>44652</v>
      </c>
      <c r="C483" s="828"/>
      <c r="D483" s="676">
        <f t="shared" ref="D483:D489" si="52">+F483-E483</f>
        <v>1162386</v>
      </c>
      <c r="E483" s="676">
        <v>387462</v>
      </c>
      <c r="F483" s="676">
        <v>1549848</v>
      </c>
    </row>
    <row r="484" spans="1:6" ht="15">
      <c r="A484" s="825"/>
      <c r="B484" s="827">
        <v>44682</v>
      </c>
      <c r="C484" s="828"/>
      <c r="D484" s="676">
        <f t="shared" si="52"/>
        <v>1234065</v>
      </c>
      <c r="E484" s="676">
        <v>411355</v>
      </c>
      <c r="F484" s="676">
        <v>1645420</v>
      </c>
    </row>
    <row r="485" spans="1:6" ht="15">
      <c r="A485" s="825"/>
      <c r="B485" s="827">
        <v>44713</v>
      </c>
      <c r="C485" s="828"/>
      <c r="D485" s="676">
        <f t="shared" si="52"/>
        <v>1208017</v>
      </c>
      <c r="E485" s="676">
        <v>402673</v>
      </c>
      <c r="F485" s="676">
        <v>1610690</v>
      </c>
    </row>
    <row r="486" spans="1:6" ht="15">
      <c r="A486" s="825"/>
      <c r="B486" s="827">
        <v>44743</v>
      </c>
      <c r="C486" s="828"/>
      <c r="D486" s="676">
        <f t="shared" si="52"/>
        <v>1021060</v>
      </c>
      <c r="E486" s="676">
        <v>340353</v>
      </c>
      <c r="F486" s="676">
        <v>1361413</v>
      </c>
    </row>
    <row r="487" spans="1:6" ht="15">
      <c r="A487" s="825"/>
      <c r="B487" s="827">
        <v>44774</v>
      </c>
      <c r="C487" s="828"/>
      <c r="D487" s="676">
        <f t="shared" si="52"/>
        <v>1178579</v>
      </c>
      <c r="E487" s="676">
        <v>392860</v>
      </c>
      <c r="F487" s="676">
        <v>1571439</v>
      </c>
    </row>
    <row r="488" spans="1:6" ht="15">
      <c r="A488" s="825"/>
      <c r="B488" s="827">
        <v>44805</v>
      </c>
      <c r="C488" s="828"/>
      <c r="D488" s="676">
        <f t="shared" si="52"/>
        <v>985486</v>
      </c>
      <c r="E488" s="676">
        <v>328495</v>
      </c>
      <c r="F488" s="676">
        <v>1313981</v>
      </c>
    </row>
    <row r="489" spans="1:6" ht="15">
      <c r="A489" s="825"/>
      <c r="B489" s="827">
        <v>44835</v>
      </c>
      <c r="C489" s="828"/>
      <c r="D489" s="676">
        <f t="shared" si="52"/>
        <v>1014941</v>
      </c>
      <c r="E489" s="676">
        <v>338314</v>
      </c>
      <c r="F489" s="676">
        <v>1353255</v>
      </c>
    </row>
    <row r="490" spans="1:6" ht="15">
      <c r="A490" s="825"/>
      <c r="B490" s="824" t="s">
        <v>457</v>
      </c>
      <c r="C490" s="823"/>
      <c r="D490" s="801">
        <f>SUM(D483:D489)</f>
        <v>7804534</v>
      </c>
      <c r="E490" s="801">
        <f>SUM(E483:E489)</f>
        <v>2601512</v>
      </c>
      <c r="F490" s="801">
        <f>SUM(F483:F489)</f>
        <v>10406046</v>
      </c>
    </row>
    <row r="491" spans="1:6" ht="15">
      <c r="A491" s="832">
        <f>+A482+1</f>
        <v>55</v>
      </c>
      <c r="B491" s="831" t="s">
        <v>1885</v>
      </c>
      <c r="C491" s="830" t="s">
        <v>119</v>
      </c>
      <c r="D491" s="801"/>
      <c r="E491" s="801"/>
      <c r="F491" s="801"/>
    </row>
    <row r="492" spans="1:6" ht="15">
      <c r="A492" s="825"/>
      <c r="B492" s="827">
        <v>44652</v>
      </c>
      <c r="C492" s="828"/>
      <c r="D492" s="676">
        <f t="shared" ref="D492:D498" si="53">+F492-E492</f>
        <v>2138600</v>
      </c>
      <c r="E492" s="676">
        <v>1115000</v>
      </c>
      <c r="F492" s="676">
        <v>3253600</v>
      </c>
    </row>
    <row r="493" spans="1:6" ht="15">
      <c r="A493" s="825"/>
      <c r="B493" s="827">
        <v>44682</v>
      </c>
      <c r="C493" s="828"/>
      <c r="D493" s="676">
        <f t="shared" si="53"/>
        <v>2398000</v>
      </c>
      <c r="E493" s="676">
        <v>1216600</v>
      </c>
      <c r="F493" s="676">
        <v>3614600</v>
      </c>
    </row>
    <row r="494" spans="1:6" ht="15">
      <c r="A494" s="825"/>
      <c r="B494" s="827">
        <v>44713</v>
      </c>
      <c r="C494" s="828"/>
      <c r="D494" s="676">
        <f t="shared" si="53"/>
        <v>2265000</v>
      </c>
      <c r="E494" s="676">
        <v>1181000</v>
      </c>
      <c r="F494" s="676">
        <v>3446000</v>
      </c>
    </row>
    <row r="495" spans="1:6" ht="15">
      <c r="A495" s="825"/>
      <c r="B495" s="827">
        <v>44743</v>
      </c>
      <c r="C495" s="828"/>
      <c r="D495" s="676">
        <f t="shared" si="53"/>
        <v>1853400</v>
      </c>
      <c r="E495" s="676">
        <v>1035000</v>
      </c>
      <c r="F495" s="676">
        <v>2888400</v>
      </c>
    </row>
    <row r="496" spans="1:6" ht="15">
      <c r="A496" s="825"/>
      <c r="B496" s="827">
        <v>44774</v>
      </c>
      <c r="C496" s="828"/>
      <c r="D496" s="676">
        <f t="shared" si="53"/>
        <v>1832600</v>
      </c>
      <c r="E496" s="676">
        <v>995400</v>
      </c>
      <c r="F496" s="676">
        <v>2828000</v>
      </c>
    </row>
    <row r="497" spans="1:6" ht="15">
      <c r="A497" s="825"/>
      <c r="B497" s="827">
        <v>44805</v>
      </c>
      <c r="C497" s="828"/>
      <c r="D497" s="676">
        <f t="shared" si="53"/>
        <v>2057200</v>
      </c>
      <c r="E497" s="676">
        <v>1102800</v>
      </c>
      <c r="F497" s="676">
        <v>3160000</v>
      </c>
    </row>
    <row r="498" spans="1:6" ht="15">
      <c r="A498" s="825"/>
      <c r="B498" s="827">
        <v>44835</v>
      </c>
      <c r="C498" s="828"/>
      <c r="D498" s="676">
        <f t="shared" si="53"/>
        <v>2398000</v>
      </c>
      <c r="E498" s="676">
        <v>1283800</v>
      </c>
      <c r="F498" s="676">
        <v>3681800</v>
      </c>
    </row>
    <row r="499" spans="1:6" ht="15">
      <c r="A499" s="825"/>
      <c r="B499" s="824" t="s">
        <v>457</v>
      </c>
      <c r="C499" s="823"/>
      <c r="D499" s="801">
        <f>SUM(D492:D498)</f>
        <v>14942800</v>
      </c>
      <c r="E499" s="801">
        <f>SUM(E492:E498)</f>
        <v>7929600</v>
      </c>
      <c r="F499" s="801">
        <f>SUM(F492:F498)</f>
        <v>22872400</v>
      </c>
    </row>
    <row r="500" spans="1:6" ht="15">
      <c r="A500" s="832">
        <f>+A491+1</f>
        <v>56</v>
      </c>
      <c r="B500" s="831" t="s">
        <v>966</v>
      </c>
      <c r="C500" s="830" t="s">
        <v>119</v>
      </c>
      <c r="D500" s="801"/>
      <c r="E500" s="801"/>
      <c r="F500" s="801"/>
    </row>
    <row r="501" spans="1:6" ht="15">
      <c r="A501" s="825"/>
      <c r="B501" s="827">
        <v>44652</v>
      </c>
      <c r="C501" s="828"/>
      <c r="D501" s="676">
        <f t="shared" ref="D501:D507" si="54">+F501-E501</f>
        <v>4026000</v>
      </c>
      <c r="E501" s="676">
        <v>1895100</v>
      </c>
      <c r="F501" s="676">
        <v>5921100</v>
      </c>
    </row>
    <row r="502" spans="1:6" ht="15">
      <c r="A502" s="825"/>
      <c r="B502" s="827">
        <v>44682</v>
      </c>
      <c r="C502" s="828"/>
      <c r="D502" s="676">
        <f t="shared" si="54"/>
        <v>8508900</v>
      </c>
      <c r="E502" s="676">
        <v>4057500</v>
      </c>
      <c r="F502" s="676">
        <v>12566400</v>
      </c>
    </row>
    <row r="503" spans="1:6" ht="15">
      <c r="A503" s="825"/>
      <c r="B503" s="827">
        <v>44713</v>
      </c>
      <c r="C503" s="828"/>
      <c r="D503" s="676">
        <f t="shared" si="54"/>
        <v>15610200</v>
      </c>
      <c r="E503" s="676">
        <v>7822200</v>
      </c>
      <c r="F503" s="676">
        <v>23432400</v>
      </c>
    </row>
    <row r="504" spans="1:6" ht="15">
      <c r="A504" s="825"/>
      <c r="B504" s="827">
        <v>44743</v>
      </c>
      <c r="C504" s="828"/>
      <c r="D504" s="676">
        <f t="shared" si="54"/>
        <v>13889100</v>
      </c>
      <c r="E504" s="676">
        <v>6869100</v>
      </c>
      <c r="F504" s="676">
        <v>20758200</v>
      </c>
    </row>
    <row r="505" spans="1:6" ht="15">
      <c r="A505" s="825"/>
      <c r="B505" s="827">
        <v>44774</v>
      </c>
      <c r="C505" s="828"/>
      <c r="D505" s="676">
        <f t="shared" si="54"/>
        <v>9334500</v>
      </c>
      <c r="E505" s="676">
        <v>4582200</v>
      </c>
      <c r="F505" s="676">
        <v>13916700</v>
      </c>
    </row>
    <row r="506" spans="1:6" ht="15">
      <c r="A506" s="825"/>
      <c r="B506" s="827">
        <v>44805</v>
      </c>
      <c r="C506" s="828"/>
      <c r="D506" s="676">
        <f t="shared" si="54"/>
        <v>13922100</v>
      </c>
      <c r="E506" s="676">
        <v>6901200</v>
      </c>
      <c r="F506" s="676">
        <v>20823300</v>
      </c>
    </row>
    <row r="507" spans="1:6" ht="15">
      <c r="A507" s="825"/>
      <c r="B507" s="827">
        <v>44835</v>
      </c>
      <c r="C507" s="828"/>
      <c r="D507" s="676">
        <f t="shared" si="54"/>
        <v>17439600</v>
      </c>
      <c r="E507" s="676">
        <v>8402400</v>
      </c>
      <c r="F507" s="676">
        <v>25842000</v>
      </c>
    </row>
    <row r="508" spans="1:6" ht="15">
      <c r="A508" s="825"/>
      <c r="B508" s="824" t="s">
        <v>457</v>
      </c>
      <c r="C508" s="823"/>
      <c r="D508" s="801">
        <f>SUM(D501:D507)</f>
        <v>82730400</v>
      </c>
      <c r="E508" s="801">
        <f>SUM(E501:E507)</f>
        <v>40529700</v>
      </c>
      <c r="F508" s="801">
        <f>SUM(F501:F507)</f>
        <v>123260100</v>
      </c>
    </row>
    <row r="509" spans="1:6" ht="15">
      <c r="A509" s="832">
        <f>+A500+1</f>
        <v>57</v>
      </c>
      <c r="B509" s="831" t="s">
        <v>1277</v>
      </c>
      <c r="C509" s="830" t="s">
        <v>55</v>
      </c>
      <c r="D509" s="801"/>
      <c r="E509" s="801"/>
      <c r="F509" s="801"/>
    </row>
    <row r="510" spans="1:6" ht="15">
      <c r="A510" s="825"/>
      <c r="B510" s="827">
        <v>44652</v>
      </c>
      <c r="C510" s="828"/>
      <c r="D510" s="676">
        <f t="shared" ref="D510:D516" si="55">+F510-E510</f>
        <v>293544</v>
      </c>
      <c r="E510" s="676">
        <v>97848</v>
      </c>
      <c r="F510" s="676">
        <v>391392</v>
      </c>
    </row>
    <row r="511" spans="1:6" ht="15">
      <c r="A511" s="825"/>
      <c r="B511" s="827">
        <v>44682</v>
      </c>
      <c r="C511" s="828"/>
      <c r="D511" s="676">
        <f t="shared" si="55"/>
        <v>391243</v>
      </c>
      <c r="E511" s="676">
        <v>130415</v>
      </c>
      <c r="F511" s="676">
        <v>521658</v>
      </c>
    </row>
    <row r="512" spans="1:6" ht="15">
      <c r="A512" s="825"/>
      <c r="B512" s="827">
        <v>44713</v>
      </c>
      <c r="C512" s="828"/>
      <c r="D512" s="676">
        <f t="shared" si="55"/>
        <v>282089</v>
      </c>
      <c r="E512" s="676">
        <v>94030</v>
      </c>
      <c r="F512" s="676">
        <v>376119</v>
      </c>
    </row>
    <row r="513" spans="1:6" ht="15">
      <c r="A513" s="825"/>
      <c r="B513" s="827">
        <v>44743</v>
      </c>
      <c r="C513" s="828"/>
      <c r="D513" s="676">
        <f t="shared" si="55"/>
        <v>382070</v>
      </c>
      <c r="E513" s="676">
        <v>127357</v>
      </c>
      <c r="F513" s="676">
        <v>509427</v>
      </c>
    </row>
    <row r="514" spans="1:6" ht="15">
      <c r="A514" s="825"/>
      <c r="B514" s="827">
        <v>44774</v>
      </c>
      <c r="C514" s="828"/>
      <c r="D514" s="676">
        <f t="shared" si="55"/>
        <v>433012</v>
      </c>
      <c r="E514" s="676">
        <v>144338</v>
      </c>
      <c r="F514" s="676">
        <v>577350</v>
      </c>
    </row>
    <row r="515" spans="1:6" ht="15">
      <c r="A515" s="825"/>
      <c r="B515" s="827">
        <v>44805</v>
      </c>
      <c r="C515" s="828"/>
      <c r="D515" s="676">
        <f t="shared" si="55"/>
        <v>367645</v>
      </c>
      <c r="E515" s="676">
        <v>122549</v>
      </c>
      <c r="F515" s="676">
        <v>490194</v>
      </c>
    </row>
    <row r="516" spans="1:6" ht="15">
      <c r="A516" s="825"/>
      <c r="B516" s="827">
        <v>44835</v>
      </c>
      <c r="C516" s="828"/>
      <c r="D516" s="676">
        <f t="shared" si="55"/>
        <v>355030</v>
      </c>
      <c r="E516" s="676">
        <v>118343</v>
      </c>
      <c r="F516" s="676">
        <v>473373</v>
      </c>
    </row>
    <row r="517" spans="1:6" ht="15">
      <c r="A517" s="825"/>
      <c r="B517" s="824" t="s">
        <v>457</v>
      </c>
      <c r="C517" s="823"/>
      <c r="D517" s="801">
        <f>SUM(D510:D516)</f>
        <v>2504633</v>
      </c>
      <c r="E517" s="801">
        <f>SUM(E510:E516)</f>
        <v>834880</v>
      </c>
      <c r="F517" s="801">
        <f>SUM(F510:F516)</f>
        <v>3339513</v>
      </c>
    </row>
    <row r="518" spans="1:6" ht="15">
      <c r="A518" s="832">
        <f>+A509+1</f>
        <v>58</v>
      </c>
      <c r="B518" s="831" t="s">
        <v>2195</v>
      </c>
      <c r="C518" s="830" t="s">
        <v>119</v>
      </c>
      <c r="D518" s="801"/>
      <c r="E518" s="801"/>
      <c r="F518" s="801"/>
    </row>
    <row r="519" spans="1:6" ht="15">
      <c r="A519" s="825"/>
      <c r="B519" s="827">
        <v>44652</v>
      </c>
      <c r="C519" s="828"/>
      <c r="D519" s="676"/>
      <c r="E519" s="676"/>
      <c r="F519" s="676"/>
    </row>
    <row r="520" spans="1:6" ht="15">
      <c r="A520" s="825"/>
      <c r="B520" s="827">
        <v>44682</v>
      </c>
      <c r="C520" s="828"/>
      <c r="D520" s="676"/>
      <c r="E520" s="676"/>
      <c r="F520" s="676"/>
    </row>
    <row r="521" spans="1:6" ht="15">
      <c r="A521" s="825"/>
      <c r="B521" s="827">
        <v>44713</v>
      </c>
      <c r="C521" s="828"/>
      <c r="D521" s="676">
        <f>+F521-E521</f>
        <v>281700</v>
      </c>
      <c r="E521" s="676">
        <v>137340</v>
      </c>
      <c r="F521" s="676">
        <v>419040</v>
      </c>
    </row>
    <row r="522" spans="1:6" ht="15">
      <c r="A522" s="825"/>
      <c r="B522" s="827">
        <v>44743</v>
      </c>
      <c r="C522" s="828"/>
      <c r="D522" s="676">
        <f>+F522-E522</f>
        <v>1085220</v>
      </c>
      <c r="E522" s="676">
        <v>528060</v>
      </c>
      <c r="F522" s="676">
        <v>1613280</v>
      </c>
    </row>
    <row r="523" spans="1:6" ht="15">
      <c r="A523" s="825"/>
      <c r="B523" s="827">
        <v>44774</v>
      </c>
      <c r="C523" s="828"/>
      <c r="D523" s="676">
        <f>+F523-E523</f>
        <v>299280</v>
      </c>
      <c r="E523" s="676">
        <v>147420</v>
      </c>
      <c r="F523" s="676">
        <v>446700</v>
      </c>
    </row>
    <row r="524" spans="1:6" ht="15">
      <c r="A524" s="825"/>
      <c r="B524" s="827">
        <v>44805</v>
      </c>
      <c r="C524" s="828"/>
      <c r="D524" s="676">
        <f>+F524-E524</f>
        <v>343440</v>
      </c>
      <c r="E524" s="676">
        <v>161160</v>
      </c>
      <c r="F524" s="676">
        <v>504600</v>
      </c>
    </row>
    <row r="525" spans="1:6" ht="15">
      <c r="A525" s="825"/>
      <c r="B525" s="827">
        <v>44835</v>
      </c>
      <c r="C525" s="828"/>
      <c r="D525" s="676">
        <f>+F525-E525</f>
        <v>1031520</v>
      </c>
      <c r="E525" s="676">
        <v>520980</v>
      </c>
      <c r="F525" s="676">
        <v>1552500</v>
      </c>
    </row>
    <row r="526" spans="1:6" ht="15">
      <c r="A526" s="825"/>
      <c r="B526" s="824" t="s">
        <v>457</v>
      </c>
      <c r="C526" s="823"/>
      <c r="D526" s="801">
        <f>SUM(D519:D525)</f>
        <v>3041160</v>
      </c>
      <c r="E526" s="801">
        <f>SUM(E519:E525)</f>
        <v>1494960</v>
      </c>
      <c r="F526" s="801">
        <f>SUM(F519:F525)</f>
        <v>4536120</v>
      </c>
    </row>
    <row r="527" spans="1:6" ht="15">
      <c r="A527" s="832">
        <f>+A518+1</f>
        <v>59</v>
      </c>
      <c r="B527" s="831" t="s">
        <v>2205</v>
      </c>
      <c r="C527" s="830" t="s">
        <v>55</v>
      </c>
      <c r="D527" s="801"/>
      <c r="E527" s="801"/>
      <c r="F527" s="801"/>
    </row>
    <row r="528" spans="1:6" ht="15">
      <c r="A528" s="825"/>
      <c r="B528" s="827">
        <v>44652</v>
      </c>
      <c r="C528" s="828"/>
      <c r="D528" s="676">
        <f t="shared" ref="D528:D534" si="56">+F528-E528</f>
        <v>242670</v>
      </c>
      <c r="E528" s="676">
        <v>82500</v>
      </c>
      <c r="F528" s="676">
        <v>325170</v>
      </c>
    </row>
    <row r="529" spans="1:6" ht="15">
      <c r="A529" s="825"/>
      <c r="B529" s="827">
        <v>44682</v>
      </c>
      <c r="C529" s="828"/>
      <c r="D529" s="676">
        <f t="shared" si="56"/>
        <v>202260</v>
      </c>
      <c r="E529" s="676">
        <v>65925</v>
      </c>
      <c r="F529" s="676">
        <v>268185</v>
      </c>
    </row>
    <row r="530" spans="1:6" ht="15">
      <c r="A530" s="825"/>
      <c r="B530" s="827">
        <v>44713</v>
      </c>
      <c r="C530" s="828"/>
      <c r="D530" s="676">
        <f t="shared" si="56"/>
        <v>261060</v>
      </c>
      <c r="E530" s="676">
        <v>84060</v>
      </c>
      <c r="F530" s="676">
        <v>345120</v>
      </c>
    </row>
    <row r="531" spans="1:6" ht="15">
      <c r="A531" s="825"/>
      <c r="B531" s="827">
        <v>44743</v>
      </c>
      <c r="C531" s="828"/>
      <c r="D531" s="676">
        <f t="shared" si="56"/>
        <v>478125</v>
      </c>
      <c r="E531" s="676">
        <v>170535</v>
      </c>
      <c r="F531" s="676">
        <v>648660</v>
      </c>
    </row>
    <row r="532" spans="1:6" ht="15">
      <c r="A532" s="825"/>
      <c r="B532" s="827">
        <v>44774</v>
      </c>
      <c r="C532" s="828"/>
      <c r="D532" s="676">
        <f t="shared" si="56"/>
        <v>589155</v>
      </c>
      <c r="E532" s="676">
        <v>201780</v>
      </c>
      <c r="F532" s="676">
        <v>790935</v>
      </c>
    </row>
    <row r="533" spans="1:6" ht="15">
      <c r="A533" s="825"/>
      <c r="B533" s="827">
        <v>44805</v>
      </c>
      <c r="C533" s="828"/>
      <c r="D533" s="676">
        <f t="shared" si="56"/>
        <v>478260</v>
      </c>
      <c r="E533" s="676">
        <v>178995</v>
      </c>
      <c r="F533" s="676">
        <v>657255</v>
      </c>
    </row>
    <row r="534" spans="1:6" ht="15">
      <c r="A534" s="825"/>
      <c r="B534" s="827">
        <v>44835</v>
      </c>
      <c r="C534" s="828"/>
      <c r="D534" s="676">
        <f t="shared" si="56"/>
        <v>359400</v>
      </c>
      <c r="E534" s="676">
        <v>125265</v>
      </c>
      <c r="F534" s="676">
        <v>484665</v>
      </c>
    </row>
    <row r="535" spans="1:6" ht="15">
      <c r="A535" s="825"/>
      <c r="B535" s="824" t="s">
        <v>457</v>
      </c>
      <c r="C535" s="823"/>
      <c r="D535" s="801">
        <f>SUM(D528:D534)</f>
        <v>2610930</v>
      </c>
      <c r="E535" s="801">
        <f>SUM(E528:E534)</f>
        <v>909060</v>
      </c>
      <c r="F535" s="801">
        <f>SUM(F528:F534)</f>
        <v>3519990</v>
      </c>
    </row>
    <row r="536" spans="1:6" ht="15">
      <c r="A536" s="832">
        <f>+A527+1</f>
        <v>60</v>
      </c>
      <c r="B536" s="831" t="s">
        <v>2194</v>
      </c>
      <c r="C536" s="830" t="s">
        <v>119</v>
      </c>
      <c r="D536" s="801"/>
      <c r="E536" s="801"/>
      <c r="F536" s="801"/>
    </row>
    <row r="537" spans="1:6" ht="15">
      <c r="A537" s="825"/>
      <c r="B537" s="827">
        <v>44652</v>
      </c>
      <c r="C537" s="828"/>
      <c r="D537" s="676">
        <f t="shared" ref="D537:D543" si="57">+F537-E537</f>
        <v>945600</v>
      </c>
      <c r="E537" s="676">
        <v>478500</v>
      </c>
      <c r="F537" s="676">
        <v>1424100</v>
      </c>
    </row>
    <row r="538" spans="1:6" ht="15">
      <c r="A538" s="825"/>
      <c r="B538" s="827">
        <v>44682</v>
      </c>
      <c r="C538" s="828"/>
      <c r="D538" s="676">
        <f t="shared" si="57"/>
        <v>497100</v>
      </c>
      <c r="E538" s="676">
        <v>270900</v>
      </c>
      <c r="F538" s="676">
        <v>768000</v>
      </c>
    </row>
    <row r="539" spans="1:6" ht="15">
      <c r="A539" s="825"/>
      <c r="B539" s="827">
        <v>44713</v>
      </c>
      <c r="C539" s="828"/>
      <c r="D539" s="676">
        <f t="shared" si="57"/>
        <v>381000</v>
      </c>
      <c r="E539" s="676">
        <v>260700</v>
      </c>
      <c r="F539" s="676">
        <v>641700</v>
      </c>
    </row>
    <row r="540" spans="1:6" ht="15">
      <c r="A540" s="825"/>
      <c r="B540" s="827">
        <v>44743</v>
      </c>
      <c r="C540" s="828"/>
      <c r="D540" s="676">
        <f t="shared" si="57"/>
        <v>575100</v>
      </c>
      <c r="E540" s="676">
        <v>261300</v>
      </c>
      <c r="F540" s="676">
        <v>836400</v>
      </c>
    </row>
    <row r="541" spans="1:6" ht="15">
      <c r="A541" s="825"/>
      <c r="B541" s="827">
        <v>44774</v>
      </c>
      <c r="C541" s="828"/>
      <c r="D541" s="676">
        <f t="shared" si="57"/>
        <v>438900</v>
      </c>
      <c r="E541" s="676">
        <v>231000</v>
      </c>
      <c r="F541" s="676">
        <v>669900</v>
      </c>
    </row>
    <row r="542" spans="1:6" ht="15">
      <c r="A542" s="825"/>
      <c r="B542" s="827">
        <v>44805</v>
      </c>
      <c r="C542" s="828"/>
      <c r="D542" s="676">
        <f t="shared" si="57"/>
        <v>9000</v>
      </c>
      <c r="E542" s="676">
        <v>13800</v>
      </c>
      <c r="F542" s="676">
        <v>22800</v>
      </c>
    </row>
    <row r="543" spans="1:6" ht="15">
      <c r="A543" s="825"/>
      <c r="B543" s="827">
        <v>44835</v>
      </c>
      <c r="C543" s="828"/>
      <c r="D543" s="676">
        <f t="shared" si="57"/>
        <v>34200</v>
      </c>
      <c r="E543" s="676">
        <v>25800</v>
      </c>
      <c r="F543" s="676">
        <v>60000</v>
      </c>
    </row>
    <row r="544" spans="1:6" ht="15">
      <c r="A544" s="825"/>
      <c r="B544" s="824" t="s">
        <v>457</v>
      </c>
      <c r="C544" s="823"/>
      <c r="D544" s="801">
        <f>SUM(D537:D543)</f>
        <v>2880900</v>
      </c>
      <c r="E544" s="801">
        <f>SUM(E537:E543)</f>
        <v>1542000</v>
      </c>
      <c r="F544" s="801">
        <f>SUM(F537:F543)</f>
        <v>4422900</v>
      </c>
    </row>
    <row r="545" spans="1:6" ht="15">
      <c r="A545" s="832">
        <f>+A536+1</f>
        <v>61</v>
      </c>
      <c r="B545" s="831" t="s">
        <v>2196</v>
      </c>
      <c r="C545" s="830" t="s">
        <v>119</v>
      </c>
      <c r="D545" s="801"/>
      <c r="E545" s="801"/>
      <c r="F545" s="801"/>
    </row>
    <row r="546" spans="1:6" ht="15">
      <c r="A546" s="825"/>
      <c r="B546" s="827">
        <v>44652</v>
      </c>
      <c r="C546" s="828"/>
      <c r="D546" s="676"/>
      <c r="E546" s="676"/>
      <c r="F546" s="676"/>
    </row>
    <row r="547" spans="1:6" ht="15">
      <c r="A547" s="825"/>
      <c r="B547" s="827">
        <v>44682</v>
      </c>
      <c r="C547" s="828"/>
      <c r="D547" s="676"/>
      <c r="E547" s="676"/>
      <c r="F547" s="676"/>
    </row>
    <row r="548" spans="1:6" ht="15">
      <c r="A548" s="825"/>
      <c r="B548" s="827">
        <v>44713</v>
      </c>
      <c r="C548" s="828"/>
      <c r="D548" s="676"/>
      <c r="E548" s="676"/>
      <c r="F548" s="676"/>
    </row>
    <row r="549" spans="1:6" ht="15">
      <c r="A549" s="825"/>
      <c r="B549" s="827">
        <v>44743</v>
      </c>
      <c r="C549" s="828"/>
      <c r="D549" s="676"/>
      <c r="E549" s="676"/>
      <c r="F549" s="676"/>
    </row>
    <row r="550" spans="1:6" ht="15">
      <c r="A550" s="825"/>
      <c r="B550" s="827">
        <v>44774</v>
      </c>
      <c r="C550" s="828"/>
      <c r="D550" s="676"/>
      <c r="E550" s="676"/>
      <c r="F550" s="676"/>
    </row>
    <row r="551" spans="1:6" ht="15">
      <c r="A551" s="825"/>
      <c r="B551" s="827">
        <v>44805</v>
      </c>
      <c r="C551" s="828"/>
      <c r="D551" s="676">
        <f>+F551-E551</f>
        <v>470400</v>
      </c>
      <c r="E551" s="676">
        <v>233100</v>
      </c>
      <c r="F551" s="676">
        <v>703500</v>
      </c>
    </row>
    <row r="552" spans="1:6" ht="15">
      <c r="A552" s="825"/>
      <c r="B552" s="827">
        <v>44835</v>
      </c>
      <c r="C552" s="828"/>
      <c r="D552" s="676">
        <f>+F552-E552</f>
        <v>3742200</v>
      </c>
      <c r="E552" s="676">
        <v>1829700</v>
      </c>
      <c r="F552" s="676">
        <v>5571900</v>
      </c>
    </row>
    <row r="553" spans="1:6" ht="15">
      <c r="A553" s="825"/>
      <c r="B553" s="824" t="s">
        <v>457</v>
      </c>
      <c r="C553" s="823"/>
      <c r="D553" s="801">
        <f>SUM(D546:D552)</f>
        <v>4212600</v>
      </c>
      <c r="E553" s="801">
        <f>SUM(E546:E552)</f>
        <v>2062800</v>
      </c>
      <c r="F553" s="801">
        <f>SUM(F546:F552)</f>
        <v>6275400</v>
      </c>
    </row>
    <row r="554" spans="1:6" ht="15">
      <c r="A554" s="832">
        <f>+A545+1</f>
        <v>62</v>
      </c>
      <c r="B554" s="831" t="s">
        <v>2215</v>
      </c>
      <c r="C554" s="830" t="s">
        <v>55</v>
      </c>
      <c r="D554" s="801"/>
      <c r="E554" s="801"/>
      <c r="F554" s="801"/>
    </row>
    <row r="555" spans="1:6" ht="15">
      <c r="A555" s="825"/>
      <c r="B555" s="827">
        <v>44652</v>
      </c>
      <c r="C555" s="828"/>
      <c r="D555" s="676">
        <f t="shared" ref="D555:D560" si="58">+F555-E555</f>
        <v>196821</v>
      </c>
      <c r="E555" s="676">
        <v>82170</v>
      </c>
      <c r="F555" s="676">
        <v>278991</v>
      </c>
    </row>
    <row r="556" spans="1:6" ht="15">
      <c r="A556" s="825"/>
      <c r="B556" s="827">
        <v>44682</v>
      </c>
      <c r="C556" s="828"/>
      <c r="D556" s="676">
        <f t="shared" si="58"/>
        <v>274980</v>
      </c>
      <c r="E556" s="676">
        <v>114600</v>
      </c>
      <c r="F556" s="676">
        <v>389580</v>
      </c>
    </row>
    <row r="557" spans="1:6" ht="15">
      <c r="A557" s="825"/>
      <c r="B557" s="827">
        <v>44713</v>
      </c>
      <c r="C557" s="828"/>
      <c r="D557" s="676">
        <f t="shared" si="58"/>
        <v>210150</v>
      </c>
      <c r="E557" s="676">
        <v>91260</v>
      </c>
      <c r="F557" s="676">
        <v>301410</v>
      </c>
    </row>
    <row r="558" spans="1:6" ht="15">
      <c r="A558" s="825"/>
      <c r="B558" s="827">
        <v>44743</v>
      </c>
      <c r="C558" s="828"/>
      <c r="D558" s="676">
        <f t="shared" si="58"/>
        <v>290010</v>
      </c>
      <c r="E558" s="676">
        <v>112080</v>
      </c>
      <c r="F558" s="676">
        <v>402090</v>
      </c>
    </row>
    <row r="559" spans="1:6" ht="15">
      <c r="A559" s="825"/>
      <c r="B559" s="827">
        <v>44774</v>
      </c>
      <c r="C559" s="828"/>
      <c r="D559" s="676">
        <f t="shared" si="58"/>
        <v>329220</v>
      </c>
      <c r="E559" s="676">
        <v>149640</v>
      </c>
      <c r="F559" s="676">
        <v>478860</v>
      </c>
    </row>
    <row r="560" spans="1:6" ht="15">
      <c r="A560" s="825"/>
      <c r="B560" s="827">
        <v>44805</v>
      </c>
      <c r="C560" s="828"/>
      <c r="D560" s="676">
        <f t="shared" si="58"/>
        <v>433710</v>
      </c>
      <c r="E560" s="676">
        <v>197010</v>
      </c>
      <c r="F560" s="676">
        <v>630720</v>
      </c>
    </row>
    <row r="561" spans="1:6" ht="15">
      <c r="A561" s="825"/>
      <c r="B561" s="827">
        <v>44835</v>
      </c>
      <c r="C561" s="828"/>
      <c r="D561" s="676"/>
      <c r="E561" s="676"/>
      <c r="F561" s="676"/>
    </row>
    <row r="562" spans="1:6" ht="15">
      <c r="A562" s="825"/>
      <c r="B562" s="824" t="s">
        <v>457</v>
      </c>
      <c r="C562" s="823"/>
      <c r="D562" s="801">
        <f>SUM(D555:D561)</f>
        <v>1734891</v>
      </c>
      <c r="E562" s="801">
        <f>SUM(E555:E561)</f>
        <v>746760</v>
      </c>
      <c r="F562" s="801">
        <f>SUM(F555:F561)</f>
        <v>2481651</v>
      </c>
    </row>
    <row r="563" spans="1:6" ht="15">
      <c r="A563" s="832">
        <f>+A554+1</f>
        <v>63</v>
      </c>
      <c r="B563" s="831" t="s">
        <v>782</v>
      </c>
      <c r="C563" s="830" t="s">
        <v>119</v>
      </c>
      <c r="D563" s="801"/>
      <c r="E563" s="801"/>
      <c r="F563" s="801"/>
    </row>
    <row r="564" spans="1:6" ht="15">
      <c r="A564" s="825"/>
      <c r="B564" s="827">
        <v>44652</v>
      </c>
      <c r="C564" s="828"/>
      <c r="D564" s="676">
        <f t="shared" ref="D564:D570" si="59">+F564-E564</f>
        <v>4369900</v>
      </c>
      <c r="E564" s="676">
        <v>2213800</v>
      </c>
      <c r="F564" s="676">
        <v>6583700</v>
      </c>
    </row>
    <row r="565" spans="1:6" ht="15">
      <c r="A565" s="825"/>
      <c r="B565" s="827">
        <v>44682</v>
      </c>
      <c r="C565" s="828"/>
      <c r="D565" s="676">
        <f t="shared" si="59"/>
        <v>4557700</v>
      </c>
      <c r="E565" s="676">
        <v>2297700</v>
      </c>
      <c r="F565" s="676">
        <v>6855400</v>
      </c>
    </row>
    <row r="566" spans="1:6" ht="15">
      <c r="A566" s="825"/>
      <c r="B566" s="827">
        <v>44713</v>
      </c>
      <c r="C566" s="828"/>
      <c r="D566" s="676">
        <f t="shared" si="59"/>
        <v>4210000</v>
      </c>
      <c r="E566" s="676">
        <v>2110500</v>
      </c>
      <c r="F566" s="676">
        <v>6320500</v>
      </c>
    </row>
    <row r="567" spans="1:6" ht="15">
      <c r="A567" s="825"/>
      <c r="B567" s="827">
        <v>44743</v>
      </c>
      <c r="C567" s="828"/>
      <c r="D567" s="676">
        <f t="shared" si="59"/>
        <v>4592700</v>
      </c>
      <c r="E567" s="676">
        <v>2287900</v>
      </c>
      <c r="F567" s="676">
        <v>6880600</v>
      </c>
    </row>
    <row r="568" spans="1:6" ht="15">
      <c r="A568" s="825"/>
      <c r="B568" s="827">
        <v>44774</v>
      </c>
      <c r="C568" s="828"/>
      <c r="D568" s="676">
        <f t="shared" si="59"/>
        <v>4402300</v>
      </c>
      <c r="E568" s="676">
        <v>2264100</v>
      </c>
      <c r="F568" s="676">
        <v>6666400</v>
      </c>
    </row>
    <row r="569" spans="1:6" ht="15">
      <c r="A569" s="825"/>
      <c r="B569" s="827">
        <v>44805</v>
      </c>
      <c r="C569" s="828"/>
      <c r="D569" s="676">
        <f t="shared" si="59"/>
        <v>4299700</v>
      </c>
      <c r="E569" s="676">
        <v>2158400</v>
      </c>
      <c r="F569" s="676">
        <v>6458100</v>
      </c>
    </row>
    <row r="570" spans="1:6" ht="15">
      <c r="A570" s="825"/>
      <c r="B570" s="827">
        <v>44835</v>
      </c>
      <c r="C570" s="828"/>
      <c r="D570" s="676">
        <f t="shared" si="59"/>
        <v>4078700</v>
      </c>
      <c r="E570" s="676">
        <v>2073900</v>
      </c>
      <c r="F570" s="676">
        <v>6152600</v>
      </c>
    </row>
    <row r="571" spans="1:6" ht="15">
      <c r="A571" s="825"/>
      <c r="B571" s="824" t="s">
        <v>457</v>
      </c>
      <c r="C571" s="823"/>
      <c r="D571" s="801">
        <f>SUM(D564:D570)</f>
        <v>30511000</v>
      </c>
      <c r="E571" s="801">
        <f>SUM(E564:E570)</f>
        <v>15406300</v>
      </c>
      <c r="F571" s="801">
        <f>SUM(F564:F570)</f>
        <v>45917300</v>
      </c>
    </row>
    <row r="572" spans="1:6" ht="15">
      <c r="A572" s="832">
        <f>+A563+1</f>
        <v>64</v>
      </c>
      <c r="B572" s="831" t="s">
        <v>381</v>
      </c>
      <c r="C572" s="830" t="s">
        <v>55</v>
      </c>
      <c r="D572" s="801"/>
      <c r="E572" s="801"/>
      <c r="F572" s="801"/>
    </row>
    <row r="573" spans="1:6" ht="15">
      <c r="A573" s="825"/>
      <c r="B573" s="827">
        <v>44652</v>
      </c>
      <c r="C573" s="828"/>
      <c r="D573" s="676"/>
      <c r="E573" s="676"/>
      <c r="F573" s="676"/>
    </row>
    <row r="574" spans="1:6" ht="15">
      <c r="A574" s="825"/>
      <c r="B574" s="827">
        <v>44682</v>
      </c>
      <c r="C574" s="828"/>
      <c r="D574" s="676">
        <f>+F574-E574</f>
        <v>120</v>
      </c>
      <c r="E574" s="676">
        <v>0</v>
      </c>
      <c r="F574" s="676">
        <v>120</v>
      </c>
    </row>
    <row r="575" spans="1:6" ht="15">
      <c r="A575" s="825"/>
      <c r="B575" s="827">
        <v>44713</v>
      </c>
      <c r="C575" s="828"/>
      <c r="D575" s="676">
        <f>+F575-E575</f>
        <v>480</v>
      </c>
      <c r="E575" s="676">
        <v>0</v>
      </c>
      <c r="F575" s="676">
        <v>480</v>
      </c>
    </row>
    <row r="576" spans="1:6" ht="15">
      <c r="A576" s="825"/>
      <c r="B576" s="827">
        <v>44743</v>
      </c>
      <c r="C576" s="828"/>
      <c r="D576" s="676"/>
      <c r="E576" s="676"/>
      <c r="F576" s="676"/>
    </row>
    <row r="577" spans="1:6" ht="15">
      <c r="A577" s="825"/>
      <c r="B577" s="827">
        <v>44774</v>
      </c>
      <c r="C577" s="828"/>
      <c r="D577" s="676"/>
      <c r="E577" s="676"/>
      <c r="F577" s="676"/>
    </row>
    <row r="578" spans="1:6" ht="15">
      <c r="A578" s="825"/>
      <c r="B578" s="827">
        <v>44805</v>
      </c>
      <c r="C578" s="828"/>
      <c r="D578" s="676"/>
      <c r="E578" s="676"/>
      <c r="F578" s="676"/>
    </row>
    <row r="579" spans="1:6" ht="15">
      <c r="A579" s="825"/>
      <c r="B579" s="827">
        <v>44835</v>
      </c>
      <c r="C579" s="828"/>
      <c r="D579" s="676"/>
      <c r="E579" s="676"/>
      <c r="F579" s="676"/>
    </row>
    <row r="580" spans="1:6" ht="15">
      <c r="A580" s="825"/>
      <c r="B580" s="824" t="s">
        <v>457</v>
      </c>
      <c r="C580" s="823"/>
      <c r="D580" s="801">
        <f>SUM(D573:D579)</f>
        <v>600</v>
      </c>
      <c r="E580" s="801">
        <f>SUM(E573:E579)</f>
        <v>0</v>
      </c>
      <c r="F580" s="801">
        <f>SUM(F573:F579)</f>
        <v>600</v>
      </c>
    </row>
    <row r="581" spans="1:6" ht="15">
      <c r="A581" s="832">
        <f>+A572+1</f>
        <v>65</v>
      </c>
      <c r="B581" s="831" t="s">
        <v>1623</v>
      </c>
      <c r="C581" s="830" t="s">
        <v>55</v>
      </c>
      <c r="D581" s="801"/>
      <c r="E581" s="801"/>
      <c r="F581" s="801"/>
    </row>
    <row r="582" spans="1:6" ht="15">
      <c r="A582" s="825"/>
      <c r="B582" s="827">
        <v>44652</v>
      </c>
      <c r="C582" s="828"/>
      <c r="D582" s="676">
        <f t="shared" ref="D582:D588" si="60">+F582-E582</f>
        <v>120350</v>
      </c>
      <c r="E582" s="676">
        <v>64550</v>
      </c>
      <c r="F582" s="676">
        <v>184900</v>
      </c>
    </row>
    <row r="583" spans="1:6" ht="15">
      <c r="A583" s="825"/>
      <c r="B583" s="827">
        <v>44682</v>
      </c>
      <c r="C583" s="828"/>
      <c r="D583" s="676">
        <f t="shared" si="60"/>
        <v>126100</v>
      </c>
      <c r="E583" s="676">
        <v>53250</v>
      </c>
      <c r="F583" s="676">
        <v>179350</v>
      </c>
    </row>
    <row r="584" spans="1:6" ht="15">
      <c r="A584" s="825"/>
      <c r="B584" s="827">
        <v>44713</v>
      </c>
      <c r="C584" s="828"/>
      <c r="D584" s="676">
        <f t="shared" si="60"/>
        <v>226100</v>
      </c>
      <c r="E584" s="676">
        <v>128200</v>
      </c>
      <c r="F584" s="676">
        <v>354300</v>
      </c>
    </row>
    <row r="585" spans="1:6" ht="15">
      <c r="A585" s="825"/>
      <c r="B585" s="827">
        <v>44743</v>
      </c>
      <c r="C585" s="828"/>
      <c r="D585" s="676">
        <f t="shared" si="60"/>
        <v>266700</v>
      </c>
      <c r="E585" s="676">
        <v>144600</v>
      </c>
      <c r="F585" s="676">
        <v>411300</v>
      </c>
    </row>
    <row r="586" spans="1:6" ht="15">
      <c r="A586" s="825"/>
      <c r="B586" s="827">
        <v>44774</v>
      </c>
      <c r="C586" s="828"/>
      <c r="D586" s="676">
        <f t="shared" si="60"/>
        <v>292750</v>
      </c>
      <c r="E586" s="676">
        <v>151300</v>
      </c>
      <c r="F586" s="676">
        <v>444050</v>
      </c>
    </row>
    <row r="587" spans="1:6" ht="15">
      <c r="A587" s="825"/>
      <c r="B587" s="827">
        <v>44805</v>
      </c>
      <c r="C587" s="828"/>
      <c r="D587" s="676">
        <f t="shared" si="60"/>
        <v>226900</v>
      </c>
      <c r="E587" s="676">
        <v>120200</v>
      </c>
      <c r="F587" s="676">
        <v>347100</v>
      </c>
    </row>
    <row r="588" spans="1:6" ht="15">
      <c r="A588" s="825"/>
      <c r="B588" s="827">
        <v>44835</v>
      </c>
      <c r="C588" s="828"/>
      <c r="D588" s="676">
        <f t="shared" si="60"/>
        <v>173100</v>
      </c>
      <c r="E588" s="676">
        <v>92400</v>
      </c>
      <c r="F588" s="676">
        <v>265500</v>
      </c>
    </row>
    <row r="589" spans="1:6" ht="15">
      <c r="A589" s="825"/>
      <c r="B589" s="824" t="s">
        <v>457</v>
      </c>
      <c r="C589" s="823"/>
      <c r="D589" s="801">
        <f>SUM(D582:D588)</f>
        <v>1432000</v>
      </c>
      <c r="E589" s="801">
        <f>SUM(E582:E588)</f>
        <v>754500</v>
      </c>
      <c r="F589" s="801">
        <f>SUM(F582:F588)</f>
        <v>2186500</v>
      </c>
    </row>
    <row r="590" spans="1:6" ht="15">
      <c r="A590" s="832">
        <f>+A581+1</f>
        <v>66</v>
      </c>
      <c r="B590" s="831" t="s">
        <v>2016</v>
      </c>
      <c r="C590" s="830" t="s">
        <v>55</v>
      </c>
      <c r="D590" s="801"/>
      <c r="E590" s="801"/>
      <c r="F590" s="801"/>
    </row>
    <row r="591" spans="1:6" ht="15">
      <c r="A591" s="825"/>
      <c r="B591" s="827">
        <v>44652</v>
      </c>
      <c r="C591" s="828"/>
      <c r="D591" s="676">
        <f t="shared" ref="D591:D597" si="61">+F591-E591</f>
        <v>1467</v>
      </c>
      <c r="E591" s="676">
        <v>441</v>
      </c>
      <c r="F591" s="676">
        <v>1908</v>
      </c>
    </row>
    <row r="592" spans="1:6" ht="15">
      <c r="A592" s="825"/>
      <c r="B592" s="827">
        <v>44682</v>
      </c>
      <c r="C592" s="828"/>
      <c r="D592" s="676">
        <f t="shared" si="61"/>
        <v>1215</v>
      </c>
      <c r="E592" s="676">
        <v>414</v>
      </c>
      <c r="F592" s="676">
        <v>1629</v>
      </c>
    </row>
    <row r="593" spans="1:6" ht="15">
      <c r="A593" s="825"/>
      <c r="B593" s="827">
        <v>44713</v>
      </c>
      <c r="C593" s="828"/>
      <c r="D593" s="676">
        <f t="shared" si="61"/>
        <v>1431</v>
      </c>
      <c r="E593" s="676">
        <v>369</v>
      </c>
      <c r="F593" s="676">
        <v>1800</v>
      </c>
    </row>
    <row r="594" spans="1:6" ht="15">
      <c r="A594" s="825"/>
      <c r="B594" s="827">
        <v>44743</v>
      </c>
      <c r="C594" s="828"/>
      <c r="D594" s="676">
        <f t="shared" si="61"/>
        <v>1836</v>
      </c>
      <c r="E594" s="676">
        <v>504</v>
      </c>
      <c r="F594" s="676">
        <v>2340</v>
      </c>
    </row>
    <row r="595" spans="1:6" ht="15">
      <c r="A595" s="825"/>
      <c r="B595" s="827">
        <v>44774</v>
      </c>
      <c r="C595" s="828"/>
      <c r="D595" s="676">
        <f t="shared" si="61"/>
        <v>11088</v>
      </c>
      <c r="E595" s="676">
        <v>549</v>
      </c>
      <c r="F595" s="676">
        <v>11637</v>
      </c>
    </row>
    <row r="596" spans="1:6" ht="15">
      <c r="A596" s="825"/>
      <c r="B596" s="827">
        <v>44805</v>
      </c>
      <c r="C596" s="828"/>
      <c r="D596" s="676">
        <f t="shared" si="61"/>
        <v>1269</v>
      </c>
      <c r="E596" s="676">
        <v>441</v>
      </c>
      <c r="F596" s="676">
        <v>1710</v>
      </c>
    </row>
    <row r="597" spans="1:6" ht="15">
      <c r="A597" s="825"/>
      <c r="B597" s="827">
        <v>44835</v>
      </c>
      <c r="C597" s="828"/>
      <c r="D597" s="676">
        <f t="shared" si="61"/>
        <v>5274</v>
      </c>
      <c r="E597" s="676">
        <v>864</v>
      </c>
      <c r="F597" s="676">
        <v>6138</v>
      </c>
    </row>
    <row r="598" spans="1:6" ht="15">
      <c r="A598" s="825"/>
      <c r="B598" s="824" t="s">
        <v>457</v>
      </c>
      <c r="C598" s="823"/>
      <c r="D598" s="801">
        <f>SUM(D591:D597)</f>
        <v>23580</v>
      </c>
      <c r="E598" s="801">
        <f>SUM(E591:E597)</f>
        <v>3582</v>
      </c>
      <c r="F598" s="801">
        <f>SUM(F591:F597)</f>
        <v>27162</v>
      </c>
    </row>
    <row r="599" spans="1:6" ht="15">
      <c r="A599" s="832">
        <f>+A590+1</f>
        <v>67</v>
      </c>
      <c r="B599" s="831" t="s">
        <v>2212</v>
      </c>
      <c r="C599" s="830" t="s">
        <v>55</v>
      </c>
      <c r="D599" s="801"/>
      <c r="E599" s="801"/>
      <c r="F599" s="801"/>
    </row>
    <row r="600" spans="1:6" ht="15">
      <c r="A600" s="825"/>
      <c r="B600" s="827">
        <v>44652</v>
      </c>
      <c r="C600" s="828"/>
      <c r="D600" s="676">
        <f>+F600-E600</f>
        <v>630</v>
      </c>
      <c r="E600" s="676">
        <v>240</v>
      </c>
      <c r="F600" s="676">
        <v>870</v>
      </c>
    </row>
    <row r="601" spans="1:6" ht="15">
      <c r="A601" s="825"/>
      <c r="B601" s="827">
        <v>44682</v>
      </c>
      <c r="C601" s="828"/>
      <c r="D601" s="676"/>
      <c r="E601" s="676"/>
      <c r="F601" s="676"/>
    </row>
    <row r="602" spans="1:6" ht="15">
      <c r="A602" s="825"/>
      <c r="B602" s="827">
        <v>44713</v>
      </c>
      <c r="C602" s="828"/>
      <c r="D602" s="676"/>
      <c r="E602" s="676"/>
      <c r="F602" s="676"/>
    </row>
    <row r="603" spans="1:6" ht="15">
      <c r="A603" s="825"/>
      <c r="B603" s="827">
        <v>44743</v>
      </c>
      <c r="C603" s="828"/>
      <c r="D603" s="676">
        <f>+F603-E603</f>
        <v>1020</v>
      </c>
      <c r="E603" s="676">
        <v>210</v>
      </c>
      <c r="F603" s="676">
        <v>1230</v>
      </c>
    </row>
    <row r="604" spans="1:6" ht="15">
      <c r="A604" s="825"/>
      <c r="B604" s="827">
        <v>44774</v>
      </c>
      <c r="C604" s="828"/>
      <c r="D604" s="676">
        <f>+F604-E604</f>
        <v>6315</v>
      </c>
      <c r="E604" s="676">
        <v>9960</v>
      </c>
      <c r="F604" s="676">
        <v>16275</v>
      </c>
    </row>
    <row r="605" spans="1:6" ht="15">
      <c r="A605" s="825"/>
      <c r="B605" s="827">
        <v>44805</v>
      </c>
      <c r="C605" s="828"/>
      <c r="D605" s="676">
        <f>+F605-E605</f>
        <v>16125</v>
      </c>
      <c r="E605" s="676">
        <v>18480</v>
      </c>
      <c r="F605" s="676">
        <v>34605</v>
      </c>
    </row>
    <row r="606" spans="1:6" ht="15">
      <c r="A606" s="825"/>
      <c r="B606" s="827">
        <v>44835</v>
      </c>
      <c r="C606" s="828"/>
      <c r="D606" s="676">
        <f>+F606-E606</f>
        <v>6210</v>
      </c>
      <c r="E606" s="676">
        <v>7800</v>
      </c>
      <c r="F606" s="676">
        <v>14010</v>
      </c>
    </row>
    <row r="607" spans="1:6" ht="15">
      <c r="A607" s="825"/>
      <c r="B607" s="824" t="s">
        <v>457</v>
      </c>
      <c r="C607" s="823"/>
      <c r="D607" s="801">
        <f>SUM(D600:D606)</f>
        <v>30300</v>
      </c>
      <c r="E607" s="801">
        <f>SUM(E600:E606)</f>
        <v>36690</v>
      </c>
      <c r="F607" s="801">
        <f>SUM(F600:F606)</f>
        <v>66990</v>
      </c>
    </row>
    <row r="608" spans="1:6" ht="15">
      <c r="A608" s="832">
        <f>+A599+1</f>
        <v>68</v>
      </c>
      <c r="B608" s="831" t="s">
        <v>2209</v>
      </c>
      <c r="C608" s="830" t="s">
        <v>55</v>
      </c>
      <c r="D608" s="801"/>
      <c r="E608" s="801"/>
      <c r="F608" s="801"/>
    </row>
    <row r="609" spans="1:6" ht="15">
      <c r="A609" s="825"/>
      <c r="B609" s="827">
        <v>44652</v>
      </c>
      <c r="C609" s="828"/>
      <c r="D609" s="676"/>
      <c r="E609" s="676"/>
      <c r="F609" s="676"/>
    </row>
    <row r="610" spans="1:6" ht="15">
      <c r="A610" s="825"/>
      <c r="B610" s="827">
        <v>44682</v>
      </c>
      <c r="C610" s="828"/>
      <c r="D610" s="676">
        <f t="shared" ref="D610:D615" si="62">+F610-E610</f>
        <v>3600</v>
      </c>
      <c r="E610" s="676">
        <v>1200</v>
      </c>
      <c r="F610" s="676">
        <v>4800</v>
      </c>
    </row>
    <row r="611" spans="1:6" ht="15">
      <c r="A611" s="825"/>
      <c r="B611" s="827">
        <v>44713</v>
      </c>
      <c r="C611" s="828"/>
      <c r="D611" s="676">
        <f t="shared" si="62"/>
        <v>5340</v>
      </c>
      <c r="E611" s="676">
        <v>1650</v>
      </c>
      <c r="F611" s="676">
        <v>6990</v>
      </c>
    </row>
    <row r="612" spans="1:6" ht="15">
      <c r="A612" s="825"/>
      <c r="B612" s="827">
        <v>44743</v>
      </c>
      <c r="C612" s="828"/>
      <c r="D612" s="676">
        <f t="shared" si="62"/>
        <v>7860</v>
      </c>
      <c r="E612" s="676">
        <v>1950</v>
      </c>
      <c r="F612" s="676">
        <v>9810</v>
      </c>
    </row>
    <row r="613" spans="1:6" ht="15">
      <c r="A613" s="825"/>
      <c r="B613" s="827">
        <v>44774</v>
      </c>
      <c r="C613" s="828"/>
      <c r="D613" s="676">
        <f t="shared" si="62"/>
        <v>17820</v>
      </c>
      <c r="E613" s="676">
        <v>2160</v>
      </c>
      <c r="F613" s="676">
        <v>19980</v>
      </c>
    </row>
    <row r="614" spans="1:6" ht="15">
      <c r="A614" s="825"/>
      <c r="B614" s="827">
        <v>44805</v>
      </c>
      <c r="C614" s="828"/>
      <c r="D614" s="676">
        <f t="shared" si="62"/>
        <v>17940</v>
      </c>
      <c r="E614" s="676">
        <v>1650</v>
      </c>
      <c r="F614" s="676">
        <v>19590</v>
      </c>
    </row>
    <row r="615" spans="1:6" ht="15">
      <c r="A615" s="825"/>
      <c r="B615" s="827">
        <v>44835</v>
      </c>
      <c r="C615" s="828"/>
      <c r="D615" s="676">
        <f t="shared" si="62"/>
        <v>9540</v>
      </c>
      <c r="E615" s="676">
        <v>1650</v>
      </c>
      <c r="F615" s="676">
        <v>11190</v>
      </c>
    </row>
    <row r="616" spans="1:6" ht="15">
      <c r="A616" s="825"/>
      <c r="B616" s="824" t="s">
        <v>457</v>
      </c>
      <c r="C616" s="823"/>
      <c r="D616" s="801">
        <f>SUM(D609:D615)</f>
        <v>62100</v>
      </c>
      <c r="E616" s="801">
        <f>SUM(E609:E615)</f>
        <v>10260</v>
      </c>
      <c r="F616" s="801">
        <f>SUM(F609:F615)</f>
        <v>72360</v>
      </c>
    </row>
    <row r="617" spans="1:6" ht="15">
      <c r="A617" s="832">
        <f>+A608+1</f>
        <v>69</v>
      </c>
      <c r="B617" s="831" t="s">
        <v>2298</v>
      </c>
      <c r="C617" s="830" t="s">
        <v>55</v>
      </c>
      <c r="D617" s="801"/>
      <c r="E617" s="801"/>
      <c r="F617" s="801"/>
    </row>
    <row r="618" spans="1:6" ht="15">
      <c r="A618" s="825"/>
      <c r="B618" s="827">
        <v>44652</v>
      </c>
      <c r="C618" s="828"/>
      <c r="D618" s="676">
        <f t="shared" ref="D618:D624" si="63">+F618-E618</f>
        <v>82080</v>
      </c>
      <c r="E618" s="676">
        <v>36240</v>
      </c>
      <c r="F618" s="676">
        <v>118320</v>
      </c>
    </row>
    <row r="619" spans="1:6" ht="15">
      <c r="A619" s="825"/>
      <c r="B619" s="827">
        <v>44682</v>
      </c>
      <c r="C619" s="828"/>
      <c r="D619" s="676">
        <f t="shared" si="63"/>
        <v>89760</v>
      </c>
      <c r="E619" s="676">
        <v>40800</v>
      </c>
      <c r="F619" s="676">
        <v>130560</v>
      </c>
    </row>
    <row r="620" spans="1:6" ht="15">
      <c r="A620" s="825"/>
      <c r="B620" s="827">
        <v>44713</v>
      </c>
      <c r="C620" s="828"/>
      <c r="D620" s="676">
        <f t="shared" si="63"/>
        <v>100320</v>
      </c>
      <c r="E620" s="676">
        <v>42720</v>
      </c>
      <c r="F620" s="676">
        <v>143040</v>
      </c>
    </row>
    <row r="621" spans="1:6" ht="15">
      <c r="A621" s="825"/>
      <c r="B621" s="827">
        <v>44743</v>
      </c>
      <c r="C621" s="828"/>
      <c r="D621" s="676">
        <f t="shared" si="63"/>
        <v>112320</v>
      </c>
      <c r="E621" s="676">
        <v>43920</v>
      </c>
      <c r="F621" s="676">
        <v>156240</v>
      </c>
    </row>
    <row r="622" spans="1:6" ht="15">
      <c r="A622" s="825"/>
      <c r="B622" s="827">
        <v>44774</v>
      </c>
      <c r="C622" s="828"/>
      <c r="D622" s="676">
        <f t="shared" si="63"/>
        <v>114240</v>
      </c>
      <c r="E622" s="676">
        <v>42480</v>
      </c>
      <c r="F622" s="676">
        <v>156720</v>
      </c>
    </row>
    <row r="623" spans="1:6" ht="15">
      <c r="A623" s="825"/>
      <c r="B623" s="827">
        <v>44805</v>
      </c>
      <c r="C623" s="828"/>
      <c r="D623" s="676">
        <f t="shared" si="63"/>
        <v>179280</v>
      </c>
      <c r="E623" s="676">
        <v>78600</v>
      </c>
      <c r="F623" s="676">
        <v>257880</v>
      </c>
    </row>
    <row r="624" spans="1:6" ht="15">
      <c r="A624" s="825"/>
      <c r="B624" s="827">
        <v>44835</v>
      </c>
      <c r="C624" s="828"/>
      <c r="D624" s="676">
        <f t="shared" si="63"/>
        <v>330000</v>
      </c>
      <c r="E624" s="676">
        <v>151680</v>
      </c>
      <c r="F624" s="676">
        <v>481680</v>
      </c>
    </row>
    <row r="625" spans="1:6" ht="15">
      <c r="A625" s="825"/>
      <c r="B625" s="824" t="s">
        <v>457</v>
      </c>
      <c r="C625" s="823"/>
      <c r="D625" s="801">
        <f>SUM(D618:D624)</f>
        <v>1008000</v>
      </c>
      <c r="E625" s="801">
        <f>SUM(E618:E624)</f>
        <v>436440</v>
      </c>
      <c r="F625" s="801">
        <f>SUM(F618:F624)</f>
        <v>1444440</v>
      </c>
    </row>
    <row r="626" spans="1:6" ht="15">
      <c r="A626" s="832">
        <f>+A617+1</f>
        <v>70</v>
      </c>
      <c r="B626" s="831" t="s">
        <v>2025</v>
      </c>
      <c r="C626" s="830" t="s">
        <v>55</v>
      </c>
      <c r="D626" s="801"/>
      <c r="E626" s="801"/>
      <c r="F626" s="801"/>
    </row>
    <row r="627" spans="1:6" ht="15">
      <c r="A627" s="825"/>
      <c r="B627" s="827">
        <v>44652</v>
      </c>
      <c r="C627" s="828"/>
      <c r="D627" s="676">
        <f t="shared" ref="D627:D633" si="64">+F627-E627</f>
        <v>67884</v>
      </c>
      <c r="E627" s="676">
        <v>37182</v>
      </c>
      <c r="F627" s="676">
        <v>105066</v>
      </c>
    </row>
    <row r="628" spans="1:6" ht="15">
      <c r="A628" s="825"/>
      <c r="B628" s="827">
        <v>44682</v>
      </c>
      <c r="C628" s="828"/>
      <c r="D628" s="676">
        <f t="shared" si="64"/>
        <v>75972</v>
      </c>
      <c r="E628" s="676">
        <v>42372</v>
      </c>
      <c r="F628" s="676">
        <v>118344</v>
      </c>
    </row>
    <row r="629" spans="1:6" ht="15">
      <c r="A629" s="825"/>
      <c r="B629" s="827">
        <v>44713</v>
      </c>
      <c r="C629" s="828"/>
      <c r="D629" s="676">
        <f t="shared" si="64"/>
        <v>168528</v>
      </c>
      <c r="E629" s="676">
        <v>107442</v>
      </c>
      <c r="F629" s="676">
        <v>275970</v>
      </c>
    </row>
    <row r="630" spans="1:6" ht="15">
      <c r="A630" s="825"/>
      <c r="B630" s="827">
        <v>44743</v>
      </c>
      <c r="C630" s="828"/>
      <c r="D630" s="676">
        <f t="shared" si="64"/>
        <v>228900</v>
      </c>
      <c r="E630" s="676">
        <v>160875</v>
      </c>
      <c r="F630" s="676">
        <v>389775</v>
      </c>
    </row>
    <row r="631" spans="1:6" ht="15">
      <c r="A631" s="825"/>
      <c r="B631" s="827">
        <v>44774</v>
      </c>
      <c r="C631" s="828"/>
      <c r="D631" s="676">
        <f t="shared" si="64"/>
        <v>207930</v>
      </c>
      <c r="E631" s="676">
        <v>135765</v>
      </c>
      <c r="F631" s="676">
        <v>343695</v>
      </c>
    </row>
    <row r="632" spans="1:6" ht="15">
      <c r="A632" s="825"/>
      <c r="B632" s="827">
        <v>44805</v>
      </c>
      <c r="C632" s="828"/>
      <c r="D632" s="676">
        <f t="shared" si="64"/>
        <v>228960</v>
      </c>
      <c r="E632" s="676">
        <v>176685</v>
      </c>
      <c r="F632" s="676">
        <v>405645</v>
      </c>
    </row>
    <row r="633" spans="1:6" ht="15">
      <c r="A633" s="825"/>
      <c r="B633" s="827">
        <v>44835</v>
      </c>
      <c r="C633" s="828"/>
      <c r="D633" s="676">
        <f t="shared" si="64"/>
        <v>253275</v>
      </c>
      <c r="E633" s="676">
        <v>187575</v>
      </c>
      <c r="F633" s="676">
        <v>440850</v>
      </c>
    </row>
    <row r="634" spans="1:6" ht="15">
      <c r="A634" s="825"/>
      <c r="B634" s="824" t="s">
        <v>457</v>
      </c>
      <c r="C634" s="823"/>
      <c r="D634" s="801">
        <f>SUM(D627:D633)</f>
        <v>1231449</v>
      </c>
      <c r="E634" s="801">
        <f>SUM(E627:E633)</f>
        <v>847896</v>
      </c>
      <c r="F634" s="801">
        <f>SUM(F627:F633)</f>
        <v>2079345</v>
      </c>
    </row>
    <row r="635" spans="1:6" ht="15">
      <c r="A635" s="832">
        <f>+A626+1</f>
        <v>71</v>
      </c>
      <c r="B635" s="831" t="s">
        <v>664</v>
      </c>
      <c r="C635" s="830" t="s">
        <v>55</v>
      </c>
      <c r="D635" s="801"/>
      <c r="E635" s="801"/>
      <c r="F635" s="801"/>
    </row>
    <row r="636" spans="1:6" ht="15">
      <c r="A636" s="825"/>
      <c r="B636" s="827">
        <v>44652</v>
      </c>
      <c r="C636" s="828"/>
      <c r="D636" s="676">
        <f t="shared" ref="D636:D642" si="65">+F636-E636</f>
        <v>432891</v>
      </c>
      <c r="E636" s="676">
        <v>145269</v>
      </c>
      <c r="F636" s="676">
        <v>578160</v>
      </c>
    </row>
    <row r="637" spans="1:6" ht="15">
      <c r="A637" s="825"/>
      <c r="B637" s="827">
        <v>44682</v>
      </c>
      <c r="C637" s="828"/>
      <c r="D637" s="676">
        <f t="shared" si="65"/>
        <v>455796</v>
      </c>
      <c r="E637" s="676">
        <v>157563</v>
      </c>
      <c r="F637" s="676">
        <v>613359</v>
      </c>
    </row>
    <row r="638" spans="1:6" ht="15">
      <c r="A638" s="825"/>
      <c r="B638" s="827">
        <v>44713</v>
      </c>
      <c r="C638" s="828"/>
      <c r="D638" s="676">
        <f t="shared" si="65"/>
        <v>442008</v>
      </c>
      <c r="E638" s="676">
        <v>150759</v>
      </c>
      <c r="F638" s="676">
        <v>592767</v>
      </c>
    </row>
    <row r="639" spans="1:6" ht="15">
      <c r="A639" s="825"/>
      <c r="B639" s="827">
        <v>44743</v>
      </c>
      <c r="C639" s="828"/>
      <c r="D639" s="676">
        <f t="shared" si="65"/>
        <v>442647</v>
      </c>
      <c r="E639" s="676">
        <v>148734</v>
      </c>
      <c r="F639" s="676">
        <v>591381</v>
      </c>
    </row>
    <row r="640" spans="1:6" ht="15">
      <c r="A640" s="825"/>
      <c r="B640" s="827">
        <v>44774</v>
      </c>
      <c r="C640" s="828"/>
      <c r="D640" s="676">
        <f t="shared" si="65"/>
        <v>389646</v>
      </c>
      <c r="E640" s="676">
        <v>127602</v>
      </c>
      <c r="F640" s="676">
        <v>517248</v>
      </c>
    </row>
    <row r="641" spans="1:6" ht="15">
      <c r="A641" s="825"/>
      <c r="B641" s="827">
        <v>44805</v>
      </c>
      <c r="C641" s="828"/>
      <c r="D641" s="676">
        <f t="shared" si="65"/>
        <v>478539</v>
      </c>
      <c r="E641" s="676">
        <v>166086</v>
      </c>
      <c r="F641" s="676">
        <v>644625</v>
      </c>
    </row>
    <row r="642" spans="1:6" ht="15">
      <c r="A642" s="825"/>
      <c r="B642" s="827">
        <v>44835</v>
      </c>
      <c r="C642" s="828"/>
      <c r="D642" s="676">
        <f t="shared" si="65"/>
        <v>428004</v>
      </c>
      <c r="E642" s="676">
        <v>144954</v>
      </c>
      <c r="F642" s="676">
        <v>572958</v>
      </c>
    </row>
    <row r="643" spans="1:6" ht="15">
      <c r="A643" s="825"/>
      <c r="B643" s="824" t="s">
        <v>457</v>
      </c>
      <c r="C643" s="823"/>
      <c r="D643" s="801">
        <f>SUM(D636:D642)</f>
        <v>3069531</v>
      </c>
      <c r="E643" s="801">
        <f>SUM(E636:E642)</f>
        <v>1040967</v>
      </c>
      <c r="F643" s="801">
        <f>SUM(F636:F642)</f>
        <v>4110498</v>
      </c>
    </row>
    <row r="644" spans="1:6" ht="15">
      <c r="A644" s="832">
        <f>+A635+1</f>
        <v>72</v>
      </c>
      <c r="B644" s="831" t="s">
        <v>1279</v>
      </c>
      <c r="C644" s="830" t="s">
        <v>119</v>
      </c>
      <c r="D644" s="801"/>
      <c r="E644" s="801"/>
      <c r="F644" s="801"/>
    </row>
    <row r="645" spans="1:6" ht="15">
      <c r="A645" s="825"/>
      <c r="B645" s="827">
        <v>44652</v>
      </c>
      <c r="C645" s="828"/>
      <c r="D645" s="676">
        <f t="shared" ref="D645:D651" si="66">+F645-E645</f>
        <v>2231760</v>
      </c>
      <c r="E645" s="676">
        <v>1074960</v>
      </c>
      <c r="F645" s="676">
        <v>3306720</v>
      </c>
    </row>
    <row r="646" spans="1:6" ht="15">
      <c r="A646" s="825"/>
      <c r="B646" s="827">
        <v>44682</v>
      </c>
      <c r="C646" s="828"/>
      <c r="D646" s="676">
        <f t="shared" si="66"/>
        <v>2027040</v>
      </c>
      <c r="E646" s="676">
        <v>916080</v>
      </c>
      <c r="F646" s="676">
        <v>2943120</v>
      </c>
    </row>
    <row r="647" spans="1:6" ht="15">
      <c r="A647" s="825"/>
      <c r="B647" s="827">
        <v>44713</v>
      </c>
      <c r="C647" s="828"/>
      <c r="D647" s="676">
        <f t="shared" si="66"/>
        <v>1217040</v>
      </c>
      <c r="E647" s="676">
        <v>621840</v>
      </c>
      <c r="F647" s="676">
        <v>1838880</v>
      </c>
    </row>
    <row r="648" spans="1:6" ht="15">
      <c r="A648" s="825"/>
      <c r="B648" s="827">
        <v>44743</v>
      </c>
      <c r="C648" s="828"/>
      <c r="D648" s="676">
        <f t="shared" si="66"/>
        <v>1535040</v>
      </c>
      <c r="E648" s="676">
        <v>699360</v>
      </c>
      <c r="F648" s="676">
        <v>2234400</v>
      </c>
    </row>
    <row r="649" spans="1:6" ht="15">
      <c r="A649" s="825"/>
      <c r="B649" s="827">
        <v>44774</v>
      </c>
      <c r="C649" s="828"/>
      <c r="D649" s="676">
        <f t="shared" si="66"/>
        <v>1624560</v>
      </c>
      <c r="E649" s="676">
        <v>782400</v>
      </c>
      <c r="F649" s="676">
        <v>2406960</v>
      </c>
    </row>
    <row r="650" spans="1:6" ht="15">
      <c r="A650" s="825"/>
      <c r="B650" s="827">
        <v>44805</v>
      </c>
      <c r="C650" s="828"/>
      <c r="D650" s="676">
        <f t="shared" si="66"/>
        <v>1567920</v>
      </c>
      <c r="E650" s="676">
        <v>738720</v>
      </c>
      <c r="F650" s="676">
        <v>2306640</v>
      </c>
    </row>
    <row r="651" spans="1:6" ht="15">
      <c r="A651" s="825"/>
      <c r="B651" s="827">
        <v>44835</v>
      </c>
      <c r="C651" s="828"/>
      <c r="D651" s="676">
        <f t="shared" si="66"/>
        <v>1574640</v>
      </c>
      <c r="E651" s="676">
        <v>745440</v>
      </c>
      <c r="F651" s="676">
        <v>2320080</v>
      </c>
    </row>
    <row r="652" spans="1:6" ht="15">
      <c r="A652" s="825"/>
      <c r="B652" s="824" t="s">
        <v>457</v>
      </c>
      <c r="C652" s="823"/>
      <c r="D652" s="801">
        <f>SUM(D645:D651)</f>
        <v>11778000</v>
      </c>
      <c r="E652" s="801">
        <f>SUM(E645:E651)</f>
        <v>5578800</v>
      </c>
      <c r="F652" s="801">
        <f>SUM(F645:F651)</f>
        <v>17356800</v>
      </c>
    </row>
    <row r="653" spans="1:6" ht="15">
      <c r="A653" s="832">
        <f>+A644+1</f>
        <v>73</v>
      </c>
      <c r="B653" s="831" t="s">
        <v>771</v>
      </c>
      <c r="C653" s="830" t="s">
        <v>119</v>
      </c>
      <c r="D653" s="801"/>
      <c r="E653" s="801"/>
      <c r="F653" s="801"/>
    </row>
    <row r="654" spans="1:6" ht="15">
      <c r="A654" s="825"/>
      <c r="B654" s="827">
        <v>44652</v>
      </c>
      <c r="C654" s="828"/>
      <c r="D654" s="676">
        <f t="shared" ref="D654:D660" si="67">+F654-E654</f>
        <v>2678400</v>
      </c>
      <c r="E654" s="676">
        <v>830880</v>
      </c>
      <c r="F654" s="676">
        <v>3509280</v>
      </c>
    </row>
    <row r="655" spans="1:6" ht="15">
      <c r="A655" s="825"/>
      <c r="B655" s="827">
        <v>44682</v>
      </c>
      <c r="C655" s="828"/>
      <c r="D655" s="676">
        <f t="shared" si="67"/>
        <v>3263760</v>
      </c>
      <c r="E655" s="676">
        <v>964080</v>
      </c>
      <c r="F655" s="676">
        <v>4227840</v>
      </c>
    </row>
    <row r="656" spans="1:6" ht="15">
      <c r="A656" s="825"/>
      <c r="B656" s="827">
        <v>44713</v>
      </c>
      <c r="C656" s="828"/>
      <c r="D656" s="676">
        <f t="shared" si="67"/>
        <v>3019440</v>
      </c>
      <c r="E656" s="676">
        <v>989280</v>
      </c>
      <c r="F656" s="676">
        <v>4008720</v>
      </c>
    </row>
    <row r="657" spans="1:6" ht="15">
      <c r="A657" s="825"/>
      <c r="B657" s="827">
        <v>44743</v>
      </c>
      <c r="C657" s="828"/>
      <c r="D657" s="676">
        <f t="shared" si="67"/>
        <v>3544320</v>
      </c>
      <c r="E657" s="676">
        <v>1051200</v>
      </c>
      <c r="F657" s="676">
        <v>4595520</v>
      </c>
    </row>
    <row r="658" spans="1:6" ht="15">
      <c r="A658" s="825"/>
      <c r="B658" s="827">
        <v>44774</v>
      </c>
      <c r="C658" s="828"/>
      <c r="D658" s="676">
        <f t="shared" si="67"/>
        <v>3882480</v>
      </c>
      <c r="E658" s="676">
        <v>1257360</v>
      </c>
      <c r="F658" s="676">
        <v>5139840</v>
      </c>
    </row>
    <row r="659" spans="1:6" ht="15">
      <c r="A659" s="825"/>
      <c r="B659" s="827">
        <v>44805</v>
      </c>
      <c r="C659" s="828"/>
      <c r="D659" s="676">
        <f t="shared" si="67"/>
        <v>3735600</v>
      </c>
      <c r="E659" s="676">
        <v>1123440</v>
      </c>
      <c r="F659" s="676">
        <v>4859040</v>
      </c>
    </row>
    <row r="660" spans="1:6" ht="15">
      <c r="A660" s="825"/>
      <c r="B660" s="827">
        <v>44835</v>
      </c>
      <c r="C660" s="828"/>
      <c r="D660" s="676">
        <f t="shared" si="67"/>
        <v>3797280</v>
      </c>
      <c r="E660" s="676">
        <v>1179600</v>
      </c>
      <c r="F660" s="676">
        <v>4976880</v>
      </c>
    </row>
    <row r="661" spans="1:6" ht="15">
      <c r="A661" s="825"/>
      <c r="B661" s="824" t="s">
        <v>457</v>
      </c>
      <c r="C661" s="823"/>
      <c r="D661" s="801">
        <f>SUM(D654:D660)</f>
        <v>23921280</v>
      </c>
      <c r="E661" s="801">
        <f>SUM(E654:E660)</f>
        <v>7395840</v>
      </c>
      <c r="F661" s="801">
        <f>SUM(F654:F660)</f>
        <v>31317120</v>
      </c>
    </row>
    <row r="662" spans="1:6" ht="15">
      <c r="A662" s="832">
        <f>+A653+1</f>
        <v>74</v>
      </c>
      <c r="B662" s="831" t="s">
        <v>1609</v>
      </c>
      <c r="C662" s="830" t="s">
        <v>55</v>
      </c>
      <c r="D662" s="801"/>
      <c r="E662" s="801"/>
      <c r="F662" s="801"/>
    </row>
    <row r="663" spans="1:6" ht="15">
      <c r="A663" s="825"/>
      <c r="B663" s="827">
        <v>44652</v>
      </c>
      <c r="C663" s="828"/>
      <c r="D663" s="676">
        <f t="shared" ref="D663:D669" si="68">+F663-E663</f>
        <v>170250</v>
      </c>
      <c r="E663" s="676">
        <v>116880</v>
      </c>
      <c r="F663" s="676">
        <v>287130</v>
      </c>
    </row>
    <row r="664" spans="1:6" ht="15">
      <c r="A664" s="825"/>
      <c r="B664" s="827">
        <v>44682</v>
      </c>
      <c r="C664" s="828"/>
      <c r="D664" s="676">
        <f t="shared" si="68"/>
        <v>159510</v>
      </c>
      <c r="E664" s="676">
        <v>97920</v>
      </c>
      <c r="F664" s="676">
        <v>257430</v>
      </c>
    </row>
    <row r="665" spans="1:6" ht="15">
      <c r="A665" s="825"/>
      <c r="B665" s="827">
        <v>44713</v>
      </c>
      <c r="C665" s="828"/>
      <c r="D665" s="676">
        <f t="shared" si="68"/>
        <v>175710</v>
      </c>
      <c r="E665" s="676">
        <v>106170</v>
      </c>
      <c r="F665" s="676">
        <v>281880</v>
      </c>
    </row>
    <row r="666" spans="1:6" ht="15">
      <c r="A666" s="825"/>
      <c r="B666" s="827">
        <v>44743</v>
      </c>
      <c r="C666" s="828"/>
      <c r="D666" s="676">
        <f t="shared" si="68"/>
        <v>119910</v>
      </c>
      <c r="E666" s="676">
        <v>80220</v>
      </c>
      <c r="F666" s="676">
        <v>200130</v>
      </c>
    </row>
    <row r="667" spans="1:6" ht="15">
      <c r="A667" s="825"/>
      <c r="B667" s="827">
        <v>44774</v>
      </c>
      <c r="C667" s="828"/>
      <c r="D667" s="676">
        <f t="shared" si="68"/>
        <v>146670</v>
      </c>
      <c r="E667" s="676">
        <v>101760</v>
      </c>
      <c r="F667" s="676">
        <v>248430</v>
      </c>
    </row>
    <row r="668" spans="1:6" ht="15">
      <c r="A668" s="825"/>
      <c r="B668" s="827">
        <v>44805</v>
      </c>
      <c r="C668" s="828"/>
      <c r="D668" s="676">
        <f t="shared" si="68"/>
        <v>133290</v>
      </c>
      <c r="E668" s="676">
        <v>93060</v>
      </c>
      <c r="F668" s="676">
        <v>226350</v>
      </c>
    </row>
    <row r="669" spans="1:6" ht="15">
      <c r="A669" s="825"/>
      <c r="B669" s="827">
        <v>44835</v>
      </c>
      <c r="C669" s="828"/>
      <c r="D669" s="676">
        <f t="shared" si="68"/>
        <v>167010</v>
      </c>
      <c r="E669" s="676">
        <v>116820</v>
      </c>
      <c r="F669" s="676">
        <v>283830</v>
      </c>
    </row>
    <row r="670" spans="1:6" ht="15">
      <c r="A670" s="825"/>
      <c r="B670" s="824" t="s">
        <v>457</v>
      </c>
      <c r="C670" s="823"/>
      <c r="D670" s="801">
        <f>SUM(D663:D669)</f>
        <v>1072350</v>
      </c>
      <c r="E670" s="801">
        <f>SUM(E663:E669)</f>
        <v>712830</v>
      </c>
      <c r="F670" s="801">
        <f>SUM(F663:F669)</f>
        <v>1785180</v>
      </c>
    </row>
    <row r="671" spans="1:6" ht="15">
      <c r="A671" s="832">
        <f>+A662+1</f>
        <v>75</v>
      </c>
      <c r="B671" s="831" t="s">
        <v>2211</v>
      </c>
      <c r="C671" s="830" t="s">
        <v>55</v>
      </c>
      <c r="D671" s="801"/>
      <c r="E671" s="801"/>
      <c r="F671" s="801"/>
    </row>
    <row r="672" spans="1:6" ht="15">
      <c r="A672" s="825"/>
      <c r="B672" s="827">
        <v>44652</v>
      </c>
      <c r="C672" s="828"/>
      <c r="D672" s="676"/>
      <c r="E672" s="676"/>
      <c r="F672" s="676"/>
    </row>
    <row r="673" spans="1:6" ht="15">
      <c r="A673" s="825"/>
      <c r="B673" s="827">
        <v>44682</v>
      </c>
      <c r="C673" s="828"/>
      <c r="D673" s="676"/>
      <c r="E673" s="676"/>
      <c r="F673" s="676"/>
    </row>
    <row r="674" spans="1:6" ht="15">
      <c r="A674" s="825"/>
      <c r="B674" s="827">
        <v>44713</v>
      </c>
      <c r="C674" s="828"/>
      <c r="D674" s="676"/>
      <c r="E674" s="676"/>
      <c r="F674" s="676"/>
    </row>
    <row r="675" spans="1:6" ht="15">
      <c r="A675" s="825"/>
      <c r="B675" s="827">
        <v>44743</v>
      </c>
      <c r="C675" s="828"/>
      <c r="D675" s="676"/>
      <c r="E675" s="676"/>
      <c r="F675" s="676"/>
    </row>
    <row r="676" spans="1:6" ht="15">
      <c r="A676" s="825"/>
      <c r="B676" s="827">
        <v>44774</v>
      </c>
      <c r="C676" s="828"/>
      <c r="D676" s="676"/>
      <c r="E676" s="676"/>
      <c r="F676" s="676"/>
    </row>
    <row r="677" spans="1:6" ht="15">
      <c r="A677" s="825"/>
      <c r="B677" s="827">
        <v>44805</v>
      </c>
      <c r="C677" s="828"/>
      <c r="D677" s="676"/>
      <c r="E677" s="676"/>
      <c r="F677" s="676"/>
    </row>
    <row r="678" spans="1:6" ht="15">
      <c r="A678" s="825"/>
      <c r="B678" s="827">
        <v>44835</v>
      </c>
      <c r="C678" s="828"/>
      <c r="D678" s="676">
        <f>+F678-E678</f>
        <v>1755</v>
      </c>
      <c r="E678" s="676">
        <v>900</v>
      </c>
      <c r="F678" s="676">
        <v>2655</v>
      </c>
    </row>
    <row r="679" spans="1:6" ht="15">
      <c r="A679" s="825"/>
      <c r="B679" s="824" t="s">
        <v>457</v>
      </c>
      <c r="C679" s="823"/>
      <c r="D679" s="801">
        <f>SUM(D672:D678)</f>
        <v>1755</v>
      </c>
      <c r="E679" s="801">
        <f>SUM(E672:E678)</f>
        <v>900</v>
      </c>
      <c r="F679" s="801">
        <f>SUM(F672:F678)</f>
        <v>2655</v>
      </c>
    </row>
    <row r="680" spans="1:6" ht="15">
      <c r="A680" s="832">
        <f>+A671+1</f>
        <v>76</v>
      </c>
      <c r="B680" s="831" t="s">
        <v>274</v>
      </c>
      <c r="C680" s="830" t="s">
        <v>119</v>
      </c>
      <c r="D680" s="801"/>
      <c r="E680" s="801"/>
      <c r="F680" s="801"/>
    </row>
    <row r="681" spans="1:6" ht="15">
      <c r="A681" s="825"/>
      <c r="B681" s="827">
        <v>44652</v>
      </c>
      <c r="C681" s="828"/>
      <c r="D681" s="676">
        <f t="shared" ref="D681:D687" si="69">+F681-E681</f>
        <v>5168014</v>
      </c>
      <c r="E681" s="676">
        <v>1722672</v>
      </c>
      <c r="F681" s="676">
        <v>6890686</v>
      </c>
    </row>
    <row r="682" spans="1:6" ht="15">
      <c r="A682" s="825"/>
      <c r="B682" s="827">
        <v>44682</v>
      </c>
      <c r="C682" s="828"/>
      <c r="D682" s="676">
        <f t="shared" si="69"/>
        <v>3598932</v>
      </c>
      <c r="E682" s="676">
        <v>1199644</v>
      </c>
      <c r="F682" s="676">
        <v>4798576</v>
      </c>
    </row>
    <row r="683" spans="1:6" ht="15">
      <c r="A683" s="825"/>
      <c r="B683" s="827">
        <v>44713</v>
      </c>
      <c r="C683" s="828"/>
      <c r="D683" s="676">
        <f t="shared" si="69"/>
        <v>2581960</v>
      </c>
      <c r="E683" s="676">
        <v>860653</v>
      </c>
      <c r="F683" s="676">
        <v>3442613</v>
      </c>
    </row>
    <row r="684" spans="1:6" ht="15">
      <c r="A684" s="825"/>
      <c r="B684" s="827">
        <v>44743</v>
      </c>
      <c r="C684" s="828"/>
      <c r="D684" s="676">
        <f t="shared" si="69"/>
        <v>2032048</v>
      </c>
      <c r="E684" s="676">
        <v>677349</v>
      </c>
      <c r="F684" s="676">
        <v>2709397</v>
      </c>
    </row>
    <row r="685" spans="1:6" ht="15">
      <c r="A685" s="825"/>
      <c r="B685" s="827">
        <v>44774</v>
      </c>
      <c r="C685" s="828"/>
      <c r="D685" s="676">
        <f t="shared" si="69"/>
        <v>3157050</v>
      </c>
      <c r="E685" s="676">
        <v>1052350</v>
      </c>
      <c r="F685" s="676">
        <v>4209400</v>
      </c>
    </row>
    <row r="686" spans="1:6" ht="15">
      <c r="A686" s="825"/>
      <c r="B686" s="827">
        <v>44805</v>
      </c>
      <c r="C686" s="828"/>
      <c r="D686" s="676">
        <f t="shared" si="69"/>
        <v>2126941</v>
      </c>
      <c r="E686" s="676">
        <v>708980</v>
      </c>
      <c r="F686" s="676">
        <v>2835921</v>
      </c>
    </row>
    <row r="687" spans="1:6" ht="15">
      <c r="A687" s="825"/>
      <c r="B687" s="827">
        <v>44835</v>
      </c>
      <c r="C687" s="828"/>
      <c r="D687" s="676">
        <f t="shared" si="69"/>
        <v>2490290</v>
      </c>
      <c r="E687" s="676">
        <v>830097</v>
      </c>
      <c r="F687" s="676">
        <v>3320387</v>
      </c>
    </row>
    <row r="688" spans="1:6" ht="15">
      <c r="A688" s="825"/>
      <c r="B688" s="824" t="s">
        <v>457</v>
      </c>
      <c r="C688" s="823"/>
      <c r="D688" s="801">
        <f>SUM(D681:D687)</f>
        <v>21155235</v>
      </c>
      <c r="E688" s="801">
        <f>SUM(E681:E687)</f>
        <v>7051745</v>
      </c>
      <c r="F688" s="801">
        <f>SUM(F681:F687)</f>
        <v>28206980</v>
      </c>
    </row>
    <row r="689" spans="1:6" ht="15">
      <c r="A689" s="812">
        <f>+A680</f>
        <v>76</v>
      </c>
      <c r="B689" s="831" t="s">
        <v>2092</v>
      </c>
      <c r="C689" s="840"/>
      <c r="D689" s="801">
        <f>+D13+D22+D31+D40+D49+D58+D67+D76+D85+D94+D103+D112+D121+D130+D139+D148+D157+D166+D175+D184+D193+D202+D211+D220+D229+D238+D247+D256+D265+D274+D283+D292+D301+D310+D319+D328+D337+D346+D355+D364+D373+D382+D391+D400+D409+D418+D427+D436+D445+D454+D463+D472+D481+D490+D499+D508+D517+D526+D535+D544+D553+D562+D571+D580+D589+D598+D607+D616+D625+D634+D643+D652+D661+D670+D679+D688</f>
        <v>1034440854</v>
      </c>
      <c r="E689" s="801">
        <f>+E13+E22+E31+E40+E49+E58+E67+E76+E85+E94+E103+E112+E121+E130+E139+E148+E157+E166+E175+E184+E193+E202+E211+E220+E229+E238+E247+E256+E265+E274+E283+E292+E301+E310+E319+E328+E337+E346+E355+E364+E373+E382+E391+E400+E409+E418+E427+E436+E445+E454+E463+E472+E481+E490+E499+E508+E517+E526+E535+E544+E553+E562+E571+E580+E589+E598+E607+E616+E625+E634+E643+E652+E661+E670+E679+E688</f>
        <v>517774680</v>
      </c>
      <c r="F689" s="801">
        <f>+F13+F22+F31+F40+F49+F58+F67+F76+F85+F94+F103+F112+F121+F130+F139+F148+F157+F166+F175+F184+F193+F202+F211+F220+F229+F238+F247+F256+F265+F274+F283+F292+F301+F310+F319+F328+F337+F346+F355+F364+F373+F382+F391+F400+F409+F418+F427+F436+F445+F454+F463+F472+F481+F490+F499+F508+F517+F526+F535+F544+F553+F562+F571+F580+F589+F598+F607+F616+F625+F634+F643+F652+F661+F670+F679+F688</f>
        <v>1552215534</v>
      </c>
    </row>
  </sheetData>
  <mergeCells count="2">
    <mergeCell ref="A2:F2"/>
    <mergeCell ref="A3:F3"/>
  </mergeCells>
  <pageMargins left="0.43" right="0.22" top="0.2" bottom="0.23" header="0.16" footer="0.16"/>
  <pageSetup paperSize="9" orientation="portrait"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11"/>
  <sheetViews>
    <sheetView view="pageBreakPreview" zoomScale="80" zoomScaleNormal="100" zoomScaleSheetLayoutView="80" workbookViewId="0">
      <selection activeCell="I9" sqref="I9"/>
    </sheetView>
  </sheetViews>
  <sheetFormatPr defaultRowHeight="36.75" customHeight="1"/>
  <cols>
    <col min="1" max="1" width="8.42578125" style="145" customWidth="1"/>
    <col min="2" max="2" width="43.140625" style="145" customWidth="1"/>
    <col min="3" max="3" width="32.28515625" style="145" customWidth="1"/>
    <col min="4" max="4" width="29.28515625" style="145" customWidth="1"/>
    <col min="5" max="5" width="32.85546875" style="145" customWidth="1"/>
    <col min="6" max="9" width="9.140625" style="145"/>
    <col min="10" max="10" width="11.5703125" style="145" bestFit="1" customWidth="1"/>
    <col min="11" max="12" width="13.42578125" style="145" bestFit="1" customWidth="1"/>
    <col min="13" max="256" width="9.140625" style="145"/>
    <col min="257" max="257" width="8.42578125" style="145" customWidth="1"/>
    <col min="258" max="258" width="43.140625" style="145" customWidth="1"/>
    <col min="259" max="259" width="32.28515625" style="145" customWidth="1"/>
    <col min="260" max="260" width="28" style="145" customWidth="1"/>
    <col min="261" max="261" width="32.85546875" style="145" customWidth="1"/>
    <col min="262" max="265" width="9.140625" style="145"/>
    <col min="266" max="266" width="11.5703125" style="145" bestFit="1" customWidth="1"/>
    <col min="267" max="268" width="13.42578125" style="145" bestFit="1" customWidth="1"/>
    <col min="269" max="512" width="9.140625" style="145"/>
    <col min="513" max="513" width="8.42578125" style="145" customWidth="1"/>
    <col min="514" max="514" width="43.140625" style="145" customWidth="1"/>
    <col min="515" max="515" width="32.28515625" style="145" customWidth="1"/>
    <col min="516" max="516" width="28" style="145" customWidth="1"/>
    <col min="517" max="517" width="32.85546875" style="145" customWidth="1"/>
    <col min="518" max="521" width="9.140625" style="145"/>
    <col min="522" max="522" width="11.5703125" style="145" bestFit="1" customWidth="1"/>
    <col min="523" max="524" width="13.42578125" style="145" bestFit="1" customWidth="1"/>
    <col min="525" max="768" width="9.140625" style="145"/>
    <col min="769" max="769" width="8.42578125" style="145" customWidth="1"/>
    <col min="770" max="770" width="43.140625" style="145" customWidth="1"/>
    <col min="771" max="771" width="32.28515625" style="145" customWidth="1"/>
    <col min="772" max="772" width="28" style="145" customWidth="1"/>
    <col min="773" max="773" width="32.85546875" style="145" customWidth="1"/>
    <col min="774" max="777" width="9.140625" style="145"/>
    <col min="778" max="778" width="11.5703125" style="145" bestFit="1" customWidth="1"/>
    <col min="779" max="780" width="13.42578125" style="145" bestFit="1" customWidth="1"/>
    <col min="781" max="1024" width="9.140625" style="145"/>
    <col min="1025" max="1025" width="8.42578125" style="145" customWidth="1"/>
    <col min="1026" max="1026" width="43.140625" style="145" customWidth="1"/>
    <col min="1027" max="1027" width="32.28515625" style="145" customWidth="1"/>
    <col min="1028" max="1028" width="28" style="145" customWidth="1"/>
    <col min="1029" max="1029" width="32.85546875" style="145" customWidth="1"/>
    <col min="1030" max="1033" width="9.140625" style="145"/>
    <col min="1034" max="1034" width="11.5703125" style="145" bestFit="1" customWidth="1"/>
    <col min="1035" max="1036" width="13.42578125" style="145" bestFit="1" customWidth="1"/>
    <col min="1037" max="1280" width="9.140625" style="145"/>
    <col min="1281" max="1281" width="8.42578125" style="145" customWidth="1"/>
    <col min="1282" max="1282" width="43.140625" style="145" customWidth="1"/>
    <col min="1283" max="1283" width="32.28515625" style="145" customWidth="1"/>
    <col min="1284" max="1284" width="28" style="145" customWidth="1"/>
    <col min="1285" max="1285" width="32.85546875" style="145" customWidth="1"/>
    <col min="1286" max="1289" width="9.140625" style="145"/>
    <col min="1290" max="1290" width="11.5703125" style="145" bestFit="1" customWidth="1"/>
    <col min="1291" max="1292" width="13.42578125" style="145" bestFit="1" customWidth="1"/>
    <col min="1293" max="1536" width="9.140625" style="145"/>
    <col min="1537" max="1537" width="8.42578125" style="145" customWidth="1"/>
    <col min="1538" max="1538" width="43.140625" style="145" customWidth="1"/>
    <col min="1539" max="1539" width="32.28515625" style="145" customWidth="1"/>
    <col min="1540" max="1540" width="28" style="145" customWidth="1"/>
    <col min="1541" max="1541" width="32.85546875" style="145" customWidth="1"/>
    <col min="1542" max="1545" width="9.140625" style="145"/>
    <col min="1546" max="1546" width="11.5703125" style="145" bestFit="1" customWidth="1"/>
    <col min="1547" max="1548" width="13.42578125" style="145" bestFit="1" customWidth="1"/>
    <col min="1549" max="1792" width="9.140625" style="145"/>
    <col min="1793" max="1793" width="8.42578125" style="145" customWidth="1"/>
    <col min="1794" max="1794" width="43.140625" style="145" customWidth="1"/>
    <col min="1795" max="1795" width="32.28515625" style="145" customWidth="1"/>
    <col min="1796" max="1796" width="28" style="145" customWidth="1"/>
    <col min="1797" max="1797" width="32.85546875" style="145" customWidth="1"/>
    <col min="1798" max="1801" width="9.140625" style="145"/>
    <col min="1802" max="1802" width="11.5703125" style="145" bestFit="1" customWidth="1"/>
    <col min="1803" max="1804" width="13.42578125" style="145" bestFit="1" customWidth="1"/>
    <col min="1805" max="2048" width="9.140625" style="145"/>
    <col min="2049" max="2049" width="8.42578125" style="145" customWidth="1"/>
    <col min="2050" max="2050" width="43.140625" style="145" customWidth="1"/>
    <col min="2051" max="2051" width="32.28515625" style="145" customWidth="1"/>
    <col min="2052" max="2052" width="28" style="145" customWidth="1"/>
    <col min="2053" max="2053" width="32.85546875" style="145" customWidth="1"/>
    <col min="2054" max="2057" width="9.140625" style="145"/>
    <col min="2058" max="2058" width="11.5703125" style="145" bestFit="1" customWidth="1"/>
    <col min="2059" max="2060" width="13.42578125" style="145" bestFit="1" customWidth="1"/>
    <col min="2061" max="2304" width="9.140625" style="145"/>
    <col min="2305" max="2305" width="8.42578125" style="145" customWidth="1"/>
    <col min="2306" max="2306" width="43.140625" style="145" customWidth="1"/>
    <col min="2307" max="2307" width="32.28515625" style="145" customWidth="1"/>
    <col min="2308" max="2308" width="28" style="145" customWidth="1"/>
    <col min="2309" max="2309" width="32.85546875" style="145" customWidth="1"/>
    <col min="2310" max="2313" width="9.140625" style="145"/>
    <col min="2314" max="2314" width="11.5703125" style="145" bestFit="1" customWidth="1"/>
    <col min="2315" max="2316" width="13.42578125" style="145" bestFit="1" customWidth="1"/>
    <col min="2317" max="2560" width="9.140625" style="145"/>
    <col min="2561" max="2561" width="8.42578125" style="145" customWidth="1"/>
    <col min="2562" max="2562" width="43.140625" style="145" customWidth="1"/>
    <col min="2563" max="2563" width="32.28515625" style="145" customWidth="1"/>
    <col min="2564" max="2564" width="28" style="145" customWidth="1"/>
    <col min="2565" max="2565" width="32.85546875" style="145" customWidth="1"/>
    <col min="2566" max="2569" width="9.140625" style="145"/>
    <col min="2570" max="2570" width="11.5703125" style="145" bestFit="1" customWidth="1"/>
    <col min="2571" max="2572" width="13.42578125" style="145" bestFit="1" customWidth="1"/>
    <col min="2573" max="2816" width="9.140625" style="145"/>
    <col min="2817" max="2817" width="8.42578125" style="145" customWidth="1"/>
    <col min="2818" max="2818" width="43.140625" style="145" customWidth="1"/>
    <col min="2819" max="2819" width="32.28515625" style="145" customWidth="1"/>
    <col min="2820" max="2820" width="28" style="145" customWidth="1"/>
    <col min="2821" max="2821" width="32.85546875" style="145" customWidth="1"/>
    <col min="2822" max="2825" width="9.140625" style="145"/>
    <col min="2826" max="2826" width="11.5703125" style="145" bestFit="1" customWidth="1"/>
    <col min="2827" max="2828" width="13.42578125" style="145" bestFit="1" customWidth="1"/>
    <col min="2829" max="3072" width="9.140625" style="145"/>
    <col min="3073" max="3073" width="8.42578125" style="145" customWidth="1"/>
    <col min="3074" max="3074" width="43.140625" style="145" customWidth="1"/>
    <col min="3075" max="3075" width="32.28515625" style="145" customWidth="1"/>
    <col min="3076" max="3076" width="28" style="145" customWidth="1"/>
    <col min="3077" max="3077" width="32.85546875" style="145" customWidth="1"/>
    <col min="3078" max="3081" width="9.140625" style="145"/>
    <col min="3082" max="3082" width="11.5703125" style="145" bestFit="1" customWidth="1"/>
    <col min="3083" max="3084" width="13.42578125" style="145" bestFit="1" customWidth="1"/>
    <col min="3085" max="3328" width="9.140625" style="145"/>
    <col min="3329" max="3329" width="8.42578125" style="145" customWidth="1"/>
    <col min="3330" max="3330" width="43.140625" style="145" customWidth="1"/>
    <col min="3331" max="3331" width="32.28515625" style="145" customWidth="1"/>
    <col min="3332" max="3332" width="28" style="145" customWidth="1"/>
    <col min="3333" max="3333" width="32.85546875" style="145" customWidth="1"/>
    <col min="3334" max="3337" width="9.140625" style="145"/>
    <col min="3338" max="3338" width="11.5703125" style="145" bestFit="1" customWidth="1"/>
    <col min="3339" max="3340" width="13.42578125" style="145" bestFit="1" customWidth="1"/>
    <col min="3341" max="3584" width="9.140625" style="145"/>
    <col min="3585" max="3585" width="8.42578125" style="145" customWidth="1"/>
    <col min="3586" max="3586" width="43.140625" style="145" customWidth="1"/>
    <col min="3587" max="3587" width="32.28515625" style="145" customWidth="1"/>
    <col min="3588" max="3588" width="28" style="145" customWidth="1"/>
    <col min="3589" max="3589" width="32.85546875" style="145" customWidth="1"/>
    <col min="3590" max="3593" width="9.140625" style="145"/>
    <col min="3594" max="3594" width="11.5703125" style="145" bestFit="1" customWidth="1"/>
    <col min="3595" max="3596" width="13.42578125" style="145" bestFit="1" customWidth="1"/>
    <col min="3597" max="3840" width="9.140625" style="145"/>
    <col min="3841" max="3841" width="8.42578125" style="145" customWidth="1"/>
    <col min="3842" max="3842" width="43.140625" style="145" customWidth="1"/>
    <col min="3843" max="3843" width="32.28515625" style="145" customWidth="1"/>
    <col min="3844" max="3844" width="28" style="145" customWidth="1"/>
    <col min="3845" max="3845" width="32.85546875" style="145" customWidth="1"/>
    <col min="3846" max="3849" width="9.140625" style="145"/>
    <col min="3850" max="3850" width="11.5703125" style="145" bestFit="1" customWidth="1"/>
    <col min="3851" max="3852" width="13.42578125" style="145" bestFit="1" customWidth="1"/>
    <col min="3853" max="4096" width="9.140625" style="145"/>
    <col min="4097" max="4097" width="8.42578125" style="145" customWidth="1"/>
    <col min="4098" max="4098" width="43.140625" style="145" customWidth="1"/>
    <col min="4099" max="4099" width="32.28515625" style="145" customWidth="1"/>
    <col min="4100" max="4100" width="28" style="145" customWidth="1"/>
    <col min="4101" max="4101" width="32.85546875" style="145" customWidth="1"/>
    <col min="4102" max="4105" width="9.140625" style="145"/>
    <col min="4106" max="4106" width="11.5703125" style="145" bestFit="1" customWidth="1"/>
    <col min="4107" max="4108" width="13.42578125" style="145" bestFit="1" customWidth="1"/>
    <col min="4109" max="4352" width="9.140625" style="145"/>
    <col min="4353" max="4353" width="8.42578125" style="145" customWidth="1"/>
    <col min="4354" max="4354" width="43.140625" style="145" customWidth="1"/>
    <col min="4355" max="4355" width="32.28515625" style="145" customWidth="1"/>
    <col min="4356" max="4356" width="28" style="145" customWidth="1"/>
    <col min="4357" max="4357" width="32.85546875" style="145" customWidth="1"/>
    <col min="4358" max="4361" width="9.140625" style="145"/>
    <col min="4362" max="4362" width="11.5703125" style="145" bestFit="1" customWidth="1"/>
    <col min="4363" max="4364" width="13.42578125" style="145" bestFit="1" customWidth="1"/>
    <col min="4365" max="4608" width="9.140625" style="145"/>
    <col min="4609" max="4609" width="8.42578125" style="145" customWidth="1"/>
    <col min="4610" max="4610" width="43.140625" style="145" customWidth="1"/>
    <col min="4611" max="4611" width="32.28515625" style="145" customWidth="1"/>
    <col min="4612" max="4612" width="28" style="145" customWidth="1"/>
    <col min="4613" max="4613" width="32.85546875" style="145" customWidth="1"/>
    <col min="4614" max="4617" width="9.140625" style="145"/>
    <col min="4618" max="4618" width="11.5703125" style="145" bestFit="1" customWidth="1"/>
    <col min="4619" max="4620" width="13.42578125" style="145" bestFit="1" customWidth="1"/>
    <col min="4621" max="4864" width="9.140625" style="145"/>
    <col min="4865" max="4865" width="8.42578125" style="145" customWidth="1"/>
    <col min="4866" max="4866" width="43.140625" style="145" customWidth="1"/>
    <col min="4867" max="4867" width="32.28515625" style="145" customWidth="1"/>
    <col min="4868" max="4868" width="28" style="145" customWidth="1"/>
    <col min="4869" max="4869" width="32.85546875" style="145" customWidth="1"/>
    <col min="4870" max="4873" width="9.140625" style="145"/>
    <col min="4874" max="4874" width="11.5703125" style="145" bestFit="1" customWidth="1"/>
    <col min="4875" max="4876" width="13.42578125" style="145" bestFit="1" customWidth="1"/>
    <col min="4877" max="5120" width="9.140625" style="145"/>
    <col min="5121" max="5121" width="8.42578125" style="145" customWidth="1"/>
    <col min="5122" max="5122" width="43.140625" style="145" customWidth="1"/>
    <col min="5123" max="5123" width="32.28515625" style="145" customWidth="1"/>
    <col min="5124" max="5124" width="28" style="145" customWidth="1"/>
    <col min="5125" max="5125" width="32.85546875" style="145" customWidth="1"/>
    <col min="5126" max="5129" width="9.140625" style="145"/>
    <col min="5130" max="5130" width="11.5703125" style="145" bestFit="1" customWidth="1"/>
    <col min="5131" max="5132" width="13.42578125" style="145" bestFit="1" customWidth="1"/>
    <col min="5133" max="5376" width="9.140625" style="145"/>
    <col min="5377" max="5377" width="8.42578125" style="145" customWidth="1"/>
    <col min="5378" max="5378" width="43.140625" style="145" customWidth="1"/>
    <col min="5379" max="5379" width="32.28515625" style="145" customWidth="1"/>
    <col min="5380" max="5380" width="28" style="145" customWidth="1"/>
    <col min="5381" max="5381" width="32.85546875" style="145" customWidth="1"/>
    <col min="5382" max="5385" width="9.140625" style="145"/>
    <col min="5386" max="5386" width="11.5703125" style="145" bestFit="1" customWidth="1"/>
    <col min="5387" max="5388" width="13.42578125" style="145" bestFit="1" customWidth="1"/>
    <col min="5389" max="5632" width="9.140625" style="145"/>
    <col min="5633" max="5633" width="8.42578125" style="145" customWidth="1"/>
    <col min="5634" max="5634" width="43.140625" style="145" customWidth="1"/>
    <col min="5635" max="5635" width="32.28515625" style="145" customWidth="1"/>
    <col min="5636" max="5636" width="28" style="145" customWidth="1"/>
    <col min="5637" max="5637" width="32.85546875" style="145" customWidth="1"/>
    <col min="5638" max="5641" width="9.140625" style="145"/>
    <col min="5642" max="5642" width="11.5703125" style="145" bestFit="1" customWidth="1"/>
    <col min="5643" max="5644" width="13.42578125" style="145" bestFit="1" customWidth="1"/>
    <col min="5645" max="5888" width="9.140625" style="145"/>
    <col min="5889" max="5889" width="8.42578125" style="145" customWidth="1"/>
    <col min="5890" max="5890" width="43.140625" style="145" customWidth="1"/>
    <col min="5891" max="5891" width="32.28515625" style="145" customWidth="1"/>
    <col min="5892" max="5892" width="28" style="145" customWidth="1"/>
    <col min="5893" max="5893" width="32.85546875" style="145" customWidth="1"/>
    <col min="5894" max="5897" width="9.140625" style="145"/>
    <col min="5898" max="5898" width="11.5703125" style="145" bestFit="1" customWidth="1"/>
    <col min="5899" max="5900" width="13.42578125" style="145" bestFit="1" customWidth="1"/>
    <col min="5901" max="6144" width="9.140625" style="145"/>
    <col min="6145" max="6145" width="8.42578125" style="145" customWidth="1"/>
    <col min="6146" max="6146" width="43.140625" style="145" customWidth="1"/>
    <col min="6147" max="6147" width="32.28515625" style="145" customWidth="1"/>
    <col min="6148" max="6148" width="28" style="145" customWidth="1"/>
    <col min="6149" max="6149" width="32.85546875" style="145" customWidth="1"/>
    <col min="6150" max="6153" width="9.140625" style="145"/>
    <col min="6154" max="6154" width="11.5703125" style="145" bestFit="1" customWidth="1"/>
    <col min="6155" max="6156" width="13.42578125" style="145" bestFit="1" customWidth="1"/>
    <col min="6157" max="6400" width="9.140625" style="145"/>
    <col min="6401" max="6401" width="8.42578125" style="145" customWidth="1"/>
    <col min="6402" max="6402" width="43.140625" style="145" customWidth="1"/>
    <col min="6403" max="6403" width="32.28515625" style="145" customWidth="1"/>
    <col min="6404" max="6404" width="28" style="145" customWidth="1"/>
    <col min="6405" max="6405" width="32.85546875" style="145" customWidth="1"/>
    <col min="6406" max="6409" width="9.140625" style="145"/>
    <col min="6410" max="6410" width="11.5703125" style="145" bestFit="1" customWidth="1"/>
    <col min="6411" max="6412" width="13.42578125" style="145" bestFit="1" customWidth="1"/>
    <col min="6413" max="6656" width="9.140625" style="145"/>
    <col min="6657" max="6657" width="8.42578125" style="145" customWidth="1"/>
    <col min="6658" max="6658" width="43.140625" style="145" customWidth="1"/>
    <col min="6659" max="6659" width="32.28515625" style="145" customWidth="1"/>
    <col min="6660" max="6660" width="28" style="145" customWidth="1"/>
    <col min="6661" max="6661" width="32.85546875" style="145" customWidth="1"/>
    <col min="6662" max="6665" width="9.140625" style="145"/>
    <col min="6666" max="6666" width="11.5703125" style="145" bestFit="1" customWidth="1"/>
    <col min="6667" max="6668" width="13.42578125" style="145" bestFit="1" customWidth="1"/>
    <col min="6669" max="6912" width="9.140625" style="145"/>
    <col min="6913" max="6913" width="8.42578125" style="145" customWidth="1"/>
    <col min="6914" max="6914" width="43.140625" style="145" customWidth="1"/>
    <col min="6915" max="6915" width="32.28515625" style="145" customWidth="1"/>
    <col min="6916" max="6916" width="28" style="145" customWidth="1"/>
    <col min="6917" max="6917" width="32.85546875" style="145" customWidth="1"/>
    <col min="6918" max="6921" width="9.140625" style="145"/>
    <col min="6922" max="6922" width="11.5703125" style="145" bestFit="1" customWidth="1"/>
    <col min="6923" max="6924" width="13.42578125" style="145" bestFit="1" customWidth="1"/>
    <col min="6925" max="7168" width="9.140625" style="145"/>
    <col min="7169" max="7169" width="8.42578125" style="145" customWidth="1"/>
    <col min="7170" max="7170" width="43.140625" style="145" customWidth="1"/>
    <col min="7171" max="7171" width="32.28515625" style="145" customWidth="1"/>
    <col min="7172" max="7172" width="28" style="145" customWidth="1"/>
    <col min="7173" max="7173" width="32.85546875" style="145" customWidth="1"/>
    <col min="7174" max="7177" width="9.140625" style="145"/>
    <col min="7178" max="7178" width="11.5703125" style="145" bestFit="1" customWidth="1"/>
    <col min="7179" max="7180" width="13.42578125" style="145" bestFit="1" customWidth="1"/>
    <col min="7181" max="7424" width="9.140625" style="145"/>
    <col min="7425" max="7425" width="8.42578125" style="145" customWidth="1"/>
    <col min="7426" max="7426" width="43.140625" style="145" customWidth="1"/>
    <col min="7427" max="7427" width="32.28515625" style="145" customWidth="1"/>
    <col min="7428" max="7428" width="28" style="145" customWidth="1"/>
    <col min="7429" max="7429" width="32.85546875" style="145" customWidth="1"/>
    <col min="7430" max="7433" width="9.140625" style="145"/>
    <col min="7434" max="7434" width="11.5703125" style="145" bestFit="1" customWidth="1"/>
    <col min="7435" max="7436" width="13.42578125" style="145" bestFit="1" customWidth="1"/>
    <col min="7437" max="7680" width="9.140625" style="145"/>
    <col min="7681" max="7681" width="8.42578125" style="145" customWidth="1"/>
    <col min="7682" max="7682" width="43.140625" style="145" customWidth="1"/>
    <col min="7683" max="7683" width="32.28515625" style="145" customWidth="1"/>
    <col min="7684" max="7684" width="28" style="145" customWidth="1"/>
    <col min="7685" max="7685" width="32.85546875" style="145" customWidth="1"/>
    <col min="7686" max="7689" width="9.140625" style="145"/>
    <col min="7690" max="7690" width="11.5703125" style="145" bestFit="1" customWidth="1"/>
    <col min="7691" max="7692" width="13.42578125" style="145" bestFit="1" customWidth="1"/>
    <col min="7693" max="7936" width="9.140625" style="145"/>
    <col min="7937" max="7937" width="8.42578125" style="145" customWidth="1"/>
    <col min="7938" max="7938" width="43.140625" style="145" customWidth="1"/>
    <col min="7939" max="7939" width="32.28515625" style="145" customWidth="1"/>
    <col min="7940" max="7940" width="28" style="145" customWidth="1"/>
    <col min="7941" max="7941" width="32.85546875" style="145" customWidth="1"/>
    <col min="7942" max="7945" width="9.140625" style="145"/>
    <col min="7946" max="7946" width="11.5703125" style="145" bestFit="1" customWidth="1"/>
    <col min="7947" max="7948" width="13.42578125" style="145" bestFit="1" customWidth="1"/>
    <col min="7949" max="8192" width="9.140625" style="145"/>
    <col min="8193" max="8193" width="8.42578125" style="145" customWidth="1"/>
    <col min="8194" max="8194" width="43.140625" style="145" customWidth="1"/>
    <col min="8195" max="8195" width="32.28515625" style="145" customWidth="1"/>
    <col min="8196" max="8196" width="28" style="145" customWidth="1"/>
    <col min="8197" max="8197" width="32.85546875" style="145" customWidth="1"/>
    <col min="8198" max="8201" width="9.140625" style="145"/>
    <col min="8202" max="8202" width="11.5703125" style="145" bestFit="1" customWidth="1"/>
    <col min="8203" max="8204" width="13.42578125" style="145" bestFit="1" customWidth="1"/>
    <col min="8205" max="8448" width="9.140625" style="145"/>
    <col min="8449" max="8449" width="8.42578125" style="145" customWidth="1"/>
    <col min="8450" max="8450" width="43.140625" style="145" customWidth="1"/>
    <col min="8451" max="8451" width="32.28515625" style="145" customWidth="1"/>
    <col min="8452" max="8452" width="28" style="145" customWidth="1"/>
    <col min="8453" max="8453" width="32.85546875" style="145" customWidth="1"/>
    <col min="8454" max="8457" width="9.140625" style="145"/>
    <col min="8458" max="8458" width="11.5703125" style="145" bestFit="1" customWidth="1"/>
    <col min="8459" max="8460" width="13.42578125" style="145" bestFit="1" customWidth="1"/>
    <col min="8461" max="8704" width="9.140625" style="145"/>
    <col min="8705" max="8705" width="8.42578125" style="145" customWidth="1"/>
    <col min="8706" max="8706" width="43.140625" style="145" customWidth="1"/>
    <col min="8707" max="8707" width="32.28515625" style="145" customWidth="1"/>
    <col min="8708" max="8708" width="28" style="145" customWidth="1"/>
    <col min="8709" max="8709" width="32.85546875" style="145" customWidth="1"/>
    <col min="8710" max="8713" width="9.140625" style="145"/>
    <col min="8714" max="8714" width="11.5703125" style="145" bestFit="1" customWidth="1"/>
    <col min="8715" max="8716" width="13.42578125" style="145" bestFit="1" customWidth="1"/>
    <col min="8717" max="8960" width="9.140625" style="145"/>
    <col min="8961" max="8961" width="8.42578125" style="145" customWidth="1"/>
    <col min="8962" max="8962" width="43.140625" style="145" customWidth="1"/>
    <col min="8963" max="8963" width="32.28515625" style="145" customWidth="1"/>
    <col min="8964" max="8964" width="28" style="145" customWidth="1"/>
    <col min="8965" max="8965" width="32.85546875" style="145" customWidth="1"/>
    <col min="8966" max="8969" width="9.140625" style="145"/>
    <col min="8970" max="8970" width="11.5703125" style="145" bestFit="1" customWidth="1"/>
    <col min="8971" max="8972" width="13.42578125" style="145" bestFit="1" customWidth="1"/>
    <col min="8973" max="9216" width="9.140625" style="145"/>
    <col min="9217" max="9217" width="8.42578125" style="145" customWidth="1"/>
    <col min="9218" max="9218" width="43.140625" style="145" customWidth="1"/>
    <col min="9219" max="9219" width="32.28515625" style="145" customWidth="1"/>
    <col min="9220" max="9220" width="28" style="145" customWidth="1"/>
    <col min="9221" max="9221" width="32.85546875" style="145" customWidth="1"/>
    <col min="9222" max="9225" width="9.140625" style="145"/>
    <col min="9226" max="9226" width="11.5703125" style="145" bestFit="1" customWidth="1"/>
    <col min="9227" max="9228" width="13.42578125" style="145" bestFit="1" customWidth="1"/>
    <col min="9229" max="9472" width="9.140625" style="145"/>
    <col min="9473" max="9473" width="8.42578125" style="145" customWidth="1"/>
    <col min="9474" max="9474" width="43.140625" style="145" customWidth="1"/>
    <col min="9475" max="9475" width="32.28515625" style="145" customWidth="1"/>
    <col min="9476" max="9476" width="28" style="145" customWidth="1"/>
    <col min="9477" max="9477" width="32.85546875" style="145" customWidth="1"/>
    <col min="9478" max="9481" width="9.140625" style="145"/>
    <col min="9482" max="9482" width="11.5703125" style="145" bestFit="1" customWidth="1"/>
    <col min="9483" max="9484" width="13.42578125" style="145" bestFit="1" customWidth="1"/>
    <col min="9485" max="9728" width="9.140625" style="145"/>
    <col min="9729" max="9729" width="8.42578125" style="145" customWidth="1"/>
    <col min="9730" max="9730" width="43.140625" style="145" customWidth="1"/>
    <col min="9731" max="9731" width="32.28515625" style="145" customWidth="1"/>
    <col min="9732" max="9732" width="28" style="145" customWidth="1"/>
    <col min="9733" max="9733" width="32.85546875" style="145" customWidth="1"/>
    <col min="9734" max="9737" width="9.140625" style="145"/>
    <col min="9738" max="9738" width="11.5703125" style="145" bestFit="1" customWidth="1"/>
    <col min="9739" max="9740" width="13.42578125" style="145" bestFit="1" customWidth="1"/>
    <col min="9741" max="9984" width="9.140625" style="145"/>
    <col min="9985" max="9985" width="8.42578125" style="145" customWidth="1"/>
    <col min="9986" max="9986" width="43.140625" style="145" customWidth="1"/>
    <col min="9987" max="9987" width="32.28515625" style="145" customWidth="1"/>
    <col min="9988" max="9988" width="28" style="145" customWidth="1"/>
    <col min="9989" max="9989" width="32.85546875" style="145" customWidth="1"/>
    <col min="9990" max="9993" width="9.140625" style="145"/>
    <col min="9994" max="9994" width="11.5703125" style="145" bestFit="1" customWidth="1"/>
    <col min="9995" max="9996" width="13.42578125" style="145" bestFit="1" customWidth="1"/>
    <col min="9997" max="10240" width="9.140625" style="145"/>
    <col min="10241" max="10241" width="8.42578125" style="145" customWidth="1"/>
    <col min="10242" max="10242" width="43.140625" style="145" customWidth="1"/>
    <col min="10243" max="10243" width="32.28515625" style="145" customWidth="1"/>
    <col min="10244" max="10244" width="28" style="145" customWidth="1"/>
    <col min="10245" max="10245" width="32.85546875" style="145" customWidth="1"/>
    <col min="10246" max="10249" width="9.140625" style="145"/>
    <col min="10250" max="10250" width="11.5703125" style="145" bestFit="1" customWidth="1"/>
    <col min="10251" max="10252" width="13.42578125" style="145" bestFit="1" customWidth="1"/>
    <col min="10253" max="10496" width="9.140625" style="145"/>
    <col min="10497" max="10497" width="8.42578125" style="145" customWidth="1"/>
    <col min="10498" max="10498" width="43.140625" style="145" customWidth="1"/>
    <col min="10499" max="10499" width="32.28515625" style="145" customWidth="1"/>
    <col min="10500" max="10500" width="28" style="145" customWidth="1"/>
    <col min="10501" max="10501" width="32.85546875" style="145" customWidth="1"/>
    <col min="10502" max="10505" width="9.140625" style="145"/>
    <col min="10506" max="10506" width="11.5703125" style="145" bestFit="1" customWidth="1"/>
    <col min="10507" max="10508" width="13.42578125" style="145" bestFit="1" customWidth="1"/>
    <col min="10509" max="10752" width="9.140625" style="145"/>
    <col min="10753" max="10753" width="8.42578125" style="145" customWidth="1"/>
    <col min="10754" max="10754" width="43.140625" style="145" customWidth="1"/>
    <col min="10755" max="10755" width="32.28515625" style="145" customWidth="1"/>
    <col min="10756" max="10756" width="28" style="145" customWidth="1"/>
    <col min="10757" max="10757" width="32.85546875" style="145" customWidth="1"/>
    <col min="10758" max="10761" width="9.140625" style="145"/>
    <col min="10762" max="10762" width="11.5703125" style="145" bestFit="1" customWidth="1"/>
    <col min="10763" max="10764" width="13.42578125" style="145" bestFit="1" customWidth="1"/>
    <col min="10765" max="11008" width="9.140625" style="145"/>
    <col min="11009" max="11009" width="8.42578125" style="145" customWidth="1"/>
    <col min="11010" max="11010" width="43.140625" style="145" customWidth="1"/>
    <col min="11011" max="11011" width="32.28515625" style="145" customWidth="1"/>
    <col min="11012" max="11012" width="28" style="145" customWidth="1"/>
    <col min="11013" max="11013" width="32.85546875" style="145" customWidth="1"/>
    <col min="11014" max="11017" width="9.140625" style="145"/>
    <col min="11018" max="11018" width="11.5703125" style="145" bestFit="1" customWidth="1"/>
    <col min="11019" max="11020" width="13.42578125" style="145" bestFit="1" customWidth="1"/>
    <col min="11021" max="11264" width="9.140625" style="145"/>
    <col min="11265" max="11265" width="8.42578125" style="145" customWidth="1"/>
    <col min="11266" max="11266" width="43.140625" style="145" customWidth="1"/>
    <col min="11267" max="11267" width="32.28515625" style="145" customWidth="1"/>
    <col min="11268" max="11268" width="28" style="145" customWidth="1"/>
    <col min="11269" max="11269" width="32.85546875" style="145" customWidth="1"/>
    <col min="11270" max="11273" width="9.140625" style="145"/>
    <col min="11274" max="11274" width="11.5703125" style="145" bestFit="1" customWidth="1"/>
    <col min="11275" max="11276" width="13.42578125" style="145" bestFit="1" customWidth="1"/>
    <col min="11277" max="11520" width="9.140625" style="145"/>
    <col min="11521" max="11521" width="8.42578125" style="145" customWidth="1"/>
    <col min="11522" max="11522" width="43.140625" style="145" customWidth="1"/>
    <col min="11523" max="11523" width="32.28515625" style="145" customWidth="1"/>
    <col min="11524" max="11524" width="28" style="145" customWidth="1"/>
    <col min="11525" max="11525" width="32.85546875" style="145" customWidth="1"/>
    <col min="11526" max="11529" width="9.140625" style="145"/>
    <col min="11530" max="11530" width="11.5703125" style="145" bestFit="1" customWidth="1"/>
    <col min="11531" max="11532" width="13.42578125" style="145" bestFit="1" customWidth="1"/>
    <col min="11533" max="11776" width="9.140625" style="145"/>
    <col min="11777" max="11777" width="8.42578125" style="145" customWidth="1"/>
    <col min="11778" max="11778" width="43.140625" style="145" customWidth="1"/>
    <col min="11779" max="11779" width="32.28515625" style="145" customWidth="1"/>
    <col min="11780" max="11780" width="28" style="145" customWidth="1"/>
    <col min="11781" max="11781" width="32.85546875" style="145" customWidth="1"/>
    <col min="11782" max="11785" width="9.140625" style="145"/>
    <col min="11786" max="11786" width="11.5703125" style="145" bestFit="1" customWidth="1"/>
    <col min="11787" max="11788" width="13.42578125" style="145" bestFit="1" customWidth="1"/>
    <col min="11789" max="12032" width="9.140625" style="145"/>
    <col min="12033" max="12033" width="8.42578125" style="145" customWidth="1"/>
    <col min="12034" max="12034" width="43.140625" style="145" customWidth="1"/>
    <col min="12035" max="12035" width="32.28515625" style="145" customWidth="1"/>
    <col min="12036" max="12036" width="28" style="145" customWidth="1"/>
    <col min="12037" max="12037" width="32.85546875" style="145" customWidth="1"/>
    <col min="12038" max="12041" width="9.140625" style="145"/>
    <col min="12042" max="12042" width="11.5703125" style="145" bestFit="1" customWidth="1"/>
    <col min="12043" max="12044" width="13.42578125" style="145" bestFit="1" customWidth="1"/>
    <col min="12045" max="12288" width="9.140625" style="145"/>
    <col min="12289" max="12289" width="8.42578125" style="145" customWidth="1"/>
    <col min="12290" max="12290" width="43.140625" style="145" customWidth="1"/>
    <col min="12291" max="12291" width="32.28515625" style="145" customWidth="1"/>
    <col min="12292" max="12292" width="28" style="145" customWidth="1"/>
    <col min="12293" max="12293" width="32.85546875" style="145" customWidth="1"/>
    <col min="12294" max="12297" width="9.140625" style="145"/>
    <col min="12298" max="12298" width="11.5703125" style="145" bestFit="1" customWidth="1"/>
    <col min="12299" max="12300" width="13.42578125" style="145" bestFit="1" customWidth="1"/>
    <col min="12301" max="12544" width="9.140625" style="145"/>
    <col min="12545" max="12545" width="8.42578125" style="145" customWidth="1"/>
    <col min="12546" max="12546" width="43.140625" style="145" customWidth="1"/>
    <col min="12547" max="12547" width="32.28515625" style="145" customWidth="1"/>
    <col min="12548" max="12548" width="28" style="145" customWidth="1"/>
    <col min="12549" max="12549" width="32.85546875" style="145" customWidth="1"/>
    <col min="12550" max="12553" width="9.140625" style="145"/>
    <col min="12554" max="12554" width="11.5703125" style="145" bestFit="1" customWidth="1"/>
    <col min="12555" max="12556" width="13.42578125" style="145" bestFit="1" customWidth="1"/>
    <col min="12557" max="12800" width="9.140625" style="145"/>
    <col min="12801" max="12801" width="8.42578125" style="145" customWidth="1"/>
    <col min="12802" max="12802" width="43.140625" style="145" customWidth="1"/>
    <col min="12803" max="12803" width="32.28515625" style="145" customWidth="1"/>
    <col min="12804" max="12804" width="28" style="145" customWidth="1"/>
    <col min="12805" max="12805" width="32.85546875" style="145" customWidth="1"/>
    <col min="12806" max="12809" width="9.140625" style="145"/>
    <col min="12810" max="12810" width="11.5703125" style="145" bestFit="1" customWidth="1"/>
    <col min="12811" max="12812" width="13.42578125" style="145" bestFit="1" customWidth="1"/>
    <col min="12813" max="13056" width="9.140625" style="145"/>
    <col min="13057" max="13057" width="8.42578125" style="145" customWidth="1"/>
    <col min="13058" max="13058" width="43.140625" style="145" customWidth="1"/>
    <col min="13059" max="13059" width="32.28515625" style="145" customWidth="1"/>
    <col min="13060" max="13060" width="28" style="145" customWidth="1"/>
    <col min="13061" max="13061" width="32.85546875" style="145" customWidth="1"/>
    <col min="13062" max="13065" width="9.140625" style="145"/>
    <col min="13066" max="13066" width="11.5703125" style="145" bestFit="1" customWidth="1"/>
    <col min="13067" max="13068" width="13.42578125" style="145" bestFit="1" customWidth="1"/>
    <col min="13069" max="13312" width="9.140625" style="145"/>
    <col min="13313" max="13313" width="8.42578125" style="145" customWidth="1"/>
    <col min="13314" max="13314" width="43.140625" style="145" customWidth="1"/>
    <col min="13315" max="13315" width="32.28515625" style="145" customWidth="1"/>
    <col min="13316" max="13316" width="28" style="145" customWidth="1"/>
    <col min="13317" max="13317" width="32.85546875" style="145" customWidth="1"/>
    <col min="13318" max="13321" width="9.140625" style="145"/>
    <col min="13322" max="13322" width="11.5703125" style="145" bestFit="1" customWidth="1"/>
    <col min="13323" max="13324" width="13.42578125" style="145" bestFit="1" customWidth="1"/>
    <col min="13325" max="13568" width="9.140625" style="145"/>
    <col min="13569" max="13569" width="8.42578125" style="145" customWidth="1"/>
    <col min="13570" max="13570" width="43.140625" style="145" customWidth="1"/>
    <col min="13571" max="13571" width="32.28515625" style="145" customWidth="1"/>
    <col min="13572" max="13572" width="28" style="145" customWidth="1"/>
    <col min="13573" max="13573" width="32.85546875" style="145" customWidth="1"/>
    <col min="13574" max="13577" width="9.140625" style="145"/>
    <col min="13578" max="13578" width="11.5703125" style="145" bestFit="1" customWidth="1"/>
    <col min="13579" max="13580" width="13.42578125" style="145" bestFit="1" customWidth="1"/>
    <col min="13581" max="13824" width="9.140625" style="145"/>
    <col min="13825" max="13825" width="8.42578125" style="145" customWidth="1"/>
    <col min="13826" max="13826" width="43.140625" style="145" customWidth="1"/>
    <col min="13827" max="13827" width="32.28515625" style="145" customWidth="1"/>
    <col min="13828" max="13828" width="28" style="145" customWidth="1"/>
    <col min="13829" max="13829" width="32.85546875" style="145" customWidth="1"/>
    <col min="13830" max="13833" width="9.140625" style="145"/>
    <col min="13834" max="13834" width="11.5703125" style="145" bestFit="1" customWidth="1"/>
    <col min="13835" max="13836" width="13.42578125" style="145" bestFit="1" customWidth="1"/>
    <col min="13837" max="14080" width="9.140625" style="145"/>
    <col min="14081" max="14081" width="8.42578125" style="145" customWidth="1"/>
    <col min="14082" max="14082" width="43.140625" style="145" customWidth="1"/>
    <col min="14083" max="14083" width="32.28515625" style="145" customWidth="1"/>
    <col min="14084" max="14084" width="28" style="145" customWidth="1"/>
    <col min="14085" max="14085" width="32.85546875" style="145" customWidth="1"/>
    <col min="14086" max="14089" width="9.140625" style="145"/>
    <col min="14090" max="14090" width="11.5703125" style="145" bestFit="1" customWidth="1"/>
    <col min="14091" max="14092" width="13.42578125" style="145" bestFit="1" customWidth="1"/>
    <col min="14093" max="14336" width="9.140625" style="145"/>
    <col min="14337" max="14337" width="8.42578125" style="145" customWidth="1"/>
    <col min="14338" max="14338" width="43.140625" style="145" customWidth="1"/>
    <col min="14339" max="14339" width="32.28515625" style="145" customWidth="1"/>
    <col min="14340" max="14340" width="28" style="145" customWidth="1"/>
    <col min="14341" max="14341" width="32.85546875" style="145" customWidth="1"/>
    <col min="14342" max="14345" width="9.140625" style="145"/>
    <col min="14346" max="14346" width="11.5703125" style="145" bestFit="1" customWidth="1"/>
    <col min="14347" max="14348" width="13.42578125" style="145" bestFit="1" customWidth="1"/>
    <col min="14349" max="14592" width="9.140625" style="145"/>
    <col min="14593" max="14593" width="8.42578125" style="145" customWidth="1"/>
    <col min="14594" max="14594" width="43.140625" style="145" customWidth="1"/>
    <col min="14595" max="14595" width="32.28515625" style="145" customWidth="1"/>
    <col min="14596" max="14596" width="28" style="145" customWidth="1"/>
    <col min="14597" max="14597" width="32.85546875" style="145" customWidth="1"/>
    <col min="14598" max="14601" width="9.140625" style="145"/>
    <col min="14602" max="14602" width="11.5703125" style="145" bestFit="1" customWidth="1"/>
    <col min="14603" max="14604" width="13.42578125" style="145" bestFit="1" customWidth="1"/>
    <col min="14605" max="14848" width="9.140625" style="145"/>
    <col min="14849" max="14849" width="8.42578125" style="145" customWidth="1"/>
    <col min="14850" max="14850" width="43.140625" style="145" customWidth="1"/>
    <col min="14851" max="14851" width="32.28515625" style="145" customWidth="1"/>
    <col min="14852" max="14852" width="28" style="145" customWidth="1"/>
    <col min="14853" max="14853" width="32.85546875" style="145" customWidth="1"/>
    <col min="14854" max="14857" width="9.140625" style="145"/>
    <col min="14858" max="14858" width="11.5703125" style="145" bestFit="1" customWidth="1"/>
    <col min="14859" max="14860" width="13.42578125" style="145" bestFit="1" customWidth="1"/>
    <col min="14861" max="15104" width="9.140625" style="145"/>
    <col min="15105" max="15105" width="8.42578125" style="145" customWidth="1"/>
    <col min="15106" max="15106" width="43.140625" style="145" customWidth="1"/>
    <col min="15107" max="15107" width="32.28515625" style="145" customWidth="1"/>
    <col min="15108" max="15108" width="28" style="145" customWidth="1"/>
    <col min="15109" max="15109" width="32.85546875" style="145" customWidth="1"/>
    <col min="15110" max="15113" width="9.140625" style="145"/>
    <col min="15114" max="15114" width="11.5703125" style="145" bestFit="1" customWidth="1"/>
    <col min="15115" max="15116" width="13.42578125" style="145" bestFit="1" customWidth="1"/>
    <col min="15117" max="15360" width="9.140625" style="145"/>
    <col min="15361" max="15361" width="8.42578125" style="145" customWidth="1"/>
    <col min="15362" max="15362" width="43.140625" style="145" customWidth="1"/>
    <col min="15363" max="15363" width="32.28515625" style="145" customWidth="1"/>
    <col min="15364" max="15364" width="28" style="145" customWidth="1"/>
    <col min="15365" max="15365" width="32.85546875" style="145" customWidth="1"/>
    <col min="15366" max="15369" width="9.140625" style="145"/>
    <col min="15370" max="15370" width="11.5703125" style="145" bestFit="1" customWidth="1"/>
    <col min="15371" max="15372" width="13.42578125" style="145" bestFit="1" customWidth="1"/>
    <col min="15373" max="15616" width="9.140625" style="145"/>
    <col min="15617" max="15617" width="8.42578125" style="145" customWidth="1"/>
    <col min="15618" max="15618" width="43.140625" style="145" customWidth="1"/>
    <col min="15619" max="15619" width="32.28515625" style="145" customWidth="1"/>
    <col min="15620" max="15620" width="28" style="145" customWidth="1"/>
    <col min="15621" max="15621" width="32.85546875" style="145" customWidth="1"/>
    <col min="15622" max="15625" width="9.140625" style="145"/>
    <col min="15626" max="15626" width="11.5703125" style="145" bestFit="1" customWidth="1"/>
    <col min="15627" max="15628" width="13.42578125" style="145" bestFit="1" customWidth="1"/>
    <col min="15629" max="15872" width="9.140625" style="145"/>
    <col min="15873" max="15873" width="8.42578125" style="145" customWidth="1"/>
    <col min="15874" max="15874" width="43.140625" style="145" customWidth="1"/>
    <col min="15875" max="15875" width="32.28515625" style="145" customWidth="1"/>
    <col min="15876" max="15876" width="28" style="145" customWidth="1"/>
    <col min="15877" max="15877" width="32.85546875" style="145" customWidth="1"/>
    <col min="15878" max="15881" width="9.140625" style="145"/>
    <col min="15882" max="15882" width="11.5703125" style="145" bestFit="1" customWidth="1"/>
    <col min="15883" max="15884" width="13.42578125" style="145" bestFit="1" customWidth="1"/>
    <col min="15885" max="16128" width="9.140625" style="145"/>
    <col min="16129" max="16129" width="8.42578125" style="145" customWidth="1"/>
    <col min="16130" max="16130" width="43.140625" style="145" customWidth="1"/>
    <col min="16131" max="16131" width="32.28515625" style="145" customWidth="1"/>
    <col min="16132" max="16132" width="28" style="145" customWidth="1"/>
    <col min="16133" max="16133" width="32.85546875" style="145" customWidth="1"/>
    <col min="16134" max="16137" width="9.140625" style="145"/>
    <col min="16138" max="16138" width="11.5703125" style="145" bestFit="1" customWidth="1"/>
    <col min="16139" max="16140" width="13.42578125" style="145" bestFit="1" customWidth="1"/>
    <col min="16141" max="16384" width="9.140625" style="145"/>
  </cols>
  <sheetData>
    <row r="1" spans="1:7" s="117" customFormat="1" ht="36.75" customHeight="1">
      <c r="A1" s="1793" t="s">
        <v>2022</v>
      </c>
      <c r="B1" s="1794"/>
      <c r="C1" s="1039"/>
      <c r="D1" s="1795" t="s">
        <v>902</v>
      </c>
      <c r="E1" s="1796"/>
    </row>
    <row r="2" spans="1:7" ht="36.75" customHeight="1">
      <c r="A2" s="1797" t="s">
        <v>438</v>
      </c>
      <c r="B2" s="1798"/>
      <c r="C2" s="1798"/>
      <c r="D2" s="1798"/>
      <c r="E2" s="1799"/>
    </row>
    <row r="3" spans="1:7" ht="36.75" customHeight="1">
      <c r="A3" s="1040" t="s">
        <v>721</v>
      </c>
      <c r="B3" s="1041" t="s">
        <v>538</v>
      </c>
      <c r="C3" s="1042" t="s">
        <v>2255</v>
      </c>
      <c r="D3" s="1042" t="s">
        <v>2256</v>
      </c>
      <c r="E3" s="1042" t="s">
        <v>2257</v>
      </c>
    </row>
    <row r="4" spans="1:7" ht="36.75" customHeight="1">
      <c r="A4" s="1043">
        <v>1</v>
      </c>
      <c r="B4" s="1044" t="s">
        <v>539</v>
      </c>
      <c r="C4" s="1045">
        <v>0</v>
      </c>
      <c r="D4" s="1045">
        <v>0</v>
      </c>
      <c r="E4" s="1046">
        <v>0</v>
      </c>
      <c r="F4" s="1047"/>
      <c r="G4" s="1047"/>
    </row>
    <row r="5" spans="1:7" ht="36.75" customHeight="1">
      <c r="A5" s="1043">
        <v>2</v>
      </c>
      <c r="B5" s="146" t="s">
        <v>7</v>
      </c>
      <c r="C5" s="147">
        <v>0</v>
      </c>
      <c r="D5" s="147">
        <v>0</v>
      </c>
      <c r="E5" s="1048">
        <v>0</v>
      </c>
      <c r="F5" s="1047"/>
      <c r="G5" s="1047"/>
    </row>
    <row r="6" spans="1:7" ht="36.75" customHeight="1">
      <c r="A6" s="1043">
        <v>3</v>
      </c>
      <c r="B6" s="146" t="s">
        <v>439</v>
      </c>
      <c r="C6" s="147">
        <v>0</v>
      </c>
      <c r="D6" s="148">
        <v>0</v>
      </c>
      <c r="E6" s="1049">
        <v>0</v>
      </c>
      <c r="F6" s="1047"/>
      <c r="G6" s="1047"/>
    </row>
    <row r="7" spans="1:7" ht="36.75" customHeight="1">
      <c r="A7" s="1043"/>
      <c r="B7" s="146" t="s">
        <v>540</v>
      </c>
      <c r="C7" s="147"/>
      <c r="D7" s="147"/>
      <c r="E7" s="1048"/>
      <c r="F7" s="1047"/>
      <c r="G7" s="1047"/>
    </row>
    <row r="8" spans="1:7" ht="45" customHeight="1">
      <c r="A8" s="1043"/>
      <c r="B8" s="146" t="s">
        <v>440</v>
      </c>
      <c r="C8" s="147"/>
      <c r="D8" s="147"/>
      <c r="E8" s="1048"/>
      <c r="F8" s="1047"/>
      <c r="G8" s="1047"/>
    </row>
    <row r="9" spans="1:7" ht="67.5" customHeight="1" thickBot="1">
      <c r="A9" s="1050">
        <v>4</v>
      </c>
      <c r="B9" s="1051" t="s">
        <v>772</v>
      </c>
      <c r="C9" s="1052"/>
      <c r="D9" s="1052"/>
      <c r="E9" s="1053"/>
      <c r="F9" s="1047"/>
      <c r="G9" s="1047"/>
    </row>
    <row r="10" spans="1:7" ht="36.75" customHeight="1">
      <c r="F10" s="1054"/>
      <c r="G10" s="1054"/>
    </row>
    <row r="11" spans="1:7" ht="36.75" customHeight="1">
      <c r="F11" s="1054"/>
      <c r="G11" s="1054"/>
    </row>
  </sheetData>
  <mergeCells count="3">
    <mergeCell ref="A1:B1"/>
    <mergeCell ref="D1:E1"/>
    <mergeCell ref="A2:E2"/>
  </mergeCells>
  <pageMargins left="0.70866141732283472" right="0.70866141732283472" top="0.74803149606299213" bottom="0.74803149606299213" header="0.31496062992125984" footer="0.31496062992125984"/>
  <pageSetup paperSize="9" scale="85" orientation="landscape"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37"/>
  <sheetViews>
    <sheetView view="pageBreakPreview" topLeftCell="A23" zoomScaleNormal="100" zoomScaleSheetLayoutView="100" workbookViewId="0">
      <selection activeCell="H29" sqref="H29"/>
    </sheetView>
  </sheetViews>
  <sheetFormatPr defaultRowHeight="15"/>
  <cols>
    <col min="1" max="1" width="34.7109375" style="213" customWidth="1"/>
    <col min="2" max="2" width="12" style="213" customWidth="1"/>
    <col min="3" max="3" width="11.7109375" style="213" customWidth="1"/>
    <col min="4" max="4" width="10.7109375" style="213" customWidth="1"/>
    <col min="5" max="5" width="12.7109375" style="213" customWidth="1"/>
    <col min="6" max="6" width="12.140625" style="213" customWidth="1"/>
    <col min="7" max="7" width="12.5703125" style="213" customWidth="1"/>
    <col min="8" max="8" width="10.85546875" style="213" customWidth="1"/>
    <col min="9" max="9" width="11.5703125" style="213" customWidth="1"/>
    <col min="10" max="10" width="12.28515625" style="213" customWidth="1"/>
    <col min="11" max="11" width="10" style="213" customWidth="1"/>
    <col min="12" max="12" width="9.85546875" style="213" customWidth="1"/>
    <col min="13" max="13" width="10.7109375" style="213" customWidth="1"/>
    <col min="14" max="14" width="10.140625" style="213" customWidth="1"/>
    <col min="15" max="15" width="13" style="213" customWidth="1"/>
    <col min="16" max="16" width="11.85546875" style="213" customWidth="1"/>
    <col min="17" max="17" width="10.85546875" style="213" customWidth="1"/>
    <col min="18" max="18" width="9.140625" style="213"/>
    <col min="19" max="19" width="9.5703125" style="213" bestFit="1" customWidth="1"/>
    <col min="20" max="16384" width="9.140625" style="213"/>
  </cols>
  <sheetData>
    <row r="1" spans="1:19" ht="22.5" customHeight="1">
      <c r="A1" s="851" t="s">
        <v>1947</v>
      </c>
      <c r="B1" s="210"/>
      <c r="C1" s="210"/>
      <c r="D1" s="211"/>
      <c r="E1" s="210"/>
      <c r="F1" s="211"/>
      <c r="G1" s="211"/>
      <c r="H1" s="210"/>
      <c r="I1" s="211"/>
      <c r="J1" s="210"/>
      <c r="K1" s="210"/>
      <c r="L1" s="210"/>
      <c r="M1" s="210"/>
      <c r="N1" s="212"/>
      <c r="O1" s="212" t="s">
        <v>139</v>
      </c>
      <c r="P1" s="1800" t="s">
        <v>1288</v>
      </c>
      <c r="Q1" s="1800"/>
    </row>
    <row r="2" spans="1:19" ht="21" customHeight="1">
      <c r="A2" s="1801" t="s">
        <v>3074</v>
      </c>
      <c r="B2" s="1801"/>
      <c r="C2" s="1801"/>
      <c r="D2" s="1801"/>
      <c r="E2" s="1801"/>
      <c r="F2" s="1801"/>
      <c r="G2" s="1801"/>
      <c r="H2" s="1801"/>
      <c r="I2" s="1801"/>
      <c r="J2" s="1801"/>
      <c r="K2" s="1801"/>
      <c r="L2" s="1801"/>
      <c r="M2" s="1801"/>
      <c r="N2" s="1801"/>
      <c r="O2" s="1801"/>
      <c r="P2" s="1801"/>
      <c r="Q2" s="1801"/>
    </row>
    <row r="3" spans="1:19" ht="25.5">
      <c r="A3" s="1802" t="s">
        <v>1289</v>
      </c>
      <c r="B3" s="214" t="s">
        <v>1290</v>
      </c>
      <c r="C3" s="214" t="s">
        <v>1291</v>
      </c>
      <c r="D3" s="214" t="s">
        <v>1292</v>
      </c>
      <c r="E3" s="214" t="s">
        <v>1293</v>
      </c>
      <c r="F3" s="214" t="s">
        <v>1294</v>
      </c>
      <c r="G3" s="214" t="s">
        <v>1295</v>
      </c>
      <c r="H3" s="214" t="s">
        <v>1296</v>
      </c>
      <c r="I3" s="214" t="s">
        <v>1297</v>
      </c>
      <c r="J3" s="214" t="s">
        <v>1298</v>
      </c>
      <c r="K3" s="214" t="s">
        <v>1299</v>
      </c>
      <c r="L3" s="214" t="s">
        <v>1300</v>
      </c>
      <c r="M3" s="214" t="s">
        <v>1301</v>
      </c>
      <c r="N3" s="215" t="s">
        <v>1302</v>
      </c>
      <c r="O3" s="216" t="s">
        <v>1303</v>
      </c>
      <c r="P3" s="214" t="s">
        <v>1304</v>
      </c>
      <c r="Q3" s="214" t="s">
        <v>1305</v>
      </c>
    </row>
    <row r="4" spans="1:19" s="218" customFormat="1" ht="56.25">
      <c r="A4" s="1802"/>
      <c r="B4" s="217" t="s">
        <v>1306</v>
      </c>
      <c r="C4" s="217" t="s">
        <v>1307</v>
      </c>
      <c r="D4" s="217" t="s">
        <v>1308</v>
      </c>
      <c r="E4" s="217" t="s">
        <v>1309</v>
      </c>
      <c r="F4" s="217" t="s">
        <v>1600</v>
      </c>
      <c r="G4" s="217" t="s">
        <v>1310</v>
      </c>
      <c r="H4" s="217" t="s">
        <v>1311</v>
      </c>
      <c r="I4" s="217" t="s">
        <v>1312</v>
      </c>
      <c r="J4" s="217" t="s">
        <v>1313</v>
      </c>
      <c r="K4" s="217" t="s">
        <v>1314</v>
      </c>
      <c r="L4" s="217" t="s">
        <v>1315</v>
      </c>
      <c r="M4" s="217" t="s">
        <v>1316</v>
      </c>
      <c r="N4" s="217" t="s">
        <v>1317</v>
      </c>
      <c r="O4" s="217" t="s">
        <v>1318</v>
      </c>
      <c r="P4" s="217" t="s">
        <v>1319</v>
      </c>
      <c r="Q4" s="217" t="s">
        <v>1320</v>
      </c>
    </row>
    <row r="5" spans="1:19">
      <c r="A5" s="219" t="s">
        <v>1321</v>
      </c>
      <c r="B5" s="220">
        <v>75673</v>
      </c>
      <c r="C5" s="220">
        <v>58565</v>
      </c>
      <c r="D5" s="220">
        <v>56461</v>
      </c>
      <c r="E5" s="220">
        <v>0</v>
      </c>
      <c r="F5" s="220">
        <v>0</v>
      </c>
      <c r="G5" s="220">
        <f t="shared" ref="G5:G17" si="0">+E5+F5</f>
        <v>0</v>
      </c>
      <c r="H5" s="220">
        <v>56980</v>
      </c>
      <c r="I5" s="220">
        <v>2104</v>
      </c>
      <c r="J5" s="220">
        <f t="shared" ref="J5:J17" si="1">+C5-H5</f>
        <v>1585</v>
      </c>
      <c r="K5" s="220">
        <v>23654</v>
      </c>
      <c r="L5" s="220">
        <v>5272</v>
      </c>
      <c r="M5" s="220">
        <f>N5+L5-K5</f>
        <v>60</v>
      </c>
      <c r="N5" s="220">
        <v>18442</v>
      </c>
      <c r="O5" s="220">
        <f t="shared" ref="O5:O17" si="2">+G5+L5</f>
        <v>5272</v>
      </c>
      <c r="P5" s="220">
        <v>0</v>
      </c>
      <c r="Q5" s="220">
        <v>0</v>
      </c>
      <c r="S5" s="1345"/>
    </row>
    <row r="6" spans="1:19">
      <c r="A6" s="221" t="s">
        <v>1322</v>
      </c>
      <c r="B6" s="220">
        <v>203923</v>
      </c>
      <c r="C6" s="220">
        <v>213862</v>
      </c>
      <c r="D6" s="220">
        <v>205337</v>
      </c>
      <c r="E6" s="220">
        <v>12401</v>
      </c>
      <c r="F6" s="220">
        <v>492</v>
      </c>
      <c r="G6" s="220">
        <f t="shared" si="0"/>
        <v>12893</v>
      </c>
      <c r="H6" s="220">
        <v>207560</v>
      </c>
      <c r="I6" s="213">
        <v>8525</v>
      </c>
      <c r="J6" s="220">
        <f t="shared" si="1"/>
        <v>6302</v>
      </c>
      <c r="K6" s="220">
        <v>11524</v>
      </c>
      <c r="L6" s="220">
        <v>11887</v>
      </c>
      <c r="M6" s="220">
        <f t="shared" ref="M6:M17" si="3">N6+L6-K6</f>
        <v>8778</v>
      </c>
      <c r="N6" s="220">
        <v>8415</v>
      </c>
      <c r="O6" s="220">
        <f t="shared" si="2"/>
        <v>24780</v>
      </c>
      <c r="P6" s="220">
        <v>0</v>
      </c>
      <c r="Q6" s="220">
        <v>2569</v>
      </c>
      <c r="S6" s="1345"/>
    </row>
    <row r="7" spans="1:19">
      <c r="A7" s="221" t="s">
        <v>1323</v>
      </c>
      <c r="B7" s="220">
        <v>1657253</v>
      </c>
      <c r="C7" s="220">
        <v>1661119</v>
      </c>
      <c r="D7" s="220">
        <v>1598653</v>
      </c>
      <c r="E7" s="220">
        <v>25602</v>
      </c>
      <c r="F7" s="220">
        <v>0</v>
      </c>
      <c r="G7" s="220">
        <f t="shared" si="0"/>
        <v>25602</v>
      </c>
      <c r="H7" s="220">
        <v>1619758</v>
      </c>
      <c r="I7" s="220">
        <v>62466</v>
      </c>
      <c r="J7" s="220">
        <f t="shared" si="1"/>
        <v>41361</v>
      </c>
      <c r="K7" s="220">
        <v>227545</v>
      </c>
      <c r="L7" s="220">
        <v>143714</v>
      </c>
      <c r="M7" s="220">
        <f t="shared" si="3"/>
        <v>116360</v>
      </c>
      <c r="N7" s="220">
        <v>200191</v>
      </c>
      <c r="O7" s="220">
        <f t="shared" si="2"/>
        <v>169316</v>
      </c>
      <c r="P7" s="220">
        <v>0</v>
      </c>
      <c r="Q7" s="220">
        <v>0</v>
      </c>
      <c r="S7" s="1345"/>
    </row>
    <row r="8" spans="1:19">
      <c r="A8" s="221" t="s">
        <v>1324</v>
      </c>
      <c r="B8" s="220">
        <v>41712</v>
      </c>
      <c r="C8" s="220">
        <v>44344</v>
      </c>
      <c r="D8" s="220">
        <v>44278</v>
      </c>
      <c r="E8" s="220">
        <v>2744</v>
      </c>
      <c r="F8" s="220">
        <v>176</v>
      </c>
      <c r="G8" s="220">
        <f t="shared" si="0"/>
        <v>2920</v>
      </c>
      <c r="H8" s="220">
        <v>44299</v>
      </c>
      <c r="I8" s="213">
        <v>66</v>
      </c>
      <c r="J8" s="220">
        <f t="shared" si="1"/>
        <v>45</v>
      </c>
      <c r="K8" s="220">
        <v>1786</v>
      </c>
      <c r="L8" s="220">
        <v>2189</v>
      </c>
      <c r="M8" s="220">
        <f t="shared" si="3"/>
        <v>1757</v>
      </c>
      <c r="N8" s="220">
        <v>1354</v>
      </c>
      <c r="O8" s="220">
        <f t="shared" si="2"/>
        <v>5109</v>
      </c>
      <c r="P8" s="220">
        <v>0</v>
      </c>
      <c r="Q8" s="220">
        <v>1850</v>
      </c>
      <c r="S8" s="1345"/>
    </row>
    <row r="9" spans="1:19">
      <c r="A9" s="221" t="s">
        <v>1325</v>
      </c>
      <c r="B9" s="220">
        <v>56107</v>
      </c>
      <c r="C9" s="220">
        <v>61401</v>
      </c>
      <c r="D9" s="220">
        <v>61036</v>
      </c>
      <c r="E9" s="220">
        <v>4369</v>
      </c>
      <c r="F9" s="220">
        <v>0</v>
      </c>
      <c r="G9" s="220">
        <f t="shared" si="0"/>
        <v>4369</v>
      </c>
      <c r="H9" s="220">
        <v>61139</v>
      </c>
      <c r="I9" s="220">
        <v>365</v>
      </c>
      <c r="J9" s="220">
        <f t="shared" si="1"/>
        <v>262</v>
      </c>
      <c r="K9" s="220">
        <v>3799</v>
      </c>
      <c r="L9" s="220">
        <v>3073</v>
      </c>
      <c r="M9" s="220">
        <f t="shared" si="3"/>
        <v>2435</v>
      </c>
      <c r="N9" s="220">
        <v>3161</v>
      </c>
      <c r="O9" s="220">
        <f t="shared" si="2"/>
        <v>7442</v>
      </c>
      <c r="P9" s="220">
        <v>0</v>
      </c>
      <c r="Q9" s="220">
        <v>0</v>
      </c>
      <c r="S9" s="1345"/>
    </row>
    <row r="10" spans="1:19">
      <c r="A10" s="221" t="s">
        <v>1326</v>
      </c>
      <c r="B10" s="220">
        <v>4341</v>
      </c>
      <c r="C10" s="220">
        <v>4368</v>
      </c>
      <c r="D10" s="220">
        <v>4368</v>
      </c>
      <c r="E10" s="220">
        <v>28</v>
      </c>
      <c r="F10" s="220">
        <v>7</v>
      </c>
      <c r="G10" s="220">
        <f t="shared" si="0"/>
        <v>35</v>
      </c>
      <c r="H10" s="220">
        <v>4368</v>
      </c>
      <c r="I10" s="220">
        <v>0</v>
      </c>
      <c r="J10" s="220">
        <f t="shared" si="1"/>
        <v>0</v>
      </c>
      <c r="K10" s="220">
        <v>23</v>
      </c>
      <c r="L10" s="220">
        <v>170</v>
      </c>
      <c r="M10" s="220">
        <f t="shared" si="3"/>
        <v>168</v>
      </c>
      <c r="N10" s="220">
        <v>21</v>
      </c>
      <c r="O10" s="220">
        <f t="shared" si="2"/>
        <v>205</v>
      </c>
      <c r="P10" s="220">
        <v>0</v>
      </c>
      <c r="Q10" s="220">
        <v>2443</v>
      </c>
      <c r="S10" s="1345"/>
    </row>
    <row r="11" spans="1:19">
      <c r="A11" s="221" t="s">
        <v>1327</v>
      </c>
      <c r="B11" s="220">
        <v>1084</v>
      </c>
      <c r="C11" s="220">
        <v>1112</v>
      </c>
      <c r="D11" s="220">
        <v>1112</v>
      </c>
      <c r="E11" s="220">
        <v>20</v>
      </c>
      <c r="F11" s="220">
        <v>10</v>
      </c>
      <c r="G11" s="220">
        <f t="shared" si="0"/>
        <v>30</v>
      </c>
      <c r="H11" s="220">
        <v>1112</v>
      </c>
      <c r="I11" s="220">
        <v>0</v>
      </c>
      <c r="J11" s="220">
        <f t="shared" si="1"/>
        <v>0</v>
      </c>
      <c r="K11" s="220">
        <v>3</v>
      </c>
      <c r="L11" s="220">
        <v>101</v>
      </c>
      <c r="M11" s="220">
        <f t="shared" si="3"/>
        <v>99</v>
      </c>
      <c r="N11" s="220">
        <v>1</v>
      </c>
      <c r="O11" s="220">
        <f t="shared" si="2"/>
        <v>131</v>
      </c>
      <c r="P11" s="220">
        <v>0</v>
      </c>
      <c r="Q11" s="220">
        <v>839</v>
      </c>
      <c r="S11" s="1345"/>
    </row>
    <row r="12" spans="1:19">
      <c r="A12" s="221" t="s">
        <v>726</v>
      </c>
      <c r="B12" s="220">
        <v>26450</v>
      </c>
      <c r="C12" s="220">
        <v>29379</v>
      </c>
      <c r="D12" s="220">
        <v>25907</v>
      </c>
      <c r="E12" s="220">
        <v>1086</v>
      </c>
      <c r="F12" s="220">
        <v>351</v>
      </c>
      <c r="G12" s="220">
        <f t="shared" si="0"/>
        <v>1437</v>
      </c>
      <c r="H12" s="220">
        <v>29345</v>
      </c>
      <c r="I12" s="220">
        <v>3472</v>
      </c>
      <c r="J12" s="220">
        <f t="shared" si="1"/>
        <v>34</v>
      </c>
      <c r="K12" s="220">
        <v>3803</v>
      </c>
      <c r="L12" s="220">
        <v>0</v>
      </c>
      <c r="M12" s="220">
        <f t="shared" si="3"/>
        <v>224</v>
      </c>
      <c r="N12" s="220">
        <v>4027</v>
      </c>
      <c r="O12" s="220">
        <f t="shared" si="2"/>
        <v>1437</v>
      </c>
      <c r="P12" s="220">
        <v>0</v>
      </c>
      <c r="Q12" s="220">
        <v>2540</v>
      </c>
      <c r="S12" s="1345"/>
    </row>
    <row r="13" spans="1:19">
      <c r="A13" s="221" t="s">
        <v>1089</v>
      </c>
      <c r="B13" s="220">
        <v>1687</v>
      </c>
      <c r="C13" s="220">
        <v>2226</v>
      </c>
      <c r="D13" s="220">
        <v>2217</v>
      </c>
      <c r="E13" s="220">
        <v>436</v>
      </c>
      <c r="F13" s="220">
        <v>57</v>
      </c>
      <c r="G13" s="220">
        <f t="shared" si="0"/>
        <v>493</v>
      </c>
      <c r="H13" s="220">
        <v>2226</v>
      </c>
      <c r="I13" s="220">
        <v>9</v>
      </c>
      <c r="J13" s="220">
        <f t="shared" si="1"/>
        <v>0</v>
      </c>
      <c r="K13" s="220">
        <v>41</v>
      </c>
      <c r="L13" s="220">
        <v>1226</v>
      </c>
      <c r="M13" s="220">
        <f t="shared" si="3"/>
        <v>1240</v>
      </c>
      <c r="N13" s="220">
        <v>55</v>
      </c>
      <c r="O13" s="220">
        <f t="shared" si="2"/>
        <v>1719</v>
      </c>
      <c r="P13" s="220">
        <v>0</v>
      </c>
      <c r="Q13" s="220">
        <v>576</v>
      </c>
      <c r="S13" s="1345"/>
    </row>
    <row r="14" spans="1:19">
      <c r="A14" s="221" t="s">
        <v>708</v>
      </c>
      <c r="B14" s="220">
        <v>50</v>
      </c>
      <c r="C14" s="220">
        <v>55</v>
      </c>
      <c r="D14" s="220">
        <v>55</v>
      </c>
      <c r="E14" s="220">
        <v>3</v>
      </c>
      <c r="F14" s="220">
        <v>1</v>
      </c>
      <c r="G14" s="220">
        <f t="shared" si="0"/>
        <v>4</v>
      </c>
      <c r="H14" s="220">
        <v>55</v>
      </c>
      <c r="I14" s="220">
        <v>0</v>
      </c>
      <c r="J14" s="220">
        <f t="shared" si="1"/>
        <v>0</v>
      </c>
      <c r="K14" s="220">
        <v>1</v>
      </c>
      <c r="L14" s="220">
        <v>2</v>
      </c>
      <c r="M14" s="220">
        <f t="shared" si="3"/>
        <v>1</v>
      </c>
      <c r="N14" s="220">
        <v>0</v>
      </c>
      <c r="O14" s="220">
        <f t="shared" si="2"/>
        <v>6</v>
      </c>
      <c r="P14" s="220">
        <v>0</v>
      </c>
      <c r="Q14" s="220">
        <v>15</v>
      </c>
      <c r="S14" s="1345"/>
    </row>
    <row r="15" spans="1:19">
      <c r="A15" s="221" t="s">
        <v>1328</v>
      </c>
      <c r="B15" s="220">
        <v>1311</v>
      </c>
      <c r="C15" s="220">
        <v>1388</v>
      </c>
      <c r="D15" s="220">
        <v>729</v>
      </c>
      <c r="E15" s="220">
        <v>64</v>
      </c>
      <c r="F15" s="220">
        <v>13</v>
      </c>
      <c r="G15" s="220">
        <f t="shared" si="0"/>
        <v>77</v>
      </c>
      <c r="H15" s="220">
        <v>1349</v>
      </c>
      <c r="I15" s="220">
        <v>659</v>
      </c>
      <c r="J15" s="220">
        <f t="shared" si="1"/>
        <v>39</v>
      </c>
      <c r="K15" s="220">
        <v>85</v>
      </c>
      <c r="L15" s="220">
        <v>7</v>
      </c>
      <c r="M15" s="220">
        <f t="shared" si="3"/>
        <v>16</v>
      </c>
      <c r="N15" s="220">
        <v>94</v>
      </c>
      <c r="O15" s="220">
        <f t="shared" si="2"/>
        <v>84</v>
      </c>
      <c r="P15" s="220">
        <v>0</v>
      </c>
      <c r="Q15" s="220">
        <v>11</v>
      </c>
      <c r="S15" s="1345"/>
    </row>
    <row r="16" spans="1:19">
      <c r="A16" s="221" t="s">
        <v>1329</v>
      </c>
      <c r="B16" s="220">
        <v>4184</v>
      </c>
      <c r="C16" s="220">
        <v>4413</v>
      </c>
      <c r="D16" s="220">
        <v>4382</v>
      </c>
      <c r="E16" s="220">
        <v>180</v>
      </c>
      <c r="F16" s="220">
        <v>40</v>
      </c>
      <c r="G16" s="220">
        <f t="shared" si="0"/>
        <v>220</v>
      </c>
      <c r="H16" s="220">
        <v>4413</v>
      </c>
      <c r="I16" s="220">
        <v>31</v>
      </c>
      <c r="J16" s="220">
        <f t="shared" si="1"/>
        <v>0</v>
      </c>
      <c r="K16" s="220">
        <v>98</v>
      </c>
      <c r="L16" s="220">
        <v>253</v>
      </c>
      <c r="M16" s="220">
        <f t="shared" si="3"/>
        <v>200</v>
      </c>
      <c r="N16" s="220">
        <v>45</v>
      </c>
      <c r="O16" s="220">
        <f t="shared" si="2"/>
        <v>473</v>
      </c>
      <c r="P16" s="220">
        <v>0</v>
      </c>
      <c r="Q16" s="220">
        <v>924</v>
      </c>
      <c r="S16" s="1345"/>
    </row>
    <row r="17" spans="1:19">
      <c r="A17" s="221" t="s">
        <v>1330</v>
      </c>
      <c r="B17" s="220">
        <v>14657</v>
      </c>
      <c r="C17" s="220">
        <v>15522</v>
      </c>
      <c r="D17" s="220">
        <v>14896</v>
      </c>
      <c r="E17" s="220">
        <v>608</v>
      </c>
      <c r="F17" s="220">
        <v>9</v>
      </c>
      <c r="G17" s="220">
        <f t="shared" si="0"/>
        <v>617</v>
      </c>
      <c r="H17" s="220">
        <v>15082</v>
      </c>
      <c r="I17" s="220">
        <v>626</v>
      </c>
      <c r="J17" s="220">
        <f t="shared" si="1"/>
        <v>440</v>
      </c>
      <c r="K17" s="220">
        <v>1147</v>
      </c>
      <c r="L17" s="220">
        <v>1010</v>
      </c>
      <c r="M17" s="220">
        <f t="shared" si="3"/>
        <v>847</v>
      </c>
      <c r="N17" s="220">
        <v>984</v>
      </c>
      <c r="O17" s="220">
        <f t="shared" si="2"/>
        <v>1627</v>
      </c>
      <c r="P17" s="220">
        <v>0</v>
      </c>
      <c r="Q17" s="220">
        <v>197</v>
      </c>
      <c r="S17" s="1345"/>
    </row>
    <row r="18" spans="1:19" ht="15.75">
      <c r="A18" s="222" t="s">
        <v>1331</v>
      </c>
      <c r="B18" s="223">
        <f t="shared" ref="B18:Q18" si="4">SUM(B5:B17)</f>
        <v>2088432</v>
      </c>
      <c r="C18" s="223">
        <f t="shared" si="4"/>
        <v>2097754</v>
      </c>
      <c r="D18" s="223">
        <f t="shared" si="4"/>
        <v>2019431</v>
      </c>
      <c r="E18" s="223">
        <f t="shared" si="4"/>
        <v>47541</v>
      </c>
      <c r="F18" s="223">
        <f t="shared" si="4"/>
        <v>1156</v>
      </c>
      <c r="G18" s="223">
        <f t="shared" si="4"/>
        <v>48697</v>
      </c>
      <c r="H18" s="223">
        <f t="shared" si="4"/>
        <v>2047686</v>
      </c>
      <c r="I18" s="223">
        <f t="shared" si="4"/>
        <v>78323</v>
      </c>
      <c r="J18" s="223">
        <f t="shared" si="4"/>
        <v>50068</v>
      </c>
      <c r="K18" s="223">
        <f t="shared" si="4"/>
        <v>273509</v>
      </c>
      <c r="L18" s="223">
        <f t="shared" si="4"/>
        <v>168904</v>
      </c>
      <c r="M18" s="223">
        <f t="shared" si="4"/>
        <v>132185</v>
      </c>
      <c r="N18" s="223">
        <f t="shared" si="4"/>
        <v>236790</v>
      </c>
      <c r="O18" s="223">
        <f t="shared" si="4"/>
        <v>217601</v>
      </c>
      <c r="P18" s="223">
        <f t="shared" si="4"/>
        <v>0</v>
      </c>
      <c r="Q18" s="223">
        <f t="shared" si="4"/>
        <v>11964</v>
      </c>
    </row>
    <row r="19" spans="1:19">
      <c r="A19" s="221" t="s">
        <v>1332</v>
      </c>
      <c r="B19" s="220">
        <v>319</v>
      </c>
      <c r="C19" s="220">
        <v>337</v>
      </c>
      <c r="D19" s="220">
        <v>319</v>
      </c>
      <c r="E19" s="220">
        <v>18</v>
      </c>
      <c r="F19" s="220">
        <v>0</v>
      </c>
      <c r="G19" s="220">
        <v>18</v>
      </c>
      <c r="H19" s="220">
        <v>337</v>
      </c>
      <c r="I19" s="220">
        <v>0</v>
      </c>
      <c r="J19" s="220">
        <v>0</v>
      </c>
      <c r="K19" s="220">
        <v>0</v>
      </c>
      <c r="L19" s="220">
        <v>0</v>
      </c>
      <c r="M19" s="220">
        <v>0</v>
      </c>
      <c r="N19" s="220">
        <v>0</v>
      </c>
      <c r="O19" s="220">
        <v>18</v>
      </c>
      <c r="P19" s="220">
        <v>0</v>
      </c>
      <c r="Q19" s="224">
        <v>319</v>
      </c>
    </row>
    <row r="20" spans="1:19">
      <c r="A20" s="221" t="s">
        <v>1160</v>
      </c>
      <c r="B20" s="220">
        <v>1</v>
      </c>
      <c r="C20" s="220">
        <v>1</v>
      </c>
      <c r="D20" s="220">
        <v>1</v>
      </c>
      <c r="E20" s="220">
        <v>0</v>
      </c>
      <c r="F20" s="220">
        <v>0</v>
      </c>
      <c r="G20" s="220">
        <v>0</v>
      </c>
      <c r="H20" s="220">
        <v>1</v>
      </c>
      <c r="I20" s="220">
        <v>0</v>
      </c>
      <c r="J20" s="220">
        <v>0</v>
      </c>
      <c r="K20" s="220">
        <v>0</v>
      </c>
      <c r="L20" s="220">
        <v>0</v>
      </c>
      <c r="M20" s="220">
        <v>0</v>
      </c>
      <c r="N20" s="220">
        <v>0</v>
      </c>
      <c r="O20" s="220">
        <v>0</v>
      </c>
      <c r="P20" s="220">
        <v>0</v>
      </c>
      <c r="Q20" s="220">
        <v>1</v>
      </c>
    </row>
    <row r="21" spans="1:19">
      <c r="A21" s="221" t="s">
        <v>1333</v>
      </c>
      <c r="B21" s="220">
        <v>118</v>
      </c>
      <c r="C21" s="220">
        <v>122</v>
      </c>
      <c r="D21" s="220">
        <v>118</v>
      </c>
      <c r="E21" s="220">
        <v>4</v>
      </c>
      <c r="F21" s="220">
        <v>0</v>
      </c>
      <c r="G21" s="220">
        <v>4</v>
      </c>
      <c r="H21" s="220">
        <v>122</v>
      </c>
      <c r="I21" s="220">
        <v>0</v>
      </c>
      <c r="J21" s="220">
        <v>0</v>
      </c>
      <c r="K21" s="220">
        <v>0</v>
      </c>
      <c r="L21" s="220">
        <v>0</v>
      </c>
      <c r="M21" s="220">
        <v>0</v>
      </c>
      <c r="N21" s="220">
        <v>0</v>
      </c>
      <c r="O21" s="220">
        <v>4</v>
      </c>
      <c r="P21" s="220">
        <v>0</v>
      </c>
      <c r="Q21" s="224">
        <v>123</v>
      </c>
    </row>
    <row r="22" spans="1:19">
      <c r="A22" s="221" t="s">
        <v>1334</v>
      </c>
      <c r="B22" s="220">
        <v>26</v>
      </c>
      <c r="C22" s="220">
        <v>27</v>
      </c>
      <c r="D22" s="220">
        <v>26</v>
      </c>
      <c r="E22" s="220">
        <v>1</v>
      </c>
      <c r="F22" s="220">
        <v>0</v>
      </c>
      <c r="G22" s="220">
        <v>1</v>
      </c>
      <c r="H22" s="220">
        <v>27</v>
      </c>
      <c r="I22" s="220">
        <v>0</v>
      </c>
      <c r="J22" s="220">
        <v>0</v>
      </c>
      <c r="K22" s="220">
        <v>0</v>
      </c>
      <c r="L22" s="220">
        <v>0</v>
      </c>
      <c r="M22" s="220">
        <v>0</v>
      </c>
      <c r="N22" s="220">
        <v>0</v>
      </c>
      <c r="O22" s="220">
        <v>1</v>
      </c>
      <c r="P22" s="220">
        <v>0</v>
      </c>
      <c r="Q22" s="220">
        <v>27</v>
      </c>
    </row>
    <row r="23" spans="1:19">
      <c r="A23" s="221" t="s">
        <v>1335</v>
      </c>
      <c r="B23" s="220">
        <v>19</v>
      </c>
      <c r="C23" s="220">
        <v>19</v>
      </c>
      <c r="D23" s="220">
        <v>19</v>
      </c>
      <c r="E23" s="220">
        <v>0</v>
      </c>
      <c r="F23" s="220">
        <v>0</v>
      </c>
      <c r="G23" s="220">
        <v>0</v>
      </c>
      <c r="H23" s="220">
        <v>19</v>
      </c>
      <c r="I23" s="220">
        <v>0</v>
      </c>
      <c r="J23" s="220">
        <v>0</v>
      </c>
      <c r="K23" s="220">
        <v>0</v>
      </c>
      <c r="L23" s="220">
        <v>0</v>
      </c>
      <c r="M23" s="220">
        <v>0</v>
      </c>
      <c r="N23" s="220">
        <v>0</v>
      </c>
      <c r="O23" s="220">
        <v>0</v>
      </c>
      <c r="P23" s="220">
        <v>0</v>
      </c>
      <c r="Q23" s="220">
        <v>19</v>
      </c>
    </row>
    <row r="24" spans="1:19">
      <c r="A24" s="221" t="s">
        <v>1336</v>
      </c>
      <c r="B24" s="220">
        <v>43</v>
      </c>
      <c r="C24" s="220">
        <v>45</v>
      </c>
      <c r="D24" s="220">
        <v>43</v>
      </c>
      <c r="E24" s="220">
        <v>2</v>
      </c>
      <c r="F24" s="220">
        <v>0</v>
      </c>
      <c r="G24" s="220">
        <v>2</v>
      </c>
      <c r="H24" s="220">
        <v>45</v>
      </c>
      <c r="I24" s="220">
        <v>0</v>
      </c>
      <c r="J24" s="220">
        <v>0</v>
      </c>
      <c r="K24" s="220">
        <v>0</v>
      </c>
      <c r="L24" s="220">
        <v>0</v>
      </c>
      <c r="M24" s="220">
        <v>0</v>
      </c>
      <c r="N24" s="220">
        <v>0</v>
      </c>
      <c r="O24" s="220">
        <v>2</v>
      </c>
      <c r="P24" s="220">
        <v>0</v>
      </c>
      <c r="Q24" s="220">
        <v>44</v>
      </c>
    </row>
    <row r="25" spans="1:19">
      <c r="A25" s="221" t="s">
        <v>3075</v>
      </c>
      <c r="B25" s="220">
        <v>3</v>
      </c>
      <c r="C25" s="220">
        <v>5</v>
      </c>
      <c r="D25" s="220">
        <v>3</v>
      </c>
      <c r="E25" s="220">
        <v>2</v>
      </c>
      <c r="F25" s="220">
        <v>0</v>
      </c>
      <c r="G25" s="220">
        <v>2</v>
      </c>
      <c r="H25" s="220">
        <v>5</v>
      </c>
      <c r="I25" s="220">
        <v>0</v>
      </c>
      <c r="J25" s="220">
        <v>0</v>
      </c>
      <c r="K25" s="220">
        <v>0</v>
      </c>
      <c r="L25" s="220">
        <v>0</v>
      </c>
      <c r="M25" s="220">
        <v>0</v>
      </c>
      <c r="N25" s="220">
        <v>0</v>
      </c>
      <c r="O25" s="220">
        <v>2</v>
      </c>
      <c r="P25" s="220">
        <v>0</v>
      </c>
      <c r="Q25" s="220">
        <v>6</v>
      </c>
    </row>
    <row r="26" spans="1:19">
      <c r="A26" s="221" t="s">
        <v>1089</v>
      </c>
      <c r="B26" s="220">
        <v>70</v>
      </c>
      <c r="C26" s="220">
        <v>73</v>
      </c>
      <c r="D26" s="220">
        <v>70</v>
      </c>
      <c r="E26" s="220">
        <v>3</v>
      </c>
      <c r="F26" s="220">
        <v>0</v>
      </c>
      <c r="G26" s="220">
        <v>3</v>
      </c>
      <c r="H26" s="220">
        <v>73</v>
      </c>
      <c r="I26" s="220">
        <v>0</v>
      </c>
      <c r="J26" s="220">
        <v>0</v>
      </c>
      <c r="K26" s="220">
        <v>0</v>
      </c>
      <c r="L26" s="220">
        <v>0</v>
      </c>
      <c r="M26" s="220">
        <v>0</v>
      </c>
      <c r="N26" s="220">
        <v>0</v>
      </c>
      <c r="O26" s="220">
        <v>3</v>
      </c>
      <c r="P26" s="220">
        <v>0</v>
      </c>
      <c r="Q26" s="220">
        <v>74</v>
      </c>
    </row>
    <row r="27" spans="1:19">
      <c r="A27" s="221" t="s">
        <v>708</v>
      </c>
      <c r="B27" s="220">
        <v>13</v>
      </c>
      <c r="C27" s="220">
        <v>14</v>
      </c>
      <c r="D27" s="220">
        <v>13</v>
      </c>
      <c r="E27" s="220">
        <v>1</v>
      </c>
      <c r="F27" s="220">
        <v>0</v>
      </c>
      <c r="G27" s="220">
        <v>1</v>
      </c>
      <c r="H27" s="220">
        <v>14</v>
      </c>
      <c r="I27" s="220">
        <v>0</v>
      </c>
      <c r="J27" s="220">
        <v>0</v>
      </c>
      <c r="K27" s="220">
        <v>0</v>
      </c>
      <c r="L27" s="220">
        <v>0</v>
      </c>
      <c r="M27" s="220">
        <v>0</v>
      </c>
      <c r="N27" s="220">
        <v>0</v>
      </c>
      <c r="O27" s="220">
        <v>1</v>
      </c>
      <c r="P27" s="220">
        <v>0</v>
      </c>
      <c r="Q27" s="220">
        <v>13</v>
      </c>
    </row>
    <row r="28" spans="1:19">
      <c r="A28" s="678" t="s">
        <v>1084</v>
      </c>
      <c r="B28" s="220">
        <v>2</v>
      </c>
      <c r="C28" s="220">
        <v>2</v>
      </c>
      <c r="D28" s="220">
        <v>2</v>
      </c>
      <c r="E28" s="220">
        <v>0</v>
      </c>
      <c r="F28" s="220">
        <v>0</v>
      </c>
      <c r="G28" s="220">
        <v>0</v>
      </c>
      <c r="H28" s="220">
        <v>2</v>
      </c>
      <c r="I28" s="220">
        <v>0</v>
      </c>
      <c r="J28" s="220">
        <v>0</v>
      </c>
      <c r="K28" s="220">
        <v>0</v>
      </c>
      <c r="L28" s="220">
        <v>0</v>
      </c>
      <c r="M28" s="220">
        <v>0</v>
      </c>
      <c r="N28" s="220">
        <v>0</v>
      </c>
      <c r="O28" s="220">
        <v>0</v>
      </c>
      <c r="P28" s="220">
        <v>0</v>
      </c>
      <c r="Q28" s="220">
        <v>2</v>
      </c>
    </row>
    <row r="29" spans="1:19" ht="15.75">
      <c r="A29" s="222" t="s">
        <v>1337</v>
      </c>
      <c r="B29" s="223">
        <f t="shared" ref="B29:Q29" si="5">SUM(B19:B28)</f>
        <v>614</v>
      </c>
      <c r="C29" s="223">
        <f t="shared" si="5"/>
        <v>645</v>
      </c>
      <c r="D29" s="223">
        <f t="shared" si="5"/>
        <v>614</v>
      </c>
      <c r="E29" s="223">
        <f t="shared" si="5"/>
        <v>31</v>
      </c>
      <c r="F29" s="223">
        <f t="shared" si="5"/>
        <v>0</v>
      </c>
      <c r="G29" s="223">
        <f t="shared" si="5"/>
        <v>31</v>
      </c>
      <c r="H29" s="223">
        <f t="shared" si="5"/>
        <v>645</v>
      </c>
      <c r="I29" s="223">
        <f t="shared" si="5"/>
        <v>0</v>
      </c>
      <c r="J29" s="223">
        <f t="shared" si="5"/>
        <v>0</v>
      </c>
      <c r="K29" s="223">
        <f t="shared" si="5"/>
        <v>0</v>
      </c>
      <c r="L29" s="223">
        <f t="shared" si="5"/>
        <v>0</v>
      </c>
      <c r="M29" s="223">
        <f t="shared" si="5"/>
        <v>0</v>
      </c>
      <c r="N29" s="223">
        <f t="shared" si="5"/>
        <v>0</v>
      </c>
      <c r="O29" s="223">
        <f t="shared" si="5"/>
        <v>31</v>
      </c>
      <c r="P29" s="223">
        <f t="shared" si="5"/>
        <v>0</v>
      </c>
      <c r="Q29" s="223">
        <f t="shared" si="5"/>
        <v>628</v>
      </c>
    </row>
    <row r="30" spans="1:19">
      <c r="A30" s="221" t="s">
        <v>1338</v>
      </c>
      <c r="B30" s="220">
        <v>1</v>
      </c>
      <c r="C30" s="220">
        <v>1</v>
      </c>
      <c r="D30" s="220">
        <v>1</v>
      </c>
      <c r="E30" s="220">
        <v>0</v>
      </c>
      <c r="F30" s="220">
        <v>0</v>
      </c>
      <c r="G30" s="220">
        <v>0</v>
      </c>
      <c r="H30" s="220">
        <v>1</v>
      </c>
      <c r="I30" s="220">
        <v>0</v>
      </c>
      <c r="J30" s="220">
        <v>0</v>
      </c>
      <c r="K30" s="220">
        <v>0</v>
      </c>
      <c r="L30" s="220">
        <v>0</v>
      </c>
      <c r="M30" s="220">
        <v>0</v>
      </c>
      <c r="N30" s="220">
        <v>0</v>
      </c>
      <c r="O30" s="220">
        <v>0</v>
      </c>
      <c r="P30" s="220">
        <v>0</v>
      </c>
      <c r="Q30" s="220">
        <v>1</v>
      </c>
    </row>
    <row r="31" spans="1:19">
      <c r="A31" s="221" t="s">
        <v>1339</v>
      </c>
      <c r="B31" s="220">
        <v>3</v>
      </c>
      <c r="C31" s="220">
        <v>3</v>
      </c>
      <c r="D31" s="220">
        <v>3</v>
      </c>
      <c r="E31" s="220">
        <v>0</v>
      </c>
      <c r="F31" s="220">
        <v>0</v>
      </c>
      <c r="G31" s="220">
        <v>0</v>
      </c>
      <c r="H31" s="220">
        <v>3</v>
      </c>
      <c r="I31" s="220">
        <v>0</v>
      </c>
      <c r="J31" s="220">
        <v>0</v>
      </c>
      <c r="K31" s="220">
        <v>0</v>
      </c>
      <c r="L31" s="220">
        <v>0</v>
      </c>
      <c r="M31" s="220">
        <v>0</v>
      </c>
      <c r="N31" s="220">
        <v>0</v>
      </c>
      <c r="O31" s="220">
        <v>0</v>
      </c>
      <c r="P31" s="220">
        <v>0</v>
      </c>
      <c r="Q31" s="220">
        <v>3</v>
      </c>
    </row>
    <row r="32" spans="1:19">
      <c r="A32" s="221" t="s">
        <v>1340</v>
      </c>
      <c r="B32" s="220">
        <v>8</v>
      </c>
      <c r="C32" s="220">
        <v>8</v>
      </c>
      <c r="D32" s="220">
        <v>8</v>
      </c>
      <c r="E32" s="220">
        <v>0</v>
      </c>
      <c r="F32" s="220">
        <v>0</v>
      </c>
      <c r="G32" s="220">
        <v>0</v>
      </c>
      <c r="H32" s="220">
        <v>8</v>
      </c>
      <c r="I32" s="220">
        <v>0</v>
      </c>
      <c r="J32" s="220">
        <v>0</v>
      </c>
      <c r="K32" s="220">
        <v>0</v>
      </c>
      <c r="L32" s="220">
        <v>0</v>
      </c>
      <c r="M32" s="220">
        <v>0</v>
      </c>
      <c r="N32" s="220">
        <v>0</v>
      </c>
      <c r="O32" s="220">
        <v>0</v>
      </c>
      <c r="P32" s="220">
        <v>0</v>
      </c>
      <c r="Q32" s="220">
        <v>8</v>
      </c>
    </row>
    <row r="33" spans="1:17">
      <c r="A33" s="221" t="s">
        <v>1084</v>
      </c>
      <c r="B33" s="220">
        <v>2</v>
      </c>
      <c r="C33" s="220">
        <v>2</v>
      </c>
      <c r="D33" s="220">
        <v>2</v>
      </c>
      <c r="E33" s="220">
        <v>0</v>
      </c>
      <c r="F33" s="220">
        <v>0</v>
      </c>
      <c r="G33" s="220">
        <v>0</v>
      </c>
      <c r="H33" s="220">
        <v>2</v>
      </c>
      <c r="I33" s="220">
        <v>0</v>
      </c>
      <c r="J33" s="220">
        <v>0</v>
      </c>
      <c r="K33" s="220">
        <v>0</v>
      </c>
      <c r="L33" s="220">
        <v>0</v>
      </c>
      <c r="M33" s="220">
        <v>0</v>
      </c>
      <c r="N33" s="220">
        <v>0</v>
      </c>
      <c r="O33" s="220">
        <v>0</v>
      </c>
      <c r="P33" s="220">
        <v>0</v>
      </c>
      <c r="Q33" s="220">
        <v>2</v>
      </c>
    </row>
    <row r="34" spans="1:17">
      <c r="A34" s="221" t="s">
        <v>491</v>
      </c>
      <c r="B34" s="220">
        <v>1</v>
      </c>
      <c r="C34" s="220">
        <v>1</v>
      </c>
      <c r="D34" s="220">
        <v>1</v>
      </c>
      <c r="E34" s="220">
        <v>0</v>
      </c>
      <c r="F34" s="220">
        <v>0</v>
      </c>
      <c r="G34" s="220">
        <v>0</v>
      </c>
      <c r="H34" s="220">
        <v>1</v>
      </c>
      <c r="I34" s="220">
        <v>0</v>
      </c>
      <c r="J34" s="220">
        <v>0</v>
      </c>
      <c r="K34" s="220">
        <v>0</v>
      </c>
      <c r="L34" s="220">
        <v>0</v>
      </c>
      <c r="M34" s="220">
        <v>0</v>
      </c>
      <c r="N34" s="220">
        <v>0</v>
      </c>
      <c r="O34" s="220">
        <v>0</v>
      </c>
      <c r="P34" s="220">
        <v>0</v>
      </c>
      <c r="Q34" s="220">
        <v>1</v>
      </c>
    </row>
    <row r="35" spans="1:17" ht="20.25" customHeight="1">
      <c r="A35" s="221" t="s">
        <v>1341</v>
      </c>
      <c r="B35" s="220">
        <v>22</v>
      </c>
      <c r="C35" s="220">
        <v>25</v>
      </c>
      <c r="D35" s="220">
        <v>22</v>
      </c>
      <c r="E35" s="220">
        <v>3</v>
      </c>
      <c r="F35" s="220">
        <v>0</v>
      </c>
      <c r="G35" s="220">
        <v>3</v>
      </c>
      <c r="H35" s="220">
        <v>25</v>
      </c>
      <c r="I35" s="220">
        <v>0</v>
      </c>
      <c r="J35" s="220">
        <v>0</v>
      </c>
      <c r="K35" s="220">
        <v>0</v>
      </c>
      <c r="L35" s="220">
        <v>0</v>
      </c>
      <c r="M35" s="220">
        <v>0</v>
      </c>
      <c r="N35" s="220">
        <v>0</v>
      </c>
      <c r="O35" s="220">
        <v>3</v>
      </c>
      <c r="P35" s="220">
        <v>0</v>
      </c>
      <c r="Q35" s="220">
        <v>24</v>
      </c>
    </row>
    <row r="36" spans="1:17" ht="20.25" customHeight="1">
      <c r="A36" s="222" t="s">
        <v>1342</v>
      </c>
      <c r="B36" s="223">
        <f t="shared" ref="B36:Q36" si="6">SUM(B30:B35)</f>
        <v>37</v>
      </c>
      <c r="C36" s="223">
        <f t="shared" si="6"/>
        <v>40</v>
      </c>
      <c r="D36" s="223">
        <f t="shared" si="6"/>
        <v>37</v>
      </c>
      <c r="E36" s="223">
        <f t="shared" si="6"/>
        <v>3</v>
      </c>
      <c r="F36" s="223">
        <f t="shared" si="6"/>
        <v>0</v>
      </c>
      <c r="G36" s="223">
        <f t="shared" si="6"/>
        <v>3</v>
      </c>
      <c r="H36" s="223">
        <f t="shared" si="6"/>
        <v>40</v>
      </c>
      <c r="I36" s="223">
        <f t="shared" si="6"/>
        <v>0</v>
      </c>
      <c r="J36" s="223">
        <f t="shared" si="6"/>
        <v>0</v>
      </c>
      <c r="K36" s="223">
        <f t="shared" si="6"/>
        <v>0</v>
      </c>
      <c r="L36" s="223">
        <f t="shared" si="6"/>
        <v>0</v>
      </c>
      <c r="M36" s="223">
        <f t="shared" si="6"/>
        <v>0</v>
      </c>
      <c r="N36" s="223">
        <f t="shared" si="6"/>
        <v>0</v>
      </c>
      <c r="O36" s="223">
        <f t="shared" si="6"/>
        <v>3</v>
      </c>
      <c r="P36" s="223">
        <f t="shared" si="6"/>
        <v>0</v>
      </c>
      <c r="Q36" s="223">
        <f t="shared" si="6"/>
        <v>39</v>
      </c>
    </row>
    <row r="37" spans="1:17" ht="20.25" customHeight="1">
      <c r="A37" s="226" t="s">
        <v>457</v>
      </c>
      <c r="B37" s="223">
        <f t="shared" ref="B37:Q37" si="7">+B18+B29+B36</f>
        <v>2089083</v>
      </c>
      <c r="C37" s="223">
        <f t="shared" si="7"/>
        <v>2098439</v>
      </c>
      <c r="D37" s="223">
        <f t="shared" si="7"/>
        <v>2020082</v>
      </c>
      <c r="E37" s="223">
        <f t="shared" si="7"/>
        <v>47575</v>
      </c>
      <c r="F37" s="223">
        <f t="shared" si="7"/>
        <v>1156</v>
      </c>
      <c r="G37" s="223">
        <f t="shared" si="7"/>
        <v>48731</v>
      </c>
      <c r="H37" s="223">
        <f t="shared" si="7"/>
        <v>2048371</v>
      </c>
      <c r="I37" s="223">
        <f t="shared" si="7"/>
        <v>78323</v>
      </c>
      <c r="J37" s="223">
        <f t="shared" si="7"/>
        <v>50068</v>
      </c>
      <c r="K37" s="223">
        <f t="shared" si="7"/>
        <v>273509</v>
      </c>
      <c r="L37" s="223">
        <f t="shared" si="7"/>
        <v>168904</v>
      </c>
      <c r="M37" s="223">
        <f t="shared" si="7"/>
        <v>132185</v>
      </c>
      <c r="N37" s="223">
        <f t="shared" si="7"/>
        <v>236790</v>
      </c>
      <c r="O37" s="223">
        <f t="shared" si="7"/>
        <v>217635</v>
      </c>
      <c r="P37" s="223">
        <f t="shared" si="7"/>
        <v>0</v>
      </c>
      <c r="Q37" s="223">
        <f t="shared" si="7"/>
        <v>12631</v>
      </c>
    </row>
  </sheetData>
  <mergeCells count="3">
    <mergeCell ref="P1:Q1"/>
    <mergeCell ref="A2:Q2"/>
    <mergeCell ref="A3:A4"/>
  </mergeCells>
  <pageMargins left="0.16" right="0.16" top="0.51" bottom="0.23" header="0.41" footer="0.16"/>
  <pageSetup paperSize="9" scale="66" orientation="landscape"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81"/>
  <sheetViews>
    <sheetView view="pageBreakPreview" topLeftCell="A49" zoomScale="90" zoomScaleNormal="100" zoomScaleSheetLayoutView="90" workbookViewId="0">
      <selection activeCell="K62" sqref="K62"/>
    </sheetView>
  </sheetViews>
  <sheetFormatPr defaultColWidth="13" defaultRowHeight="14.25"/>
  <cols>
    <col min="1" max="1" width="8.7109375" style="118" bestFit="1" customWidth="1"/>
    <col min="2" max="2" width="52.42578125" style="120" customWidth="1"/>
    <col min="3" max="3" width="10" style="118" bestFit="1" customWidth="1"/>
    <col min="4" max="4" width="12.42578125" style="118" hidden="1" customWidth="1"/>
    <col min="5" max="5" width="11.42578125" style="118" hidden="1" customWidth="1"/>
    <col min="6" max="6" width="16" style="118" hidden="1" customWidth="1"/>
    <col min="7" max="7" width="18" style="118" customWidth="1"/>
    <col min="8" max="9" width="17.42578125" style="118" customWidth="1"/>
    <col min="10" max="10" width="22.5703125" style="118" customWidth="1"/>
    <col min="11" max="11" width="33.85546875" style="118" customWidth="1"/>
    <col min="12" max="12" width="13" style="118" customWidth="1"/>
    <col min="13" max="13" width="9.5703125" style="118" customWidth="1"/>
    <col min="14" max="257" width="13" style="118"/>
    <col min="258" max="258" width="8.7109375" style="118" bestFit="1" customWidth="1"/>
    <col min="259" max="259" width="62.7109375" style="118" customWidth="1"/>
    <col min="260" max="260" width="11.85546875" style="118" bestFit="1" customWidth="1"/>
    <col min="261" max="261" width="19" style="118" bestFit="1" customWidth="1"/>
    <col min="262" max="262" width="16.7109375" style="118" customWidth="1"/>
    <col min="263" max="263" width="17.5703125" style="118" bestFit="1" customWidth="1"/>
    <col min="264" max="265" width="22.5703125" style="118" customWidth="1"/>
    <col min="266" max="266" width="13" style="118" customWidth="1"/>
    <col min="267" max="267" width="12.5703125" style="118" customWidth="1"/>
    <col min="268" max="268" width="13" style="118" customWidth="1"/>
    <col min="269" max="269" width="9.5703125" style="118" customWidth="1"/>
    <col min="270" max="513" width="13" style="118"/>
    <col min="514" max="514" width="8.7109375" style="118" bestFit="1" customWidth="1"/>
    <col min="515" max="515" width="62.7109375" style="118" customWidth="1"/>
    <col min="516" max="516" width="11.85546875" style="118" bestFit="1" customWidth="1"/>
    <col min="517" max="517" width="19" style="118" bestFit="1" customWidth="1"/>
    <col min="518" max="518" width="16.7109375" style="118" customWidth="1"/>
    <col min="519" max="519" width="17.5703125" style="118" bestFit="1" customWidth="1"/>
    <col min="520" max="521" width="22.5703125" style="118" customWidth="1"/>
    <col min="522" max="522" width="13" style="118" customWidth="1"/>
    <col min="523" max="523" width="12.5703125" style="118" customWidth="1"/>
    <col min="524" max="524" width="13" style="118" customWidth="1"/>
    <col min="525" max="525" width="9.5703125" style="118" customWidth="1"/>
    <col min="526" max="769" width="13" style="118"/>
    <col min="770" max="770" width="8.7109375" style="118" bestFit="1" customWidth="1"/>
    <col min="771" max="771" width="62.7109375" style="118" customWidth="1"/>
    <col min="772" max="772" width="11.85546875" style="118" bestFit="1" customWidth="1"/>
    <col min="773" max="773" width="19" style="118" bestFit="1" customWidth="1"/>
    <col min="774" max="774" width="16.7109375" style="118" customWidth="1"/>
    <col min="775" max="775" width="17.5703125" style="118" bestFit="1" customWidth="1"/>
    <col min="776" max="777" width="22.5703125" style="118" customWidth="1"/>
    <col min="778" max="778" width="13" style="118" customWidth="1"/>
    <col min="779" max="779" width="12.5703125" style="118" customWidth="1"/>
    <col min="780" max="780" width="13" style="118" customWidth="1"/>
    <col min="781" max="781" width="9.5703125" style="118" customWidth="1"/>
    <col min="782" max="1025" width="13" style="118"/>
    <col min="1026" max="1026" width="8.7109375" style="118" bestFit="1" customWidth="1"/>
    <col min="1027" max="1027" width="62.7109375" style="118" customWidth="1"/>
    <col min="1028" max="1028" width="11.85546875" style="118" bestFit="1" customWidth="1"/>
    <col min="1029" max="1029" width="19" style="118" bestFit="1" customWidth="1"/>
    <col min="1030" max="1030" width="16.7109375" style="118" customWidth="1"/>
    <col min="1031" max="1031" width="17.5703125" style="118" bestFit="1" customWidth="1"/>
    <col min="1032" max="1033" width="22.5703125" style="118" customWidth="1"/>
    <col min="1034" max="1034" width="13" style="118" customWidth="1"/>
    <col min="1035" max="1035" width="12.5703125" style="118" customWidth="1"/>
    <col min="1036" max="1036" width="13" style="118" customWidth="1"/>
    <col min="1037" max="1037" width="9.5703125" style="118" customWidth="1"/>
    <col min="1038" max="1281" width="13" style="118"/>
    <col min="1282" max="1282" width="8.7109375" style="118" bestFit="1" customWidth="1"/>
    <col min="1283" max="1283" width="62.7109375" style="118" customWidth="1"/>
    <col min="1284" max="1284" width="11.85546875" style="118" bestFit="1" customWidth="1"/>
    <col min="1285" max="1285" width="19" style="118" bestFit="1" customWidth="1"/>
    <col min="1286" max="1286" width="16.7109375" style="118" customWidth="1"/>
    <col min="1287" max="1287" width="17.5703125" style="118" bestFit="1" customWidth="1"/>
    <col min="1288" max="1289" width="22.5703125" style="118" customWidth="1"/>
    <col min="1290" max="1290" width="13" style="118" customWidth="1"/>
    <col min="1291" max="1291" width="12.5703125" style="118" customWidth="1"/>
    <col min="1292" max="1292" width="13" style="118" customWidth="1"/>
    <col min="1293" max="1293" width="9.5703125" style="118" customWidth="1"/>
    <col min="1294" max="1537" width="13" style="118"/>
    <col min="1538" max="1538" width="8.7109375" style="118" bestFit="1" customWidth="1"/>
    <col min="1539" max="1539" width="62.7109375" style="118" customWidth="1"/>
    <col min="1540" max="1540" width="11.85546875" style="118" bestFit="1" customWidth="1"/>
    <col min="1541" max="1541" width="19" style="118" bestFit="1" customWidth="1"/>
    <col min="1542" max="1542" width="16.7109375" style="118" customWidth="1"/>
    <col min="1543" max="1543" width="17.5703125" style="118" bestFit="1" customWidth="1"/>
    <col min="1544" max="1545" width="22.5703125" style="118" customWidth="1"/>
    <col min="1546" max="1546" width="13" style="118" customWidth="1"/>
    <col min="1547" max="1547" width="12.5703125" style="118" customWidth="1"/>
    <col min="1548" max="1548" width="13" style="118" customWidth="1"/>
    <col min="1549" max="1549" width="9.5703125" style="118" customWidth="1"/>
    <col min="1550" max="1793" width="13" style="118"/>
    <col min="1794" max="1794" width="8.7109375" style="118" bestFit="1" customWidth="1"/>
    <col min="1795" max="1795" width="62.7109375" style="118" customWidth="1"/>
    <col min="1796" max="1796" width="11.85546875" style="118" bestFit="1" customWidth="1"/>
    <col min="1797" max="1797" width="19" style="118" bestFit="1" customWidth="1"/>
    <col min="1798" max="1798" width="16.7109375" style="118" customWidth="1"/>
    <col min="1799" max="1799" width="17.5703125" style="118" bestFit="1" customWidth="1"/>
    <col min="1800" max="1801" width="22.5703125" style="118" customWidth="1"/>
    <col min="1802" max="1802" width="13" style="118" customWidth="1"/>
    <col min="1803" max="1803" width="12.5703125" style="118" customWidth="1"/>
    <col min="1804" max="1804" width="13" style="118" customWidth="1"/>
    <col min="1805" max="1805" width="9.5703125" style="118" customWidth="1"/>
    <col min="1806" max="2049" width="13" style="118"/>
    <col min="2050" max="2050" width="8.7109375" style="118" bestFit="1" customWidth="1"/>
    <col min="2051" max="2051" width="62.7109375" style="118" customWidth="1"/>
    <col min="2052" max="2052" width="11.85546875" style="118" bestFit="1" customWidth="1"/>
    <col min="2053" max="2053" width="19" style="118" bestFit="1" customWidth="1"/>
    <col min="2054" max="2054" width="16.7109375" style="118" customWidth="1"/>
    <col min="2055" max="2055" width="17.5703125" style="118" bestFit="1" customWidth="1"/>
    <col min="2056" max="2057" width="22.5703125" style="118" customWidth="1"/>
    <col min="2058" max="2058" width="13" style="118" customWidth="1"/>
    <col min="2059" max="2059" width="12.5703125" style="118" customWidth="1"/>
    <col min="2060" max="2060" width="13" style="118" customWidth="1"/>
    <col min="2061" max="2061" width="9.5703125" style="118" customWidth="1"/>
    <col min="2062" max="2305" width="13" style="118"/>
    <col min="2306" max="2306" width="8.7109375" style="118" bestFit="1" customWidth="1"/>
    <col min="2307" max="2307" width="62.7109375" style="118" customWidth="1"/>
    <col min="2308" max="2308" width="11.85546875" style="118" bestFit="1" customWidth="1"/>
    <col min="2309" max="2309" width="19" style="118" bestFit="1" customWidth="1"/>
    <col min="2310" max="2310" width="16.7109375" style="118" customWidth="1"/>
    <col min="2311" max="2311" width="17.5703125" style="118" bestFit="1" customWidth="1"/>
    <col min="2312" max="2313" width="22.5703125" style="118" customWidth="1"/>
    <col min="2314" max="2314" width="13" style="118" customWidth="1"/>
    <col min="2315" max="2315" width="12.5703125" style="118" customWidth="1"/>
    <col min="2316" max="2316" width="13" style="118" customWidth="1"/>
    <col min="2317" max="2317" width="9.5703125" style="118" customWidth="1"/>
    <col min="2318" max="2561" width="13" style="118"/>
    <col min="2562" max="2562" width="8.7109375" style="118" bestFit="1" customWidth="1"/>
    <col min="2563" max="2563" width="62.7109375" style="118" customWidth="1"/>
    <col min="2564" max="2564" width="11.85546875" style="118" bestFit="1" customWidth="1"/>
    <col min="2565" max="2565" width="19" style="118" bestFit="1" customWidth="1"/>
    <col min="2566" max="2566" width="16.7109375" style="118" customWidth="1"/>
    <col min="2567" max="2567" width="17.5703125" style="118" bestFit="1" customWidth="1"/>
    <col min="2568" max="2569" width="22.5703125" style="118" customWidth="1"/>
    <col min="2570" max="2570" width="13" style="118" customWidth="1"/>
    <col min="2571" max="2571" width="12.5703125" style="118" customWidth="1"/>
    <col min="2572" max="2572" width="13" style="118" customWidth="1"/>
    <col min="2573" max="2573" width="9.5703125" style="118" customWidth="1"/>
    <col min="2574" max="2817" width="13" style="118"/>
    <col min="2818" max="2818" width="8.7109375" style="118" bestFit="1" customWidth="1"/>
    <col min="2819" max="2819" width="62.7109375" style="118" customWidth="1"/>
    <col min="2820" max="2820" width="11.85546875" style="118" bestFit="1" customWidth="1"/>
    <col min="2821" max="2821" width="19" style="118" bestFit="1" customWidth="1"/>
    <col min="2822" max="2822" width="16.7109375" style="118" customWidth="1"/>
    <col min="2823" max="2823" width="17.5703125" style="118" bestFit="1" customWidth="1"/>
    <col min="2824" max="2825" width="22.5703125" style="118" customWidth="1"/>
    <col min="2826" max="2826" width="13" style="118" customWidth="1"/>
    <col min="2827" max="2827" width="12.5703125" style="118" customWidth="1"/>
    <col min="2828" max="2828" width="13" style="118" customWidth="1"/>
    <col min="2829" max="2829" width="9.5703125" style="118" customWidth="1"/>
    <col min="2830" max="3073" width="13" style="118"/>
    <col min="3074" max="3074" width="8.7109375" style="118" bestFit="1" customWidth="1"/>
    <col min="3075" max="3075" width="62.7109375" style="118" customWidth="1"/>
    <col min="3076" max="3076" width="11.85546875" style="118" bestFit="1" customWidth="1"/>
    <col min="3077" max="3077" width="19" style="118" bestFit="1" customWidth="1"/>
    <col min="3078" max="3078" width="16.7109375" style="118" customWidth="1"/>
    <col min="3079" max="3079" width="17.5703125" style="118" bestFit="1" customWidth="1"/>
    <col min="3080" max="3081" width="22.5703125" style="118" customWidth="1"/>
    <col min="3082" max="3082" width="13" style="118" customWidth="1"/>
    <col min="3083" max="3083" width="12.5703125" style="118" customWidth="1"/>
    <col min="3084" max="3084" width="13" style="118" customWidth="1"/>
    <col min="3085" max="3085" width="9.5703125" style="118" customWidth="1"/>
    <col min="3086" max="3329" width="13" style="118"/>
    <col min="3330" max="3330" width="8.7109375" style="118" bestFit="1" customWidth="1"/>
    <col min="3331" max="3331" width="62.7109375" style="118" customWidth="1"/>
    <col min="3332" max="3332" width="11.85546875" style="118" bestFit="1" customWidth="1"/>
    <col min="3333" max="3333" width="19" style="118" bestFit="1" customWidth="1"/>
    <col min="3334" max="3334" width="16.7109375" style="118" customWidth="1"/>
    <col min="3335" max="3335" width="17.5703125" style="118" bestFit="1" customWidth="1"/>
    <col min="3336" max="3337" width="22.5703125" style="118" customWidth="1"/>
    <col min="3338" max="3338" width="13" style="118" customWidth="1"/>
    <col min="3339" max="3339" width="12.5703125" style="118" customWidth="1"/>
    <col min="3340" max="3340" width="13" style="118" customWidth="1"/>
    <col min="3341" max="3341" width="9.5703125" style="118" customWidth="1"/>
    <col min="3342" max="3585" width="13" style="118"/>
    <col min="3586" max="3586" width="8.7109375" style="118" bestFit="1" customWidth="1"/>
    <col min="3587" max="3587" width="62.7109375" style="118" customWidth="1"/>
    <col min="3588" max="3588" width="11.85546875" style="118" bestFit="1" customWidth="1"/>
    <col min="3589" max="3589" width="19" style="118" bestFit="1" customWidth="1"/>
    <col min="3590" max="3590" width="16.7109375" style="118" customWidth="1"/>
    <col min="3591" max="3591" width="17.5703125" style="118" bestFit="1" customWidth="1"/>
    <col min="3592" max="3593" width="22.5703125" style="118" customWidth="1"/>
    <col min="3594" max="3594" width="13" style="118" customWidth="1"/>
    <col min="3595" max="3595" width="12.5703125" style="118" customWidth="1"/>
    <col min="3596" max="3596" width="13" style="118" customWidth="1"/>
    <col min="3597" max="3597" width="9.5703125" style="118" customWidth="1"/>
    <col min="3598" max="3841" width="13" style="118"/>
    <col min="3842" max="3842" width="8.7109375" style="118" bestFit="1" customWidth="1"/>
    <col min="3843" max="3843" width="62.7109375" style="118" customWidth="1"/>
    <col min="3844" max="3844" width="11.85546875" style="118" bestFit="1" customWidth="1"/>
    <col min="3845" max="3845" width="19" style="118" bestFit="1" customWidth="1"/>
    <col min="3846" max="3846" width="16.7109375" style="118" customWidth="1"/>
    <col min="3847" max="3847" width="17.5703125" style="118" bestFit="1" customWidth="1"/>
    <col min="3848" max="3849" width="22.5703125" style="118" customWidth="1"/>
    <col min="3850" max="3850" width="13" style="118" customWidth="1"/>
    <col min="3851" max="3851" width="12.5703125" style="118" customWidth="1"/>
    <col min="3852" max="3852" width="13" style="118" customWidth="1"/>
    <col min="3853" max="3853" width="9.5703125" style="118" customWidth="1"/>
    <col min="3854" max="4097" width="13" style="118"/>
    <col min="4098" max="4098" width="8.7109375" style="118" bestFit="1" customWidth="1"/>
    <col min="4099" max="4099" width="62.7109375" style="118" customWidth="1"/>
    <col min="4100" max="4100" width="11.85546875" style="118" bestFit="1" customWidth="1"/>
    <col min="4101" max="4101" width="19" style="118" bestFit="1" customWidth="1"/>
    <col min="4102" max="4102" width="16.7109375" style="118" customWidth="1"/>
    <col min="4103" max="4103" width="17.5703125" style="118" bestFit="1" customWidth="1"/>
    <col min="4104" max="4105" width="22.5703125" style="118" customWidth="1"/>
    <col min="4106" max="4106" width="13" style="118" customWidth="1"/>
    <col min="4107" max="4107" width="12.5703125" style="118" customWidth="1"/>
    <col min="4108" max="4108" width="13" style="118" customWidth="1"/>
    <col min="4109" max="4109" width="9.5703125" style="118" customWidth="1"/>
    <col min="4110" max="4353" width="13" style="118"/>
    <col min="4354" max="4354" width="8.7109375" style="118" bestFit="1" customWidth="1"/>
    <col min="4355" max="4355" width="62.7109375" style="118" customWidth="1"/>
    <col min="4356" max="4356" width="11.85546875" style="118" bestFit="1" customWidth="1"/>
    <col min="4357" max="4357" width="19" style="118" bestFit="1" customWidth="1"/>
    <col min="4358" max="4358" width="16.7109375" style="118" customWidth="1"/>
    <col min="4359" max="4359" width="17.5703125" style="118" bestFit="1" customWidth="1"/>
    <col min="4360" max="4361" width="22.5703125" style="118" customWidth="1"/>
    <col min="4362" max="4362" width="13" style="118" customWidth="1"/>
    <col min="4363" max="4363" width="12.5703125" style="118" customWidth="1"/>
    <col min="4364" max="4364" width="13" style="118" customWidth="1"/>
    <col min="4365" max="4365" width="9.5703125" style="118" customWidth="1"/>
    <col min="4366" max="4609" width="13" style="118"/>
    <col min="4610" max="4610" width="8.7109375" style="118" bestFit="1" customWidth="1"/>
    <col min="4611" max="4611" width="62.7109375" style="118" customWidth="1"/>
    <col min="4612" max="4612" width="11.85546875" style="118" bestFit="1" customWidth="1"/>
    <col min="4613" max="4613" width="19" style="118" bestFit="1" customWidth="1"/>
    <col min="4614" max="4614" width="16.7109375" style="118" customWidth="1"/>
    <col min="4615" max="4615" width="17.5703125" style="118" bestFit="1" customWidth="1"/>
    <col min="4616" max="4617" width="22.5703125" style="118" customWidth="1"/>
    <col min="4618" max="4618" width="13" style="118" customWidth="1"/>
    <col min="4619" max="4619" width="12.5703125" style="118" customWidth="1"/>
    <col min="4620" max="4620" width="13" style="118" customWidth="1"/>
    <col min="4621" max="4621" width="9.5703125" style="118" customWidth="1"/>
    <col min="4622" max="4865" width="13" style="118"/>
    <col min="4866" max="4866" width="8.7109375" style="118" bestFit="1" customWidth="1"/>
    <col min="4867" max="4867" width="62.7109375" style="118" customWidth="1"/>
    <col min="4868" max="4868" width="11.85546875" style="118" bestFit="1" customWidth="1"/>
    <col min="4869" max="4869" width="19" style="118" bestFit="1" customWidth="1"/>
    <col min="4870" max="4870" width="16.7109375" style="118" customWidth="1"/>
    <col min="4871" max="4871" width="17.5703125" style="118" bestFit="1" customWidth="1"/>
    <col min="4872" max="4873" width="22.5703125" style="118" customWidth="1"/>
    <col min="4874" max="4874" width="13" style="118" customWidth="1"/>
    <col min="4875" max="4875" width="12.5703125" style="118" customWidth="1"/>
    <col min="4876" max="4876" width="13" style="118" customWidth="1"/>
    <col min="4877" max="4877" width="9.5703125" style="118" customWidth="1"/>
    <col min="4878" max="5121" width="13" style="118"/>
    <col min="5122" max="5122" width="8.7109375" style="118" bestFit="1" customWidth="1"/>
    <col min="5123" max="5123" width="62.7109375" style="118" customWidth="1"/>
    <col min="5124" max="5124" width="11.85546875" style="118" bestFit="1" customWidth="1"/>
    <col min="5125" max="5125" width="19" style="118" bestFit="1" customWidth="1"/>
    <col min="5126" max="5126" width="16.7109375" style="118" customWidth="1"/>
    <col min="5127" max="5127" width="17.5703125" style="118" bestFit="1" customWidth="1"/>
    <col min="5128" max="5129" width="22.5703125" style="118" customWidth="1"/>
    <col min="5130" max="5130" width="13" style="118" customWidth="1"/>
    <col min="5131" max="5131" width="12.5703125" style="118" customWidth="1"/>
    <col min="5132" max="5132" width="13" style="118" customWidth="1"/>
    <col min="5133" max="5133" width="9.5703125" style="118" customWidth="1"/>
    <col min="5134" max="5377" width="13" style="118"/>
    <col min="5378" max="5378" width="8.7109375" style="118" bestFit="1" customWidth="1"/>
    <col min="5379" max="5379" width="62.7109375" style="118" customWidth="1"/>
    <col min="5380" max="5380" width="11.85546875" style="118" bestFit="1" customWidth="1"/>
    <col min="5381" max="5381" width="19" style="118" bestFit="1" customWidth="1"/>
    <col min="5382" max="5382" width="16.7109375" style="118" customWidth="1"/>
    <col min="5383" max="5383" width="17.5703125" style="118" bestFit="1" customWidth="1"/>
    <col min="5384" max="5385" width="22.5703125" style="118" customWidth="1"/>
    <col min="5386" max="5386" width="13" style="118" customWidth="1"/>
    <col min="5387" max="5387" width="12.5703125" style="118" customWidth="1"/>
    <col min="5388" max="5388" width="13" style="118" customWidth="1"/>
    <col min="5389" max="5389" width="9.5703125" style="118" customWidth="1"/>
    <col min="5390" max="5633" width="13" style="118"/>
    <col min="5634" max="5634" width="8.7109375" style="118" bestFit="1" customWidth="1"/>
    <col min="5635" max="5635" width="62.7109375" style="118" customWidth="1"/>
    <col min="5636" max="5636" width="11.85546875" style="118" bestFit="1" customWidth="1"/>
    <col min="5637" max="5637" width="19" style="118" bestFit="1" customWidth="1"/>
    <col min="5638" max="5638" width="16.7109375" style="118" customWidth="1"/>
    <col min="5639" max="5639" width="17.5703125" style="118" bestFit="1" customWidth="1"/>
    <col min="5640" max="5641" width="22.5703125" style="118" customWidth="1"/>
    <col min="5642" max="5642" width="13" style="118" customWidth="1"/>
    <col min="5643" max="5643" width="12.5703125" style="118" customWidth="1"/>
    <col min="5644" max="5644" width="13" style="118" customWidth="1"/>
    <col min="5645" max="5645" width="9.5703125" style="118" customWidth="1"/>
    <col min="5646" max="5889" width="13" style="118"/>
    <col min="5890" max="5890" width="8.7109375" style="118" bestFit="1" customWidth="1"/>
    <col min="5891" max="5891" width="62.7109375" style="118" customWidth="1"/>
    <col min="5892" max="5892" width="11.85546875" style="118" bestFit="1" customWidth="1"/>
    <col min="5893" max="5893" width="19" style="118" bestFit="1" customWidth="1"/>
    <col min="5894" max="5894" width="16.7109375" style="118" customWidth="1"/>
    <col min="5895" max="5895" width="17.5703125" style="118" bestFit="1" customWidth="1"/>
    <col min="5896" max="5897" width="22.5703125" style="118" customWidth="1"/>
    <col min="5898" max="5898" width="13" style="118" customWidth="1"/>
    <col min="5899" max="5899" width="12.5703125" style="118" customWidth="1"/>
    <col min="5900" max="5900" width="13" style="118" customWidth="1"/>
    <col min="5901" max="5901" width="9.5703125" style="118" customWidth="1"/>
    <col min="5902" max="6145" width="13" style="118"/>
    <col min="6146" max="6146" width="8.7109375" style="118" bestFit="1" customWidth="1"/>
    <col min="6147" max="6147" width="62.7109375" style="118" customWidth="1"/>
    <col min="6148" max="6148" width="11.85546875" style="118" bestFit="1" customWidth="1"/>
    <col min="6149" max="6149" width="19" style="118" bestFit="1" customWidth="1"/>
    <col min="6150" max="6150" width="16.7109375" style="118" customWidth="1"/>
    <col min="6151" max="6151" width="17.5703125" style="118" bestFit="1" customWidth="1"/>
    <col min="6152" max="6153" width="22.5703125" style="118" customWidth="1"/>
    <col min="6154" max="6154" width="13" style="118" customWidth="1"/>
    <col min="6155" max="6155" width="12.5703125" style="118" customWidth="1"/>
    <col min="6156" max="6156" width="13" style="118" customWidth="1"/>
    <col min="6157" max="6157" width="9.5703125" style="118" customWidth="1"/>
    <col min="6158" max="6401" width="13" style="118"/>
    <col min="6402" max="6402" width="8.7109375" style="118" bestFit="1" customWidth="1"/>
    <col min="6403" max="6403" width="62.7109375" style="118" customWidth="1"/>
    <col min="6404" max="6404" width="11.85546875" style="118" bestFit="1" customWidth="1"/>
    <col min="6405" max="6405" width="19" style="118" bestFit="1" customWidth="1"/>
    <col min="6406" max="6406" width="16.7109375" style="118" customWidth="1"/>
    <col min="6407" max="6407" width="17.5703125" style="118" bestFit="1" customWidth="1"/>
    <col min="6408" max="6409" width="22.5703125" style="118" customWidth="1"/>
    <col min="6410" max="6410" width="13" style="118" customWidth="1"/>
    <col min="6411" max="6411" width="12.5703125" style="118" customWidth="1"/>
    <col min="6412" max="6412" width="13" style="118" customWidth="1"/>
    <col min="6413" max="6413" width="9.5703125" style="118" customWidth="1"/>
    <col min="6414" max="6657" width="13" style="118"/>
    <col min="6658" max="6658" width="8.7109375" style="118" bestFit="1" customWidth="1"/>
    <col min="6659" max="6659" width="62.7109375" style="118" customWidth="1"/>
    <col min="6660" max="6660" width="11.85546875" style="118" bestFit="1" customWidth="1"/>
    <col min="6661" max="6661" width="19" style="118" bestFit="1" customWidth="1"/>
    <col min="6662" max="6662" width="16.7109375" style="118" customWidth="1"/>
    <col min="6663" max="6663" width="17.5703125" style="118" bestFit="1" customWidth="1"/>
    <col min="6664" max="6665" width="22.5703125" style="118" customWidth="1"/>
    <col min="6666" max="6666" width="13" style="118" customWidth="1"/>
    <col min="6667" max="6667" width="12.5703125" style="118" customWidth="1"/>
    <col min="6668" max="6668" width="13" style="118" customWidth="1"/>
    <col min="6669" max="6669" width="9.5703125" style="118" customWidth="1"/>
    <col min="6670" max="6913" width="13" style="118"/>
    <col min="6914" max="6914" width="8.7109375" style="118" bestFit="1" customWidth="1"/>
    <col min="6915" max="6915" width="62.7109375" style="118" customWidth="1"/>
    <col min="6916" max="6916" width="11.85546875" style="118" bestFit="1" customWidth="1"/>
    <col min="6917" max="6917" width="19" style="118" bestFit="1" customWidth="1"/>
    <col min="6918" max="6918" width="16.7109375" style="118" customWidth="1"/>
    <col min="6919" max="6919" width="17.5703125" style="118" bestFit="1" customWidth="1"/>
    <col min="6920" max="6921" width="22.5703125" style="118" customWidth="1"/>
    <col min="6922" max="6922" width="13" style="118" customWidth="1"/>
    <col min="6923" max="6923" width="12.5703125" style="118" customWidth="1"/>
    <col min="6924" max="6924" width="13" style="118" customWidth="1"/>
    <col min="6925" max="6925" width="9.5703125" style="118" customWidth="1"/>
    <col min="6926" max="7169" width="13" style="118"/>
    <col min="7170" max="7170" width="8.7109375" style="118" bestFit="1" customWidth="1"/>
    <col min="7171" max="7171" width="62.7109375" style="118" customWidth="1"/>
    <col min="7172" max="7172" width="11.85546875" style="118" bestFit="1" customWidth="1"/>
    <col min="7173" max="7173" width="19" style="118" bestFit="1" customWidth="1"/>
    <col min="7174" max="7174" width="16.7109375" style="118" customWidth="1"/>
    <col min="7175" max="7175" width="17.5703125" style="118" bestFit="1" customWidth="1"/>
    <col min="7176" max="7177" width="22.5703125" style="118" customWidth="1"/>
    <col min="7178" max="7178" width="13" style="118" customWidth="1"/>
    <col min="7179" max="7179" width="12.5703125" style="118" customWidth="1"/>
    <col min="7180" max="7180" width="13" style="118" customWidth="1"/>
    <col min="7181" max="7181" width="9.5703125" style="118" customWidth="1"/>
    <col min="7182" max="7425" width="13" style="118"/>
    <col min="7426" max="7426" width="8.7109375" style="118" bestFit="1" customWidth="1"/>
    <col min="7427" max="7427" width="62.7109375" style="118" customWidth="1"/>
    <col min="7428" max="7428" width="11.85546875" style="118" bestFit="1" customWidth="1"/>
    <col min="7429" max="7429" width="19" style="118" bestFit="1" customWidth="1"/>
    <col min="7430" max="7430" width="16.7109375" style="118" customWidth="1"/>
    <col min="7431" max="7431" width="17.5703125" style="118" bestFit="1" customWidth="1"/>
    <col min="7432" max="7433" width="22.5703125" style="118" customWidth="1"/>
    <col min="7434" max="7434" width="13" style="118" customWidth="1"/>
    <col min="7435" max="7435" width="12.5703125" style="118" customWidth="1"/>
    <col min="7436" max="7436" width="13" style="118" customWidth="1"/>
    <col min="7437" max="7437" width="9.5703125" style="118" customWidth="1"/>
    <col min="7438" max="7681" width="13" style="118"/>
    <col min="7682" max="7682" width="8.7109375" style="118" bestFit="1" customWidth="1"/>
    <col min="7683" max="7683" width="62.7109375" style="118" customWidth="1"/>
    <col min="7684" max="7684" width="11.85546875" style="118" bestFit="1" customWidth="1"/>
    <col min="7685" max="7685" width="19" style="118" bestFit="1" customWidth="1"/>
    <col min="7686" max="7686" width="16.7109375" style="118" customWidth="1"/>
    <col min="7687" max="7687" width="17.5703125" style="118" bestFit="1" customWidth="1"/>
    <col min="7688" max="7689" width="22.5703125" style="118" customWidth="1"/>
    <col min="7690" max="7690" width="13" style="118" customWidth="1"/>
    <col min="7691" max="7691" width="12.5703125" style="118" customWidth="1"/>
    <col min="7692" max="7692" width="13" style="118" customWidth="1"/>
    <col min="7693" max="7693" width="9.5703125" style="118" customWidth="1"/>
    <col min="7694" max="7937" width="13" style="118"/>
    <col min="7938" max="7938" width="8.7109375" style="118" bestFit="1" customWidth="1"/>
    <col min="7939" max="7939" width="62.7109375" style="118" customWidth="1"/>
    <col min="7940" max="7940" width="11.85546875" style="118" bestFit="1" customWidth="1"/>
    <col min="7941" max="7941" width="19" style="118" bestFit="1" customWidth="1"/>
    <col min="7942" max="7942" width="16.7109375" style="118" customWidth="1"/>
    <col min="7943" max="7943" width="17.5703125" style="118" bestFit="1" customWidth="1"/>
    <col min="7944" max="7945" width="22.5703125" style="118" customWidth="1"/>
    <col min="7946" max="7946" width="13" style="118" customWidth="1"/>
    <col min="7947" max="7947" width="12.5703125" style="118" customWidth="1"/>
    <col min="7948" max="7948" width="13" style="118" customWidth="1"/>
    <col min="7949" max="7949" width="9.5703125" style="118" customWidth="1"/>
    <col min="7950" max="8193" width="13" style="118"/>
    <col min="8194" max="8194" width="8.7109375" style="118" bestFit="1" customWidth="1"/>
    <col min="8195" max="8195" width="62.7109375" style="118" customWidth="1"/>
    <col min="8196" max="8196" width="11.85546875" style="118" bestFit="1" customWidth="1"/>
    <col min="8197" max="8197" width="19" style="118" bestFit="1" customWidth="1"/>
    <col min="8198" max="8198" width="16.7109375" style="118" customWidth="1"/>
    <col min="8199" max="8199" width="17.5703125" style="118" bestFit="1" customWidth="1"/>
    <col min="8200" max="8201" width="22.5703125" style="118" customWidth="1"/>
    <col min="8202" max="8202" width="13" style="118" customWidth="1"/>
    <col min="8203" max="8203" width="12.5703125" style="118" customWidth="1"/>
    <col min="8204" max="8204" width="13" style="118" customWidth="1"/>
    <col min="8205" max="8205" width="9.5703125" style="118" customWidth="1"/>
    <col min="8206" max="8449" width="13" style="118"/>
    <col min="8450" max="8450" width="8.7109375" style="118" bestFit="1" customWidth="1"/>
    <col min="8451" max="8451" width="62.7109375" style="118" customWidth="1"/>
    <col min="8452" max="8452" width="11.85546875" style="118" bestFit="1" customWidth="1"/>
    <col min="8453" max="8453" width="19" style="118" bestFit="1" customWidth="1"/>
    <col min="8454" max="8454" width="16.7109375" style="118" customWidth="1"/>
    <col min="8455" max="8455" width="17.5703125" style="118" bestFit="1" customWidth="1"/>
    <col min="8456" max="8457" width="22.5703125" style="118" customWidth="1"/>
    <col min="8458" max="8458" width="13" style="118" customWidth="1"/>
    <col min="8459" max="8459" width="12.5703125" style="118" customWidth="1"/>
    <col min="8460" max="8460" width="13" style="118" customWidth="1"/>
    <col min="8461" max="8461" width="9.5703125" style="118" customWidth="1"/>
    <col min="8462" max="8705" width="13" style="118"/>
    <col min="8706" max="8706" width="8.7109375" style="118" bestFit="1" customWidth="1"/>
    <col min="8707" max="8707" width="62.7109375" style="118" customWidth="1"/>
    <col min="8708" max="8708" width="11.85546875" style="118" bestFit="1" customWidth="1"/>
    <col min="8709" max="8709" width="19" style="118" bestFit="1" customWidth="1"/>
    <col min="8710" max="8710" width="16.7109375" style="118" customWidth="1"/>
    <col min="8711" max="8711" width="17.5703125" style="118" bestFit="1" customWidth="1"/>
    <col min="8712" max="8713" width="22.5703125" style="118" customWidth="1"/>
    <col min="8714" max="8714" width="13" style="118" customWidth="1"/>
    <col min="8715" max="8715" width="12.5703125" style="118" customWidth="1"/>
    <col min="8716" max="8716" width="13" style="118" customWidth="1"/>
    <col min="8717" max="8717" width="9.5703125" style="118" customWidth="1"/>
    <col min="8718" max="8961" width="13" style="118"/>
    <col min="8962" max="8962" width="8.7109375" style="118" bestFit="1" customWidth="1"/>
    <col min="8963" max="8963" width="62.7109375" style="118" customWidth="1"/>
    <col min="8964" max="8964" width="11.85546875" style="118" bestFit="1" customWidth="1"/>
    <col min="8965" max="8965" width="19" style="118" bestFit="1" customWidth="1"/>
    <col min="8966" max="8966" width="16.7109375" style="118" customWidth="1"/>
    <col min="8967" max="8967" width="17.5703125" style="118" bestFit="1" customWidth="1"/>
    <col min="8968" max="8969" width="22.5703125" style="118" customWidth="1"/>
    <col min="8970" max="8970" width="13" style="118" customWidth="1"/>
    <col min="8971" max="8971" width="12.5703125" style="118" customWidth="1"/>
    <col min="8972" max="8972" width="13" style="118" customWidth="1"/>
    <col min="8973" max="8973" width="9.5703125" style="118" customWidth="1"/>
    <col min="8974" max="9217" width="13" style="118"/>
    <col min="9218" max="9218" width="8.7109375" style="118" bestFit="1" customWidth="1"/>
    <col min="9219" max="9219" width="62.7109375" style="118" customWidth="1"/>
    <col min="9220" max="9220" width="11.85546875" style="118" bestFit="1" customWidth="1"/>
    <col min="9221" max="9221" width="19" style="118" bestFit="1" customWidth="1"/>
    <col min="9222" max="9222" width="16.7109375" style="118" customWidth="1"/>
    <col min="9223" max="9223" width="17.5703125" style="118" bestFit="1" customWidth="1"/>
    <col min="9224" max="9225" width="22.5703125" style="118" customWidth="1"/>
    <col min="9226" max="9226" width="13" style="118" customWidth="1"/>
    <col min="9227" max="9227" width="12.5703125" style="118" customWidth="1"/>
    <col min="9228" max="9228" width="13" style="118" customWidth="1"/>
    <col min="9229" max="9229" width="9.5703125" style="118" customWidth="1"/>
    <col min="9230" max="9473" width="13" style="118"/>
    <col min="9474" max="9474" width="8.7109375" style="118" bestFit="1" customWidth="1"/>
    <col min="9475" max="9475" width="62.7109375" style="118" customWidth="1"/>
    <col min="9476" max="9476" width="11.85546875" style="118" bestFit="1" customWidth="1"/>
    <col min="9477" max="9477" width="19" style="118" bestFit="1" customWidth="1"/>
    <col min="9478" max="9478" width="16.7109375" style="118" customWidth="1"/>
    <col min="9479" max="9479" width="17.5703125" style="118" bestFit="1" customWidth="1"/>
    <col min="9480" max="9481" width="22.5703125" style="118" customWidth="1"/>
    <col min="9482" max="9482" width="13" style="118" customWidth="1"/>
    <col min="9483" max="9483" width="12.5703125" style="118" customWidth="1"/>
    <col min="9484" max="9484" width="13" style="118" customWidth="1"/>
    <col min="9485" max="9485" width="9.5703125" style="118" customWidth="1"/>
    <col min="9486" max="9729" width="13" style="118"/>
    <col min="9730" max="9730" width="8.7109375" style="118" bestFit="1" customWidth="1"/>
    <col min="9731" max="9731" width="62.7109375" style="118" customWidth="1"/>
    <col min="9732" max="9732" width="11.85546875" style="118" bestFit="1" customWidth="1"/>
    <col min="9733" max="9733" width="19" style="118" bestFit="1" customWidth="1"/>
    <col min="9734" max="9734" width="16.7109375" style="118" customWidth="1"/>
    <col min="9735" max="9735" width="17.5703125" style="118" bestFit="1" customWidth="1"/>
    <col min="9736" max="9737" width="22.5703125" style="118" customWidth="1"/>
    <col min="9738" max="9738" width="13" style="118" customWidth="1"/>
    <col min="9739" max="9739" width="12.5703125" style="118" customWidth="1"/>
    <col min="9740" max="9740" width="13" style="118" customWidth="1"/>
    <col min="9741" max="9741" width="9.5703125" style="118" customWidth="1"/>
    <col min="9742" max="9985" width="13" style="118"/>
    <col min="9986" max="9986" width="8.7109375" style="118" bestFit="1" customWidth="1"/>
    <col min="9987" max="9987" width="62.7109375" style="118" customWidth="1"/>
    <col min="9988" max="9988" width="11.85546875" style="118" bestFit="1" customWidth="1"/>
    <col min="9989" max="9989" width="19" style="118" bestFit="1" customWidth="1"/>
    <col min="9990" max="9990" width="16.7109375" style="118" customWidth="1"/>
    <col min="9991" max="9991" width="17.5703125" style="118" bestFit="1" customWidth="1"/>
    <col min="9992" max="9993" width="22.5703125" style="118" customWidth="1"/>
    <col min="9994" max="9994" width="13" style="118" customWidth="1"/>
    <col min="9995" max="9995" width="12.5703125" style="118" customWidth="1"/>
    <col min="9996" max="9996" width="13" style="118" customWidth="1"/>
    <col min="9997" max="9997" width="9.5703125" style="118" customWidth="1"/>
    <col min="9998" max="10241" width="13" style="118"/>
    <col min="10242" max="10242" width="8.7109375" style="118" bestFit="1" customWidth="1"/>
    <col min="10243" max="10243" width="62.7109375" style="118" customWidth="1"/>
    <col min="10244" max="10244" width="11.85546875" style="118" bestFit="1" customWidth="1"/>
    <col min="10245" max="10245" width="19" style="118" bestFit="1" customWidth="1"/>
    <col min="10246" max="10246" width="16.7109375" style="118" customWidth="1"/>
    <col min="10247" max="10247" width="17.5703125" style="118" bestFit="1" customWidth="1"/>
    <col min="10248" max="10249" width="22.5703125" style="118" customWidth="1"/>
    <col min="10250" max="10250" width="13" style="118" customWidth="1"/>
    <col min="10251" max="10251" width="12.5703125" style="118" customWidth="1"/>
    <col min="10252" max="10252" width="13" style="118" customWidth="1"/>
    <col min="10253" max="10253" width="9.5703125" style="118" customWidth="1"/>
    <col min="10254" max="10497" width="13" style="118"/>
    <col min="10498" max="10498" width="8.7109375" style="118" bestFit="1" customWidth="1"/>
    <col min="10499" max="10499" width="62.7109375" style="118" customWidth="1"/>
    <col min="10500" max="10500" width="11.85546875" style="118" bestFit="1" customWidth="1"/>
    <col min="10501" max="10501" width="19" style="118" bestFit="1" customWidth="1"/>
    <col min="10502" max="10502" width="16.7109375" style="118" customWidth="1"/>
    <col min="10503" max="10503" width="17.5703125" style="118" bestFit="1" customWidth="1"/>
    <col min="10504" max="10505" width="22.5703125" style="118" customWidth="1"/>
    <col min="10506" max="10506" width="13" style="118" customWidth="1"/>
    <col min="10507" max="10507" width="12.5703125" style="118" customWidth="1"/>
    <col min="10508" max="10508" width="13" style="118" customWidth="1"/>
    <col min="10509" max="10509" width="9.5703125" style="118" customWidth="1"/>
    <col min="10510" max="10753" width="13" style="118"/>
    <col min="10754" max="10754" width="8.7109375" style="118" bestFit="1" customWidth="1"/>
    <col min="10755" max="10755" width="62.7109375" style="118" customWidth="1"/>
    <col min="10756" max="10756" width="11.85546875" style="118" bestFit="1" customWidth="1"/>
    <col min="10757" max="10757" width="19" style="118" bestFit="1" customWidth="1"/>
    <col min="10758" max="10758" width="16.7109375" style="118" customWidth="1"/>
    <col min="10759" max="10759" width="17.5703125" style="118" bestFit="1" customWidth="1"/>
    <col min="10760" max="10761" width="22.5703125" style="118" customWidth="1"/>
    <col min="10762" max="10762" width="13" style="118" customWidth="1"/>
    <col min="10763" max="10763" width="12.5703125" style="118" customWidth="1"/>
    <col min="10764" max="10764" width="13" style="118" customWidth="1"/>
    <col min="10765" max="10765" width="9.5703125" style="118" customWidth="1"/>
    <col min="10766" max="11009" width="13" style="118"/>
    <col min="11010" max="11010" width="8.7109375" style="118" bestFit="1" customWidth="1"/>
    <col min="11011" max="11011" width="62.7109375" style="118" customWidth="1"/>
    <col min="11012" max="11012" width="11.85546875" style="118" bestFit="1" customWidth="1"/>
    <col min="11013" max="11013" width="19" style="118" bestFit="1" customWidth="1"/>
    <col min="11014" max="11014" width="16.7109375" style="118" customWidth="1"/>
    <col min="11015" max="11015" width="17.5703125" style="118" bestFit="1" customWidth="1"/>
    <col min="11016" max="11017" width="22.5703125" style="118" customWidth="1"/>
    <col min="11018" max="11018" width="13" style="118" customWidth="1"/>
    <col min="11019" max="11019" width="12.5703125" style="118" customWidth="1"/>
    <col min="11020" max="11020" width="13" style="118" customWidth="1"/>
    <col min="11021" max="11021" width="9.5703125" style="118" customWidth="1"/>
    <col min="11022" max="11265" width="13" style="118"/>
    <col min="11266" max="11266" width="8.7109375" style="118" bestFit="1" customWidth="1"/>
    <col min="11267" max="11267" width="62.7109375" style="118" customWidth="1"/>
    <col min="11268" max="11268" width="11.85546875" style="118" bestFit="1" customWidth="1"/>
    <col min="11269" max="11269" width="19" style="118" bestFit="1" customWidth="1"/>
    <col min="11270" max="11270" width="16.7109375" style="118" customWidth="1"/>
    <col min="11271" max="11271" width="17.5703125" style="118" bestFit="1" customWidth="1"/>
    <col min="11272" max="11273" width="22.5703125" style="118" customWidth="1"/>
    <col min="11274" max="11274" width="13" style="118" customWidth="1"/>
    <col min="11275" max="11275" width="12.5703125" style="118" customWidth="1"/>
    <col min="11276" max="11276" width="13" style="118" customWidth="1"/>
    <col min="11277" max="11277" width="9.5703125" style="118" customWidth="1"/>
    <col min="11278" max="11521" width="13" style="118"/>
    <col min="11522" max="11522" width="8.7109375" style="118" bestFit="1" customWidth="1"/>
    <col min="11523" max="11523" width="62.7109375" style="118" customWidth="1"/>
    <col min="11524" max="11524" width="11.85546875" style="118" bestFit="1" customWidth="1"/>
    <col min="11525" max="11525" width="19" style="118" bestFit="1" customWidth="1"/>
    <col min="11526" max="11526" width="16.7109375" style="118" customWidth="1"/>
    <col min="11527" max="11527" width="17.5703125" style="118" bestFit="1" customWidth="1"/>
    <col min="11528" max="11529" width="22.5703125" style="118" customWidth="1"/>
    <col min="11530" max="11530" width="13" style="118" customWidth="1"/>
    <col min="11531" max="11531" width="12.5703125" style="118" customWidth="1"/>
    <col min="11532" max="11532" width="13" style="118" customWidth="1"/>
    <col min="11533" max="11533" width="9.5703125" style="118" customWidth="1"/>
    <col min="11534" max="11777" width="13" style="118"/>
    <col min="11778" max="11778" width="8.7109375" style="118" bestFit="1" customWidth="1"/>
    <col min="11779" max="11779" width="62.7109375" style="118" customWidth="1"/>
    <col min="11780" max="11780" width="11.85546875" style="118" bestFit="1" customWidth="1"/>
    <col min="11781" max="11781" width="19" style="118" bestFit="1" customWidth="1"/>
    <col min="11782" max="11782" width="16.7109375" style="118" customWidth="1"/>
    <col min="11783" max="11783" width="17.5703125" style="118" bestFit="1" customWidth="1"/>
    <col min="11784" max="11785" width="22.5703125" style="118" customWidth="1"/>
    <col min="11786" max="11786" width="13" style="118" customWidth="1"/>
    <col min="11787" max="11787" width="12.5703125" style="118" customWidth="1"/>
    <col min="11788" max="11788" width="13" style="118" customWidth="1"/>
    <col min="11789" max="11789" width="9.5703125" style="118" customWidth="1"/>
    <col min="11790" max="12033" width="13" style="118"/>
    <col min="12034" max="12034" width="8.7109375" style="118" bestFit="1" customWidth="1"/>
    <col min="12035" max="12035" width="62.7109375" style="118" customWidth="1"/>
    <col min="12036" max="12036" width="11.85546875" style="118" bestFit="1" customWidth="1"/>
    <col min="12037" max="12037" width="19" style="118" bestFit="1" customWidth="1"/>
    <col min="12038" max="12038" width="16.7109375" style="118" customWidth="1"/>
    <col min="12039" max="12039" width="17.5703125" style="118" bestFit="1" customWidth="1"/>
    <col min="12040" max="12041" width="22.5703125" style="118" customWidth="1"/>
    <col min="12042" max="12042" width="13" style="118" customWidth="1"/>
    <col min="12043" max="12043" width="12.5703125" style="118" customWidth="1"/>
    <col min="12044" max="12044" width="13" style="118" customWidth="1"/>
    <col min="12045" max="12045" width="9.5703125" style="118" customWidth="1"/>
    <col min="12046" max="12289" width="13" style="118"/>
    <col min="12290" max="12290" width="8.7109375" style="118" bestFit="1" customWidth="1"/>
    <col min="12291" max="12291" width="62.7109375" style="118" customWidth="1"/>
    <col min="12292" max="12292" width="11.85546875" style="118" bestFit="1" customWidth="1"/>
    <col min="12293" max="12293" width="19" style="118" bestFit="1" customWidth="1"/>
    <col min="12294" max="12294" width="16.7109375" style="118" customWidth="1"/>
    <col min="12295" max="12295" width="17.5703125" style="118" bestFit="1" customWidth="1"/>
    <col min="12296" max="12297" width="22.5703125" style="118" customWidth="1"/>
    <col min="12298" max="12298" width="13" style="118" customWidth="1"/>
    <col min="12299" max="12299" width="12.5703125" style="118" customWidth="1"/>
    <col min="12300" max="12300" width="13" style="118" customWidth="1"/>
    <col min="12301" max="12301" width="9.5703125" style="118" customWidth="1"/>
    <col min="12302" max="12545" width="13" style="118"/>
    <col min="12546" max="12546" width="8.7109375" style="118" bestFit="1" customWidth="1"/>
    <col min="12547" max="12547" width="62.7109375" style="118" customWidth="1"/>
    <col min="12548" max="12548" width="11.85546875" style="118" bestFit="1" customWidth="1"/>
    <col min="12549" max="12549" width="19" style="118" bestFit="1" customWidth="1"/>
    <col min="12550" max="12550" width="16.7109375" style="118" customWidth="1"/>
    <col min="12551" max="12551" width="17.5703125" style="118" bestFit="1" customWidth="1"/>
    <col min="12552" max="12553" width="22.5703125" style="118" customWidth="1"/>
    <col min="12554" max="12554" width="13" style="118" customWidth="1"/>
    <col min="12555" max="12555" width="12.5703125" style="118" customWidth="1"/>
    <col min="12556" max="12556" width="13" style="118" customWidth="1"/>
    <col min="12557" max="12557" width="9.5703125" style="118" customWidth="1"/>
    <col min="12558" max="12801" width="13" style="118"/>
    <col min="12802" max="12802" width="8.7109375" style="118" bestFit="1" customWidth="1"/>
    <col min="12803" max="12803" width="62.7109375" style="118" customWidth="1"/>
    <col min="12804" max="12804" width="11.85546875" style="118" bestFit="1" customWidth="1"/>
    <col min="12805" max="12805" width="19" style="118" bestFit="1" customWidth="1"/>
    <col min="12806" max="12806" width="16.7109375" style="118" customWidth="1"/>
    <col min="12807" max="12807" width="17.5703125" style="118" bestFit="1" customWidth="1"/>
    <col min="12808" max="12809" width="22.5703125" style="118" customWidth="1"/>
    <col min="12810" max="12810" width="13" style="118" customWidth="1"/>
    <col min="12811" max="12811" width="12.5703125" style="118" customWidth="1"/>
    <col min="12812" max="12812" width="13" style="118" customWidth="1"/>
    <col min="12813" max="12813" width="9.5703125" style="118" customWidth="1"/>
    <col min="12814" max="13057" width="13" style="118"/>
    <col min="13058" max="13058" width="8.7109375" style="118" bestFit="1" customWidth="1"/>
    <col min="13059" max="13059" width="62.7109375" style="118" customWidth="1"/>
    <col min="13060" max="13060" width="11.85546875" style="118" bestFit="1" customWidth="1"/>
    <col min="13061" max="13061" width="19" style="118" bestFit="1" customWidth="1"/>
    <col min="13062" max="13062" width="16.7109375" style="118" customWidth="1"/>
    <col min="13063" max="13063" width="17.5703125" style="118" bestFit="1" customWidth="1"/>
    <col min="13064" max="13065" width="22.5703125" style="118" customWidth="1"/>
    <col min="13066" max="13066" width="13" style="118" customWidth="1"/>
    <col min="13067" max="13067" width="12.5703125" style="118" customWidth="1"/>
    <col min="13068" max="13068" width="13" style="118" customWidth="1"/>
    <col min="13069" max="13069" width="9.5703125" style="118" customWidth="1"/>
    <col min="13070" max="13313" width="13" style="118"/>
    <col min="13314" max="13314" width="8.7109375" style="118" bestFit="1" customWidth="1"/>
    <col min="13315" max="13315" width="62.7109375" style="118" customWidth="1"/>
    <col min="13316" max="13316" width="11.85546875" style="118" bestFit="1" customWidth="1"/>
    <col min="13317" max="13317" width="19" style="118" bestFit="1" customWidth="1"/>
    <col min="13318" max="13318" width="16.7109375" style="118" customWidth="1"/>
    <col min="13319" max="13319" width="17.5703125" style="118" bestFit="1" customWidth="1"/>
    <col min="13320" max="13321" width="22.5703125" style="118" customWidth="1"/>
    <col min="13322" max="13322" width="13" style="118" customWidth="1"/>
    <col min="13323" max="13323" width="12.5703125" style="118" customWidth="1"/>
    <col min="13324" max="13324" width="13" style="118" customWidth="1"/>
    <col min="13325" max="13325" width="9.5703125" style="118" customWidth="1"/>
    <col min="13326" max="13569" width="13" style="118"/>
    <col min="13570" max="13570" width="8.7109375" style="118" bestFit="1" customWidth="1"/>
    <col min="13571" max="13571" width="62.7109375" style="118" customWidth="1"/>
    <col min="13572" max="13572" width="11.85546875" style="118" bestFit="1" customWidth="1"/>
    <col min="13573" max="13573" width="19" style="118" bestFit="1" customWidth="1"/>
    <col min="13574" max="13574" width="16.7109375" style="118" customWidth="1"/>
    <col min="13575" max="13575" width="17.5703125" style="118" bestFit="1" customWidth="1"/>
    <col min="13576" max="13577" width="22.5703125" style="118" customWidth="1"/>
    <col min="13578" max="13578" width="13" style="118" customWidth="1"/>
    <col min="13579" max="13579" width="12.5703125" style="118" customWidth="1"/>
    <col min="13580" max="13580" width="13" style="118" customWidth="1"/>
    <col min="13581" max="13581" width="9.5703125" style="118" customWidth="1"/>
    <col min="13582" max="13825" width="13" style="118"/>
    <col min="13826" max="13826" width="8.7109375" style="118" bestFit="1" customWidth="1"/>
    <col min="13827" max="13827" width="62.7109375" style="118" customWidth="1"/>
    <col min="13828" max="13828" width="11.85546875" style="118" bestFit="1" customWidth="1"/>
    <col min="13829" max="13829" width="19" style="118" bestFit="1" customWidth="1"/>
    <col min="13830" max="13830" width="16.7109375" style="118" customWidth="1"/>
    <col min="13831" max="13831" width="17.5703125" style="118" bestFit="1" customWidth="1"/>
    <col min="13832" max="13833" width="22.5703125" style="118" customWidth="1"/>
    <col min="13834" max="13834" width="13" style="118" customWidth="1"/>
    <col min="13835" max="13835" width="12.5703125" style="118" customWidth="1"/>
    <col min="13836" max="13836" width="13" style="118" customWidth="1"/>
    <col min="13837" max="13837" width="9.5703125" style="118" customWidth="1"/>
    <col min="13838" max="14081" width="13" style="118"/>
    <col min="14082" max="14082" width="8.7109375" style="118" bestFit="1" customWidth="1"/>
    <col min="14083" max="14083" width="62.7109375" style="118" customWidth="1"/>
    <col min="14084" max="14084" width="11.85546875" style="118" bestFit="1" customWidth="1"/>
    <col min="14085" max="14085" width="19" style="118" bestFit="1" customWidth="1"/>
    <col min="14086" max="14086" width="16.7109375" style="118" customWidth="1"/>
    <col min="14087" max="14087" width="17.5703125" style="118" bestFit="1" customWidth="1"/>
    <col min="14088" max="14089" width="22.5703125" style="118" customWidth="1"/>
    <col min="14090" max="14090" width="13" style="118" customWidth="1"/>
    <col min="14091" max="14091" width="12.5703125" style="118" customWidth="1"/>
    <col min="14092" max="14092" width="13" style="118" customWidth="1"/>
    <col min="14093" max="14093" width="9.5703125" style="118" customWidth="1"/>
    <col min="14094" max="14337" width="13" style="118"/>
    <col min="14338" max="14338" width="8.7109375" style="118" bestFit="1" customWidth="1"/>
    <col min="14339" max="14339" width="62.7109375" style="118" customWidth="1"/>
    <col min="14340" max="14340" width="11.85546875" style="118" bestFit="1" customWidth="1"/>
    <col min="14341" max="14341" width="19" style="118" bestFit="1" customWidth="1"/>
    <col min="14342" max="14342" width="16.7109375" style="118" customWidth="1"/>
    <col min="14343" max="14343" width="17.5703125" style="118" bestFit="1" customWidth="1"/>
    <col min="14344" max="14345" width="22.5703125" style="118" customWidth="1"/>
    <col min="14346" max="14346" width="13" style="118" customWidth="1"/>
    <col min="14347" max="14347" width="12.5703125" style="118" customWidth="1"/>
    <col min="14348" max="14348" width="13" style="118" customWidth="1"/>
    <col min="14349" max="14349" width="9.5703125" style="118" customWidth="1"/>
    <col min="14350" max="14593" width="13" style="118"/>
    <col min="14594" max="14594" width="8.7109375" style="118" bestFit="1" customWidth="1"/>
    <col min="14595" max="14595" width="62.7109375" style="118" customWidth="1"/>
    <col min="14596" max="14596" width="11.85546875" style="118" bestFit="1" customWidth="1"/>
    <col min="14597" max="14597" width="19" style="118" bestFit="1" customWidth="1"/>
    <col min="14598" max="14598" width="16.7109375" style="118" customWidth="1"/>
    <col min="14599" max="14599" width="17.5703125" style="118" bestFit="1" customWidth="1"/>
    <col min="14600" max="14601" width="22.5703125" style="118" customWidth="1"/>
    <col min="14602" max="14602" width="13" style="118" customWidth="1"/>
    <col min="14603" max="14603" width="12.5703125" style="118" customWidth="1"/>
    <col min="14604" max="14604" width="13" style="118" customWidth="1"/>
    <col min="14605" max="14605" width="9.5703125" style="118" customWidth="1"/>
    <col min="14606" max="14849" width="13" style="118"/>
    <col min="14850" max="14850" width="8.7109375" style="118" bestFit="1" customWidth="1"/>
    <col min="14851" max="14851" width="62.7109375" style="118" customWidth="1"/>
    <col min="14852" max="14852" width="11.85546875" style="118" bestFit="1" customWidth="1"/>
    <col min="14853" max="14853" width="19" style="118" bestFit="1" customWidth="1"/>
    <col min="14854" max="14854" width="16.7109375" style="118" customWidth="1"/>
    <col min="14855" max="14855" width="17.5703125" style="118" bestFit="1" customWidth="1"/>
    <col min="14856" max="14857" width="22.5703125" style="118" customWidth="1"/>
    <col min="14858" max="14858" width="13" style="118" customWidth="1"/>
    <col min="14859" max="14859" width="12.5703125" style="118" customWidth="1"/>
    <col min="14860" max="14860" width="13" style="118" customWidth="1"/>
    <col min="14861" max="14861" width="9.5703125" style="118" customWidth="1"/>
    <col min="14862" max="15105" width="13" style="118"/>
    <col min="15106" max="15106" width="8.7109375" style="118" bestFit="1" customWidth="1"/>
    <col min="15107" max="15107" width="62.7109375" style="118" customWidth="1"/>
    <col min="15108" max="15108" width="11.85546875" style="118" bestFit="1" customWidth="1"/>
    <col min="15109" max="15109" width="19" style="118" bestFit="1" customWidth="1"/>
    <col min="15110" max="15110" width="16.7109375" style="118" customWidth="1"/>
    <col min="15111" max="15111" width="17.5703125" style="118" bestFit="1" customWidth="1"/>
    <col min="15112" max="15113" width="22.5703125" style="118" customWidth="1"/>
    <col min="15114" max="15114" width="13" style="118" customWidth="1"/>
    <col min="15115" max="15115" width="12.5703125" style="118" customWidth="1"/>
    <col min="15116" max="15116" width="13" style="118" customWidth="1"/>
    <col min="15117" max="15117" width="9.5703125" style="118" customWidth="1"/>
    <col min="15118" max="15361" width="13" style="118"/>
    <col min="15362" max="15362" width="8.7109375" style="118" bestFit="1" customWidth="1"/>
    <col min="15363" max="15363" width="62.7109375" style="118" customWidth="1"/>
    <col min="15364" max="15364" width="11.85546875" style="118" bestFit="1" customWidth="1"/>
    <col min="15365" max="15365" width="19" style="118" bestFit="1" customWidth="1"/>
    <col min="15366" max="15366" width="16.7109375" style="118" customWidth="1"/>
    <col min="15367" max="15367" width="17.5703125" style="118" bestFit="1" customWidth="1"/>
    <col min="15368" max="15369" width="22.5703125" style="118" customWidth="1"/>
    <col min="15370" max="15370" width="13" style="118" customWidth="1"/>
    <col min="15371" max="15371" width="12.5703125" style="118" customWidth="1"/>
    <col min="15372" max="15372" width="13" style="118" customWidth="1"/>
    <col min="15373" max="15373" width="9.5703125" style="118" customWidth="1"/>
    <col min="15374" max="15617" width="13" style="118"/>
    <col min="15618" max="15618" width="8.7109375" style="118" bestFit="1" customWidth="1"/>
    <col min="15619" max="15619" width="62.7109375" style="118" customWidth="1"/>
    <col min="15620" max="15620" width="11.85546875" style="118" bestFit="1" customWidth="1"/>
    <col min="15621" max="15621" width="19" style="118" bestFit="1" customWidth="1"/>
    <col min="15622" max="15622" width="16.7109375" style="118" customWidth="1"/>
    <col min="15623" max="15623" width="17.5703125" style="118" bestFit="1" customWidth="1"/>
    <col min="15624" max="15625" width="22.5703125" style="118" customWidth="1"/>
    <col min="15626" max="15626" width="13" style="118" customWidth="1"/>
    <col min="15627" max="15627" width="12.5703125" style="118" customWidth="1"/>
    <col min="15628" max="15628" width="13" style="118" customWidth="1"/>
    <col min="15629" max="15629" width="9.5703125" style="118" customWidth="1"/>
    <col min="15630" max="15873" width="13" style="118"/>
    <col min="15874" max="15874" width="8.7109375" style="118" bestFit="1" customWidth="1"/>
    <col min="15875" max="15875" width="62.7109375" style="118" customWidth="1"/>
    <col min="15876" max="15876" width="11.85546875" style="118" bestFit="1" customWidth="1"/>
    <col min="15877" max="15877" width="19" style="118" bestFit="1" customWidth="1"/>
    <col min="15878" max="15878" width="16.7109375" style="118" customWidth="1"/>
    <col min="15879" max="15879" width="17.5703125" style="118" bestFit="1" customWidth="1"/>
    <col min="15880" max="15881" width="22.5703125" style="118" customWidth="1"/>
    <col min="15882" max="15882" width="13" style="118" customWidth="1"/>
    <col min="15883" max="15883" width="12.5703125" style="118" customWidth="1"/>
    <col min="15884" max="15884" width="13" style="118" customWidth="1"/>
    <col min="15885" max="15885" width="9.5703125" style="118" customWidth="1"/>
    <col min="15886" max="16129" width="13" style="118"/>
    <col min="16130" max="16130" width="8.7109375" style="118" bestFit="1" customWidth="1"/>
    <col min="16131" max="16131" width="62.7109375" style="118" customWidth="1"/>
    <col min="16132" max="16132" width="11.85546875" style="118" bestFit="1" customWidth="1"/>
    <col min="16133" max="16133" width="19" style="118" bestFit="1" customWidth="1"/>
    <col min="16134" max="16134" width="16.7109375" style="118" customWidth="1"/>
    <col min="16135" max="16135" width="17.5703125" style="118" bestFit="1" customWidth="1"/>
    <col min="16136" max="16137" width="22.5703125" style="118" customWidth="1"/>
    <col min="16138" max="16138" width="13" style="118" customWidth="1"/>
    <col min="16139" max="16139" width="12.5703125" style="118" customWidth="1"/>
    <col min="16140" max="16140" width="13" style="118" customWidth="1"/>
    <col min="16141" max="16141" width="9.5703125" style="118" customWidth="1"/>
    <col min="16142" max="16384" width="13" style="118"/>
  </cols>
  <sheetData>
    <row r="1" spans="1:9" ht="14.25" customHeight="1">
      <c r="A1" s="1804" t="s">
        <v>2022</v>
      </c>
      <c r="B1" s="1805"/>
      <c r="C1" s="852"/>
      <c r="D1" s="855"/>
      <c r="E1" s="852"/>
      <c r="G1" s="1806" t="s">
        <v>903</v>
      </c>
      <c r="H1" s="1806"/>
      <c r="I1" s="987"/>
    </row>
    <row r="2" spans="1:9" ht="14.25" customHeight="1">
      <c r="A2" s="1807" t="s">
        <v>819</v>
      </c>
      <c r="B2" s="1808"/>
      <c r="C2" s="1808"/>
      <c r="D2" s="1808"/>
      <c r="E2" s="1808"/>
      <c r="F2" s="1808"/>
      <c r="G2" s="1808"/>
      <c r="H2" s="1808"/>
      <c r="I2" s="988"/>
    </row>
    <row r="3" spans="1:9" ht="57">
      <c r="A3" s="989" t="s">
        <v>820</v>
      </c>
      <c r="B3" s="989" t="s">
        <v>821</v>
      </c>
      <c r="C3" s="989" t="s">
        <v>822</v>
      </c>
      <c r="D3" s="854" t="s">
        <v>1938</v>
      </c>
      <c r="E3" s="854" t="s">
        <v>2097</v>
      </c>
      <c r="F3" s="854" t="s">
        <v>3076</v>
      </c>
      <c r="G3" s="989" t="s">
        <v>3077</v>
      </c>
      <c r="H3" s="989" t="s">
        <v>3078</v>
      </c>
      <c r="I3" s="989" t="s">
        <v>3079</v>
      </c>
    </row>
    <row r="4" spans="1:9">
      <c r="A4" s="989">
        <v>1</v>
      </c>
      <c r="B4" s="741" t="s">
        <v>241</v>
      </c>
      <c r="C4" s="986"/>
      <c r="D4" s="989"/>
      <c r="E4" s="989"/>
      <c r="F4" s="989"/>
      <c r="G4" s="989"/>
      <c r="H4" s="986"/>
      <c r="I4" s="986"/>
    </row>
    <row r="5" spans="1:9">
      <c r="A5" s="989" t="s">
        <v>535</v>
      </c>
      <c r="B5" s="742" t="s">
        <v>904</v>
      </c>
      <c r="C5" s="743" t="s">
        <v>242</v>
      </c>
      <c r="D5" s="989">
        <v>0</v>
      </c>
      <c r="E5" s="989">
        <v>0</v>
      </c>
      <c r="F5" s="989">
        <v>0</v>
      </c>
      <c r="G5" s="989">
        <v>0</v>
      </c>
      <c r="H5" s="989">
        <v>0</v>
      </c>
      <c r="I5" s="989">
        <v>479</v>
      </c>
    </row>
    <row r="6" spans="1:9">
      <c r="A6" s="986"/>
      <c r="B6" s="744" t="s">
        <v>243</v>
      </c>
      <c r="C6" s="745" t="s">
        <v>81</v>
      </c>
      <c r="D6" s="746">
        <v>0.8</v>
      </c>
      <c r="E6" s="746">
        <f>D6*108%</f>
        <v>0.8640000000000001</v>
      </c>
      <c r="F6" s="746">
        <f>E6*108%</f>
        <v>0.93312000000000017</v>
      </c>
      <c r="G6" s="149">
        <v>0</v>
      </c>
      <c r="H6" s="149">
        <f>G6*108%</f>
        <v>0</v>
      </c>
      <c r="I6" s="149">
        <v>2.1</v>
      </c>
    </row>
    <row r="7" spans="1:9">
      <c r="A7" s="986"/>
      <c r="B7" s="744" t="s">
        <v>118</v>
      </c>
      <c r="C7" s="745" t="s">
        <v>81</v>
      </c>
      <c r="D7" s="747">
        <f>D5*D6</f>
        <v>0</v>
      </c>
      <c r="E7" s="747">
        <f>E5*E6</f>
        <v>0</v>
      </c>
      <c r="F7" s="747">
        <f>F5*F6</f>
        <v>0</v>
      </c>
      <c r="G7" s="989">
        <f>G6*G5</f>
        <v>0</v>
      </c>
      <c r="H7" s="989">
        <f>H6*H5</f>
        <v>0</v>
      </c>
      <c r="I7" s="989">
        <f>I6*I5</f>
        <v>1005.9000000000001</v>
      </c>
    </row>
    <row r="8" spans="1:9">
      <c r="A8" s="986"/>
      <c r="B8" s="744" t="s">
        <v>547</v>
      </c>
      <c r="C8" s="745" t="s">
        <v>722</v>
      </c>
      <c r="D8" s="748">
        <f t="shared" ref="D8:I8" si="0">+(D58/D57)*D7</f>
        <v>0</v>
      </c>
      <c r="E8" s="748">
        <f t="shared" si="0"/>
        <v>0</v>
      </c>
      <c r="F8" s="748">
        <f t="shared" si="0"/>
        <v>0</v>
      </c>
      <c r="G8" s="748">
        <f t="shared" si="0"/>
        <v>0</v>
      </c>
      <c r="H8" s="748">
        <f t="shared" si="0"/>
        <v>0</v>
      </c>
      <c r="I8" s="748">
        <f t="shared" si="0"/>
        <v>1.6061890733156093E-3</v>
      </c>
    </row>
    <row r="9" spans="1:9">
      <c r="A9" s="989" t="s">
        <v>537</v>
      </c>
      <c r="B9" s="741" t="s">
        <v>548</v>
      </c>
      <c r="C9" s="986"/>
      <c r="D9" s="986"/>
      <c r="E9" s="986"/>
      <c r="F9" s="986"/>
      <c r="G9" s="986"/>
      <c r="H9" s="986"/>
      <c r="I9" s="986"/>
    </row>
    <row r="10" spans="1:9">
      <c r="A10" s="986" t="s">
        <v>441</v>
      </c>
      <c r="B10" s="743" t="s">
        <v>1453</v>
      </c>
      <c r="C10" s="743" t="s">
        <v>549</v>
      </c>
      <c r="D10" s="989">
        <v>10</v>
      </c>
      <c r="E10" s="989">
        <v>20</v>
      </c>
      <c r="F10" s="749">
        <v>30</v>
      </c>
      <c r="G10" s="989">
        <v>114.5</v>
      </c>
      <c r="H10" s="989">
        <v>80</v>
      </c>
      <c r="I10" s="989">
        <v>71</v>
      </c>
    </row>
    <row r="11" spans="1:9">
      <c r="A11" s="986"/>
      <c r="B11" s="744" t="s">
        <v>243</v>
      </c>
      <c r="C11" s="745" t="s">
        <v>81</v>
      </c>
      <c r="D11" s="149">
        <v>1.8</v>
      </c>
      <c r="E11" s="746">
        <f>D11*108%</f>
        <v>1.9440000000000002</v>
      </c>
      <c r="F11" s="149">
        <f>E11*108%</f>
        <v>2.0995200000000005</v>
      </c>
      <c r="G11" s="149">
        <v>13.48</v>
      </c>
      <c r="H11" s="149">
        <f>G11*108%</f>
        <v>14.558400000000001</v>
      </c>
      <c r="I11" s="149">
        <v>17.7</v>
      </c>
    </row>
    <row r="12" spans="1:9">
      <c r="A12" s="986"/>
      <c r="B12" s="744" t="s">
        <v>118</v>
      </c>
      <c r="C12" s="745" t="s">
        <v>81</v>
      </c>
      <c r="D12" s="747">
        <f t="shared" ref="D12:I12" si="1">D10*D11</f>
        <v>18</v>
      </c>
      <c r="E12" s="747">
        <f t="shared" si="1"/>
        <v>38.880000000000003</v>
      </c>
      <c r="F12" s="747">
        <f t="shared" si="1"/>
        <v>62.985600000000012</v>
      </c>
      <c r="G12" s="747">
        <f t="shared" si="1"/>
        <v>1543.46</v>
      </c>
      <c r="H12" s="747">
        <f t="shared" si="1"/>
        <v>1164.672</v>
      </c>
      <c r="I12" s="747">
        <f t="shared" si="1"/>
        <v>1256.7</v>
      </c>
    </row>
    <row r="13" spans="1:9">
      <c r="A13" s="986"/>
      <c r="B13" s="744" t="s">
        <v>547</v>
      </c>
      <c r="C13" s="745" t="s">
        <v>722</v>
      </c>
      <c r="D13" s="748">
        <f t="shared" ref="D13:I13" si="2">+(D58/D57)*D12</f>
        <v>5.8266569555717409E-5</v>
      </c>
      <c r="E13" s="748">
        <f t="shared" si="2"/>
        <v>1.8687545961846259E-4</v>
      </c>
      <c r="F13" s="748">
        <f t="shared" si="2"/>
        <v>2.1386121186390267E-4</v>
      </c>
      <c r="G13" s="748">
        <f t="shared" si="2"/>
        <v>4.6594667210058801E-3</v>
      </c>
      <c r="H13" s="748">
        <f t="shared" si="2"/>
        <v>2.0803773384712584E-3</v>
      </c>
      <c r="I13" s="748">
        <f t="shared" si="2"/>
        <v>2.0066585231491461E-3</v>
      </c>
    </row>
    <row r="14" spans="1:9">
      <c r="A14" s="986"/>
      <c r="B14" s="743" t="s">
        <v>1454</v>
      </c>
      <c r="C14" s="743" t="s">
        <v>549</v>
      </c>
      <c r="D14" s="989">
        <v>45</v>
      </c>
      <c r="E14" s="989">
        <v>50</v>
      </c>
      <c r="F14" s="749">
        <v>50</v>
      </c>
      <c r="G14" s="989">
        <v>0</v>
      </c>
      <c r="H14" s="989">
        <v>0</v>
      </c>
      <c r="I14" s="989">
        <v>0</v>
      </c>
    </row>
    <row r="15" spans="1:9">
      <c r="A15" s="986"/>
      <c r="B15" s="744" t="s">
        <v>243</v>
      </c>
      <c r="C15" s="745" t="s">
        <v>81</v>
      </c>
      <c r="D15" s="149">
        <v>0.6</v>
      </c>
      <c r="E15" s="746">
        <f>D15*108%</f>
        <v>0.64800000000000002</v>
      </c>
      <c r="F15" s="149">
        <f>E15*108%</f>
        <v>0.69984000000000002</v>
      </c>
      <c r="G15" s="149">
        <v>0</v>
      </c>
      <c r="H15" s="149">
        <f>G15*108%</f>
        <v>0</v>
      </c>
      <c r="I15" s="149">
        <f>H15*108%</f>
        <v>0</v>
      </c>
    </row>
    <row r="16" spans="1:9">
      <c r="A16" s="986"/>
      <c r="B16" s="744" t="s">
        <v>118</v>
      </c>
      <c r="C16" s="745" t="s">
        <v>81</v>
      </c>
      <c r="D16" s="747">
        <f t="shared" ref="D16:I16" si="3">D14*D15</f>
        <v>27</v>
      </c>
      <c r="E16" s="747">
        <f t="shared" si="3"/>
        <v>32.4</v>
      </c>
      <c r="F16" s="747">
        <f t="shared" si="3"/>
        <v>34.992000000000004</v>
      </c>
      <c r="G16" s="747">
        <f t="shared" si="3"/>
        <v>0</v>
      </c>
      <c r="H16" s="747">
        <f t="shared" si="3"/>
        <v>0</v>
      </c>
      <c r="I16" s="747">
        <f t="shared" si="3"/>
        <v>0</v>
      </c>
    </row>
    <row r="17" spans="1:9">
      <c r="A17" s="986"/>
      <c r="B17" s="744" t="s">
        <v>547</v>
      </c>
      <c r="C17" s="745" t="s">
        <v>722</v>
      </c>
      <c r="D17" s="748">
        <f t="shared" ref="D17:I17" si="4">+(D58/D57)*D16</f>
        <v>8.7399854333576114E-5</v>
      </c>
      <c r="E17" s="748">
        <f t="shared" si="4"/>
        <v>1.5572954968205214E-4</v>
      </c>
      <c r="F17" s="748">
        <f t="shared" si="4"/>
        <v>1.1881178436883481E-4</v>
      </c>
      <c r="G17" s="748">
        <f t="shared" si="4"/>
        <v>0</v>
      </c>
      <c r="H17" s="748">
        <f t="shared" si="4"/>
        <v>0</v>
      </c>
      <c r="I17" s="748">
        <f t="shared" si="4"/>
        <v>0</v>
      </c>
    </row>
    <row r="18" spans="1:9">
      <c r="A18" s="986" t="s">
        <v>550</v>
      </c>
      <c r="B18" s="743" t="s">
        <v>551</v>
      </c>
      <c r="C18" s="743" t="s">
        <v>549</v>
      </c>
      <c r="D18" s="989">
        <v>55</v>
      </c>
      <c r="E18" s="989">
        <v>80</v>
      </c>
      <c r="F18" s="749">
        <v>100</v>
      </c>
      <c r="G18" s="989">
        <v>164</v>
      </c>
      <c r="H18" s="989">
        <v>80</v>
      </c>
      <c r="I18" s="989">
        <v>293</v>
      </c>
    </row>
    <row r="19" spans="1:9">
      <c r="A19" s="986"/>
      <c r="B19" s="744" t="s">
        <v>243</v>
      </c>
      <c r="C19" s="745" t="s">
        <v>81</v>
      </c>
      <c r="D19" s="750">
        <v>0.5</v>
      </c>
      <c r="E19" s="746">
        <f>D19*108%</f>
        <v>0.54</v>
      </c>
      <c r="F19" s="149">
        <f>E19*108%</f>
        <v>0.58320000000000005</v>
      </c>
      <c r="G19" s="149">
        <v>12.69</v>
      </c>
      <c r="H19" s="149">
        <f>G19*108%</f>
        <v>13.7052</v>
      </c>
      <c r="I19" s="149">
        <v>10.3</v>
      </c>
    </row>
    <row r="20" spans="1:9">
      <c r="A20" s="986"/>
      <c r="B20" s="744" t="s">
        <v>118</v>
      </c>
      <c r="C20" s="745" t="s">
        <v>81</v>
      </c>
      <c r="D20" s="747">
        <f>D18*D19</f>
        <v>27.5</v>
      </c>
      <c r="E20" s="747">
        <v>150</v>
      </c>
      <c r="F20" s="747">
        <v>250</v>
      </c>
      <c r="G20" s="747">
        <f>G18*G19</f>
        <v>2081.16</v>
      </c>
      <c r="H20" s="747">
        <f>H18*H19</f>
        <v>1096.4159999999999</v>
      </c>
      <c r="I20" s="747">
        <f>I18*I19</f>
        <v>3017.9</v>
      </c>
    </row>
    <row r="21" spans="1:9">
      <c r="A21" s="986"/>
      <c r="B21" s="744" t="s">
        <v>547</v>
      </c>
      <c r="C21" s="745" t="s">
        <v>722</v>
      </c>
      <c r="D21" s="748">
        <f t="shared" ref="D21:I21" si="5">+(D58/D57)*D20</f>
        <v>8.9018370154568259E-5</v>
      </c>
      <c r="E21" s="748">
        <f t="shared" si="5"/>
        <v>7.2097013741690807E-4</v>
      </c>
      <c r="F21" s="748">
        <f t="shared" si="5"/>
        <v>8.4884962540605566E-4</v>
      </c>
      <c r="G21" s="748">
        <f t="shared" si="5"/>
        <v>6.2826997532094099E-3</v>
      </c>
      <c r="H21" s="748">
        <f t="shared" si="5"/>
        <v>1.9584561146291E-3</v>
      </c>
      <c r="I21" s="748">
        <f t="shared" si="5"/>
        <v>4.8188865735750838E-3</v>
      </c>
    </row>
    <row r="22" spans="1:9">
      <c r="A22" s="986" t="s">
        <v>552</v>
      </c>
      <c r="B22" s="743" t="s">
        <v>120</v>
      </c>
      <c r="C22" s="743" t="s">
        <v>549</v>
      </c>
      <c r="D22" s="749">
        <v>70</v>
      </c>
      <c r="E22" s="749">
        <v>100</v>
      </c>
      <c r="F22" s="749">
        <v>150</v>
      </c>
      <c r="G22" s="989">
        <v>220</v>
      </c>
      <c r="H22" s="989">
        <v>240</v>
      </c>
      <c r="I22" s="989">
        <v>427</v>
      </c>
    </row>
    <row r="23" spans="1:9">
      <c r="A23" s="986"/>
      <c r="B23" s="744" t="s">
        <v>243</v>
      </c>
      <c r="C23" s="745" t="s">
        <v>81</v>
      </c>
      <c r="D23" s="149">
        <v>1.3</v>
      </c>
      <c r="E23" s="746">
        <f>D23*108%</f>
        <v>1.4040000000000001</v>
      </c>
      <c r="F23" s="149">
        <f>E23*108%</f>
        <v>1.5163200000000003</v>
      </c>
      <c r="G23" s="149">
        <v>6.16</v>
      </c>
      <c r="H23" s="149">
        <f>G23*108%</f>
        <v>6.6528000000000009</v>
      </c>
      <c r="I23" s="149">
        <v>9.3000000000000007</v>
      </c>
    </row>
    <row r="24" spans="1:9">
      <c r="A24" s="986"/>
      <c r="B24" s="744" t="s">
        <v>118</v>
      </c>
      <c r="C24" s="745" t="s">
        <v>81</v>
      </c>
      <c r="D24" s="747">
        <f>D22*D23</f>
        <v>91</v>
      </c>
      <c r="E24" s="747">
        <v>300</v>
      </c>
      <c r="F24" s="747">
        <v>500</v>
      </c>
      <c r="G24" s="747">
        <f>G22*G23</f>
        <v>1355.2</v>
      </c>
      <c r="H24" s="747">
        <f>H22*H23</f>
        <v>1596.6720000000003</v>
      </c>
      <c r="I24" s="747">
        <f>I22*I23</f>
        <v>3971.1000000000004</v>
      </c>
    </row>
    <row r="25" spans="1:9">
      <c r="A25" s="986"/>
      <c r="B25" s="744" t="s">
        <v>547</v>
      </c>
      <c r="C25" s="745" t="s">
        <v>722</v>
      </c>
      <c r="D25" s="748">
        <f t="shared" ref="D25:I25" si="6">+(D58/D57)*D24</f>
        <v>2.9456987942057136E-4</v>
      </c>
      <c r="E25" s="748">
        <f t="shared" si="6"/>
        <v>1.4419402748338161E-3</v>
      </c>
      <c r="F25" s="748">
        <f t="shared" si="6"/>
        <v>1.6976992508121113E-3</v>
      </c>
      <c r="G25" s="748">
        <f t="shared" si="6"/>
        <v>4.0911389348004925E-3</v>
      </c>
      <c r="H25" s="748">
        <f t="shared" si="6"/>
        <v>2.8520306539279567E-3</v>
      </c>
      <c r="I25" s="748">
        <f t="shared" si="6"/>
        <v>6.3409259658451294E-3</v>
      </c>
    </row>
    <row r="26" spans="1:9">
      <c r="A26" s="989" t="s">
        <v>3080</v>
      </c>
      <c r="B26" s="741" t="s">
        <v>861</v>
      </c>
      <c r="C26" s="745"/>
      <c r="D26" s="751"/>
      <c r="E26" s="986"/>
      <c r="F26" s="751"/>
      <c r="G26" s="986"/>
      <c r="H26" s="986"/>
      <c r="I26" s="986"/>
    </row>
    <row r="27" spans="1:9">
      <c r="A27" s="986" t="s">
        <v>441</v>
      </c>
      <c r="B27" s="743" t="s">
        <v>1455</v>
      </c>
      <c r="C27" s="745" t="s">
        <v>442</v>
      </c>
      <c r="D27" s="989">
        <v>0</v>
      </c>
      <c r="E27" s="989">
        <v>1</v>
      </c>
      <c r="F27" s="749">
        <v>1</v>
      </c>
      <c r="G27" s="986">
        <v>0</v>
      </c>
      <c r="H27" s="986">
        <v>0</v>
      </c>
      <c r="I27" s="986">
        <v>0</v>
      </c>
    </row>
    <row r="28" spans="1:9">
      <c r="A28" s="986"/>
      <c r="B28" s="744" t="s">
        <v>243</v>
      </c>
      <c r="C28" s="745" t="s">
        <v>81</v>
      </c>
      <c r="D28" s="149">
        <v>90</v>
      </c>
      <c r="E28" s="746">
        <f>D28*108%</f>
        <v>97.2</v>
      </c>
      <c r="F28" s="149">
        <f>E28*108%</f>
        <v>104.97600000000001</v>
      </c>
      <c r="G28" s="149">
        <v>0</v>
      </c>
      <c r="H28" s="149">
        <f>G28*108%</f>
        <v>0</v>
      </c>
      <c r="I28" s="149">
        <f>H28*108%</f>
        <v>0</v>
      </c>
    </row>
    <row r="29" spans="1:9">
      <c r="A29" s="986"/>
      <c r="B29" s="744" t="s">
        <v>118</v>
      </c>
      <c r="C29" s="745" t="s">
        <v>81</v>
      </c>
      <c r="D29" s="747">
        <f t="shared" ref="D29:I29" si="7">D27*D28</f>
        <v>0</v>
      </c>
      <c r="E29" s="747">
        <f t="shared" si="7"/>
        <v>97.2</v>
      </c>
      <c r="F29" s="747">
        <f t="shared" si="7"/>
        <v>104.97600000000001</v>
      </c>
      <c r="G29" s="747">
        <f t="shared" si="7"/>
        <v>0</v>
      </c>
      <c r="H29" s="747">
        <f t="shared" si="7"/>
        <v>0</v>
      </c>
      <c r="I29" s="747">
        <f t="shared" si="7"/>
        <v>0</v>
      </c>
    </row>
    <row r="30" spans="1:9">
      <c r="A30" s="986"/>
      <c r="B30" s="744" t="s">
        <v>547</v>
      </c>
      <c r="C30" s="745" t="s">
        <v>722</v>
      </c>
      <c r="D30" s="748">
        <f t="shared" ref="D30:I30" si="8">+(D58/D57)*D29</f>
        <v>0</v>
      </c>
      <c r="E30" s="748">
        <f t="shared" si="8"/>
        <v>4.6718864904615645E-4</v>
      </c>
      <c r="F30" s="748">
        <f t="shared" si="8"/>
        <v>3.5643535310650443E-4</v>
      </c>
      <c r="G30" s="748">
        <f t="shared" si="8"/>
        <v>0</v>
      </c>
      <c r="H30" s="748">
        <f t="shared" si="8"/>
        <v>0</v>
      </c>
      <c r="I30" s="748">
        <f t="shared" si="8"/>
        <v>0</v>
      </c>
    </row>
    <row r="31" spans="1:9">
      <c r="A31" s="986"/>
      <c r="B31" s="743" t="s">
        <v>1601</v>
      </c>
      <c r="C31" s="745" t="s">
        <v>442</v>
      </c>
      <c r="D31" s="989">
        <v>2</v>
      </c>
      <c r="E31" s="989">
        <v>2</v>
      </c>
      <c r="F31" s="749">
        <v>5</v>
      </c>
      <c r="G31" s="986">
        <v>9</v>
      </c>
      <c r="H31" s="986">
        <v>15</v>
      </c>
      <c r="I31" s="986">
        <v>5</v>
      </c>
    </row>
    <row r="32" spans="1:9">
      <c r="A32" s="986"/>
      <c r="B32" s="744" t="s">
        <v>243</v>
      </c>
      <c r="C32" s="745" t="s">
        <v>81</v>
      </c>
      <c r="D32" s="149">
        <v>40</v>
      </c>
      <c r="E32" s="746">
        <f>D32*108%</f>
        <v>43.2</v>
      </c>
      <c r="F32" s="149">
        <f>E32*108%</f>
        <v>46.656000000000006</v>
      </c>
      <c r="G32" s="149">
        <v>99.57</v>
      </c>
      <c r="H32" s="149">
        <f>G32*108%</f>
        <v>107.5356</v>
      </c>
      <c r="I32" s="149">
        <v>104.5</v>
      </c>
    </row>
    <row r="33" spans="1:9">
      <c r="A33" s="986"/>
      <c r="B33" s="744" t="s">
        <v>118</v>
      </c>
      <c r="C33" s="745" t="s">
        <v>81</v>
      </c>
      <c r="D33" s="747">
        <f>D31*D32</f>
        <v>80</v>
      </c>
      <c r="E33" s="747">
        <f>E31*E32</f>
        <v>86.4</v>
      </c>
      <c r="F33" s="747">
        <f>F31*F32</f>
        <v>233.28000000000003</v>
      </c>
      <c r="G33" s="149">
        <f>G32*G31</f>
        <v>896.12999999999988</v>
      </c>
      <c r="H33" s="149">
        <f>H32*H31</f>
        <v>1613.0340000000001</v>
      </c>
      <c r="I33" s="149">
        <f>I32*I31</f>
        <v>522.5</v>
      </c>
    </row>
    <row r="34" spans="1:9">
      <c r="A34" s="986"/>
      <c r="B34" s="744" t="s">
        <v>547</v>
      </c>
      <c r="C34" s="745" t="s">
        <v>722</v>
      </c>
      <c r="D34" s="748">
        <f t="shared" ref="D34:I34" si="9">+(D58/D57)*D33</f>
        <v>2.5896253135874406E-4</v>
      </c>
      <c r="E34" s="748">
        <f t="shared" si="9"/>
        <v>4.1527879915213909E-4</v>
      </c>
      <c r="F34" s="748">
        <f t="shared" si="9"/>
        <v>7.9207856245889878E-4</v>
      </c>
      <c r="G34" s="748">
        <f t="shared" si="9"/>
        <v>2.7052776960173885E-3</v>
      </c>
      <c r="H34" s="748">
        <f t="shared" si="9"/>
        <v>2.881257023250879E-3</v>
      </c>
      <c r="I34" s="748">
        <f t="shared" si="9"/>
        <v>8.343113538198686E-4</v>
      </c>
    </row>
    <row r="35" spans="1:9">
      <c r="A35" s="986" t="s">
        <v>550</v>
      </c>
      <c r="B35" s="743" t="s">
        <v>862</v>
      </c>
      <c r="C35" s="745" t="s">
        <v>442</v>
      </c>
      <c r="D35" s="989">
        <v>0</v>
      </c>
      <c r="E35" s="989">
        <v>0</v>
      </c>
      <c r="F35" s="989">
        <v>0</v>
      </c>
      <c r="G35" s="986">
        <v>0</v>
      </c>
      <c r="H35" s="986">
        <v>0</v>
      </c>
      <c r="I35" s="118">
        <v>0</v>
      </c>
    </row>
    <row r="36" spans="1:9">
      <c r="A36" s="986"/>
      <c r="B36" s="744" t="s">
        <v>243</v>
      </c>
      <c r="C36" s="745" t="s">
        <v>81</v>
      </c>
      <c r="D36" s="986"/>
      <c r="E36" s="989"/>
      <c r="F36" s="149">
        <f>E36*108%</f>
        <v>0</v>
      </c>
      <c r="G36" s="149">
        <f>F36*108%</f>
        <v>0</v>
      </c>
      <c r="H36" s="149">
        <f>G36*108%</f>
        <v>0</v>
      </c>
      <c r="I36" s="149">
        <f>H36*108%</f>
        <v>0</v>
      </c>
    </row>
    <row r="37" spans="1:9">
      <c r="A37" s="986"/>
      <c r="B37" s="744" t="s">
        <v>118</v>
      </c>
      <c r="C37" s="745" t="s">
        <v>81</v>
      </c>
      <c r="D37" s="747">
        <f t="shared" ref="D37:I37" si="10">D35*D36</f>
        <v>0</v>
      </c>
      <c r="E37" s="747">
        <f t="shared" si="10"/>
        <v>0</v>
      </c>
      <c r="F37" s="747">
        <f t="shared" si="10"/>
        <v>0</v>
      </c>
      <c r="G37" s="747">
        <f t="shared" si="10"/>
        <v>0</v>
      </c>
      <c r="H37" s="747">
        <f t="shared" si="10"/>
        <v>0</v>
      </c>
      <c r="I37" s="747">
        <f t="shared" si="10"/>
        <v>0</v>
      </c>
    </row>
    <row r="38" spans="1:9">
      <c r="A38" s="986"/>
      <c r="B38" s="744" t="s">
        <v>547</v>
      </c>
      <c r="C38" s="745" t="s">
        <v>722</v>
      </c>
      <c r="D38" s="986"/>
      <c r="E38" s="986"/>
      <c r="F38" s="986"/>
      <c r="G38" s="986"/>
      <c r="H38" s="986"/>
      <c r="I38" s="986"/>
    </row>
    <row r="39" spans="1:9">
      <c r="A39" s="986" t="s">
        <v>552</v>
      </c>
      <c r="B39" s="743" t="s">
        <v>863</v>
      </c>
      <c r="C39" s="745" t="s">
        <v>442</v>
      </c>
      <c r="D39" s="989">
        <v>30</v>
      </c>
      <c r="E39" s="989">
        <v>30</v>
      </c>
      <c r="F39" s="749">
        <v>30</v>
      </c>
      <c r="G39" s="986">
        <v>110</v>
      </c>
      <c r="H39" s="986">
        <v>320</v>
      </c>
      <c r="I39" s="986">
        <v>333</v>
      </c>
    </row>
    <row r="40" spans="1:9">
      <c r="A40" s="986"/>
      <c r="B40" s="744" t="s">
        <v>243</v>
      </c>
      <c r="C40" s="745" t="s">
        <v>81</v>
      </c>
      <c r="D40" s="149">
        <v>1.1000000000000001</v>
      </c>
      <c r="E40" s="746">
        <f>D40*108%</f>
        <v>1.1880000000000002</v>
      </c>
      <c r="F40" s="149">
        <f>E40*108%</f>
        <v>1.2830400000000002</v>
      </c>
      <c r="G40" s="149">
        <v>6.81</v>
      </c>
      <c r="H40" s="149">
        <f>G40*108%</f>
        <v>7.3548</v>
      </c>
      <c r="I40" s="149">
        <v>4.4000000000000004</v>
      </c>
    </row>
    <row r="41" spans="1:9">
      <c r="A41" s="986"/>
      <c r="B41" s="744" t="s">
        <v>118</v>
      </c>
      <c r="C41" s="745" t="s">
        <v>81</v>
      </c>
      <c r="D41" s="747">
        <f t="shared" ref="D41:I41" si="11">D39*D40</f>
        <v>33</v>
      </c>
      <c r="E41" s="747">
        <f t="shared" si="11"/>
        <v>35.640000000000008</v>
      </c>
      <c r="F41" s="747">
        <f t="shared" si="11"/>
        <v>38.491200000000006</v>
      </c>
      <c r="G41" s="747">
        <f t="shared" si="11"/>
        <v>749.09999999999991</v>
      </c>
      <c r="H41" s="747">
        <f t="shared" si="11"/>
        <v>2353.5360000000001</v>
      </c>
      <c r="I41" s="747">
        <f t="shared" si="11"/>
        <v>1465.2</v>
      </c>
    </row>
    <row r="42" spans="1:9">
      <c r="A42" s="986"/>
      <c r="B42" s="744" t="s">
        <v>547</v>
      </c>
      <c r="C42" s="745" t="s">
        <v>722</v>
      </c>
      <c r="D42" s="748">
        <f t="shared" ref="D42:I42" si="12">+(D58/D57)*D41</f>
        <v>1.0682204418548192E-4</v>
      </c>
      <c r="E42" s="748">
        <f t="shared" si="12"/>
        <v>1.7130250465025739E-4</v>
      </c>
      <c r="F42" s="748">
        <f t="shared" si="12"/>
        <v>1.3069296280571831E-4</v>
      </c>
      <c r="G42" s="748">
        <f t="shared" si="12"/>
        <v>2.2614168949668303E-3</v>
      </c>
      <c r="H42" s="748">
        <f t="shared" si="12"/>
        <v>4.2039672626080918E-3</v>
      </c>
      <c r="I42" s="748">
        <f t="shared" si="12"/>
        <v>2.3395846806064527E-3</v>
      </c>
    </row>
    <row r="43" spans="1:9">
      <c r="A43" s="989" t="s">
        <v>315</v>
      </c>
      <c r="B43" s="741" t="s">
        <v>905</v>
      </c>
      <c r="C43" s="745"/>
      <c r="D43" s="986"/>
      <c r="E43" s="986"/>
      <c r="F43" s="986"/>
      <c r="G43" s="986"/>
      <c r="H43" s="986"/>
      <c r="I43" s="986"/>
    </row>
    <row r="44" spans="1:9">
      <c r="A44" s="986" t="s">
        <v>441</v>
      </c>
      <c r="B44" s="743" t="s">
        <v>1456</v>
      </c>
      <c r="C44" s="745" t="s">
        <v>442</v>
      </c>
      <c r="D44" s="989">
        <v>36</v>
      </c>
      <c r="E44" s="989">
        <v>62</v>
      </c>
      <c r="F44" s="749">
        <v>38</v>
      </c>
      <c r="G44" s="986">
        <v>0</v>
      </c>
      <c r="H44" s="986">
        <v>0</v>
      </c>
      <c r="I44" s="986">
        <v>5</v>
      </c>
    </row>
    <row r="45" spans="1:9">
      <c r="A45" s="986"/>
      <c r="B45" s="744" t="s">
        <v>243</v>
      </c>
      <c r="C45" s="745" t="s">
        <v>81</v>
      </c>
      <c r="D45" s="748">
        <v>50</v>
      </c>
      <c r="E45" s="746">
        <f>D45*108%</f>
        <v>54</v>
      </c>
      <c r="F45" s="149">
        <f>E45*108%</f>
        <v>58.320000000000007</v>
      </c>
      <c r="G45" s="149">
        <f>F45*108%</f>
        <v>62.985600000000012</v>
      </c>
      <c r="H45" s="149">
        <f>G45*108%</f>
        <v>68.024448000000021</v>
      </c>
      <c r="I45" s="149">
        <v>101.7</v>
      </c>
    </row>
    <row r="46" spans="1:9">
      <c r="A46" s="986"/>
      <c r="B46" s="744" t="s">
        <v>118</v>
      </c>
      <c r="C46" s="745" t="s">
        <v>81</v>
      </c>
      <c r="D46" s="747">
        <f t="shared" ref="D46:I46" si="13">D44*D45</f>
        <v>1800</v>
      </c>
      <c r="E46" s="747">
        <f t="shared" si="13"/>
        <v>3348</v>
      </c>
      <c r="F46" s="747">
        <f t="shared" si="13"/>
        <v>2216.1600000000003</v>
      </c>
      <c r="G46" s="747">
        <f t="shared" si="13"/>
        <v>0</v>
      </c>
      <c r="H46" s="747">
        <f t="shared" si="13"/>
        <v>0</v>
      </c>
      <c r="I46" s="747">
        <f t="shared" si="13"/>
        <v>508.5</v>
      </c>
    </row>
    <row r="47" spans="1:9">
      <c r="A47" s="986"/>
      <c r="B47" s="744" t="s">
        <v>547</v>
      </c>
      <c r="C47" s="745" t="s">
        <v>722</v>
      </c>
      <c r="D47" s="748">
        <f>+(D58/D57)*D46</f>
        <v>5.826656955571741E-3</v>
      </c>
      <c r="E47" s="748">
        <f>+(E58/E57)*E46</f>
        <v>1.6092053467145387E-2</v>
      </c>
      <c r="F47" s="748">
        <f>+(F58/F57)*F46</f>
        <v>7.5247463433595384E-3</v>
      </c>
      <c r="G47" s="986"/>
      <c r="H47" s="986"/>
      <c r="I47" s="986"/>
    </row>
    <row r="48" spans="1:9">
      <c r="A48" s="986" t="s">
        <v>550</v>
      </c>
      <c r="B48" s="743" t="s">
        <v>862</v>
      </c>
      <c r="C48" s="745" t="s">
        <v>442</v>
      </c>
      <c r="D48" s="989">
        <v>0</v>
      </c>
      <c r="E48" s="989">
        <v>0</v>
      </c>
      <c r="F48" s="989">
        <v>0</v>
      </c>
      <c r="G48" s="989">
        <v>0</v>
      </c>
      <c r="H48" s="989">
        <v>20</v>
      </c>
      <c r="I48" s="986">
        <v>15</v>
      </c>
    </row>
    <row r="49" spans="1:9">
      <c r="A49" s="986"/>
      <c r="B49" s="744" t="s">
        <v>243</v>
      </c>
      <c r="C49" s="745" t="s">
        <v>81</v>
      </c>
      <c r="D49" s="989"/>
      <c r="E49" s="149"/>
      <c r="F49" s="149">
        <f>E49*108%</f>
        <v>0</v>
      </c>
      <c r="G49" s="986">
        <v>12.01</v>
      </c>
      <c r="H49" s="149">
        <f>G49*108%</f>
        <v>12.970800000000001</v>
      </c>
      <c r="I49" s="149">
        <v>9.6</v>
      </c>
    </row>
    <row r="50" spans="1:9">
      <c r="A50" s="986"/>
      <c r="B50" s="744" t="s">
        <v>118</v>
      </c>
      <c r="C50" s="745" t="s">
        <v>81</v>
      </c>
      <c r="D50" s="747">
        <f>D48*D49</f>
        <v>0</v>
      </c>
      <c r="E50" s="747">
        <f>E48*E49</f>
        <v>0</v>
      </c>
      <c r="F50" s="747">
        <f>F48*F49</f>
        <v>0</v>
      </c>
      <c r="G50" s="989">
        <f>G49*G48</f>
        <v>0</v>
      </c>
      <c r="H50" s="747">
        <f>H49*H48</f>
        <v>259.416</v>
      </c>
      <c r="I50" s="747">
        <f>I49*I48</f>
        <v>144</v>
      </c>
    </row>
    <row r="51" spans="1:9">
      <c r="A51" s="986"/>
      <c r="B51" s="744" t="s">
        <v>547</v>
      </c>
      <c r="C51" s="745" t="s">
        <v>722</v>
      </c>
      <c r="D51" s="986"/>
      <c r="E51" s="986"/>
      <c r="F51" s="986"/>
      <c r="G51" s="989"/>
      <c r="H51" s="989"/>
      <c r="I51" s="989"/>
    </row>
    <row r="52" spans="1:9">
      <c r="A52" s="986" t="s">
        <v>552</v>
      </c>
      <c r="B52" s="743" t="s">
        <v>234</v>
      </c>
      <c r="C52" s="745" t="s">
        <v>442</v>
      </c>
      <c r="D52" s="989">
        <v>2930</v>
      </c>
      <c r="E52" s="989">
        <v>2800</v>
      </c>
      <c r="F52" s="989">
        <v>1500</v>
      </c>
      <c r="G52" s="989">
        <v>0</v>
      </c>
      <c r="H52" s="989">
        <v>240</v>
      </c>
      <c r="I52" s="989">
        <v>35</v>
      </c>
    </row>
    <row r="53" spans="1:9">
      <c r="A53" s="986"/>
      <c r="B53" s="744" t="s">
        <v>243</v>
      </c>
      <c r="C53" s="745" t="s">
        <v>81</v>
      </c>
      <c r="D53" s="149">
        <v>1.4</v>
      </c>
      <c r="E53" s="746">
        <f>D53*108%</f>
        <v>1.512</v>
      </c>
      <c r="F53" s="149">
        <f>E53*108%</f>
        <v>1.6329600000000002</v>
      </c>
      <c r="G53" s="747">
        <v>12.01</v>
      </c>
      <c r="H53" s="747">
        <f>G53*108%</f>
        <v>12.970800000000001</v>
      </c>
      <c r="I53" s="747">
        <v>18.100000000000001</v>
      </c>
    </row>
    <row r="54" spans="1:9">
      <c r="A54" s="986"/>
      <c r="B54" s="744" t="s">
        <v>118</v>
      </c>
      <c r="C54" s="745" t="s">
        <v>81</v>
      </c>
      <c r="D54" s="747">
        <f t="shared" ref="D54:I54" si="14">D52*D53</f>
        <v>4102</v>
      </c>
      <c r="E54" s="747">
        <f t="shared" si="14"/>
        <v>4233.6000000000004</v>
      </c>
      <c r="F54" s="747">
        <f t="shared" si="14"/>
        <v>2449.4400000000005</v>
      </c>
      <c r="G54" s="747">
        <f t="shared" si="14"/>
        <v>0</v>
      </c>
      <c r="H54" s="747">
        <f t="shared" si="14"/>
        <v>3112.9920000000002</v>
      </c>
      <c r="I54" s="747">
        <f t="shared" si="14"/>
        <v>633.5</v>
      </c>
    </row>
    <row r="55" spans="1:9">
      <c r="A55" s="986"/>
      <c r="B55" s="744" t="s">
        <v>547</v>
      </c>
      <c r="C55" s="745" t="s">
        <v>722</v>
      </c>
      <c r="D55" s="748">
        <f t="shared" ref="D55:I55" si="15">+(D58/D57)*D54</f>
        <v>1.3278303795419602E-2</v>
      </c>
      <c r="E55" s="748">
        <f t="shared" si="15"/>
        <v>2.0348661158454816E-2</v>
      </c>
      <c r="F55" s="748">
        <f t="shared" si="15"/>
        <v>8.3168249058184381E-3</v>
      </c>
      <c r="G55" s="748">
        <f t="shared" si="15"/>
        <v>0</v>
      </c>
      <c r="H55" s="748">
        <f t="shared" si="15"/>
        <v>5.5605337911809674E-3</v>
      </c>
      <c r="I55" s="748">
        <f t="shared" si="15"/>
        <v>1.0115526175021755E-3</v>
      </c>
    </row>
    <row r="56" spans="1:9">
      <c r="A56" s="986"/>
      <c r="B56" s="741" t="s">
        <v>864</v>
      </c>
      <c r="C56" s="745"/>
      <c r="D56" s="986"/>
      <c r="E56" s="986"/>
      <c r="F56" s="986"/>
      <c r="G56" s="989"/>
      <c r="H56" s="989"/>
      <c r="I56" s="989"/>
    </row>
    <row r="57" spans="1:9">
      <c r="A57" s="986"/>
      <c r="B57" s="752" t="s">
        <v>118</v>
      </c>
      <c r="C57" s="745" t="s">
        <v>81</v>
      </c>
      <c r="D57" s="747">
        <f t="shared" ref="D57:I57" si="16">+D7+D12+D16+D20+D24+D29+D33+D37+D41+D46+D50+D54</f>
        <v>6178.5</v>
      </c>
      <c r="E57" s="747">
        <f t="shared" si="16"/>
        <v>8322.1200000000008</v>
      </c>
      <c r="F57" s="747">
        <f t="shared" si="16"/>
        <v>5890.3248000000003</v>
      </c>
      <c r="G57" s="747">
        <f t="shared" si="16"/>
        <v>6625.0499999999993</v>
      </c>
      <c r="H57" s="747">
        <f t="shared" si="16"/>
        <v>11196.738000000001</v>
      </c>
      <c r="I57" s="747">
        <f t="shared" si="16"/>
        <v>12525.300000000001</v>
      </c>
    </row>
    <row r="58" spans="1:9">
      <c r="A58" s="986"/>
      <c r="B58" s="744" t="s">
        <v>547</v>
      </c>
      <c r="C58" s="745" t="s">
        <v>722</v>
      </c>
      <c r="D58" s="747">
        <v>0.02</v>
      </c>
      <c r="E58" s="747">
        <v>0.04</v>
      </c>
      <c r="F58" s="747">
        <v>0.02</v>
      </c>
      <c r="G58" s="989">
        <v>0.02</v>
      </c>
      <c r="H58" s="989">
        <v>0.02</v>
      </c>
      <c r="I58" s="989">
        <v>0.02</v>
      </c>
    </row>
    <row r="59" spans="1:9" ht="28.5">
      <c r="A59" s="989">
        <v>2</v>
      </c>
      <c r="B59" s="752" t="s">
        <v>773</v>
      </c>
      <c r="C59" s="986"/>
      <c r="D59" s="751">
        <v>7593</v>
      </c>
      <c r="E59" s="751">
        <v>4681</v>
      </c>
      <c r="F59" s="989">
        <v>6000</v>
      </c>
      <c r="G59" s="989">
        <v>25164</v>
      </c>
      <c r="H59" s="989">
        <v>28000</v>
      </c>
      <c r="I59" s="989">
        <v>10000</v>
      </c>
    </row>
    <row r="60" spans="1:9" ht="28.5">
      <c r="A60" s="986" t="s">
        <v>526</v>
      </c>
      <c r="B60" s="752" t="s">
        <v>3081</v>
      </c>
      <c r="C60" s="745" t="s">
        <v>242</v>
      </c>
      <c r="D60" s="1809">
        <v>1</v>
      </c>
      <c r="E60" s="1809"/>
      <c r="F60" s="1809"/>
      <c r="G60" s="986">
        <v>18</v>
      </c>
      <c r="H60" s="986">
        <v>9</v>
      </c>
      <c r="I60" s="989">
        <v>10</v>
      </c>
    </row>
    <row r="61" spans="1:9" ht="28.5">
      <c r="A61" s="986" t="s">
        <v>527</v>
      </c>
      <c r="B61" s="752" t="s">
        <v>3082</v>
      </c>
      <c r="C61" s="745" t="s">
        <v>242</v>
      </c>
      <c r="D61" s="1809">
        <v>0</v>
      </c>
      <c r="E61" s="1809"/>
      <c r="F61" s="1809"/>
      <c r="G61" s="986">
        <v>0</v>
      </c>
      <c r="H61" s="986">
        <v>12</v>
      </c>
      <c r="I61" s="986">
        <v>10</v>
      </c>
    </row>
    <row r="62" spans="1:9">
      <c r="A62" s="986" t="s">
        <v>528</v>
      </c>
      <c r="B62" s="744" t="s">
        <v>827</v>
      </c>
      <c r="C62" s="745" t="s">
        <v>242</v>
      </c>
      <c r="D62" s="1810">
        <v>0</v>
      </c>
      <c r="E62" s="1810"/>
      <c r="F62" s="1810"/>
      <c r="G62" s="986">
        <v>0</v>
      </c>
      <c r="H62" s="986">
        <v>0</v>
      </c>
      <c r="I62" s="1055" t="s">
        <v>3083</v>
      </c>
    </row>
    <row r="63" spans="1:9">
      <c r="A63" s="986"/>
      <c r="B63" s="744" t="s">
        <v>82</v>
      </c>
      <c r="C63" s="745" t="s">
        <v>722</v>
      </c>
      <c r="D63" s="149">
        <v>0.01</v>
      </c>
      <c r="E63" s="149">
        <v>0.01</v>
      </c>
      <c r="F63" s="149">
        <v>0.01</v>
      </c>
      <c r="G63" s="986">
        <v>0.01</v>
      </c>
      <c r="H63" s="986">
        <v>0.01</v>
      </c>
      <c r="I63" s="986">
        <v>0.01</v>
      </c>
    </row>
    <row r="64" spans="1:9">
      <c r="A64" s="986"/>
      <c r="B64" s="742" t="s">
        <v>415</v>
      </c>
      <c r="C64" s="745" t="s">
        <v>722</v>
      </c>
      <c r="D64" s="747">
        <f>D58+D63</f>
        <v>0.03</v>
      </c>
      <c r="E64" s="747">
        <f>E58+E63</f>
        <v>0.05</v>
      </c>
      <c r="F64" s="747">
        <f>F58+F63</f>
        <v>0.03</v>
      </c>
      <c r="G64" s="989">
        <v>0.61</v>
      </c>
      <c r="H64" s="989">
        <v>1.67</v>
      </c>
      <c r="I64" s="986">
        <f>18.35-16.25</f>
        <v>2.1000000000000014</v>
      </c>
    </row>
    <row r="65" spans="1:40" ht="23.25" customHeight="1">
      <c r="A65" s="1803" t="s">
        <v>1730</v>
      </c>
      <c r="B65" s="1803"/>
      <c r="C65" s="1803"/>
      <c r="D65" s="1803"/>
      <c r="E65" s="1803"/>
      <c r="F65" s="1803"/>
      <c r="G65" s="753"/>
    </row>
    <row r="66" spans="1:40">
      <c r="C66" s="121"/>
      <c r="G66" s="853"/>
      <c r="H66" s="853"/>
      <c r="I66" s="853"/>
      <c r="T66" s="121"/>
      <c r="AE66" s="121"/>
      <c r="AN66" s="121"/>
    </row>
    <row r="67" spans="1:40">
      <c r="B67" s="122"/>
      <c r="C67" s="121"/>
      <c r="T67" s="121"/>
      <c r="AE67" s="121"/>
      <c r="AN67" s="121"/>
    </row>
    <row r="68" spans="1:40">
      <c r="B68" s="122"/>
      <c r="C68" s="121"/>
      <c r="G68" s="988"/>
      <c r="K68" s="119"/>
      <c r="P68" s="988"/>
      <c r="S68" s="123"/>
      <c r="T68" s="121"/>
      <c r="V68" s="119"/>
      <c r="AA68" s="988"/>
      <c r="AD68" s="123"/>
      <c r="AE68" s="121"/>
      <c r="AG68" s="119"/>
      <c r="AL68" s="988"/>
      <c r="AN68" s="121"/>
    </row>
    <row r="69" spans="1:40">
      <c r="B69" s="122"/>
      <c r="C69" s="121"/>
      <c r="E69" s="119"/>
      <c r="G69" s="988"/>
      <c r="M69" s="119"/>
      <c r="O69" s="119"/>
      <c r="P69" s="988"/>
      <c r="T69" s="121"/>
      <c r="X69" s="119"/>
      <c r="Z69" s="119"/>
      <c r="AA69" s="988"/>
      <c r="AE69" s="121"/>
      <c r="AI69" s="119"/>
      <c r="AK69" s="119"/>
      <c r="AL69" s="988"/>
      <c r="AN69" s="121"/>
    </row>
    <row r="70" spans="1:40">
      <c r="B70" s="122"/>
      <c r="C70" s="121"/>
      <c r="F70" s="119"/>
      <c r="G70" s="988"/>
      <c r="K70" s="988"/>
      <c r="N70" s="119"/>
      <c r="P70" s="988"/>
      <c r="S70" s="988"/>
      <c r="T70" s="121"/>
      <c r="V70" s="988"/>
      <c r="Y70" s="119"/>
      <c r="AA70" s="988"/>
      <c r="AD70" s="988"/>
      <c r="AE70" s="121"/>
      <c r="AG70" s="988"/>
      <c r="AJ70" s="119"/>
      <c r="AL70" s="988"/>
      <c r="AN70" s="121"/>
    </row>
    <row r="71" spans="1:40">
      <c r="B71" s="122"/>
      <c r="C71" s="121"/>
      <c r="G71" s="119"/>
      <c r="J71" s="123"/>
      <c r="P71" s="119"/>
      <c r="S71" s="119"/>
      <c r="T71" s="121"/>
      <c r="U71" s="123"/>
      <c r="AA71" s="119"/>
      <c r="AD71" s="119"/>
      <c r="AE71" s="121"/>
      <c r="AF71" s="123"/>
      <c r="AL71" s="119"/>
      <c r="AN71" s="121"/>
    </row>
    <row r="72" spans="1:40">
      <c r="B72" s="124"/>
      <c r="C72" s="119"/>
      <c r="T72" s="119"/>
      <c r="AE72" s="119"/>
      <c r="AN72" s="119"/>
    </row>
    <row r="73" spans="1:40">
      <c r="B73" s="122"/>
      <c r="C73" s="121"/>
      <c r="O73" s="119"/>
      <c r="T73" s="121"/>
      <c r="Z73" s="119"/>
      <c r="AE73" s="121"/>
      <c r="AK73" s="119"/>
      <c r="AN73" s="121"/>
    </row>
    <row r="74" spans="1:40">
      <c r="B74" s="122"/>
      <c r="C74" s="121"/>
      <c r="O74" s="119"/>
      <c r="T74" s="121"/>
      <c r="Z74" s="119"/>
      <c r="AE74" s="121"/>
      <c r="AK74" s="119"/>
      <c r="AN74" s="121"/>
    </row>
    <row r="75" spans="1:40">
      <c r="B75" s="122"/>
      <c r="C75" s="121"/>
      <c r="G75" s="119"/>
      <c r="K75" s="119"/>
      <c r="P75" s="119"/>
      <c r="T75" s="121"/>
      <c r="V75" s="119"/>
      <c r="AA75" s="119"/>
      <c r="AE75" s="121"/>
      <c r="AG75" s="119"/>
      <c r="AL75" s="119"/>
      <c r="AN75" s="121"/>
    </row>
    <row r="76" spans="1:40">
      <c r="B76" s="122"/>
      <c r="C76" s="121"/>
      <c r="E76" s="119"/>
      <c r="F76" s="119"/>
      <c r="G76" s="119"/>
      <c r="K76" s="119"/>
      <c r="M76" s="119"/>
      <c r="N76" s="119"/>
      <c r="P76" s="119"/>
      <c r="T76" s="121"/>
      <c r="V76" s="119"/>
      <c r="X76" s="119"/>
      <c r="Y76" s="119"/>
      <c r="AA76" s="119"/>
      <c r="AE76" s="121"/>
      <c r="AG76" s="119"/>
      <c r="AI76" s="119"/>
      <c r="AJ76" s="119"/>
      <c r="AL76" s="119"/>
      <c r="AN76" s="121"/>
    </row>
    <row r="77" spans="1:40">
      <c r="B77" s="122"/>
      <c r="C77" s="121"/>
      <c r="F77" s="119"/>
      <c r="G77" s="119"/>
      <c r="K77" s="119"/>
      <c r="N77" s="119"/>
      <c r="P77" s="119"/>
      <c r="T77" s="121"/>
      <c r="V77" s="119"/>
      <c r="Y77" s="119"/>
      <c r="AA77" s="119"/>
      <c r="AE77" s="121"/>
      <c r="AG77" s="119"/>
      <c r="AJ77" s="119"/>
      <c r="AL77" s="119"/>
      <c r="AN77" s="121"/>
    </row>
    <row r="78" spans="1:40">
      <c r="B78" s="122"/>
      <c r="C78" s="121"/>
      <c r="F78" s="119"/>
      <c r="G78" s="119"/>
      <c r="K78" s="119"/>
      <c r="N78" s="119"/>
      <c r="P78" s="119"/>
      <c r="T78" s="121"/>
      <c r="V78" s="119"/>
      <c r="Y78" s="119"/>
      <c r="AA78" s="119"/>
      <c r="AE78" s="121"/>
      <c r="AG78" s="119"/>
      <c r="AJ78" s="119"/>
      <c r="AL78" s="119"/>
      <c r="AN78" s="121"/>
    </row>
    <row r="79" spans="1:40">
      <c r="B79" s="125"/>
      <c r="C79" s="126"/>
      <c r="E79" s="119"/>
      <c r="M79" s="119"/>
      <c r="T79" s="126"/>
      <c r="X79" s="119"/>
      <c r="AE79" s="126"/>
      <c r="AI79" s="119"/>
      <c r="AN79" s="126"/>
    </row>
    <row r="80" spans="1:40">
      <c r="B80" s="125"/>
      <c r="C80" s="126"/>
      <c r="E80" s="119"/>
      <c r="M80" s="119"/>
      <c r="T80" s="126"/>
      <c r="X80" s="119"/>
      <c r="AE80" s="126"/>
      <c r="AI80" s="119"/>
      <c r="AN80" s="126"/>
    </row>
    <row r="81" spans="2:40">
      <c r="B81" s="125"/>
      <c r="C81" s="126"/>
      <c r="E81" s="119"/>
      <c r="M81" s="119"/>
      <c r="T81" s="126"/>
      <c r="X81" s="119"/>
      <c r="AE81" s="126"/>
      <c r="AI81" s="119"/>
      <c r="AN81" s="126"/>
    </row>
  </sheetData>
  <mergeCells count="7">
    <mergeCell ref="A65:F65"/>
    <mergeCell ref="A1:B1"/>
    <mergeCell ref="G1:H1"/>
    <mergeCell ref="A2:H2"/>
    <mergeCell ref="D60:F60"/>
    <mergeCell ref="D61:F61"/>
    <mergeCell ref="D62:F62"/>
  </mergeCells>
  <pageMargins left="0.7" right="0.7" top="0.75" bottom="0.75" header="0.3" footer="0.3"/>
  <pageSetup paperSize="9" scale="69" orientation="portrait"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11"/>
  <sheetViews>
    <sheetView view="pageBreakPreview" zoomScale="80" zoomScaleNormal="75" zoomScaleSheetLayoutView="80" workbookViewId="0">
      <selection activeCell="J7" sqref="J7"/>
    </sheetView>
  </sheetViews>
  <sheetFormatPr defaultRowHeight="14.25"/>
  <cols>
    <col min="1" max="1" width="11.5703125" style="237" customWidth="1"/>
    <col min="2" max="2" width="63.5703125" style="237" customWidth="1"/>
    <col min="3" max="3" width="21.85546875" style="237" customWidth="1"/>
    <col min="4" max="4" width="22.42578125" style="237" customWidth="1"/>
    <col min="5" max="5" width="22.7109375" style="237" customWidth="1"/>
    <col min="6" max="7" width="9.140625" style="237"/>
    <col min="8" max="8" width="9.85546875" style="237" bestFit="1" customWidth="1"/>
    <col min="9" max="256" width="9.140625" style="237"/>
    <col min="257" max="257" width="11.5703125" style="237" customWidth="1"/>
    <col min="258" max="258" width="63.5703125" style="237" customWidth="1"/>
    <col min="259" max="259" width="21.85546875" style="237" customWidth="1"/>
    <col min="260" max="260" width="22.42578125" style="237" customWidth="1"/>
    <col min="261" max="261" width="22.7109375" style="237" customWidth="1"/>
    <col min="262" max="512" width="9.140625" style="237"/>
    <col min="513" max="513" width="11.5703125" style="237" customWidth="1"/>
    <col min="514" max="514" width="63.5703125" style="237" customWidth="1"/>
    <col min="515" max="515" width="21.85546875" style="237" customWidth="1"/>
    <col min="516" max="516" width="22.42578125" style="237" customWidth="1"/>
    <col min="517" max="517" width="22.7109375" style="237" customWidth="1"/>
    <col min="518" max="768" width="9.140625" style="237"/>
    <col min="769" max="769" width="11.5703125" style="237" customWidth="1"/>
    <col min="770" max="770" width="63.5703125" style="237" customWidth="1"/>
    <col min="771" max="771" width="21.85546875" style="237" customWidth="1"/>
    <col min="772" max="772" width="22.42578125" style="237" customWidth="1"/>
    <col min="773" max="773" width="22.7109375" style="237" customWidth="1"/>
    <col min="774" max="1024" width="9.140625" style="237"/>
    <col min="1025" max="1025" width="11.5703125" style="237" customWidth="1"/>
    <col min="1026" max="1026" width="63.5703125" style="237" customWidth="1"/>
    <col min="1027" max="1027" width="21.85546875" style="237" customWidth="1"/>
    <col min="1028" max="1028" width="22.42578125" style="237" customWidth="1"/>
    <col min="1029" max="1029" width="22.7109375" style="237" customWidth="1"/>
    <col min="1030" max="1280" width="9.140625" style="237"/>
    <col min="1281" max="1281" width="11.5703125" style="237" customWidth="1"/>
    <col min="1282" max="1282" width="63.5703125" style="237" customWidth="1"/>
    <col min="1283" max="1283" width="21.85546875" style="237" customWidth="1"/>
    <col min="1284" max="1284" width="22.42578125" style="237" customWidth="1"/>
    <col min="1285" max="1285" width="22.7109375" style="237" customWidth="1"/>
    <col min="1286" max="1536" width="9.140625" style="237"/>
    <col min="1537" max="1537" width="11.5703125" style="237" customWidth="1"/>
    <col min="1538" max="1538" width="63.5703125" style="237" customWidth="1"/>
    <col min="1539" max="1539" width="21.85546875" style="237" customWidth="1"/>
    <col min="1540" max="1540" width="22.42578125" style="237" customWidth="1"/>
    <col min="1541" max="1541" width="22.7109375" style="237" customWidth="1"/>
    <col min="1542" max="1792" width="9.140625" style="237"/>
    <col min="1793" max="1793" width="11.5703125" style="237" customWidth="1"/>
    <col min="1794" max="1794" width="63.5703125" style="237" customWidth="1"/>
    <col min="1795" max="1795" width="21.85546875" style="237" customWidth="1"/>
    <col min="1796" max="1796" width="22.42578125" style="237" customWidth="1"/>
    <col min="1797" max="1797" width="22.7109375" style="237" customWidth="1"/>
    <col min="1798" max="2048" width="9.140625" style="237"/>
    <col min="2049" max="2049" width="11.5703125" style="237" customWidth="1"/>
    <col min="2050" max="2050" width="63.5703125" style="237" customWidth="1"/>
    <col min="2051" max="2051" width="21.85546875" style="237" customWidth="1"/>
    <col min="2052" max="2052" width="22.42578125" style="237" customWidth="1"/>
    <col min="2053" max="2053" width="22.7109375" style="237" customWidth="1"/>
    <col min="2054" max="2304" width="9.140625" style="237"/>
    <col min="2305" max="2305" width="11.5703125" style="237" customWidth="1"/>
    <col min="2306" max="2306" width="63.5703125" style="237" customWidth="1"/>
    <col min="2307" max="2307" width="21.85546875" style="237" customWidth="1"/>
    <col min="2308" max="2308" width="22.42578125" style="237" customWidth="1"/>
    <col min="2309" max="2309" width="22.7109375" style="237" customWidth="1"/>
    <col min="2310" max="2560" width="9.140625" style="237"/>
    <col min="2561" max="2561" width="11.5703125" style="237" customWidth="1"/>
    <col min="2562" max="2562" width="63.5703125" style="237" customWidth="1"/>
    <col min="2563" max="2563" width="21.85546875" style="237" customWidth="1"/>
    <col min="2564" max="2564" width="22.42578125" style="237" customWidth="1"/>
    <col min="2565" max="2565" width="22.7109375" style="237" customWidth="1"/>
    <col min="2566" max="2816" width="9.140625" style="237"/>
    <col min="2817" max="2817" width="11.5703125" style="237" customWidth="1"/>
    <col min="2818" max="2818" width="63.5703125" style="237" customWidth="1"/>
    <col min="2819" max="2819" width="21.85546875" style="237" customWidth="1"/>
    <col min="2820" max="2820" width="22.42578125" style="237" customWidth="1"/>
    <col min="2821" max="2821" width="22.7109375" style="237" customWidth="1"/>
    <col min="2822" max="3072" width="9.140625" style="237"/>
    <col min="3073" max="3073" width="11.5703125" style="237" customWidth="1"/>
    <col min="3074" max="3074" width="63.5703125" style="237" customWidth="1"/>
    <col min="3075" max="3075" width="21.85546875" style="237" customWidth="1"/>
    <col min="3076" max="3076" width="22.42578125" style="237" customWidth="1"/>
    <col min="3077" max="3077" width="22.7109375" style="237" customWidth="1"/>
    <col min="3078" max="3328" width="9.140625" style="237"/>
    <col min="3329" max="3329" width="11.5703125" style="237" customWidth="1"/>
    <col min="3330" max="3330" width="63.5703125" style="237" customWidth="1"/>
    <col min="3331" max="3331" width="21.85546875" style="237" customWidth="1"/>
    <col min="3332" max="3332" width="22.42578125" style="237" customWidth="1"/>
    <col min="3333" max="3333" width="22.7109375" style="237" customWidth="1"/>
    <col min="3334" max="3584" width="9.140625" style="237"/>
    <col min="3585" max="3585" width="11.5703125" style="237" customWidth="1"/>
    <col min="3586" max="3586" width="63.5703125" style="237" customWidth="1"/>
    <col min="3587" max="3587" width="21.85546875" style="237" customWidth="1"/>
    <col min="3588" max="3588" width="22.42578125" style="237" customWidth="1"/>
    <col min="3589" max="3589" width="22.7109375" style="237" customWidth="1"/>
    <col min="3590" max="3840" width="9.140625" style="237"/>
    <col min="3841" max="3841" width="11.5703125" style="237" customWidth="1"/>
    <col min="3842" max="3842" width="63.5703125" style="237" customWidth="1"/>
    <col min="3843" max="3843" width="21.85546875" style="237" customWidth="1"/>
    <col min="3844" max="3844" width="22.42578125" style="237" customWidth="1"/>
    <col min="3845" max="3845" width="22.7109375" style="237" customWidth="1"/>
    <col min="3846" max="4096" width="9.140625" style="237"/>
    <col min="4097" max="4097" width="11.5703125" style="237" customWidth="1"/>
    <col min="4098" max="4098" width="63.5703125" style="237" customWidth="1"/>
    <col min="4099" max="4099" width="21.85546875" style="237" customWidth="1"/>
    <col min="4100" max="4100" width="22.42578125" style="237" customWidth="1"/>
    <col min="4101" max="4101" width="22.7109375" style="237" customWidth="1"/>
    <col min="4102" max="4352" width="9.140625" style="237"/>
    <col min="4353" max="4353" width="11.5703125" style="237" customWidth="1"/>
    <col min="4354" max="4354" width="63.5703125" style="237" customWidth="1"/>
    <col min="4355" max="4355" width="21.85546875" style="237" customWidth="1"/>
    <col min="4356" max="4356" width="22.42578125" style="237" customWidth="1"/>
    <col min="4357" max="4357" width="22.7109375" style="237" customWidth="1"/>
    <col min="4358" max="4608" width="9.140625" style="237"/>
    <col min="4609" max="4609" width="11.5703125" style="237" customWidth="1"/>
    <col min="4610" max="4610" width="63.5703125" style="237" customWidth="1"/>
    <col min="4611" max="4611" width="21.85546875" style="237" customWidth="1"/>
    <col min="4612" max="4612" width="22.42578125" style="237" customWidth="1"/>
    <col min="4613" max="4613" width="22.7109375" style="237" customWidth="1"/>
    <col min="4614" max="4864" width="9.140625" style="237"/>
    <col min="4865" max="4865" width="11.5703125" style="237" customWidth="1"/>
    <col min="4866" max="4866" width="63.5703125" style="237" customWidth="1"/>
    <col min="4867" max="4867" width="21.85546875" style="237" customWidth="1"/>
    <col min="4868" max="4868" width="22.42578125" style="237" customWidth="1"/>
    <col min="4869" max="4869" width="22.7109375" style="237" customWidth="1"/>
    <col min="4870" max="5120" width="9.140625" style="237"/>
    <col min="5121" max="5121" width="11.5703125" style="237" customWidth="1"/>
    <col min="5122" max="5122" width="63.5703125" style="237" customWidth="1"/>
    <col min="5123" max="5123" width="21.85546875" style="237" customWidth="1"/>
    <col min="5124" max="5124" width="22.42578125" style="237" customWidth="1"/>
    <col min="5125" max="5125" width="22.7109375" style="237" customWidth="1"/>
    <col min="5126" max="5376" width="9.140625" style="237"/>
    <col min="5377" max="5377" width="11.5703125" style="237" customWidth="1"/>
    <col min="5378" max="5378" width="63.5703125" style="237" customWidth="1"/>
    <col min="5379" max="5379" width="21.85546875" style="237" customWidth="1"/>
    <col min="5380" max="5380" width="22.42578125" style="237" customWidth="1"/>
    <col min="5381" max="5381" width="22.7109375" style="237" customWidth="1"/>
    <col min="5382" max="5632" width="9.140625" style="237"/>
    <col min="5633" max="5633" width="11.5703125" style="237" customWidth="1"/>
    <col min="5634" max="5634" width="63.5703125" style="237" customWidth="1"/>
    <col min="5635" max="5635" width="21.85546875" style="237" customWidth="1"/>
    <col min="5636" max="5636" width="22.42578125" style="237" customWidth="1"/>
    <col min="5637" max="5637" width="22.7109375" style="237" customWidth="1"/>
    <col min="5638" max="5888" width="9.140625" style="237"/>
    <col min="5889" max="5889" width="11.5703125" style="237" customWidth="1"/>
    <col min="5890" max="5890" width="63.5703125" style="237" customWidth="1"/>
    <col min="5891" max="5891" width="21.85546875" style="237" customWidth="1"/>
    <col min="5892" max="5892" width="22.42578125" style="237" customWidth="1"/>
    <col min="5893" max="5893" width="22.7109375" style="237" customWidth="1"/>
    <col min="5894" max="6144" width="9.140625" style="237"/>
    <col min="6145" max="6145" width="11.5703125" style="237" customWidth="1"/>
    <col min="6146" max="6146" width="63.5703125" style="237" customWidth="1"/>
    <col min="6147" max="6147" width="21.85546875" style="237" customWidth="1"/>
    <col min="6148" max="6148" width="22.42578125" style="237" customWidth="1"/>
    <col min="6149" max="6149" width="22.7109375" style="237" customWidth="1"/>
    <col min="6150" max="6400" width="9.140625" style="237"/>
    <col min="6401" max="6401" width="11.5703125" style="237" customWidth="1"/>
    <col min="6402" max="6402" width="63.5703125" style="237" customWidth="1"/>
    <col min="6403" max="6403" width="21.85546875" style="237" customWidth="1"/>
    <col min="6404" max="6404" width="22.42578125" style="237" customWidth="1"/>
    <col min="6405" max="6405" width="22.7109375" style="237" customWidth="1"/>
    <col min="6406" max="6656" width="9.140625" style="237"/>
    <col min="6657" max="6657" width="11.5703125" style="237" customWidth="1"/>
    <col min="6658" max="6658" width="63.5703125" style="237" customWidth="1"/>
    <col min="6659" max="6659" width="21.85546875" style="237" customWidth="1"/>
    <col min="6660" max="6660" width="22.42578125" style="237" customWidth="1"/>
    <col min="6661" max="6661" width="22.7109375" style="237" customWidth="1"/>
    <col min="6662" max="6912" width="9.140625" style="237"/>
    <col min="6913" max="6913" width="11.5703125" style="237" customWidth="1"/>
    <col min="6914" max="6914" width="63.5703125" style="237" customWidth="1"/>
    <col min="6915" max="6915" width="21.85546875" style="237" customWidth="1"/>
    <col min="6916" max="6916" width="22.42578125" style="237" customWidth="1"/>
    <col min="6917" max="6917" width="22.7109375" style="237" customWidth="1"/>
    <col min="6918" max="7168" width="9.140625" style="237"/>
    <col min="7169" max="7169" width="11.5703125" style="237" customWidth="1"/>
    <col min="7170" max="7170" width="63.5703125" style="237" customWidth="1"/>
    <col min="7171" max="7171" width="21.85546875" style="237" customWidth="1"/>
    <col min="7172" max="7172" width="22.42578125" style="237" customWidth="1"/>
    <col min="7173" max="7173" width="22.7109375" style="237" customWidth="1"/>
    <col min="7174" max="7424" width="9.140625" style="237"/>
    <col min="7425" max="7425" width="11.5703125" style="237" customWidth="1"/>
    <col min="7426" max="7426" width="63.5703125" style="237" customWidth="1"/>
    <col min="7427" max="7427" width="21.85546875" style="237" customWidth="1"/>
    <col min="7428" max="7428" width="22.42578125" style="237" customWidth="1"/>
    <col min="7429" max="7429" width="22.7109375" style="237" customWidth="1"/>
    <col min="7430" max="7680" width="9.140625" style="237"/>
    <col min="7681" max="7681" width="11.5703125" style="237" customWidth="1"/>
    <col min="7682" max="7682" width="63.5703125" style="237" customWidth="1"/>
    <col min="7683" max="7683" width="21.85546875" style="237" customWidth="1"/>
    <col min="7684" max="7684" width="22.42578125" style="237" customWidth="1"/>
    <col min="7685" max="7685" width="22.7109375" style="237" customWidth="1"/>
    <col min="7686" max="7936" width="9.140625" style="237"/>
    <col min="7937" max="7937" width="11.5703125" style="237" customWidth="1"/>
    <col min="7938" max="7938" width="63.5703125" style="237" customWidth="1"/>
    <col min="7939" max="7939" width="21.85546875" style="237" customWidth="1"/>
    <col min="7940" max="7940" width="22.42578125" style="237" customWidth="1"/>
    <col min="7941" max="7941" width="22.7109375" style="237" customWidth="1"/>
    <col min="7942" max="8192" width="9.140625" style="237"/>
    <col min="8193" max="8193" width="11.5703125" style="237" customWidth="1"/>
    <col min="8194" max="8194" width="63.5703125" style="237" customWidth="1"/>
    <col min="8195" max="8195" width="21.85546875" style="237" customWidth="1"/>
    <col min="8196" max="8196" width="22.42578125" style="237" customWidth="1"/>
    <col min="8197" max="8197" width="22.7109375" style="237" customWidth="1"/>
    <col min="8198" max="8448" width="9.140625" style="237"/>
    <col min="8449" max="8449" width="11.5703125" style="237" customWidth="1"/>
    <col min="8450" max="8450" width="63.5703125" style="237" customWidth="1"/>
    <col min="8451" max="8451" width="21.85546875" style="237" customWidth="1"/>
    <col min="8452" max="8452" width="22.42578125" style="237" customWidth="1"/>
    <col min="8453" max="8453" width="22.7109375" style="237" customWidth="1"/>
    <col min="8454" max="8704" width="9.140625" style="237"/>
    <col min="8705" max="8705" width="11.5703125" style="237" customWidth="1"/>
    <col min="8706" max="8706" width="63.5703125" style="237" customWidth="1"/>
    <col min="8707" max="8707" width="21.85546875" style="237" customWidth="1"/>
    <col min="8708" max="8708" width="22.42578125" style="237" customWidth="1"/>
    <col min="8709" max="8709" width="22.7109375" style="237" customWidth="1"/>
    <col min="8710" max="8960" width="9.140625" style="237"/>
    <col min="8961" max="8961" width="11.5703125" style="237" customWidth="1"/>
    <col min="8962" max="8962" width="63.5703125" style="237" customWidth="1"/>
    <col min="8963" max="8963" width="21.85546875" style="237" customWidth="1"/>
    <col min="8964" max="8964" width="22.42578125" style="237" customWidth="1"/>
    <col min="8965" max="8965" width="22.7109375" style="237" customWidth="1"/>
    <col min="8966" max="9216" width="9.140625" style="237"/>
    <col min="9217" max="9217" width="11.5703125" style="237" customWidth="1"/>
    <col min="9218" max="9218" width="63.5703125" style="237" customWidth="1"/>
    <col min="9219" max="9219" width="21.85546875" style="237" customWidth="1"/>
    <col min="9220" max="9220" width="22.42578125" style="237" customWidth="1"/>
    <col min="9221" max="9221" width="22.7109375" style="237" customWidth="1"/>
    <col min="9222" max="9472" width="9.140625" style="237"/>
    <col min="9473" max="9473" width="11.5703125" style="237" customWidth="1"/>
    <col min="9474" max="9474" width="63.5703125" style="237" customWidth="1"/>
    <col min="9475" max="9475" width="21.85546875" style="237" customWidth="1"/>
    <col min="9476" max="9476" width="22.42578125" style="237" customWidth="1"/>
    <col min="9477" max="9477" width="22.7109375" style="237" customWidth="1"/>
    <col min="9478" max="9728" width="9.140625" style="237"/>
    <col min="9729" max="9729" width="11.5703125" style="237" customWidth="1"/>
    <col min="9730" max="9730" width="63.5703125" style="237" customWidth="1"/>
    <col min="9731" max="9731" width="21.85546875" style="237" customWidth="1"/>
    <col min="9732" max="9732" width="22.42578125" style="237" customWidth="1"/>
    <col min="9733" max="9733" width="22.7109375" style="237" customWidth="1"/>
    <col min="9734" max="9984" width="9.140625" style="237"/>
    <col min="9985" max="9985" width="11.5703125" style="237" customWidth="1"/>
    <col min="9986" max="9986" width="63.5703125" style="237" customWidth="1"/>
    <col min="9987" max="9987" width="21.85546875" style="237" customWidth="1"/>
    <col min="9988" max="9988" width="22.42578125" style="237" customWidth="1"/>
    <col min="9989" max="9989" width="22.7109375" style="237" customWidth="1"/>
    <col min="9990" max="10240" width="9.140625" style="237"/>
    <col min="10241" max="10241" width="11.5703125" style="237" customWidth="1"/>
    <col min="10242" max="10242" width="63.5703125" style="237" customWidth="1"/>
    <col min="10243" max="10243" width="21.85546875" style="237" customWidth="1"/>
    <col min="10244" max="10244" width="22.42578125" style="237" customWidth="1"/>
    <col min="10245" max="10245" width="22.7109375" style="237" customWidth="1"/>
    <col min="10246" max="10496" width="9.140625" style="237"/>
    <col min="10497" max="10497" width="11.5703125" style="237" customWidth="1"/>
    <col min="10498" max="10498" width="63.5703125" style="237" customWidth="1"/>
    <col min="10499" max="10499" width="21.85546875" style="237" customWidth="1"/>
    <col min="10500" max="10500" width="22.42578125" style="237" customWidth="1"/>
    <col min="10501" max="10501" width="22.7109375" style="237" customWidth="1"/>
    <col min="10502" max="10752" width="9.140625" style="237"/>
    <col min="10753" max="10753" width="11.5703125" style="237" customWidth="1"/>
    <col min="10754" max="10754" width="63.5703125" style="237" customWidth="1"/>
    <col min="10755" max="10755" width="21.85546875" style="237" customWidth="1"/>
    <col min="10756" max="10756" width="22.42578125" style="237" customWidth="1"/>
    <col min="10757" max="10757" width="22.7109375" style="237" customWidth="1"/>
    <col min="10758" max="11008" width="9.140625" style="237"/>
    <col min="11009" max="11009" width="11.5703125" style="237" customWidth="1"/>
    <col min="11010" max="11010" width="63.5703125" style="237" customWidth="1"/>
    <col min="11011" max="11011" width="21.85546875" style="237" customWidth="1"/>
    <col min="11012" max="11012" width="22.42578125" style="237" customWidth="1"/>
    <col min="11013" max="11013" width="22.7109375" style="237" customWidth="1"/>
    <col min="11014" max="11264" width="9.140625" style="237"/>
    <col min="11265" max="11265" width="11.5703125" style="237" customWidth="1"/>
    <col min="11266" max="11266" width="63.5703125" style="237" customWidth="1"/>
    <col min="11267" max="11267" width="21.85546875" style="237" customWidth="1"/>
    <col min="11268" max="11268" width="22.42578125" style="237" customWidth="1"/>
    <col min="11269" max="11269" width="22.7109375" style="237" customWidth="1"/>
    <col min="11270" max="11520" width="9.140625" style="237"/>
    <col min="11521" max="11521" width="11.5703125" style="237" customWidth="1"/>
    <col min="11522" max="11522" width="63.5703125" style="237" customWidth="1"/>
    <col min="11523" max="11523" width="21.85546875" style="237" customWidth="1"/>
    <col min="11524" max="11524" width="22.42578125" style="237" customWidth="1"/>
    <col min="11525" max="11525" width="22.7109375" style="237" customWidth="1"/>
    <col min="11526" max="11776" width="9.140625" style="237"/>
    <col min="11777" max="11777" width="11.5703125" style="237" customWidth="1"/>
    <col min="11778" max="11778" width="63.5703125" style="237" customWidth="1"/>
    <col min="11779" max="11779" width="21.85546875" style="237" customWidth="1"/>
    <col min="11780" max="11780" width="22.42578125" style="237" customWidth="1"/>
    <col min="11781" max="11781" width="22.7109375" style="237" customWidth="1"/>
    <col min="11782" max="12032" width="9.140625" style="237"/>
    <col min="12033" max="12033" width="11.5703125" style="237" customWidth="1"/>
    <col min="12034" max="12034" width="63.5703125" style="237" customWidth="1"/>
    <col min="12035" max="12035" width="21.85546875" style="237" customWidth="1"/>
    <col min="12036" max="12036" width="22.42578125" style="237" customWidth="1"/>
    <col min="12037" max="12037" width="22.7109375" style="237" customWidth="1"/>
    <col min="12038" max="12288" width="9.140625" style="237"/>
    <col min="12289" max="12289" width="11.5703125" style="237" customWidth="1"/>
    <col min="12290" max="12290" width="63.5703125" style="237" customWidth="1"/>
    <col min="12291" max="12291" width="21.85546875" style="237" customWidth="1"/>
    <col min="12292" max="12292" width="22.42578125" style="237" customWidth="1"/>
    <col min="12293" max="12293" width="22.7109375" style="237" customWidth="1"/>
    <col min="12294" max="12544" width="9.140625" style="237"/>
    <col min="12545" max="12545" width="11.5703125" style="237" customWidth="1"/>
    <col min="12546" max="12546" width="63.5703125" style="237" customWidth="1"/>
    <col min="12547" max="12547" width="21.85546875" style="237" customWidth="1"/>
    <col min="12548" max="12548" width="22.42578125" style="237" customWidth="1"/>
    <col min="12549" max="12549" width="22.7109375" style="237" customWidth="1"/>
    <col min="12550" max="12800" width="9.140625" style="237"/>
    <col min="12801" max="12801" width="11.5703125" style="237" customWidth="1"/>
    <col min="12802" max="12802" width="63.5703125" style="237" customWidth="1"/>
    <col min="12803" max="12803" width="21.85546875" style="237" customWidth="1"/>
    <col min="12804" max="12804" width="22.42578125" style="237" customWidth="1"/>
    <col min="12805" max="12805" width="22.7109375" style="237" customWidth="1"/>
    <col min="12806" max="13056" width="9.140625" style="237"/>
    <col min="13057" max="13057" width="11.5703125" style="237" customWidth="1"/>
    <col min="13058" max="13058" width="63.5703125" style="237" customWidth="1"/>
    <col min="13059" max="13059" width="21.85546875" style="237" customWidth="1"/>
    <col min="13060" max="13060" width="22.42578125" style="237" customWidth="1"/>
    <col min="13061" max="13061" width="22.7109375" style="237" customWidth="1"/>
    <col min="13062" max="13312" width="9.140625" style="237"/>
    <col min="13313" max="13313" width="11.5703125" style="237" customWidth="1"/>
    <col min="13314" max="13314" width="63.5703125" style="237" customWidth="1"/>
    <col min="13315" max="13315" width="21.85546875" style="237" customWidth="1"/>
    <col min="13316" max="13316" width="22.42578125" style="237" customWidth="1"/>
    <col min="13317" max="13317" width="22.7109375" style="237" customWidth="1"/>
    <col min="13318" max="13568" width="9.140625" style="237"/>
    <col min="13569" max="13569" width="11.5703125" style="237" customWidth="1"/>
    <col min="13570" max="13570" width="63.5703125" style="237" customWidth="1"/>
    <col min="13571" max="13571" width="21.85546875" style="237" customWidth="1"/>
    <col min="13572" max="13572" width="22.42578125" style="237" customWidth="1"/>
    <col min="13573" max="13573" width="22.7109375" style="237" customWidth="1"/>
    <col min="13574" max="13824" width="9.140625" style="237"/>
    <col min="13825" max="13825" width="11.5703125" style="237" customWidth="1"/>
    <col min="13826" max="13826" width="63.5703125" style="237" customWidth="1"/>
    <col min="13827" max="13827" width="21.85546875" style="237" customWidth="1"/>
    <col min="13828" max="13828" width="22.42578125" style="237" customWidth="1"/>
    <col min="13829" max="13829" width="22.7109375" style="237" customWidth="1"/>
    <col min="13830" max="14080" width="9.140625" style="237"/>
    <col min="14081" max="14081" width="11.5703125" style="237" customWidth="1"/>
    <col min="14082" max="14082" width="63.5703125" style="237" customWidth="1"/>
    <col min="14083" max="14083" width="21.85546875" style="237" customWidth="1"/>
    <col min="14084" max="14084" width="22.42578125" style="237" customWidth="1"/>
    <col min="14085" max="14085" width="22.7109375" style="237" customWidth="1"/>
    <col min="14086" max="14336" width="9.140625" style="237"/>
    <col min="14337" max="14337" width="11.5703125" style="237" customWidth="1"/>
    <col min="14338" max="14338" width="63.5703125" style="237" customWidth="1"/>
    <col min="14339" max="14339" width="21.85546875" style="237" customWidth="1"/>
    <col min="14340" max="14340" width="22.42578125" style="237" customWidth="1"/>
    <col min="14341" max="14341" width="22.7109375" style="237" customWidth="1"/>
    <col min="14342" max="14592" width="9.140625" style="237"/>
    <col min="14593" max="14593" width="11.5703125" style="237" customWidth="1"/>
    <col min="14594" max="14594" width="63.5703125" style="237" customWidth="1"/>
    <col min="14595" max="14595" width="21.85546875" style="237" customWidth="1"/>
    <col min="14596" max="14596" width="22.42578125" style="237" customWidth="1"/>
    <col min="14597" max="14597" width="22.7109375" style="237" customWidth="1"/>
    <col min="14598" max="14848" width="9.140625" style="237"/>
    <col min="14849" max="14849" width="11.5703125" style="237" customWidth="1"/>
    <col min="14850" max="14850" width="63.5703125" style="237" customWidth="1"/>
    <col min="14851" max="14851" width="21.85546875" style="237" customWidth="1"/>
    <col min="14852" max="14852" width="22.42578125" style="237" customWidth="1"/>
    <col min="14853" max="14853" width="22.7109375" style="237" customWidth="1"/>
    <col min="14854" max="15104" width="9.140625" style="237"/>
    <col min="15105" max="15105" width="11.5703125" style="237" customWidth="1"/>
    <col min="15106" max="15106" width="63.5703125" style="237" customWidth="1"/>
    <col min="15107" max="15107" width="21.85546875" style="237" customWidth="1"/>
    <col min="15108" max="15108" width="22.42578125" style="237" customWidth="1"/>
    <col min="15109" max="15109" width="22.7109375" style="237" customWidth="1"/>
    <col min="15110" max="15360" width="9.140625" style="237"/>
    <col min="15361" max="15361" width="11.5703125" style="237" customWidth="1"/>
    <col min="15362" max="15362" width="63.5703125" style="237" customWidth="1"/>
    <col min="15363" max="15363" width="21.85546875" style="237" customWidth="1"/>
    <col min="15364" max="15364" width="22.42578125" style="237" customWidth="1"/>
    <col min="15365" max="15365" width="22.7109375" style="237" customWidth="1"/>
    <col min="15366" max="15616" width="9.140625" style="237"/>
    <col min="15617" max="15617" width="11.5703125" style="237" customWidth="1"/>
    <col min="15618" max="15618" width="63.5703125" style="237" customWidth="1"/>
    <col min="15619" max="15619" width="21.85546875" style="237" customWidth="1"/>
    <col min="15620" max="15620" width="22.42578125" style="237" customWidth="1"/>
    <col min="15621" max="15621" width="22.7109375" style="237" customWidth="1"/>
    <col min="15622" max="15872" width="9.140625" style="237"/>
    <col min="15873" max="15873" width="11.5703125" style="237" customWidth="1"/>
    <col min="15874" max="15874" width="63.5703125" style="237" customWidth="1"/>
    <col min="15875" max="15875" width="21.85546875" style="237" customWidth="1"/>
    <col min="15876" max="15876" width="22.42578125" style="237" customWidth="1"/>
    <col min="15877" max="15877" width="22.7109375" style="237" customWidth="1"/>
    <col min="15878" max="16128" width="9.140625" style="237"/>
    <col min="16129" max="16129" width="11.5703125" style="237" customWidth="1"/>
    <col min="16130" max="16130" width="63.5703125" style="237" customWidth="1"/>
    <col min="16131" max="16131" width="21.85546875" style="237" customWidth="1"/>
    <col min="16132" max="16132" width="22.42578125" style="237" customWidth="1"/>
    <col min="16133" max="16133" width="22.7109375" style="237" customWidth="1"/>
    <col min="16134" max="16384" width="9.140625" style="237"/>
  </cols>
  <sheetData>
    <row r="1" spans="1:13" s="987" customFormat="1" ht="33" customHeight="1">
      <c r="A1" s="1756" t="s">
        <v>2022</v>
      </c>
      <c r="B1" s="1756"/>
      <c r="D1" s="1757" t="s">
        <v>906</v>
      </c>
      <c r="E1" s="1813"/>
    </row>
    <row r="2" spans="1:13" ht="30" customHeight="1">
      <c r="A2" s="1814" t="s">
        <v>443</v>
      </c>
      <c r="B2" s="1814"/>
      <c r="C2" s="1814"/>
      <c r="D2" s="1814"/>
      <c r="E2" s="1814"/>
    </row>
    <row r="3" spans="1:13" ht="28.5" customHeight="1">
      <c r="A3" s="1815" t="s">
        <v>735</v>
      </c>
      <c r="B3" s="1817" t="s">
        <v>416</v>
      </c>
      <c r="C3" s="1819" t="s">
        <v>781</v>
      </c>
      <c r="D3" s="1819"/>
      <c r="E3" s="1820"/>
    </row>
    <row r="4" spans="1:13" ht="60.75" customHeight="1">
      <c r="A4" s="1816"/>
      <c r="B4" s="1818"/>
      <c r="C4" s="150" t="s">
        <v>3084</v>
      </c>
      <c r="D4" s="150" t="s">
        <v>3085</v>
      </c>
      <c r="E4" s="150" t="s">
        <v>3086</v>
      </c>
    </row>
    <row r="5" spans="1:13" ht="29.25" customHeight="1">
      <c r="A5" s="1811">
        <v>1</v>
      </c>
      <c r="B5" s="151" t="s">
        <v>581</v>
      </c>
      <c r="C5" s="152"/>
      <c r="D5" s="152"/>
      <c r="E5" s="152"/>
    </row>
    <row r="6" spans="1:13" ht="78" customHeight="1">
      <c r="A6" s="1812"/>
      <c r="B6" s="153" t="s">
        <v>669</v>
      </c>
      <c r="C6" s="154">
        <v>101047</v>
      </c>
      <c r="D6" s="155">
        <v>68830</v>
      </c>
      <c r="E6" s="154">
        <v>133290</v>
      </c>
    </row>
    <row r="7" spans="1:13" ht="30.75" customHeight="1">
      <c r="A7" s="1812">
        <v>2</v>
      </c>
      <c r="B7" s="156" t="s">
        <v>262</v>
      </c>
      <c r="C7" s="154"/>
      <c r="D7" s="155"/>
      <c r="E7" s="154"/>
    </row>
    <row r="8" spans="1:13" ht="99" customHeight="1">
      <c r="A8" s="1812"/>
      <c r="B8" s="153" t="s">
        <v>436</v>
      </c>
      <c r="C8" s="154">
        <v>44632</v>
      </c>
      <c r="D8" s="154">
        <v>102545</v>
      </c>
      <c r="E8" s="154">
        <v>168904</v>
      </c>
      <c r="M8" s="237" t="s">
        <v>1651</v>
      </c>
    </row>
    <row r="9" spans="1:13" ht="27" customHeight="1">
      <c r="A9" s="1812">
        <v>3</v>
      </c>
      <c r="B9" s="156" t="s">
        <v>263</v>
      </c>
      <c r="C9" s="154"/>
      <c r="D9" s="155"/>
      <c r="E9" s="154"/>
    </row>
    <row r="10" spans="1:13" ht="93.75" customHeight="1">
      <c r="A10" s="1812"/>
      <c r="B10" s="153" t="s">
        <v>63</v>
      </c>
      <c r="C10" s="154">
        <v>77865</v>
      </c>
      <c r="D10" s="154">
        <v>76155</v>
      </c>
      <c r="E10" s="154">
        <v>56804</v>
      </c>
    </row>
    <row r="11" spans="1:13" ht="35.25" customHeight="1">
      <c r="A11" s="990">
        <v>4</v>
      </c>
      <c r="B11" s="991" t="s">
        <v>827</v>
      </c>
      <c r="C11" s="157"/>
      <c r="D11" s="157"/>
      <c r="E11" s="157"/>
    </row>
  </sheetData>
  <mergeCells count="9">
    <mergeCell ref="A5:A6"/>
    <mergeCell ref="A7:A8"/>
    <mergeCell ref="A9:A10"/>
    <mergeCell ref="A1:B1"/>
    <mergeCell ref="D1:E1"/>
    <mergeCell ref="A2:E2"/>
    <mergeCell ref="A3:A4"/>
    <mergeCell ref="B3:B4"/>
    <mergeCell ref="C3:E3"/>
  </mergeCells>
  <printOptions horizontalCentered="1"/>
  <pageMargins left="0.16" right="0.17" top="0.28000000000000003" bottom="0.23" header="0.22" footer="0.15"/>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449"/>
  <sheetViews>
    <sheetView view="pageBreakPreview" zoomScaleSheetLayoutView="100" workbookViewId="0">
      <pane xSplit="1" ySplit="2" topLeftCell="B3" activePane="bottomRight" state="frozen"/>
      <selection activeCell="H6" sqref="H6"/>
      <selection pane="topRight" activeCell="H6" sqref="H6"/>
      <selection pane="bottomLeft" activeCell="H6" sqref="H6"/>
      <selection pane="bottomRight" activeCell="G35" sqref="G35"/>
    </sheetView>
  </sheetViews>
  <sheetFormatPr defaultRowHeight="15"/>
  <cols>
    <col min="1" max="1" width="46.28515625" style="594" customWidth="1"/>
    <col min="2" max="2" width="14.85546875" style="594" customWidth="1"/>
    <col min="3" max="3" width="17.28515625" style="593" customWidth="1"/>
    <col min="4" max="4" width="17.140625" style="593" customWidth="1"/>
    <col min="5" max="5" width="16.85546875" style="593" customWidth="1"/>
    <col min="6" max="16384" width="9.140625" style="594"/>
  </cols>
  <sheetData>
    <row r="1" spans="1:5" ht="19.5" customHeight="1">
      <c r="A1" s="592" t="s">
        <v>2093</v>
      </c>
      <c r="B1" s="592"/>
      <c r="D1" s="1821" t="s">
        <v>1457</v>
      </c>
      <c r="E1" s="1822"/>
    </row>
    <row r="2" spans="1:5" ht="60">
      <c r="A2" s="660" t="s">
        <v>892</v>
      </c>
      <c r="B2" s="644" t="s">
        <v>3087</v>
      </c>
      <c r="C2" s="644" t="s">
        <v>3088</v>
      </c>
      <c r="D2" s="644" t="s">
        <v>3089</v>
      </c>
      <c r="E2" s="644" t="s">
        <v>3090</v>
      </c>
    </row>
    <row r="3" spans="1:5">
      <c r="A3" s="595" t="s">
        <v>1458</v>
      </c>
      <c r="B3" s="596"/>
      <c r="C3" s="597"/>
      <c r="D3" s="597"/>
      <c r="E3" s="597"/>
    </row>
    <row r="4" spans="1:5">
      <c r="A4" s="598" t="s">
        <v>119</v>
      </c>
      <c r="B4" s="1056">
        <v>37</v>
      </c>
      <c r="C4" s="599">
        <v>40</v>
      </c>
      <c r="D4" s="599">
        <v>41</v>
      </c>
      <c r="E4" s="599">
        <v>43</v>
      </c>
    </row>
    <row r="5" spans="1:5">
      <c r="A5" s="598" t="s">
        <v>55</v>
      </c>
      <c r="B5" s="1057">
        <v>614</v>
      </c>
      <c r="C5" s="599">
        <v>645</v>
      </c>
      <c r="D5" s="599">
        <v>665</v>
      </c>
      <c r="E5" s="599">
        <v>731</v>
      </c>
    </row>
    <row r="6" spans="1:5">
      <c r="A6" s="598" t="s">
        <v>120</v>
      </c>
      <c r="B6" s="1058">
        <v>2088432</v>
      </c>
      <c r="C6" s="599">
        <v>2097752</v>
      </c>
      <c r="D6" s="599">
        <v>2178511</v>
      </c>
      <c r="E6" s="599">
        <v>2299532</v>
      </c>
    </row>
    <row r="7" spans="1:5">
      <c r="A7" s="600" t="s">
        <v>456</v>
      </c>
      <c r="B7" s="1059">
        <f>SUM(B4:B6)</f>
        <v>2089083</v>
      </c>
      <c r="C7" s="1059">
        <f>SUM(C4:C6)</f>
        <v>2098437</v>
      </c>
      <c r="D7" s="1059">
        <f>SUM(D4:D6)</f>
        <v>2179217</v>
      </c>
      <c r="E7" s="1059">
        <f>SUM(E4:E6)</f>
        <v>2300306</v>
      </c>
    </row>
    <row r="8" spans="1:5">
      <c r="A8" s="600" t="s">
        <v>1652</v>
      </c>
      <c r="B8" s="597">
        <v>11726</v>
      </c>
      <c r="C8" s="599">
        <v>11726</v>
      </c>
      <c r="D8" s="599">
        <v>11726</v>
      </c>
      <c r="E8" s="599">
        <v>11726</v>
      </c>
    </row>
    <row r="9" spans="1:5">
      <c r="A9" s="600" t="s">
        <v>1459</v>
      </c>
      <c r="B9" s="597">
        <v>11726</v>
      </c>
      <c r="C9" s="599">
        <v>11726</v>
      </c>
      <c r="D9" s="599">
        <v>11726</v>
      </c>
      <c r="E9" s="599">
        <v>11726</v>
      </c>
    </row>
    <row r="10" spans="1:5">
      <c r="A10" s="595" t="s">
        <v>1460</v>
      </c>
      <c r="B10" s="597"/>
      <c r="C10" s="599"/>
      <c r="D10" s="599"/>
      <c r="E10" s="599"/>
    </row>
    <row r="11" spans="1:5">
      <c r="A11" s="601" t="s">
        <v>1461</v>
      </c>
      <c r="B11" s="1057">
        <v>2895.431</v>
      </c>
      <c r="C11" s="599">
        <v>3006.9430000000002</v>
      </c>
      <c r="D11" s="1060">
        <v>3119</v>
      </c>
      <c r="E11" s="1061">
        <v>3364.3264000000004</v>
      </c>
    </row>
    <row r="12" spans="1:5">
      <c r="A12" s="601" t="s">
        <v>1462</v>
      </c>
      <c r="B12" s="1057">
        <v>37591.159669999994</v>
      </c>
      <c r="C12" s="599">
        <v>38339.406170000002</v>
      </c>
      <c r="D12" s="599">
        <v>39087.65267000001</v>
      </c>
      <c r="E12" s="1061">
        <v>40733.794970000032</v>
      </c>
    </row>
    <row r="13" spans="1:5">
      <c r="A13" s="601" t="s">
        <v>1463</v>
      </c>
      <c r="B13" s="1057">
        <v>66671.786500000002</v>
      </c>
      <c r="C13" s="599">
        <v>67118.282500000001</v>
      </c>
      <c r="D13" s="599">
        <v>67564.7785</v>
      </c>
      <c r="E13" s="1061">
        <v>68547.069699999993</v>
      </c>
    </row>
    <row r="14" spans="1:5">
      <c r="A14" s="601" t="s">
        <v>1464</v>
      </c>
      <c r="B14" s="1062">
        <v>0</v>
      </c>
      <c r="C14" s="602">
        <v>6.125</v>
      </c>
      <c r="D14" s="1063" t="s">
        <v>3083</v>
      </c>
      <c r="E14" s="1063" t="s">
        <v>3083</v>
      </c>
    </row>
    <row r="15" spans="1:5">
      <c r="A15" s="601" t="s">
        <v>1465</v>
      </c>
      <c r="B15" s="1062">
        <v>0</v>
      </c>
      <c r="C15" s="603">
        <v>487980</v>
      </c>
      <c r="D15" s="1063" t="s">
        <v>3083</v>
      </c>
      <c r="E15" s="1063" t="s">
        <v>3083</v>
      </c>
    </row>
    <row r="16" spans="1:5">
      <c r="A16" s="601" t="s">
        <v>1466</v>
      </c>
      <c r="B16" s="1064">
        <v>50</v>
      </c>
      <c r="C16" s="599">
        <v>30</v>
      </c>
      <c r="D16" s="599">
        <v>53</v>
      </c>
      <c r="E16" s="599">
        <v>70</v>
      </c>
    </row>
    <row r="17" spans="1:5">
      <c r="A17" s="601" t="s">
        <v>1653</v>
      </c>
      <c r="B17" s="1064">
        <v>173</v>
      </c>
      <c r="C17" s="599">
        <v>27</v>
      </c>
      <c r="D17" s="599">
        <v>50</v>
      </c>
      <c r="E17" s="1065" t="s">
        <v>3083</v>
      </c>
    </row>
    <row r="18" spans="1:5">
      <c r="A18" s="601" t="s">
        <v>1467</v>
      </c>
      <c r="B18" s="1064">
        <v>70</v>
      </c>
      <c r="C18" s="599">
        <v>60</v>
      </c>
      <c r="D18" s="599">
        <v>72</v>
      </c>
      <c r="E18" s="599">
        <v>120</v>
      </c>
    </row>
    <row r="19" spans="1:5">
      <c r="A19" s="601" t="s">
        <v>1468</v>
      </c>
      <c r="B19" s="1064">
        <v>240</v>
      </c>
      <c r="C19" s="599">
        <v>49</v>
      </c>
      <c r="D19" s="599">
        <v>70</v>
      </c>
      <c r="E19" s="1065" t="s">
        <v>3083</v>
      </c>
    </row>
    <row r="20" spans="1:5">
      <c r="A20" s="595" t="s">
        <v>1469</v>
      </c>
      <c r="B20" s="1066"/>
      <c r="C20" s="604"/>
      <c r="D20" s="604"/>
      <c r="E20" s="604"/>
    </row>
    <row r="21" spans="1:5" ht="30">
      <c r="A21" s="601" t="s">
        <v>1470</v>
      </c>
      <c r="B21" s="1056">
        <v>98</v>
      </c>
      <c r="C21" s="599">
        <v>104</v>
      </c>
      <c r="D21" s="599">
        <v>110</v>
      </c>
      <c r="E21" s="599">
        <v>124</v>
      </c>
    </row>
    <row r="22" spans="1:5">
      <c r="A22" s="601" t="s">
        <v>1471</v>
      </c>
      <c r="B22" s="1064">
        <v>98</v>
      </c>
      <c r="C22" s="599">
        <v>104</v>
      </c>
      <c r="D22" s="599" t="s">
        <v>3083</v>
      </c>
      <c r="E22" s="599" t="s">
        <v>3083</v>
      </c>
    </row>
    <row r="23" spans="1:5">
      <c r="A23" s="601" t="s">
        <v>1472</v>
      </c>
      <c r="B23" s="1056">
        <v>797</v>
      </c>
      <c r="C23" s="599">
        <v>816</v>
      </c>
      <c r="D23" s="599">
        <v>835</v>
      </c>
      <c r="E23" s="599">
        <v>877</v>
      </c>
    </row>
    <row r="24" spans="1:5">
      <c r="A24" s="601" t="s">
        <v>1473</v>
      </c>
      <c r="B24" s="1056">
        <v>545</v>
      </c>
      <c r="C24" s="599">
        <v>682</v>
      </c>
      <c r="D24" s="599">
        <v>779</v>
      </c>
      <c r="E24" s="599">
        <v>822</v>
      </c>
    </row>
    <row r="25" spans="1:5">
      <c r="A25" s="601" t="s">
        <v>1474</v>
      </c>
      <c r="B25" s="1056">
        <v>524</v>
      </c>
      <c r="C25" s="599">
        <v>538</v>
      </c>
      <c r="D25" s="599">
        <v>552</v>
      </c>
      <c r="E25" s="599">
        <v>583</v>
      </c>
    </row>
    <row r="26" spans="1:5">
      <c r="A26" s="601" t="s">
        <v>1475</v>
      </c>
      <c r="B26" s="1056">
        <v>246</v>
      </c>
      <c r="C26" s="599">
        <v>181</v>
      </c>
      <c r="D26" s="599">
        <v>230</v>
      </c>
      <c r="E26" s="599">
        <v>280</v>
      </c>
    </row>
    <row r="27" spans="1:5" ht="30">
      <c r="A27" s="601" t="s">
        <v>1476</v>
      </c>
      <c r="B27" s="1056">
        <v>72323</v>
      </c>
      <c r="C27" s="599">
        <v>73584</v>
      </c>
      <c r="D27" s="599">
        <v>74845</v>
      </c>
      <c r="E27" s="599">
        <v>77619.199999999997</v>
      </c>
    </row>
    <row r="28" spans="1:5">
      <c r="A28" s="601" t="s">
        <v>1477</v>
      </c>
      <c r="B28" s="1056">
        <v>2208</v>
      </c>
      <c r="C28" s="1067">
        <v>2269</v>
      </c>
      <c r="D28" s="599">
        <v>2469</v>
      </c>
      <c r="E28" s="599">
        <v>6469</v>
      </c>
    </row>
    <row r="29" spans="1:5">
      <c r="A29" s="601" t="s">
        <v>1478</v>
      </c>
      <c r="B29" s="1057">
        <v>2657.3240000000001</v>
      </c>
      <c r="C29" s="599">
        <v>2708.3</v>
      </c>
      <c r="D29" s="599">
        <v>2759.2760000000003</v>
      </c>
      <c r="E29" s="599">
        <v>2871.4232000000006</v>
      </c>
    </row>
    <row r="30" spans="1:5">
      <c r="A30" s="601" t="s">
        <v>1479</v>
      </c>
      <c r="B30" s="1057">
        <v>77</v>
      </c>
      <c r="C30" s="606">
        <v>92</v>
      </c>
      <c r="D30" s="599">
        <v>104</v>
      </c>
      <c r="E30" s="599">
        <v>104</v>
      </c>
    </row>
    <row r="31" spans="1:5">
      <c r="A31" s="601" t="s">
        <v>1480</v>
      </c>
      <c r="B31" s="1057">
        <v>545</v>
      </c>
      <c r="C31" s="606">
        <v>93</v>
      </c>
      <c r="D31" s="599">
        <v>123</v>
      </c>
      <c r="E31" s="606">
        <v>600</v>
      </c>
    </row>
    <row r="32" spans="1:5">
      <c r="A32" s="601" t="s">
        <v>2094</v>
      </c>
      <c r="B32" s="1057">
        <v>455</v>
      </c>
      <c r="C32" s="606">
        <v>471</v>
      </c>
      <c r="D32" s="599">
        <v>506</v>
      </c>
      <c r="E32" s="599">
        <v>1006</v>
      </c>
    </row>
    <row r="33" spans="1:5">
      <c r="A33" s="607" t="s">
        <v>1481</v>
      </c>
      <c r="B33" s="597"/>
      <c r="C33" s="599"/>
      <c r="D33" s="599"/>
      <c r="E33" s="599"/>
    </row>
    <row r="34" spans="1:5">
      <c r="A34" s="601" t="s">
        <v>1482</v>
      </c>
      <c r="B34" s="1068">
        <v>37932</v>
      </c>
      <c r="C34" s="1069">
        <v>15409</v>
      </c>
      <c r="D34" s="599">
        <v>35000</v>
      </c>
      <c r="E34" s="599">
        <v>35000</v>
      </c>
    </row>
    <row r="35" spans="1:5">
      <c r="A35" s="601" t="s">
        <v>1483</v>
      </c>
      <c r="B35" s="1068">
        <v>37918</v>
      </c>
      <c r="C35" s="1069">
        <v>14804</v>
      </c>
      <c r="D35" s="599">
        <v>34100</v>
      </c>
      <c r="E35" s="599">
        <v>35000</v>
      </c>
    </row>
    <row r="36" spans="1:5">
      <c r="A36" s="601" t="s">
        <v>1484</v>
      </c>
      <c r="B36" s="1070">
        <v>50.37</v>
      </c>
      <c r="C36" s="1069">
        <v>17.79</v>
      </c>
      <c r="D36" s="602">
        <v>40</v>
      </c>
      <c r="E36" s="602">
        <v>40</v>
      </c>
    </row>
    <row r="37" spans="1:5">
      <c r="A37" s="601" t="s">
        <v>1485</v>
      </c>
      <c r="B37" s="1070">
        <v>27.64</v>
      </c>
      <c r="C37" s="1069">
        <v>8.83</v>
      </c>
      <c r="D37" s="602">
        <v>25</v>
      </c>
      <c r="E37" s="602">
        <v>30</v>
      </c>
    </row>
    <row r="38" spans="1:5">
      <c r="A38" s="601" t="s">
        <v>3091</v>
      </c>
      <c r="B38" s="1068">
        <v>24</v>
      </c>
      <c r="C38" s="1069">
        <v>20</v>
      </c>
      <c r="D38" s="599">
        <v>40</v>
      </c>
      <c r="E38" s="599">
        <v>40</v>
      </c>
    </row>
    <row r="39" spans="1:5" ht="30">
      <c r="A39" s="601" t="s">
        <v>1486</v>
      </c>
      <c r="B39" s="1069" t="s">
        <v>3092</v>
      </c>
      <c r="C39" s="1069">
        <v>9</v>
      </c>
      <c r="D39" s="599">
        <v>10</v>
      </c>
      <c r="E39" s="599">
        <v>10</v>
      </c>
    </row>
    <row r="40" spans="1:5">
      <c r="A40" s="601" t="s">
        <v>1487</v>
      </c>
      <c r="B40" s="597">
        <v>11009</v>
      </c>
      <c r="C40" s="1069">
        <v>5443</v>
      </c>
      <c r="D40" s="599">
        <v>10000</v>
      </c>
      <c r="E40" s="599">
        <v>10000</v>
      </c>
    </row>
    <row r="41" spans="1:5">
      <c r="A41" s="608" t="s">
        <v>1488</v>
      </c>
      <c r="B41" s="1068"/>
      <c r="C41" s="1071"/>
      <c r="D41" s="606"/>
      <c r="E41" s="606"/>
    </row>
    <row r="42" spans="1:5">
      <c r="A42" s="605" t="s">
        <v>1489</v>
      </c>
      <c r="B42" s="1068">
        <v>211</v>
      </c>
      <c r="C42" s="606">
        <v>268</v>
      </c>
      <c r="D42" s="1072">
        <v>290</v>
      </c>
      <c r="E42" s="1072">
        <v>345</v>
      </c>
    </row>
    <row r="43" spans="1:5">
      <c r="A43" s="605" t="s">
        <v>1490</v>
      </c>
      <c r="B43" s="1068">
        <v>184767</v>
      </c>
      <c r="C43" s="606">
        <v>212102</v>
      </c>
      <c r="D43" s="1072">
        <v>219102</v>
      </c>
      <c r="E43" s="1072">
        <v>237102</v>
      </c>
    </row>
    <row r="44" spans="1:5">
      <c r="A44" s="605" t="s">
        <v>1491</v>
      </c>
      <c r="B44" s="1073">
        <v>0</v>
      </c>
      <c r="C44" s="599">
        <v>0</v>
      </c>
      <c r="D44" s="599">
        <v>0</v>
      </c>
      <c r="E44" s="599">
        <v>0</v>
      </c>
    </row>
    <row r="45" spans="1:5">
      <c r="A45" s="605" t="s">
        <v>1490</v>
      </c>
      <c r="B45" s="1073">
        <v>0</v>
      </c>
      <c r="C45" s="599">
        <v>0</v>
      </c>
      <c r="D45" s="599">
        <v>0</v>
      </c>
      <c r="E45" s="599">
        <v>0</v>
      </c>
    </row>
    <row r="46" spans="1:5">
      <c r="A46" s="605" t="s">
        <v>1492</v>
      </c>
      <c r="B46" s="1073">
        <v>0</v>
      </c>
      <c r="C46" s="599">
        <v>0</v>
      </c>
      <c r="D46" s="599">
        <v>0</v>
      </c>
      <c r="E46" s="599">
        <v>0</v>
      </c>
    </row>
    <row r="47" spans="1:5">
      <c r="A47" s="605" t="s">
        <v>1490</v>
      </c>
      <c r="B47" s="1073">
        <v>0</v>
      </c>
      <c r="C47" s="599">
        <v>0</v>
      </c>
      <c r="D47" s="599">
        <v>0</v>
      </c>
      <c r="E47" s="599">
        <v>0</v>
      </c>
    </row>
    <row r="48" spans="1:5">
      <c r="A48" s="605" t="s">
        <v>1493</v>
      </c>
      <c r="B48" s="1074">
        <f>B43+B45+B47</f>
        <v>184767</v>
      </c>
      <c r="C48" s="1074">
        <f>C43+C45+C47</f>
        <v>212102</v>
      </c>
      <c r="D48" s="1074">
        <f>D43+D45+D47</f>
        <v>219102</v>
      </c>
      <c r="E48" s="1074">
        <f>E43+E45+E47</f>
        <v>237102</v>
      </c>
    </row>
    <row r="49" spans="1:5">
      <c r="A49" s="608" t="s">
        <v>1494</v>
      </c>
      <c r="B49" s="1075"/>
      <c r="C49" s="602"/>
      <c r="D49" s="602"/>
      <c r="E49" s="602"/>
    </row>
    <row r="50" spans="1:5">
      <c r="A50" s="601" t="s">
        <v>1495</v>
      </c>
      <c r="B50" s="599">
        <v>388</v>
      </c>
      <c r="C50" s="599">
        <v>250</v>
      </c>
      <c r="D50" s="599">
        <v>520</v>
      </c>
      <c r="E50" s="599">
        <v>550</v>
      </c>
    </row>
    <row r="51" spans="1:5">
      <c r="A51" s="601" t="s">
        <v>1496</v>
      </c>
      <c r="B51" s="599">
        <v>341</v>
      </c>
      <c r="C51" s="599">
        <v>250</v>
      </c>
      <c r="D51" s="599">
        <v>510</v>
      </c>
      <c r="E51" s="599">
        <v>525</v>
      </c>
    </row>
    <row r="52" spans="1:5">
      <c r="A52" s="601" t="s">
        <v>1497</v>
      </c>
      <c r="B52" s="599">
        <v>341</v>
      </c>
      <c r="C52" s="599">
        <v>259</v>
      </c>
      <c r="D52" s="599">
        <v>510</v>
      </c>
      <c r="E52" s="599">
        <v>525</v>
      </c>
    </row>
    <row r="53" spans="1:5">
      <c r="A53" s="601" t="s">
        <v>1498</v>
      </c>
      <c r="B53" s="599">
        <v>241</v>
      </c>
      <c r="C53" s="599">
        <v>238</v>
      </c>
      <c r="D53" s="599">
        <v>500</v>
      </c>
      <c r="E53" s="599">
        <v>520</v>
      </c>
    </row>
    <row r="54" spans="1:5">
      <c r="A54" s="608" t="s">
        <v>1499</v>
      </c>
      <c r="B54" s="1075"/>
      <c r="C54" s="602"/>
      <c r="D54" s="602"/>
      <c r="E54" s="602"/>
    </row>
    <row r="55" spans="1:5">
      <c r="A55" s="605" t="s">
        <v>1500</v>
      </c>
      <c r="B55" s="1075">
        <v>29.84</v>
      </c>
      <c r="C55" s="1076">
        <v>142</v>
      </c>
      <c r="D55" s="1076">
        <v>286</v>
      </c>
      <c r="E55" s="1076">
        <v>441</v>
      </c>
    </row>
    <row r="56" spans="1:5" ht="29.25" customHeight="1">
      <c r="A56" s="605" t="s">
        <v>1501</v>
      </c>
      <c r="B56" s="1075">
        <v>0</v>
      </c>
      <c r="C56" s="1076">
        <v>12</v>
      </c>
      <c r="D56" s="1076">
        <v>15</v>
      </c>
      <c r="E56" s="1076">
        <v>30</v>
      </c>
    </row>
    <row r="57" spans="1:5" ht="30">
      <c r="A57" s="605" t="s">
        <v>1728</v>
      </c>
      <c r="B57" s="1075">
        <v>219.44</v>
      </c>
      <c r="C57" s="1076">
        <v>96</v>
      </c>
      <c r="D57" s="1076">
        <v>125</v>
      </c>
      <c r="E57" s="1076">
        <v>225</v>
      </c>
    </row>
    <row r="58" spans="1:5">
      <c r="A58" s="605" t="s">
        <v>1729</v>
      </c>
      <c r="B58" s="1075">
        <v>14.4</v>
      </c>
      <c r="C58" s="1077">
        <v>7.6</v>
      </c>
      <c r="D58" s="1077">
        <v>8.5</v>
      </c>
      <c r="E58" s="1077">
        <v>15</v>
      </c>
    </row>
    <row r="59" spans="1:5">
      <c r="B59" s="609"/>
      <c r="C59" s="610"/>
      <c r="D59" s="610"/>
      <c r="E59" s="610"/>
    </row>
    <row r="61" spans="1:5">
      <c r="B61" s="609"/>
      <c r="C61" s="610"/>
      <c r="D61" s="610"/>
      <c r="E61" s="610"/>
    </row>
    <row r="62" spans="1:5">
      <c r="B62" s="609"/>
      <c r="C62" s="610"/>
      <c r="D62" s="610"/>
      <c r="E62" s="610"/>
    </row>
    <row r="63" spans="1:5">
      <c r="B63" s="609"/>
      <c r="C63" s="610"/>
      <c r="D63" s="610"/>
      <c r="E63" s="610"/>
    </row>
    <row r="64" spans="1:5">
      <c r="B64" s="609"/>
      <c r="C64" s="610"/>
      <c r="D64" s="610"/>
      <c r="E64" s="610"/>
    </row>
    <row r="65" spans="2:5">
      <c r="B65" s="609"/>
      <c r="C65" s="610"/>
      <c r="D65" s="610"/>
      <c r="E65" s="610"/>
    </row>
    <row r="66" spans="2:5">
      <c r="B66" s="609"/>
      <c r="C66" s="610"/>
      <c r="D66" s="610"/>
      <c r="E66" s="610"/>
    </row>
    <row r="67" spans="2:5">
      <c r="B67" s="609"/>
      <c r="C67" s="610"/>
      <c r="D67" s="610"/>
      <c r="E67" s="610"/>
    </row>
    <row r="68" spans="2:5">
      <c r="B68" s="609"/>
      <c r="C68" s="610"/>
      <c r="D68" s="610"/>
      <c r="E68" s="610"/>
    </row>
    <row r="69" spans="2:5">
      <c r="B69" s="609"/>
      <c r="C69" s="610"/>
      <c r="D69" s="610"/>
      <c r="E69" s="610"/>
    </row>
    <row r="70" spans="2:5">
      <c r="B70" s="609"/>
      <c r="C70" s="610"/>
      <c r="D70" s="610"/>
      <c r="E70" s="610"/>
    </row>
    <row r="71" spans="2:5">
      <c r="B71" s="609"/>
      <c r="C71" s="610"/>
      <c r="D71" s="610"/>
      <c r="E71" s="610"/>
    </row>
    <row r="72" spans="2:5">
      <c r="B72" s="609"/>
      <c r="C72" s="610"/>
      <c r="D72" s="610"/>
      <c r="E72" s="610"/>
    </row>
    <row r="73" spans="2:5">
      <c r="B73" s="609"/>
      <c r="C73" s="610"/>
      <c r="D73" s="610"/>
      <c r="E73" s="610"/>
    </row>
    <row r="74" spans="2:5">
      <c r="B74" s="609"/>
      <c r="C74" s="610"/>
      <c r="D74" s="610"/>
      <c r="E74" s="610"/>
    </row>
    <row r="75" spans="2:5">
      <c r="B75" s="609"/>
      <c r="C75" s="610"/>
      <c r="D75" s="610"/>
      <c r="E75" s="610"/>
    </row>
    <row r="76" spans="2:5">
      <c r="B76" s="609"/>
      <c r="C76" s="610"/>
      <c r="D76" s="610"/>
      <c r="E76" s="610"/>
    </row>
    <row r="77" spans="2:5">
      <c r="B77" s="609"/>
      <c r="C77" s="610"/>
      <c r="D77" s="610"/>
      <c r="E77" s="610"/>
    </row>
    <row r="78" spans="2:5">
      <c r="B78" s="609"/>
      <c r="C78" s="610"/>
      <c r="D78" s="610"/>
      <c r="E78" s="610"/>
    </row>
    <row r="79" spans="2:5">
      <c r="B79" s="609"/>
      <c r="C79" s="610"/>
      <c r="D79" s="610"/>
      <c r="E79" s="610"/>
    </row>
    <row r="80" spans="2:5">
      <c r="B80" s="609"/>
      <c r="C80" s="610"/>
      <c r="D80" s="610"/>
      <c r="E80" s="610"/>
    </row>
    <row r="81" spans="2:5">
      <c r="B81" s="609"/>
      <c r="C81" s="610"/>
      <c r="D81" s="610"/>
      <c r="E81" s="610"/>
    </row>
    <row r="82" spans="2:5">
      <c r="B82" s="609"/>
      <c r="C82" s="610"/>
      <c r="D82" s="610"/>
      <c r="E82" s="610"/>
    </row>
    <row r="83" spans="2:5">
      <c r="B83" s="609"/>
      <c r="C83" s="610"/>
      <c r="D83" s="610"/>
      <c r="E83" s="610"/>
    </row>
    <row r="84" spans="2:5">
      <c r="B84" s="609"/>
      <c r="C84" s="610"/>
      <c r="D84" s="610"/>
      <c r="E84" s="610"/>
    </row>
    <row r="85" spans="2:5">
      <c r="B85" s="609"/>
      <c r="C85" s="610"/>
      <c r="D85" s="610"/>
      <c r="E85" s="610"/>
    </row>
    <row r="86" spans="2:5">
      <c r="B86" s="609"/>
      <c r="C86" s="610"/>
      <c r="D86" s="610"/>
      <c r="E86" s="610"/>
    </row>
    <row r="87" spans="2:5">
      <c r="B87" s="609"/>
      <c r="C87" s="610"/>
      <c r="D87" s="610"/>
      <c r="E87" s="610"/>
    </row>
    <row r="88" spans="2:5">
      <c r="B88" s="609"/>
      <c r="C88" s="610"/>
      <c r="D88" s="610"/>
      <c r="E88" s="610"/>
    </row>
    <row r="89" spans="2:5">
      <c r="B89" s="609"/>
      <c r="C89" s="610"/>
      <c r="D89" s="610"/>
      <c r="E89" s="610"/>
    </row>
    <row r="90" spans="2:5">
      <c r="B90" s="609"/>
      <c r="C90" s="610"/>
      <c r="D90" s="610"/>
      <c r="E90" s="610"/>
    </row>
    <row r="91" spans="2:5">
      <c r="C91" s="610"/>
      <c r="D91" s="610"/>
      <c r="E91" s="610"/>
    </row>
    <row r="92" spans="2:5">
      <c r="C92" s="610"/>
      <c r="D92" s="610"/>
      <c r="E92" s="610"/>
    </row>
    <row r="93" spans="2:5">
      <c r="C93" s="610"/>
      <c r="D93" s="610"/>
      <c r="E93" s="610"/>
    </row>
    <row r="94" spans="2:5">
      <c r="C94" s="610"/>
      <c r="D94" s="610"/>
      <c r="E94" s="610"/>
    </row>
    <row r="95" spans="2:5">
      <c r="C95" s="610"/>
      <c r="D95" s="610"/>
      <c r="E95" s="610"/>
    </row>
    <row r="96" spans="2:5">
      <c r="C96" s="610"/>
      <c r="D96" s="610"/>
      <c r="E96" s="610"/>
    </row>
    <row r="97" spans="3:5">
      <c r="C97" s="610"/>
      <c r="D97" s="610"/>
      <c r="E97" s="610"/>
    </row>
    <row r="98" spans="3:5">
      <c r="C98" s="610"/>
      <c r="D98" s="610"/>
      <c r="E98" s="610"/>
    </row>
    <row r="99" spans="3:5">
      <c r="C99" s="610"/>
      <c r="D99" s="610"/>
      <c r="E99" s="610"/>
    </row>
    <row r="100" spans="3:5">
      <c r="C100" s="610"/>
      <c r="D100" s="610"/>
      <c r="E100" s="610"/>
    </row>
    <row r="101" spans="3:5">
      <c r="C101" s="610"/>
      <c r="D101" s="610"/>
      <c r="E101" s="610"/>
    </row>
    <row r="102" spans="3:5">
      <c r="C102" s="610"/>
      <c r="D102" s="610"/>
      <c r="E102" s="610"/>
    </row>
    <row r="103" spans="3:5">
      <c r="C103" s="610"/>
      <c r="D103" s="610"/>
      <c r="E103" s="610"/>
    </row>
    <row r="104" spans="3:5">
      <c r="C104" s="610"/>
      <c r="D104" s="610"/>
      <c r="E104" s="610"/>
    </row>
    <row r="105" spans="3:5">
      <c r="C105" s="610"/>
      <c r="D105" s="610"/>
      <c r="E105" s="610"/>
    </row>
    <row r="106" spans="3:5">
      <c r="C106" s="610"/>
      <c r="D106" s="610"/>
      <c r="E106" s="610"/>
    </row>
    <row r="107" spans="3:5">
      <c r="C107" s="610"/>
      <c r="D107" s="610"/>
      <c r="E107" s="610"/>
    </row>
    <row r="108" spans="3:5">
      <c r="C108" s="610"/>
      <c r="D108" s="610"/>
      <c r="E108" s="610"/>
    </row>
    <row r="109" spans="3:5">
      <c r="C109" s="610"/>
      <c r="D109" s="610"/>
      <c r="E109" s="610"/>
    </row>
    <row r="110" spans="3:5">
      <c r="C110" s="610"/>
      <c r="D110" s="610"/>
      <c r="E110" s="610"/>
    </row>
    <row r="111" spans="3:5">
      <c r="C111" s="610"/>
      <c r="D111" s="610"/>
      <c r="E111" s="610"/>
    </row>
    <row r="112" spans="3:5">
      <c r="C112" s="610"/>
      <c r="D112" s="610"/>
      <c r="E112" s="610"/>
    </row>
    <row r="113" spans="3:5">
      <c r="C113" s="610"/>
      <c r="D113" s="610"/>
      <c r="E113" s="610"/>
    </row>
    <row r="114" spans="3:5">
      <c r="C114" s="610"/>
      <c r="D114" s="610"/>
      <c r="E114" s="610"/>
    </row>
    <row r="115" spans="3:5">
      <c r="C115" s="610"/>
      <c r="D115" s="610"/>
      <c r="E115" s="610"/>
    </row>
    <row r="116" spans="3:5">
      <c r="C116" s="610"/>
      <c r="D116" s="610"/>
      <c r="E116" s="610"/>
    </row>
    <row r="117" spans="3:5">
      <c r="C117" s="610"/>
      <c r="D117" s="610"/>
      <c r="E117" s="610"/>
    </row>
    <row r="118" spans="3:5">
      <c r="C118" s="610"/>
      <c r="D118" s="610"/>
      <c r="E118" s="610"/>
    </row>
    <row r="119" spans="3:5">
      <c r="C119" s="610"/>
      <c r="D119" s="610"/>
      <c r="E119" s="610"/>
    </row>
    <row r="120" spans="3:5">
      <c r="C120" s="610"/>
      <c r="D120" s="610"/>
      <c r="E120" s="610"/>
    </row>
    <row r="121" spans="3:5">
      <c r="C121" s="610"/>
      <c r="D121" s="610"/>
      <c r="E121" s="610"/>
    </row>
    <row r="122" spans="3:5">
      <c r="C122" s="610"/>
      <c r="D122" s="610"/>
      <c r="E122" s="610"/>
    </row>
    <row r="123" spans="3:5">
      <c r="C123" s="610"/>
      <c r="D123" s="610"/>
      <c r="E123" s="610"/>
    </row>
    <row r="124" spans="3:5">
      <c r="C124" s="610"/>
      <c r="D124" s="610"/>
      <c r="E124" s="610"/>
    </row>
    <row r="125" spans="3:5">
      <c r="C125" s="610"/>
      <c r="D125" s="610"/>
      <c r="E125" s="610"/>
    </row>
    <row r="126" spans="3:5">
      <c r="C126" s="610"/>
      <c r="D126" s="610"/>
      <c r="E126" s="610"/>
    </row>
    <row r="127" spans="3:5">
      <c r="C127" s="610"/>
      <c r="D127" s="610"/>
      <c r="E127" s="610"/>
    </row>
    <row r="128" spans="3:5">
      <c r="C128" s="610"/>
      <c r="D128" s="610"/>
      <c r="E128" s="610"/>
    </row>
    <row r="129" spans="3:5">
      <c r="C129" s="610"/>
      <c r="D129" s="610"/>
      <c r="E129" s="610"/>
    </row>
    <row r="130" spans="3:5">
      <c r="C130" s="610"/>
      <c r="D130" s="610"/>
      <c r="E130" s="610"/>
    </row>
    <row r="131" spans="3:5">
      <c r="C131" s="610"/>
      <c r="D131" s="610"/>
      <c r="E131" s="610"/>
    </row>
    <row r="132" spans="3:5">
      <c r="C132" s="610"/>
      <c r="D132" s="610"/>
      <c r="E132" s="610"/>
    </row>
    <row r="133" spans="3:5">
      <c r="C133" s="610"/>
      <c r="D133" s="610"/>
      <c r="E133" s="610"/>
    </row>
    <row r="134" spans="3:5">
      <c r="C134" s="610"/>
      <c r="D134" s="610"/>
      <c r="E134" s="610"/>
    </row>
    <row r="135" spans="3:5">
      <c r="C135" s="610"/>
      <c r="D135" s="610"/>
      <c r="E135" s="610"/>
    </row>
    <row r="136" spans="3:5">
      <c r="C136" s="610"/>
      <c r="D136" s="610"/>
      <c r="E136" s="610"/>
    </row>
    <row r="137" spans="3:5">
      <c r="C137" s="610"/>
      <c r="D137" s="610"/>
      <c r="E137" s="610"/>
    </row>
    <row r="138" spans="3:5">
      <c r="C138" s="610"/>
      <c r="D138" s="610"/>
      <c r="E138" s="610"/>
    </row>
    <row r="139" spans="3:5">
      <c r="C139" s="610"/>
      <c r="D139" s="610"/>
      <c r="E139" s="610"/>
    </row>
    <row r="140" spans="3:5">
      <c r="C140" s="610"/>
      <c r="D140" s="610"/>
      <c r="E140" s="610"/>
    </row>
    <row r="141" spans="3:5">
      <c r="C141" s="610"/>
      <c r="D141" s="610"/>
      <c r="E141" s="610"/>
    </row>
    <row r="142" spans="3:5">
      <c r="C142" s="610"/>
      <c r="D142" s="610"/>
      <c r="E142" s="610"/>
    </row>
    <row r="143" spans="3:5">
      <c r="C143" s="610"/>
      <c r="D143" s="610"/>
      <c r="E143" s="610"/>
    </row>
    <row r="144" spans="3:5">
      <c r="C144" s="610"/>
      <c r="D144" s="610"/>
      <c r="E144" s="610"/>
    </row>
    <row r="145" spans="3:5">
      <c r="C145" s="610"/>
      <c r="D145" s="610"/>
      <c r="E145" s="610"/>
    </row>
    <row r="146" spans="3:5">
      <c r="C146" s="610"/>
      <c r="D146" s="610"/>
      <c r="E146" s="610"/>
    </row>
    <row r="147" spans="3:5">
      <c r="C147" s="610"/>
      <c r="D147" s="610"/>
      <c r="E147" s="610"/>
    </row>
    <row r="148" spans="3:5">
      <c r="C148" s="610"/>
      <c r="D148" s="610"/>
      <c r="E148" s="610"/>
    </row>
    <row r="149" spans="3:5">
      <c r="C149" s="610"/>
      <c r="D149" s="610"/>
      <c r="E149" s="610"/>
    </row>
    <row r="150" spans="3:5">
      <c r="C150" s="610"/>
      <c r="D150" s="610"/>
      <c r="E150" s="610"/>
    </row>
    <row r="151" spans="3:5">
      <c r="C151" s="610"/>
      <c r="D151" s="610"/>
      <c r="E151" s="610"/>
    </row>
    <row r="152" spans="3:5">
      <c r="C152" s="610"/>
      <c r="D152" s="610"/>
      <c r="E152" s="610"/>
    </row>
    <row r="153" spans="3:5">
      <c r="C153" s="610"/>
      <c r="D153" s="610"/>
      <c r="E153" s="610"/>
    </row>
    <row r="154" spans="3:5">
      <c r="C154" s="610"/>
      <c r="D154" s="610"/>
      <c r="E154" s="610"/>
    </row>
    <row r="155" spans="3:5">
      <c r="C155" s="610"/>
      <c r="D155" s="610"/>
      <c r="E155" s="610"/>
    </row>
    <row r="156" spans="3:5">
      <c r="C156" s="610"/>
      <c r="D156" s="610"/>
      <c r="E156" s="610"/>
    </row>
    <row r="157" spans="3:5">
      <c r="C157" s="610"/>
      <c r="D157" s="610"/>
      <c r="E157" s="610"/>
    </row>
    <row r="158" spans="3:5">
      <c r="C158" s="610"/>
      <c r="D158" s="610"/>
      <c r="E158" s="610"/>
    </row>
    <row r="159" spans="3:5">
      <c r="C159" s="610"/>
      <c r="D159" s="610"/>
      <c r="E159" s="610"/>
    </row>
    <row r="160" spans="3:5">
      <c r="C160" s="610"/>
      <c r="D160" s="610"/>
      <c r="E160" s="610"/>
    </row>
    <row r="161" spans="3:5">
      <c r="C161" s="610"/>
      <c r="D161" s="610"/>
      <c r="E161" s="610"/>
    </row>
    <row r="162" spans="3:5">
      <c r="C162" s="610"/>
      <c r="D162" s="610"/>
      <c r="E162" s="610"/>
    </row>
    <row r="163" spans="3:5">
      <c r="C163" s="610"/>
      <c r="D163" s="610"/>
      <c r="E163" s="610"/>
    </row>
    <row r="164" spans="3:5">
      <c r="C164" s="610"/>
      <c r="D164" s="610"/>
      <c r="E164" s="610"/>
    </row>
    <row r="165" spans="3:5">
      <c r="C165" s="610"/>
      <c r="D165" s="610"/>
      <c r="E165" s="610"/>
    </row>
    <row r="166" spans="3:5">
      <c r="C166" s="610"/>
      <c r="D166" s="610"/>
      <c r="E166" s="610"/>
    </row>
    <row r="167" spans="3:5">
      <c r="C167" s="610"/>
      <c r="D167" s="610"/>
      <c r="E167" s="610"/>
    </row>
    <row r="168" spans="3:5">
      <c r="C168" s="610"/>
      <c r="D168" s="610"/>
      <c r="E168" s="610"/>
    </row>
    <row r="169" spans="3:5">
      <c r="C169" s="610"/>
      <c r="D169" s="610"/>
      <c r="E169" s="610"/>
    </row>
    <row r="170" spans="3:5">
      <c r="C170" s="610"/>
      <c r="D170" s="610"/>
      <c r="E170" s="610"/>
    </row>
    <row r="171" spans="3:5">
      <c r="C171" s="610"/>
      <c r="D171" s="610"/>
      <c r="E171" s="610"/>
    </row>
    <row r="172" spans="3:5">
      <c r="C172" s="610"/>
      <c r="D172" s="610"/>
      <c r="E172" s="610"/>
    </row>
    <row r="173" spans="3:5">
      <c r="C173" s="610"/>
      <c r="D173" s="610"/>
      <c r="E173" s="610"/>
    </row>
    <row r="174" spans="3:5">
      <c r="C174" s="610"/>
      <c r="D174" s="610"/>
      <c r="E174" s="610"/>
    </row>
    <row r="175" spans="3:5">
      <c r="C175" s="610"/>
      <c r="D175" s="610"/>
      <c r="E175" s="610"/>
    </row>
    <row r="176" spans="3:5">
      <c r="C176" s="610"/>
      <c r="D176" s="610"/>
      <c r="E176" s="610"/>
    </row>
    <row r="177" spans="3:5">
      <c r="C177" s="610"/>
      <c r="D177" s="610"/>
      <c r="E177" s="610"/>
    </row>
    <row r="178" spans="3:5">
      <c r="C178" s="610"/>
      <c r="D178" s="610"/>
      <c r="E178" s="610"/>
    </row>
    <row r="179" spans="3:5">
      <c r="C179" s="610"/>
      <c r="D179" s="610"/>
      <c r="E179" s="610"/>
    </row>
    <row r="180" spans="3:5">
      <c r="C180" s="610"/>
      <c r="D180" s="610"/>
      <c r="E180" s="610"/>
    </row>
    <row r="181" spans="3:5">
      <c r="C181" s="610"/>
      <c r="D181" s="610"/>
      <c r="E181" s="610"/>
    </row>
    <row r="182" spans="3:5">
      <c r="C182" s="610"/>
      <c r="D182" s="610"/>
      <c r="E182" s="610"/>
    </row>
    <row r="183" spans="3:5">
      <c r="C183" s="610"/>
      <c r="D183" s="610"/>
      <c r="E183" s="610"/>
    </row>
    <row r="184" spans="3:5">
      <c r="C184" s="610"/>
      <c r="D184" s="610"/>
      <c r="E184" s="610"/>
    </row>
    <row r="185" spans="3:5">
      <c r="C185" s="610"/>
      <c r="D185" s="610"/>
      <c r="E185" s="610"/>
    </row>
    <row r="186" spans="3:5">
      <c r="C186" s="610"/>
      <c r="D186" s="610"/>
      <c r="E186" s="610"/>
    </row>
    <row r="187" spans="3:5">
      <c r="C187" s="610"/>
      <c r="D187" s="610"/>
      <c r="E187" s="610"/>
    </row>
    <row r="188" spans="3:5">
      <c r="C188" s="610"/>
      <c r="D188" s="610"/>
      <c r="E188" s="610"/>
    </row>
    <row r="189" spans="3:5">
      <c r="C189" s="610"/>
      <c r="D189" s="610"/>
      <c r="E189" s="610"/>
    </row>
    <row r="190" spans="3:5">
      <c r="C190" s="610"/>
      <c r="D190" s="610"/>
      <c r="E190" s="610"/>
    </row>
    <row r="191" spans="3:5">
      <c r="C191" s="610"/>
      <c r="D191" s="610"/>
      <c r="E191" s="610"/>
    </row>
    <row r="192" spans="3:5">
      <c r="C192" s="610"/>
      <c r="D192" s="610"/>
      <c r="E192" s="610"/>
    </row>
    <row r="193" spans="3:5">
      <c r="C193" s="610"/>
      <c r="D193" s="610"/>
      <c r="E193" s="610"/>
    </row>
    <row r="194" spans="3:5">
      <c r="C194" s="610"/>
      <c r="D194" s="610"/>
      <c r="E194" s="610"/>
    </row>
    <row r="195" spans="3:5">
      <c r="C195" s="610"/>
      <c r="D195" s="610"/>
      <c r="E195" s="610"/>
    </row>
    <row r="196" spans="3:5">
      <c r="C196" s="610"/>
      <c r="D196" s="610"/>
      <c r="E196" s="610"/>
    </row>
    <row r="197" spans="3:5">
      <c r="C197" s="610"/>
      <c r="D197" s="610"/>
      <c r="E197" s="610"/>
    </row>
    <row r="198" spans="3:5">
      <c r="C198" s="610"/>
      <c r="D198" s="610"/>
      <c r="E198" s="610"/>
    </row>
    <row r="199" spans="3:5">
      <c r="C199" s="610"/>
      <c r="D199" s="610"/>
      <c r="E199" s="610"/>
    </row>
    <row r="200" spans="3:5">
      <c r="C200" s="610"/>
      <c r="D200" s="610"/>
      <c r="E200" s="610"/>
    </row>
    <row r="201" spans="3:5">
      <c r="C201" s="610"/>
      <c r="D201" s="610"/>
      <c r="E201" s="610"/>
    </row>
    <row r="202" spans="3:5">
      <c r="C202" s="610"/>
      <c r="D202" s="610"/>
      <c r="E202" s="610"/>
    </row>
    <row r="203" spans="3:5">
      <c r="C203" s="610"/>
      <c r="D203" s="610"/>
      <c r="E203" s="610"/>
    </row>
    <row r="204" spans="3:5">
      <c r="C204" s="610"/>
      <c r="D204" s="610"/>
      <c r="E204" s="610"/>
    </row>
    <row r="205" spans="3:5">
      <c r="C205" s="610"/>
      <c r="D205" s="610"/>
      <c r="E205" s="610"/>
    </row>
    <row r="206" spans="3:5">
      <c r="C206" s="610"/>
      <c r="D206" s="610"/>
      <c r="E206" s="610"/>
    </row>
    <row r="207" spans="3:5">
      <c r="C207" s="610"/>
      <c r="D207" s="610"/>
      <c r="E207" s="610"/>
    </row>
    <row r="208" spans="3:5">
      <c r="C208" s="610"/>
      <c r="D208" s="610"/>
      <c r="E208" s="610"/>
    </row>
    <row r="209" spans="3:5">
      <c r="C209" s="610"/>
      <c r="D209" s="610"/>
      <c r="E209" s="610"/>
    </row>
    <row r="210" spans="3:5">
      <c r="C210" s="610"/>
      <c r="D210" s="610"/>
      <c r="E210" s="610"/>
    </row>
    <row r="211" spans="3:5">
      <c r="C211" s="610"/>
      <c r="D211" s="610"/>
      <c r="E211" s="610"/>
    </row>
    <row r="212" spans="3:5">
      <c r="C212" s="610"/>
      <c r="D212" s="610"/>
      <c r="E212" s="610"/>
    </row>
    <row r="213" spans="3:5">
      <c r="C213" s="610"/>
      <c r="D213" s="610"/>
      <c r="E213" s="610"/>
    </row>
    <row r="214" spans="3:5">
      <c r="C214" s="610"/>
      <c r="D214" s="610"/>
      <c r="E214" s="610"/>
    </row>
    <row r="215" spans="3:5">
      <c r="C215" s="610"/>
      <c r="D215" s="610"/>
      <c r="E215" s="610"/>
    </row>
    <row r="216" spans="3:5">
      <c r="C216" s="610"/>
      <c r="D216" s="610"/>
      <c r="E216" s="610"/>
    </row>
    <row r="217" spans="3:5">
      <c r="C217" s="610"/>
      <c r="D217" s="610"/>
      <c r="E217" s="610"/>
    </row>
    <row r="218" spans="3:5">
      <c r="C218" s="610"/>
      <c r="D218" s="610"/>
      <c r="E218" s="610"/>
    </row>
    <row r="219" spans="3:5">
      <c r="C219" s="610"/>
      <c r="D219" s="610"/>
      <c r="E219" s="610"/>
    </row>
    <row r="220" spans="3:5">
      <c r="C220" s="610"/>
      <c r="D220" s="610"/>
      <c r="E220" s="610"/>
    </row>
    <row r="221" spans="3:5">
      <c r="C221" s="610"/>
      <c r="D221" s="610"/>
      <c r="E221" s="610"/>
    </row>
    <row r="222" spans="3:5">
      <c r="C222" s="610"/>
      <c r="D222" s="610"/>
      <c r="E222" s="610"/>
    </row>
    <row r="223" spans="3:5">
      <c r="C223" s="610"/>
      <c r="D223" s="610"/>
      <c r="E223" s="610"/>
    </row>
    <row r="224" spans="3:5">
      <c r="C224" s="610"/>
      <c r="D224" s="610"/>
      <c r="E224" s="610"/>
    </row>
    <row r="225" spans="3:5">
      <c r="C225" s="610"/>
      <c r="D225" s="610"/>
      <c r="E225" s="610"/>
    </row>
    <row r="226" spans="3:5">
      <c r="C226" s="610"/>
      <c r="D226" s="610"/>
      <c r="E226" s="610"/>
    </row>
    <row r="227" spans="3:5">
      <c r="C227" s="610"/>
      <c r="D227" s="610"/>
      <c r="E227" s="610"/>
    </row>
    <row r="228" spans="3:5">
      <c r="C228" s="610"/>
      <c r="D228" s="610"/>
      <c r="E228" s="610"/>
    </row>
    <row r="229" spans="3:5">
      <c r="C229" s="610"/>
      <c r="D229" s="610"/>
      <c r="E229" s="610"/>
    </row>
    <row r="230" spans="3:5">
      <c r="C230" s="610"/>
      <c r="D230" s="610"/>
      <c r="E230" s="610"/>
    </row>
    <row r="231" spans="3:5">
      <c r="C231" s="610"/>
      <c r="D231" s="610"/>
      <c r="E231" s="610"/>
    </row>
    <row r="232" spans="3:5">
      <c r="C232" s="610"/>
      <c r="D232" s="610"/>
      <c r="E232" s="610"/>
    </row>
    <row r="233" spans="3:5">
      <c r="C233" s="610"/>
      <c r="D233" s="610"/>
      <c r="E233" s="610"/>
    </row>
    <row r="234" spans="3:5">
      <c r="C234" s="610"/>
      <c r="D234" s="610"/>
      <c r="E234" s="610"/>
    </row>
    <row r="235" spans="3:5">
      <c r="C235" s="610"/>
      <c r="D235" s="610"/>
      <c r="E235" s="610"/>
    </row>
    <row r="236" spans="3:5">
      <c r="C236" s="610"/>
      <c r="D236" s="610"/>
      <c r="E236" s="610"/>
    </row>
    <row r="237" spans="3:5">
      <c r="C237" s="610"/>
      <c r="D237" s="610"/>
      <c r="E237" s="610"/>
    </row>
    <row r="238" spans="3:5">
      <c r="C238" s="610"/>
      <c r="D238" s="610"/>
      <c r="E238" s="610"/>
    </row>
    <row r="239" spans="3:5">
      <c r="C239" s="610"/>
      <c r="D239" s="610"/>
      <c r="E239" s="610"/>
    </row>
    <row r="240" spans="3:5">
      <c r="C240" s="610"/>
      <c r="D240" s="610"/>
      <c r="E240" s="610"/>
    </row>
    <row r="241" spans="3:5">
      <c r="C241" s="610"/>
      <c r="D241" s="610"/>
      <c r="E241" s="610"/>
    </row>
    <row r="242" spans="3:5">
      <c r="C242" s="610"/>
      <c r="D242" s="610"/>
      <c r="E242" s="610"/>
    </row>
    <row r="243" spans="3:5">
      <c r="C243" s="610"/>
      <c r="D243" s="610"/>
      <c r="E243" s="610"/>
    </row>
    <row r="244" spans="3:5">
      <c r="C244" s="610"/>
      <c r="D244" s="610"/>
      <c r="E244" s="610"/>
    </row>
    <row r="245" spans="3:5">
      <c r="C245" s="610"/>
      <c r="D245" s="610"/>
      <c r="E245" s="610"/>
    </row>
    <row r="246" spans="3:5">
      <c r="C246" s="610"/>
      <c r="D246" s="610"/>
      <c r="E246" s="610"/>
    </row>
    <row r="247" spans="3:5">
      <c r="C247" s="610"/>
      <c r="D247" s="610"/>
      <c r="E247" s="610"/>
    </row>
    <row r="248" spans="3:5">
      <c r="C248" s="610"/>
      <c r="D248" s="610"/>
      <c r="E248" s="610"/>
    </row>
    <row r="249" spans="3:5">
      <c r="C249" s="610"/>
      <c r="D249" s="610"/>
      <c r="E249" s="610"/>
    </row>
    <row r="250" spans="3:5">
      <c r="C250" s="610"/>
      <c r="D250" s="610"/>
      <c r="E250" s="610"/>
    </row>
    <row r="251" spans="3:5">
      <c r="C251" s="610"/>
      <c r="D251" s="610"/>
      <c r="E251" s="610"/>
    </row>
    <row r="252" spans="3:5">
      <c r="C252" s="610"/>
      <c r="D252" s="610"/>
      <c r="E252" s="610"/>
    </row>
    <row r="253" spans="3:5">
      <c r="C253" s="610"/>
      <c r="D253" s="610"/>
      <c r="E253" s="610"/>
    </row>
    <row r="254" spans="3:5">
      <c r="C254" s="610"/>
      <c r="D254" s="610"/>
      <c r="E254" s="610"/>
    </row>
    <row r="255" spans="3:5">
      <c r="C255" s="610"/>
      <c r="D255" s="610"/>
      <c r="E255" s="610"/>
    </row>
    <row r="256" spans="3:5">
      <c r="C256" s="610"/>
      <c r="D256" s="610"/>
      <c r="E256" s="610"/>
    </row>
    <row r="257" spans="3:5">
      <c r="C257" s="610"/>
      <c r="D257" s="610"/>
      <c r="E257" s="610"/>
    </row>
    <row r="258" spans="3:5">
      <c r="C258" s="610"/>
      <c r="D258" s="610"/>
      <c r="E258" s="610"/>
    </row>
    <row r="259" spans="3:5">
      <c r="C259" s="610"/>
      <c r="D259" s="610"/>
      <c r="E259" s="610"/>
    </row>
    <row r="260" spans="3:5">
      <c r="C260" s="610"/>
      <c r="D260" s="610"/>
      <c r="E260" s="610"/>
    </row>
    <row r="261" spans="3:5">
      <c r="C261" s="610"/>
      <c r="D261" s="610"/>
      <c r="E261" s="610"/>
    </row>
    <row r="262" spans="3:5">
      <c r="C262" s="610"/>
      <c r="D262" s="610"/>
      <c r="E262" s="610"/>
    </row>
    <row r="263" spans="3:5">
      <c r="C263" s="610"/>
      <c r="D263" s="610"/>
      <c r="E263" s="610"/>
    </row>
    <row r="264" spans="3:5">
      <c r="C264" s="610"/>
      <c r="D264" s="610"/>
      <c r="E264" s="610"/>
    </row>
    <row r="265" spans="3:5">
      <c r="C265" s="610"/>
      <c r="D265" s="610"/>
      <c r="E265" s="610"/>
    </row>
    <row r="266" spans="3:5">
      <c r="C266" s="610"/>
      <c r="D266" s="610"/>
      <c r="E266" s="610"/>
    </row>
    <row r="267" spans="3:5">
      <c r="C267" s="610"/>
      <c r="D267" s="610"/>
      <c r="E267" s="610"/>
    </row>
    <row r="268" spans="3:5">
      <c r="C268" s="610"/>
      <c r="D268" s="610"/>
      <c r="E268" s="610"/>
    </row>
    <row r="269" spans="3:5">
      <c r="C269" s="610"/>
      <c r="D269" s="610"/>
      <c r="E269" s="610"/>
    </row>
    <row r="270" spans="3:5">
      <c r="C270" s="610"/>
      <c r="D270" s="610"/>
      <c r="E270" s="610"/>
    </row>
    <row r="271" spans="3:5">
      <c r="C271" s="610"/>
      <c r="D271" s="610"/>
      <c r="E271" s="610"/>
    </row>
    <row r="272" spans="3:5">
      <c r="C272" s="610"/>
      <c r="D272" s="610"/>
      <c r="E272" s="610"/>
    </row>
    <row r="273" spans="3:5">
      <c r="C273" s="610"/>
      <c r="D273" s="610"/>
      <c r="E273" s="610"/>
    </row>
    <row r="274" spans="3:5">
      <c r="C274" s="610"/>
      <c r="D274" s="610"/>
      <c r="E274" s="610"/>
    </row>
    <row r="275" spans="3:5">
      <c r="C275" s="610"/>
      <c r="D275" s="610"/>
      <c r="E275" s="610"/>
    </row>
    <row r="276" spans="3:5">
      <c r="C276" s="610"/>
      <c r="D276" s="610"/>
      <c r="E276" s="610"/>
    </row>
    <row r="277" spans="3:5">
      <c r="C277" s="610"/>
      <c r="D277" s="610"/>
      <c r="E277" s="610"/>
    </row>
    <row r="278" spans="3:5">
      <c r="C278" s="610"/>
      <c r="D278" s="610"/>
      <c r="E278" s="610"/>
    </row>
    <row r="279" spans="3:5">
      <c r="C279" s="610"/>
      <c r="D279" s="610"/>
      <c r="E279" s="610"/>
    </row>
    <row r="280" spans="3:5">
      <c r="C280" s="610"/>
      <c r="D280" s="610"/>
      <c r="E280" s="610"/>
    </row>
    <row r="281" spans="3:5">
      <c r="C281" s="610"/>
      <c r="D281" s="610"/>
      <c r="E281" s="610"/>
    </row>
    <row r="282" spans="3:5">
      <c r="C282" s="610"/>
      <c r="D282" s="610"/>
      <c r="E282" s="610"/>
    </row>
    <row r="283" spans="3:5">
      <c r="C283" s="610"/>
      <c r="D283" s="610"/>
      <c r="E283" s="610"/>
    </row>
    <row r="284" spans="3:5">
      <c r="C284" s="610"/>
      <c r="D284" s="610"/>
      <c r="E284" s="610"/>
    </row>
    <row r="285" spans="3:5">
      <c r="C285" s="610"/>
      <c r="D285" s="610"/>
      <c r="E285" s="610"/>
    </row>
    <row r="286" spans="3:5">
      <c r="C286" s="610"/>
      <c r="D286" s="610"/>
      <c r="E286" s="610"/>
    </row>
    <row r="287" spans="3:5">
      <c r="C287" s="610"/>
      <c r="D287" s="610"/>
      <c r="E287" s="610"/>
    </row>
    <row r="288" spans="3:5">
      <c r="C288" s="610"/>
      <c r="D288" s="610"/>
      <c r="E288" s="610"/>
    </row>
    <row r="289" spans="3:5">
      <c r="C289" s="610"/>
      <c r="D289" s="610"/>
      <c r="E289" s="610"/>
    </row>
    <row r="290" spans="3:5">
      <c r="C290" s="610"/>
      <c r="D290" s="610"/>
      <c r="E290" s="610"/>
    </row>
    <row r="291" spans="3:5">
      <c r="C291" s="610"/>
      <c r="D291" s="610"/>
      <c r="E291" s="610"/>
    </row>
    <row r="292" spans="3:5">
      <c r="C292" s="610"/>
      <c r="D292" s="610"/>
      <c r="E292" s="610"/>
    </row>
    <row r="293" spans="3:5">
      <c r="C293" s="610"/>
      <c r="D293" s="610"/>
      <c r="E293" s="610"/>
    </row>
    <row r="294" spans="3:5">
      <c r="C294" s="610"/>
      <c r="D294" s="610"/>
      <c r="E294" s="610"/>
    </row>
    <row r="295" spans="3:5">
      <c r="C295" s="610"/>
      <c r="D295" s="610"/>
      <c r="E295" s="610"/>
    </row>
    <row r="296" spans="3:5">
      <c r="C296" s="610"/>
      <c r="D296" s="610"/>
      <c r="E296" s="610"/>
    </row>
    <row r="297" spans="3:5">
      <c r="C297" s="610"/>
      <c r="D297" s="610"/>
      <c r="E297" s="610"/>
    </row>
    <row r="298" spans="3:5">
      <c r="C298" s="610"/>
      <c r="D298" s="610"/>
      <c r="E298" s="610"/>
    </row>
    <row r="299" spans="3:5">
      <c r="C299" s="610"/>
      <c r="D299" s="610"/>
      <c r="E299" s="610"/>
    </row>
    <row r="300" spans="3:5">
      <c r="C300" s="610"/>
      <c r="D300" s="610"/>
      <c r="E300" s="610"/>
    </row>
    <row r="301" spans="3:5">
      <c r="C301" s="610"/>
      <c r="D301" s="610"/>
      <c r="E301" s="610"/>
    </row>
    <row r="302" spans="3:5">
      <c r="C302" s="610"/>
      <c r="D302" s="610"/>
      <c r="E302" s="610"/>
    </row>
    <row r="303" spans="3:5">
      <c r="C303" s="610"/>
      <c r="D303" s="610"/>
      <c r="E303" s="610"/>
    </row>
    <row r="304" spans="3:5">
      <c r="C304" s="610"/>
      <c r="D304" s="610"/>
      <c r="E304" s="610"/>
    </row>
    <row r="305" spans="3:5">
      <c r="C305" s="610"/>
      <c r="D305" s="610"/>
      <c r="E305" s="610"/>
    </row>
    <row r="306" spans="3:5">
      <c r="C306" s="610"/>
      <c r="D306" s="610"/>
      <c r="E306" s="610"/>
    </row>
    <row r="307" spans="3:5">
      <c r="C307" s="610"/>
      <c r="D307" s="610"/>
      <c r="E307" s="610"/>
    </row>
    <row r="308" spans="3:5">
      <c r="C308" s="610"/>
      <c r="D308" s="610"/>
      <c r="E308" s="610"/>
    </row>
    <row r="309" spans="3:5">
      <c r="C309" s="610"/>
      <c r="D309" s="610"/>
      <c r="E309" s="610"/>
    </row>
    <row r="310" spans="3:5">
      <c r="C310" s="610"/>
      <c r="D310" s="610"/>
      <c r="E310" s="610"/>
    </row>
    <row r="311" spans="3:5">
      <c r="C311" s="610"/>
      <c r="D311" s="610"/>
      <c r="E311" s="610"/>
    </row>
    <row r="312" spans="3:5">
      <c r="C312" s="610"/>
      <c r="D312" s="610"/>
      <c r="E312" s="610"/>
    </row>
    <row r="313" spans="3:5">
      <c r="C313" s="610"/>
      <c r="D313" s="610"/>
      <c r="E313" s="610"/>
    </row>
    <row r="314" spans="3:5">
      <c r="C314" s="610"/>
      <c r="D314" s="610"/>
      <c r="E314" s="610"/>
    </row>
    <row r="315" spans="3:5">
      <c r="C315" s="610"/>
      <c r="D315" s="610"/>
      <c r="E315" s="610"/>
    </row>
    <row r="316" spans="3:5">
      <c r="C316" s="610"/>
      <c r="D316" s="610"/>
      <c r="E316" s="610"/>
    </row>
    <row r="317" spans="3:5">
      <c r="C317" s="610"/>
      <c r="D317" s="610"/>
      <c r="E317" s="610"/>
    </row>
    <row r="318" spans="3:5">
      <c r="C318" s="610"/>
      <c r="D318" s="610"/>
      <c r="E318" s="610"/>
    </row>
    <row r="319" spans="3:5">
      <c r="C319" s="610"/>
      <c r="D319" s="610"/>
      <c r="E319" s="610"/>
    </row>
    <row r="320" spans="3:5">
      <c r="C320" s="610"/>
      <c r="D320" s="610"/>
      <c r="E320" s="610"/>
    </row>
    <row r="321" spans="3:5">
      <c r="C321" s="610"/>
      <c r="D321" s="610"/>
      <c r="E321" s="610"/>
    </row>
    <row r="322" spans="3:5">
      <c r="C322" s="610"/>
      <c r="D322" s="610"/>
      <c r="E322" s="610"/>
    </row>
    <row r="323" spans="3:5">
      <c r="C323" s="610"/>
      <c r="D323" s="610"/>
      <c r="E323" s="610"/>
    </row>
    <row r="324" spans="3:5">
      <c r="C324" s="610"/>
      <c r="D324" s="610"/>
      <c r="E324" s="610"/>
    </row>
    <row r="325" spans="3:5">
      <c r="C325" s="610"/>
      <c r="D325" s="610"/>
      <c r="E325" s="610"/>
    </row>
    <row r="326" spans="3:5">
      <c r="C326" s="610"/>
      <c r="D326" s="610"/>
      <c r="E326" s="610"/>
    </row>
    <row r="327" spans="3:5">
      <c r="C327" s="610"/>
      <c r="D327" s="610"/>
      <c r="E327" s="610"/>
    </row>
    <row r="328" spans="3:5">
      <c r="C328" s="610"/>
      <c r="D328" s="610"/>
      <c r="E328" s="610"/>
    </row>
    <row r="329" spans="3:5">
      <c r="C329" s="610"/>
      <c r="D329" s="610"/>
      <c r="E329" s="610"/>
    </row>
    <row r="330" spans="3:5">
      <c r="C330" s="610"/>
      <c r="D330" s="610"/>
      <c r="E330" s="610"/>
    </row>
    <row r="331" spans="3:5">
      <c r="C331" s="610"/>
      <c r="D331" s="610"/>
      <c r="E331" s="610"/>
    </row>
    <row r="332" spans="3:5">
      <c r="C332" s="610"/>
      <c r="D332" s="610"/>
      <c r="E332" s="610"/>
    </row>
    <row r="333" spans="3:5">
      <c r="C333" s="610"/>
      <c r="D333" s="610"/>
      <c r="E333" s="610"/>
    </row>
    <row r="334" spans="3:5">
      <c r="C334" s="610"/>
      <c r="D334" s="610"/>
      <c r="E334" s="610"/>
    </row>
    <row r="335" spans="3:5">
      <c r="C335" s="610"/>
      <c r="D335" s="610"/>
      <c r="E335" s="610"/>
    </row>
    <row r="336" spans="3:5">
      <c r="C336" s="610"/>
      <c r="D336" s="610"/>
      <c r="E336" s="610"/>
    </row>
    <row r="337" spans="3:5">
      <c r="C337" s="610"/>
      <c r="D337" s="610"/>
      <c r="E337" s="610"/>
    </row>
    <row r="338" spans="3:5">
      <c r="C338" s="610"/>
      <c r="D338" s="610"/>
      <c r="E338" s="610"/>
    </row>
    <row r="339" spans="3:5">
      <c r="C339" s="610"/>
      <c r="D339" s="610"/>
      <c r="E339" s="610"/>
    </row>
    <row r="340" spans="3:5">
      <c r="C340" s="610"/>
      <c r="D340" s="610"/>
      <c r="E340" s="610"/>
    </row>
    <row r="341" spans="3:5">
      <c r="C341" s="610"/>
      <c r="D341" s="610"/>
      <c r="E341" s="610"/>
    </row>
    <row r="342" spans="3:5">
      <c r="C342" s="610"/>
      <c r="D342" s="610"/>
      <c r="E342" s="610"/>
    </row>
    <row r="343" spans="3:5">
      <c r="C343" s="610"/>
      <c r="D343" s="610"/>
      <c r="E343" s="610"/>
    </row>
    <row r="344" spans="3:5">
      <c r="C344" s="610"/>
      <c r="D344" s="610"/>
      <c r="E344" s="610"/>
    </row>
    <row r="345" spans="3:5">
      <c r="C345" s="610"/>
      <c r="D345" s="610"/>
      <c r="E345" s="610"/>
    </row>
    <row r="346" spans="3:5">
      <c r="C346" s="610"/>
      <c r="D346" s="610"/>
      <c r="E346" s="610"/>
    </row>
    <row r="347" spans="3:5">
      <c r="C347" s="610"/>
      <c r="D347" s="610"/>
      <c r="E347" s="610"/>
    </row>
    <row r="348" spans="3:5">
      <c r="C348" s="610"/>
      <c r="D348" s="610"/>
      <c r="E348" s="610"/>
    </row>
    <row r="349" spans="3:5">
      <c r="C349" s="610"/>
      <c r="D349" s="610"/>
      <c r="E349" s="610"/>
    </row>
    <row r="350" spans="3:5">
      <c r="C350" s="610"/>
      <c r="D350" s="610"/>
      <c r="E350" s="610"/>
    </row>
    <row r="351" spans="3:5">
      <c r="C351" s="610"/>
      <c r="D351" s="610"/>
      <c r="E351" s="610"/>
    </row>
    <row r="352" spans="3:5">
      <c r="C352" s="610"/>
      <c r="D352" s="610"/>
      <c r="E352" s="610"/>
    </row>
    <row r="353" spans="3:5">
      <c r="C353" s="610"/>
      <c r="D353" s="610"/>
      <c r="E353" s="610"/>
    </row>
    <row r="354" spans="3:5">
      <c r="C354" s="610"/>
      <c r="D354" s="610"/>
      <c r="E354" s="610"/>
    </row>
    <row r="355" spans="3:5">
      <c r="C355" s="610"/>
      <c r="D355" s="610"/>
      <c r="E355" s="610"/>
    </row>
    <row r="356" spans="3:5">
      <c r="C356" s="610"/>
      <c r="D356" s="610"/>
      <c r="E356" s="610"/>
    </row>
    <row r="357" spans="3:5">
      <c r="C357" s="610"/>
      <c r="D357" s="610"/>
      <c r="E357" s="610"/>
    </row>
    <row r="358" spans="3:5">
      <c r="C358" s="610"/>
      <c r="D358" s="610"/>
      <c r="E358" s="610"/>
    </row>
    <row r="359" spans="3:5">
      <c r="C359" s="610"/>
      <c r="D359" s="610"/>
      <c r="E359" s="610"/>
    </row>
    <row r="360" spans="3:5">
      <c r="C360" s="610"/>
      <c r="D360" s="610"/>
      <c r="E360" s="610"/>
    </row>
    <row r="361" spans="3:5">
      <c r="C361" s="610"/>
      <c r="D361" s="610"/>
      <c r="E361" s="610"/>
    </row>
    <row r="362" spans="3:5">
      <c r="C362" s="610"/>
      <c r="D362" s="610"/>
      <c r="E362" s="610"/>
    </row>
    <row r="363" spans="3:5">
      <c r="C363" s="610"/>
      <c r="D363" s="610"/>
      <c r="E363" s="610"/>
    </row>
    <row r="364" spans="3:5">
      <c r="C364" s="610"/>
      <c r="D364" s="610"/>
      <c r="E364" s="610"/>
    </row>
    <row r="365" spans="3:5">
      <c r="C365" s="610"/>
      <c r="D365" s="610"/>
      <c r="E365" s="610"/>
    </row>
    <row r="366" spans="3:5">
      <c r="C366" s="610"/>
      <c r="D366" s="610"/>
      <c r="E366" s="610"/>
    </row>
    <row r="367" spans="3:5">
      <c r="C367" s="610"/>
      <c r="D367" s="610"/>
      <c r="E367" s="610"/>
    </row>
    <row r="368" spans="3:5">
      <c r="C368" s="610"/>
      <c r="D368" s="610"/>
      <c r="E368" s="610"/>
    </row>
    <row r="369" spans="3:5">
      <c r="C369" s="610"/>
      <c r="D369" s="610"/>
      <c r="E369" s="610"/>
    </row>
    <row r="370" spans="3:5">
      <c r="C370" s="610"/>
      <c r="D370" s="610"/>
      <c r="E370" s="610"/>
    </row>
    <row r="371" spans="3:5">
      <c r="C371" s="610"/>
      <c r="D371" s="610"/>
      <c r="E371" s="610"/>
    </row>
    <row r="372" spans="3:5">
      <c r="C372" s="610"/>
      <c r="D372" s="610"/>
      <c r="E372" s="610"/>
    </row>
    <row r="373" spans="3:5">
      <c r="C373" s="610"/>
      <c r="D373" s="610"/>
      <c r="E373" s="610"/>
    </row>
    <row r="374" spans="3:5">
      <c r="C374" s="610"/>
      <c r="D374" s="610"/>
      <c r="E374" s="610"/>
    </row>
    <row r="375" spans="3:5">
      <c r="C375" s="610"/>
      <c r="D375" s="610"/>
      <c r="E375" s="610"/>
    </row>
    <row r="376" spans="3:5">
      <c r="C376" s="610"/>
      <c r="D376" s="610"/>
      <c r="E376" s="610"/>
    </row>
    <row r="377" spans="3:5">
      <c r="C377" s="610"/>
      <c r="D377" s="610"/>
      <c r="E377" s="610"/>
    </row>
    <row r="378" spans="3:5">
      <c r="C378" s="610"/>
      <c r="D378" s="610"/>
      <c r="E378" s="610"/>
    </row>
    <row r="379" spans="3:5">
      <c r="C379" s="610"/>
      <c r="D379" s="610"/>
      <c r="E379" s="610"/>
    </row>
    <row r="380" spans="3:5">
      <c r="C380" s="610"/>
      <c r="D380" s="610"/>
      <c r="E380" s="610"/>
    </row>
    <row r="381" spans="3:5">
      <c r="C381" s="610"/>
      <c r="D381" s="610"/>
      <c r="E381" s="610"/>
    </row>
    <row r="382" spans="3:5">
      <c r="C382" s="610"/>
      <c r="D382" s="610"/>
      <c r="E382" s="610"/>
    </row>
    <row r="383" spans="3:5">
      <c r="C383" s="610"/>
      <c r="D383" s="610"/>
      <c r="E383" s="610"/>
    </row>
    <row r="384" spans="3:5">
      <c r="C384" s="610"/>
      <c r="D384" s="610"/>
      <c r="E384" s="610"/>
    </row>
    <row r="385" spans="3:5">
      <c r="C385" s="610"/>
      <c r="D385" s="610"/>
      <c r="E385" s="610"/>
    </row>
    <row r="386" spans="3:5">
      <c r="C386" s="610"/>
      <c r="D386" s="610"/>
      <c r="E386" s="610"/>
    </row>
    <row r="387" spans="3:5">
      <c r="C387" s="610"/>
      <c r="D387" s="610"/>
      <c r="E387" s="610"/>
    </row>
    <row r="388" spans="3:5">
      <c r="C388" s="610"/>
      <c r="D388" s="610"/>
      <c r="E388" s="610"/>
    </row>
    <row r="389" spans="3:5">
      <c r="C389" s="610"/>
      <c r="D389" s="610"/>
      <c r="E389" s="610"/>
    </row>
    <row r="390" spans="3:5">
      <c r="C390" s="610"/>
      <c r="D390" s="610"/>
      <c r="E390" s="610"/>
    </row>
    <row r="391" spans="3:5">
      <c r="C391" s="610"/>
      <c r="D391" s="610"/>
      <c r="E391" s="610"/>
    </row>
    <row r="392" spans="3:5">
      <c r="C392" s="610"/>
      <c r="D392" s="610"/>
      <c r="E392" s="610"/>
    </row>
    <row r="393" spans="3:5">
      <c r="C393" s="610"/>
      <c r="D393" s="610"/>
      <c r="E393" s="610"/>
    </row>
    <row r="394" spans="3:5">
      <c r="C394" s="610"/>
      <c r="D394" s="610"/>
      <c r="E394" s="610"/>
    </row>
    <row r="395" spans="3:5">
      <c r="C395" s="610"/>
      <c r="D395" s="610"/>
      <c r="E395" s="610"/>
    </row>
    <row r="396" spans="3:5">
      <c r="C396" s="610"/>
      <c r="D396" s="610"/>
      <c r="E396" s="610"/>
    </row>
    <row r="397" spans="3:5">
      <c r="C397" s="610"/>
      <c r="D397" s="610"/>
      <c r="E397" s="610"/>
    </row>
    <row r="398" spans="3:5">
      <c r="C398" s="610"/>
      <c r="D398" s="610"/>
      <c r="E398" s="610"/>
    </row>
    <row r="399" spans="3:5">
      <c r="C399" s="610"/>
      <c r="D399" s="610"/>
      <c r="E399" s="610"/>
    </row>
    <row r="400" spans="3:5">
      <c r="C400" s="610"/>
      <c r="D400" s="610"/>
      <c r="E400" s="610"/>
    </row>
    <row r="401" spans="3:5">
      <c r="C401" s="610"/>
      <c r="D401" s="610"/>
      <c r="E401" s="610"/>
    </row>
    <row r="402" spans="3:5">
      <c r="C402" s="610"/>
      <c r="D402" s="610"/>
      <c r="E402" s="610"/>
    </row>
    <row r="403" spans="3:5">
      <c r="C403" s="610"/>
      <c r="D403" s="610"/>
      <c r="E403" s="610"/>
    </row>
    <row r="404" spans="3:5">
      <c r="C404" s="610"/>
      <c r="D404" s="610"/>
      <c r="E404" s="610"/>
    </row>
    <row r="405" spans="3:5">
      <c r="C405" s="610"/>
      <c r="D405" s="610"/>
      <c r="E405" s="610"/>
    </row>
    <row r="406" spans="3:5">
      <c r="C406" s="610"/>
      <c r="D406" s="610"/>
      <c r="E406" s="610"/>
    </row>
    <row r="407" spans="3:5">
      <c r="C407" s="610"/>
      <c r="D407" s="610"/>
      <c r="E407" s="610"/>
    </row>
    <row r="408" spans="3:5">
      <c r="C408" s="610"/>
      <c r="D408" s="610"/>
      <c r="E408" s="610"/>
    </row>
    <row r="409" spans="3:5">
      <c r="C409" s="610"/>
      <c r="D409" s="610"/>
      <c r="E409" s="610"/>
    </row>
    <row r="410" spans="3:5">
      <c r="C410" s="610"/>
      <c r="D410" s="610"/>
      <c r="E410" s="610"/>
    </row>
    <row r="411" spans="3:5">
      <c r="C411" s="610"/>
      <c r="D411" s="610"/>
      <c r="E411" s="610"/>
    </row>
    <row r="412" spans="3:5">
      <c r="C412" s="610"/>
      <c r="D412" s="610"/>
      <c r="E412" s="610"/>
    </row>
    <row r="413" spans="3:5">
      <c r="C413" s="610"/>
      <c r="D413" s="610"/>
      <c r="E413" s="610"/>
    </row>
    <row r="414" spans="3:5">
      <c r="C414" s="610"/>
      <c r="D414" s="610"/>
      <c r="E414" s="610"/>
    </row>
    <row r="415" spans="3:5">
      <c r="C415" s="610"/>
      <c r="D415" s="610"/>
      <c r="E415" s="610"/>
    </row>
    <row r="416" spans="3:5">
      <c r="C416" s="610"/>
      <c r="D416" s="610"/>
      <c r="E416" s="610"/>
    </row>
    <row r="417" spans="3:5">
      <c r="C417" s="610"/>
      <c r="D417" s="610"/>
      <c r="E417" s="610"/>
    </row>
    <row r="418" spans="3:5">
      <c r="C418" s="610"/>
      <c r="D418" s="610"/>
      <c r="E418" s="610"/>
    </row>
    <row r="419" spans="3:5">
      <c r="C419" s="610"/>
      <c r="D419" s="610"/>
      <c r="E419" s="610"/>
    </row>
    <row r="420" spans="3:5">
      <c r="C420" s="610"/>
      <c r="D420" s="610"/>
      <c r="E420" s="610"/>
    </row>
    <row r="421" spans="3:5">
      <c r="C421" s="610"/>
      <c r="D421" s="610"/>
      <c r="E421" s="610"/>
    </row>
    <row r="422" spans="3:5">
      <c r="C422" s="610"/>
      <c r="D422" s="610"/>
      <c r="E422" s="610"/>
    </row>
    <row r="423" spans="3:5">
      <c r="C423" s="610"/>
      <c r="D423" s="610"/>
      <c r="E423" s="610"/>
    </row>
    <row r="424" spans="3:5">
      <c r="C424" s="610"/>
      <c r="D424" s="610"/>
      <c r="E424" s="610"/>
    </row>
    <row r="425" spans="3:5">
      <c r="C425" s="610"/>
      <c r="D425" s="610"/>
      <c r="E425" s="610"/>
    </row>
    <row r="426" spans="3:5">
      <c r="C426" s="610"/>
      <c r="D426" s="610"/>
      <c r="E426" s="610"/>
    </row>
    <row r="427" spans="3:5">
      <c r="C427" s="610"/>
      <c r="D427" s="610"/>
      <c r="E427" s="610"/>
    </row>
    <row r="428" spans="3:5">
      <c r="C428" s="610"/>
      <c r="D428" s="610"/>
      <c r="E428" s="610"/>
    </row>
    <row r="429" spans="3:5">
      <c r="C429" s="610"/>
      <c r="D429" s="610"/>
      <c r="E429" s="610"/>
    </row>
    <row r="430" spans="3:5">
      <c r="C430" s="610"/>
      <c r="D430" s="610"/>
      <c r="E430" s="610"/>
    </row>
    <row r="431" spans="3:5">
      <c r="C431" s="610"/>
      <c r="D431" s="610"/>
      <c r="E431" s="610"/>
    </row>
    <row r="432" spans="3:5">
      <c r="C432" s="610"/>
      <c r="D432" s="610"/>
      <c r="E432" s="610"/>
    </row>
    <row r="433" spans="3:5">
      <c r="C433" s="610"/>
      <c r="D433" s="610"/>
      <c r="E433" s="610"/>
    </row>
    <row r="434" spans="3:5">
      <c r="C434" s="610"/>
      <c r="D434" s="610"/>
      <c r="E434" s="610"/>
    </row>
    <row r="435" spans="3:5">
      <c r="C435" s="610"/>
      <c r="D435" s="610"/>
      <c r="E435" s="610"/>
    </row>
    <row r="436" spans="3:5">
      <c r="C436" s="610"/>
      <c r="D436" s="610"/>
      <c r="E436" s="610"/>
    </row>
    <row r="437" spans="3:5">
      <c r="C437" s="610"/>
      <c r="D437" s="610"/>
      <c r="E437" s="610"/>
    </row>
    <row r="438" spans="3:5">
      <c r="C438" s="610"/>
      <c r="D438" s="610"/>
      <c r="E438" s="610"/>
    </row>
    <row r="439" spans="3:5">
      <c r="C439" s="610"/>
      <c r="D439" s="610"/>
      <c r="E439" s="610"/>
    </row>
    <row r="440" spans="3:5">
      <c r="C440" s="610"/>
      <c r="D440" s="610"/>
      <c r="E440" s="610"/>
    </row>
    <row r="441" spans="3:5">
      <c r="C441" s="610"/>
      <c r="D441" s="610"/>
      <c r="E441" s="610"/>
    </row>
    <row r="442" spans="3:5">
      <c r="C442" s="610"/>
      <c r="D442" s="610"/>
      <c r="E442" s="610"/>
    </row>
    <row r="443" spans="3:5">
      <c r="C443" s="610"/>
      <c r="D443" s="610"/>
      <c r="E443" s="610"/>
    </row>
    <row r="444" spans="3:5">
      <c r="C444" s="610"/>
      <c r="D444" s="610"/>
      <c r="E444" s="610"/>
    </row>
    <row r="445" spans="3:5">
      <c r="C445" s="610"/>
      <c r="D445" s="610"/>
      <c r="E445" s="610"/>
    </row>
    <row r="446" spans="3:5">
      <c r="C446" s="610"/>
      <c r="D446" s="610"/>
      <c r="E446" s="610"/>
    </row>
    <row r="447" spans="3:5">
      <c r="C447" s="610"/>
      <c r="D447" s="610"/>
      <c r="E447" s="610"/>
    </row>
    <row r="448" spans="3:5">
      <c r="C448" s="610"/>
      <c r="D448" s="610"/>
      <c r="E448" s="610"/>
    </row>
    <row r="449" spans="3:5">
      <c r="C449" s="610"/>
      <c r="D449" s="610"/>
      <c r="E449" s="610"/>
    </row>
  </sheetData>
  <mergeCells count="1">
    <mergeCell ref="D1:E1"/>
  </mergeCells>
  <printOptions horizontalCentered="1"/>
  <pageMargins left="0.27559055118110237" right="0.19685039370078741" top="0.23622047244094491" bottom="0.31496062992125984" header="0.15748031496062992" footer="0.27559055118110237"/>
  <pageSetup scale="75" orientation="portrait" blackAndWhite="1"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262"/>
  <sheetViews>
    <sheetView view="pageBreakPreview" zoomScaleSheetLayoutView="100" workbookViewId="0">
      <pane xSplit="1" ySplit="5" topLeftCell="B6" activePane="bottomRight" state="frozen"/>
      <selection activeCell="H6" sqref="H6"/>
      <selection pane="topRight" activeCell="H6" sqref="H6"/>
      <selection pane="bottomLeft" activeCell="H6" sqref="H6"/>
      <selection pane="bottomRight" activeCell="O189" sqref="O189"/>
    </sheetView>
  </sheetViews>
  <sheetFormatPr defaultRowHeight="12.75"/>
  <cols>
    <col min="1" max="1" width="9.140625" style="569"/>
    <col min="2" max="2" width="11.28515625" style="569" customWidth="1"/>
    <col min="3" max="3" width="9.140625" style="569"/>
    <col min="4" max="4" width="10.85546875" style="569" customWidth="1"/>
    <col min="5" max="5" width="9.140625" style="569"/>
    <col min="6" max="6" width="11.5703125" style="569" customWidth="1"/>
    <col min="7" max="7" width="9.140625" style="569"/>
    <col min="8" max="8" width="11.140625" style="569" customWidth="1"/>
    <col min="9" max="16384" width="9.140625" style="569"/>
  </cols>
  <sheetData>
    <row r="1" spans="1:9" ht="25.5" customHeight="1">
      <c r="A1" s="1823" t="s">
        <v>2095</v>
      </c>
      <c r="B1" s="1823"/>
      <c r="C1" s="562"/>
      <c r="D1" s="562"/>
      <c r="E1" s="562"/>
      <c r="F1" s="562"/>
      <c r="G1" s="1823" t="s">
        <v>1511</v>
      </c>
      <c r="H1" s="1823"/>
      <c r="I1" s="1823"/>
    </row>
    <row r="2" spans="1:9" ht="15.75">
      <c r="A2" s="638" t="s">
        <v>1512</v>
      </c>
      <c r="B2" s="563"/>
      <c r="C2" s="563"/>
      <c r="D2" s="563"/>
      <c r="E2" s="563"/>
      <c r="F2" s="563"/>
      <c r="G2" s="563"/>
      <c r="H2" s="638"/>
      <c r="I2" s="638"/>
    </row>
    <row r="3" spans="1:9" ht="12" customHeight="1">
      <c r="A3" s="563"/>
      <c r="B3" s="563"/>
      <c r="C3" s="563"/>
      <c r="D3" s="563"/>
      <c r="E3" s="563"/>
      <c r="F3" s="563"/>
      <c r="G3" s="563"/>
      <c r="H3" s="638"/>
      <c r="I3" s="638"/>
    </row>
    <row r="4" spans="1:9" s="638" customFormat="1" ht="18" customHeight="1">
      <c r="A4" s="568"/>
      <c r="B4" s="1824" t="s">
        <v>119</v>
      </c>
      <c r="C4" s="1824"/>
      <c r="D4" s="1824" t="s">
        <v>55</v>
      </c>
      <c r="E4" s="1824"/>
      <c r="F4" s="1824" t="s">
        <v>120</v>
      </c>
      <c r="G4" s="1824"/>
      <c r="H4" s="1824" t="s">
        <v>457</v>
      </c>
      <c r="I4" s="1824"/>
    </row>
    <row r="5" spans="1:9" s="639" customFormat="1" ht="47.25">
      <c r="A5" s="564" t="s">
        <v>1513</v>
      </c>
      <c r="B5" s="564" t="s">
        <v>732</v>
      </c>
      <c r="C5" s="564" t="s">
        <v>1514</v>
      </c>
      <c r="D5" s="564" t="s">
        <v>732</v>
      </c>
      <c r="E5" s="564" t="s">
        <v>1514</v>
      </c>
      <c r="F5" s="564" t="s">
        <v>732</v>
      </c>
      <c r="G5" s="564" t="s">
        <v>1514</v>
      </c>
      <c r="H5" s="564" t="s">
        <v>732</v>
      </c>
      <c r="I5" s="564" t="s">
        <v>1514</v>
      </c>
    </row>
    <row r="6" spans="1:9" s="639" customFormat="1" ht="18" customHeight="1">
      <c r="A6" s="566"/>
      <c r="B6" s="565"/>
      <c r="C6" s="565"/>
      <c r="D6" s="565"/>
      <c r="E6" s="565"/>
      <c r="F6" s="566"/>
      <c r="G6" s="566"/>
      <c r="H6" s="564"/>
      <c r="I6" s="564"/>
    </row>
    <row r="7" spans="1:9" s="639" customFormat="1" ht="18" customHeight="1">
      <c r="A7" s="681" t="s">
        <v>1515</v>
      </c>
      <c r="B7" s="680"/>
      <c r="C7" s="679"/>
      <c r="D7" s="566"/>
      <c r="E7" s="566"/>
      <c r="F7" s="566"/>
      <c r="G7" s="566"/>
      <c r="H7" s="564"/>
      <c r="I7" s="564"/>
    </row>
    <row r="8" spans="1:9" s="563" customFormat="1" ht="18" customHeight="1">
      <c r="A8" s="737">
        <v>44287</v>
      </c>
      <c r="B8" s="738">
        <v>1</v>
      </c>
      <c r="C8" s="738">
        <v>1</v>
      </c>
      <c r="D8" s="738">
        <v>68</v>
      </c>
      <c r="E8" s="738">
        <v>68</v>
      </c>
      <c r="F8" s="738">
        <v>61181</v>
      </c>
      <c r="G8" s="738">
        <v>57517</v>
      </c>
      <c r="H8" s="565">
        <f t="shared" ref="H8:I19" si="0">+B8+D8+F8</f>
        <v>61250</v>
      </c>
      <c r="I8" s="565">
        <f t="shared" si="0"/>
        <v>57586</v>
      </c>
    </row>
    <row r="9" spans="1:9" s="563" customFormat="1" ht="18" customHeight="1">
      <c r="A9" s="737">
        <v>44317</v>
      </c>
      <c r="B9" s="738">
        <v>1</v>
      </c>
      <c r="C9" s="738">
        <v>1</v>
      </c>
      <c r="D9" s="738">
        <v>68</v>
      </c>
      <c r="E9" s="738">
        <v>68</v>
      </c>
      <c r="F9" s="738">
        <v>61299</v>
      </c>
      <c r="G9" s="738">
        <v>34226</v>
      </c>
      <c r="H9" s="565">
        <f t="shared" si="0"/>
        <v>61368</v>
      </c>
      <c r="I9" s="565">
        <f t="shared" si="0"/>
        <v>34295</v>
      </c>
    </row>
    <row r="10" spans="1:9" s="563" customFormat="1" ht="18" customHeight="1">
      <c r="A10" s="737">
        <v>44348</v>
      </c>
      <c r="B10" s="738">
        <v>1</v>
      </c>
      <c r="C10" s="738">
        <v>1</v>
      </c>
      <c r="D10" s="738">
        <v>68</v>
      </c>
      <c r="E10" s="738">
        <v>68</v>
      </c>
      <c r="F10" s="738">
        <v>61547</v>
      </c>
      <c r="G10" s="738">
        <v>58324</v>
      </c>
      <c r="H10" s="565">
        <f t="shared" si="0"/>
        <v>61616</v>
      </c>
      <c r="I10" s="565">
        <f t="shared" si="0"/>
        <v>58393</v>
      </c>
    </row>
    <row r="11" spans="1:9" s="563" customFormat="1" ht="18" customHeight="1">
      <c r="A11" s="737">
        <v>44378</v>
      </c>
      <c r="B11" s="738">
        <v>1</v>
      </c>
      <c r="C11" s="738">
        <v>1</v>
      </c>
      <c r="D11" s="738">
        <v>68</v>
      </c>
      <c r="E11" s="738">
        <v>68</v>
      </c>
      <c r="F11" s="738">
        <v>61746</v>
      </c>
      <c r="G11" s="738">
        <v>59600</v>
      </c>
      <c r="H11" s="565">
        <f t="shared" si="0"/>
        <v>61815</v>
      </c>
      <c r="I11" s="565">
        <f t="shared" si="0"/>
        <v>59669</v>
      </c>
    </row>
    <row r="12" spans="1:9" s="563" customFormat="1" ht="18" customHeight="1">
      <c r="A12" s="737">
        <v>44409</v>
      </c>
      <c r="B12" s="738">
        <v>1</v>
      </c>
      <c r="C12" s="738">
        <v>1</v>
      </c>
      <c r="D12" s="738">
        <v>68</v>
      </c>
      <c r="E12" s="738">
        <v>68</v>
      </c>
      <c r="F12" s="738">
        <v>62185</v>
      </c>
      <c r="G12" s="738">
        <v>21918</v>
      </c>
      <c r="H12" s="565">
        <f t="shared" si="0"/>
        <v>62254</v>
      </c>
      <c r="I12" s="565">
        <f t="shared" si="0"/>
        <v>21987</v>
      </c>
    </row>
    <row r="13" spans="1:9" s="563" customFormat="1" ht="18" customHeight="1">
      <c r="A13" s="737">
        <v>44440</v>
      </c>
      <c r="B13" s="738">
        <v>1</v>
      </c>
      <c r="C13" s="738">
        <v>1</v>
      </c>
      <c r="D13" s="738">
        <v>68</v>
      </c>
      <c r="E13" s="738">
        <v>68</v>
      </c>
      <c r="F13" s="738">
        <v>62162</v>
      </c>
      <c r="G13" s="738">
        <v>27108</v>
      </c>
      <c r="H13" s="565">
        <f t="shared" si="0"/>
        <v>62231</v>
      </c>
      <c r="I13" s="565">
        <f t="shared" si="0"/>
        <v>27177</v>
      </c>
    </row>
    <row r="14" spans="1:9" s="563" customFormat="1" ht="18" customHeight="1">
      <c r="A14" s="737">
        <v>44470</v>
      </c>
      <c r="B14" s="738">
        <v>1</v>
      </c>
      <c r="C14" s="738">
        <v>1</v>
      </c>
      <c r="D14" s="738">
        <v>68</v>
      </c>
      <c r="E14" s="738">
        <v>68</v>
      </c>
      <c r="F14" s="738">
        <v>62162</v>
      </c>
      <c r="G14" s="738">
        <v>57379</v>
      </c>
      <c r="H14" s="568">
        <f t="shared" si="0"/>
        <v>62231</v>
      </c>
      <c r="I14" s="568">
        <f t="shared" si="0"/>
        <v>57448</v>
      </c>
    </row>
    <row r="15" spans="1:9" s="563" customFormat="1" ht="18" customHeight="1">
      <c r="A15" s="737">
        <v>44501</v>
      </c>
      <c r="B15" s="738">
        <v>1</v>
      </c>
      <c r="C15" s="738">
        <v>1</v>
      </c>
      <c r="D15" s="738">
        <v>68</v>
      </c>
      <c r="E15" s="738">
        <v>68</v>
      </c>
      <c r="F15" s="738">
        <v>62235</v>
      </c>
      <c r="G15" s="738">
        <v>54597</v>
      </c>
      <c r="H15" s="568">
        <f t="shared" si="0"/>
        <v>62304</v>
      </c>
      <c r="I15" s="568">
        <f t="shared" si="0"/>
        <v>54666</v>
      </c>
    </row>
    <row r="16" spans="1:9" s="563" customFormat="1" ht="18" customHeight="1">
      <c r="A16" s="737">
        <v>44531</v>
      </c>
      <c r="B16" s="738">
        <v>1</v>
      </c>
      <c r="C16" s="738">
        <v>1</v>
      </c>
      <c r="D16" s="738">
        <v>69</v>
      </c>
      <c r="E16" s="738">
        <v>69</v>
      </c>
      <c r="F16" s="738">
        <v>62491</v>
      </c>
      <c r="G16" s="738">
        <v>58606</v>
      </c>
      <c r="H16" s="568">
        <f t="shared" si="0"/>
        <v>62561</v>
      </c>
      <c r="I16" s="568">
        <f t="shared" si="0"/>
        <v>58676</v>
      </c>
    </row>
    <row r="17" spans="1:9" s="563" customFormat="1" ht="18" customHeight="1">
      <c r="A17" s="737">
        <v>44562</v>
      </c>
      <c r="B17" s="738">
        <v>1</v>
      </c>
      <c r="C17" s="738">
        <v>1</v>
      </c>
      <c r="D17" s="738">
        <v>69</v>
      </c>
      <c r="E17" s="738">
        <v>69</v>
      </c>
      <c r="F17" s="738">
        <v>62859</v>
      </c>
      <c r="G17" s="738">
        <v>56468</v>
      </c>
      <c r="H17" s="568">
        <f t="shared" si="0"/>
        <v>62929</v>
      </c>
      <c r="I17" s="568">
        <f t="shared" si="0"/>
        <v>56538</v>
      </c>
    </row>
    <row r="18" spans="1:9" s="563" customFormat="1" ht="18" customHeight="1">
      <c r="A18" s="737">
        <v>44593</v>
      </c>
      <c r="B18" s="738">
        <v>1</v>
      </c>
      <c r="C18" s="738">
        <v>1</v>
      </c>
      <c r="D18" s="738">
        <v>69</v>
      </c>
      <c r="E18" s="738">
        <v>69</v>
      </c>
      <c r="F18" s="738">
        <v>60850</v>
      </c>
      <c r="G18" s="738">
        <v>54420</v>
      </c>
      <c r="H18" s="568">
        <f t="shared" si="0"/>
        <v>60920</v>
      </c>
      <c r="I18" s="568">
        <f t="shared" si="0"/>
        <v>54490</v>
      </c>
    </row>
    <row r="19" spans="1:9" s="563" customFormat="1" ht="18" customHeight="1">
      <c r="A19" s="737">
        <v>44621</v>
      </c>
      <c r="B19" s="738">
        <v>1</v>
      </c>
      <c r="C19" s="738">
        <v>1</v>
      </c>
      <c r="D19" s="738">
        <v>70</v>
      </c>
      <c r="E19" s="738">
        <v>70</v>
      </c>
      <c r="F19" s="738">
        <v>60899</v>
      </c>
      <c r="G19" s="738">
        <v>54775</v>
      </c>
      <c r="H19" s="568">
        <f t="shared" si="0"/>
        <v>60970</v>
      </c>
      <c r="I19" s="568">
        <f t="shared" si="0"/>
        <v>54846</v>
      </c>
    </row>
    <row r="20" spans="1:9" s="638" customFormat="1" ht="18" customHeight="1">
      <c r="A20" s="568" t="s">
        <v>457</v>
      </c>
      <c r="B20" s="568">
        <f t="shared" ref="B20:I20" si="1">SUM(B8:B19)</f>
        <v>12</v>
      </c>
      <c r="C20" s="568">
        <f t="shared" si="1"/>
        <v>12</v>
      </c>
      <c r="D20" s="568">
        <f t="shared" si="1"/>
        <v>821</v>
      </c>
      <c r="E20" s="568">
        <f t="shared" si="1"/>
        <v>821</v>
      </c>
      <c r="F20" s="568">
        <f t="shared" si="1"/>
        <v>741616</v>
      </c>
      <c r="G20" s="568">
        <f t="shared" si="1"/>
        <v>594938</v>
      </c>
      <c r="H20" s="568">
        <f t="shared" si="1"/>
        <v>742449</v>
      </c>
      <c r="I20" s="568">
        <f t="shared" si="1"/>
        <v>595771</v>
      </c>
    </row>
    <row r="21" spans="1:9" s="563" customFormat="1" ht="15.75">
      <c r="A21" s="567"/>
      <c r="B21" s="567"/>
      <c r="C21" s="567"/>
      <c r="D21" s="567"/>
      <c r="E21" s="567"/>
      <c r="F21" s="567"/>
      <c r="G21" s="567"/>
      <c r="H21" s="568"/>
      <c r="I21" s="568"/>
    </row>
    <row r="22" spans="1:9" s="563" customFormat="1" ht="15.75">
      <c r="A22" s="681" t="s">
        <v>1516</v>
      </c>
      <c r="B22" s="680"/>
      <c r="C22" s="679"/>
      <c r="D22" s="566"/>
      <c r="E22" s="566"/>
      <c r="F22" s="566"/>
      <c r="G22" s="566"/>
      <c r="H22" s="564"/>
      <c r="I22" s="564"/>
    </row>
    <row r="23" spans="1:9" s="563" customFormat="1" ht="15.75">
      <c r="A23" s="737">
        <v>44287</v>
      </c>
      <c r="B23" s="738">
        <v>0</v>
      </c>
      <c r="C23" s="738">
        <v>0</v>
      </c>
      <c r="D23" s="738">
        <v>2</v>
      </c>
      <c r="E23" s="738">
        <v>2</v>
      </c>
      <c r="F23" s="738">
        <v>84565</v>
      </c>
      <c r="G23" s="738">
        <v>72411</v>
      </c>
      <c r="H23" s="568">
        <f t="shared" ref="H23:I34" si="2">+B23+D23+F23</f>
        <v>84567</v>
      </c>
      <c r="I23" s="568">
        <f t="shared" si="2"/>
        <v>72413</v>
      </c>
    </row>
    <row r="24" spans="1:9" s="563" customFormat="1" ht="15.75">
      <c r="A24" s="737">
        <v>44317</v>
      </c>
      <c r="B24" s="738">
        <v>0</v>
      </c>
      <c r="C24" s="738">
        <v>0</v>
      </c>
      <c r="D24" s="738">
        <v>2</v>
      </c>
      <c r="E24" s="738">
        <v>2</v>
      </c>
      <c r="F24" s="738">
        <v>84603</v>
      </c>
      <c r="G24" s="738">
        <v>63679</v>
      </c>
      <c r="H24" s="568">
        <f t="shared" si="2"/>
        <v>84605</v>
      </c>
      <c r="I24" s="568">
        <f t="shared" si="2"/>
        <v>63681</v>
      </c>
    </row>
    <row r="25" spans="1:9" s="563" customFormat="1" ht="15.75">
      <c r="A25" s="737">
        <v>44348</v>
      </c>
      <c r="B25" s="738">
        <v>0</v>
      </c>
      <c r="C25" s="738">
        <v>0</v>
      </c>
      <c r="D25" s="738">
        <v>2</v>
      </c>
      <c r="E25" s="738">
        <v>2</v>
      </c>
      <c r="F25" s="738">
        <v>84577</v>
      </c>
      <c r="G25" s="738">
        <v>76634</v>
      </c>
      <c r="H25" s="568">
        <f t="shared" si="2"/>
        <v>84579</v>
      </c>
      <c r="I25" s="568">
        <f t="shared" si="2"/>
        <v>76636</v>
      </c>
    </row>
    <row r="26" spans="1:9" s="563" customFormat="1" ht="15.75">
      <c r="A26" s="737">
        <v>44378</v>
      </c>
      <c r="B26" s="738">
        <v>0</v>
      </c>
      <c r="C26" s="738">
        <v>0</v>
      </c>
      <c r="D26" s="738">
        <v>2</v>
      </c>
      <c r="E26" s="738">
        <v>2</v>
      </c>
      <c r="F26" s="738">
        <v>84761</v>
      </c>
      <c r="G26" s="738">
        <v>78780</v>
      </c>
      <c r="H26" s="568">
        <f t="shared" si="2"/>
        <v>84763</v>
      </c>
      <c r="I26" s="568">
        <f t="shared" si="2"/>
        <v>78782</v>
      </c>
    </row>
    <row r="27" spans="1:9" s="563" customFormat="1" ht="15.75">
      <c r="A27" s="737">
        <v>44409</v>
      </c>
      <c r="B27" s="738">
        <v>0</v>
      </c>
      <c r="C27" s="738">
        <v>0</v>
      </c>
      <c r="D27" s="738">
        <v>2</v>
      </c>
      <c r="E27" s="738">
        <v>2</v>
      </c>
      <c r="F27" s="738">
        <v>84841</v>
      </c>
      <c r="G27" s="738">
        <v>73660</v>
      </c>
      <c r="H27" s="568">
        <f t="shared" si="2"/>
        <v>84843</v>
      </c>
      <c r="I27" s="568">
        <f t="shared" si="2"/>
        <v>73662</v>
      </c>
    </row>
    <row r="28" spans="1:9" s="563" customFormat="1" ht="15.75">
      <c r="A28" s="737">
        <v>44440</v>
      </c>
      <c r="B28" s="738">
        <v>0</v>
      </c>
      <c r="C28" s="738">
        <v>0</v>
      </c>
      <c r="D28" s="738">
        <v>2</v>
      </c>
      <c r="E28" s="738">
        <v>2</v>
      </c>
      <c r="F28" s="738">
        <v>84999</v>
      </c>
      <c r="G28" s="738">
        <v>46704</v>
      </c>
      <c r="H28" s="568">
        <f t="shared" si="2"/>
        <v>85001</v>
      </c>
      <c r="I28" s="568">
        <f t="shared" si="2"/>
        <v>46706</v>
      </c>
    </row>
    <row r="29" spans="1:9" s="563" customFormat="1" ht="15.75">
      <c r="A29" s="737">
        <v>44470</v>
      </c>
      <c r="B29" s="738">
        <v>0</v>
      </c>
      <c r="C29" s="738">
        <v>0</v>
      </c>
      <c r="D29" s="738">
        <v>2</v>
      </c>
      <c r="E29" s="567">
        <v>2</v>
      </c>
      <c r="F29" s="738">
        <v>84999</v>
      </c>
      <c r="G29" s="738">
        <v>81238</v>
      </c>
      <c r="H29" s="568">
        <f t="shared" si="2"/>
        <v>85001</v>
      </c>
      <c r="I29" s="568">
        <f t="shared" si="2"/>
        <v>81240</v>
      </c>
    </row>
    <row r="30" spans="1:9" s="563" customFormat="1" ht="15.75">
      <c r="A30" s="737">
        <v>44501</v>
      </c>
      <c r="B30" s="738">
        <v>0</v>
      </c>
      <c r="C30" s="738">
        <v>0</v>
      </c>
      <c r="D30" s="738">
        <v>2</v>
      </c>
      <c r="E30" s="567">
        <v>2</v>
      </c>
      <c r="F30" s="738">
        <v>85024</v>
      </c>
      <c r="G30" s="738">
        <v>42274</v>
      </c>
      <c r="H30" s="568">
        <f t="shared" si="2"/>
        <v>85026</v>
      </c>
      <c r="I30" s="568">
        <f t="shared" si="2"/>
        <v>42276</v>
      </c>
    </row>
    <row r="31" spans="1:9" s="563" customFormat="1" ht="15.75">
      <c r="A31" s="737">
        <v>44531</v>
      </c>
      <c r="B31" s="738">
        <v>0</v>
      </c>
      <c r="C31" s="738">
        <v>0</v>
      </c>
      <c r="D31" s="738">
        <v>2</v>
      </c>
      <c r="E31" s="567">
        <v>2</v>
      </c>
      <c r="F31" s="738">
        <v>85117</v>
      </c>
      <c r="G31" s="738">
        <v>78738</v>
      </c>
      <c r="H31" s="568">
        <f t="shared" si="2"/>
        <v>85119</v>
      </c>
      <c r="I31" s="568">
        <f t="shared" si="2"/>
        <v>78740</v>
      </c>
    </row>
    <row r="32" spans="1:9" s="563" customFormat="1" ht="15.75">
      <c r="A32" s="737">
        <v>44562</v>
      </c>
      <c r="B32" s="738">
        <v>0</v>
      </c>
      <c r="C32" s="738">
        <v>0</v>
      </c>
      <c r="D32" s="738">
        <v>2</v>
      </c>
      <c r="E32" s="567">
        <v>2</v>
      </c>
      <c r="F32" s="738">
        <v>85335</v>
      </c>
      <c r="G32" s="738">
        <v>74664</v>
      </c>
      <c r="H32" s="568">
        <f t="shared" si="2"/>
        <v>85337</v>
      </c>
      <c r="I32" s="568">
        <f t="shared" si="2"/>
        <v>74666</v>
      </c>
    </row>
    <row r="33" spans="1:9" s="563" customFormat="1" ht="15.75">
      <c r="A33" s="737">
        <v>44593</v>
      </c>
      <c r="B33" s="738">
        <v>0</v>
      </c>
      <c r="C33" s="738">
        <v>0</v>
      </c>
      <c r="D33" s="738">
        <v>2</v>
      </c>
      <c r="E33" s="567">
        <v>2</v>
      </c>
      <c r="F33" s="738">
        <v>82088</v>
      </c>
      <c r="G33" s="738">
        <v>75145</v>
      </c>
      <c r="H33" s="568">
        <f t="shared" si="2"/>
        <v>82090</v>
      </c>
      <c r="I33" s="568">
        <f t="shared" si="2"/>
        <v>75147</v>
      </c>
    </row>
    <row r="34" spans="1:9" s="563" customFormat="1" ht="15.75">
      <c r="A34" s="737">
        <v>44621</v>
      </c>
      <c r="B34" s="738">
        <v>0</v>
      </c>
      <c r="C34" s="738">
        <v>0</v>
      </c>
      <c r="D34" s="738">
        <v>2</v>
      </c>
      <c r="E34" s="567">
        <v>2</v>
      </c>
      <c r="F34" s="738">
        <v>82985</v>
      </c>
      <c r="G34" s="738">
        <v>81854</v>
      </c>
      <c r="H34" s="568">
        <f t="shared" si="2"/>
        <v>82987</v>
      </c>
      <c r="I34" s="568">
        <f t="shared" si="2"/>
        <v>81856</v>
      </c>
    </row>
    <row r="35" spans="1:9" s="638" customFormat="1" ht="15.75">
      <c r="A35" s="568" t="s">
        <v>457</v>
      </c>
      <c r="B35" s="568">
        <f t="shared" ref="B35:I35" si="3">SUM(B23:B34)</f>
        <v>0</v>
      </c>
      <c r="C35" s="568">
        <f t="shared" si="3"/>
        <v>0</v>
      </c>
      <c r="D35" s="568">
        <f t="shared" si="3"/>
        <v>24</v>
      </c>
      <c r="E35" s="568">
        <f t="shared" si="3"/>
        <v>24</v>
      </c>
      <c r="F35" s="568">
        <f t="shared" si="3"/>
        <v>1013894</v>
      </c>
      <c r="G35" s="568">
        <f t="shared" si="3"/>
        <v>845781</v>
      </c>
      <c r="H35" s="568">
        <f t="shared" si="3"/>
        <v>1013918</v>
      </c>
      <c r="I35" s="568">
        <f t="shared" si="3"/>
        <v>845805</v>
      </c>
    </row>
    <row r="36" spans="1:9" s="563" customFormat="1" ht="15.75">
      <c r="A36" s="567"/>
      <c r="B36" s="567"/>
      <c r="C36" s="567"/>
      <c r="D36" s="567"/>
      <c r="E36" s="567"/>
      <c r="F36" s="567"/>
      <c r="G36" s="567"/>
      <c r="H36" s="568"/>
      <c r="I36" s="568"/>
    </row>
    <row r="37" spans="1:9" s="563" customFormat="1" ht="15.75">
      <c r="A37" s="681" t="s">
        <v>1517</v>
      </c>
      <c r="B37" s="680"/>
      <c r="C37" s="679"/>
      <c r="D37" s="566"/>
      <c r="E37" s="566"/>
      <c r="F37" s="566"/>
      <c r="G37" s="566"/>
      <c r="H37" s="564"/>
      <c r="I37" s="564"/>
    </row>
    <row r="38" spans="1:9" s="563" customFormat="1" ht="15.75">
      <c r="A38" s="737">
        <v>44287</v>
      </c>
      <c r="B38" s="738">
        <v>1</v>
      </c>
      <c r="C38" s="738">
        <v>1</v>
      </c>
      <c r="D38" s="738">
        <v>15</v>
      </c>
      <c r="E38" s="738">
        <v>15</v>
      </c>
      <c r="F38" s="738">
        <v>120163</v>
      </c>
      <c r="G38" s="738">
        <v>97829</v>
      </c>
      <c r="H38" s="568">
        <f t="shared" ref="H38:I49" si="4">+B38+D38+F38</f>
        <v>120179</v>
      </c>
      <c r="I38" s="568">
        <f t="shared" si="4"/>
        <v>97845</v>
      </c>
    </row>
    <row r="39" spans="1:9" s="563" customFormat="1" ht="15.75">
      <c r="A39" s="737">
        <v>44317</v>
      </c>
      <c r="B39" s="738">
        <v>1</v>
      </c>
      <c r="C39" s="738">
        <v>1</v>
      </c>
      <c r="D39" s="738">
        <v>15</v>
      </c>
      <c r="E39" s="738">
        <v>15</v>
      </c>
      <c r="F39" s="738">
        <v>120189</v>
      </c>
      <c r="G39" s="738">
        <v>58367</v>
      </c>
      <c r="H39" s="568">
        <f t="shared" si="4"/>
        <v>120205</v>
      </c>
      <c r="I39" s="568">
        <f t="shared" si="4"/>
        <v>58383</v>
      </c>
    </row>
    <row r="40" spans="1:9" s="563" customFormat="1" ht="15.75">
      <c r="A40" s="737">
        <v>44348</v>
      </c>
      <c r="B40" s="738">
        <v>1</v>
      </c>
      <c r="C40" s="738">
        <v>1</v>
      </c>
      <c r="D40" s="738">
        <v>15</v>
      </c>
      <c r="E40" s="738">
        <v>15</v>
      </c>
      <c r="F40" s="738">
        <v>120181</v>
      </c>
      <c r="G40" s="738">
        <v>105316</v>
      </c>
      <c r="H40" s="568">
        <f t="shared" si="4"/>
        <v>120197</v>
      </c>
      <c r="I40" s="568">
        <f t="shared" si="4"/>
        <v>105332</v>
      </c>
    </row>
    <row r="41" spans="1:9" s="563" customFormat="1" ht="15.75">
      <c r="A41" s="737">
        <v>44378</v>
      </c>
      <c r="B41" s="738">
        <v>1</v>
      </c>
      <c r="C41" s="738">
        <v>1</v>
      </c>
      <c r="D41" s="738">
        <v>15</v>
      </c>
      <c r="E41" s="738">
        <v>15</v>
      </c>
      <c r="F41" s="738">
        <v>120351</v>
      </c>
      <c r="G41" s="738">
        <v>105984</v>
      </c>
      <c r="H41" s="568">
        <f t="shared" si="4"/>
        <v>120367</v>
      </c>
      <c r="I41" s="568">
        <f t="shared" si="4"/>
        <v>106000</v>
      </c>
    </row>
    <row r="42" spans="1:9" s="563" customFormat="1" ht="15.75">
      <c r="A42" s="737">
        <v>44409</v>
      </c>
      <c r="B42" s="738">
        <v>1</v>
      </c>
      <c r="C42" s="738">
        <v>1</v>
      </c>
      <c r="D42" s="738">
        <v>15</v>
      </c>
      <c r="E42" s="738">
        <v>15</v>
      </c>
      <c r="F42" s="738">
        <v>121365</v>
      </c>
      <c r="G42" s="738">
        <v>97354</v>
      </c>
      <c r="H42" s="568">
        <f t="shared" si="4"/>
        <v>121381</v>
      </c>
      <c r="I42" s="568">
        <f t="shared" si="4"/>
        <v>97370</v>
      </c>
    </row>
    <row r="43" spans="1:9" s="563" customFormat="1" ht="15.75">
      <c r="A43" s="737">
        <v>44440</v>
      </c>
      <c r="B43" s="738">
        <v>1</v>
      </c>
      <c r="C43" s="738">
        <v>1</v>
      </c>
      <c r="D43" s="738">
        <v>15</v>
      </c>
      <c r="E43" s="738">
        <v>15</v>
      </c>
      <c r="F43" s="738">
        <v>121421</v>
      </c>
      <c r="G43" s="738">
        <v>33299</v>
      </c>
      <c r="H43" s="568">
        <f t="shared" si="4"/>
        <v>121437</v>
      </c>
      <c r="I43" s="568">
        <f t="shared" si="4"/>
        <v>33315</v>
      </c>
    </row>
    <row r="44" spans="1:9" s="563" customFormat="1" ht="15.75">
      <c r="A44" s="737">
        <v>44470</v>
      </c>
      <c r="B44" s="738">
        <v>1</v>
      </c>
      <c r="C44" s="738">
        <v>1</v>
      </c>
      <c r="D44" s="738">
        <v>15</v>
      </c>
      <c r="E44" s="738">
        <v>15</v>
      </c>
      <c r="F44" s="738">
        <v>121421</v>
      </c>
      <c r="G44" s="738">
        <v>109306</v>
      </c>
      <c r="H44" s="568">
        <f t="shared" si="4"/>
        <v>121437</v>
      </c>
      <c r="I44" s="568">
        <f t="shared" si="4"/>
        <v>109322</v>
      </c>
    </row>
    <row r="45" spans="1:9" s="563" customFormat="1" ht="15.75">
      <c r="A45" s="737">
        <v>44501</v>
      </c>
      <c r="B45" s="738">
        <v>1</v>
      </c>
      <c r="C45" s="738">
        <v>1</v>
      </c>
      <c r="D45" s="738">
        <v>15</v>
      </c>
      <c r="E45" s="738">
        <v>15</v>
      </c>
      <c r="F45" s="738">
        <v>121428</v>
      </c>
      <c r="G45" s="738">
        <v>92097</v>
      </c>
      <c r="H45" s="568">
        <f t="shared" si="4"/>
        <v>121444</v>
      </c>
      <c r="I45" s="568">
        <f t="shared" si="4"/>
        <v>92113</v>
      </c>
    </row>
    <row r="46" spans="1:9" s="563" customFormat="1" ht="15.75">
      <c r="A46" s="737">
        <v>44531</v>
      </c>
      <c r="B46" s="738">
        <v>1</v>
      </c>
      <c r="C46" s="738">
        <v>1</v>
      </c>
      <c r="D46" s="738">
        <v>15</v>
      </c>
      <c r="E46" s="738">
        <v>15</v>
      </c>
      <c r="F46" s="738">
        <v>121604</v>
      </c>
      <c r="G46" s="738">
        <v>108089</v>
      </c>
      <c r="H46" s="568">
        <f t="shared" si="4"/>
        <v>121620</v>
      </c>
      <c r="I46" s="568">
        <f t="shared" si="4"/>
        <v>108105</v>
      </c>
    </row>
    <row r="47" spans="1:9" s="563" customFormat="1" ht="15.75">
      <c r="A47" s="737">
        <v>44562</v>
      </c>
      <c r="B47" s="738">
        <v>1</v>
      </c>
      <c r="C47" s="738">
        <v>1</v>
      </c>
      <c r="D47" s="738">
        <v>15</v>
      </c>
      <c r="E47" s="738">
        <v>15</v>
      </c>
      <c r="F47" s="738">
        <v>121615</v>
      </c>
      <c r="G47" s="738">
        <v>92114</v>
      </c>
      <c r="H47" s="568">
        <f t="shared" si="4"/>
        <v>121631</v>
      </c>
      <c r="I47" s="568">
        <f t="shared" si="4"/>
        <v>92130</v>
      </c>
    </row>
    <row r="48" spans="1:9" s="563" customFormat="1" ht="15.75">
      <c r="A48" s="737">
        <v>44593</v>
      </c>
      <c r="B48" s="738">
        <v>1</v>
      </c>
      <c r="C48" s="738">
        <v>1</v>
      </c>
      <c r="D48" s="738">
        <v>16</v>
      </c>
      <c r="E48" s="738">
        <v>16</v>
      </c>
      <c r="F48" s="738">
        <v>113129</v>
      </c>
      <c r="G48" s="738">
        <v>102163</v>
      </c>
      <c r="H48" s="568">
        <f t="shared" si="4"/>
        <v>113146</v>
      </c>
      <c r="I48" s="568">
        <f t="shared" si="4"/>
        <v>102180</v>
      </c>
    </row>
    <row r="49" spans="1:9" s="563" customFormat="1" ht="15.75">
      <c r="A49" s="737">
        <v>44621</v>
      </c>
      <c r="B49" s="738">
        <v>1</v>
      </c>
      <c r="C49" s="738">
        <v>1</v>
      </c>
      <c r="D49" s="738">
        <v>16</v>
      </c>
      <c r="E49" s="738">
        <v>16</v>
      </c>
      <c r="F49" s="738">
        <v>115577</v>
      </c>
      <c r="G49" s="738">
        <v>115212</v>
      </c>
      <c r="H49" s="568">
        <f t="shared" si="4"/>
        <v>115594</v>
      </c>
      <c r="I49" s="568">
        <f t="shared" si="4"/>
        <v>115229</v>
      </c>
    </row>
    <row r="50" spans="1:9" s="638" customFormat="1" ht="15.75">
      <c r="A50" s="568" t="s">
        <v>457</v>
      </c>
      <c r="B50" s="568">
        <f t="shared" ref="B50:I50" si="5">SUM(B38:B49)</f>
        <v>12</v>
      </c>
      <c r="C50" s="568">
        <f t="shared" si="5"/>
        <v>12</v>
      </c>
      <c r="D50" s="568">
        <f t="shared" si="5"/>
        <v>182</v>
      </c>
      <c r="E50" s="568">
        <f t="shared" si="5"/>
        <v>182</v>
      </c>
      <c r="F50" s="568">
        <f t="shared" si="5"/>
        <v>1438444</v>
      </c>
      <c r="G50" s="568">
        <f t="shared" si="5"/>
        <v>1117130</v>
      </c>
      <c r="H50" s="568">
        <f t="shared" si="5"/>
        <v>1438638</v>
      </c>
      <c r="I50" s="568">
        <f t="shared" si="5"/>
        <v>1117324</v>
      </c>
    </row>
    <row r="51" spans="1:9" s="563" customFormat="1" ht="15.75">
      <c r="A51" s="567"/>
      <c r="B51" s="567"/>
      <c r="C51" s="567"/>
      <c r="D51" s="567"/>
      <c r="E51" s="567"/>
      <c r="F51" s="567"/>
      <c r="G51" s="567"/>
      <c r="H51" s="568"/>
      <c r="I51" s="568"/>
    </row>
    <row r="52" spans="1:9" s="563" customFormat="1" ht="15.75">
      <c r="A52" s="681" t="s">
        <v>1518</v>
      </c>
      <c r="B52" s="680"/>
      <c r="C52" s="679"/>
      <c r="D52" s="566"/>
      <c r="E52" s="566"/>
      <c r="F52" s="566"/>
      <c r="G52" s="566"/>
      <c r="H52" s="564"/>
      <c r="I52" s="564"/>
    </row>
    <row r="53" spans="1:9" s="563" customFormat="1" ht="15.75">
      <c r="A53" s="737">
        <v>44287</v>
      </c>
      <c r="B53" s="738">
        <v>3</v>
      </c>
      <c r="C53" s="738">
        <v>3</v>
      </c>
      <c r="D53" s="738">
        <v>75</v>
      </c>
      <c r="E53" s="738">
        <v>75</v>
      </c>
      <c r="F53" s="738">
        <v>115022</v>
      </c>
      <c r="G53" s="738">
        <v>103363</v>
      </c>
      <c r="H53" s="568">
        <f t="shared" ref="H53:I64" si="6">+B53+D53+F53</f>
        <v>115100</v>
      </c>
      <c r="I53" s="568">
        <f t="shared" si="6"/>
        <v>103441</v>
      </c>
    </row>
    <row r="54" spans="1:9" s="563" customFormat="1" ht="15.75">
      <c r="A54" s="737">
        <v>44317</v>
      </c>
      <c r="B54" s="738">
        <v>3</v>
      </c>
      <c r="C54" s="738">
        <v>3</v>
      </c>
      <c r="D54" s="738">
        <v>75</v>
      </c>
      <c r="E54" s="738">
        <v>75</v>
      </c>
      <c r="F54" s="738">
        <v>115448</v>
      </c>
      <c r="G54" s="738">
        <v>88053</v>
      </c>
      <c r="H54" s="568">
        <f t="shared" si="6"/>
        <v>115526</v>
      </c>
      <c r="I54" s="568">
        <f t="shared" si="6"/>
        <v>88131</v>
      </c>
    </row>
    <row r="55" spans="1:9" s="563" customFormat="1" ht="15.75">
      <c r="A55" s="737">
        <v>44348</v>
      </c>
      <c r="B55" s="738">
        <v>3</v>
      </c>
      <c r="C55" s="738">
        <v>3</v>
      </c>
      <c r="D55" s="738">
        <v>75</v>
      </c>
      <c r="E55" s="738">
        <v>75</v>
      </c>
      <c r="F55" s="738">
        <v>116100</v>
      </c>
      <c r="G55" s="738">
        <v>102281</v>
      </c>
      <c r="H55" s="568">
        <f t="shared" si="6"/>
        <v>116178</v>
      </c>
      <c r="I55" s="568">
        <f t="shared" si="6"/>
        <v>102359</v>
      </c>
    </row>
    <row r="56" spans="1:9" s="563" customFormat="1" ht="15.75">
      <c r="A56" s="737">
        <v>44378</v>
      </c>
      <c r="B56" s="738">
        <v>3</v>
      </c>
      <c r="C56" s="738">
        <v>3</v>
      </c>
      <c r="D56" s="738">
        <v>75</v>
      </c>
      <c r="E56" s="738">
        <v>75</v>
      </c>
      <c r="F56" s="738">
        <v>116585</v>
      </c>
      <c r="G56" s="738">
        <v>106928</v>
      </c>
      <c r="H56" s="568">
        <f t="shared" si="6"/>
        <v>116663</v>
      </c>
      <c r="I56" s="568">
        <f t="shared" si="6"/>
        <v>107006</v>
      </c>
    </row>
    <row r="57" spans="1:9" s="563" customFormat="1" ht="15.75">
      <c r="A57" s="737">
        <v>44409</v>
      </c>
      <c r="B57" s="738">
        <v>3</v>
      </c>
      <c r="C57" s="738">
        <v>3</v>
      </c>
      <c r="D57" s="738">
        <v>76</v>
      </c>
      <c r="E57" s="738">
        <v>76</v>
      </c>
      <c r="F57" s="738">
        <v>116867</v>
      </c>
      <c r="G57" s="738">
        <v>100149</v>
      </c>
      <c r="H57" s="568">
        <f t="shared" si="6"/>
        <v>116946</v>
      </c>
      <c r="I57" s="568">
        <f t="shared" si="6"/>
        <v>100228</v>
      </c>
    </row>
    <row r="58" spans="1:9" s="563" customFormat="1" ht="15.75">
      <c r="A58" s="737">
        <v>44440</v>
      </c>
      <c r="B58" s="738">
        <v>3</v>
      </c>
      <c r="C58" s="738">
        <v>3</v>
      </c>
      <c r="D58" s="738">
        <v>76</v>
      </c>
      <c r="E58" s="738">
        <v>76</v>
      </c>
      <c r="F58" s="738">
        <v>117034</v>
      </c>
      <c r="G58" s="738">
        <v>38201</v>
      </c>
      <c r="H58" s="568">
        <f t="shared" si="6"/>
        <v>117113</v>
      </c>
      <c r="I58" s="568">
        <f t="shared" si="6"/>
        <v>38280</v>
      </c>
    </row>
    <row r="59" spans="1:9" s="563" customFormat="1" ht="15.75">
      <c r="A59" s="737">
        <v>44470</v>
      </c>
      <c r="B59" s="738">
        <v>3</v>
      </c>
      <c r="C59" s="738">
        <v>3</v>
      </c>
      <c r="D59" s="738">
        <v>76</v>
      </c>
      <c r="E59" s="738">
        <v>76</v>
      </c>
      <c r="F59" s="738">
        <v>117034</v>
      </c>
      <c r="G59" s="738">
        <v>97198</v>
      </c>
      <c r="H59" s="568">
        <f t="shared" si="6"/>
        <v>117113</v>
      </c>
      <c r="I59" s="568">
        <f t="shared" si="6"/>
        <v>97277</v>
      </c>
    </row>
    <row r="60" spans="1:9" s="563" customFormat="1" ht="15.75">
      <c r="A60" s="737">
        <v>44501</v>
      </c>
      <c r="B60" s="738">
        <v>3</v>
      </c>
      <c r="C60" s="738">
        <v>3</v>
      </c>
      <c r="D60" s="738">
        <v>76</v>
      </c>
      <c r="E60" s="738">
        <v>76</v>
      </c>
      <c r="F60" s="738">
        <v>117358</v>
      </c>
      <c r="G60" s="738">
        <v>68339</v>
      </c>
      <c r="H60" s="568">
        <f t="shared" si="6"/>
        <v>117437</v>
      </c>
      <c r="I60" s="568">
        <f t="shared" si="6"/>
        <v>68418</v>
      </c>
    </row>
    <row r="61" spans="1:9" s="563" customFormat="1" ht="15.75">
      <c r="A61" s="737">
        <v>44531</v>
      </c>
      <c r="B61" s="738">
        <v>3</v>
      </c>
      <c r="C61" s="738">
        <v>3</v>
      </c>
      <c r="D61" s="738">
        <v>75</v>
      </c>
      <c r="E61" s="738">
        <v>75</v>
      </c>
      <c r="F61" s="738">
        <v>117726</v>
      </c>
      <c r="G61" s="738">
        <v>90699</v>
      </c>
      <c r="H61" s="568">
        <f t="shared" si="6"/>
        <v>117804</v>
      </c>
      <c r="I61" s="568">
        <f t="shared" si="6"/>
        <v>90777</v>
      </c>
    </row>
    <row r="62" spans="1:9" s="563" customFormat="1" ht="15.75">
      <c r="A62" s="737">
        <v>44562</v>
      </c>
      <c r="B62" s="738">
        <v>3</v>
      </c>
      <c r="C62" s="738">
        <v>3</v>
      </c>
      <c r="D62" s="738">
        <v>75</v>
      </c>
      <c r="E62" s="738">
        <v>75</v>
      </c>
      <c r="F62" s="738">
        <v>118105</v>
      </c>
      <c r="G62" s="738">
        <v>95418</v>
      </c>
      <c r="H62" s="568">
        <f t="shared" si="6"/>
        <v>118183</v>
      </c>
      <c r="I62" s="568">
        <f t="shared" si="6"/>
        <v>95496</v>
      </c>
    </row>
    <row r="63" spans="1:9" s="563" customFormat="1" ht="15.75">
      <c r="A63" s="737">
        <v>44593</v>
      </c>
      <c r="B63" s="738">
        <v>3</v>
      </c>
      <c r="C63" s="738">
        <v>3</v>
      </c>
      <c r="D63" s="738">
        <v>77</v>
      </c>
      <c r="E63" s="738">
        <v>77</v>
      </c>
      <c r="F63" s="738">
        <v>109831</v>
      </c>
      <c r="G63" s="738">
        <v>90258</v>
      </c>
      <c r="H63" s="568">
        <f t="shared" si="6"/>
        <v>109911</v>
      </c>
      <c r="I63" s="568">
        <f t="shared" si="6"/>
        <v>90338</v>
      </c>
    </row>
    <row r="64" spans="1:9" s="563" customFormat="1" ht="15.75">
      <c r="A64" s="737">
        <v>44621</v>
      </c>
      <c r="B64" s="738">
        <v>2</v>
      </c>
      <c r="C64" s="738">
        <v>2</v>
      </c>
      <c r="D64" s="738">
        <v>77</v>
      </c>
      <c r="E64" s="738">
        <v>77</v>
      </c>
      <c r="F64" s="738">
        <v>110738</v>
      </c>
      <c r="G64" s="738">
        <v>101984</v>
      </c>
      <c r="H64" s="568">
        <f t="shared" si="6"/>
        <v>110817</v>
      </c>
      <c r="I64" s="568">
        <f t="shared" si="6"/>
        <v>102063</v>
      </c>
    </row>
    <row r="65" spans="1:9" s="638" customFormat="1" ht="15.75">
      <c r="A65" s="568" t="s">
        <v>457</v>
      </c>
      <c r="B65" s="568">
        <f t="shared" ref="B65:I65" si="7">SUM(B53:B64)</f>
        <v>35</v>
      </c>
      <c r="C65" s="568">
        <f t="shared" si="7"/>
        <v>35</v>
      </c>
      <c r="D65" s="568">
        <f t="shared" si="7"/>
        <v>908</v>
      </c>
      <c r="E65" s="568">
        <f t="shared" si="7"/>
        <v>908</v>
      </c>
      <c r="F65" s="568">
        <f t="shared" si="7"/>
        <v>1387848</v>
      </c>
      <c r="G65" s="568">
        <f t="shared" si="7"/>
        <v>1082871</v>
      </c>
      <c r="H65" s="568">
        <f t="shared" si="7"/>
        <v>1388791</v>
      </c>
      <c r="I65" s="568">
        <f t="shared" si="7"/>
        <v>1083814</v>
      </c>
    </row>
    <row r="66" spans="1:9" s="563" customFormat="1" ht="15.75">
      <c r="A66" s="567"/>
      <c r="B66" s="567"/>
      <c r="C66" s="567"/>
      <c r="D66" s="567"/>
      <c r="E66" s="567"/>
      <c r="F66" s="567"/>
      <c r="G66" s="567"/>
      <c r="H66" s="568"/>
      <c r="I66" s="568"/>
    </row>
    <row r="67" spans="1:9" s="563" customFormat="1" ht="15.75">
      <c r="A67" s="681" t="s">
        <v>1519</v>
      </c>
      <c r="B67" s="680"/>
      <c r="C67" s="679"/>
      <c r="D67" s="566"/>
      <c r="E67" s="566"/>
      <c r="F67" s="566"/>
      <c r="G67" s="566"/>
      <c r="H67" s="564"/>
      <c r="I67" s="564"/>
    </row>
    <row r="68" spans="1:9" s="563" customFormat="1" ht="15.75">
      <c r="A68" s="737">
        <v>44287</v>
      </c>
      <c r="B68" s="738">
        <v>0</v>
      </c>
      <c r="C68" s="738">
        <v>0</v>
      </c>
      <c r="D68" s="738">
        <v>40</v>
      </c>
      <c r="E68" s="738">
        <v>40</v>
      </c>
      <c r="F68" s="738">
        <v>149619</v>
      </c>
      <c r="G68" s="738">
        <v>133716</v>
      </c>
      <c r="H68" s="568">
        <f t="shared" ref="H68:I79" si="8">+B68+D68+F68</f>
        <v>149659</v>
      </c>
      <c r="I68" s="568">
        <f t="shared" si="8"/>
        <v>133756</v>
      </c>
    </row>
    <row r="69" spans="1:9" s="563" customFormat="1" ht="15.75">
      <c r="A69" s="737">
        <v>44317</v>
      </c>
      <c r="B69" s="738">
        <v>0</v>
      </c>
      <c r="C69" s="738">
        <v>0</v>
      </c>
      <c r="D69" s="738">
        <v>40</v>
      </c>
      <c r="E69" s="738">
        <v>40</v>
      </c>
      <c r="F69" s="738">
        <v>149908</v>
      </c>
      <c r="G69" s="738">
        <v>117699</v>
      </c>
      <c r="H69" s="568">
        <f t="shared" si="8"/>
        <v>149948</v>
      </c>
      <c r="I69" s="568">
        <f t="shared" si="8"/>
        <v>117739</v>
      </c>
    </row>
    <row r="70" spans="1:9" s="563" customFormat="1" ht="15.75">
      <c r="A70" s="737">
        <v>44348</v>
      </c>
      <c r="B70" s="738">
        <v>0</v>
      </c>
      <c r="C70" s="738">
        <v>0</v>
      </c>
      <c r="D70" s="738">
        <v>42</v>
      </c>
      <c r="E70" s="738">
        <v>42</v>
      </c>
      <c r="F70" s="738">
        <v>150502</v>
      </c>
      <c r="G70" s="738">
        <v>134697</v>
      </c>
      <c r="H70" s="568">
        <f t="shared" si="8"/>
        <v>150544</v>
      </c>
      <c r="I70" s="568">
        <f t="shared" si="8"/>
        <v>134739</v>
      </c>
    </row>
    <row r="71" spans="1:9" s="563" customFormat="1" ht="15.75">
      <c r="A71" s="737">
        <v>44378</v>
      </c>
      <c r="B71" s="738">
        <v>0</v>
      </c>
      <c r="C71" s="738">
        <v>0</v>
      </c>
      <c r="D71" s="738">
        <v>42</v>
      </c>
      <c r="E71" s="738">
        <v>42</v>
      </c>
      <c r="F71" s="738">
        <v>151042</v>
      </c>
      <c r="G71" s="738">
        <v>137519</v>
      </c>
      <c r="H71" s="568">
        <f t="shared" si="8"/>
        <v>151084</v>
      </c>
      <c r="I71" s="568">
        <f t="shared" si="8"/>
        <v>137561</v>
      </c>
    </row>
    <row r="72" spans="1:9" s="563" customFormat="1" ht="15.75">
      <c r="A72" s="737">
        <v>44409</v>
      </c>
      <c r="B72" s="738">
        <v>0</v>
      </c>
      <c r="C72" s="738">
        <v>0</v>
      </c>
      <c r="D72" s="738">
        <v>42</v>
      </c>
      <c r="E72" s="738">
        <v>42</v>
      </c>
      <c r="F72" s="738">
        <v>151024</v>
      </c>
      <c r="G72" s="738">
        <v>132356</v>
      </c>
      <c r="H72" s="568">
        <f t="shared" si="8"/>
        <v>151066</v>
      </c>
      <c r="I72" s="568">
        <f t="shared" si="8"/>
        <v>132398</v>
      </c>
    </row>
    <row r="73" spans="1:9" s="563" customFormat="1" ht="15.75">
      <c r="A73" s="737">
        <v>44440</v>
      </c>
      <c r="B73" s="738">
        <v>0</v>
      </c>
      <c r="C73" s="738">
        <v>0</v>
      </c>
      <c r="D73" s="738">
        <v>42</v>
      </c>
      <c r="E73" s="738">
        <v>42</v>
      </c>
      <c r="F73" s="738">
        <v>151413</v>
      </c>
      <c r="G73" s="738">
        <v>67643</v>
      </c>
      <c r="H73" s="568">
        <f t="shared" si="8"/>
        <v>151455</v>
      </c>
      <c r="I73" s="568">
        <f t="shared" si="8"/>
        <v>67685</v>
      </c>
    </row>
    <row r="74" spans="1:9" s="563" customFormat="1" ht="15.75">
      <c r="A74" s="737">
        <v>44470</v>
      </c>
      <c r="B74" s="738">
        <v>0</v>
      </c>
      <c r="C74" s="738">
        <v>0</v>
      </c>
      <c r="D74" s="738">
        <v>42</v>
      </c>
      <c r="E74" s="738">
        <v>42</v>
      </c>
      <c r="F74" s="738">
        <v>151413</v>
      </c>
      <c r="G74" s="738">
        <v>119109</v>
      </c>
      <c r="H74" s="568">
        <f t="shared" si="8"/>
        <v>151455</v>
      </c>
      <c r="I74" s="568">
        <f t="shared" si="8"/>
        <v>119151</v>
      </c>
    </row>
    <row r="75" spans="1:9" s="563" customFormat="1" ht="15.75">
      <c r="A75" s="737">
        <v>44501</v>
      </c>
      <c r="B75" s="738">
        <v>0</v>
      </c>
      <c r="C75" s="738">
        <v>0</v>
      </c>
      <c r="D75" s="738">
        <v>42</v>
      </c>
      <c r="E75" s="738">
        <v>42</v>
      </c>
      <c r="F75" s="738">
        <v>151931</v>
      </c>
      <c r="G75" s="738">
        <v>99345</v>
      </c>
      <c r="H75" s="568">
        <f t="shared" si="8"/>
        <v>151973</v>
      </c>
      <c r="I75" s="568">
        <f t="shared" si="8"/>
        <v>99387</v>
      </c>
    </row>
    <row r="76" spans="1:9" s="563" customFormat="1" ht="15.75">
      <c r="A76" s="737">
        <v>44531</v>
      </c>
      <c r="B76" s="738">
        <v>0</v>
      </c>
      <c r="C76" s="738">
        <v>0</v>
      </c>
      <c r="D76" s="738">
        <v>42</v>
      </c>
      <c r="E76" s="738">
        <v>42</v>
      </c>
      <c r="F76" s="738">
        <v>152210</v>
      </c>
      <c r="G76" s="738">
        <v>129042</v>
      </c>
      <c r="H76" s="568">
        <f t="shared" si="8"/>
        <v>152252</v>
      </c>
      <c r="I76" s="568">
        <f t="shared" si="8"/>
        <v>129084</v>
      </c>
    </row>
    <row r="77" spans="1:9" s="563" customFormat="1" ht="15.75">
      <c r="A77" s="737">
        <v>44562</v>
      </c>
      <c r="B77" s="738">
        <v>0</v>
      </c>
      <c r="C77" s="738">
        <v>0</v>
      </c>
      <c r="D77" s="738">
        <v>42</v>
      </c>
      <c r="E77" s="738">
        <v>42</v>
      </c>
      <c r="F77" s="738">
        <v>152375</v>
      </c>
      <c r="G77" s="738">
        <v>128035</v>
      </c>
      <c r="H77" s="568">
        <f t="shared" si="8"/>
        <v>152417</v>
      </c>
      <c r="I77" s="568">
        <f t="shared" si="8"/>
        <v>128077</v>
      </c>
    </row>
    <row r="78" spans="1:9" s="563" customFormat="1" ht="15.75">
      <c r="A78" s="737">
        <v>44593</v>
      </c>
      <c r="B78" s="738">
        <v>0</v>
      </c>
      <c r="C78" s="738">
        <v>0</v>
      </c>
      <c r="D78" s="738">
        <v>42</v>
      </c>
      <c r="E78" s="738">
        <v>42</v>
      </c>
      <c r="F78" s="738">
        <v>146198</v>
      </c>
      <c r="G78" s="738">
        <v>124864</v>
      </c>
      <c r="H78" s="568">
        <f t="shared" si="8"/>
        <v>146240</v>
      </c>
      <c r="I78" s="568">
        <f t="shared" si="8"/>
        <v>124906</v>
      </c>
    </row>
    <row r="79" spans="1:9" s="563" customFormat="1" ht="15.75">
      <c r="A79" s="737">
        <v>44621</v>
      </c>
      <c r="B79" s="738">
        <v>0</v>
      </c>
      <c r="C79" s="738">
        <v>0</v>
      </c>
      <c r="D79" s="738">
        <v>42</v>
      </c>
      <c r="E79" s="738">
        <v>42</v>
      </c>
      <c r="F79" s="738">
        <v>146878</v>
      </c>
      <c r="G79" s="738">
        <v>135775</v>
      </c>
      <c r="H79" s="568">
        <f t="shared" si="8"/>
        <v>146920</v>
      </c>
      <c r="I79" s="568">
        <f t="shared" si="8"/>
        <v>135817</v>
      </c>
    </row>
    <row r="80" spans="1:9" s="638" customFormat="1" ht="15.75">
      <c r="A80" s="568" t="s">
        <v>457</v>
      </c>
      <c r="B80" s="568">
        <f t="shared" ref="B80:I80" si="9">SUM(B68:B79)</f>
        <v>0</v>
      </c>
      <c r="C80" s="568">
        <f t="shared" si="9"/>
        <v>0</v>
      </c>
      <c r="D80" s="568">
        <f t="shared" si="9"/>
        <v>500</v>
      </c>
      <c r="E80" s="568">
        <f t="shared" si="9"/>
        <v>500</v>
      </c>
      <c r="F80" s="568">
        <f t="shared" si="9"/>
        <v>1804513</v>
      </c>
      <c r="G80" s="568">
        <f t="shared" si="9"/>
        <v>1459800</v>
      </c>
      <c r="H80" s="568">
        <f t="shared" si="9"/>
        <v>1805013</v>
      </c>
      <c r="I80" s="568">
        <f t="shared" si="9"/>
        <v>1460300</v>
      </c>
    </row>
    <row r="81" spans="1:9" s="563" customFormat="1" ht="15.75">
      <c r="A81" s="567"/>
      <c r="B81" s="567"/>
      <c r="C81" s="567"/>
      <c r="D81" s="567"/>
      <c r="E81" s="567"/>
      <c r="F81" s="567"/>
      <c r="G81" s="567"/>
      <c r="H81" s="568"/>
      <c r="I81" s="568"/>
    </row>
    <row r="82" spans="1:9" s="563" customFormat="1" ht="15.75">
      <c r="A82" s="681" t="s">
        <v>1520</v>
      </c>
      <c r="B82" s="680"/>
      <c r="C82" s="679"/>
      <c r="D82" s="566"/>
      <c r="E82" s="566"/>
      <c r="F82" s="566"/>
      <c r="G82" s="566"/>
      <c r="H82" s="564"/>
      <c r="I82" s="564"/>
    </row>
    <row r="83" spans="1:9" s="563" customFormat="1" ht="15.75">
      <c r="A83" s="737">
        <v>44287</v>
      </c>
      <c r="B83" s="738">
        <v>3</v>
      </c>
      <c r="C83" s="738">
        <v>3</v>
      </c>
      <c r="D83" s="738">
        <v>70</v>
      </c>
      <c r="E83" s="738">
        <v>70</v>
      </c>
      <c r="F83" s="738">
        <v>184463</v>
      </c>
      <c r="G83" s="738">
        <v>131004</v>
      </c>
      <c r="H83" s="568">
        <f t="shared" ref="H83:I94" si="10">+B83+D83+F83</f>
        <v>184536</v>
      </c>
      <c r="I83" s="568">
        <f t="shared" si="10"/>
        <v>131077</v>
      </c>
    </row>
    <row r="84" spans="1:9" s="563" customFormat="1" ht="15.75">
      <c r="A84" s="737">
        <v>44317</v>
      </c>
      <c r="B84" s="738">
        <v>3</v>
      </c>
      <c r="C84" s="738">
        <v>3</v>
      </c>
      <c r="D84" s="738">
        <v>70</v>
      </c>
      <c r="E84" s="738">
        <v>70</v>
      </c>
      <c r="F84" s="738">
        <v>184989</v>
      </c>
      <c r="G84" s="738">
        <v>75895</v>
      </c>
      <c r="H84" s="568">
        <f t="shared" si="10"/>
        <v>185062</v>
      </c>
      <c r="I84" s="568">
        <f t="shared" si="10"/>
        <v>75968</v>
      </c>
    </row>
    <row r="85" spans="1:9" s="563" customFormat="1" ht="15.75">
      <c r="A85" s="737">
        <v>44348</v>
      </c>
      <c r="B85" s="738">
        <v>3</v>
      </c>
      <c r="C85" s="738">
        <v>3</v>
      </c>
      <c r="D85" s="738">
        <v>70</v>
      </c>
      <c r="E85" s="738">
        <v>70</v>
      </c>
      <c r="F85" s="738">
        <v>185301</v>
      </c>
      <c r="G85" s="738">
        <v>121253</v>
      </c>
      <c r="H85" s="568">
        <f t="shared" si="10"/>
        <v>185374</v>
      </c>
      <c r="I85" s="568">
        <f t="shared" si="10"/>
        <v>121326</v>
      </c>
    </row>
    <row r="86" spans="1:9" s="563" customFormat="1" ht="15.75">
      <c r="A86" s="737">
        <v>44378</v>
      </c>
      <c r="B86" s="738">
        <v>3</v>
      </c>
      <c r="C86" s="738">
        <v>3</v>
      </c>
      <c r="D86" s="738">
        <v>70</v>
      </c>
      <c r="E86" s="738">
        <v>70</v>
      </c>
      <c r="F86" s="738">
        <v>185957</v>
      </c>
      <c r="G86" s="738">
        <v>140939</v>
      </c>
      <c r="H86" s="568">
        <f t="shared" si="10"/>
        <v>186030</v>
      </c>
      <c r="I86" s="568">
        <f t="shared" si="10"/>
        <v>141012</v>
      </c>
    </row>
    <row r="87" spans="1:9" s="563" customFormat="1" ht="15.75">
      <c r="A87" s="737">
        <v>44409</v>
      </c>
      <c r="B87" s="738">
        <v>3</v>
      </c>
      <c r="C87" s="738">
        <v>3</v>
      </c>
      <c r="D87" s="738">
        <v>72</v>
      </c>
      <c r="E87" s="738">
        <v>72</v>
      </c>
      <c r="F87" s="738">
        <v>187349</v>
      </c>
      <c r="G87" s="738">
        <v>142775</v>
      </c>
      <c r="H87" s="568">
        <f t="shared" si="10"/>
        <v>187424</v>
      </c>
      <c r="I87" s="568">
        <f t="shared" si="10"/>
        <v>142850</v>
      </c>
    </row>
    <row r="88" spans="1:9" s="563" customFormat="1" ht="15.75">
      <c r="A88" s="737">
        <v>44440</v>
      </c>
      <c r="B88" s="738">
        <v>3</v>
      </c>
      <c r="C88" s="738">
        <v>3</v>
      </c>
      <c r="D88" s="738">
        <v>72</v>
      </c>
      <c r="E88" s="738">
        <v>72</v>
      </c>
      <c r="F88" s="738">
        <v>187358</v>
      </c>
      <c r="G88" s="738">
        <v>103298</v>
      </c>
      <c r="H88" s="568">
        <f t="shared" si="10"/>
        <v>187433</v>
      </c>
      <c r="I88" s="568">
        <f t="shared" si="10"/>
        <v>103373</v>
      </c>
    </row>
    <row r="89" spans="1:9" s="563" customFormat="1" ht="15.75">
      <c r="A89" s="737">
        <v>44470</v>
      </c>
      <c r="B89" s="738">
        <v>3</v>
      </c>
      <c r="C89" s="738">
        <v>3</v>
      </c>
      <c r="D89" s="738">
        <v>74</v>
      </c>
      <c r="E89" s="738">
        <v>74</v>
      </c>
      <c r="F89" s="738">
        <v>187358</v>
      </c>
      <c r="G89" s="738">
        <v>139036</v>
      </c>
      <c r="H89" s="568">
        <f t="shared" si="10"/>
        <v>187435</v>
      </c>
      <c r="I89" s="568">
        <f t="shared" si="10"/>
        <v>139113</v>
      </c>
    </row>
    <row r="90" spans="1:9" s="563" customFormat="1" ht="15.75">
      <c r="A90" s="737">
        <v>44501</v>
      </c>
      <c r="B90" s="738">
        <v>3</v>
      </c>
      <c r="C90" s="738">
        <v>3</v>
      </c>
      <c r="D90" s="738">
        <v>74</v>
      </c>
      <c r="E90" s="738">
        <v>74</v>
      </c>
      <c r="F90" s="738">
        <v>188441</v>
      </c>
      <c r="G90" s="738">
        <v>52857</v>
      </c>
      <c r="H90" s="568">
        <f t="shared" si="10"/>
        <v>188518</v>
      </c>
      <c r="I90" s="568">
        <f t="shared" si="10"/>
        <v>52934</v>
      </c>
    </row>
    <row r="91" spans="1:9" s="563" customFormat="1" ht="15.75">
      <c r="A91" s="737">
        <v>44531</v>
      </c>
      <c r="B91" s="738">
        <v>3</v>
      </c>
      <c r="C91" s="738">
        <v>3</v>
      </c>
      <c r="D91" s="738">
        <v>74</v>
      </c>
      <c r="E91" s="738">
        <v>74</v>
      </c>
      <c r="F91" s="738">
        <v>188761</v>
      </c>
      <c r="G91" s="738">
        <v>147559</v>
      </c>
      <c r="H91" s="568">
        <f t="shared" si="10"/>
        <v>188838</v>
      </c>
      <c r="I91" s="568">
        <f t="shared" si="10"/>
        <v>147636</v>
      </c>
    </row>
    <row r="92" spans="1:9" s="563" customFormat="1" ht="15.75">
      <c r="A92" s="737">
        <v>44562</v>
      </c>
      <c r="B92" s="738">
        <v>3</v>
      </c>
      <c r="C92" s="738">
        <v>3</v>
      </c>
      <c r="D92" s="738">
        <v>74</v>
      </c>
      <c r="E92" s="738">
        <v>74</v>
      </c>
      <c r="F92" s="738">
        <v>189162</v>
      </c>
      <c r="G92" s="738">
        <v>144473</v>
      </c>
      <c r="H92" s="568">
        <f t="shared" si="10"/>
        <v>189239</v>
      </c>
      <c r="I92" s="568">
        <f t="shared" si="10"/>
        <v>144550</v>
      </c>
    </row>
    <row r="93" spans="1:9" s="563" customFormat="1" ht="15.75">
      <c r="A93" s="737">
        <v>44593</v>
      </c>
      <c r="B93" s="738">
        <v>3</v>
      </c>
      <c r="C93" s="738">
        <v>3</v>
      </c>
      <c r="D93" s="738">
        <v>76</v>
      </c>
      <c r="E93" s="738">
        <v>76</v>
      </c>
      <c r="F93" s="738">
        <v>167863</v>
      </c>
      <c r="G93" s="738">
        <v>93361</v>
      </c>
      <c r="H93" s="568">
        <f t="shared" si="10"/>
        <v>167942</v>
      </c>
      <c r="I93" s="568">
        <f t="shared" si="10"/>
        <v>93440</v>
      </c>
    </row>
    <row r="94" spans="1:9" s="563" customFormat="1" ht="15.75">
      <c r="A94" s="737">
        <v>44621</v>
      </c>
      <c r="B94" s="738">
        <v>3</v>
      </c>
      <c r="C94" s="738">
        <v>3</v>
      </c>
      <c r="D94" s="738">
        <v>78</v>
      </c>
      <c r="E94" s="738">
        <v>78</v>
      </c>
      <c r="F94" s="738">
        <v>169385</v>
      </c>
      <c r="G94" s="738">
        <v>151396</v>
      </c>
      <c r="H94" s="568">
        <f t="shared" si="10"/>
        <v>169466</v>
      </c>
      <c r="I94" s="568">
        <f t="shared" si="10"/>
        <v>151477</v>
      </c>
    </row>
    <row r="95" spans="1:9" s="638" customFormat="1" ht="15.75">
      <c r="A95" s="568" t="s">
        <v>457</v>
      </c>
      <c r="B95" s="568">
        <f t="shared" ref="B95:I95" si="11">SUM(B83:B94)</f>
        <v>36</v>
      </c>
      <c r="C95" s="568">
        <f t="shared" si="11"/>
        <v>36</v>
      </c>
      <c r="D95" s="568">
        <f t="shared" si="11"/>
        <v>874</v>
      </c>
      <c r="E95" s="568">
        <f t="shared" si="11"/>
        <v>874</v>
      </c>
      <c r="F95" s="568">
        <f t="shared" si="11"/>
        <v>2206387</v>
      </c>
      <c r="G95" s="568">
        <f t="shared" si="11"/>
        <v>1443846</v>
      </c>
      <c r="H95" s="568">
        <f t="shared" si="11"/>
        <v>2207297</v>
      </c>
      <c r="I95" s="568">
        <f t="shared" si="11"/>
        <v>1444756</v>
      </c>
    </row>
    <row r="96" spans="1:9" s="563" customFormat="1" ht="15.75">
      <c r="A96" s="567"/>
      <c r="B96" s="567"/>
      <c r="C96" s="567"/>
      <c r="D96" s="567"/>
      <c r="E96" s="567"/>
      <c r="F96" s="567"/>
      <c r="G96" s="567"/>
      <c r="H96" s="568"/>
      <c r="I96" s="568"/>
    </row>
    <row r="97" spans="1:9" s="563" customFormat="1" ht="15.75">
      <c r="A97" s="681" t="s">
        <v>1521</v>
      </c>
      <c r="B97" s="680"/>
      <c r="C97" s="679"/>
      <c r="D97" s="566"/>
      <c r="E97" s="566"/>
      <c r="F97" s="566"/>
      <c r="G97" s="566"/>
      <c r="H97" s="564"/>
      <c r="I97" s="564"/>
    </row>
    <row r="98" spans="1:9" s="563" customFormat="1" ht="15.75">
      <c r="A98" s="737">
        <v>44287</v>
      </c>
      <c r="B98" s="738">
        <v>1</v>
      </c>
      <c r="C98" s="738">
        <v>1</v>
      </c>
      <c r="D98" s="738">
        <v>12</v>
      </c>
      <c r="E98" s="738">
        <v>12</v>
      </c>
      <c r="F98" s="738">
        <v>114114</v>
      </c>
      <c r="G98" s="738">
        <v>90990</v>
      </c>
      <c r="H98" s="568">
        <f t="shared" ref="H98:I109" si="12">+B98+D98+F98</f>
        <v>114127</v>
      </c>
      <c r="I98" s="568">
        <f t="shared" si="12"/>
        <v>91003</v>
      </c>
    </row>
    <row r="99" spans="1:9" s="563" customFormat="1" ht="15.75">
      <c r="A99" s="737">
        <v>44317</v>
      </c>
      <c r="B99" s="738">
        <v>1</v>
      </c>
      <c r="C99" s="738">
        <v>1</v>
      </c>
      <c r="D99" s="738">
        <v>12</v>
      </c>
      <c r="E99" s="738">
        <v>12</v>
      </c>
      <c r="F99" s="738">
        <v>114189</v>
      </c>
      <c r="G99" s="738">
        <v>63043</v>
      </c>
      <c r="H99" s="568">
        <f t="shared" si="12"/>
        <v>114202</v>
      </c>
      <c r="I99" s="568">
        <f t="shared" si="12"/>
        <v>63056</v>
      </c>
    </row>
    <row r="100" spans="1:9" s="563" customFormat="1" ht="15.75">
      <c r="A100" s="737">
        <v>44348</v>
      </c>
      <c r="B100" s="738">
        <v>1</v>
      </c>
      <c r="C100" s="738">
        <v>1</v>
      </c>
      <c r="D100" s="738">
        <v>12</v>
      </c>
      <c r="E100" s="738">
        <v>12</v>
      </c>
      <c r="F100" s="738">
        <v>114433</v>
      </c>
      <c r="G100" s="738">
        <v>91500</v>
      </c>
      <c r="H100" s="568">
        <f t="shared" si="12"/>
        <v>114446</v>
      </c>
      <c r="I100" s="568">
        <f t="shared" si="12"/>
        <v>91513</v>
      </c>
    </row>
    <row r="101" spans="1:9" s="563" customFormat="1" ht="15.75">
      <c r="A101" s="737">
        <v>44378</v>
      </c>
      <c r="B101" s="738">
        <v>1</v>
      </c>
      <c r="C101" s="738">
        <v>1</v>
      </c>
      <c r="D101" s="738">
        <v>12</v>
      </c>
      <c r="E101" s="738">
        <v>12</v>
      </c>
      <c r="F101" s="738">
        <v>115147</v>
      </c>
      <c r="G101" s="738">
        <v>97195</v>
      </c>
      <c r="H101" s="568">
        <f t="shared" si="12"/>
        <v>115160</v>
      </c>
      <c r="I101" s="568">
        <f t="shared" si="12"/>
        <v>97208</v>
      </c>
    </row>
    <row r="102" spans="1:9" s="563" customFormat="1" ht="15.75">
      <c r="A102" s="737">
        <v>44409</v>
      </c>
      <c r="B102" s="738">
        <v>1</v>
      </c>
      <c r="C102" s="738">
        <v>1</v>
      </c>
      <c r="D102" s="738">
        <v>12</v>
      </c>
      <c r="E102" s="738">
        <v>12</v>
      </c>
      <c r="F102" s="738">
        <v>115301</v>
      </c>
      <c r="G102" s="738">
        <v>95608</v>
      </c>
      <c r="H102" s="568">
        <f t="shared" si="12"/>
        <v>115314</v>
      </c>
      <c r="I102" s="568">
        <f t="shared" si="12"/>
        <v>95621</v>
      </c>
    </row>
    <row r="103" spans="1:9" s="563" customFormat="1" ht="15.75">
      <c r="A103" s="737">
        <v>44440</v>
      </c>
      <c r="B103" s="738">
        <v>1</v>
      </c>
      <c r="C103" s="738">
        <v>1</v>
      </c>
      <c r="D103" s="738">
        <v>12</v>
      </c>
      <c r="E103" s="738">
        <v>12</v>
      </c>
      <c r="F103" s="738">
        <v>115462</v>
      </c>
      <c r="G103" s="738">
        <v>37074</v>
      </c>
      <c r="H103" s="568">
        <f t="shared" si="12"/>
        <v>115475</v>
      </c>
      <c r="I103" s="568">
        <f t="shared" si="12"/>
        <v>37087</v>
      </c>
    </row>
    <row r="104" spans="1:9" s="563" customFormat="1" ht="15.75">
      <c r="A104" s="737">
        <v>44470</v>
      </c>
      <c r="B104" s="738">
        <v>1</v>
      </c>
      <c r="C104" s="738">
        <v>1</v>
      </c>
      <c r="D104" s="738">
        <v>12</v>
      </c>
      <c r="E104" s="738">
        <v>12</v>
      </c>
      <c r="F104" s="738">
        <v>115462</v>
      </c>
      <c r="G104" s="738">
        <v>95057</v>
      </c>
      <c r="H104" s="568">
        <f t="shared" si="12"/>
        <v>115475</v>
      </c>
      <c r="I104" s="568">
        <f t="shared" si="12"/>
        <v>95070</v>
      </c>
    </row>
    <row r="105" spans="1:9" s="563" customFormat="1" ht="15.75">
      <c r="A105" s="737">
        <v>44501</v>
      </c>
      <c r="B105" s="738">
        <v>1</v>
      </c>
      <c r="C105" s="738">
        <v>1</v>
      </c>
      <c r="D105" s="738">
        <v>12</v>
      </c>
      <c r="E105" s="738">
        <v>12</v>
      </c>
      <c r="F105" s="738">
        <v>115597</v>
      </c>
      <c r="G105" s="738">
        <v>85055</v>
      </c>
      <c r="H105" s="568">
        <f t="shared" si="12"/>
        <v>115610</v>
      </c>
      <c r="I105" s="568">
        <f t="shared" si="12"/>
        <v>85068</v>
      </c>
    </row>
    <row r="106" spans="1:9" s="563" customFormat="1" ht="15.75">
      <c r="A106" s="737">
        <v>44531</v>
      </c>
      <c r="B106" s="738">
        <v>1</v>
      </c>
      <c r="C106" s="738">
        <v>1</v>
      </c>
      <c r="D106" s="738">
        <v>13</v>
      </c>
      <c r="E106" s="738">
        <v>13</v>
      </c>
      <c r="F106" s="738">
        <v>115900</v>
      </c>
      <c r="G106" s="738">
        <v>100246</v>
      </c>
      <c r="H106" s="568">
        <f t="shared" si="12"/>
        <v>115914</v>
      </c>
      <c r="I106" s="568">
        <f t="shared" si="12"/>
        <v>100260</v>
      </c>
    </row>
    <row r="107" spans="1:9" s="563" customFormat="1" ht="15.75">
      <c r="A107" s="737">
        <v>44562</v>
      </c>
      <c r="B107" s="738">
        <v>1</v>
      </c>
      <c r="C107" s="738">
        <v>1</v>
      </c>
      <c r="D107" s="738">
        <v>13</v>
      </c>
      <c r="E107" s="738">
        <v>13</v>
      </c>
      <c r="F107" s="738">
        <v>116060</v>
      </c>
      <c r="G107" s="738">
        <v>100970</v>
      </c>
      <c r="H107" s="568">
        <f t="shared" si="12"/>
        <v>116074</v>
      </c>
      <c r="I107" s="568">
        <f t="shared" si="12"/>
        <v>100984</v>
      </c>
    </row>
    <row r="108" spans="1:9" s="563" customFormat="1" ht="15.75">
      <c r="A108" s="737">
        <v>44593</v>
      </c>
      <c r="B108" s="738">
        <v>1</v>
      </c>
      <c r="C108" s="738">
        <v>1</v>
      </c>
      <c r="D108" s="738">
        <v>13</v>
      </c>
      <c r="E108" s="738">
        <v>13</v>
      </c>
      <c r="F108" s="738">
        <v>106767</v>
      </c>
      <c r="G108" s="738">
        <v>99521</v>
      </c>
      <c r="H108" s="568">
        <f t="shared" si="12"/>
        <v>106781</v>
      </c>
      <c r="I108" s="568">
        <f t="shared" si="12"/>
        <v>99535</v>
      </c>
    </row>
    <row r="109" spans="1:9" s="563" customFormat="1" ht="15.75">
      <c r="A109" s="737">
        <v>44621</v>
      </c>
      <c r="B109" s="738">
        <v>1</v>
      </c>
      <c r="C109" s="738">
        <v>1</v>
      </c>
      <c r="D109" s="738">
        <v>13</v>
      </c>
      <c r="E109" s="738">
        <v>13</v>
      </c>
      <c r="F109" s="738">
        <v>107856</v>
      </c>
      <c r="G109" s="738">
        <v>101076</v>
      </c>
      <c r="H109" s="568">
        <f t="shared" si="12"/>
        <v>107870</v>
      </c>
      <c r="I109" s="568">
        <f t="shared" si="12"/>
        <v>101090</v>
      </c>
    </row>
    <row r="110" spans="1:9" s="638" customFormat="1" ht="15.75">
      <c r="A110" s="568" t="s">
        <v>457</v>
      </c>
      <c r="B110" s="568">
        <f t="shared" ref="B110:I110" si="13">SUM(B98:B109)</f>
        <v>12</v>
      </c>
      <c r="C110" s="568">
        <f t="shared" si="13"/>
        <v>12</v>
      </c>
      <c r="D110" s="568">
        <f t="shared" si="13"/>
        <v>148</v>
      </c>
      <c r="E110" s="568">
        <f t="shared" si="13"/>
        <v>148</v>
      </c>
      <c r="F110" s="568">
        <f t="shared" si="13"/>
        <v>1366288</v>
      </c>
      <c r="G110" s="568">
        <f t="shared" si="13"/>
        <v>1057335</v>
      </c>
      <c r="H110" s="568">
        <f t="shared" si="13"/>
        <v>1366448</v>
      </c>
      <c r="I110" s="568">
        <f t="shared" si="13"/>
        <v>1057495</v>
      </c>
    </row>
    <row r="111" spans="1:9" s="563" customFormat="1" ht="15.75">
      <c r="A111" s="567"/>
      <c r="B111" s="567"/>
      <c r="C111" s="567"/>
      <c r="D111" s="567"/>
      <c r="E111" s="567"/>
      <c r="F111" s="567"/>
      <c r="G111" s="567"/>
      <c r="H111" s="568"/>
      <c r="I111" s="568"/>
    </row>
    <row r="112" spans="1:9" s="563" customFormat="1" ht="15.75">
      <c r="A112" s="681" t="s">
        <v>1522</v>
      </c>
      <c r="B112" s="680"/>
      <c r="C112" s="679"/>
      <c r="D112" s="566"/>
      <c r="E112" s="566"/>
      <c r="F112" s="566"/>
      <c r="G112" s="566"/>
      <c r="H112" s="564"/>
      <c r="I112" s="564"/>
    </row>
    <row r="113" spans="1:9" s="563" customFormat="1" ht="15.75">
      <c r="A113" s="737">
        <v>44287</v>
      </c>
      <c r="B113" s="738">
        <v>0</v>
      </c>
      <c r="C113" s="738">
        <v>0</v>
      </c>
      <c r="D113" s="738">
        <v>47</v>
      </c>
      <c r="E113" s="738">
        <v>47</v>
      </c>
      <c r="F113" s="738">
        <v>232734</v>
      </c>
      <c r="G113" s="738">
        <v>158294</v>
      </c>
      <c r="H113" s="568">
        <f t="shared" ref="H113:I124" si="14">+B113+D113+F113</f>
        <v>232781</v>
      </c>
      <c r="I113" s="568">
        <f t="shared" si="14"/>
        <v>158341</v>
      </c>
    </row>
    <row r="114" spans="1:9" s="563" customFormat="1" ht="15.75">
      <c r="A114" s="737">
        <v>44317</v>
      </c>
      <c r="B114" s="738">
        <v>0</v>
      </c>
      <c r="C114" s="738">
        <v>0</v>
      </c>
      <c r="D114" s="738">
        <v>49</v>
      </c>
      <c r="E114" s="738">
        <v>49</v>
      </c>
      <c r="F114" s="738">
        <v>233552</v>
      </c>
      <c r="G114" s="738">
        <v>137457</v>
      </c>
      <c r="H114" s="568">
        <f t="shared" si="14"/>
        <v>233601</v>
      </c>
      <c r="I114" s="568">
        <f t="shared" si="14"/>
        <v>137506</v>
      </c>
    </row>
    <row r="115" spans="1:9" s="563" customFormat="1" ht="15.75">
      <c r="A115" s="737">
        <v>44348</v>
      </c>
      <c r="B115" s="738">
        <v>0</v>
      </c>
      <c r="C115" s="738">
        <v>0</v>
      </c>
      <c r="D115" s="738">
        <v>50</v>
      </c>
      <c r="E115" s="738">
        <v>50</v>
      </c>
      <c r="F115" s="738">
        <v>234228</v>
      </c>
      <c r="G115" s="738">
        <v>164569</v>
      </c>
      <c r="H115" s="568">
        <f t="shared" si="14"/>
        <v>234278</v>
      </c>
      <c r="I115" s="568">
        <f t="shared" si="14"/>
        <v>164619</v>
      </c>
    </row>
    <row r="116" spans="1:9" s="563" customFormat="1" ht="15.75">
      <c r="A116" s="737">
        <v>44378</v>
      </c>
      <c r="B116" s="738">
        <v>0</v>
      </c>
      <c r="C116" s="738">
        <v>0</v>
      </c>
      <c r="D116" s="738">
        <v>51</v>
      </c>
      <c r="E116" s="738">
        <v>51</v>
      </c>
      <c r="F116" s="738">
        <v>234968</v>
      </c>
      <c r="G116" s="738">
        <v>163586</v>
      </c>
      <c r="H116" s="568">
        <f t="shared" si="14"/>
        <v>235019</v>
      </c>
      <c r="I116" s="568">
        <f t="shared" si="14"/>
        <v>163637</v>
      </c>
    </row>
    <row r="117" spans="1:9" s="563" customFormat="1" ht="15.75">
      <c r="A117" s="737">
        <v>44409</v>
      </c>
      <c r="B117" s="738">
        <v>0</v>
      </c>
      <c r="C117" s="738">
        <v>0</v>
      </c>
      <c r="D117" s="738">
        <v>51</v>
      </c>
      <c r="E117" s="738">
        <v>51</v>
      </c>
      <c r="F117" s="738">
        <v>235843</v>
      </c>
      <c r="G117" s="738">
        <v>165231</v>
      </c>
      <c r="H117" s="568">
        <f t="shared" si="14"/>
        <v>235894</v>
      </c>
      <c r="I117" s="568">
        <f t="shared" si="14"/>
        <v>165282</v>
      </c>
    </row>
    <row r="118" spans="1:9" s="563" customFormat="1" ht="15.75">
      <c r="A118" s="737">
        <v>44440</v>
      </c>
      <c r="B118" s="738">
        <v>0</v>
      </c>
      <c r="C118" s="738">
        <v>0</v>
      </c>
      <c r="D118" s="738">
        <v>51</v>
      </c>
      <c r="E118" s="738">
        <v>51</v>
      </c>
      <c r="F118" s="738">
        <v>236326</v>
      </c>
      <c r="G118" s="738">
        <v>86477</v>
      </c>
      <c r="H118" s="568">
        <f t="shared" si="14"/>
        <v>236377</v>
      </c>
      <c r="I118" s="568">
        <f t="shared" si="14"/>
        <v>86528</v>
      </c>
    </row>
    <row r="119" spans="1:9" s="563" customFormat="1" ht="15.75">
      <c r="A119" s="737">
        <v>44470</v>
      </c>
      <c r="B119" s="738">
        <v>0</v>
      </c>
      <c r="C119" s="738">
        <v>0</v>
      </c>
      <c r="D119" s="738">
        <v>51</v>
      </c>
      <c r="E119" s="738">
        <v>51</v>
      </c>
      <c r="F119" s="738">
        <v>236326</v>
      </c>
      <c r="G119" s="738">
        <v>167206</v>
      </c>
      <c r="H119" s="568">
        <f t="shared" si="14"/>
        <v>236377</v>
      </c>
      <c r="I119" s="568">
        <f t="shared" si="14"/>
        <v>167257</v>
      </c>
    </row>
    <row r="120" spans="1:9" s="563" customFormat="1" ht="15.75">
      <c r="A120" s="737">
        <v>44501</v>
      </c>
      <c r="B120" s="738">
        <v>0</v>
      </c>
      <c r="C120" s="738">
        <v>0</v>
      </c>
      <c r="D120" s="738">
        <v>51</v>
      </c>
      <c r="E120" s="738">
        <v>51</v>
      </c>
      <c r="F120" s="738">
        <v>236818</v>
      </c>
      <c r="G120" s="738">
        <v>177336</v>
      </c>
      <c r="H120" s="568">
        <f t="shared" si="14"/>
        <v>236869</v>
      </c>
      <c r="I120" s="568">
        <f t="shared" si="14"/>
        <v>177387</v>
      </c>
    </row>
    <row r="121" spans="1:9" s="563" customFormat="1" ht="15.75">
      <c r="A121" s="737">
        <v>44531</v>
      </c>
      <c r="B121" s="738">
        <v>0</v>
      </c>
      <c r="C121" s="738">
        <v>0</v>
      </c>
      <c r="D121" s="738">
        <v>52</v>
      </c>
      <c r="E121" s="738">
        <v>52</v>
      </c>
      <c r="F121" s="738">
        <v>233490</v>
      </c>
      <c r="G121" s="738">
        <v>112944</v>
      </c>
      <c r="H121" s="568">
        <f t="shared" si="14"/>
        <v>233542</v>
      </c>
      <c r="I121" s="568">
        <f t="shared" si="14"/>
        <v>112996</v>
      </c>
    </row>
    <row r="122" spans="1:9" s="563" customFormat="1" ht="15.75">
      <c r="A122" s="737">
        <v>44562</v>
      </c>
      <c r="B122" s="738">
        <v>0</v>
      </c>
      <c r="C122" s="738">
        <v>0</v>
      </c>
      <c r="D122" s="738">
        <v>53</v>
      </c>
      <c r="E122" s="738">
        <v>53</v>
      </c>
      <c r="F122" s="738">
        <v>237787</v>
      </c>
      <c r="G122" s="738">
        <v>158091</v>
      </c>
      <c r="H122" s="568">
        <f t="shared" si="14"/>
        <v>237840</v>
      </c>
      <c r="I122" s="568">
        <f t="shared" si="14"/>
        <v>158144</v>
      </c>
    </row>
    <row r="123" spans="1:9" s="563" customFormat="1" ht="15.75">
      <c r="A123" s="737">
        <v>44593</v>
      </c>
      <c r="B123" s="738">
        <v>0</v>
      </c>
      <c r="C123" s="738">
        <v>0</v>
      </c>
      <c r="D123" s="738">
        <v>53</v>
      </c>
      <c r="E123" s="738">
        <v>53</v>
      </c>
      <c r="F123" s="738">
        <v>213057</v>
      </c>
      <c r="G123" s="738">
        <v>165782</v>
      </c>
      <c r="H123" s="568">
        <f t="shared" si="14"/>
        <v>213110</v>
      </c>
      <c r="I123" s="568">
        <f t="shared" si="14"/>
        <v>165835</v>
      </c>
    </row>
    <row r="124" spans="1:9" s="563" customFormat="1" ht="15.75">
      <c r="A124" s="737">
        <v>44621</v>
      </c>
      <c r="B124" s="738">
        <v>0</v>
      </c>
      <c r="C124" s="738">
        <v>0</v>
      </c>
      <c r="D124" s="738">
        <v>53</v>
      </c>
      <c r="E124" s="738">
        <v>53</v>
      </c>
      <c r="F124" s="738">
        <v>217319</v>
      </c>
      <c r="G124" s="738">
        <v>189924</v>
      </c>
      <c r="H124" s="568">
        <f t="shared" si="14"/>
        <v>217372</v>
      </c>
      <c r="I124" s="568">
        <f t="shared" si="14"/>
        <v>189977</v>
      </c>
    </row>
    <row r="125" spans="1:9" s="638" customFormat="1" ht="15.75">
      <c r="A125" s="568" t="s">
        <v>457</v>
      </c>
      <c r="B125" s="568">
        <f t="shared" ref="B125:I125" si="15">SUM(B113:B124)</f>
        <v>0</v>
      </c>
      <c r="C125" s="568">
        <f t="shared" si="15"/>
        <v>0</v>
      </c>
      <c r="D125" s="568">
        <f t="shared" si="15"/>
        <v>612</v>
      </c>
      <c r="E125" s="568">
        <f t="shared" si="15"/>
        <v>612</v>
      </c>
      <c r="F125" s="568">
        <f t="shared" si="15"/>
        <v>2782448</v>
      </c>
      <c r="G125" s="568">
        <f t="shared" si="15"/>
        <v>1846897</v>
      </c>
      <c r="H125" s="568">
        <f t="shared" si="15"/>
        <v>2783060</v>
      </c>
      <c r="I125" s="568">
        <f t="shared" si="15"/>
        <v>1847509</v>
      </c>
    </row>
    <row r="126" spans="1:9" s="563" customFormat="1" ht="15.75">
      <c r="A126" s="567"/>
      <c r="B126" s="567"/>
      <c r="C126" s="567"/>
      <c r="D126" s="567"/>
      <c r="E126" s="567"/>
      <c r="F126" s="567"/>
      <c r="G126" s="567"/>
      <c r="H126" s="568"/>
      <c r="I126" s="568"/>
    </row>
    <row r="127" spans="1:9" s="563" customFormat="1" ht="15.75">
      <c r="A127" s="681" t="s">
        <v>1523</v>
      </c>
      <c r="B127" s="680"/>
      <c r="C127" s="679"/>
      <c r="D127" s="566"/>
      <c r="E127" s="566"/>
      <c r="F127" s="566"/>
      <c r="G127" s="566"/>
      <c r="H127" s="564"/>
      <c r="I127" s="564"/>
    </row>
    <row r="128" spans="1:9" s="563" customFormat="1" ht="15.75">
      <c r="A128" s="737">
        <v>44287</v>
      </c>
      <c r="B128" s="738">
        <v>0</v>
      </c>
      <c r="C128" s="738">
        <v>0</v>
      </c>
      <c r="D128" s="738">
        <v>3</v>
      </c>
      <c r="E128" s="738">
        <v>3</v>
      </c>
      <c r="F128" s="738">
        <v>106648</v>
      </c>
      <c r="G128" s="738">
        <v>74459</v>
      </c>
      <c r="H128" s="568">
        <f t="shared" ref="H128:I139" si="16">+B128+D128+F128</f>
        <v>106651</v>
      </c>
      <c r="I128" s="568">
        <f t="shared" si="16"/>
        <v>74462</v>
      </c>
    </row>
    <row r="129" spans="1:9" s="563" customFormat="1" ht="15.75">
      <c r="A129" s="737">
        <v>44317</v>
      </c>
      <c r="B129" s="738">
        <v>0</v>
      </c>
      <c r="C129" s="738">
        <v>0</v>
      </c>
      <c r="D129" s="738">
        <v>3</v>
      </c>
      <c r="E129" s="738">
        <v>3</v>
      </c>
      <c r="F129" s="738">
        <v>106878</v>
      </c>
      <c r="G129" s="738">
        <v>56261</v>
      </c>
      <c r="H129" s="568">
        <f t="shared" si="16"/>
        <v>106881</v>
      </c>
      <c r="I129" s="568">
        <f t="shared" si="16"/>
        <v>56264</v>
      </c>
    </row>
    <row r="130" spans="1:9" s="563" customFormat="1" ht="15.75">
      <c r="A130" s="737">
        <v>44348</v>
      </c>
      <c r="B130" s="738">
        <v>0</v>
      </c>
      <c r="C130" s="738">
        <v>0</v>
      </c>
      <c r="D130" s="738">
        <v>3</v>
      </c>
      <c r="E130" s="738">
        <v>3</v>
      </c>
      <c r="F130" s="738">
        <v>106938</v>
      </c>
      <c r="G130" s="738">
        <v>69489</v>
      </c>
      <c r="H130" s="568">
        <f t="shared" si="16"/>
        <v>106941</v>
      </c>
      <c r="I130" s="568">
        <f t="shared" si="16"/>
        <v>69492</v>
      </c>
    </row>
    <row r="131" spans="1:9" s="563" customFormat="1" ht="15.75">
      <c r="A131" s="737">
        <v>44378</v>
      </c>
      <c r="B131" s="738">
        <v>0</v>
      </c>
      <c r="C131" s="738">
        <v>0</v>
      </c>
      <c r="D131" s="738">
        <v>3</v>
      </c>
      <c r="E131" s="738">
        <v>3</v>
      </c>
      <c r="F131" s="738">
        <v>109143</v>
      </c>
      <c r="G131" s="738">
        <v>72692</v>
      </c>
      <c r="H131" s="568">
        <f t="shared" si="16"/>
        <v>109146</v>
      </c>
      <c r="I131" s="568">
        <f t="shared" si="16"/>
        <v>72695</v>
      </c>
    </row>
    <row r="132" spans="1:9" s="563" customFormat="1" ht="15.75">
      <c r="A132" s="737">
        <v>44409</v>
      </c>
      <c r="B132" s="738">
        <v>0</v>
      </c>
      <c r="C132" s="738">
        <v>0</v>
      </c>
      <c r="D132" s="738">
        <v>3</v>
      </c>
      <c r="E132" s="738">
        <v>3</v>
      </c>
      <c r="F132" s="738">
        <v>110254</v>
      </c>
      <c r="G132" s="738">
        <v>71281</v>
      </c>
      <c r="H132" s="568">
        <f t="shared" si="16"/>
        <v>110257</v>
      </c>
      <c r="I132" s="568">
        <f t="shared" si="16"/>
        <v>71284</v>
      </c>
    </row>
    <row r="133" spans="1:9" s="563" customFormat="1" ht="15.75">
      <c r="A133" s="737">
        <v>44440</v>
      </c>
      <c r="B133" s="738">
        <v>0</v>
      </c>
      <c r="C133" s="738">
        <v>0</v>
      </c>
      <c r="D133" s="738">
        <v>3</v>
      </c>
      <c r="E133" s="738">
        <v>3</v>
      </c>
      <c r="F133" s="738">
        <v>110325</v>
      </c>
      <c r="G133" s="738">
        <v>7201</v>
      </c>
      <c r="H133" s="568">
        <f t="shared" si="16"/>
        <v>110328</v>
      </c>
      <c r="I133" s="568">
        <f t="shared" si="16"/>
        <v>7204</v>
      </c>
    </row>
    <row r="134" spans="1:9" s="563" customFormat="1" ht="15.75">
      <c r="A134" s="737">
        <v>44470</v>
      </c>
      <c r="B134" s="738">
        <v>0</v>
      </c>
      <c r="C134" s="738">
        <v>0</v>
      </c>
      <c r="D134" s="738">
        <v>3</v>
      </c>
      <c r="E134" s="738">
        <v>3</v>
      </c>
      <c r="F134" s="738">
        <v>110326</v>
      </c>
      <c r="G134" s="738">
        <v>58510</v>
      </c>
      <c r="H134" s="568">
        <f t="shared" si="16"/>
        <v>110329</v>
      </c>
      <c r="I134" s="568">
        <f t="shared" si="16"/>
        <v>58513</v>
      </c>
    </row>
    <row r="135" spans="1:9" s="563" customFormat="1" ht="15.75">
      <c r="A135" s="737">
        <v>44501</v>
      </c>
      <c r="B135" s="738">
        <v>0</v>
      </c>
      <c r="C135" s="738">
        <v>0</v>
      </c>
      <c r="D135" s="738">
        <v>3</v>
      </c>
      <c r="E135" s="738">
        <v>3</v>
      </c>
      <c r="F135" s="738">
        <v>110609</v>
      </c>
      <c r="G135" s="738">
        <v>67576</v>
      </c>
      <c r="H135" s="568">
        <f t="shared" si="16"/>
        <v>110612</v>
      </c>
      <c r="I135" s="568">
        <f t="shared" si="16"/>
        <v>67579</v>
      </c>
    </row>
    <row r="136" spans="1:9" s="563" customFormat="1" ht="15.75">
      <c r="A136" s="737">
        <v>44531</v>
      </c>
      <c r="B136" s="738">
        <v>0</v>
      </c>
      <c r="C136" s="738">
        <v>0</v>
      </c>
      <c r="D136" s="738">
        <v>3</v>
      </c>
      <c r="E136" s="738">
        <v>3</v>
      </c>
      <c r="F136" s="738">
        <v>105799</v>
      </c>
      <c r="G136" s="738">
        <v>56467</v>
      </c>
      <c r="H136" s="568">
        <f t="shared" si="16"/>
        <v>105802</v>
      </c>
      <c r="I136" s="568">
        <f t="shared" si="16"/>
        <v>56470</v>
      </c>
    </row>
    <row r="137" spans="1:9" s="563" customFormat="1" ht="15.75">
      <c r="A137" s="737">
        <v>44562</v>
      </c>
      <c r="B137" s="738">
        <v>0</v>
      </c>
      <c r="C137" s="738">
        <v>0</v>
      </c>
      <c r="D137" s="738">
        <v>3</v>
      </c>
      <c r="E137" s="738">
        <v>3</v>
      </c>
      <c r="F137" s="738">
        <v>110725</v>
      </c>
      <c r="G137" s="738">
        <v>62151</v>
      </c>
      <c r="H137" s="568">
        <f t="shared" si="16"/>
        <v>110728</v>
      </c>
      <c r="I137" s="568">
        <f t="shared" si="16"/>
        <v>62154</v>
      </c>
    </row>
    <row r="138" spans="1:9" s="563" customFormat="1" ht="15.75">
      <c r="A138" s="737">
        <v>44593</v>
      </c>
      <c r="B138" s="738">
        <v>0</v>
      </c>
      <c r="C138" s="738">
        <v>0</v>
      </c>
      <c r="D138" s="738">
        <v>3</v>
      </c>
      <c r="E138" s="738">
        <v>3</v>
      </c>
      <c r="F138" s="738">
        <v>100820</v>
      </c>
      <c r="G138" s="738">
        <v>67277</v>
      </c>
      <c r="H138" s="568">
        <f t="shared" si="16"/>
        <v>100823</v>
      </c>
      <c r="I138" s="568">
        <f t="shared" si="16"/>
        <v>67280</v>
      </c>
    </row>
    <row r="139" spans="1:9" s="563" customFormat="1" ht="15.75">
      <c r="A139" s="737">
        <v>44621</v>
      </c>
      <c r="B139" s="738">
        <v>0</v>
      </c>
      <c r="C139" s="738">
        <v>0</v>
      </c>
      <c r="D139" s="738">
        <v>4</v>
      </c>
      <c r="E139" s="738">
        <v>4</v>
      </c>
      <c r="F139" s="738">
        <v>103173</v>
      </c>
      <c r="G139" s="738">
        <v>87676</v>
      </c>
      <c r="H139" s="568">
        <f t="shared" si="16"/>
        <v>103177</v>
      </c>
      <c r="I139" s="568">
        <f t="shared" si="16"/>
        <v>87680</v>
      </c>
    </row>
    <row r="140" spans="1:9" s="638" customFormat="1" ht="15.75">
      <c r="A140" s="568" t="s">
        <v>457</v>
      </c>
      <c r="B140" s="568">
        <f t="shared" ref="B140:I140" si="17">SUM(B128:B139)</f>
        <v>0</v>
      </c>
      <c r="C140" s="568">
        <f t="shared" si="17"/>
        <v>0</v>
      </c>
      <c r="D140" s="568">
        <f t="shared" si="17"/>
        <v>37</v>
      </c>
      <c r="E140" s="568">
        <f t="shared" si="17"/>
        <v>37</v>
      </c>
      <c r="F140" s="568">
        <f t="shared" si="17"/>
        <v>1291638</v>
      </c>
      <c r="G140" s="568">
        <f t="shared" si="17"/>
        <v>751040</v>
      </c>
      <c r="H140" s="568">
        <f t="shared" si="17"/>
        <v>1291675</v>
      </c>
      <c r="I140" s="568">
        <f t="shared" si="17"/>
        <v>751077</v>
      </c>
    </row>
    <row r="141" spans="1:9" s="563" customFormat="1" ht="15.75">
      <c r="A141" s="567"/>
      <c r="B141" s="567"/>
      <c r="C141" s="567"/>
      <c r="D141" s="567"/>
      <c r="E141" s="567"/>
      <c r="F141" s="567"/>
      <c r="G141" s="567"/>
      <c r="H141" s="568"/>
      <c r="I141" s="568"/>
    </row>
    <row r="142" spans="1:9" s="563" customFormat="1" ht="15.75">
      <c r="A142" s="681" t="s">
        <v>1524</v>
      </c>
      <c r="B142" s="680"/>
      <c r="C142" s="679"/>
      <c r="D142" s="566"/>
      <c r="E142" s="566"/>
      <c r="F142" s="566"/>
      <c r="G142" s="566"/>
      <c r="H142" s="564"/>
      <c r="I142" s="564"/>
    </row>
    <row r="143" spans="1:9" s="563" customFormat="1" ht="15.75">
      <c r="A143" s="737">
        <v>44287</v>
      </c>
      <c r="B143" s="738">
        <v>0</v>
      </c>
      <c r="C143" s="738">
        <v>0</v>
      </c>
      <c r="D143" s="738">
        <v>24</v>
      </c>
      <c r="E143" s="738">
        <v>24</v>
      </c>
      <c r="F143" s="738">
        <v>203611</v>
      </c>
      <c r="G143" s="738">
        <v>72489</v>
      </c>
      <c r="H143" s="568">
        <f t="shared" ref="H143:I154" si="18">+B143+D143+F143</f>
        <v>203635</v>
      </c>
      <c r="I143" s="568">
        <f t="shared" si="18"/>
        <v>72513</v>
      </c>
    </row>
    <row r="144" spans="1:9" s="563" customFormat="1" ht="15.75">
      <c r="A144" s="737">
        <v>44317</v>
      </c>
      <c r="B144" s="738">
        <v>0</v>
      </c>
      <c r="C144" s="738">
        <v>0</v>
      </c>
      <c r="D144" s="738">
        <v>23</v>
      </c>
      <c r="E144" s="738">
        <v>23</v>
      </c>
      <c r="F144" s="738">
        <v>205249</v>
      </c>
      <c r="G144" s="738">
        <v>132193</v>
      </c>
      <c r="H144" s="568">
        <f t="shared" si="18"/>
        <v>205272</v>
      </c>
      <c r="I144" s="568">
        <f t="shared" si="18"/>
        <v>132216</v>
      </c>
    </row>
    <row r="145" spans="1:9" s="563" customFormat="1" ht="15.75">
      <c r="A145" s="737">
        <v>44348</v>
      </c>
      <c r="B145" s="738">
        <v>0</v>
      </c>
      <c r="C145" s="738">
        <v>0</v>
      </c>
      <c r="D145" s="738">
        <v>23</v>
      </c>
      <c r="E145" s="738">
        <v>23</v>
      </c>
      <c r="F145" s="738">
        <v>205526</v>
      </c>
      <c r="G145" s="738">
        <v>181635</v>
      </c>
      <c r="H145" s="568">
        <f t="shared" si="18"/>
        <v>205549</v>
      </c>
      <c r="I145" s="568">
        <f t="shared" si="18"/>
        <v>181658</v>
      </c>
    </row>
    <row r="146" spans="1:9" s="563" customFormat="1" ht="15.75">
      <c r="A146" s="737">
        <v>44378</v>
      </c>
      <c r="B146" s="738">
        <v>0</v>
      </c>
      <c r="C146" s="738">
        <v>0</v>
      </c>
      <c r="D146" s="738">
        <v>24</v>
      </c>
      <c r="E146" s="738">
        <v>24</v>
      </c>
      <c r="F146" s="738">
        <v>205760</v>
      </c>
      <c r="G146" s="738">
        <v>174394</v>
      </c>
      <c r="H146" s="568">
        <f t="shared" si="18"/>
        <v>205784</v>
      </c>
      <c r="I146" s="568">
        <f t="shared" si="18"/>
        <v>174418</v>
      </c>
    </row>
    <row r="147" spans="1:9" s="563" customFormat="1" ht="15.75">
      <c r="A147" s="737">
        <v>44409</v>
      </c>
      <c r="B147" s="738">
        <v>0</v>
      </c>
      <c r="C147" s="738">
        <v>0</v>
      </c>
      <c r="D147" s="738">
        <v>25</v>
      </c>
      <c r="E147" s="738">
        <v>25</v>
      </c>
      <c r="F147" s="738">
        <v>206392</v>
      </c>
      <c r="G147" s="738">
        <v>170164</v>
      </c>
      <c r="H147" s="568">
        <f t="shared" si="18"/>
        <v>206417</v>
      </c>
      <c r="I147" s="568">
        <f t="shared" si="18"/>
        <v>170189</v>
      </c>
    </row>
    <row r="148" spans="1:9" s="563" customFormat="1" ht="15.75">
      <c r="A148" s="737">
        <v>44440</v>
      </c>
      <c r="B148" s="738">
        <v>0</v>
      </c>
      <c r="C148" s="738">
        <v>0</v>
      </c>
      <c r="D148" s="738">
        <v>25</v>
      </c>
      <c r="E148" s="738">
        <v>25</v>
      </c>
      <c r="F148" s="738">
        <v>205926</v>
      </c>
      <c r="G148" s="738">
        <v>48567</v>
      </c>
      <c r="H148" s="568">
        <f t="shared" si="18"/>
        <v>205951</v>
      </c>
      <c r="I148" s="568">
        <f t="shared" si="18"/>
        <v>48592</v>
      </c>
    </row>
    <row r="149" spans="1:9" s="563" customFormat="1" ht="15.75">
      <c r="A149" s="737">
        <v>44470</v>
      </c>
      <c r="B149" s="738">
        <v>0</v>
      </c>
      <c r="C149" s="738">
        <v>0</v>
      </c>
      <c r="D149" s="738">
        <v>26</v>
      </c>
      <c r="E149" s="738">
        <v>26</v>
      </c>
      <c r="F149" s="738">
        <v>205926</v>
      </c>
      <c r="G149" s="738">
        <v>150766</v>
      </c>
      <c r="H149" s="568">
        <f t="shared" si="18"/>
        <v>205952</v>
      </c>
      <c r="I149" s="568">
        <f t="shared" si="18"/>
        <v>150792</v>
      </c>
    </row>
    <row r="150" spans="1:9" s="563" customFormat="1" ht="15.75">
      <c r="A150" s="737">
        <v>44501</v>
      </c>
      <c r="B150" s="738">
        <v>0</v>
      </c>
      <c r="C150" s="738">
        <v>0</v>
      </c>
      <c r="D150" s="738">
        <v>26</v>
      </c>
      <c r="E150" s="738">
        <v>26</v>
      </c>
      <c r="F150" s="738">
        <v>206293</v>
      </c>
      <c r="G150" s="738">
        <v>150534</v>
      </c>
      <c r="H150" s="568">
        <f t="shared" si="18"/>
        <v>206319</v>
      </c>
      <c r="I150" s="568">
        <f t="shared" si="18"/>
        <v>150560</v>
      </c>
    </row>
    <row r="151" spans="1:9" s="563" customFormat="1" ht="15.75">
      <c r="A151" s="737">
        <v>44531</v>
      </c>
      <c r="B151" s="738">
        <v>0</v>
      </c>
      <c r="C151" s="738">
        <v>0</v>
      </c>
      <c r="D151" s="738">
        <v>26</v>
      </c>
      <c r="E151" s="738">
        <v>26</v>
      </c>
      <c r="F151" s="738">
        <v>205160</v>
      </c>
      <c r="G151" s="738">
        <v>113652</v>
      </c>
      <c r="H151" s="568">
        <f t="shared" si="18"/>
        <v>205186</v>
      </c>
      <c r="I151" s="568">
        <f t="shared" si="18"/>
        <v>113678</v>
      </c>
    </row>
    <row r="152" spans="1:9" s="563" customFormat="1" ht="15.75">
      <c r="A152" s="737">
        <v>44562</v>
      </c>
      <c r="B152" s="738">
        <v>0</v>
      </c>
      <c r="C152" s="738">
        <v>0</v>
      </c>
      <c r="D152" s="738">
        <v>27</v>
      </c>
      <c r="E152" s="738">
        <v>27</v>
      </c>
      <c r="F152" s="738">
        <v>208216</v>
      </c>
      <c r="G152" s="738">
        <v>84121</v>
      </c>
      <c r="H152" s="568">
        <f t="shared" si="18"/>
        <v>208243</v>
      </c>
      <c r="I152" s="568">
        <f t="shared" si="18"/>
        <v>84148</v>
      </c>
    </row>
    <row r="153" spans="1:9" s="563" customFormat="1" ht="15.75">
      <c r="A153" s="737">
        <v>44593</v>
      </c>
      <c r="B153" s="738">
        <v>0</v>
      </c>
      <c r="C153" s="738">
        <v>0</v>
      </c>
      <c r="D153" s="738">
        <v>27</v>
      </c>
      <c r="E153" s="738">
        <v>27</v>
      </c>
      <c r="F153" s="738">
        <v>198923</v>
      </c>
      <c r="G153" s="738">
        <v>125366</v>
      </c>
      <c r="H153" s="568">
        <f t="shared" si="18"/>
        <v>198950</v>
      </c>
      <c r="I153" s="568">
        <f t="shared" si="18"/>
        <v>125393</v>
      </c>
    </row>
    <row r="154" spans="1:9" s="563" customFormat="1" ht="15.75">
      <c r="A154" s="737">
        <v>44621</v>
      </c>
      <c r="B154" s="738">
        <v>0</v>
      </c>
      <c r="C154" s="738">
        <v>0</v>
      </c>
      <c r="D154" s="738">
        <v>27</v>
      </c>
      <c r="E154" s="738">
        <v>27</v>
      </c>
      <c r="F154" s="738">
        <v>201784</v>
      </c>
      <c r="G154" s="738">
        <v>155142</v>
      </c>
      <c r="H154" s="568">
        <f t="shared" si="18"/>
        <v>201811</v>
      </c>
      <c r="I154" s="568">
        <f t="shared" si="18"/>
        <v>155169</v>
      </c>
    </row>
    <row r="155" spans="1:9" s="638" customFormat="1" ht="15.75">
      <c r="A155" s="568" t="s">
        <v>457</v>
      </c>
      <c r="B155" s="568">
        <f t="shared" ref="B155:I155" si="19">SUM(B143:B154)</f>
        <v>0</v>
      </c>
      <c r="C155" s="568">
        <f t="shared" si="19"/>
        <v>0</v>
      </c>
      <c r="D155" s="568">
        <f t="shared" si="19"/>
        <v>303</v>
      </c>
      <c r="E155" s="568">
        <f t="shared" si="19"/>
        <v>303</v>
      </c>
      <c r="F155" s="568">
        <f t="shared" si="19"/>
        <v>2458766</v>
      </c>
      <c r="G155" s="568">
        <f t="shared" si="19"/>
        <v>1559023</v>
      </c>
      <c r="H155" s="568">
        <f t="shared" si="19"/>
        <v>2459069</v>
      </c>
      <c r="I155" s="568">
        <f t="shared" si="19"/>
        <v>1559326</v>
      </c>
    </row>
    <row r="156" spans="1:9" s="563" customFormat="1" ht="15.75">
      <c r="A156" s="567"/>
      <c r="B156" s="567"/>
      <c r="C156" s="567"/>
      <c r="D156" s="567"/>
      <c r="E156" s="567"/>
      <c r="F156" s="567"/>
      <c r="G156" s="567"/>
      <c r="H156" s="568"/>
      <c r="I156" s="568"/>
    </row>
    <row r="157" spans="1:9" s="563" customFormat="1" ht="15.75">
      <c r="A157" s="681" t="s">
        <v>1525</v>
      </c>
      <c r="B157" s="680"/>
      <c r="C157" s="679"/>
      <c r="D157" s="566"/>
      <c r="E157" s="566"/>
      <c r="F157" s="566"/>
      <c r="G157" s="566"/>
      <c r="H157" s="564"/>
      <c r="I157" s="564"/>
    </row>
    <row r="158" spans="1:9" s="563" customFormat="1" ht="15.75">
      <c r="A158" s="737">
        <v>44287</v>
      </c>
      <c r="B158" s="738">
        <v>13</v>
      </c>
      <c r="C158" s="738">
        <v>13</v>
      </c>
      <c r="D158" s="738">
        <v>58</v>
      </c>
      <c r="E158" s="738">
        <v>58</v>
      </c>
      <c r="F158" s="738">
        <v>99748</v>
      </c>
      <c r="G158" s="738">
        <v>63350</v>
      </c>
      <c r="H158" s="568">
        <f t="shared" ref="H158:I169" si="20">+B158+D158+F158</f>
        <v>99819</v>
      </c>
      <c r="I158" s="568">
        <f t="shared" si="20"/>
        <v>63421</v>
      </c>
    </row>
    <row r="159" spans="1:9" s="563" customFormat="1" ht="15.75">
      <c r="A159" s="737">
        <v>44317</v>
      </c>
      <c r="B159" s="738">
        <v>13</v>
      </c>
      <c r="C159" s="738">
        <v>13</v>
      </c>
      <c r="D159" s="738">
        <v>59</v>
      </c>
      <c r="E159" s="738">
        <v>59</v>
      </c>
      <c r="F159" s="738">
        <v>99675</v>
      </c>
      <c r="G159" s="738">
        <v>65508</v>
      </c>
      <c r="H159" s="568">
        <f t="shared" si="20"/>
        <v>99747</v>
      </c>
      <c r="I159" s="568">
        <f t="shared" si="20"/>
        <v>65580</v>
      </c>
    </row>
    <row r="160" spans="1:9" s="563" customFormat="1" ht="15.75">
      <c r="A160" s="737">
        <v>44348</v>
      </c>
      <c r="B160" s="738">
        <v>13</v>
      </c>
      <c r="C160" s="738">
        <v>13</v>
      </c>
      <c r="D160" s="738">
        <v>59</v>
      </c>
      <c r="E160" s="738">
        <v>59</v>
      </c>
      <c r="F160" s="738">
        <v>100208</v>
      </c>
      <c r="G160" s="738">
        <v>83421</v>
      </c>
      <c r="H160" s="568">
        <f t="shared" si="20"/>
        <v>100280</v>
      </c>
      <c r="I160" s="568">
        <f t="shared" si="20"/>
        <v>83493</v>
      </c>
    </row>
    <row r="161" spans="1:9" s="563" customFormat="1" ht="15.75">
      <c r="A161" s="737">
        <v>44378</v>
      </c>
      <c r="B161" s="738">
        <v>13</v>
      </c>
      <c r="C161" s="738">
        <v>13</v>
      </c>
      <c r="D161" s="738">
        <v>59</v>
      </c>
      <c r="E161" s="738">
        <v>59</v>
      </c>
      <c r="F161" s="738">
        <v>100203</v>
      </c>
      <c r="G161" s="738">
        <v>79903</v>
      </c>
      <c r="H161" s="568">
        <f t="shared" si="20"/>
        <v>100275</v>
      </c>
      <c r="I161" s="568">
        <f t="shared" si="20"/>
        <v>79975</v>
      </c>
    </row>
    <row r="162" spans="1:9" s="563" customFormat="1" ht="15.75">
      <c r="A162" s="737">
        <v>44409</v>
      </c>
      <c r="B162" s="738">
        <v>13</v>
      </c>
      <c r="C162" s="738">
        <v>13</v>
      </c>
      <c r="D162" s="738">
        <v>59</v>
      </c>
      <c r="E162" s="738">
        <v>59</v>
      </c>
      <c r="F162" s="738">
        <v>100339</v>
      </c>
      <c r="G162" s="738">
        <v>74428</v>
      </c>
      <c r="H162" s="568">
        <f t="shared" si="20"/>
        <v>100411</v>
      </c>
      <c r="I162" s="568">
        <f t="shared" si="20"/>
        <v>74500</v>
      </c>
    </row>
    <row r="163" spans="1:9" s="563" customFormat="1" ht="15.75">
      <c r="A163" s="737">
        <v>44440</v>
      </c>
      <c r="B163" s="738">
        <v>13</v>
      </c>
      <c r="C163" s="738">
        <v>13</v>
      </c>
      <c r="D163" s="738">
        <v>59</v>
      </c>
      <c r="E163" s="738">
        <v>59</v>
      </c>
      <c r="F163" s="738">
        <v>100572</v>
      </c>
      <c r="G163" s="738">
        <v>65379</v>
      </c>
      <c r="H163" s="568">
        <f t="shared" si="20"/>
        <v>100644</v>
      </c>
      <c r="I163" s="568">
        <f t="shared" si="20"/>
        <v>65451</v>
      </c>
    </row>
    <row r="164" spans="1:9" s="563" customFormat="1" ht="15.75">
      <c r="A164" s="737">
        <v>44470</v>
      </c>
      <c r="B164" s="738">
        <v>13</v>
      </c>
      <c r="C164" s="738">
        <v>13</v>
      </c>
      <c r="D164" s="738">
        <v>59</v>
      </c>
      <c r="E164" s="738">
        <v>59</v>
      </c>
      <c r="F164" s="738">
        <v>100572</v>
      </c>
      <c r="G164" s="738">
        <v>65427</v>
      </c>
      <c r="H164" s="568">
        <f t="shared" si="20"/>
        <v>100644</v>
      </c>
      <c r="I164" s="568">
        <f t="shared" si="20"/>
        <v>65499</v>
      </c>
    </row>
    <row r="165" spans="1:9" s="563" customFormat="1" ht="15.75">
      <c r="A165" s="737">
        <v>44501</v>
      </c>
      <c r="B165" s="738">
        <v>12</v>
      </c>
      <c r="C165" s="738">
        <v>12</v>
      </c>
      <c r="D165" s="738">
        <v>58</v>
      </c>
      <c r="E165" s="738">
        <v>58</v>
      </c>
      <c r="F165" s="738">
        <v>101039</v>
      </c>
      <c r="G165" s="738">
        <v>83153</v>
      </c>
      <c r="H165" s="568">
        <f t="shared" si="20"/>
        <v>101109</v>
      </c>
      <c r="I165" s="568">
        <f t="shared" si="20"/>
        <v>83223</v>
      </c>
    </row>
    <row r="166" spans="1:9" s="563" customFormat="1" ht="15.75">
      <c r="A166" s="737">
        <v>44531</v>
      </c>
      <c r="B166" s="738">
        <v>13</v>
      </c>
      <c r="C166" s="738">
        <v>13</v>
      </c>
      <c r="D166" s="738">
        <v>58</v>
      </c>
      <c r="E166" s="738">
        <v>58</v>
      </c>
      <c r="F166" s="738">
        <v>101603</v>
      </c>
      <c r="G166" s="738">
        <v>87159</v>
      </c>
      <c r="H166" s="568">
        <f t="shared" si="20"/>
        <v>101674</v>
      </c>
      <c r="I166" s="568">
        <f t="shared" si="20"/>
        <v>87230</v>
      </c>
    </row>
    <row r="167" spans="1:9" s="563" customFormat="1" ht="15.75">
      <c r="A167" s="737">
        <v>44562</v>
      </c>
      <c r="B167" s="738">
        <v>13</v>
      </c>
      <c r="C167" s="738">
        <v>13</v>
      </c>
      <c r="D167" s="738">
        <v>58</v>
      </c>
      <c r="E167" s="738">
        <v>58</v>
      </c>
      <c r="F167" s="738">
        <v>102339</v>
      </c>
      <c r="G167" s="738">
        <v>86071</v>
      </c>
      <c r="H167" s="568">
        <f t="shared" si="20"/>
        <v>102410</v>
      </c>
      <c r="I167" s="568">
        <f t="shared" si="20"/>
        <v>86142</v>
      </c>
    </row>
    <row r="168" spans="1:9" s="563" customFormat="1" ht="15.75">
      <c r="A168" s="737">
        <v>44593</v>
      </c>
      <c r="B168" s="738">
        <v>13</v>
      </c>
      <c r="C168" s="738">
        <v>13</v>
      </c>
      <c r="D168" s="738">
        <v>59</v>
      </c>
      <c r="E168" s="738">
        <v>59</v>
      </c>
      <c r="F168" s="738">
        <v>93217</v>
      </c>
      <c r="G168" s="738">
        <v>78041</v>
      </c>
      <c r="H168" s="568">
        <f t="shared" si="20"/>
        <v>93289</v>
      </c>
      <c r="I168" s="568">
        <f t="shared" si="20"/>
        <v>78113</v>
      </c>
    </row>
    <row r="169" spans="1:9" s="563" customFormat="1" ht="15.75">
      <c r="A169" s="737">
        <v>44621</v>
      </c>
      <c r="B169" s="738">
        <v>13</v>
      </c>
      <c r="C169" s="738">
        <v>13</v>
      </c>
      <c r="D169" s="738">
        <v>58</v>
      </c>
      <c r="E169" s="738">
        <v>58</v>
      </c>
      <c r="F169" s="738">
        <v>94351</v>
      </c>
      <c r="G169" s="738">
        <v>86043</v>
      </c>
      <c r="H169" s="568">
        <f t="shared" si="20"/>
        <v>94422</v>
      </c>
      <c r="I169" s="568">
        <f t="shared" si="20"/>
        <v>86114</v>
      </c>
    </row>
    <row r="170" spans="1:9" s="638" customFormat="1" ht="15.75">
      <c r="A170" s="568" t="s">
        <v>457</v>
      </c>
      <c r="B170" s="568">
        <f t="shared" ref="B170:I170" si="21">SUM(B158:B169)</f>
        <v>155</v>
      </c>
      <c r="C170" s="568">
        <f t="shared" si="21"/>
        <v>155</v>
      </c>
      <c r="D170" s="568">
        <f t="shared" si="21"/>
        <v>703</v>
      </c>
      <c r="E170" s="568">
        <f t="shared" si="21"/>
        <v>703</v>
      </c>
      <c r="F170" s="568">
        <f t="shared" si="21"/>
        <v>1193866</v>
      </c>
      <c r="G170" s="568">
        <f t="shared" si="21"/>
        <v>917883</v>
      </c>
      <c r="H170" s="568">
        <f t="shared" si="21"/>
        <v>1194724</v>
      </c>
      <c r="I170" s="568">
        <f t="shared" si="21"/>
        <v>918741</v>
      </c>
    </row>
    <row r="171" spans="1:9" s="563" customFormat="1" ht="15.75">
      <c r="A171" s="567"/>
      <c r="B171" s="567"/>
      <c r="C171" s="567"/>
      <c r="D171" s="567"/>
      <c r="E171" s="567"/>
      <c r="F171" s="567"/>
      <c r="G171" s="567"/>
      <c r="H171" s="568"/>
      <c r="I171" s="568"/>
    </row>
    <row r="172" spans="1:9" s="563" customFormat="1" ht="15.75">
      <c r="A172" s="681" t="s">
        <v>1526</v>
      </c>
      <c r="B172" s="680"/>
      <c r="C172" s="679"/>
      <c r="D172" s="566"/>
      <c r="E172" s="566"/>
      <c r="F172" s="566"/>
      <c r="G172" s="566"/>
      <c r="H172" s="564"/>
      <c r="I172" s="564"/>
    </row>
    <row r="173" spans="1:9" s="563" customFormat="1" ht="15.75">
      <c r="A173" s="737">
        <v>44287</v>
      </c>
      <c r="B173" s="738">
        <v>0</v>
      </c>
      <c r="C173" s="738">
        <v>0</v>
      </c>
      <c r="D173" s="738">
        <v>1</v>
      </c>
      <c r="E173" s="738">
        <v>1</v>
      </c>
      <c r="F173" s="738">
        <v>100715</v>
      </c>
      <c r="G173" s="738">
        <v>87087</v>
      </c>
      <c r="H173" s="568">
        <f t="shared" ref="H173:I184" si="22">+B173+D173+F173</f>
        <v>100716</v>
      </c>
      <c r="I173" s="568">
        <f t="shared" si="22"/>
        <v>87088</v>
      </c>
    </row>
    <row r="174" spans="1:9" s="563" customFormat="1" ht="15.75">
      <c r="A174" s="737">
        <v>44317</v>
      </c>
      <c r="B174" s="738">
        <v>0</v>
      </c>
      <c r="C174" s="738">
        <v>0</v>
      </c>
      <c r="D174" s="738">
        <v>1</v>
      </c>
      <c r="E174" s="738">
        <v>1</v>
      </c>
      <c r="F174" s="738">
        <v>100917</v>
      </c>
      <c r="G174" s="738">
        <v>70719</v>
      </c>
      <c r="H174" s="568">
        <f t="shared" si="22"/>
        <v>100918</v>
      </c>
      <c r="I174" s="568">
        <f t="shared" si="22"/>
        <v>70720</v>
      </c>
    </row>
    <row r="175" spans="1:9" s="563" customFormat="1" ht="15.75">
      <c r="A175" s="737">
        <v>44348</v>
      </c>
      <c r="B175" s="738">
        <v>0</v>
      </c>
      <c r="C175" s="738">
        <v>0</v>
      </c>
      <c r="D175" s="738">
        <v>1</v>
      </c>
      <c r="E175" s="738">
        <v>1</v>
      </c>
      <c r="F175" s="738">
        <v>101259</v>
      </c>
      <c r="G175" s="738">
        <v>88699</v>
      </c>
      <c r="H175" s="568">
        <f t="shared" si="22"/>
        <v>101260</v>
      </c>
      <c r="I175" s="568">
        <f t="shared" si="22"/>
        <v>88700</v>
      </c>
    </row>
    <row r="176" spans="1:9" s="563" customFormat="1" ht="15.75">
      <c r="A176" s="737">
        <v>44378</v>
      </c>
      <c r="B176" s="738">
        <v>0</v>
      </c>
      <c r="C176" s="738">
        <v>0</v>
      </c>
      <c r="D176" s="738">
        <v>2</v>
      </c>
      <c r="E176" s="738">
        <v>2</v>
      </c>
      <c r="F176" s="738">
        <v>101630</v>
      </c>
      <c r="G176" s="738">
        <v>89163</v>
      </c>
      <c r="H176" s="568">
        <f t="shared" si="22"/>
        <v>101632</v>
      </c>
      <c r="I176" s="568">
        <f t="shared" si="22"/>
        <v>89165</v>
      </c>
    </row>
    <row r="177" spans="1:9" s="563" customFormat="1" ht="15.75">
      <c r="A177" s="737">
        <v>44409</v>
      </c>
      <c r="B177" s="738">
        <v>0</v>
      </c>
      <c r="C177" s="738">
        <v>0</v>
      </c>
      <c r="D177" s="738">
        <v>2</v>
      </c>
      <c r="E177" s="738">
        <v>2</v>
      </c>
      <c r="F177" s="738">
        <v>101775</v>
      </c>
      <c r="G177" s="738">
        <v>89478</v>
      </c>
      <c r="H177" s="568">
        <f t="shared" si="22"/>
        <v>101777</v>
      </c>
      <c r="I177" s="568">
        <f t="shared" si="22"/>
        <v>89480</v>
      </c>
    </row>
    <row r="178" spans="1:9" s="563" customFormat="1" ht="15.75">
      <c r="A178" s="737">
        <v>44440</v>
      </c>
      <c r="B178" s="738">
        <v>0</v>
      </c>
      <c r="C178" s="738">
        <v>0</v>
      </c>
      <c r="D178" s="738">
        <v>2</v>
      </c>
      <c r="E178" s="738">
        <v>2</v>
      </c>
      <c r="F178" s="738">
        <v>101936</v>
      </c>
      <c r="G178" s="738">
        <v>86066</v>
      </c>
      <c r="H178" s="568">
        <f t="shared" si="22"/>
        <v>101938</v>
      </c>
      <c r="I178" s="568">
        <f t="shared" si="22"/>
        <v>86068</v>
      </c>
    </row>
    <row r="179" spans="1:9" s="563" customFormat="1" ht="15.75">
      <c r="A179" s="737">
        <v>44470</v>
      </c>
      <c r="B179" s="738">
        <v>0</v>
      </c>
      <c r="C179" s="738">
        <v>0</v>
      </c>
      <c r="D179" s="738">
        <v>2</v>
      </c>
      <c r="E179" s="738">
        <v>2</v>
      </c>
      <c r="F179" s="738">
        <v>101936</v>
      </c>
      <c r="G179" s="738">
        <v>79641</v>
      </c>
      <c r="H179" s="568">
        <f t="shared" si="22"/>
        <v>101938</v>
      </c>
      <c r="I179" s="568">
        <f t="shared" si="22"/>
        <v>79643</v>
      </c>
    </row>
    <row r="180" spans="1:9" s="563" customFormat="1" ht="15.75">
      <c r="A180" s="737">
        <v>44501</v>
      </c>
      <c r="B180" s="738">
        <v>0</v>
      </c>
      <c r="C180" s="738">
        <v>0</v>
      </c>
      <c r="D180" s="738">
        <v>2</v>
      </c>
      <c r="E180" s="738">
        <v>2</v>
      </c>
      <c r="F180" s="738">
        <v>102258</v>
      </c>
      <c r="G180" s="738">
        <v>87371</v>
      </c>
      <c r="H180" s="568">
        <f t="shared" si="22"/>
        <v>102260</v>
      </c>
      <c r="I180" s="568">
        <f t="shared" si="22"/>
        <v>87373</v>
      </c>
    </row>
    <row r="181" spans="1:9" s="563" customFormat="1" ht="15.75">
      <c r="A181" s="737">
        <v>44531</v>
      </c>
      <c r="B181" s="738">
        <v>0</v>
      </c>
      <c r="C181" s="738">
        <v>0</v>
      </c>
      <c r="D181" s="738">
        <v>2</v>
      </c>
      <c r="E181" s="738">
        <v>2</v>
      </c>
      <c r="F181" s="738">
        <v>102690</v>
      </c>
      <c r="G181" s="738">
        <v>88519</v>
      </c>
      <c r="H181" s="568">
        <f t="shared" si="22"/>
        <v>102692</v>
      </c>
      <c r="I181" s="568">
        <f t="shared" si="22"/>
        <v>88521</v>
      </c>
    </row>
    <row r="182" spans="1:9" s="563" customFormat="1" ht="15.75">
      <c r="A182" s="737">
        <v>44562</v>
      </c>
      <c r="B182" s="738">
        <v>0</v>
      </c>
      <c r="C182" s="738">
        <v>0</v>
      </c>
      <c r="D182" s="738">
        <v>2</v>
      </c>
      <c r="E182" s="738">
        <v>2</v>
      </c>
      <c r="F182" s="738">
        <v>102832</v>
      </c>
      <c r="G182" s="738">
        <v>96157</v>
      </c>
      <c r="H182" s="568">
        <f t="shared" si="22"/>
        <v>102834</v>
      </c>
      <c r="I182" s="568">
        <f t="shared" si="22"/>
        <v>96159</v>
      </c>
    </row>
    <row r="183" spans="1:9" s="563" customFormat="1" ht="15.75">
      <c r="A183" s="737">
        <v>44593</v>
      </c>
      <c r="B183" s="738">
        <v>0</v>
      </c>
      <c r="C183" s="738">
        <v>0</v>
      </c>
      <c r="D183" s="738">
        <v>2</v>
      </c>
      <c r="E183" s="738">
        <v>2</v>
      </c>
      <c r="F183" s="738">
        <v>96207</v>
      </c>
      <c r="G183" s="738">
        <v>90590</v>
      </c>
      <c r="H183" s="568">
        <f t="shared" si="22"/>
        <v>96209</v>
      </c>
      <c r="I183" s="568">
        <f t="shared" si="22"/>
        <v>90592</v>
      </c>
    </row>
    <row r="184" spans="1:9" s="563" customFormat="1" ht="15.75">
      <c r="A184" s="737">
        <v>44621</v>
      </c>
      <c r="B184" s="738">
        <v>0</v>
      </c>
      <c r="C184" s="738">
        <v>0</v>
      </c>
      <c r="D184" s="738">
        <v>2</v>
      </c>
      <c r="E184" s="738">
        <v>2</v>
      </c>
      <c r="F184" s="738">
        <v>97144</v>
      </c>
      <c r="G184" s="738">
        <v>97031</v>
      </c>
      <c r="H184" s="568">
        <f t="shared" si="22"/>
        <v>97146</v>
      </c>
      <c r="I184" s="568">
        <f t="shared" si="22"/>
        <v>97033</v>
      </c>
    </row>
    <row r="185" spans="1:9" s="638" customFormat="1" ht="15.75">
      <c r="A185" s="568" t="s">
        <v>457</v>
      </c>
      <c r="B185" s="568">
        <f t="shared" ref="B185:I185" si="23">SUM(B173:B184)</f>
        <v>0</v>
      </c>
      <c r="C185" s="568">
        <f t="shared" si="23"/>
        <v>0</v>
      </c>
      <c r="D185" s="568">
        <f t="shared" si="23"/>
        <v>21</v>
      </c>
      <c r="E185" s="568">
        <f t="shared" si="23"/>
        <v>21</v>
      </c>
      <c r="F185" s="568">
        <f t="shared" si="23"/>
        <v>1211299</v>
      </c>
      <c r="G185" s="568">
        <f t="shared" si="23"/>
        <v>1050521</v>
      </c>
      <c r="H185" s="568">
        <f t="shared" si="23"/>
        <v>1211320</v>
      </c>
      <c r="I185" s="568">
        <f t="shared" si="23"/>
        <v>1050542</v>
      </c>
    </row>
    <row r="186" spans="1:9" s="563" customFormat="1" ht="15.75">
      <c r="A186" s="567"/>
      <c r="B186" s="567"/>
      <c r="C186" s="567"/>
      <c r="D186" s="567"/>
      <c r="E186" s="567"/>
      <c r="F186" s="567"/>
      <c r="G186" s="567"/>
      <c r="H186" s="568"/>
      <c r="I186" s="568"/>
    </row>
    <row r="187" spans="1:9" s="563" customFormat="1" ht="15.75">
      <c r="A187" s="681" t="s">
        <v>1527</v>
      </c>
      <c r="B187" s="680"/>
      <c r="C187" s="679"/>
      <c r="D187" s="566"/>
      <c r="E187" s="566"/>
      <c r="F187" s="566"/>
      <c r="G187" s="566"/>
      <c r="H187" s="564"/>
      <c r="I187" s="564"/>
    </row>
    <row r="188" spans="1:9" s="563" customFormat="1" ht="15.75">
      <c r="A188" s="737">
        <v>44287</v>
      </c>
      <c r="B188" s="738">
        <v>1</v>
      </c>
      <c r="C188" s="738">
        <v>1</v>
      </c>
      <c r="D188" s="738">
        <v>30</v>
      </c>
      <c r="E188" s="738">
        <v>30</v>
      </c>
      <c r="F188" s="738">
        <v>117429</v>
      </c>
      <c r="G188" s="738">
        <v>97090</v>
      </c>
      <c r="H188" s="568">
        <f t="shared" ref="H188:I199" si="24">+B188+D188+F188</f>
        <v>117460</v>
      </c>
      <c r="I188" s="568">
        <f t="shared" si="24"/>
        <v>97121</v>
      </c>
    </row>
    <row r="189" spans="1:9" s="563" customFormat="1" ht="15.75">
      <c r="A189" s="737">
        <v>44317</v>
      </c>
      <c r="B189" s="738">
        <v>1</v>
      </c>
      <c r="C189" s="738">
        <v>1</v>
      </c>
      <c r="D189" s="738">
        <v>31</v>
      </c>
      <c r="E189" s="738">
        <v>31</v>
      </c>
      <c r="F189" s="738">
        <v>117411</v>
      </c>
      <c r="G189" s="738">
        <v>69130</v>
      </c>
      <c r="H189" s="568">
        <f t="shared" si="24"/>
        <v>117443</v>
      </c>
      <c r="I189" s="568">
        <f t="shared" si="24"/>
        <v>69162</v>
      </c>
    </row>
    <row r="190" spans="1:9" s="563" customFormat="1" ht="15.75">
      <c r="A190" s="737">
        <v>44348</v>
      </c>
      <c r="B190" s="738">
        <v>1</v>
      </c>
      <c r="C190" s="738">
        <v>1</v>
      </c>
      <c r="D190" s="738">
        <v>31</v>
      </c>
      <c r="E190" s="738">
        <v>31</v>
      </c>
      <c r="F190" s="738">
        <v>117883</v>
      </c>
      <c r="G190" s="738">
        <v>97423</v>
      </c>
      <c r="H190" s="568">
        <f t="shared" si="24"/>
        <v>117915</v>
      </c>
      <c r="I190" s="568">
        <f t="shared" si="24"/>
        <v>97455</v>
      </c>
    </row>
    <row r="191" spans="1:9" s="563" customFormat="1" ht="15.75">
      <c r="A191" s="737">
        <v>44378</v>
      </c>
      <c r="B191" s="738">
        <v>1</v>
      </c>
      <c r="C191" s="738">
        <v>1</v>
      </c>
      <c r="D191" s="738">
        <v>31</v>
      </c>
      <c r="E191" s="738">
        <v>31</v>
      </c>
      <c r="F191" s="738">
        <v>118633</v>
      </c>
      <c r="G191" s="738">
        <v>102259</v>
      </c>
      <c r="H191" s="568">
        <f t="shared" si="24"/>
        <v>118665</v>
      </c>
      <c r="I191" s="568">
        <f t="shared" si="24"/>
        <v>102291</v>
      </c>
    </row>
    <row r="192" spans="1:9" s="563" customFormat="1" ht="15.75">
      <c r="A192" s="737">
        <v>44409</v>
      </c>
      <c r="B192" s="738">
        <v>1</v>
      </c>
      <c r="C192" s="738">
        <v>1</v>
      </c>
      <c r="D192" s="738">
        <v>33</v>
      </c>
      <c r="E192" s="738">
        <v>33</v>
      </c>
      <c r="F192" s="738">
        <v>118855</v>
      </c>
      <c r="G192" s="738">
        <v>101619</v>
      </c>
      <c r="H192" s="568">
        <f t="shared" si="24"/>
        <v>118889</v>
      </c>
      <c r="I192" s="568">
        <f t="shared" si="24"/>
        <v>101653</v>
      </c>
    </row>
    <row r="193" spans="1:9" s="563" customFormat="1" ht="15.75">
      <c r="A193" s="737">
        <v>44440</v>
      </c>
      <c r="B193" s="738">
        <v>1</v>
      </c>
      <c r="C193" s="738">
        <v>1</v>
      </c>
      <c r="D193" s="738">
        <v>33</v>
      </c>
      <c r="E193" s="738">
        <v>33</v>
      </c>
      <c r="F193" s="738">
        <v>118869</v>
      </c>
      <c r="G193" s="738">
        <v>91904</v>
      </c>
      <c r="H193" s="568">
        <f t="shared" si="24"/>
        <v>118903</v>
      </c>
      <c r="I193" s="568">
        <f t="shared" si="24"/>
        <v>91938</v>
      </c>
    </row>
    <row r="194" spans="1:9" s="563" customFormat="1" ht="15.75">
      <c r="A194" s="737">
        <v>44470</v>
      </c>
      <c r="B194" s="738">
        <v>1</v>
      </c>
      <c r="C194" s="738">
        <v>1</v>
      </c>
      <c r="D194" s="738">
        <v>33</v>
      </c>
      <c r="E194" s="738">
        <v>33</v>
      </c>
      <c r="F194" s="738">
        <v>118869</v>
      </c>
      <c r="G194" s="738">
        <v>66799</v>
      </c>
      <c r="H194" s="568">
        <f t="shared" si="24"/>
        <v>118903</v>
      </c>
      <c r="I194" s="568">
        <f t="shared" si="24"/>
        <v>66833</v>
      </c>
    </row>
    <row r="195" spans="1:9" s="563" customFormat="1" ht="15.75">
      <c r="A195" s="737">
        <v>44501</v>
      </c>
      <c r="B195" s="738">
        <v>1</v>
      </c>
      <c r="C195" s="738">
        <v>1</v>
      </c>
      <c r="D195" s="738">
        <v>36</v>
      </c>
      <c r="E195" s="738">
        <v>36</v>
      </c>
      <c r="F195" s="738">
        <v>119221</v>
      </c>
      <c r="G195" s="738">
        <v>99670</v>
      </c>
      <c r="H195" s="568">
        <f t="shared" si="24"/>
        <v>119258</v>
      </c>
      <c r="I195" s="568">
        <f t="shared" si="24"/>
        <v>99707</v>
      </c>
    </row>
    <row r="196" spans="1:9" s="563" customFormat="1" ht="15.75">
      <c r="A196" s="737">
        <v>44531</v>
      </c>
      <c r="B196" s="738">
        <v>1</v>
      </c>
      <c r="C196" s="738">
        <v>1</v>
      </c>
      <c r="D196" s="738">
        <v>37</v>
      </c>
      <c r="E196" s="738">
        <v>37</v>
      </c>
      <c r="F196" s="738">
        <v>119551</v>
      </c>
      <c r="G196" s="738">
        <v>100569</v>
      </c>
      <c r="H196" s="568">
        <f t="shared" si="24"/>
        <v>119589</v>
      </c>
      <c r="I196" s="568">
        <f t="shared" si="24"/>
        <v>100607</v>
      </c>
    </row>
    <row r="197" spans="1:9" s="563" customFormat="1" ht="15.75">
      <c r="A197" s="737">
        <v>44562</v>
      </c>
      <c r="B197" s="738">
        <v>1</v>
      </c>
      <c r="C197" s="738">
        <v>1</v>
      </c>
      <c r="D197" s="738">
        <v>37</v>
      </c>
      <c r="E197" s="738">
        <v>37</v>
      </c>
      <c r="F197" s="738">
        <v>119628</v>
      </c>
      <c r="G197" s="738">
        <v>98889</v>
      </c>
      <c r="H197" s="568">
        <f t="shared" si="24"/>
        <v>119666</v>
      </c>
      <c r="I197" s="568">
        <f t="shared" si="24"/>
        <v>98927</v>
      </c>
    </row>
    <row r="198" spans="1:9" s="563" customFormat="1" ht="15.75">
      <c r="A198" s="737">
        <v>44593</v>
      </c>
      <c r="B198" s="738">
        <v>1</v>
      </c>
      <c r="C198" s="738">
        <v>1</v>
      </c>
      <c r="D198" s="738">
        <v>37</v>
      </c>
      <c r="E198" s="738">
        <v>37</v>
      </c>
      <c r="F198" s="738">
        <v>110005</v>
      </c>
      <c r="G198" s="738">
        <v>96905</v>
      </c>
      <c r="H198" s="568">
        <f t="shared" si="24"/>
        <v>110043</v>
      </c>
      <c r="I198" s="568">
        <f t="shared" si="24"/>
        <v>96943</v>
      </c>
    </row>
    <row r="199" spans="1:9" s="563" customFormat="1" ht="15.75">
      <c r="A199" s="737">
        <v>44621</v>
      </c>
      <c r="B199" s="738">
        <v>1</v>
      </c>
      <c r="C199" s="738">
        <v>1</v>
      </c>
      <c r="D199" s="738">
        <v>33</v>
      </c>
      <c r="E199" s="738">
        <v>33</v>
      </c>
      <c r="F199" s="738">
        <v>111781</v>
      </c>
      <c r="G199" s="738">
        <v>102289</v>
      </c>
      <c r="H199" s="568">
        <f t="shared" si="24"/>
        <v>111815</v>
      </c>
      <c r="I199" s="568">
        <f t="shared" si="24"/>
        <v>102323</v>
      </c>
    </row>
    <row r="200" spans="1:9" s="638" customFormat="1" ht="15.75">
      <c r="A200" s="568" t="s">
        <v>457</v>
      </c>
      <c r="B200" s="568">
        <f t="shared" ref="B200:I200" si="25">SUM(B188:B199)</f>
        <v>12</v>
      </c>
      <c r="C200" s="568">
        <f t="shared" si="25"/>
        <v>12</v>
      </c>
      <c r="D200" s="568">
        <f t="shared" si="25"/>
        <v>402</v>
      </c>
      <c r="E200" s="568">
        <f t="shared" si="25"/>
        <v>402</v>
      </c>
      <c r="F200" s="568">
        <f t="shared" si="25"/>
        <v>1408135</v>
      </c>
      <c r="G200" s="568">
        <f t="shared" si="25"/>
        <v>1124546</v>
      </c>
      <c r="H200" s="568">
        <f t="shared" si="25"/>
        <v>1408549</v>
      </c>
      <c r="I200" s="568">
        <f t="shared" si="25"/>
        <v>1124960</v>
      </c>
    </row>
    <row r="201" spans="1:9" s="563" customFormat="1" ht="15.75">
      <c r="A201" s="567"/>
      <c r="B201" s="567"/>
      <c r="C201" s="567"/>
      <c r="D201" s="567"/>
      <c r="E201" s="567"/>
      <c r="F201" s="567"/>
      <c r="G201" s="567"/>
      <c r="H201" s="568"/>
      <c r="I201" s="568"/>
    </row>
    <row r="202" spans="1:9" s="563" customFormat="1" ht="15.75">
      <c r="A202" s="681" t="s">
        <v>1528</v>
      </c>
      <c r="B202" s="680"/>
      <c r="C202" s="679"/>
      <c r="D202" s="566"/>
      <c r="E202" s="566"/>
      <c r="F202" s="566"/>
      <c r="G202" s="566"/>
      <c r="H202" s="564"/>
      <c r="I202" s="564"/>
    </row>
    <row r="203" spans="1:9" s="563" customFormat="1" ht="15.75">
      <c r="A203" s="737">
        <v>44287</v>
      </c>
      <c r="B203" s="738">
        <v>2</v>
      </c>
      <c r="C203" s="738">
        <v>2</v>
      </c>
      <c r="D203" s="738">
        <v>35</v>
      </c>
      <c r="E203" s="738">
        <v>35</v>
      </c>
      <c r="F203" s="738">
        <v>109375</v>
      </c>
      <c r="G203" s="738">
        <v>79455</v>
      </c>
      <c r="H203" s="568">
        <f t="shared" ref="H203:I214" si="26">+B203+D203+F203</f>
        <v>109412</v>
      </c>
      <c r="I203" s="568">
        <f t="shared" si="26"/>
        <v>79492</v>
      </c>
    </row>
    <row r="204" spans="1:9" s="563" customFormat="1" ht="15.75">
      <c r="A204" s="737">
        <v>44317</v>
      </c>
      <c r="B204" s="738">
        <v>2</v>
      </c>
      <c r="C204" s="738">
        <v>2</v>
      </c>
      <c r="D204" s="738">
        <v>35</v>
      </c>
      <c r="E204" s="738">
        <v>35</v>
      </c>
      <c r="F204" s="738">
        <v>110141</v>
      </c>
      <c r="G204" s="738">
        <v>29202</v>
      </c>
      <c r="H204" s="568">
        <f t="shared" si="26"/>
        <v>110178</v>
      </c>
      <c r="I204" s="568">
        <f t="shared" si="26"/>
        <v>29239</v>
      </c>
    </row>
    <row r="205" spans="1:9" s="563" customFormat="1" ht="15.75">
      <c r="A205" s="737">
        <v>44348</v>
      </c>
      <c r="B205" s="738">
        <v>2</v>
      </c>
      <c r="C205" s="738">
        <v>2</v>
      </c>
      <c r="D205" s="738">
        <v>35</v>
      </c>
      <c r="E205" s="738">
        <v>35</v>
      </c>
      <c r="F205" s="738">
        <v>110779</v>
      </c>
      <c r="G205" s="738">
        <v>76741</v>
      </c>
      <c r="H205" s="568">
        <f t="shared" si="26"/>
        <v>110816</v>
      </c>
      <c r="I205" s="568">
        <f t="shared" si="26"/>
        <v>76778</v>
      </c>
    </row>
    <row r="206" spans="1:9" s="563" customFormat="1" ht="15.75">
      <c r="A206" s="737">
        <v>44378</v>
      </c>
      <c r="B206" s="738">
        <v>2</v>
      </c>
      <c r="C206" s="738">
        <v>2</v>
      </c>
      <c r="D206" s="738">
        <v>36</v>
      </c>
      <c r="E206" s="738">
        <v>36</v>
      </c>
      <c r="F206" s="738">
        <v>111836</v>
      </c>
      <c r="G206" s="738">
        <v>75365</v>
      </c>
      <c r="H206" s="568">
        <f t="shared" si="26"/>
        <v>111874</v>
      </c>
      <c r="I206" s="568">
        <f t="shared" si="26"/>
        <v>75403</v>
      </c>
    </row>
    <row r="207" spans="1:9" s="563" customFormat="1" ht="15.75">
      <c r="A207" s="737">
        <v>44409</v>
      </c>
      <c r="B207" s="738">
        <v>2</v>
      </c>
      <c r="C207" s="738">
        <v>2</v>
      </c>
      <c r="D207" s="738">
        <v>36</v>
      </c>
      <c r="E207" s="738">
        <v>36</v>
      </c>
      <c r="F207" s="738">
        <v>112855</v>
      </c>
      <c r="G207" s="738">
        <v>82933</v>
      </c>
      <c r="H207" s="568">
        <f t="shared" si="26"/>
        <v>112893</v>
      </c>
      <c r="I207" s="568">
        <f t="shared" si="26"/>
        <v>82971</v>
      </c>
    </row>
    <row r="208" spans="1:9" s="563" customFormat="1" ht="15.75">
      <c r="A208" s="737">
        <v>44440</v>
      </c>
      <c r="B208" s="738">
        <v>2</v>
      </c>
      <c r="C208" s="738">
        <v>2</v>
      </c>
      <c r="D208" s="738">
        <v>36</v>
      </c>
      <c r="E208" s="738">
        <v>36</v>
      </c>
      <c r="F208" s="738">
        <v>114981</v>
      </c>
      <c r="G208" s="738">
        <v>82192</v>
      </c>
      <c r="H208" s="568">
        <f t="shared" si="26"/>
        <v>115019</v>
      </c>
      <c r="I208" s="568">
        <f t="shared" si="26"/>
        <v>82230</v>
      </c>
    </row>
    <row r="209" spans="1:9" s="563" customFormat="1" ht="15.75">
      <c r="A209" s="737">
        <v>44470</v>
      </c>
      <c r="B209" s="738">
        <v>2</v>
      </c>
      <c r="C209" s="738">
        <v>2</v>
      </c>
      <c r="D209" s="738">
        <v>38</v>
      </c>
      <c r="E209" s="738">
        <v>38</v>
      </c>
      <c r="F209" s="738">
        <v>114981</v>
      </c>
      <c r="G209" s="738">
        <v>94417</v>
      </c>
      <c r="H209" s="568">
        <f t="shared" si="26"/>
        <v>115021</v>
      </c>
      <c r="I209" s="568">
        <f t="shared" si="26"/>
        <v>94457</v>
      </c>
    </row>
    <row r="210" spans="1:9" s="563" customFormat="1" ht="15.75">
      <c r="A210" s="737">
        <v>44501</v>
      </c>
      <c r="B210" s="738">
        <v>2</v>
      </c>
      <c r="C210" s="738">
        <v>2</v>
      </c>
      <c r="D210" s="738">
        <v>38</v>
      </c>
      <c r="E210" s="738">
        <v>38</v>
      </c>
      <c r="F210" s="738">
        <v>115758</v>
      </c>
      <c r="G210" s="738">
        <v>50872</v>
      </c>
      <c r="H210" s="568">
        <f t="shared" si="26"/>
        <v>115798</v>
      </c>
      <c r="I210" s="568">
        <f t="shared" si="26"/>
        <v>50912</v>
      </c>
    </row>
    <row r="211" spans="1:9" s="563" customFormat="1" ht="15.75">
      <c r="A211" s="737">
        <v>44531</v>
      </c>
      <c r="B211" s="738">
        <v>2</v>
      </c>
      <c r="C211" s="738">
        <v>2</v>
      </c>
      <c r="D211" s="738">
        <v>39</v>
      </c>
      <c r="E211" s="738">
        <v>39</v>
      </c>
      <c r="F211" s="738">
        <v>117548</v>
      </c>
      <c r="G211" s="738">
        <v>78856</v>
      </c>
      <c r="H211" s="568">
        <f t="shared" si="26"/>
        <v>117589</v>
      </c>
      <c r="I211" s="568">
        <f t="shared" si="26"/>
        <v>78897</v>
      </c>
    </row>
    <row r="212" spans="1:9" s="563" customFormat="1" ht="15.75">
      <c r="A212" s="737">
        <v>44562</v>
      </c>
      <c r="B212" s="738">
        <v>2</v>
      </c>
      <c r="C212" s="738">
        <v>2</v>
      </c>
      <c r="D212" s="738">
        <v>39</v>
      </c>
      <c r="E212" s="738">
        <v>39</v>
      </c>
      <c r="F212" s="738">
        <v>118020</v>
      </c>
      <c r="G212" s="738">
        <v>76350</v>
      </c>
      <c r="H212" s="568">
        <f t="shared" si="26"/>
        <v>118061</v>
      </c>
      <c r="I212" s="568">
        <f t="shared" si="26"/>
        <v>76391</v>
      </c>
    </row>
    <row r="213" spans="1:9" s="563" customFormat="1" ht="15.75">
      <c r="A213" s="737">
        <v>44593</v>
      </c>
      <c r="B213" s="738">
        <v>2</v>
      </c>
      <c r="C213" s="738">
        <v>2</v>
      </c>
      <c r="D213" s="738">
        <v>39</v>
      </c>
      <c r="E213" s="738">
        <v>39</v>
      </c>
      <c r="F213" s="738">
        <v>113885</v>
      </c>
      <c r="G213" s="738">
        <v>79645</v>
      </c>
      <c r="H213" s="568">
        <f t="shared" si="26"/>
        <v>113926</v>
      </c>
      <c r="I213" s="568">
        <f t="shared" si="26"/>
        <v>79686</v>
      </c>
    </row>
    <row r="214" spans="1:9" s="563" customFormat="1" ht="15.75">
      <c r="A214" s="737">
        <v>44621</v>
      </c>
      <c r="B214" s="738">
        <v>2</v>
      </c>
      <c r="C214" s="738">
        <v>2</v>
      </c>
      <c r="D214" s="738">
        <v>39</v>
      </c>
      <c r="E214" s="738">
        <v>39</v>
      </c>
      <c r="F214" s="738">
        <v>117539</v>
      </c>
      <c r="G214" s="738">
        <v>101294</v>
      </c>
      <c r="H214" s="568">
        <f t="shared" si="26"/>
        <v>117580</v>
      </c>
      <c r="I214" s="568">
        <f t="shared" si="26"/>
        <v>101335</v>
      </c>
    </row>
    <row r="215" spans="1:9" s="638" customFormat="1" ht="15.75">
      <c r="A215" s="568" t="s">
        <v>457</v>
      </c>
      <c r="B215" s="568">
        <f t="shared" ref="B215:I215" si="27">SUM(B203:B214)</f>
        <v>24</v>
      </c>
      <c r="C215" s="568">
        <f t="shared" si="27"/>
        <v>24</v>
      </c>
      <c r="D215" s="568">
        <f t="shared" si="27"/>
        <v>445</v>
      </c>
      <c r="E215" s="568">
        <f t="shared" si="27"/>
        <v>445</v>
      </c>
      <c r="F215" s="568">
        <f t="shared" si="27"/>
        <v>1367698</v>
      </c>
      <c r="G215" s="568">
        <f t="shared" si="27"/>
        <v>907322</v>
      </c>
      <c r="H215" s="568">
        <f t="shared" si="27"/>
        <v>1368167</v>
      </c>
      <c r="I215" s="568">
        <f t="shared" si="27"/>
        <v>907791</v>
      </c>
    </row>
    <row r="216" spans="1:9" s="563" customFormat="1" ht="15.75">
      <c r="A216" s="567"/>
      <c r="B216" s="567"/>
      <c r="C216" s="567"/>
      <c r="D216" s="567"/>
      <c r="E216" s="567"/>
      <c r="F216" s="567"/>
      <c r="G216" s="567"/>
      <c r="H216" s="568"/>
      <c r="I216" s="568"/>
    </row>
    <row r="217" spans="1:9" s="563" customFormat="1" ht="15.75">
      <c r="A217" s="681" t="s">
        <v>1529</v>
      </c>
      <c r="B217" s="680"/>
      <c r="C217" s="679"/>
      <c r="D217" s="566"/>
      <c r="E217" s="566"/>
      <c r="F217" s="566"/>
      <c r="G217" s="566"/>
      <c r="H217" s="564"/>
      <c r="I217" s="564"/>
    </row>
    <row r="218" spans="1:9" s="563" customFormat="1" ht="15.75">
      <c r="A218" s="737">
        <v>44287</v>
      </c>
      <c r="B218" s="738">
        <v>11</v>
      </c>
      <c r="C218" s="738">
        <v>11</v>
      </c>
      <c r="D218" s="738">
        <v>70</v>
      </c>
      <c r="E218" s="738">
        <v>70</v>
      </c>
      <c r="F218" s="738">
        <v>85231</v>
      </c>
      <c r="G218" s="738">
        <v>59659</v>
      </c>
      <c r="H218" s="568">
        <f t="shared" ref="H218:I229" si="28">+B218+D218+F218</f>
        <v>85312</v>
      </c>
      <c r="I218" s="568">
        <f t="shared" si="28"/>
        <v>59740</v>
      </c>
    </row>
    <row r="219" spans="1:9" s="563" customFormat="1" ht="15.75">
      <c r="A219" s="737">
        <v>44317</v>
      </c>
      <c r="B219" s="738">
        <v>11</v>
      </c>
      <c r="C219" s="738">
        <v>11</v>
      </c>
      <c r="D219" s="738">
        <v>70</v>
      </c>
      <c r="E219" s="738">
        <v>70</v>
      </c>
      <c r="F219" s="738">
        <v>85663</v>
      </c>
      <c r="G219" s="738">
        <v>12856</v>
      </c>
      <c r="H219" s="568">
        <f t="shared" si="28"/>
        <v>85744</v>
      </c>
      <c r="I219" s="568">
        <f t="shared" si="28"/>
        <v>12937</v>
      </c>
    </row>
    <row r="220" spans="1:9" s="563" customFormat="1" ht="15.75">
      <c r="A220" s="737">
        <v>44348</v>
      </c>
      <c r="B220" s="738">
        <v>11</v>
      </c>
      <c r="C220" s="738">
        <v>11</v>
      </c>
      <c r="D220" s="738">
        <v>71</v>
      </c>
      <c r="E220" s="738">
        <v>71</v>
      </c>
      <c r="F220" s="738">
        <v>85635</v>
      </c>
      <c r="G220" s="738">
        <v>58571</v>
      </c>
      <c r="H220" s="568">
        <f t="shared" si="28"/>
        <v>85717</v>
      </c>
      <c r="I220" s="568">
        <f t="shared" si="28"/>
        <v>58653</v>
      </c>
    </row>
    <row r="221" spans="1:9" s="563" customFormat="1" ht="15.75">
      <c r="A221" s="737">
        <v>44378</v>
      </c>
      <c r="B221" s="738">
        <v>11</v>
      </c>
      <c r="C221" s="738">
        <v>11</v>
      </c>
      <c r="D221" s="738">
        <v>72</v>
      </c>
      <c r="E221" s="738">
        <v>72</v>
      </c>
      <c r="F221" s="738">
        <v>86856</v>
      </c>
      <c r="G221" s="738">
        <v>64958</v>
      </c>
      <c r="H221" s="568">
        <f t="shared" si="28"/>
        <v>86939</v>
      </c>
      <c r="I221" s="568">
        <f t="shared" si="28"/>
        <v>65041</v>
      </c>
    </row>
    <row r="222" spans="1:9" s="563" customFormat="1" ht="15.75">
      <c r="A222" s="737">
        <v>44409</v>
      </c>
      <c r="B222" s="738">
        <v>12</v>
      </c>
      <c r="C222" s="738">
        <v>12</v>
      </c>
      <c r="D222" s="738">
        <v>70</v>
      </c>
      <c r="E222" s="738">
        <v>70</v>
      </c>
      <c r="F222" s="738">
        <v>87635</v>
      </c>
      <c r="G222" s="738">
        <v>66173</v>
      </c>
      <c r="H222" s="568">
        <f t="shared" si="28"/>
        <v>87717</v>
      </c>
      <c r="I222" s="568">
        <f t="shared" si="28"/>
        <v>66255</v>
      </c>
    </row>
    <row r="223" spans="1:9" s="563" customFormat="1" ht="15.75">
      <c r="A223" s="737">
        <v>44440</v>
      </c>
      <c r="B223" s="738">
        <v>12</v>
      </c>
      <c r="C223" s="738">
        <v>12</v>
      </c>
      <c r="D223" s="738">
        <v>70</v>
      </c>
      <c r="E223" s="738">
        <v>70</v>
      </c>
      <c r="F223" s="738">
        <v>88188</v>
      </c>
      <c r="G223" s="738">
        <v>37212</v>
      </c>
      <c r="H223" s="568">
        <f t="shared" si="28"/>
        <v>88270</v>
      </c>
      <c r="I223" s="568">
        <f t="shared" si="28"/>
        <v>37294</v>
      </c>
    </row>
    <row r="224" spans="1:9" s="563" customFormat="1" ht="15.75">
      <c r="A224" s="737">
        <v>44470</v>
      </c>
      <c r="B224" s="738">
        <v>12</v>
      </c>
      <c r="C224" s="738">
        <v>12</v>
      </c>
      <c r="D224" s="738">
        <v>71</v>
      </c>
      <c r="E224" s="738">
        <v>71</v>
      </c>
      <c r="F224" s="738">
        <v>88187</v>
      </c>
      <c r="G224" s="738">
        <v>67036</v>
      </c>
      <c r="H224" s="568">
        <f t="shared" si="28"/>
        <v>88270</v>
      </c>
      <c r="I224" s="568">
        <f t="shared" si="28"/>
        <v>67119</v>
      </c>
    </row>
    <row r="225" spans="1:9" s="563" customFormat="1" ht="15.75">
      <c r="A225" s="737">
        <v>44501</v>
      </c>
      <c r="B225" s="738">
        <v>12</v>
      </c>
      <c r="C225" s="738">
        <v>12</v>
      </c>
      <c r="D225" s="738">
        <v>71</v>
      </c>
      <c r="E225" s="738">
        <v>71</v>
      </c>
      <c r="F225" s="738">
        <v>88480</v>
      </c>
      <c r="G225" s="738">
        <v>24487</v>
      </c>
      <c r="H225" s="568">
        <f t="shared" si="28"/>
        <v>88563</v>
      </c>
      <c r="I225" s="568">
        <f t="shared" si="28"/>
        <v>24570</v>
      </c>
    </row>
    <row r="226" spans="1:9" s="563" customFormat="1" ht="15.75">
      <c r="A226" s="737">
        <v>44531</v>
      </c>
      <c r="B226" s="738">
        <v>13</v>
      </c>
      <c r="C226" s="738">
        <v>13</v>
      </c>
      <c r="D226" s="738">
        <v>73</v>
      </c>
      <c r="E226" s="738">
        <v>73</v>
      </c>
      <c r="F226" s="738">
        <v>88589</v>
      </c>
      <c r="G226" s="738">
        <v>58730</v>
      </c>
      <c r="H226" s="568">
        <f t="shared" si="28"/>
        <v>88675</v>
      </c>
      <c r="I226" s="568">
        <f t="shared" si="28"/>
        <v>58816</v>
      </c>
    </row>
    <row r="227" spans="1:9" s="563" customFormat="1" ht="15.75">
      <c r="A227" s="737">
        <v>44562</v>
      </c>
      <c r="B227" s="738">
        <v>13</v>
      </c>
      <c r="C227" s="738">
        <v>13</v>
      </c>
      <c r="D227" s="738">
        <v>73</v>
      </c>
      <c r="E227" s="738">
        <v>73</v>
      </c>
      <c r="F227" s="738">
        <v>89003</v>
      </c>
      <c r="G227" s="738">
        <v>55285</v>
      </c>
      <c r="H227" s="568">
        <f t="shared" si="28"/>
        <v>89089</v>
      </c>
      <c r="I227" s="568">
        <f t="shared" si="28"/>
        <v>55371</v>
      </c>
    </row>
    <row r="228" spans="1:9" s="563" customFormat="1" ht="15.75">
      <c r="A228" s="737">
        <v>44593</v>
      </c>
      <c r="B228" s="738">
        <v>13</v>
      </c>
      <c r="C228" s="738">
        <v>13</v>
      </c>
      <c r="D228" s="738">
        <v>73</v>
      </c>
      <c r="E228" s="738">
        <v>73</v>
      </c>
      <c r="F228" s="738">
        <v>85359</v>
      </c>
      <c r="G228" s="738">
        <v>62265</v>
      </c>
      <c r="H228" s="568">
        <f t="shared" si="28"/>
        <v>85445</v>
      </c>
      <c r="I228" s="568">
        <f t="shared" si="28"/>
        <v>62351</v>
      </c>
    </row>
    <row r="229" spans="1:9" s="563" customFormat="1" ht="15.75">
      <c r="A229" s="737">
        <v>44621</v>
      </c>
      <c r="B229" s="738">
        <v>13</v>
      </c>
      <c r="C229" s="738">
        <v>13</v>
      </c>
      <c r="D229" s="738">
        <v>74</v>
      </c>
      <c r="E229" s="738">
        <v>74</v>
      </c>
      <c r="F229" s="738">
        <v>86778</v>
      </c>
      <c r="G229" s="738">
        <v>77999</v>
      </c>
      <c r="H229" s="568">
        <f t="shared" si="28"/>
        <v>86865</v>
      </c>
      <c r="I229" s="568">
        <f t="shared" si="28"/>
        <v>78086</v>
      </c>
    </row>
    <row r="230" spans="1:9" s="638" customFormat="1" ht="15.75">
      <c r="A230" s="568" t="s">
        <v>457</v>
      </c>
      <c r="B230" s="568">
        <f t="shared" ref="B230:I230" si="29">SUM(B218:B229)</f>
        <v>144</v>
      </c>
      <c r="C230" s="568">
        <f t="shared" si="29"/>
        <v>144</v>
      </c>
      <c r="D230" s="568">
        <f t="shared" si="29"/>
        <v>858</v>
      </c>
      <c r="E230" s="568">
        <f t="shared" si="29"/>
        <v>858</v>
      </c>
      <c r="F230" s="568">
        <f t="shared" si="29"/>
        <v>1045604</v>
      </c>
      <c r="G230" s="568">
        <f t="shared" si="29"/>
        <v>645231</v>
      </c>
      <c r="H230" s="568">
        <f t="shared" si="29"/>
        <v>1046606</v>
      </c>
      <c r="I230" s="568">
        <f t="shared" si="29"/>
        <v>646233</v>
      </c>
    </row>
    <row r="231" spans="1:9" s="563" customFormat="1" ht="15.75">
      <c r="A231" s="567"/>
      <c r="B231" s="567"/>
      <c r="C231" s="567"/>
      <c r="D231" s="567"/>
      <c r="E231" s="567"/>
      <c r="F231" s="567"/>
      <c r="G231" s="567"/>
      <c r="H231" s="568"/>
      <c r="I231" s="568"/>
    </row>
    <row r="232" spans="1:9" s="563" customFormat="1" ht="15.75">
      <c r="A232" s="681" t="s">
        <v>1530</v>
      </c>
      <c r="B232" s="680"/>
      <c r="C232" s="679"/>
      <c r="D232" s="566"/>
      <c r="E232" s="566"/>
      <c r="F232" s="566"/>
      <c r="G232" s="566"/>
      <c r="H232" s="564"/>
      <c r="I232" s="564"/>
    </row>
    <row r="233" spans="1:9" s="563" customFormat="1" ht="15.75">
      <c r="A233" s="737">
        <v>44287</v>
      </c>
      <c r="B233" s="738">
        <v>0</v>
      </c>
      <c r="C233" s="738">
        <v>0</v>
      </c>
      <c r="D233" s="738">
        <v>20</v>
      </c>
      <c r="E233" s="738">
        <v>20</v>
      </c>
      <c r="F233" s="738">
        <v>130035</v>
      </c>
      <c r="G233" s="738">
        <v>89330</v>
      </c>
      <c r="H233" s="568">
        <f t="shared" ref="H233:I244" si="30">+B233+D233+F233</f>
        <v>130055</v>
      </c>
      <c r="I233" s="568">
        <f t="shared" si="30"/>
        <v>89350</v>
      </c>
    </row>
    <row r="234" spans="1:9" s="563" customFormat="1" ht="15.75">
      <c r="A234" s="737">
        <v>44317</v>
      </c>
      <c r="B234" s="738">
        <v>0</v>
      </c>
      <c r="C234" s="738">
        <v>0</v>
      </c>
      <c r="D234" s="738">
        <v>21</v>
      </c>
      <c r="E234" s="738">
        <v>21</v>
      </c>
      <c r="F234" s="738">
        <v>131149</v>
      </c>
      <c r="G234" s="738">
        <v>65129</v>
      </c>
      <c r="H234" s="568">
        <f t="shared" si="30"/>
        <v>131170</v>
      </c>
      <c r="I234" s="568">
        <f t="shared" si="30"/>
        <v>65150</v>
      </c>
    </row>
    <row r="235" spans="1:9" s="563" customFormat="1" ht="15.75">
      <c r="A235" s="737">
        <v>44348</v>
      </c>
      <c r="B235" s="738">
        <v>0</v>
      </c>
      <c r="C235" s="738">
        <v>0</v>
      </c>
      <c r="D235" s="738">
        <v>21</v>
      </c>
      <c r="E235" s="738">
        <v>21</v>
      </c>
      <c r="F235" s="738">
        <v>131521</v>
      </c>
      <c r="G235" s="738">
        <v>101630</v>
      </c>
      <c r="H235" s="568">
        <f t="shared" si="30"/>
        <v>131542</v>
      </c>
      <c r="I235" s="568">
        <f t="shared" si="30"/>
        <v>101651</v>
      </c>
    </row>
    <row r="236" spans="1:9" s="563" customFormat="1" ht="15.75">
      <c r="A236" s="737">
        <v>44378</v>
      </c>
      <c r="B236" s="738">
        <v>0</v>
      </c>
      <c r="C236" s="738">
        <v>0</v>
      </c>
      <c r="D236" s="738">
        <v>21</v>
      </c>
      <c r="E236" s="738">
        <v>21</v>
      </c>
      <c r="F236" s="738">
        <v>132313</v>
      </c>
      <c r="G236" s="738">
        <v>96537</v>
      </c>
      <c r="H236" s="568">
        <f t="shared" si="30"/>
        <v>132334</v>
      </c>
      <c r="I236" s="568">
        <f t="shared" si="30"/>
        <v>96558</v>
      </c>
    </row>
    <row r="237" spans="1:9" s="563" customFormat="1" ht="15.75">
      <c r="A237" s="737">
        <v>44409</v>
      </c>
      <c r="B237" s="738">
        <v>0</v>
      </c>
      <c r="C237" s="738">
        <v>0</v>
      </c>
      <c r="D237" s="738">
        <v>21</v>
      </c>
      <c r="E237" s="738">
        <v>21</v>
      </c>
      <c r="F237" s="738">
        <v>133433</v>
      </c>
      <c r="G237" s="738">
        <v>92234</v>
      </c>
      <c r="H237" s="568">
        <f t="shared" si="30"/>
        <v>133454</v>
      </c>
      <c r="I237" s="568">
        <f t="shared" si="30"/>
        <v>92255</v>
      </c>
    </row>
    <row r="238" spans="1:9" s="563" customFormat="1" ht="15.75">
      <c r="A238" s="737">
        <v>44440</v>
      </c>
      <c r="B238" s="738">
        <v>0</v>
      </c>
      <c r="C238" s="738">
        <v>0</v>
      </c>
      <c r="D238" s="738">
        <v>21</v>
      </c>
      <c r="E238" s="738">
        <v>21</v>
      </c>
      <c r="F238" s="738">
        <v>134046</v>
      </c>
      <c r="G238" s="738">
        <v>94874</v>
      </c>
      <c r="H238" s="568">
        <f t="shared" si="30"/>
        <v>134067</v>
      </c>
      <c r="I238" s="568">
        <f t="shared" si="30"/>
        <v>94895</v>
      </c>
    </row>
    <row r="239" spans="1:9" s="563" customFormat="1" ht="15.75">
      <c r="A239" s="737">
        <v>44470</v>
      </c>
      <c r="B239" s="738">
        <v>0</v>
      </c>
      <c r="C239" s="738">
        <v>0</v>
      </c>
      <c r="D239" s="738">
        <v>21</v>
      </c>
      <c r="E239" s="738">
        <v>21</v>
      </c>
      <c r="F239" s="738">
        <v>134046</v>
      </c>
      <c r="G239" s="738">
        <v>115847</v>
      </c>
      <c r="H239" s="568">
        <f t="shared" si="30"/>
        <v>134067</v>
      </c>
      <c r="I239" s="568">
        <f t="shared" si="30"/>
        <v>115868</v>
      </c>
    </row>
    <row r="240" spans="1:9" s="563" customFormat="1" ht="15.75">
      <c r="A240" s="737">
        <v>44501</v>
      </c>
      <c r="B240" s="738">
        <v>0</v>
      </c>
      <c r="C240" s="738">
        <v>0</v>
      </c>
      <c r="D240" s="738">
        <v>22</v>
      </c>
      <c r="E240" s="738">
        <v>22</v>
      </c>
      <c r="F240" s="738">
        <v>134378</v>
      </c>
      <c r="G240" s="738">
        <v>59096</v>
      </c>
      <c r="H240" s="568">
        <f t="shared" si="30"/>
        <v>134400</v>
      </c>
      <c r="I240" s="568">
        <f t="shared" si="30"/>
        <v>59118</v>
      </c>
    </row>
    <row r="241" spans="1:9" s="563" customFormat="1" ht="15.75">
      <c r="A241" s="737">
        <v>44531</v>
      </c>
      <c r="B241" s="738">
        <v>0</v>
      </c>
      <c r="C241" s="738">
        <v>0</v>
      </c>
      <c r="D241" s="738">
        <v>21</v>
      </c>
      <c r="E241" s="738">
        <v>21</v>
      </c>
      <c r="F241" s="738">
        <v>134834</v>
      </c>
      <c r="G241" s="738">
        <v>105528</v>
      </c>
      <c r="H241" s="568">
        <f t="shared" si="30"/>
        <v>134855</v>
      </c>
      <c r="I241" s="568">
        <f t="shared" si="30"/>
        <v>105549</v>
      </c>
    </row>
    <row r="242" spans="1:9" s="563" customFormat="1" ht="15.75">
      <c r="A242" s="737">
        <v>44562</v>
      </c>
      <c r="B242" s="738">
        <v>0</v>
      </c>
      <c r="C242" s="738">
        <v>0</v>
      </c>
      <c r="D242" s="738">
        <v>22</v>
      </c>
      <c r="E242" s="738">
        <v>22</v>
      </c>
      <c r="F242" s="738">
        <v>136100</v>
      </c>
      <c r="G242" s="738">
        <v>61328</v>
      </c>
      <c r="H242" s="568">
        <f t="shared" si="30"/>
        <v>136122</v>
      </c>
      <c r="I242" s="568">
        <f t="shared" si="30"/>
        <v>61350</v>
      </c>
    </row>
    <row r="243" spans="1:9" s="563" customFormat="1" ht="15.75">
      <c r="A243" s="737">
        <v>44593</v>
      </c>
      <c r="B243" s="738">
        <v>0</v>
      </c>
      <c r="C243" s="738">
        <v>0</v>
      </c>
      <c r="D243" s="738">
        <v>22</v>
      </c>
      <c r="E243" s="738">
        <v>22</v>
      </c>
      <c r="F243" s="738">
        <v>129767</v>
      </c>
      <c r="G243" s="738">
        <v>75157</v>
      </c>
      <c r="H243" s="568">
        <f t="shared" si="30"/>
        <v>129789</v>
      </c>
      <c r="I243" s="568">
        <f t="shared" si="30"/>
        <v>75179</v>
      </c>
    </row>
    <row r="244" spans="1:9" s="563" customFormat="1" ht="15.75">
      <c r="A244" s="737">
        <v>44621</v>
      </c>
      <c r="B244" s="738">
        <v>0</v>
      </c>
      <c r="C244" s="738">
        <v>0</v>
      </c>
      <c r="D244" s="738">
        <v>22</v>
      </c>
      <c r="E244" s="738">
        <v>22</v>
      </c>
      <c r="F244" s="738">
        <v>132862</v>
      </c>
      <c r="G244" s="738">
        <v>121875</v>
      </c>
      <c r="H244" s="568">
        <f t="shared" si="30"/>
        <v>132884</v>
      </c>
      <c r="I244" s="568">
        <f t="shared" si="30"/>
        <v>121897</v>
      </c>
    </row>
    <row r="245" spans="1:9" s="638" customFormat="1" ht="15.75">
      <c r="A245" s="568" t="s">
        <v>457</v>
      </c>
      <c r="B245" s="568">
        <f t="shared" ref="B245:I245" si="31">SUM(B233:B244)</f>
        <v>0</v>
      </c>
      <c r="C245" s="568">
        <f t="shared" si="31"/>
        <v>0</v>
      </c>
      <c r="D245" s="568">
        <f t="shared" si="31"/>
        <v>255</v>
      </c>
      <c r="E245" s="568">
        <f t="shared" si="31"/>
        <v>255</v>
      </c>
      <c r="F245" s="568">
        <f t="shared" si="31"/>
        <v>1594484</v>
      </c>
      <c r="G245" s="568">
        <f t="shared" si="31"/>
        <v>1078565</v>
      </c>
      <c r="H245" s="568">
        <f t="shared" si="31"/>
        <v>1594739</v>
      </c>
      <c r="I245" s="568">
        <f t="shared" si="31"/>
        <v>1078820</v>
      </c>
    </row>
    <row r="246" spans="1:9" s="563" customFormat="1" ht="15.75">
      <c r="A246" s="567"/>
      <c r="B246" s="567"/>
      <c r="C246" s="567"/>
      <c r="D246" s="567"/>
      <c r="E246" s="567"/>
      <c r="F246" s="567"/>
      <c r="G246" s="567"/>
      <c r="H246" s="568"/>
      <c r="I246" s="568"/>
    </row>
    <row r="247" spans="1:9" s="563" customFormat="1" ht="15.75">
      <c r="A247" s="681" t="s">
        <v>3093</v>
      </c>
      <c r="B247" s="680"/>
      <c r="C247" s="679"/>
      <c r="D247" s="566"/>
      <c r="E247" s="566"/>
      <c r="F247" s="566"/>
      <c r="G247" s="566"/>
      <c r="H247" s="564"/>
      <c r="I247" s="564"/>
    </row>
    <row r="248" spans="1:9" s="563" customFormat="1" ht="15.75">
      <c r="A248" s="737">
        <v>44287</v>
      </c>
      <c r="B248" s="567">
        <f t="shared" ref="B248:G259" si="32">+B8+B23+B38+B53+B68+B83+B98+B113+B128+B143+B158+B173+B188+B203+B218+B233</f>
        <v>36</v>
      </c>
      <c r="C248" s="567">
        <f t="shared" si="32"/>
        <v>36</v>
      </c>
      <c r="D248" s="567">
        <f t="shared" si="32"/>
        <v>570</v>
      </c>
      <c r="E248" s="567">
        <f t="shared" si="32"/>
        <v>570</v>
      </c>
      <c r="F248" s="567">
        <f t="shared" si="32"/>
        <v>2014653</v>
      </c>
      <c r="G248" s="567">
        <f t="shared" si="32"/>
        <v>1468043</v>
      </c>
      <c r="H248" s="568">
        <f t="shared" ref="H248:I259" si="33">+B248+D248+F248</f>
        <v>2015259</v>
      </c>
      <c r="I248" s="568">
        <f t="shared" si="33"/>
        <v>1468649</v>
      </c>
    </row>
    <row r="249" spans="1:9" s="563" customFormat="1" ht="15.75">
      <c r="A249" s="737">
        <v>44317</v>
      </c>
      <c r="B249" s="567">
        <f t="shared" si="32"/>
        <v>36</v>
      </c>
      <c r="C249" s="567">
        <f t="shared" si="32"/>
        <v>36</v>
      </c>
      <c r="D249" s="567">
        <f t="shared" si="32"/>
        <v>574</v>
      </c>
      <c r="E249" s="567">
        <f t="shared" si="32"/>
        <v>574</v>
      </c>
      <c r="F249" s="567">
        <f t="shared" si="32"/>
        <v>2021260</v>
      </c>
      <c r="G249" s="567">
        <f t="shared" si="32"/>
        <v>1139417</v>
      </c>
      <c r="H249" s="568">
        <f t="shared" si="33"/>
        <v>2021870</v>
      </c>
      <c r="I249" s="568">
        <f t="shared" si="33"/>
        <v>1140027</v>
      </c>
    </row>
    <row r="250" spans="1:9" s="563" customFormat="1" ht="15.75">
      <c r="A250" s="737">
        <v>44348</v>
      </c>
      <c r="B250" s="567">
        <f t="shared" si="32"/>
        <v>36</v>
      </c>
      <c r="C250" s="567">
        <f t="shared" si="32"/>
        <v>36</v>
      </c>
      <c r="D250" s="567">
        <f t="shared" si="32"/>
        <v>578</v>
      </c>
      <c r="E250" s="567">
        <f t="shared" si="32"/>
        <v>578</v>
      </c>
      <c r="F250" s="567">
        <f t="shared" si="32"/>
        <v>2026618</v>
      </c>
      <c r="G250" s="567">
        <f t="shared" si="32"/>
        <v>1612183</v>
      </c>
      <c r="H250" s="568">
        <f t="shared" si="33"/>
        <v>2027232</v>
      </c>
      <c r="I250" s="568">
        <f t="shared" si="33"/>
        <v>1612797</v>
      </c>
    </row>
    <row r="251" spans="1:9" s="563" customFormat="1" ht="15.75">
      <c r="A251" s="737">
        <v>44378</v>
      </c>
      <c r="B251" s="567">
        <f t="shared" si="32"/>
        <v>36</v>
      </c>
      <c r="C251" s="567">
        <f t="shared" si="32"/>
        <v>36</v>
      </c>
      <c r="D251" s="567">
        <f t="shared" si="32"/>
        <v>583</v>
      </c>
      <c r="E251" s="567">
        <f t="shared" si="32"/>
        <v>583</v>
      </c>
      <c r="F251" s="567">
        <f t="shared" si="32"/>
        <v>2036931</v>
      </c>
      <c r="G251" s="567">
        <f t="shared" si="32"/>
        <v>1645802</v>
      </c>
      <c r="H251" s="568">
        <f t="shared" si="33"/>
        <v>2037550</v>
      </c>
      <c r="I251" s="568">
        <f t="shared" si="33"/>
        <v>1646421</v>
      </c>
    </row>
    <row r="252" spans="1:9" s="563" customFormat="1" ht="15.75">
      <c r="A252" s="737">
        <v>44409</v>
      </c>
      <c r="B252" s="567">
        <f t="shared" si="32"/>
        <v>37</v>
      </c>
      <c r="C252" s="567">
        <f t="shared" si="32"/>
        <v>37</v>
      </c>
      <c r="D252" s="567">
        <f t="shared" si="32"/>
        <v>587</v>
      </c>
      <c r="E252" s="567">
        <f t="shared" si="32"/>
        <v>587</v>
      </c>
      <c r="F252" s="567">
        <f t="shared" si="32"/>
        <v>2046313</v>
      </c>
      <c r="G252" s="567">
        <f t="shared" si="32"/>
        <v>1577361</v>
      </c>
      <c r="H252" s="568">
        <f t="shared" si="33"/>
        <v>2046937</v>
      </c>
      <c r="I252" s="568">
        <f t="shared" si="33"/>
        <v>1577985</v>
      </c>
    </row>
    <row r="253" spans="1:9" s="563" customFormat="1" ht="15.75">
      <c r="A253" s="737">
        <v>44440</v>
      </c>
      <c r="B253" s="567">
        <f t="shared" si="32"/>
        <v>37</v>
      </c>
      <c r="C253" s="567">
        <f t="shared" si="32"/>
        <v>37</v>
      </c>
      <c r="D253" s="567">
        <f t="shared" si="32"/>
        <v>587</v>
      </c>
      <c r="E253" s="567">
        <f t="shared" si="32"/>
        <v>587</v>
      </c>
      <c r="F253" s="567">
        <f t="shared" si="32"/>
        <v>2051018</v>
      </c>
      <c r="G253" s="567">
        <f t="shared" si="32"/>
        <v>953199</v>
      </c>
      <c r="H253" s="568">
        <f t="shared" si="33"/>
        <v>2051642</v>
      </c>
      <c r="I253" s="568">
        <f t="shared" si="33"/>
        <v>953823</v>
      </c>
    </row>
    <row r="254" spans="1:9" s="563" customFormat="1" ht="15.75">
      <c r="A254" s="737">
        <v>44470</v>
      </c>
      <c r="B254" s="567">
        <f t="shared" si="32"/>
        <v>37</v>
      </c>
      <c r="C254" s="567">
        <f t="shared" si="32"/>
        <v>37</v>
      </c>
      <c r="D254" s="567">
        <f t="shared" si="32"/>
        <v>593</v>
      </c>
      <c r="E254" s="567">
        <f t="shared" si="32"/>
        <v>593</v>
      </c>
      <c r="F254" s="567">
        <f t="shared" si="32"/>
        <v>2051018</v>
      </c>
      <c r="G254" s="567">
        <f t="shared" si="32"/>
        <v>1563972</v>
      </c>
      <c r="H254" s="568">
        <f t="shared" si="33"/>
        <v>2051648</v>
      </c>
      <c r="I254" s="568">
        <f t="shared" si="33"/>
        <v>1564602</v>
      </c>
    </row>
    <row r="255" spans="1:9" s="563" customFormat="1" ht="15.75">
      <c r="A255" s="737">
        <v>44501</v>
      </c>
      <c r="B255" s="567">
        <f t="shared" si="32"/>
        <v>36</v>
      </c>
      <c r="C255" s="567">
        <f t="shared" si="32"/>
        <v>36</v>
      </c>
      <c r="D255" s="567">
        <f t="shared" si="32"/>
        <v>596</v>
      </c>
      <c r="E255" s="567">
        <f t="shared" si="32"/>
        <v>596</v>
      </c>
      <c r="F255" s="567">
        <f t="shared" si="32"/>
        <v>2056868</v>
      </c>
      <c r="G255" s="567">
        <f t="shared" si="32"/>
        <v>1294659</v>
      </c>
      <c r="H255" s="568">
        <f t="shared" si="33"/>
        <v>2057500</v>
      </c>
      <c r="I255" s="568">
        <f t="shared" si="33"/>
        <v>1295291</v>
      </c>
    </row>
    <row r="256" spans="1:9" s="563" customFormat="1" ht="15.75">
      <c r="A256" s="737">
        <v>44531</v>
      </c>
      <c r="B256" s="567">
        <f t="shared" si="32"/>
        <v>38</v>
      </c>
      <c r="C256" s="567">
        <f t="shared" si="32"/>
        <v>38</v>
      </c>
      <c r="D256" s="567">
        <f t="shared" si="32"/>
        <v>601</v>
      </c>
      <c r="E256" s="567">
        <f t="shared" si="32"/>
        <v>601</v>
      </c>
      <c r="F256" s="567">
        <f t="shared" si="32"/>
        <v>2053073</v>
      </c>
      <c r="G256" s="567">
        <f t="shared" si="32"/>
        <v>1515403</v>
      </c>
      <c r="H256" s="568">
        <f t="shared" si="33"/>
        <v>2053712</v>
      </c>
      <c r="I256" s="568">
        <f t="shared" si="33"/>
        <v>1516042</v>
      </c>
    </row>
    <row r="257" spans="1:9" s="563" customFormat="1" ht="15.75">
      <c r="A257" s="737">
        <v>44562</v>
      </c>
      <c r="B257" s="567">
        <f t="shared" si="32"/>
        <v>38</v>
      </c>
      <c r="C257" s="567">
        <f t="shared" si="32"/>
        <v>38</v>
      </c>
      <c r="D257" s="567">
        <f t="shared" si="32"/>
        <v>604</v>
      </c>
      <c r="E257" s="567">
        <f t="shared" si="32"/>
        <v>604</v>
      </c>
      <c r="F257" s="567">
        <f t="shared" si="32"/>
        <v>2070161</v>
      </c>
      <c r="G257" s="567">
        <f t="shared" si="32"/>
        <v>1470585</v>
      </c>
      <c r="H257" s="568">
        <f t="shared" si="33"/>
        <v>2070803</v>
      </c>
      <c r="I257" s="568">
        <f t="shared" si="33"/>
        <v>1471227</v>
      </c>
    </row>
    <row r="258" spans="1:9" s="563" customFormat="1" ht="15.75">
      <c r="A258" s="737">
        <v>44593</v>
      </c>
      <c r="B258" s="567">
        <f t="shared" si="32"/>
        <v>38</v>
      </c>
      <c r="C258" s="567">
        <f t="shared" si="32"/>
        <v>38</v>
      </c>
      <c r="D258" s="567">
        <f t="shared" si="32"/>
        <v>610</v>
      </c>
      <c r="E258" s="567">
        <f t="shared" si="32"/>
        <v>610</v>
      </c>
      <c r="F258" s="567">
        <f t="shared" si="32"/>
        <v>1927966</v>
      </c>
      <c r="G258" s="567">
        <f t="shared" si="32"/>
        <v>1480760</v>
      </c>
      <c r="H258" s="568">
        <f t="shared" si="33"/>
        <v>1928614</v>
      </c>
      <c r="I258" s="568">
        <f t="shared" si="33"/>
        <v>1481408</v>
      </c>
    </row>
    <row r="259" spans="1:9" s="563" customFormat="1" ht="15.75">
      <c r="A259" s="737">
        <v>44621</v>
      </c>
      <c r="B259" s="567">
        <f t="shared" si="32"/>
        <v>37</v>
      </c>
      <c r="C259" s="567">
        <f t="shared" si="32"/>
        <v>37</v>
      </c>
      <c r="D259" s="567">
        <f t="shared" si="32"/>
        <v>610</v>
      </c>
      <c r="E259" s="567">
        <f t="shared" si="32"/>
        <v>610</v>
      </c>
      <c r="F259" s="567">
        <f t="shared" si="32"/>
        <v>1957049</v>
      </c>
      <c r="G259" s="567">
        <f t="shared" si="32"/>
        <v>1761345</v>
      </c>
      <c r="H259" s="568">
        <f t="shared" si="33"/>
        <v>1957696</v>
      </c>
      <c r="I259" s="568">
        <f t="shared" si="33"/>
        <v>1761992</v>
      </c>
    </row>
    <row r="260" spans="1:9" s="638" customFormat="1" ht="15.75">
      <c r="A260" s="568" t="s">
        <v>457</v>
      </c>
      <c r="B260" s="568">
        <f t="shared" ref="B260:I260" si="34">SUM(B248:B259)</f>
        <v>442</v>
      </c>
      <c r="C260" s="568">
        <f t="shared" si="34"/>
        <v>442</v>
      </c>
      <c r="D260" s="568">
        <f t="shared" si="34"/>
        <v>7093</v>
      </c>
      <c r="E260" s="568">
        <f t="shared" si="34"/>
        <v>7093</v>
      </c>
      <c r="F260" s="568">
        <f t="shared" si="34"/>
        <v>24312928</v>
      </c>
      <c r="G260" s="568">
        <f t="shared" si="34"/>
        <v>17482729</v>
      </c>
      <c r="H260" s="568">
        <f t="shared" si="34"/>
        <v>24320463</v>
      </c>
      <c r="I260" s="568">
        <f t="shared" si="34"/>
        <v>17490264</v>
      </c>
    </row>
    <row r="262" spans="1:9">
      <c r="H262" s="640"/>
    </row>
  </sheetData>
  <mergeCells count="6">
    <mergeCell ref="A1:B1"/>
    <mergeCell ref="G1:I1"/>
    <mergeCell ref="B4:C4"/>
    <mergeCell ref="D4:E4"/>
    <mergeCell ref="F4:G4"/>
    <mergeCell ref="H4:I4"/>
  </mergeCells>
  <printOptions horizontalCentered="1"/>
  <pageMargins left="0.15748031496062992" right="0.23622047244094491" top="0.43307086614173229" bottom="0.39370078740157483" header="0.31496062992125984" footer="0.31496062992125984"/>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160"/>
  <sheetViews>
    <sheetView view="pageBreakPreview" zoomScaleSheetLayoutView="100" workbookViewId="0">
      <pane xSplit="1" ySplit="5" topLeftCell="B123" activePane="bottomRight" state="frozen"/>
      <selection activeCell="H6" sqref="H6"/>
      <selection pane="topRight" activeCell="H6" sqref="H6"/>
      <selection pane="bottomLeft" activeCell="H6" sqref="H6"/>
      <selection pane="bottomRight" activeCell="N123" sqref="N123"/>
    </sheetView>
  </sheetViews>
  <sheetFormatPr defaultRowHeight="12.75"/>
  <cols>
    <col min="1" max="1" width="9.140625" style="229"/>
    <col min="2" max="2" width="12" style="229" customWidth="1"/>
    <col min="3" max="3" width="9.140625" style="229"/>
    <col min="4" max="4" width="11.5703125" style="229" customWidth="1"/>
    <col min="5" max="5" width="9.140625" style="229"/>
    <col min="6" max="6" width="11.5703125" style="229" customWidth="1"/>
    <col min="7" max="7" width="9.140625" style="229"/>
    <col min="8" max="8" width="11.42578125" style="229" customWidth="1"/>
    <col min="9" max="16384" width="9.140625" style="229"/>
  </cols>
  <sheetData>
    <row r="1" spans="1:9" ht="25.5" customHeight="1">
      <c r="A1" s="1823" t="s">
        <v>2095</v>
      </c>
      <c r="B1" s="1823"/>
      <c r="C1" s="562"/>
      <c r="D1" s="562"/>
      <c r="E1" s="562"/>
      <c r="F1" s="562"/>
      <c r="G1" s="1823" t="s">
        <v>1511</v>
      </c>
      <c r="H1" s="1823"/>
      <c r="I1" s="1823"/>
    </row>
    <row r="2" spans="1:9" ht="15.75">
      <c r="A2" s="735" t="s">
        <v>1512</v>
      </c>
      <c r="B2" s="736"/>
      <c r="C2" s="736"/>
      <c r="D2" s="736"/>
      <c r="E2" s="736"/>
      <c r="F2" s="736"/>
      <c r="G2" s="736"/>
      <c r="H2" s="735"/>
      <c r="I2" s="735"/>
    </row>
    <row r="3" spans="1:9" ht="15.75">
      <c r="A3" s="736"/>
      <c r="B3" s="736"/>
      <c r="C3" s="736"/>
      <c r="D3" s="736"/>
      <c r="E3" s="736"/>
      <c r="F3" s="736"/>
      <c r="G3" s="736"/>
      <c r="H3" s="735"/>
      <c r="I3" s="735"/>
    </row>
    <row r="4" spans="1:9" s="735" customFormat="1" ht="18" customHeight="1">
      <c r="A4" s="565"/>
      <c r="B4" s="1825" t="s">
        <v>119</v>
      </c>
      <c r="C4" s="1825"/>
      <c r="D4" s="1825" t="s">
        <v>55</v>
      </c>
      <c r="E4" s="1825"/>
      <c r="F4" s="1825" t="s">
        <v>120</v>
      </c>
      <c r="G4" s="1825"/>
      <c r="H4" s="1825" t="s">
        <v>457</v>
      </c>
      <c r="I4" s="1825"/>
    </row>
    <row r="5" spans="1:9" s="639" customFormat="1" ht="47.25">
      <c r="A5" s="564" t="s">
        <v>1513</v>
      </c>
      <c r="B5" s="564" t="s">
        <v>732</v>
      </c>
      <c r="C5" s="564" t="s">
        <v>1514</v>
      </c>
      <c r="D5" s="564" t="s">
        <v>732</v>
      </c>
      <c r="E5" s="564" t="s">
        <v>1514</v>
      </c>
      <c r="F5" s="564" t="s">
        <v>732</v>
      </c>
      <c r="G5" s="564" t="s">
        <v>1514</v>
      </c>
      <c r="H5" s="564" t="s">
        <v>732</v>
      </c>
      <c r="I5" s="564" t="s">
        <v>1514</v>
      </c>
    </row>
    <row r="6" spans="1:9" s="639" customFormat="1" ht="18" customHeight="1">
      <c r="A6" s="566"/>
      <c r="B6" s="565"/>
      <c r="C6" s="565"/>
      <c r="D6" s="565"/>
      <c r="E6" s="565"/>
      <c r="F6" s="566"/>
      <c r="G6" s="566"/>
      <c r="H6" s="564"/>
      <c r="I6" s="564"/>
    </row>
    <row r="7" spans="1:9" s="639" customFormat="1" ht="18" customHeight="1">
      <c r="A7" s="681" t="s">
        <v>1515</v>
      </c>
      <c r="B7" s="680"/>
      <c r="C7" s="679"/>
      <c r="D7" s="566"/>
      <c r="E7" s="566"/>
      <c r="F7" s="566"/>
      <c r="G7" s="566"/>
      <c r="H7" s="564"/>
      <c r="I7" s="564"/>
    </row>
    <row r="8" spans="1:9" s="736" customFormat="1" ht="18" customHeight="1">
      <c r="A8" s="737">
        <v>44652</v>
      </c>
      <c r="B8" s="738">
        <v>1</v>
      </c>
      <c r="C8" s="738">
        <v>1</v>
      </c>
      <c r="D8" s="738">
        <v>70</v>
      </c>
      <c r="E8" s="738">
        <v>70</v>
      </c>
      <c r="F8" s="738">
        <v>61111</v>
      </c>
      <c r="G8" s="738">
        <v>53601</v>
      </c>
      <c r="H8" s="565">
        <f t="shared" ref="H8:I13" si="0">+B8+D8+F8</f>
        <v>61182</v>
      </c>
      <c r="I8" s="565">
        <f t="shared" si="0"/>
        <v>53672</v>
      </c>
    </row>
    <row r="9" spans="1:9" s="736" customFormat="1" ht="18" customHeight="1">
      <c r="A9" s="737">
        <v>44682</v>
      </c>
      <c r="B9" s="738">
        <v>1</v>
      </c>
      <c r="C9" s="738">
        <v>1</v>
      </c>
      <c r="D9" s="738">
        <v>70</v>
      </c>
      <c r="E9" s="738">
        <v>70</v>
      </c>
      <c r="F9" s="738">
        <v>61784</v>
      </c>
      <c r="G9" s="738">
        <v>53943</v>
      </c>
      <c r="H9" s="565">
        <f t="shared" si="0"/>
        <v>61855</v>
      </c>
      <c r="I9" s="565">
        <f t="shared" si="0"/>
        <v>54014</v>
      </c>
    </row>
    <row r="10" spans="1:9" s="736" customFormat="1" ht="18" customHeight="1">
      <c r="A10" s="737">
        <v>44713</v>
      </c>
      <c r="B10" s="738">
        <v>1</v>
      </c>
      <c r="C10" s="738">
        <v>1</v>
      </c>
      <c r="D10" s="738">
        <v>69</v>
      </c>
      <c r="E10" s="738">
        <v>69</v>
      </c>
      <c r="F10" s="738">
        <v>62320</v>
      </c>
      <c r="G10" s="738">
        <v>56916</v>
      </c>
      <c r="H10" s="565">
        <f t="shared" si="0"/>
        <v>62390</v>
      </c>
      <c r="I10" s="565">
        <f t="shared" si="0"/>
        <v>56986</v>
      </c>
    </row>
    <row r="11" spans="1:9" s="736" customFormat="1" ht="18" customHeight="1">
      <c r="A11" s="737">
        <v>44743</v>
      </c>
      <c r="B11" s="738">
        <v>1</v>
      </c>
      <c r="C11" s="738">
        <v>1</v>
      </c>
      <c r="D11" s="738">
        <v>69</v>
      </c>
      <c r="E11" s="738">
        <v>69</v>
      </c>
      <c r="F11" s="738">
        <v>64584</v>
      </c>
      <c r="G11" s="738">
        <v>56537</v>
      </c>
      <c r="H11" s="565">
        <f t="shared" si="0"/>
        <v>64654</v>
      </c>
      <c r="I11" s="565">
        <f t="shared" si="0"/>
        <v>56607</v>
      </c>
    </row>
    <row r="12" spans="1:9" s="736" customFormat="1" ht="18" customHeight="1">
      <c r="A12" s="737">
        <v>44774</v>
      </c>
      <c r="B12" s="738">
        <v>1</v>
      </c>
      <c r="C12" s="738">
        <v>1</v>
      </c>
      <c r="D12" s="738">
        <v>68</v>
      </c>
      <c r="E12" s="738">
        <v>68</v>
      </c>
      <c r="F12" s="738">
        <v>62389</v>
      </c>
      <c r="G12" s="738">
        <v>58027</v>
      </c>
      <c r="H12" s="565">
        <f t="shared" si="0"/>
        <v>62458</v>
      </c>
      <c r="I12" s="565">
        <f t="shared" si="0"/>
        <v>58096</v>
      </c>
    </row>
    <row r="13" spans="1:9" s="736" customFormat="1" ht="18" customHeight="1">
      <c r="A13" s="737">
        <v>44805</v>
      </c>
      <c r="B13" s="738">
        <v>1</v>
      </c>
      <c r="C13" s="738">
        <v>1</v>
      </c>
      <c r="D13" s="738">
        <v>68</v>
      </c>
      <c r="E13" s="738">
        <v>68</v>
      </c>
      <c r="F13" s="738">
        <v>64787</v>
      </c>
      <c r="G13" s="738">
        <v>59430</v>
      </c>
      <c r="H13" s="565">
        <f t="shared" si="0"/>
        <v>64856</v>
      </c>
      <c r="I13" s="565">
        <f t="shared" si="0"/>
        <v>59499</v>
      </c>
    </row>
    <row r="14" spans="1:9" s="735" customFormat="1" ht="18" customHeight="1">
      <c r="A14" s="565" t="s">
        <v>457</v>
      </c>
      <c r="B14" s="565">
        <f t="shared" ref="B14:I14" si="1">SUM(B8:B13)</f>
        <v>6</v>
      </c>
      <c r="C14" s="565">
        <f t="shared" si="1"/>
        <v>6</v>
      </c>
      <c r="D14" s="565">
        <f t="shared" si="1"/>
        <v>414</v>
      </c>
      <c r="E14" s="565">
        <f t="shared" si="1"/>
        <v>414</v>
      </c>
      <c r="F14" s="565">
        <f t="shared" si="1"/>
        <v>376975</v>
      </c>
      <c r="G14" s="565">
        <f t="shared" si="1"/>
        <v>338454</v>
      </c>
      <c r="H14" s="565">
        <f t="shared" si="1"/>
        <v>377395</v>
      </c>
      <c r="I14" s="565">
        <f t="shared" si="1"/>
        <v>338874</v>
      </c>
    </row>
    <row r="15" spans="1:9" s="736" customFormat="1" ht="15.75">
      <c r="A15" s="738"/>
      <c r="B15" s="738"/>
      <c r="C15" s="738"/>
      <c r="D15" s="738"/>
      <c r="E15" s="738"/>
      <c r="F15" s="738"/>
      <c r="G15" s="738"/>
      <c r="H15" s="565"/>
      <c r="I15" s="565"/>
    </row>
    <row r="16" spans="1:9" s="736" customFormat="1" ht="15.75">
      <c r="A16" s="681" t="s">
        <v>1516</v>
      </c>
      <c r="B16" s="680"/>
      <c r="C16" s="679"/>
      <c r="D16" s="566"/>
      <c r="E16" s="566"/>
      <c r="F16" s="566"/>
      <c r="G16" s="566"/>
      <c r="H16" s="564"/>
      <c r="I16" s="564"/>
    </row>
    <row r="17" spans="1:9" s="736" customFormat="1" ht="15.75">
      <c r="A17" s="737">
        <v>44652</v>
      </c>
      <c r="B17" s="738">
        <v>0</v>
      </c>
      <c r="C17" s="738">
        <v>0</v>
      </c>
      <c r="D17" s="738">
        <v>2</v>
      </c>
      <c r="E17" s="738">
        <v>2</v>
      </c>
      <c r="F17" s="738">
        <v>83048</v>
      </c>
      <c r="G17" s="738">
        <v>70139</v>
      </c>
      <c r="H17" s="565">
        <f t="shared" ref="H17:I22" si="2">+B17+D17+F17</f>
        <v>83050</v>
      </c>
      <c r="I17" s="565">
        <f t="shared" si="2"/>
        <v>70141</v>
      </c>
    </row>
    <row r="18" spans="1:9" s="736" customFormat="1" ht="15.75">
      <c r="A18" s="737">
        <v>44682</v>
      </c>
      <c r="B18" s="738">
        <v>0</v>
      </c>
      <c r="C18" s="738">
        <v>0</v>
      </c>
      <c r="D18" s="738">
        <v>2</v>
      </c>
      <c r="E18" s="738">
        <v>2</v>
      </c>
      <c r="F18" s="738">
        <v>83472</v>
      </c>
      <c r="G18" s="738">
        <v>76856</v>
      </c>
      <c r="H18" s="565">
        <f t="shared" si="2"/>
        <v>83474</v>
      </c>
      <c r="I18" s="565">
        <f t="shared" si="2"/>
        <v>76858</v>
      </c>
    </row>
    <row r="19" spans="1:9" s="736" customFormat="1" ht="15.75">
      <c r="A19" s="737">
        <v>44713</v>
      </c>
      <c r="B19" s="738">
        <v>0</v>
      </c>
      <c r="C19" s="738">
        <v>0</v>
      </c>
      <c r="D19" s="738">
        <v>2</v>
      </c>
      <c r="E19" s="738">
        <v>2</v>
      </c>
      <c r="F19" s="738">
        <v>83877</v>
      </c>
      <c r="G19" s="738">
        <v>80061</v>
      </c>
      <c r="H19" s="565">
        <f t="shared" si="2"/>
        <v>83879</v>
      </c>
      <c r="I19" s="565">
        <f t="shared" si="2"/>
        <v>80063</v>
      </c>
    </row>
    <row r="20" spans="1:9" s="736" customFormat="1" ht="15.75">
      <c r="A20" s="737">
        <v>44743</v>
      </c>
      <c r="B20" s="738">
        <v>0</v>
      </c>
      <c r="C20" s="738">
        <v>0</v>
      </c>
      <c r="D20" s="738">
        <v>2</v>
      </c>
      <c r="E20" s="738">
        <v>2</v>
      </c>
      <c r="F20" s="738">
        <v>84077</v>
      </c>
      <c r="G20" s="738">
        <v>81242</v>
      </c>
      <c r="H20" s="565">
        <f t="shared" si="2"/>
        <v>84079</v>
      </c>
      <c r="I20" s="565">
        <f t="shared" si="2"/>
        <v>81244</v>
      </c>
    </row>
    <row r="21" spans="1:9" s="736" customFormat="1" ht="15.75">
      <c r="A21" s="737">
        <v>44774</v>
      </c>
      <c r="B21" s="738">
        <v>0</v>
      </c>
      <c r="C21" s="738">
        <v>0</v>
      </c>
      <c r="D21" s="738">
        <v>2</v>
      </c>
      <c r="E21" s="738">
        <v>2</v>
      </c>
      <c r="F21" s="738">
        <v>83967</v>
      </c>
      <c r="G21" s="738">
        <v>80261</v>
      </c>
      <c r="H21" s="565">
        <f t="shared" si="2"/>
        <v>83969</v>
      </c>
      <c r="I21" s="565">
        <f t="shared" si="2"/>
        <v>80263</v>
      </c>
    </row>
    <row r="22" spans="1:9" s="736" customFormat="1" ht="15.75">
      <c r="A22" s="737">
        <v>44805</v>
      </c>
      <c r="B22" s="738">
        <v>0</v>
      </c>
      <c r="C22" s="738">
        <v>0</v>
      </c>
      <c r="D22" s="738">
        <v>2</v>
      </c>
      <c r="E22" s="738">
        <v>2</v>
      </c>
      <c r="F22" s="738">
        <v>83985</v>
      </c>
      <c r="G22" s="738">
        <v>76684</v>
      </c>
      <c r="H22" s="565">
        <f t="shared" si="2"/>
        <v>83987</v>
      </c>
      <c r="I22" s="565">
        <f t="shared" si="2"/>
        <v>76686</v>
      </c>
    </row>
    <row r="23" spans="1:9" s="735" customFormat="1" ht="15.75">
      <c r="A23" s="565" t="s">
        <v>457</v>
      </c>
      <c r="B23" s="565">
        <f t="shared" ref="B23:I23" si="3">SUM(B17:B22)</f>
        <v>0</v>
      </c>
      <c r="C23" s="565">
        <f t="shared" si="3"/>
        <v>0</v>
      </c>
      <c r="D23" s="565">
        <f t="shared" si="3"/>
        <v>12</v>
      </c>
      <c r="E23" s="565">
        <f t="shared" si="3"/>
        <v>12</v>
      </c>
      <c r="F23" s="565">
        <f t="shared" si="3"/>
        <v>502426</v>
      </c>
      <c r="G23" s="565">
        <f t="shared" si="3"/>
        <v>465243</v>
      </c>
      <c r="H23" s="565">
        <f t="shared" si="3"/>
        <v>502438</v>
      </c>
      <c r="I23" s="565">
        <f t="shared" si="3"/>
        <v>465255</v>
      </c>
    </row>
    <row r="24" spans="1:9" s="736" customFormat="1" ht="15.75">
      <c r="A24" s="738"/>
      <c r="B24" s="738"/>
      <c r="C24" s="738"/>
      <c r="D24" s="738"/>
      <c r="E24" s="738"/>
      <c r="F24" s="738"/>
      <c r="G24" s="738"/>
      <c r="H24" s="565"/>
      <c r="I24" s="565"/>
    </row>
    <row r="25" spans="1:9" s="736" customFormat="1" ht="15.75">
      <c r="A25" s="681" t="s">
        <v>1517</v>
      </c>
      <c r="B25" s="680"/>
      <c r="C25" s="679"/>
      <c r="D25" s="566"/>
      <c r="E25" s="566"/>
      <c r="F25" s="566"/>
      <c r="G25" s="566"/>
      <c r="H25" s="564"/>
      <c r="I25" s="564"/>
    </row>
    <row r="26" spans="1:9" s="736" customFormat="1" ht="15.75">
      <c r="A26" s="737">
        <v>44652</v>
      </c>
      <c r="B26" s="738">
        <v>1</v>
      </c>
      <c r="C26" s="738">
        <v>1</v>
      </c>
      <c r="D26" s="738">
        <v>16</v>
      </c>
      <c r="E26" s="738">
        <v>16</v>
      </c>
      <c r="F26" s="738">
        <v>116211</v>
      </c>
      <c r="G26" s="738">
        <v>81751</v>
      </c>
      <c r="H26" s="565">
        <f t="shared" ref="H26:I31" si="4">+B26+D26+F26</f>
        <v>116228</v>
      </c>
      <c r="I26" s="565">
        <f t="shared" si="4"/>
        <v>81768</v>
      </c>
    </row>
    <row r="27" spans="1:9" s="736" customFormat="1" ht="15.75">
      <c r="A27" s="737">
        <v>44682</v>
      </c>
      <c r="B27" s="738">
        <v>1</v>
      </c>
      <c r="C27" s="738">
        <v>1</v>
      </c>
      <c r="D27" s="738">
        <v>16</v>
      </c>
      <c r="E27" s="738">
        <v>16</v>
      </c>
      <c r="F27" s="738">
        <v>117580</v>
      </c>
      <c r="G27" s="738">
        <v>101343</v>
      </c>
      <c r="H27" s="565">
        <f t="shared" si="4"/>
        <v>117597</v>
      </c>
      <c r="I27" s="565">
        <f t="shared" si="4"/>
        <v>101360</v>
      </c>
    </row>
    <row r="28" spans="1:9" s="736" customFormat="1" ht="15.75">
      <c r="A28" s="737">
        <v>44713</v>
      </c>
      <c r="B28" s="738">
        <v>1</v>
      </c>
      <c r="C28" s="738">
        <v>1</v>
      </c>
      <c r="D28" s="738">
        <v>16</v>
      </c>
      <c r="E28" s="738">
        <v>16</v>
      </c>
      <c r="F28" s="738">
        <v>118083</v>
      </c>
      <c r="G28" s="738">
        <v>96179</v>
      </c>
      <c r="H28" s="565">
        <f t="shared" si="4"/>
        <v>118100</v>
      </c>
      <c r="I28" s="565">
        <f t="shared" si="4"/>
        <v>96196</v>
      </c>
    </row>
    <row r="29" spans="1:9" s="736" customFormat="1" ht="15.75">
      <c r="A29" s="737">
        <v>44743</v>
      </c>
      <c r="B29" s="738">
        <v>1</v>
      </c>
      <c r="C29" s="738">
        <v>1</v>
      </c>
      <c r="D29" s="738">
        <v>16</v>
      </c>
      <c r="E29" s="738">
        <v>16</v>
      </c>
      <c r="F29" s="738">
        <v>117581</v>
      </c>
      <c r="G29" s="738">
        <v>113097</v>
      </c>
      <c r="H29" s="565">
        <f t="shared" si="4"/>
        <v>117598</v>
      </c>
      <c r="I29" s="565">
        <f t="shared" si="4"/>
        <v>113114</v>
      </c>
    </row>
    <row r="30" spans="1:9" s="736" customFormat="1" ht="15.75">
      <c r="A30" s="737">
        <v>44774</v>
      </c>
      <c r="B30" s="738">
        <v>1</v>
      </c>
      <c r="C30" s="738">
        <v>1</v>
      </c>
      <c r="D30" s="738">
        <v>16</v>
      </c>
      <c r="E30" s="738">
        <v>16</v>
      </c>
      <c r="F30" s="738">
        <v>118138</v>
      </c>
      <c r="G30" s="738">
        <v>112630</v>
      </c>
      <c r="H30" s="565">
        <f t="shared" si="4"/>
        <v>118155</v>
      </c>
      <c r="I30" s="565">
        <f t="shared" si="4"/>
        <v>112647</v>
      </c>
    </row>
    <row r="31" spans="1:9" s="736" customFormat="1" ht="15.75">
      <c r="A31" s="737">
        <v>44805</v>
      </c>
      <c r="B31" s="738">
        <v>1</v>
      </c>
      <c r="C31" s="738">
        <v>1</v>
      </c>
      <c r="D31" s="738">
        <v>16</v>
      </c>
      <c r="E31" s="738">
        <v>16</v>
      </c>
      <c r="F31" s="738">
        <v>116970</v>
      </c>
      <c r="G31" s="738">
        <v>112792</v>
      </c>
      <c r="H31" s="565">
        <f t="shared" si="4"/>
        <v>116987</v>
      </c>
      <c r="I31" s="565">
        <f t="shared" si="4"/>
        <v>112809</v>
      </c>
    </row>
    <row r="32" spans="1:9" s="735" customFormat="1" ht="15.75">
      <c r="A32" s="565" t="s">
        <v>457</v>
      </c>
      <c r="B32" s="565">
        <f t="shared" ref="B32:I32" si="5">SUM(B26:B31)</f>
        <v>6</v>
      </c>
      <c r="C32" s="565">
        <f t="shared" si="5"/>
        <v>6</v>
      </c>
      <c r="D32" s="565">
        <f t="shared" si="5"/>
        <v>96</v>
      </c>
      <c r="E32" s="565">
        <f t="shared" si="5"/>
        <v>96</v>
      </c>
      <c r="F32" s="565">
        <f t="shared" si="5"/>
        <v>704563</v>
      </c>
      <c r="G32" s="565">
        <f t="shared" si="5"/>
        <v>617792</v>
      </c>
      <c r="H32" s="565">
        <f t="shared" si="5"/>
        <v>704665</v>
      </c>
      <c r="I32" s="565">
        <f t="shared" si="5"/>
        <v>617894</v>
      </c>
    </row>
    <row r="33" spans="1:9" s="736" customFormat="1" ht="15.75">
      <c r="A33" s="738"/>
      <c r="B33" s="738"/>
      <c r="C33" s="738"/>
      <c r="D33" s="738"/>
      <c r="E33" s="738"/>
      <c r="F33" s="738"/>
      <c r="G33" s="738"/>
      <c r="H33" s="565"/>
      <c r="I33" s="565"/>
    </row>
    <row r="34" spans="1:9" s="736" customFormat="1" ht="15.75">
      <c r="A34" s="681" t="s">
        <v>1518</v>
      </c>
      <c r="B34" s="680"/>
      <c r="C34" s="679"/>
      <c r="D34" s="566"/>
      <c r="E34" s="566"/>
      <c r="F34" s="566"/>
      <c r="G34" s="566"/>
      <c r="H34" s="564"/>
      <c r="I34" s="564"/>
    </row>
    <row r="35" spans="1:9" s="736" customFormat="1" ht="15.75">
      <c r="A35" s="737">
        <v>44652</v>
      </c>
      <c r="B35" s="738">
        <v>2</v>
      </c>
      <c r="C35" s="738">
        <v>2</v>
      </c>
      <c r="D35" s="738">
        <v>79</v>
      </c>
      <c r="E35" s="738">
        <v>79</v>
      </c>
      <c r="F35" s="738">
        <v>111351</v>
      </c>
      <c r="G35" s="738">
        <v>78194</v>
      </c>
      <c r="H35" s="565">
        <f t="shared" ref="H35:I40" si="6">+B35+D35+F35</f>
        <v>111432</v>
      </c>
      <c r="I35" s="565">
        <f t="shared" si="6"/>
        <v>78275</v>
      </c>
    </row>
    <row r="36" spans="1:9" s="736" customFormat="1" ht="15.75">
      <c r="A36" s="737">
        <v>44682</v>
      </c>
      <c r="B36" s="738">
        <v>2</v>
      </c>
      <c r="C36" s="738">
        <v>2</v>
      </c>
      <c r="D36" s="738">
        <v>80</v>
      </c>
      <c r="E36" s="738">
        <v>80</v>
      </c>
      <c r="F36" s="738">
        <v>111918</v>
      </c>
      <c r="G36" s="738">
        <v>78480</v>
      </c>
      <c r="H36" s="565">
        <f t="shared" si="6"/>
        <v>112000</v>
      </c>
      <c r="I36" s="565">
        <f t="shared" si="6"/>
        <v>78562</v>
      </c>
    </row>
    <row r="37" spans="1:9" s="736" customFormat="1" ht="15.75">
      <c r="A37" s="737">
        <v>44713</v>
      </c>
      <c r="B37" s="738">
        <v>2</v>
      </c>
      <c r="C37" s="738">
        <v>2</v>
      </c>
      <c r="D37" s="738">
        <v>82</v>
      </c>
      <c r="E37" s="738">
        <v>82</v>
      </c>
      <c r="F37" s="738">
        <v>112757</v>
      </c>
      <c r="G37" s="738">
        <v>87486</v>
      </c>
      <c r="H37" s="565">
        <f t="shared" si="6"/>
        <v>112841</v>
      </c>
      <c r="I37" s="565">
        <f t="shared" si="6"/>
        <v>87570</v>
      </c>
    </row>
    <row r="38" spans="1:9" s="736" customFormat="1" ht="15.75">
      <c r="A38" s="737">
        <v>44743</v>
      </c>
      <c r="B38" s="738">
        <v>2</v>
      </c>
      <c r="C38" s="738">
        <v>2</v>
      </c>
      <c r="D38" s="738">
        <v>83</v>
      </c>
      <c r="E38" s="738">
        <v>83</v>
      </c>
      <c r="F38" s="738">
        <v>120357</v>
      </c>
      <c r="G38" s="738">
        <v>106169</v>
      </c>
      <c r="H38" s="565">
        <f t="shared" si="6"/>
        <v>120442</v>
      </c>
      <c r="I38" s="565">
        <f t="shared" si="6"/>
        <v>106254</v>
      </c>
    </row>
    <row r="39" spans="1:9" s="736" customFormat="1" ht="15.75">
      <c r="A39" s="737">
        <v>44774</v>
      </c>
      <c r="B39" s="738">
        <v>2</v>
      </c>
      <c r="C39" s="738">
        <v>2</v>
      </c>
      <c r="D39" s="738">
        <v>83</v>
      </c>
      <c r="E39" s="738">
        <v>83</v>
      </c>
      <c r="F39" s="738">
        <v>120426</v>
      </c>
      <c r="G39" s="738">
        <v>105828</v>
      </c>
      <c r="H39" s="565">
        <f t="shared" si="6"/>
        <v>120511</v>
      </c>
      <c r="I39" s="565">
        <f t="shared" si="6"/>
        <v>105913</v>
      </c>
    </row>
    <row r="40" spans="1:9" s="736" customFormat="1" ht="15.75">
      <c r="A40" s="737">
        <v>44805</v>
      </c>
      <c r="B40" s="738">
        <v>3</v>
      </c>
      <c r="C40" s="738">
        <v>3</v>
      </c>
      <c r="D40" s="738">
        <v>83</v>
      </c>
      <c r="E40" s="738">
        <v>83</v>
      </c>
      <c r="F40" s="738">
        <v>119671</v>
      </c>
      <c r="G40" s="738">
        <v>104730</v>
      </c>
      <c r="H40" s="565">
        <f t="shared" si="6"/>
        <v>119757</v>
      </c>
      <c r="I40" s="565">
        <f t="shared" si="6"/>
        <v>104816</v>
      </c>
    </row>
    <row r="41" spans="1:9" s="735" customFormat="1" ht="15.75">
      <c r="A41" s="565" t="s">
        <v>457</v>
      </c>
      <c r="B41" s="565">
        <f t="shared" ref="B41:I41" si="7">SUM(B35:B40)</f>
        <v>13</v>
      </c>
      <c r="C41" s="565">
        <f t="shared" si="7"/>
        <v>13</v>
      </c>
      <c r="D41" s="565">
        <f t="shared" si="7"/>
        <v>490</v>
      </c>
      <c r="E41" s="565">
        <f t="shared" si="7"/>
        <v>490</v>
      </c>
      <c r="F41" s="565">
        <f t="shared" si="7"/>
        <v>696480</v>
      </c>
      <c r="G41" s="565">
        <f t="shared" si="7"/>
        <v>560887</v>
      </c>
      <c r="H41" s="565">
        <f t="shared" si="7"/>
        <v>696983</v>
      </c>
      <c r="I41" s="565">
        <f t="shared" si="7"/>
        <v>561390</v>
      </c>
    </row>
    <row r="42" spans="1:9" s="736" customFormat="1" ht="15.75">
      <c r="A42" s="738"/>
      <c r="B42" s="738"/>
      <c r="C42" s="738"/>
      <c r="D42" s="738"/>
      <c r="E42" s="738"/>
      <c r="F42" s="738"/>
      <c r="G42" s="738"/>
      <c r="H42" s="565"/>
      <c r="I42" s="565"/>
    </row>
    <row r="43" spans="1:9" s="736" customFormat="1" ht="15.75">
      <c r="A43" s="681" t="s">
        <v>1519</v>
      </c>
      <c r="B43" s="680"/>
      <c r="C43" s="679"/>
      <c r="D43" s="566"/>
      <c r="E43" s="566"/>
      <c r="F43" s="566"/>
      <c r="G43" s="566"/>
      <c r="H43" s="564"/>
      <c r="I43" s="564"/>
    </row>
    <row r="44" spans="1:9" s="736" customFormat="1" ht="15.75">
      <c r="A44" s="737">
        <v>44652</v>
      </c>
      <c r="B44" s="738">
        <v>0</v>
      </c>
      <c r="C44" s="738">
        <v>0</v>
      </c>
      <c r="D44" s="738">
        <v>44</v>
      </c>
      <c r="E44" s="738">
        <v>44</v>
      </c>
      <c r="F44" s="738">
        <v>147430</v>
      </c>
      <c r="G44" s="738">
        <v>120298</v>
      </c>
      <c r="H44" s="565">
        <f t="shared" ref="H44:I49" si="8">+B44+D44+F44</f>
        <v>147474</v>
      </c>
      <c r="I44" s="565">
        <f t="shared" si="8"/>
        <v>120342</v>
      </c>
    </row>
    <row r="45" spans="1:9" s="736" customFormat="1" ht="15.75">
      <c r="A45" s="737">
        <v>44682</v>
      </c>
      <c r="B45" s="738">
        <v>0</v>
      </c>
      <c r="C45" s="738">
        <v>0</v>
      </c>
      <c r="D45" s="738">
        <v>45</v>
      </c>
      <c r="E45" s="738">
        <v>45</v>
      </c>
      <c r="F45" s="738">
        <v>148914</v>
      </c>
      <c r="G45" s="738">
        <v>120349</v>
      </c>
      <c r="H45" s="565">
        <f t="shared" si="8"/>
        <v>148959</v>
      </c>
      <c r="I45" s="565">
        <f t="shared" si="8"/>
        <v>120394</v>
      </c>
    </row>
    <row r="46" spans="1:9" s="736" customFormat="1" ht="15.75">
      <c r="A46" s="737">
        <v>44713</v>
      </c>
      <c r="B46" s="738">
        <v>0</v>
      </c>
      <c r="C46" s="738">
        <v>0</v>
      </c>
      <c r="D46" s="738">
        <v>46</v>
      </c>
      <c r="E46" s="738">
        <v>46</v>
      </c>
      <c r="F46" s="738">
        <v>149472</v>
      </c>
      <c r="G46" s="738">
        <v>130033</v>
      </c>
      <c r="H46" s="565">
        <f t="shared" si="8"/>
        <v>149518</v>
      </c>
      <c r="I46" s="565">
        <f t="shared" si="8"/>
        <v>130079</v>
      </c>
    </row>
    <row r="47" spans="1:9" s="736" customFormat="1" ht="15.75">
      <c r="A47" s="737">
        <v>44743</v>
      </c>
      <c r="B47" s="738">
        <v>0</v>
      </c>
      <c r="C47" s="738">
        <v>0</v>
      </c>
      <c r="D47" s="738">
        <v>46</v>
      </c>
      <c r="E47" s="738">
        <v>46</v>
      </c>
      <c r="F47" s="738">
        <v>151404</v>
      </c>
      <c r="G47" s="738">
        <v>142923</v>
      </c>
      <c r="H47" s="565">
        <f t="shared" si="8"/>
        <v>151450</v>
      </c>
      <c r="I47" s="565">
        <f t="shared" si="8"/>
        <v>142969</v>
      </c>
    </row>
    <row r="48" spans="1:9" s="736" customFormat="1" ht="15.75">
      <c r="A48" s="737">
        <v>44774</v>
      </c>
      <c r="B48" s="738">
        <v>0</v>
      </c>
      <c r="C48" s="738">
        <v>0</v>
      </c>
      <c r="D48" s="738">
        <v>46</v>
      </c>
      <c r="E48" s="738">
        <v>46</v>
      </c>
      <c r="F48" s="738">
        <v>149570</v>
      </c>
      <c r="G48" s="738">
        <v>145777</v>
      </c>
      <c r="H48" s="565">
        <f t="shared" si="8"/>
        <v>149616</v>
      </c>
      <c r="I48" s="565">
        <f t="shared" si="8"/>
        <v>145823</v>
      </c>
    </row>
    <row r="49" spans="1:9" s="736" customFormat="1" ht="15.75">
      <c r="A49" s="737">
        <v>44805</v>
      </c>
      <c r="B49" s="738">
        <v>0</v>
      </c>
      <c r="C49" s="738">
        <v>0</v>
      </c>
      <c r="D49" s="738">
        <v>45</v>
      </c>
      <c r="E49" s="738">
        <v>45</v>
      </c>
      <c r="F49" s="738">
        <v>151418</v>
      </c>
      <c r="G49" s="738">
        <v>146576</v>
      </c>
      <c r="H49" s="565">
        <f t="shared" si="8"/>
        <v>151463</v>
      </c>
      <c r="I49" s="565">
        <f t="shared" si="8"/>
        <v>146621</v>
      </c>
    </row>
    <row r="50" spans="1:9" s="735" customFormat="1" ht="15.75">
      <c r="A50" s="565" t="s">
        <v>457</v>
      </c>
      <c r="B50" s="565">
        <f t="shared" ref="B50:I50" si="9">SUM(B44:B49)</f>
        <v>0</v>
      </c>
      <c r="C50" s="565">
        <f t="shared" si="9"/>
        <v>0</v>
      </c>
      <c r="D50" s="565">
        <f t="shared" si="9"/>
        <v>272</v>
      </c>
      <c r="E50" s="565">
        <f t="shared" si="9"/>
        <v>272</v>
      </c>
      <c r="F50" s="565">
        <f t="shared" si="9"/>
        <v>898208</v>
      </c>
      <c r="G50" s="565">
        <f t="shared" si="9"/>
        <v>805956</v>
      </c>
      <c r="H50" s="565">
        <f t="shared" si="9"/>
        <v>898480</v>
      </c>
      <c r="I50" s="565">
        <f t="shared" si="9"/>
        <v>806228</v>
      </c>
    </row>
    <row r="51" spans="1:9" s="736" customFormat="1" ht="15.75">
      <c r="A51" s="738"/>
      <c r="B51" s="738"/>
      <c r="C51" s="738"/>
      <c r="D51" s="738"/>
      <c r="E51" s="738"/>
      <c r="F51" s="738"/>
      <c r="G51" s="738"/>
      <c r="H51" s="565"/>
      <c r="I51" s="565"/>
    </row>
    <row r="52" spans="1:9" s="736" customFormat="1" ht="15.75">
      <c r="A52" s="681" t="s">
        <v>1520</v>
      </c>
      <c r="B52" s="680"/>
      <c r="C52" s="679"/>
      <c r="D52" s="566"/>
      <c r="E52" s="566"/>
      <c r="F52" s="566"/>
      <c r="G52" s="566"/>
      <c r="H52" s="564"/>
      <c r="I52" s="564"/>
    </row>
    <row r="53" spans="1:9" s="736" customFormat="1" ht="15.75">
      <c r="A53" s="737">
        <v>44652</v>
      </c>
      <c r="B53" s="738">
        <v>3</v>
      </c>
      <c r="C53" s="738">
        <v>3</v>
      </c>
      <c r="D53" s="738">
        <v>79</v>
      </c>
      <c r="E53" s="738">
        <v>79</v>
      </c>
      <c r="F53" s="738">
        <v>169725</v>
      </c>
      <c r="G53" s="738">
        <v>125761</v>
      </c>
      <c r="H53" s="565">
        <f t="shared" ref="H53:I58" si="10">+B53+D53+F53</f>
        <v>169807</v>
      </c>
      <c r="I53" s="565">
        <f t="shared" si="10"/>
        <v>125843</v>
      </c>
    </row>
    <row r="54" spans="1:9" s="736" customFormat="1" ht="15.75">
      <c r="A54" s="737">
        <v>44682</v>
      </c>
      <c r="B54" s="738">
        <v>3</v>
      </c>
      <c r="C54" s="738">
        <v>3</v>
      </c>
      <c r="D54" s="738">
        <v>81</v>
      </c>
      <c r="E54" s="738">
        <v>81</v>
      </c>
      <c r="F54" s="738">
        <v>176375</v>
      </c>
      <c r="G54" s="738">
        <v>127074</v>
      </c>
      <c r="H54" s="565">
        <f t="shared" si="10"/>
        <v>176459</v>
      </c>
      <c r="I54" s="565">
        <f t="shared" si="10"/>
        <v>127158</v>
      </c>
    </row>
    <row r="55" spans="1:9" s="736" customFormat="1" ht="15.75">
      <c r="A55" s="737">
        <v>44713</v>
      </c>
      <c r="B55" s="738">
        <v>3</v>
      </c>
      <c r="C55" s="738">
        <v>3</v>
      </c>
      <c r="D55" s="738">
        <v>81</v>
      </c>
      <c r="E55" s="738">
        <v>81</v>
      </c>
      <c r="F55" s="738">
        <v>178747</v>
      </c>
      <c r="G55" s="738">
        <v>134075</v>
      </c>
      <c r="H55" s="565">
        <f t="shared" si="10"/>
        <v>178831</v>
      </c>
      <c r="I55" s="565">
        <f t="shared" si="10"/>
        <v>134159</v>
      </c>
    </row>
    <row r="56" spans="1:9" s="736" customFormat="1" ht="15.75">
      <c r="A56" s="737">
        <v>44743</v>
      </c>
      <c r="B56" s="738">
        <v>3</v>
      </c>
      <c r="C56" s="738">
        <v>3</v>
      </c>
      <c r="D56" s="738">
        <v>81</v>
      </c>
      <c r="E56" s="738">
        <v>81</v>
      </c>
      <c r="F56" s="738">
        <v>179100</v>
      </c>
      <c r="G56" s="738">
        <v>151190</v>
      </c>
      <c r="H56" s="565">
        <f t="shared" si="10"/>
        <v>179184</v>
      </c>
      <c r="I56" s="565">
        <f t="shared" si="10"/>
        <v>151274</v>
      </c>
    </row>
    <row r="57" spans="1:9" s="736" customFormat="1" ht="15.75">
      <c r="A57" s="737">
        <v>44774</v>
      </c>
      <c r="B57" s="738">
        <v>3</v>
      </c>
      <c r="C57" s="738">
        <v>3</v>
      </c>
      <c r="D57" s="738">
        <v>81</v>
      </c>
      <c r="E57" s="738">
        <v>81</v>
      </c>
      <c r="F57" s="738">
        <v>178891</v>
      </c>
      <c r="G57" s="738">
        <v>151875</v>
      </c>
      <c r="H57" s="565">
        <f t="shared" si="10"/>
        <v>178975</v>
      </c>
      <c r="I57" s="565">
        <f t="shared" si="10"/>
        <v>151959</v>
      </c>
    </row>
    <row r="58" spans="1:9" s="736" customFormat="1" ht="15.75">
      <c r="A58" s="737">
        <v>44805</v>
      </c>
      <c r="B58" s="738">
        <v>3</v>
      </c>
      <c r="C58" s="738">
        <v>3</v>
      </c>
      <c r="D58" s="738">
        <v>81</v>
      </c>
      <c r="E58" s="738">
        <v>81</v>
      </c>
      <c r="F58" s="738">
        <v>178950</v>
      </c>
      <c r="G58" s="738">
        <v>168383</v>
      </c>
      <c r="H58" s="565">
        <f t="shared" si="10"/>
        <v>179034</v>
      </c>
      <c r="I58" s="565">
        <f t="shared" si="10"/>
        <v>168467</v>
      </c>
    </row>
    <row r="59" spans="1:9" s="735" customFormat="1" ht="15.75">
      <c r="A59" s="565" t="s">
        <v>457</v>
      </c>
      <c r="B59" s="565">
        <f t="shared" ref="B59:I59" si="11">SUM(B53:B58)</f>
        <v>18</v>
      </c>
      <c r="C59" s="565">
        <f t="shared" si="11"/>
        <v>18</v>
      </c>
      <c r="D59" s="565">
        <f t="shared" si="11"/>
        <v>484</v>
      </c>
      <c r="E59" s="565">
        <f t="shared" si="11"/>
        <v>484</v>
      </c>
      <c r="F59" s="565">
        <f t="shared" si="11"/>
        <v>1061788</v>
      </c>
      <c r="G59" s="565">
        <f t="shared" si="11"/>
        <v>858358</v>
      </c>
      <c r="H59" s="565">
        <f t="shared" si="11"/>
        <v>1062290</v>
      </c>
      <c r="I59" s="565">
        <f t="shared" si="11"/>
        <v>858860</v>
      </c>
    </row>
    <row r="60" spans="1:9" s="736" customFormat="1" ht="15.75">
      <c r="A60" s="738"/>
      <c r="B60" s="738"/>
      <c r="C60" s="738"/>
      <c r="D60" s="738"/>
      <c r="E60" s="738"/>
      <c r="F60" s="738"/>
      <c r="G60" s="738"/>
      <c r="H60" s="565"/>
      <c r="I60" s="565"/>
    </row>
    <row r="61" spans="1:9" s="736" customFormat="1" ht="15.75">
      <c r="A61" s="681" t="s">
        <v>1521</v>
      </c>
      <c r="B61" s="680"/>
      <c r="C61" s="679"/>
      <c r="D61" s="566"/>
      <c r="E61" s="566"/>
      <c r="F61" s="566"/>
      <c r="G61" s="566"/>
      <c r="H61" s="564"/>
      <c r="I61" s="564"/>
    </row>
    <row r="62" spans="1:9" s="736" customFormat="1" ht="15.75">
      <c r="A62" s="737">
        <v>44652</v>
      </c>
      <c r="B62" s="738">
        <v>1</v>
      </c>
      <c r="C62" s="738">
        <v>1</v>
      </c>
      <c r="D62" s="738">
        <v>13</v>
      </c>
      <c r="E62" s="738">
        <v>13</v>
      </c>
      <c r="F62" s="738">
        <v>108065</v>
      </c>
      <c r="G62" s="738">
        <v>91827</v>
      </c>
      <c r="H62" s="565">
        <f t="shared" ref="H62:I67" si="12">+B62+D62+F62</f>
        <v>108079</v>
      </c>
      <c r="I62" s="565">
        <f t="shared" si="12"/>
        <v>91841</v>
      </c>
    </row>
    <row r="63" spans="1:9" s="736" customFormat="1" ht="15.75">
      <c r="A63" s="737">
        <v>44682</v>
      </c>
      <c r="B63" s="738">
        <v>1</v>
      </c>
      <c r="C63" s="738">
        <v>1</v>
      </c>
      <c r="D63" s="738">
        <v>13</v>
      </c>
      <c r="E63" s="738">
        <v>13</v>
      </c>
      <c r="F63" s="738">
        <v>109242</v>
      </c>
      <c r="G63" s="738">
        <v>99124</v>
      </c>
      <c r="H63" s="565">
        <f t="shared" si="12"/>
        <v>109256</v>
      </c>
      <c r="I63" s="565">
        <f t="shared" si="12"/>
        <v>99138</v>
      </c>
    </row>
    <row r="64" spans="1:9" s="736" customFormat="1" ht="15.75">
      <c r="A64" s="737">
        <v>44713</v>
      </c>
      <c r="B64" s="738">
        <v>1</v>
      </c>
      <c r="C64" s="738">
        <v>1</v>
      </c>
      <c r="D64" s="738">
        <v>13</v>
      </c>
      <c r="E64" s="738">
        <v>13</v>
      </c>
      <c r="F64" s="738">
        <v>109964</v>
      </c>
      <c r="G64" s="738">
        <v>98693</v>
      </c>
      <c r="H64" s="565">
        <f t="shared" si="12"/>
        <v>109978</v>
      </c>
      <c r="I64" s="565">
        <f t="shared" si="12"/>
        <v>98707</v>
      </c>
    </row>
    <row r="65" spans="1:9" s="736" customFormat="1" ht="15.75">
      <c r="A65" s="737">
        <v>44743</v>
      </c>
      <c r="B65" s="738">
        <v>1</v>
      </c>
      <c r="C65" s="738">
        <v>1</v>
      </c>
      <c r="D65" s="738">
        <v>13</v>
      </c>
      <c r="E65" s="738">
        <v>13</v>
      </c>
      <c r="F65" s="738">
        <v>110402</v>
      </c>
      <c r="G65" s="738">
        <v>97421</v>
      </c>
      <c r="H65" s="565">
        <f t="shared" si="12"/>
        <v>110416</v>
      </c>
      <c r="I65" s="565">
        <f t="shared" si="12"/>
        <v>97435</v>
      </c>
    </row>
    <row r="66" spans="1:9" s="736" customFormat="1" ht="15.75">
      <c r="A66" s="737">
        <v>44774</v>
      </c>
      <c r="B66" s="738">
        <v>1</v>
      </c>
      <c r="C66" s="738">
        <v>1</v>
      </c>
      <c r="D66" s="738">
        <v>13</v>
      </c>
      <c r="E66" s="738">
        <v>13</v>
      </c>
      <c r="F66" s="738">
        <v>110065</v>
      </c>
      <c r="G66" s="738">
        <v>102940</v>
      </c>
      <c r="H66" s="565">
        <f t="shared" si="12"/>
        <v>110079</v>
      </c>
      <c r="I66" s="565">
        <f t="shared" si="12"/>
        <v>102954</v>
      </c>
    </row>
    <row r="67" spans="1:9" s="736" customFormat="1" ht="15.75">
      <c r="A67" s="737">
        <v>44805</v>
      </c>
      <c r="B67" s="738">
        <v>1</v>
      </c>
      <c r="C67" s="738">
        <v>1</v>
      </c>
      <c r="D67" s="738">
        <v>14</v>
      </c>
      <c r="E67" s="738">
        <v>14</v>
      </c>
      <c r="F67" s="738">
        <v>110031</v>
      </c>
      <c r="G67" s="738">
        <v>100390</v>
      </c>
      <c r="H67" s="565">
        <f t="shared" si="12"/>
        <v>110046</v>
      </c>
      <c r="I67" s="565">
        <f t="shared" si="12"/>
        <v>100405</v>
      </c>
    </row>
    <row r="68" spans="1:9" s="735" customFormat="1" ht="15.75">
      <c r="A68" s="565" t="s">
        <v>457</v>
      </c>
      <c r="B68" s="565">
        <f t="shared" ref="B68:I68" si="13">SUM(B62:B67)</f>
        <v>6</v>
      </c>
      <c r="C68" s="565">
        <f t="shared" si="13"/>
        <v>6</v>
      </c>
      <c r="D68" s="565">
        <f t="shared" si="13"/>
        <v>79</v>
      </c>
      <c r="E68" s="565">
        <f t="shared" si="13"/>
        <v>79</v>
      </c>
      <c r="F68" s="565">
        <f t="shared" si="13"/>
        <v>657769</v>
      </c>
      <c r="G68" s="565">
        <f t="shared" si="13"/>
        <v>590395</v>
      </c>
      <c r="H68" s="565">
        <f t="shared" si="13"/>
        <v>657854</v>
      </c>
      <c r="I68" s="565">
        <f t="shared" si="13"/>
        <v>590480</v>
      </c>
    </row>
    <row r="69" spans="1:9" s="736" customFormat="1" ht="15.75">
      <c r="A69" s="738"/>
      <c r="B69" s="738"/>
      <c r="C69" s="738"/>
      <c r="D69" s="738"/>
      <c r="E69" s="738"/>
      <c r="F69" s="738"/>
      <c r="G69" s="738"/>
      <c r="H69" s="565"/>
      <c r="I69" s="565"/>
    </row>
    <row r="70" spans="1:9" s="736" customFormat="1" ht="15.75">
      <c r="A70" s="681" t="s">
        <v>1522</v>
      </c>
      <c r="B70" s="680"/>
      <c r="C70" s="679"/>
      <c r="D70" s="566"/>
      <c r="E70" s="566"/>
      <c r="F70" s="566"/>
      <c r="G70" s="566"/>
      <c r="H70" s="564"/>
      <c r="I70" s="564"/>
    </row>
    <row r="71" spans="1:9" s="736" customFormat="1" ht="15.75">
      <c r="A71" s="737">
        <v>44652</v>
      </c>
      <c r="B71" s="738">
        <v>0</v>
      </c>
      <c r="C71" s="738">
        <v>0</v>
      </c>
      <c r="D71" s="738">
        <v>55</v>
      </c>
      <c r="E71" s="738">
        <v>55</v>
      </c>
      <c r="F71" s="738">
        <v>217647</v>
      </c>
      <c r="G71" s="738">
        <v>161252</v>
      </c>
      <c r="H71" s="565">
        <f t="shared" ref="H71:I76" si="14">+B71+D71+F71</f>
        <v>217702</v>
      </c>
      <c r="I71" s="565">
        <f t="shared" si="14"/>
        <v>161307</v>
      </c>
    </row>
    <row r="72" spans="1:9" s="736" customFormat="1" ht="15.75">
      <c r="A72" s="737">
        <v>44682</v>
      </c>
      <c r="B72" s="738">
        <v>0</v>
      </c>
      <c r="C72" s="738">
        <v>0</v>
      </c>
      <c r="D72" s="738">
        <v>55</v>
      </c>
      <c r="E72" s="738">
        <v>55</v>
      </c>
      <c r="F72" s="738">
        <v>220240</v>
      </c>
      <c r="G72" s="738">
        <v>174464</v>
      </c>
      <c r="H72" s="565">
        <f t="shared" si="14"/>
        <v>220295</v>
      </c>
      <c r="I72" s="565">
        <f t="shared" si="14"/>
        <v>174519</v>
      </c>
    </row>
    <row r="73" spans="1:9" s="736" customFormat="1" ht="15.75">
      <c r="A73" s="737">
        <v>44713</v>
      </c>
      <c r="B73" s="738">
        <v>0</v>
      </c>
      <c r="C73" s="738">
        <v>0</v>
      </c>
      <c r="D73" s="738">
        <v>55</v>
      </c>
      <c r="E73" s="738">
        <v>55</v>
      </c>
      <c r="F73" s="738">
        <v>221698</v>
      </c>
      <c r="G73" s="738">
        <v>179249</v>
      </c>
      <c r="H73" s="565">
        <f t="shared" si="14"/>
        <v>221753</v>
      </c>
      <c r="I73" s="565">
        <f t="shared" si="14"/>
        <v>179304</v>
      </c>
    </row>
    <row r="74" spans="1:9" s="736" customFormat="1" ht="15.75">
      <c r="A74" s="737">
        <v>44743</v>
      </c>
      <c r="B74" s="738">
        <v>0</v>
      </c>
      <c r="C74" s="738">
        <v>0</v>
      </c>
      <c r="D74" s="738">
        <v>55</v>
      </c>
      <c r="E74" s="738">
        <v>55</v>
      </c>
      <c r="F74" s="738">
        <v>224059</v>
      </c>
      <c r="G74" s="738">
        <v>183326</v>
      </c>
      <c r="H74" s="565">
        <f t="shared" si="14"/>
        <v>224114</v>
      </c>
      <c r="I74" s="565">
        <f t="shared" si="14"/>
        <v>183381</v>
      </c>
    </row>
    <row r="75" spans="1:9" s="736" customFormat="1" ht="15.75">
      <c r="A75" s="737">
        <v>44774</v>
      </c>
      <c r="B75" s="738">
        <v>0</v>
      </c>
      <c r="C75" s="738">
        <v>0</v>
      </c>
      <c r="D75" s="738">
        <v>55</v>
      </c>
      <c r="E75" s="738">
        <v>55</v>
      </c>
      <c r="F75" s="738">
        <v>221810</v>
      </c>
      <c r="G75" s="738">
        <v>152704</v>
      </c>
      <c r="H75" s="565">
        <f t="shared" si="14"/>
        <v>221865</v>
      </c>
      <c r="I75" s="565">
        <f t="shared" si="14"/>
        <v>152759</v>
      </c>
    </row>
    <row r="76" spans="1:9" s="736" customFormat="1" ht="15.75">
      <c r="A76" s="737">
        <v>44805</v>
      </c>
      <c r="B76" s="738">
        <v>0</v>
      </c>
      <c r="C76" s="738">
        <v>0</v>
      </c>
      <c r="D76" s="738">
        <v>56</v>
      </c>
      <c r="E76" s="738">
        <v>56</v>
      </c>
      <c r="F76" s="738">
        <v>224362</v>
      </c>
      <c r="G76" s="738">
        <v>186950</v>
      </c>
      <c r="H76" s="565">
        <f t="shared" si="14"/>
        <v>224418</v>
      </c>
      <c r="I76" s="565">
        <f t="shared" si="14"/>
        <v>187006</v>
      </c>
    </row>
    <row r="77" spans="1:9" s="735" customFormat="1" ht="15.75">
      <c r="A77" s="565" t="s">
        <v>457</v>
      </c>
      <c r="B77" s="565">
        <f t="shared" ref="B77:I77" si="15">SUM(B71:B76)</f>
        <v>0</v>
      </c>
      <c r="C77" s="565">
        <f t="shared" si="15"/>
        <v>0</v>
      </c>
      <c r="D77" s="565">
        <f t="shared" si="15"/>
        <v>331</v>
      </c>
      <c r="E77" s="565">
        <f t="shared" si="15"/>
        <v>331</v>
      </c>
      <c r="F77" s="565">
        <f t="shared" si="15"/>
        <v>1329816</v>
      </c>
      <c r="G77" s="565">
        <f t="shared" si="15"/>
        <v>1037945</v>
      </c>
      <c r="H77" s="565">
        <f t="shared" si="15"/>
        <v>1330147</v>
      </c>
      <c r="I77" s="565">
        <f t="shared" si="15"/>
        <v>1038276</v>
      </c>
    </row>
    <row r="78" spans="1:9" s="736" customFormat="1" ht="15.75">
      <c r="A78" s="738"/>
      <c r="B78" s="738"/>
      <c r="C78" s="738"/>
      <c r="D78" s="738"/>
      <c r="E78" s="738"/>
      <c r="F78" s="738"/>
      <c r="G78" s="738"/>
      <c r="H78" s="565"/>
      <c r="I78" s="565"/>
    </row>
    <row r="79" spans="1:9" s="736" customFormat="1" ht="15.75">
      <c r="A79" s="681" t="s">
        <v>1523</v>
      </c>
      <c r="B79" s="680"/>
      <c r="C79" s="679"/>
      <c r="D79" s="566"/>
      <c r="E79" s="566"/>
      <c r="F79" s="566"/>
      <c r="G79" s="566"/>
      <c r="H79" s="564"/>
      <c r="I79" s="564"/>
    </row>
    <row r="80" spans="1:9" s="736" customFormat="1" ht="15.75">
      <c r="A80" s="737">
        <v>44652</v>
      </c>
      <c r="B80" s="738">
        <v>0</v>
      </c>
      <c r="C80" s="738">
        <v>0</v>
      </c>
      <c r="D80" s="738">
        <v>4</v>
      </c>
      <c r="E80" s="738">
        <v>4</v>
      </c>
      <c r="F80" s="738">
        <v>103305</v>
      </c>
      <c r="G80" s="738">
        <v>73100</v>
      </c>
      <c r="H80" s="565">
        <f t="shared" ref="H80:I85" si="16">+B80+D80+F80</f>
        <v>103309</v>
      </c>
      <c r="I80" s="565">
        <f t="shared" si="16"/>
        <v>73104</v>
      </c>
    </row>
    <row r="81" spans="1:9" s="736" customFormat="1" ht="15.75">
      <c r="A81" s="737">
        <v>44682</v>
      </c>
      <c r="B81" s="738">
        <v>0</v>
      </c>
      <c r="C81" s="738">
        <v>0</v>
      </c>
      <c r="D81" s="738">
        <v>4</v>
      </c>
      <c r="E81" s="738">
        <v>4</v>
      </c>
      <c r="F81" s="738">
        <v>104617</v>
      </c>
      <c r="G81" s="738">
        <v>82212</v>
      </c>
      <c r="H81" s="565">
        <f t="shared" si="16"/>
        <v>104621</v>
      </c>
      <c r="I81" s="565">
        <f t="shared" si="16"/>
        <v>82216</v>
      </c>
    </row>
    <row r="82" spans="1:9" s="736" customFormat="1" ht="15.75">
      <c r="A82" s="737">
        <v>44713</v>
      </c>
      <c r="B82" s="738">
        <v>0</v>
      </c>
      <c r="C82" s="738">
        <v>0</v>
      </c>
      <c r="D82" s="738">
        <v>4</v>
      </c>
      <c r="E82" s="738">
        <v>4</v>
      </c>
      <c r="F82" s="738">
        <v>105402</v>
      </c>
      <c r="G82" s="738">
        <v>79816</v>
      </c>
      <c r="H82" s="565">
        <f t="shared" si="16"/>
        <v>105406</v>
      </c>
      <c r="I82" s="565">
        <f t="shared" si="16"/>
        <v>79820</v>
      </c>
    </row>
    <row r="83" spans="1:9" s="736" customFormat="1" ht="15.75">
      <c r="A83" s="737">
        <v>44743</v>
      </c>
      <c r="B83" s="738">
        <v>0</v>
      </c>
      <c r="C83" s="738">
        <v>0</v>
      </c>
      <c r="D83" s="738">
        <v>4</v>
      </c>
      <c r="E83" s="738">
        <v>4</v>
      </c>
      <c r="F83" s="738">
        <v>105351</v>
      </c>
      <c r="G83" s="738">
        <v>82672</v>
      </c>
      <c r="H83" s="565">
        <f t="shared" si="16"/>
        <v>105355</v>
      </c>
      <c r="I83" s="565">
        <f t="shared" si="16"/>
        <v>82676</v>
      </c>
    </row>
    <row r="84" spans="1:9" s="736" customFormat="1" ht="15.75">
      <c r="A84" s="737">
        <v>44774</v>
      </c>
      <c r="B84" s="738">
        <v>0</v>
      </c>
      <c r="C84" s="738">
        <v>0</v>
      </c>
      <c r="D84" s="738">
        <v>4</v>
      </c>
      <c r="E84" s="738">
        <v>4</v>
      </c>
      <c r="F84" s="738">
        <v>105516</v>
      </c>
      <c r="G84" s="738">
        <v>80801</v>
      </c>
      <c r="H84" s="565">
        <f t="shared" si="16"/>
        <v>105520</v>
      </c>
      <c r="I84" s="565">
        <f t="shared" si="16"/>
        <v>80805</v>
      </c>
    </row>
    <row r="85" spans="1:9" s="736" customFormat="1" ht="15.75">
      <c r="A85" s="737">
        <v>44805</v>
      </c>
      <c r="B85" s="738">
        <v>0</v>
      </c>
      <c r="C85" s="738">
        <v>0</v>
      </c>
      <c r="D85" s="738">
        <v>5</v>
      </c>
      <c r="E85" s="738">
        <v>5</v>
      </c>
      <c r="F85" s="738">
        <v>105046</v>
      </c>
      <c r="G85" s="738">
        <v>86947</v>
      </c>
      <c r="H85" s="565">
        <f t="shared" si="16"/>
        <v>105051</v>
      </c>
      <c r="I85" s="565">
        <f t="shared" si="16"/>
        <v>86952</v>
      </c>
    </row>
    <row r="86" spans="1:9" s="735" customFormat="1" ht="15.75">
      <c r="A86" s="565" t="s">
        <v>457</v>
      </c>
      <c r="B86" s="565">
        <f t="shared" ref="B86:I86" si="17">SUM(B80:B85)</f>
        <v>0</v>
      </c>
      <c r="C86" s="565">
        <f t="shared" si="17"/>
        <v>0</v>
      </c>
      <c r="D86" s="565">
        <f t="shared" si="17"/>
        <v>25</v>
      </c>
      <c r="E86" s="565">
        <f t="shared" si="17"/>
        <v>25</v>
      </c>
      <c r="F86" s="565">
        <f t="shared" si="17"/>
        <v>629237</v>
      </c>
      <c r="G86" s="565">
        <f t="shared" si="17"/>
        <v>485548</v>
      </c>
      <c r="H86" s="565">
        <f t="shared" si="17"/>
        <v>629262</v>
      </c>
      <c r="I86" s="565">
        <f t="shared" si="17"/>
        <v>485573</v>
      </c>
    </row>
    <row r="87" spans="1:9" s="736" customFormat="1" ht="15.75">
      <c r="A87" s="738"/>
      <c r="B87" s="738"/>
      <c r="C87" s="738"/>
      <c r="D87" s="738"/>
      <c r="E87" s="738"/>
      <c r="F87" s="738"/>
      <c r="G87" s="738"/>
      <c r="H87" s="565"/>
      <c r="I87" s="565"/>
    </row>
    <row r="88" spans="1:9" s="736" customFormat="1" ht="15.75">
      <c r="A88" s="681" t="s">
        <v>1524</v>
      </c>
      <c r="B88" s="680"/>
      <c r="C88" s="679"/>
      <c r="D88" s="566"/>
      <c r="E88" s="566"/>
      <c r="F88" s="566"/>
      <c r="G88" s="566"/>
      <c r="H88" s="564"/>
      <c r="I88" s="564"/>
    </row>
    <row r="89" spans="1:9" s="736" customFormat="1" ht="15.75">
      <c r="A89" s="737">
        <v>44652</v>
      </c>
      <c r="B89" s="738">
        <v>0</v>
      </c>
      <c r="C89" s="738">
        <v>0</v>
      </c>
      <c r="D89" s="738">
        <v>27</v>
      </c>
      <c r="E89" s="738">
        <v>27</v>
      </c>
      <c r="F89" s="738">
        <v>202795</v>
      </c>
      <c r="G89" s="738">
        <v>132045</v>
      </c>
      <c r="H89" s="565">
        <f t="shared" ref="H89:I94" si="18">+B89+D89+F89</f>
        <v>202822</v>
      </c>
      <c r="I89" s="565">
        <f t="shared" si="18"/>
        <v>132072</v>
      </c>
    </row>
    <row r="90" spans="1:9" s="736" customFormat="1" ht="15.75">
      <c r="A90" s="737">
        <v>44682</v>
      </c>
      <c r="B90" s="738">
        <v>0</v>
      </c>
      <c r="C90" s="738">
        <v>0</v>
      </c>
      <c r="D90" s="738">
        <v>27</v>
      </c>
      <c r="E90" s="738">
        <v>27</v>
      </c>
      <c r="F90" s="738">
        <v>204511</v>
      </c>
      <c r="G90" s="738">
        <v>158825</v>
      </c>
      <c r="H90" s="565">
        <f t="shared" si="18"/>
        <v>204538</v>
      </c>
      <c r="I90" s="565">
        <f t="shared" si="18"/>
        <v>158852</v>
      </c>
    </row>
    <row r="91" spans="1:9" s="736" customFormat="1" ht="15.75">
      <c r="A91" s="737">
        <v>44713</v>
      </c>
      <c r="B91" s="738">
        <v>0</v>
      </c>
      <c r="C91" s="738">
        <v>0</v>
      </c>
      <c r="D91" s="738">
        <v>27</v>
      </c>
      <c r="E91" s="738">
        <v>27</v>
      </c>
      <c r="F91" s="738">
        <v>204887</v>
      </c>
      <c r="G91" s="738">
        <v>157812</v>
      </c>
      <c r="H91" s="565">
        <f t="shared" si="18"/>
        <v>204914</v>
      </c>
      <c r="I91" s="565">
        <f t="shared" si="18"/>
        <v>157839</v>
      </c>
    </row>
    <row r="92" spans="1:9" s="736" customFormat="1" ht="15.75">
      <c r="A92" s="737">
        <v>44743</v>
      </c>
      <c r="B92" s="738">
        <v>0</v>
      </c>
      <c r="C92" s="738">
        <v>0</v>
      </c>
      <c r="D92" s="738">
        <v>27</v>
      </c>
      <c r="E92" s="738">
        <v>27</v>
      </c>
      <c r="F92" s="738">
        <v>207200</v>
      </c>
      <c r="G92" s="738">
        <v>168957</v>
      </c>
      <c r="H92" s="565">
        <f t="shared" si="18"/>
        <v>207227</v>
      </c>
      <c r="I92" s="565">
        <f t="shared" si="18"/>
        <v>168984</v>
      </c>
    </row>
    <row r="93" spans="1:9" s="736" customFormat="1" ht="15.75">
      <c r="A93" s="737">
        <v>44774</v>
      </c>
      <c r="B93" s="738">
        <v>0</v>
      </c>
      <c r="C93" s="738">
        <v>0</v>
      </c>
      <c r="D93" s="738">
        <v>28</v>
      </c>
      <c r="E93" s="738">
        <v>28</v>
      </c>
      <c r="F93" s="738">
        <v>205316</v>
      </c>
      <c r="G93" s="738">
        <v>143235</v>
      </c>
      <c r="H93" s="565">
        <f t="shared" si="18"/>
        <v>205344</v>
      </c>
      <c r="I93" s="565">
        <f t="shared" si="18"/>
        <v>143263</v>
      </c>
    </row>
    <row r="94" spans="1:9" s="736" customFormat="1" ht="15.75">
      <c r="A94" s="737">
        <v>44805</v>
      </c>
      <c r="B94" s="738">
        <v>0</v>
      </c>
      <c r="C94" s="738">
        <v>0</v>
      </c>
      <c r="D94" s="738">
        <v>28</v>
      </c>
      <c r="E94" s="738">
        <v>28</v>
      </c>
      <c r="F94" s="738">
        <v>207642</v>
      </c>
      <c r="G94" s="738">
        <v>179632</v>
      </c>
      <c r="H94" s="565">
        <f t="shared" si="18"/>
        <v>207670</v>
      </c>
      <c r="I94" s="565">
        <f t="shared" si="18"/>
        <v>179660</v>
      </c>
    </row>
    <row r="95" spans="1:9" s="735" customFormat="1" ht="15.75">
      <c r="A95" s="565" t="s">
        <v>457</v>
      </c>
      <c r="B95" s="565">
        <f t="shared" ref="B95:I95" si="19">SUM(B89:B94)</f>
        <v>0</v>
      </c>
      <c r="C95" s="565">
        <f t="shared" si="19"/>
        <v>0</v>
      </c>
      <c r="D95" s="565">
        <f t="shared" si="19"/>
        <v>164</v>
      </c>
      <c r="E95" s="565">
        <f t="shared" si="19"/>
        <v>164</v>
      </c>
      <c r="F95" s="565">
        <f t="shared" si="19"/>
        <v>1232351</v>
      </c>
      <c r="G95" s="565">
        <f t="shared" si="19"/>
        <v>940506</v>
      </c>
      <c r="H95" s="565">
        <f t="shared" si="19"/>
        <v>1232515</v>
      </c>
      <c r="I95" s="565">
        <f t="shared" si="19"/>
        <v>940670</v>
      </c>
    </row>
    <row r="96" spans="1:9" s="736" customFormat="1" ht="15.75">
      <c r="A96" s="738"/>
      <c r="B96" s="738"/>
      <c r="C96" s="738"/>
      <c r="D96" s="738"/>
      <c r="E96" s="738"/>
      <c r="F96" s="738"/>
      <c r="G96" s="738"/>
      <c r="H96" s="565"/>
      <c r="I96" s="565"/>
    </row>
    <row r="97" spans="1:9" s="736" customFormat="1" ht="15.75">
      <c r="A97" s="681" t="s">
        <v>1525</v>
      </c>
      <c r="B97" s="680"/>
      <c r="C97" s="679"/>
      <c r="D97" s="566"/>
      <c r="E97" s="566"/>
      <c r="F97" s="566"/>
      <c r="G97" s="566"/>
      <c r="H97" s="564"/>
      <c r="I97" s="564"/>
    </row>
    <row r="98" spans="1:9" s="736" customFormat="1" ht="15.75">
      <c r="A98" s="737">
        <v>44652</v>
      </c>
      <c r="B98" s="738">
        <v>13</v>
      </c>
      <c r="C98" s="738">
        <v>13</v>
      </c>
      <c r="D98" s="738">
        <v>57</v>
      </c>
      <c r="E98" s="738">
        <v>57</v>
      </c>
      <c r="F98" s="738">
        <v>94558</v>
      </c>
      <c r="G98" s="738">
        <v>73715</v>
      </c>
      <c r="H98" s="565">
        <f t="shared" ref="H98:I103" si="20">+B98+D98+F98</f>
        <v>94628</v>
      </c>
      <c r="I98" s="565">
        <f t="shared" si="20"/>
        <v>73785</v>
      </c>
    </row>
    <row r="99" spans="1:9" s="736" customFormat="1" ht="15.75">
      <c r="A99" s="737">
        <v>44682</v>
      </c>
      <c r="B99" s="738">
        <v>13</v>
      </c>
      <c r="C99" s="738">
        <v>13</v>
      </c>
      <c r="D99" s="738">
        <v>60</v>
      </c>
      <c r="E99" s="738">
        <v>60</v>
      </c>
      <c r="F99" s="738">
        <v>96122</v>
      </c>
      <c r="G99" s="738">
        <v>84224</v>
      </c>
      <c r="H99" s="565">
        <f t="shared" si="20"/>
        <v>96195</v>
      </c>
      <c r="I99" s="565">
        <f t="shared" si="20"/>
        <v>84297</v>
      </c>
    </row>
    <row r="100" spans="1:9" s="736" customFormat="1" ht="15.75">
      <c r="A100" s="737">
        <v>44713</v>
      </c>
      <c r="B100" s="738">
        <v>14</v>
      </c>
      <c r="C100" s="738">
        <v>14</v>
      </c>
      <c r="D100" s="738">
        <v>60</v>
      </c>
      <c r="E100" s="738">
        <v>60</v>
      </c>
      <c r="F100" s="738">
        <v>97486</v>
      </c>
      <c r="G100" s="738">
        <v>83329</v>
      </c>
      <c r="H100" s="565">
        <f t="shared" si="20"/>
        <v>97560</v>
      </c>
      <c r="I100" s="565">
        <f t="shared" si="20"/>
        <v>83403</v>
      </c>
    </row>
    <row r="101" spans="1:9" s="736" customFormat="1" ht="15.75">
      <c r="A101" s="737">
        <v>44743</v>
      </c>
      <c r="B101" s="738">
        <v>14</v>
      </c>
      <c r="C101" s="738">
        <v>14</v>
      </c>
      <c r="D101" s="738">
        <v>61</v>
      </c>
      <c r="E101" s="738">
        <v>61</v>
      </c>
      <c r="F101" s="738">
        <v>97867</v>
      </c>
      <c r="G101" s="738">
        <v>82792</v>
      </c>
      <c r="H101" s="565">
        <f t="shared" si="20"/>
        <v>97942</v>
      </c>
      <c r="I101" s="565">
        <f t="shared" si="20"/>
        <v>82867</v>
      </c>
    </row>
    <row r="102" spans="1:9" s="736" customFormat="1" ht="15.75">
      <c r="A102" s="737">
        <v>44774</v>
      </c>
      <c r="B102" s="738">
        <v>14</v>
      </c>
      <c r="C102" s="738">
        <v>14</v>
      </c>
      <c r="D102" s="738">
        <v>61</v>
      </c>
      <c r="E102" s="738">
        <v>61</v>
      </c>
      <c r="F102" s="738">
        <v>97597</v>
      </c>
      <c r="G102" s="738">
        <v>82432</v>
      </c>
      <c r="H102" s="565">
        <f t="shared" si="20"/>
        <v>97672</v>
      </c>
      <c r="I102" s="565">
        <f t="shared" si="20"/>
        <v>82507</v>
      </c>
    </row>
    <row r="103" spans="1:9" s="736" customFormat="1" ht="15.75">
      <c r="A103" s="737">
        <v>44805</v>
      </c>
      <c r="B103" s="738">
        <v>15</v>
      </c>
      <c r="C103" s="738">
        <v>15</v>
      </c>
      <c r="D103" s="738">
        <v>61</v>
      </c>
      <c r="E103" s="738">
        <v>61</v>
      </c>
      <c r="F103" s="738">
        <v>98469</v>
      </c>
      <c r="G103" s="738">
        <v>94056</v>
      </c>
      <c r="H103" s="565">
        <f t="shared" si="20"/>
        <v>98545</v>
      </c>
      <c r="I103" s="565">
        <f t="shared" si="20"/>
        <v>94132</v>
      </c>
    </row>
    <row r="104" spans="1:9" s="735" customFormat="1" ht="15.75">
      <c r="A104" s="565" t="s">
        <v>457</v>
      </c>
      <c r="B104" s="565">
        <f t="shared" ref="B104:I104" si="21">SUM(B98:B103)</f>
        <v>83</v>
      </c>
      <c r="C104" s="565">
        <f t="shared" si="21"/>
        <v>83</v>
      </c>
      <c r="D104" s="565">
        <f t="shared" si="21"/>
        <v>360</v>
      </c>
      <c r="E104" s="565">
        <f t="shared" si="21"/>
        <v>360</v>
      </c>
      <c r="F104" s="565">
        <f t="shared" si="21"/>
        <v>582099</v>
      </c>
      <c r="G104" s="565">
        <f t="shared" si="21"/>
        <v>500548</v>
      </c>
      <c r="H104" s="565">
        <f t="shared" si="21"/>
        <v>582542</v>
      </c>
      <c r="I104" s="565">
        <f t="shared" si="21"/>
        <v>500991</v>
      </c>
    </row>
    <row r="105" spans="1:9" s="736" customFormat="1" ht="15.75">
      <c r="A105" s="738"/>
      <c r="B105" s="738"/>
      <c r="C105" s="738"/>
      <c r="D105" s="738"/>
      <c r="E105" s="738"/>
      <c r="F105" s="738"/>
      <c r="G105" s="738"/>
      <c r="H105" s="565"/>
      <c r="I105" s="565"/>
    </row>
    <row r="106" spans="1:9" s="736" customFormat="1" ht="15.75">
      <c r="A106" s="681" t="s">
        <v>1526</v>
      </c>
      <c r="B106" s="680"/>
      <c r="C106" s="679"/>
      <c r="D106" s="566"/>
      <c r="E106" s="566"/>
      <c r="F106" s="566"/>
      <c r="G106" s="566"/>
      <c r="H106" s="564"/>
      <c r="I106" s="564"/>
    </row>
    <row r="107" spans="1:9" s="736" customFormat="1" ht="15.75">
      <c r="A107" s="737">
        <v>44652</v>
      </c>
      <c r="B107" s="738">
        <v>0</v>
      </c>
      <c r="C107" s="738">
        <v>0</v>
      </c>
      <c r="D107" s="738">
        <v>2</v>
      </c>
      <c r="E107" s="738">
        <v>2</v>
      </c>
      <c r="F107" s="738">
        <v>97294</v>
      </c>
      <c r="G107" s="738">
        <v>90465</v>
      </c>
      <c r="H107" s="565">
        <f t="shared" ref="H107:I112" si="22">+B107+D107+F107</f>
        <v>97296</v>
      </c>
      <c r="I107" s="565">
        <f t="shared" si="22"/>
        <v>90467</v>
      </c>
    </row>
    <row r="108" spans="1:9" s="736" customFormat="1" ht="15.75">
      <c r="A108" s="737">
        <v>44682</v>
      </c>
      <c r="B108" s="738">
        <v>0</v>
      </c>
      <c r="C108" s="738">
        <v>0</v>
      </c>
      <c r="D108" s="738">
        <v>3</v>
      </c>
      <c r="E108" s="738">
        <v>3</v>
      </c>
      <c r="F108" s="738">
        <v>98196</v>
      </c>
      <c r="G108" s="738">
        <v>92952</v>
      </c>
      <c r="H108" s="565">
        <f t="shared" si="22"/>
        <v>98199</v>
      </c>
      <c r="I108" s="565">
        <f t="shared" si="22"/>
        <v>92955</v>
      </c>
    </row>
    <row r="109" spans="1:9" s="736" customFormat="1" ht="15.75">
      <c r="A109" s="737">
        <v>44713</v>
      </c>
      <c r="B109" s="738">
        <v>0</v>
      </c>
      <c r="C109" s="738">
        <v>0</v>
      </c>
      <c r="D109" s="738">
        <v>3</v>
      </c>
      <c r="E109" s="738">
        <v>3</v>
      </c>
      <c r="F109" s="738">
        <v>98873</v>
      </c>
      <c r="G109" s="738">
        <v>92163</v>
      </c>
      <c r="H109" s="565">
        <f t="shared" si="22"/>
        <v>98876</v>
      </c>
      <c r="I109" s="565">
        <f t="shared" si="22"/>
        <v>92166</v>
      </c>
    </row>
    <row r="110" spans="1:9" s="736" customFormat="1" ht="15.75">
      <c r="A110" s="737">
        <v>44743</v>
      </c>
      <c r="B110" s="738">
        <v>0</v>
      </c>
      <c r="C110" s="738">
        <v>0</v>
      </c>
      <c r="D110" s="738">
        <v>3</v>
      </c>
      <c r="E110" s="738">
        <v>3</v>
      </c>
      <c r="F110" s="738">
        <v>99692</v>
      </c>
      <c r="G110" s="738">
        <v>93677</v>
      </c>
      <c r="H110" s="565">
        <f t="shared" si="22"/>
        <v>99695</v>
      </c>
      <c r="I110" s="565">
        <f t="shared" si="22"/>
        <v>93680</v>
      </c>
    </row>
    <row r="111" spans="1:9" s="736" customFormat="1" ht="15.75">
      <c r="A111" s="737">
        <v>44774</v>
      </c>
      <c r="B111" s="738">
        <v>0</v>
      </c>
      <c r="C111" s="738">
        <v>0</v>
      </c>
      <c r="D111" s="738">
        <v>3</v>
      </c>
      <c r="E111" s="738">
        <v>3</v>
      </c>
      <c r="F111" s="738">
        <v>99025</v>
      </c>
      <c r="G111" s="738">
        <v>84655</v>
      </c>
      <c r="H111" s="565">
        <f t="shared" si="22"/>
        <v>99028</v>
      </c>
      <c r="I111" s="565">
        <f t="shared" si="22"/>
        <v>84658</v>
      </c>
    </row>
    <row r="112" spans="1:9" s="736" customFormat="1" ht="15.75">
      <c r="A112" s="737">
        <v>44805</v>
      </c>
      <c r="B112" s="738">
        <v>0</v>
      </c>
      <c r="C112" s="738">
        <v>0</v>
      </c>
      <c r="D112" s="738">
        <v>3</v>
      </c>
      <c r="E112" s="738">
        <v>3</v>
      </c>
      <c r="F112" s="738">
        <v>99908</v>
      </c>
      <c r="G112" s="738">
        <v>91160</v>
      </c>
      <c r="H112" s="565">
        <f t="shared" si="22"/>
        <v>99911</v>
      </c>
      <c r="I112" s="565">
        <f t="shared" si="22"/>
        <v>91163</v>
      </c>
    </row>
    <row r="113" spans="1:9" s="735" customFormat="1" ht="15.75">
      <c r="A113" s="565" t="s">
        <v>457</v>
      </c>
      <c r="B113" s="565">
        <f t="shared" ref="B113:I113" si="23">SUM(B107:B112)</f>
        <v>0</v>
      </c>
      <c r="C113" s="565">
        <f t="shared" si="23"/>
        <v>0</v>
      </c>
      <c r="D113" s="565">
        <f t="shared" si="23"/>
        <v>17</v>
      </c>
      <c r="E113" s="565">
        <f t="shared" si="23"/>
        <v>17</v>
      </c>
      <c r="F113" s="565">
        <f t="shared" si="23"/>
        <v>592988</v>
      </c>
      <c r="G113" s="565">
        <f t="shared" si="23"/>
        <v>545072</v>
      </c>
      <c r="H113" s="565">
        <f t="shared" si="23"/>
        <v>593005</v>
      </c>
      <c r="I113" s="565">
        <f t="shared" si="23"/>
        <v>545089</v>
      </c>
    </row>
    <row r="114" spans="1:9" s="736" customFormat="1" ht="15.75">
      <c r="A114" s="738"/>
      <c r="B114" s="738"/>
      <c r="C114" s="738"/>
      <c r="D114" s="738"/>
      <c r="E114" s="738"/>
      <c r="F114" s="738"/>
      <c r="G114" s="738"/>
      <c r="H114" s="565"/>
      <c r="I114" s="565"/>
    </row>
    <row r="115" spans="1:9" s="736" customFormat="1" ht="15.75">
      <c r="A115" s="681" t="s">
        <v>1527</v>
      </c>
      <c r="B115" s="680"/>
      <c r="C115" s="679"/>
      <c r="D115" s="566"/>
      <c r="E115" s="566"/>
      <c r="F115" s="566"/>
      <c r="G115" s="566"/>
      <c r="H115" s="564"/>
      <c r="I115" s="564"/>
    </row>
    <row r="116" spans="1:9" s="736" customFormat="1" ht="15.75">
      <c r="A116" s="737">
        <v>44652</v>
      </c>
      <c r="B116" s="738">
        <v>1</v>
      </c>
      <c r="C116" s="738">
        <v>1</v>
      </c>
      <c r="D116" s="738">
        <v>38</v>
      </c>
      <c r="E116" s="738">
        <v>38</v>
      </c>
      <c r="F116" s="738">
        <v>112120</v>
      </c>
      <c r="G116" s="738">
        <v>89317</v>
      </c>
      <c r="H116" s="565">
        <f t="shared" ref="H116:I121" si="24">+B116+D116+F116</f>
        <v>112159</v>
      </c>
      <c r="I116" s="565">
        <f t="shared" si="24"/>
        <v>89356</v>
      </c>
    </row>
    <row r="117" spans="1:9" s="736" customFormat="1" ht="15.75">
      <c r="A117" s="737">
        <v>44682</v>
      </c>
      <c r="B117" s="738">
        <v>1</v>
      </c>
      <c r="C117" s="738">
        <v>1</v>
      </c>
      <c r="D117" s="738">
        <v>38</v>
      </c>
      <c r="E117" s="738">
        <v>38</v>
      </c>
      <c r="F117" s="738">
        <v>113925</v>
      </c>
      <c r="G117" s="738">
        <v>100566</v>
      </c>
      <c r="H117" s="565">
        <f t="shared" si="24"/>
        <v>113964</v>
      </c>
      <c r="I117" s="565">
        <f t="shared" si="24"/>
        <v>100605</v>
      </c>
    </row>
    <row r="118" spans="1:9" s="736" customFormat="1" ht="15.75">
      <c r="A118" s="737">
        <v>44713</v>
      </c>
      <c r="B118" s="738">
        <v>1</v>
      </c>
      <c r="C118" s="738">
        <v>1</v>
      </c>
      <c r="D118" s="738">
        <v>38</v>
      </c>
      <c r="E118" s="738">
        <v>38</v>
      </c>
      <c r="F118" s="738">
        <v>114979</v>
      </c>
      <c r="G118" s="738">
        <v>102737</v>
      </c>
      <c r="H118" s="565">
        <f t="shared" si="24"/>
        <v>115018</v>
      </c>
      <c r="I118" s="565">
        <f t="shared" si="24"/>
        <v>102776</v>
      </c>
    </row>
    <row r="119" spans="1:9" s="736" customFormat="1" ht="15.75">
      <c r="A119" s="737">
        <v>44743</v>
      </c>
      <c r="B119" s="738">
        <v>1</v>
      </c>
      <c r="C119" s="738">
        <v>1</v>
      </c>
      <c r="D119" s="738">
        <v>41</v>
      </c>
      <c r="E119" s="738">
        <v>41</v>
      </c>
      <c r="F119" s="738">
        <v>115427</v>
      </c>
      <c r="G119" s="738">
        <v>105645</v>
      </c>
      <c r="H119" s="565">
        <f t="shared" si="24"/>
        <v>115469</v>
      </c>
      <c r="I119" s="565">
        <f t="shared" si="24"/>
        <v>105687</v>
      </c>
    </row>
    <row r="120" spans="1:9" s="736" customFormat="1" ht="15.75">
      <c r="A120" s="737">
        <v>44774</v>
      </c>
      <c r="B120" s="738">
        <v>1</v>
      </c>
      <c r="C120" s="738">
        <v>1</v>
      </c>
      <c r="D120" s="738">
        <v>41</v>
      </c>
      <c r="E120" s="738">
        <v>41</v>
      </c>
      <c r="F120" s="738">
        <v>115079</v>
      </c>
      <c r="G120" s="738">
        <v>110164</v>
      </c>
      <c r="H120" s="565">
        <f t="shared" si="24"/>
        <v>115121</v>
      </c>
      <c r="I120" s="565">
        <f t="shared" si="24"/>
        <v>110206</v>
      </c>
    </row>
    <row r="121" spans="1:9" s="736" customFormat="1" ht="15.75">
      <c r="A121" s="737">
        <v>44805</v>
      </c>
      <c r="B121" s="738">
        <v>1</v>
      </c>
      <c r="C121" s="738">
        <v>1</v>
      </c>
      <c r="D121" s="738">
        <v>41</v>
      </c>
      <c r="E121" s="738">
        <v>41</v>
      </c>
      <c r="F121" s="738">
        <v>115302</v>
      </c>
      <c r="G121" s="738">
        <v>112166</v>
      </c>
      <c r="H121" s="565">
        <f t="shared" si="24"/>
        <v>115344</v>
      </c>
      <c r="I121" s="565">
        <f t="shared" si="24"/>
        <v>112208</v>
      </c>
    </row>
    <row r="122" spans="1:9" s="735" customFormat="1" ht="15.75">
      <c r="A122" s="565" t="s">
        <v>457</v>
      </c>
      <c r="B122" s="565">
        <f t="shared" ref="B122:I122" si="25">SUM(B116:B121)</f>
        <v>6</v>
      </c>
      <c r="C122" s="565">
        <f t="shared" si="25"/>
        <v>6</v>
      </c>
      <c r="D122" s="565">
        <f t="shared" si="25"/>
        <v>237</v>
      </c>
      <c r="E122" s="565">
        <f t="shared" si="25"/>
        <v>237</v>
      </c>
      <c r="F122" s="565">
        <f t="shared" si="25"/>
        <v>686832</v>
      </c>
      <c r="G122" s="565">
        <f t="shared" si="25"/>
        <v>620595</v>
      </c>
      <c r="H122" s="565">
        <f t="shared" si="25"/>
        <v>687075</v>
      </c>
      <c r="I122" s="565">
        <f t="shared" si="25"/>
        <v>620838</v>
      </c>
    </row>
    <row r="123" spans="1:9" s="736" customFormat="1" ht="15.75">
      <c r="A123" s="738"/>
      <c r="B123" s="738"/>
      <c r="C123" s="738"/>
      <c r="D123" s="738"/>
      <c r="E123" s="738"/>
      <c r="F123" s="738"/>
      <c r="G123" s="738"/>
      <c r="H123" s="565"/>
      <c r="I123" s="565"/>
    </row>
    <row r="124" spans="1:9" s="736" customFormat="1" ht="15.75">
      <c r="A124" s="681" t="s">
        <v>1528</v>
      </c>
      <c r="B124" s="680"/>
      <c r="C124" s="679"/>
      <c r="D124" s="566"/>
      <c r="E124" s="566"/>
      <c r="F124" s="566"/>
      <c r="G124" s="566"/>
      <c r="H124" s="564"/>
      <c r="I124" s="564"/>
    </row>
    <row r="125" spans="1:9" s="736" customFormat="1" ht="15.75">
      <c r="A125" s="737">
        <v>44652</v>
      </c>
      <c r="B125" s="738">
        <v>2</v>
      </c>
      <c r="C125" s="738">
        <v>2</v>
      </c>
      <c r="D125" s="738">
        <v>39</v>
      </c>
      <c r="E125" s="738">
        <v>39</v>
      </c>
      <c r="F125" s="738">
        <v>118182</v>
      </c>
      <c r="G125" s="738">
        <v>82602</v>
      </c>
      <c r="H125" s="565">
        <f t="shared" ref="H125:I130" si="26">+B125+D125+F125</f>
        <v>118223</v>
      </c>
      <c r="I125" s="565">
        <f t="shared" si="26"/>
        <v>82643</v>
      </c>
    </row>
    <row r="126" spans="1:9" s="736" customFormat="1" ht="15.75">
      <c r="A126" s="737">
        <v>44682</v>
      </c>
      <c r="B126" s="738">
        <v>2</v>
      </c>
      <c r="C126" s="738">
        <v>2</v>
      </c>
      <c r="D126" s="738">
        <v>40</v>
      </c>
      <c r="E126" s="738">
        <v>40</v>
      </c>
      <c r="F126" s="738">
        <v>118886</v>
      </c>
      <c r="G126" s="738">
        <v>94732</v>
      </c>
      <c r="H126" s="565">
        <f t="shared" si="26"/>
        <v>118928</v>
      </c>
      <c r="I126" s="565">
        <f t="shared" si="26"/>
        <v>94774</v>
      </c>
    </row>
    <row r="127" spans="1:9" s="736" customFormat="1" ht="15.75">
      <c r="A127" s="737">
        <v>44713</v>
      </c>
      <c r="B127" s="738">
        <v>2</v>
      </c>
      <c r="C127" s="738">
        <v>2</v>
      </c>
      <c r="D127" s="738">
        <v>40</v>
      </c>
      <c r="E127" s="738">
        <v>40</v>
      </c>
      <c r="F127" s="738">
        <v>119497</v>
      </c>
      <c r="G127" s="738">
        <v>97700</v>
      </c>
      <c r="H127" s="565">
        <f t="shared" si="26"/>
        <v>119539</v>
      </c>
      <c r="I127" s="565">
        <f t="shared" si="26"/>
        <v>97742</v>
      </c>
    </row>
    <row r="128" spans="1:9" s="736" customFormat="1" ht="15.75">
      <c r="A128" s="737">
        <v>44743</v>
      </c>
      <c r="B128" s="738">
        <v>2</v>
      </c>
      <c r="C128" s="738">
        <v>2</v>
      </c>
      <c r="D128" s="738">
        <v>41</v>
      </c>
      <c r="E128" s="738">
        <v>41</v>
      </c>
      <c r="F128" s="738">
        <v>125231</v>
      </c>
      <c r="G128" s="738">
        <v>107500</v>
      </c>
      <c r="H128" s="565">
        <f t="shared" si="26"/>
        <v>125274</v>
      </c>
      <c r="I128" s="565">
        <f t="shared" si="26"/>
        <v>107543</v>
      </c>
    </row>
    <row r="129" spans="1:9" s="736" customFormat="1" ht="15.75">
      <c r="A129" s="737">
        <v>44774</v>
      </c>
      <c r="B129" s="738">
        <v>2</v>
      </c>
      <c r="C129" s="738">
        <v>2</v>
      </c>
      <c r="D129" s="738">
        <v>41</v>
      </c>
      <c r="E129" s="738">
        <v>41</v>
      </c>
      <c r="F129" s="738">
        <v>121452</v>
      </c>
      <c r="G129" s="738">
        <v>104744</v>
      </c>
      <c r="H129" s="565">
        <f t="shared" si="26"/>
        <v>121495</v>
      </c>
      <c r="I129" s="565">
        <f t="shared" si="26"/>
        <v>104787</v>
      </c>
    </row>
    <row r="130" spans="1:9" s="736" customFormat="1" ht="15.75">
      <c r="A130" s="737">
        <v>44805</v>
      </c>
      <c r="B130" s="738">
        <v>2</v>
      </c>
      <c r="C130" s="738">
        <v>2</v>
      </c>
      <c r="D130" s="738">
        <v>41</v>
      </c>
      <c r="E130" s="738">
        <v>41</v>
      </c>
      <c r="F130" s="738">
        <v>124283</v>
      </c>
      <c r="G130" s="738">
        <v>105577</v>
      </c>
      <c r="H130" s="565">
        <f t="shared" si="26"/>
        <v>124326</v>
      </c>
      <c r="I130" s="565">
        <f t="shared" si="26"/>
        <v>105620</v>
      </c>
    </row>
    <row r="131" spans="1:9" s="735" customFormat="1" ht="15.75">
      <c r="A131" s="565" t="s">
        <v>457</v>
      </c>
      <c r="B131" s="565">
        <f t="shared" ref="B131:I131" si="27">SUM(B125:B130)</f>
        <v>12</v>
      </c>
      <c r="C131" s="565">
        <f t="shared" si="27"/>
        <v>12</v>
      </c>
      <c r="D131" s="565">
        <f t="shared" si="27"/>
        <v>242</v>
      </c>
      <c r="E131" s="565">
        <f t="shared" si="27"/>
        <v>242</v>
      </c>
      <c r="F131" s="565">
        <f t="shared" si="27"/>
        <v>727531</v>
      </c>
      <c r="G131" s="565">
        <f t="shared" si="27"/>
        <v>592855</v>
      </c>
      <c r="H131" s="565">
        <f t="shared" si="27"/>
        <v>727785</v>
      </c>
      <c r="I131" s="565">
        <f t="shared" si="27"/>
        <v>593109</v>
      </c>
    </row>
    <row r="132" spans="1:9" s="736" customFormat="1" ht="15.75">
      <c r="A132" s="738"/>
      <c r="B132" s="738"/>
      <c r="C132" s="738"/>
      <c r="D132" s="738"/>
      <c r="E132" s="738"/>
      <c r="F132" s="738"/>
      <c r="G132" s="738"/>
      <c r="H132" s="565"/>
      <c r="I132" s="565"/>
    </row>
    <row r="133" spans="1:9" s="736" customFormat="1" ht="15.75">
      <c r="A133" s="681" t="s">
        <v>1529</v>
      </c>
      <c r="B133" s="680"/>
      <c r="C133" s="679"/>
      <c r="D133" s="566"/>
      <c r="E133" s="566"/>
      <c r="F133" s="566"/>
      <c r="G133" s="566"/>
      <c r="H133" s="564"/>
      <c r="I133" s="564"/>
    </row>
    <row r="134" spans="1:9" s="736" customFormat="1" ht="15.75">
      <c r="A134" s="737">
        <v>44652</v>
      </c>
      <c r="B134" s="738">
        <v>13</v>
      </c>
      <c r="C134" s="738">
        <v>13</v>
      </c>
      <c r="D134" s="738">
        <v>75</v>
      </c>
      <c r="E134" s="738">
        <v>75</v>
      </c>
      <c r="F134" s="738">
        <v>88223</v>
      </c>
      <c r="G134" s="738">
        <v>64203</v>
      </c>
      <c r="H134" s="565">
        <f t="shared" ref="H134:I139" si="28">+B134+D134+F134</f>
        <v>88311</v>
      </c>
      <c r="I134" s="565">
        <f t="shared" si="28"/>
        <v>64291</v>
      </c>
    </row>
    <row r="135" spans="1:9" s="736" customFormat="1" ht="15.75">
      <c r="A135" s="737">
        <v>44682</v>
      </c>
      <c r="B135" s="738">
        <v>13</v>
      </c>
      <c r="C135" s="738">
        <v>13</v>
      </c>
      <c r="D135" s="738">
        <v>76</v>
      </c>
      <c r="E135" s="738">
        <v>76</v>
      </c>
      <c r="F135" s="738">
        <v>89728</v>
      </c>
      <c r="G135" s="738">
        <v>73678</v>
      </c>
      <c r="H135" s="565">
        <f t="shared" si="28"/>
        <v>89817</v>
      </c>
      <c r="I135" s="565">
        <f t="shared" si="28"/>
        <v>73767</v>
      </c>
    </row>
    <row r="136" spans="1:9" s="736" customFormat="1" ht="15.75">
      <c r="A136" s="737">
        <v>44713</v>
      </c>
      <c r="B136" s="738">
        <v>13</v>
      </c>
      <c r="C136" s="738">
        <v>13</v>
      </c>
      <c r="D136" s="738">
        <v>77</v>
      </c>
      <c r="E136" s="738">
        <v>77</v>
      </c>
      <c r="F136" s="738">
        <v>89908</v>
      </c>
      <c r="G136" s="738">
        <v>69239</v>
      </c>
      <c r="H136" s="565">
        <f t="shared" si="28"/>
        <v>89998</v>
      </c>
      <c r="I136" s="565">
        <f t="shared" si="28"/>
        <v>69329</v>
      </c>
    </row>
    <row r="137" spans="1:9" s="736" customFormat="1" ht="15.75">
      <c r="A137" s="737">
        <v>44743</v>
      </c>
      <c r="B137" s="738">
        <v>13</v>
      </c>
      <c r="C137" s="738">
        <v>13</v>
      </c>
      <c r="D137" s="738">
        <v>77</v>
      </c>
      <c r="E137" s="738">
        <v>77</v>
      </c>
      <c r="F137" s="738">
        <v>94709</v>
      </c>
      <c r="G137" s="738">
        <v>77542</v>
      </c>
      <c r="H137" s="565">
        <f t="shared" si="28"/>
        <v>94799</v>
      </c>
      <c r="I137" s="565">
        <f t="shared" si="28"/>
        <v>77632</v>
      </c>
    </row>
    <row r="138" spans="1:9" s="736" customFormat="1" ht="15.75">
      <c r="A138" s="737">
        <v>44774</v>
      </c>
      <c r="B138" s="738">
        <v>13</v>
      </c>
      <c r="C138" s="738">
        <v>13</v>
      </c>
      <c r="D138" s="738">
        <v>77</v>
      </c>
      <c r="E138" s="738">
        <v>77</v>
      </c>
      <c r="F138" s="738">
        <v>90899</v>
      </c>
      <c r="G138" s="738">
        <v>78811</v>
      </c>
      <c r="H138" s="565">
        <f t="shared" si="28"/>
        <v>90989</v>
      </c>
      <c r="I138" s="565">
        <f t="shared" si="28"/>
        <v>78901</v>
      </c>
    </row>
    <row r="139" spans="1:9" s="736" customFormat="1" ht="15.75">
      <c r="A139" s="737">
        <v>44805</v>
      </c>
      <c r="B139" s="738">
        <v>13</v>
      </c>
      <c r="C139" s="738">
        <v>13</v>
      </c>
      <c r="D139" s="738">
        <v>78</v>
      </c>
      <c r="E139" s="738">
        <v>78</v>
      </c>
      <c r="F139" s="738">
        <v>95715</v>
      </c>
      <c r="G139" s="738">
        <v>81380</v>
      </c>
      <c r="H139" s="565">
        <f t="shared" si="28"/>
        <v>95806</v>
      </c>
      <c r="I139" s="565">
        <f t="shared" si="28"/>
        <v>81471</v>
      </c>
    </row>
    <row r="140" spans="1:9" s="735" customFormat="1" ht="15.75">
      <c r="A140" s="565" t="s">
        <v>457</v>
      </c>
      <c r="B140" s="565">
        <f t="shared" ref="B140:I140" si="29">SUM(B134:B139)</f>
        <v>78</v>
      </c>
      <c r="C140" s="565">
        <f t="shared" si="29"/>
        <v>78</v>
      </c>
      <c r="D140" s="565">
        <f t="shared" si="29"/>
        <v>460</v>
      </c>
      <c r="E140" s="565">
        <f t="shared" si="29"/>
        <v>460</v>
      </c>
      <c r="F140" s="565">
        <f t="shared" si="29"/>
        <v>549182</v>
      </c>
      <c r="G140" s="565">
        <f t="shared" si="29"/>
        <v>444853</v>
      </c>
      <c r="H140" s="565">
        <f t="shared" si="29"/>
        <v>549720</v>
      </c>
      <c r="I140" s="565">
        <f t="shared" si="29"/>
        <v>445391</v>
      </c>
    </row>
    <row r="141" spans="1:9" s="736" customFormat="1" ht="15.75">
      <c r="A141" s="738"/>
      <c r="B141" s="738"/>
      <c r="C141" s="738"/>
      <c r="D141" s="738"/>
      <c r="E141" s="738"/>
      <c r="F141" s="738"/>
      <c r="G141" s="738"/>
      <c r="H141" s="565"/>
      <c r="I141" s="565"/>
    </row>
    <row r="142" spans="1:9" s="736" customFormat="1" ht="15.75">
      <c r="A142" s="681" t="s">
        <v>1530</v>
      </c>
      <c r="B142" s="680"/>
      <c r="C142" s="679"/>
      <c r="D142" s="566"/>
      <c r="E142" s="566"/>
      <c r="F142" s="566"/>
      <c r="G142" s="566"/>
      <c r="H142" s="564"/>
      <c r="I142" s="564"/>
    </row>
    <row r="143" spans="1:9" s="736" customFormat="1" ht="15.75">
      <c r="A143" s="737">
        <v>44652</v>
      </c>
      <c r="B143" s="738">
        <v>0</v>
      </c>
      <c r="C143" s="738">
        <v>0</v>
      </c>
      <c r="D143" s="738">
        <v>22</v>
      </c>
      <c r="E143" s="738">
        <v>22</v>
      </c>
      <c r="F143" s="738">
        <v>133019</v>
      </c>
      <c r="G143" s="738">
        <v>100675</v>
      </c>
      <c r="H143" s="565">
        <f t="shared" ref="H143:I148" si="30">+B143+D143+F143</f>
        <v>133041</v>
      </c>
      <c r="I143" s="565">
        <f t="shared" si="30"/>
        <v>100697</v>
      </c>
    </row>
    <row r="144" spans="1:9" s="736" customFormat="1" ht="15.75">
      <c r="A144" s="737">
        <v>44682</v>
      </c>
      <c r="B144" s="738">
        <v>0</v>
      </c>
      <c r="C144" s="738">
        <v>0</v>
      </c>
      <c r="D144" s="738">
        <v>22</v>
      </c>
      <c r="E144" s="738">
        <v>22</v>
      </c>
      <c r="F144" s="738">
        <v>134078</v>
      </c>
      <c r="G144" s="738">
        <v>116264</v>
      </c>
      <c r="H144" s="565">
        <f t="shared" si="30"/>
        <v>134100</v>
      </c>
      <c r="I144" s="565">
        <f t="shared" si="30"/>
        <v>116286</v>
      </c>
    </row>
    <row r="145" spans="1:9" s="736" customFormat="1" ht="15.75">
      <c r="A145" s="737">
        <v>44713</v>
      </c>
      <c r="B145" s="738">
        <v>0</v>
      </c>
      <c r="C145" s="738">
        <v>0</v>
      </c>
      <c r="D145" s="738">
        <v>22</v>
      </c>
      <c r="E145" s="738">
        <v>22</v>
      </c>
      <c r="F145" s="738">
        <v>134817</v>
      </c>
      <c r="G145" s="738">
        <v>116858</v>
      </c>
      <c r="H145" s="565">
        <f t="shared" si="30"/>
        <v>134839</v>
      </c>
      <c r="I145" s="565">
        <f t="shared" si="30"/>
        <v>116880</v>
      </c>
    </row>
    <row r="146" spans="1:9" s="736" customFormat="1" ht="15.75">
      <c r="A146" s="737">
        <v>44743</v>
      </c>
      <c r="B146" s="738">
        <v>0</v>
      </c>
      <c r="C146" s="738">
        <v>0</v>
      </c>
      <c r="D146" s="738">
        <v>23</v>
      </c>
      <c r="E146" s="738">
        <v>23</v>
      </c>
      <c r="F146" s="738">
        <v>141743</v>
      </c>
      <c r="G146" s="738">
        <v>121997</v>
      </c>
      <c r="H146" s="565">
        <f t="shared" si="30"/>
        <v>141766</v>
      </c>
      <c r="I146" s="565">
        <f t="shared" si="30"/>
        <v>122020</v>
      </c>
    </row>
    <row r="147" spans="1:9" s="736" customFormat="1" ht="15.75">
      <c r="A147" s="737">
        <v>44774</v>
      </c>
      <c r="B147" s="738">
        <v>0</v>
      </c>
      <c r="C147" s="738">
        <v>0</v>
      </c>
      <c r="D147" s="738">
        <v>23</v>
      </c>
      <c r="E147" s="738">
        <v>23</v>
      </c>
      <c r="F147" s="738">
        <v>135329</v>
      </c>
      <c r="G147" s="738">
        <v>119806</v>
      </c>
      <c r="H147" s="565">
        <f t="shared" si="30"/>
        <v>135352</v>
      </c>
      <c r="I147" s="565">
        <f t="shared" si="30"/>
        <v>119829</v>
      </c>
    </row>
    <row r="148" spans="1:9" s="736" customFormat="1" ht="15.75">
      <c r="A148" s="737">
        <v>44805</v>
      </c>
      <c r="B148" s="738">
        <v>0</v>
      </c>
      <c r="C148" s="738">
        <v>0</v>
      </c>
      <c r="D148" s="738">
        <v>23</v>
      </c>
      <c r="E148" s="738">
        <v>23</v>
      </c>
      <c r="F148" s="738">
        <v>139065</v>
      </c>
      <c r="G148" s="738">
        <v>124671</v>
      </c>
      <c r="H148" s="565">
        <f t="shared" si="30"/>
        <v>139088</v>
      </c>
      <c r="I148" s="565">
        <f t="shared" si="30"/>
        <v>124694</v>
      </c>
    </row>
    <row r="149" spans="1:9" s="735" customFormat="1" ht="15.75">
      <c r="A149" s="565" t="s">
        <v>457</v>
      </c>
      <c r="B149" s="565">
        <f t="shared" ref="B149:I149" si="31">SUM(B143:B148)</f>
        <v>0</v>
      </c>
      <c r="C149" s="565">
        <f t="shared" si="31"/>
        <v>0</v>
      </c>
      <c r="D149" s="565">
        <f t="shared" si="31"/>
        <v>135</v>
      </c>
      <c r="E149" s="565">
        <f t="shared" si="31"/>
        <v>135</v>
      </c>
      <c r="F149" s="565">
        <f t="shared" si="31"/>
        <v>818051</v>
      </c>
      <c r="G149" s="565">
        <f t="shared" si="31"/>
        <v>700271</v>
      </c>
      <c r="H149" s="565">
        <f t="shared" si="31"/>
        <v>818186</v>
      </c>
      <c r="I149" s="565">
        <f t="shared" si="31"/>
        <v>700406</v>
      </c>
    </row>
    <row r="150" spans="1:9" s="736" customFormat="1" ht="15.75">
      <c r="A150" s="738"/>
      <c r="B150" s="738"/>
      <c r="C150" s="738"/>
      <c r="D150" s="738"/>
      <c r="E150" s="738"/>
      <c r="F150" s="738"/>
      <c r="G150" s="738"/>
      <c r="H150" s="565"/>
      <c r="I150" s="565"/>
    </row>
    <row r="151" spans="1:9" s="736" customFormat="1" ht="15.75">
      <c r="A151" s="681" t="s">
        <v>3093</v>
      </c>
      <c r="B151" s="680"/>
      <c r="C151" s="679"/>
      <c r="D151" s="566"/>
      <c r="E151" s="566"/>
      <c r="F151" s="566"/>
      <c r="G151" s="566"/>
      <c r="H151" s="564"/>
      <c r="I151" s="564"/>
    </row>
    <row r="152" spans="1:9" s="736" customFormat="1" ht="15.75">
      <c r="A152" s="737">
        <v>44652</v>
      </c>
      <c r="B152" s="738">
        <f t="shared" ref="B152:G157" si="32">+B8+B17+B26+B35+B44+B53+B62+B71+B80+B89+B98+B107+B116+B125+B134+B143</f>
        <v>37</v>
      </c>
      <c r="C152" s="738">
        <f t="shared" si="32"/>
        <v>37</v>
      </c>
      <c r="D152" s="738">
        <f t="shared" si="32"/>
        <v>622</v>
      </c>
      <c r="E152" s="738">
        <f t="shared" si="32"/>
        <v>622</v>
      </c>
      <c r="F152" s="738">
        <f t="shared" si="32"/>
        <v>1964084</v>
      </c>
      <c r="G152" s="738">
        <f t="shared" si="32"/>
        <v>1488945</v>
      </c>
      <c r="H152" s="565">
        <f t="shared" ref="H152:I157" si="33">+B152+D152+F152</f>
        <v>1964743</v>
      </c>
      <c r="I152" s="565">
        <f t="shared" si="33"/>
        <v>1489604</v>
      </c>
    </row>
    <row r="153" spans="1:9" s="736" customFormat="1" ht="15.75">
      <c r="A153" s="737">
        <v>44682</v>
      </c>
      <c r="B153" s="738">
        <f t="shared" si="32"/>
        <v>37</v>
      </c>
      <c r="C153" s="738">
        <f t="shared" si="32"/>
        <v>37</v>
      </c>
      <c r="D153" s="738">
        <f t="shared" si="32"/>
        <v>632</v>
      </c>
      <c r="E153" s="738">
        <f t="shared" si="32"/>
        <v>632</v>
      </c>
      <c r="F153" s="738">
        <f t="shared" si="32"/>
        <v>1989588</v>
      </c>
      <c r="G153" s="738">
        <f t="shared" si="32"/>
        <v>1635086</v>
      </c>
      <c r="H153" s="565">
        <f t="shared" si="33"/>
        <v>1990257</v>
      </c>
      <c r="I153" s="565">
        <f t="shared" si="33"/>
        <v>1635755</v>
      </c>
    </row>
    <row r="154" spans="1:9" s="736" customFormat="1" ht="15.75">
      <c r="A154" s="737">
        <v>44713</v>
      </c>
      <c r="B154" s="738">
        <f t="shared" si="32"/>
        <v>38</v>
      </c>
      <c r="C154" s="738">
        <f t="shared" si="32"/>
        <v>38</v>
      </c>
      <c r="D154" s="738">
        <f t="shared" si="32"/>
        <v>635</v>
      </c>
      <c r="E154" s="738">
        <f t="shared" si="32"/>
        <v>635</v>
      </c>
      <c r="F154" s="738">
        <f t="shared" si="32"/>
        <v>2002767</v>
      </c>
      <c r="G154" s="738">
        <f t="shared" si="32"/>
        <v>1662346</v>
      </c>
      <c r="H154" s="565">
        <f t="shared" si="33"/>
        <v>2003440</v>
      </c>
      <c r="I154" s="565">
        <f t="shared" si="33"/>
        <v>1663019</v>
      </c>
    </row>
    <row r="155" spans="1:9" s="736" customFormat="1" ht="15.75">
      <c r="A155" s="737">
        <v>44743</v>
      </c>
      <c r="B155" s="738">
        <f t="shared" si="32"/>
        <v>38</v>
      </c>
      <c r="C155" s="738">
        <f t="shared" si="32"/>
        <v>38</v>
      </c>
      <c r="D155" s="738">
        <f t="shared" si="32"/>
        <v>642</v>
      </c>
      <c r="E155" s="738">
        <f t="shared" si="32"/>
        <v>642</v>
      </c>
      <c r="F155" s="738">
        <f t="shared" si="32"/>
        <v>2038784</v>
      </c>
      <c r="G155" s="738">
        <f t="shared" si="32"/>
        <v>1772687</v>
      </c>
      <c r="H155" s="565">
        <f t="shared" si="33"/>
        <v>2039464</v>
      </c>
      <c r="I155" s="565">
        <f t="shared" si="33"/>
        <v>1773367</v>
      </c>
    </row>
    <row r="156" spans="1:9" s="736" customFormat="1" ht="15.75">
      <c r="A156" s="737">
        <v>44774</v>
      </c>
      <c r="B156" s="738">
        <f t="shared" si="32"/>
        <v>38</v>
      </c>
      <c r="C156" s="738">
        <f t="shared" si="32"/>
        <v>38</v>
      </c>
      <c r="D156" s="738">
        <f t="shared" si="32"/>
        <v>642</v>
      </c>
      <c r="E156" s="738">
        <f t="shared" si="32"/>
        <v>642</v>
      </c>
      <c r="F156" s="738">
        <f t="shared" si="32"/>
        <v>2015469</v>
      </c>
      <c r="G156" s="738">
        <f t="shared" si="32"/>
        <v>1714690</v>
      </c>
      <c r="H156" s="565">
        <f t="shared" si="33"/>
        <v>2016149</v>
      </c>
      <c r="I156" s="565">
        <f t="shared" si="33"/>
        <v>1715370</v>
      </c>
    </row>
    <row r="157" spans="1:9" s="736" customFormat="1" ht="15.75">
      <c r="A157" s="737">
        <v>44805</v>
      </c>
      <c r="B157" s="738">
        <f t="shared" si="32"/>
        <v>40</v>
      </c>
      <c r="C157" s="738">
        <f t="shared" si="32"/>
        <v>40</v>
      </c>
      <c r="D157" s="738">
        <f t="shared" si="32"/>
        <v>645</v>
      </c>
      <c r="E157" s="738">
        <f t="shared" si="32"/>
        <v>645</v>
      </c>
      <c r="F157" s="738">
        <f t="shared" si="32"/>
        <v>2035604</v>
      </c>
      <c r="G157" s="738">
        <f t="shared" si="32"/>
        <v>1831524</v>
      </c>
      <c r="H157" s="565">
        <f t="shared" si="33"/>
        <v>2036289</v>
      </c>
      <c r="I157" s="565">
        <f t="shared" si="33"/>
        <v>1832209</v>
      </c>
    </row>
    <row r="158" spans="1:9" s="735" customFormat="1" ht="15.75">
      <c r="A158" s="565" t="s">
        <v>457</v>
      </c>
      <c r="B158" s="565">
        <f t="shared" ref="B158:I158" si="34">SUM(B152:B157)</f>
        <v>228</v>
      </c>
      <c r="C158" s="565">
        <f t="shared" si="34"/>
        <v>228</v>
      </c>
      <c r="D158" s="565">
        <f t="shared" si="34"/>
        <v>3818</v>
      </c>
      <c r="E158" s="565">
        <f t="shared" si="34"/>
        <v>3818</v>
      </c>
      <c r="F158" s="565">
        <f t="shared" si="34"/>
        <v>12046296</v>
      </c>
      <c r="G158" s="565">
        <f t="shared" si="34"/>
        <v>10105278</v>
      </c>
      <c r="H158" s="565">
        <f t="shared" si="34"/>
        <v>12050342</v>
      </c>
      <c r="I158" s="565">
        <f t="shared" si="34"/>
        <v>10109324</v>
      </c>
    </row>
    <row r="160" spans="1:9" ht="15.75">
      <c r="A160" s="736"/>
      <c r="B160" s="736"/>
      <c r="C160" s="736"/>
      <c r="D160" s="736"/>
      <c r="E160" s="736"/>
      <c r="F160" s="736"/>
      <c r="G160" s="736"/>
      <c r="H160" s="736"/>
      <c r="I160" s="736"/>
    </row>
  </sheetData>
  <mergeCells count="6">
    <mergeCell ref="A1:B1"/>
    <mergeCell ref="G1:I1"/>
    <mergeCell ref="B4:C4"/>
    <mergeCell ref="D4:E4"/>
    <mergeCell ref="F4:G4"/>
    <mergeCell ref="H4:I4"/>
  </mergeCells>
  <printOptions horizontalCentered="1"/>
  <pageMargins left="0.15748031496062992" right="0.23622047244094491" top="0.43307086614173229" bottom="0.39370078740157483" header="0.31496062992125984" footer="0.31496062992125984"/>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5"/>
  <sheetViews>
    <sheetView view="pageBreakPreview" zoomScaleSheetLayoutView="85" workbookViewId="0">
      <pane ySplit="2" topLeftCell="A45" activePane="bottomLeft" state="frozen"/>
      <selection pane="bottomLeft" activeCell="E21" sqref="E21"/>
    </sheetView>
  </sheetViews>
  <sheetFormatPr defaultColWidth="9.140625" defaultRowHeight="12.75"/>
  <cols>
    <col min="1" max="1" width="6.140625" style="884" customWidth="1"/>
    <col min="2" max="2" width="44" style="884" customWidth="1"/>
    <col min="3" max="8" width="9.140625" style="884"/>
    <col min="9" max="9" width="12.28515625" style="884" customWidth="1"/>
    <col min="10" max="16384" width="9.140625" style="884"/>
  </cols>
  <sheetData>
    <row r="1" spans="1:9" ht="19.5" thickBot="1">
      <c r="A1" s="1828" t="s">
        <v>3096</v>
      </c>
      <c r="B1" s="1829"/>
      <c r="C1" s="1829"/>
      <c r="D1" s="1829"/>
      <c r="E1" s="1829"/>
      <c r="F1" s="1829"/>
      <c r="G1" s="1829"/>
      <c r="H1" s="1829"/>
      <c r="I1" s="1830"/>
    </row>
    <row r="2" spans="1:9" ht="89.25">
      <c r="A2" s="885" t="s">
        <v>554</v>
      </c>
      <c r="B2" s="886" t="s">
        <v>448</v>
      </c>
      <c r="C2" s="886" t="s">
        <v>585</v>
      </c>
      <c r="D2" s="886" t="s">
        <v>586</v>
      </c>
      <c r="E2" s="886" t="s">
        <v>690</v>
      </c>
      <c r="F2" s="886" t="s">
        <v>555</v>
      </c>
      <c r="G2" s="886" t="s">
        <v>556</v>
      </c>
      <c r="H2" s="886" t="s">
        <v>557</v>
      </c>
      <c r="I2" s="887" t="s">
        <v>558</v>
      </c>
    </row>
    <row r="3" spans="1:9">
      <c r="A3" s="888"/>
      <c r="B3" s="1831" t="s">
        <v>148</v>
      </c>
      <c r="C3" s="1831"/>
      <c r="D3" s="1831"/>
      <c r="E3" s="1831"/>
      <c r="F3" s="1831"/>
      <c r="G3" s="1831"/>
      <c r="H3" s="1831"/>
      <c r="I3" s="1832"/>
    </row>
    <row r="4" spans="1:9">
      <c r="A4" s="889">
        <v>1</v>
      </c>
      <c r="B4" s="904" t="s">
        <v>485</v>
      </c>
      <c r="C4" s="905"/>
      <c r="D4" s="883"/>
      <c r="E4" s="883"/>
      <c r="F4" s="883"/>
      <c r="G4" s="883"/>
      <c r="H4" s="883"/>
      <c r="I4" s="890"/>
    </row>
    <row r="5" spans="1:9">
      <c r="A5" s="889" t="s">
        <v>369</v>
      </c>
      <c r="B5" s="904" t="s">
        <v>559</v>
      </c>
      <c r="C5" s="883" t="s">
        <v>120</v>
      </c>
      <c r="D5" s="1833" t="s">
        <v>500</v>
      </c>
      <c r="E5" s="1833"/>
      <c r="F5" s="1833"/>
      <c r="G5" s="883">
        <v>80</v>
      </c>
      <c r="H5" s="883"/>
      <c r="I5" s="890"/>
    </row>
    <row r="6" spans="1:9">
      <c r="A6" s="889" t="s">
        <v>370</v>
      </c>
      <c r="B6" s="904" t="s">
        <v>163</v>
      </c>
      <c r="C6" s="883"/>
      <c r="D6" s="883"/>
      <c r="E6" s="883"/>
      <c r="F6" s="883"/>
      <c r="G6" s="883"/>
      <c r="H6" s="883"/>
      <c r="I6" s="890">
        <v>10</v>
      </c>
    </row>
    <row r="7" spans="1:9">
      <c r="A7" s="889"/>
      <c r="B7" s="904" t="s">
        <v>220</v>
      </c>
      <c r="C7" s="883" t="s">
        <v>120</v>
      </c>
      <c r="D7" s="883"/>
      <c r="E7" s="883">
        <v>300</v>
      </c>
      <c r="F7" s="883"/>
      <c r="G7" s="883">
        <v>20</v>
      </c>
      <c r="H7" s="883">
        <v>20</v>
      </c>
      <c r="I7" s="890"/>
    </row>
    <row r="8" spans="1:9">
      <c r="A8" s="889"/>
      <c r="B8" s="904" t="s">
        <v>1731</v>
      </c>
      <c r="C8" s="883" t="s">
        <v>120</v>
      </c>
      <c r="D8" s="883"/>
      <c r="E8" s="883">
        <v>480</v>
      </c>
      <c r="F8" s="883"/>
      <c r="G8" s="883">
        <v>20</v>
      </c>
      <c r="H8" s="883">
        <v>20</v>
      </c>
      <c r="I8" s="890"/>
    </row>
    <row r="9" spans="1:9">
      <c r="A9" s="889"/>
      <c r="B9" s="904" t="s">
        <v>572</v>
      </c>
      <c r="C9" s="883" t="s">
        <v>120</v>
      </c>
      <c r="D9" s="883"/>
      <c r="E9" s="883">
        <v>580</v>
      </c>
      <c r="F9" s="883"/>
      <c r="G9" s="883">
        <v>20</v>
      </c>
      <c r="H9" s="883">
        <v>20</v>
      </c>
      <c r="I9" s="890"/>
    </row>
    <row r="10" spans="1:9">
      <c r="A10" s="889"/>
      <c r="B10" s="904" t="s">
        <v>573</v>
      </c>
      <c r="C10" s="883" t="s">
        <v>120</v>
      </c>
      <c r="D10" s="883"/>
      <c r="E10" s="883">
        <v>620</v>
      </c>
      <c r="F10" s="883"/>
      <c r="G10" s="883">
        <v>20</v>
      </c>
      <c r="H10" s="883">
        <v>20</v>
      </c>
      <c r="I10" s="890"/>
    </row>
    <row r="11" spans="1:9">
      <c r="A11" s="889">
        <v>2</v>
      </c>
      <c r="B11" s="904" t="s">
        <v>30</v>
      </c>
      <c r="C11" s="883"/>
      <c r="D11" s="883"/>
      <c r="E11" s="883"/>
      <c r="F11" s="883"/>
      <c r="G11" s="883"/>
      <c r="H11" s="883"/>
      <c r="I11" s="890">
        <v>10</v>
      </c>
    </row>
    <row r="12" spans="1:9">
      <c r="A12" s="889"/>
      <c r="B12" s="904" t="s">
        <v>160</v>
      </c>
      <c r="C12" s="883" t="s">
        <v>120</v>
      </c>
      <c r="D12" s="883"/>
      <c r="E12" s="883">
        <v>590</v>
      </c>
      <c r="F12" s="883"/>
      <c r="G12" s="883">
        <v>30</v>
      </c>
      <c r="H12" s="883">
        <v>30</v>
      </c>
      <c r="I12" s="890"/>
    </row>
    <row r="13" spans="1:9">
      <c r="A13" s="889"/>
      <c r="B13" s="904" t="s">
        <v>161</v>
      </c>
      <c r="C13" s="883" t="s">
        <v>120</v>
      </c>
      <c r="D13" s="883"/>
      <c r="E13" s="883">
        <v>700</v>
      </c>
      <c r="F13" s="883"/>
      <c r="G13" s="883">
        <v>30</v>
      </c>
      <c r="H13" s="883">
        <v>30</v>
      </c>
      <c r="I13" s="890"/>
    </row>
    <row r="14" spans="1:9">
      <c r="A14" s="889"/>
      <c r="B14" s="904" t="s">
        <v>292</v>
      </c>
      <c r="C14" s="883" t="s">
        <v>120</v>
      </c>
      <c r="D14" s="883"/>
      <c r="E14" s="883">
        <v>760</v>
      </c>
      <c r="F14" s="883"/>
      <c r="G14" s="883">
        <v>30</v>
      </c>
      <c r="H14" s="883">
        <v>30</v>
      </c>
      <c r="I14" s="890"/>
    </row>
    <row r="15" spans="1:9">
      <c r="A15" s="889">
        <v>3</v>
      </c>
      <c r="B15" s="904" t="s">
        <v>609</v>
      </c>
      <c r="C15" s="883" t="s">
        <v>120</v>
      </c>
      <c r="D15" s="883"/>
      <c r="E15" s="883">
        <v>150</v>
      </c>
      <c r="F15" s="883"/>
      <c r="G15" s="883">
        <v>20</v>
      </c>
      <c r="H15" s="883">
        <v>10</v>
      </c>
      <c r="I15" s="890">
        <v>10</v>
      </c>
    </row>
    <row r="16" spans="1:9">
      <c r="A16" s="889">
        <v>4</v>
      </c>
      <c r="B16" s="904" t="s">
        <v>574</v>
      </c>
      <c r="C16" s="883" t="s">
        <v>120</v>
      </c>
      <c r="D16" s="906"/>
      <c r="E16" s="883">
        <v>160</v>
      </c>
      <c r="F16" s="883"/>
      <c r="G16" s="883">
        <v>20</v>
      </c>
      <c r="H16" s="883">
        <v>10</v>
      </c>
      <c r="I16" s="890" t="s">
        <v>501</v>
      </c>
    </row>
    <row r="17" spans="1:9">
      <c r="A17" s="889">
        <v>5</v>
      </c>
      <c r="B17" s="904" t="s">
        <v>575</v>
      </c>
      <c r="C17" s="883" t="s">
        <v>120</v>
      </c>
      <c r="D17" s="905"/>
      <c r="E17" s="883">
        <v>470</v>
      </c>
      <c r="F17" s="883"/>
      <c r="G17" s="883">
        <v>80</v>
      </c>
      <c r="H17" s="883">
        <v>50</v>
      </c>
      <c r="I17" s="890" t="s">
        <v>394</v>
      </c>
    </row>
    <row r="18" spans="1:9">
      <c r="A18" s="889">
        <v>6</v>
      </c>
      <c r="B18" s="904" t="s">
        <v>610</v>
      </c>
      <c r="C18" s="883" t="s">
        <v>120</v>
      </c>
      <c r="D18" s="883"/>
      <c r="E18" s="883">
        <v>620</v>
      </c>
      <c r="F18" s="883"/>
      <c r="G18" s="883">
        <v>20</v>
      </c>
      <c r="H18" s="883">
        <v>15</v>
      </c>
      <c r="I18" s="890" t="s">
        <v>394</v>
      </c>
    </row>
    <row r="19" spans="1:9">
      <c r="A19" s="889">
        <v>7</v>
      </c>
      <c r="B19" s="904" t="s">
        <v>502</v>
      </c>
      <c r="C19" s="883" t="s">
        <v>120</v>
      </c>
      <c r="D19" s="883"/>
      <c r="E19" s="883">
        <v>620</v>
      </c>
      <c r="F19" s="883"/>
      <c r="G19" s="883">
        <v>80</v>
      </c>
      <c r="H19" s="883">
        <v>35</v>
      </c>
      <c r="I19" s="890">
        <v>10</v>
      </c>
    </row>
    <row r="20" spans="1:9">
      <c r="A20" s="889">
        <v>8</v>
      </c>
      <c r="B20" s="904" t="s">
        <v>503</v>
      </c>
      <c r="C20" s="883" t="s">
        <v>120</v>
      </c>
      <c r="D20" s="883"/>
      <c r="E20" s="883">
        <v>620</v>
      </c>
      <c r="F20" s="883"/>
      <c r="G20" s="883">
        <v>100</v>
      </c>
      <c r="H20" s="883">
        <v>80</v>
      </c>
      <c r="I20" s="890" t="s">
        <v>394</v>
      </c>
    </row>
    <row r="21" spans="1:9">
      <c r="A21" s="889">
        <v>9</v>
      </c>
      <c r="B21" s="904" t="s">
        <v>396</v>
      </c>
      <c r="C21" s="883" t="s">
        <v>120</v>
      </c>
      <c r="D21" s="883"/>
      <c r="E21" s="883">
        <v>620</v>
      </c>
      <c r="F21" s="883"/>
      <c r="G21" s="883">
        <v>50</v>
      </c>
      <c r="H21" s="883">
        <v>50</v>
      </c>
      <c r="I21" s="890" t="s">
        <v>394</v>
      </c>
    </row>
    <row r="22" spans="1:9">
      <c r="A22" s="889">
        <v>10</v>
      </c>
      <c r="B22" s="904" t="s">
        <v>397</v>
      </c>
      <c r="C22" s="883" t="s">
        <v>120</v>
      </c>
      <c r="D22" s="883"/>
      <c r="E22" s="883">
        <v>620</v>
      </c>
      <c r="F22" s="883"/>
      <c r="G22" s="883">
        <v>50</v>
      </c>
      <c r="H22" s="883">
        <v>50</v>
      </c>
      <c r="I22" s="890">
        <v>10</v>
      </c>
    </row>
    <row r="23" spans="1:9" ht="15.75" customHeight="1">
      <c r="A23" s="889">
        <v>11</v>
      </c>
      <c r="B23" s="904" t="s">
        <v>188</v>
      </c>
      <c r="C23" s="883" t="s">
        <v>120</v>
      </c>
      <c r="D23" s="883">
        <v>200</v>
      </c>
      <c r="E23" s="883">
        <v>620</v>
      </c>
      <c r="F23" s="883">
        <v>30</v>
      </c>
      <c r="G23" s="883"/>
      <c r="H23" s="883"/>
      <c r="I23" s="890">
        <v>10</v>
      </c>
    </row>
    <row r="24" spans="1:9">
      <c r="A24" s="889">
        <v>12</v>
      </c>
      <c r="B24" s="904" t="s">
        <v>189</v>
      </c>
      <c r="C24" s="883" t="s">
        <v>120</v>
      </c>
      <c r="D24" s="883">
        <v>200</v>
      </c>
      <c r="E24" s="883">
        <v>620</v>
      </c>
      <c r="F24" s="883">
        <v>30</v>
      </c>
      <c r="G24" s="883"/>
      <c r="H24" s="883"/>
      <c r="I24" s="890" t="s">
        <v>394</v>
      </c>
    </row>
    <row r="25" spans="1:9">
      <c r="A25" s="889">
        <v>13</v>
      </c>
      <c r="B25" s="904" t="s">
        <v>229</v>
      </c>
      <c r="C25" s="883" t="s">
        <v>120</v>
      </c>
      <c r="D25" s="883">
        <v>200</v>
      </c>
      <c r="E25" s="883">
        <v>620</v>
      </c>
      <c r="F25" s="883">
        <v>30</v>
      </c>
      <c r="G25" s="883"/>
      <c r="H25" s="883"/>
      <c r="I25" s="890" t="s">
        <v>394</v>
      </c>
    </row>
    <row r="26" spans="1:9" ht="27">
      <c r="A26" s="889"/>
      <c r="B26" s="907" t="s">
        <v>190</v>
      </c>
      <c r="C26" s="907"/>
      <c r="D26" s="907"/>
      <c r="E26" s="908" t="s">
        <v>2146</v>
      </c>
      <c r="F26" s="907"/>
      <c r="G26" s="907"/>
      <c r="H26" s="907"/>
      <c r="I26" s="891"/>
    </row>
    <row r="27" spans="1:9">
      <c r="A27" s="889">
        <v>14</v>
      </c>
      <c r="B27" s="904" t="s">
        <v>126</v>
      </c>
      <c r="C27" s="909" t="s">
        <v>55</v>
      </c>
      <c r="D27" s="883">
        <v>20</v>
      </c>
      <c r="E27" s="883">
        <v>490</v>
      </c>
      <c r="F27" s="883">
        <v>250</v>
      </c>
      <c r="G27" s="883"/>
      <c r="H27" s="883"/>
      <c r="I27" s="890">
        <v>10</v>
      </c>
    </row>
    <row r="28" spans="1:9">
      <c r="A28" s="889">
        <v>15</v>
      </c>
      <c r="B28" s="904" t="s">
        <v>609</v>
      </c>
      <c r="C28" s="909" t="s">
        <v>55</v>
      </c>
      <c r="D28" s="883">
        <v>30</v>
      </c>
      <c r="E28" s="883">
        <v>140</v>
      </c>
      <c r="F28" s="883">
        <v>250</v>
      </c>
      <c r="G28" s="883"/>
      <c r="H28" s="883"/>
      <c r="I28" s="890">
        <v>10</v>
      </c>
    </row>
    <row r="29" spans="1:9">
      <c r="A29" s="889">
        <v>16</v>
      </c>
      <c r="B29" s="904" t="s">
        <v>574</v>
      </c>
      <c r="C29" s="909" t="s">
        <v>55</v>
      </c>
      <c r="D29" s="883">
        <v>30</v>
      </c>
      <c r="E29" s="883">
        <v>150</v>
      </c>
      <c r="F29" s="883">
        <v>250</v>
      </c>
      <c r="G29" s="905"/>
      <c r="H29" s="905"/>
      <c r="I29" s="890">
        <v>10</v>
      </c>
    </row>
    <row r="30" spans="1:9" ht="12.75" customHeight="1">
      <c r="A30" s="889">
        <v>17</v>
      </c>
      <c r="B30" s="904" t="s">
        <v>575</v>
      </c>
      <c r="C30" s="909" t="s">
        <v>55</v>
      </c>
      <c r="D30" s="883">
        <v>50</v>
      </c>
      <c r="E30" s="882">
        <v>460</v>
      </c>
      <c r="F30" s="883">
        <v>250</v>
      </c>
      <c r="G30" s="905"/>
      <c r="H30" s="905"/>
      <c r="I30" s="890" t="s">
        <v>394</v>
      </c>
    </row>
    <row r="31" spans="1:9" ht="12.75" customHeight="1">
      <c r="A31" s="889">
        <v>18</v>
      </c>
      <c r="B31" s="904" t="s">
        <v>396</v>
      </c>
      <c r="C31" s="909" t="s">
        <v>55</v>
      </c>
      <c r="D31" s="883">
        <v>250</v>
      </c>
      <c r="E31" s="1834" t="s">
        <v>504</v>
      </c>
      <c r="F31" s="883">
        <v>250</v>
      </c>
      <c r="G31" s="883"/>
      <c r="H31" s="883"/>
      <c r="I31" s="890" t="s">
        <v>394</v>
      </c>
    </row>
    <row r="32" spans="1:9">
      <c r="A32" s="889">
        <v>19</v>
      </c>
      <c r="B32" s="904" t="s">
        <v>576</v>
      </c>
      <c r="C32" s="909" t="s">
        <v>55</v>
      </c>
      <c r="D32" s="883">
        <v>250</v>
      </c>
      <c r="E32" s="1834"/>
      <c r="F32" s="883">
        <v>250</v>
      </c>
      <c r="G32" s="883"/>
      <c r="H32" s="883"/>
      <c r="I32" s="890">
        <v>10</v>
      </c>
    </row>
    <row r="33" spans="1:9">
      <c r="A33" s="889">
        <v>20</v>
      </c>
      <c r="B33" s="904" t="s">
        <v>505</v>
      </c>
      <c r="C33" s="909" t="s">
        <v>55</v>
      </c>
      <c r="D33" s="883">
        <v>150</v>
      </c>
      <c r="E33" s="1834"/>
      <c r="F33" s="883">
        <v>250</v>
      </c>
      <c r="G33" s="883"/>
      <c r="H33" s="883"/>
      <c r="I33" s="890" t="s">
        <v>394</v>
      </c>
    </row>
    <row r="34" spans="1:9">
      <c r="A34" s="889">
        <v>21</v>
      </c>
      <c r="B34" s="904" t="s">
        <v>189</v>
      </c>
      <c r="C34" s="909" t="s">
        <v>55</v>
      </c>
      <c r="D34" s="883">
        <v>250</v>
      </c>
      <c r="E34" s="1834"/>
      <c r="F34" s="883">
        <v>250</v>
      </c>
      <c r="G34" s="883"/>
      <c r="H34" s="883"/>
      <c r="I34" s="890" t="s">
        <v>394</v>
      </c>
    </row>
    <row r="35" spans="1:9">
      <c r="A35" s="889">
        <v>22</v>
      </c>
      <c r="B35" s="904" t="s">
        <v>209</v>
      </c>
      <c r="C35" s="909" t="s">
        <v>55</v>
      </c>
      <c r="D35" s="883">
        <v>250</v>
      </c>
      <c r="E35" s="1834"/>
      <c r="F35" s="883">
        <v>250</v>
      </c>
      <c r="G35" s="883"/>
      <c r="H35" s="883"/>
      <c r="I35" s="890">
        <v>10</v>
      </c>
    </row>
    <row r="36" spans="1:9">
      <c r="A36" s="889">
        <v>23</v>
      </c>
      <c r="B36" s="904" t="s">
        <v>229</v>
      </c>
      <c r="C36" s="909" t="s">
        <v>55</v>
      </c>
      <c r="D36" s="883">
        <v>250</v>
      </c>
      <c r="E36" s="1834"/>
      <c r="F36" s="883">
        <v>250</v>
      </c>
      <c r="G36" s="883"/>
      <c r="H36" s="883"/>
      <c r="I36" s="890" t="s">
        <v>394</v>
      </c>
    </row>
    <row r="37" spans="1:9">
      <c r="A37" s="889">
        <v>24</v>
      </c>
      <c r="B37" s="904" t="s">
        <v>232</v>
      </c>
      <c r="C37" s="909" t="s">
        <v>55</v>
      </c>
      <c r="D37" s="883">
        <v>250</v>
      </c>
      <c r="E37" s="1834"/>
      <c r="F37" s="883">
        <v>250</v>
      </c>
      <c r="G37" s="883"/>
      <c r="H37" s="883"/>
      <c r="I37" s="890" t="s">
        <v>394</v>
      </c>
    </row>
    <row r="38" spans="1:9">
      <c r="A38" s="889">
        <v>25</v>
      </c>
      <c r="B38" s="904" t="s">
        <v>317</v>
      </c>
      <c r="C38" s="909" t="s">
        <v>55</v>
      </c>
      <c r="D38" s="883">
        <v>250</v>
      </c>
      <c r="E38" s="1834"/>
      <c r="F38" s="883">
        <v>250</v>
      </c>
      <c r="G38" s="883"/>
      <c r="H38" s="883"/>
      <c r="I38" s="890" t="s">
        <v>394</v>
      </c>
    </row>
    <row r="39" spans="1:9">
      <c r="A39" s="889">
        <v>26</v>
      </c>
      <c r="B39" s="904" t="s">
        <v>230</v>
      </c>
      <c r="C39" s="909" t="s">
        <v>55</v>
      </c>
      <c r="D39" s="883">
        <v>250</v>
      </c>
      <c r="E39" s="1834"/>
      <c r="F39" s="883">
        <v>250</v>
      </c>
      <c r="G39" s="883"/>
      <c r="H39" s="883"/>
      <c r="I39" s="890" t="s">
        <v>394</v>
      </c>
    </row>
    <row r="40" spans="1:9">
      <c r="A40" s="889">
        <v>27</v>
      </c>
      <c r="B40" s="904" t="s">
        <v>577</v>
      </c>
      <c r="C40" s="909" t="s">
        <v>55</v>
      </c>
      <c r="D40" s="883">
        <v>0</v>
      </c>
      <c r="E40" s="882">
        <v>780</v>
      </c>
      <c r="F40" s="883">
        <v>250</v>
      </c>
      <c r="G40" s="883"/>
      <c r="H40" s="883"/>
      <c r="I40" s="890" t="s">
        <v>394</v>
      </c>
    </row>
    <row r="41" spans="1:9">
      <c r="A41" s="889">
        <v>28</v>
      </c>
      <c r="B41" s="904" t="s">
        <v>194</v>
      </c>
      <c r="C41" s="909" t="s">
        <v>55</v>
      </c>
      <c r="D41" s="883">
        <v>0</v>
      </c>
      <c r="E41" s="883">
        <v>490</v>
      </c>
      <c r="F41" s="883">
        <v>0</v>
      </c>
      <c r="G41" s="883"/>
      <c r="H41" s="883"/>
      <c r="I41" s="890" t="s">
        <v>394</v>
      </c>
    </row>
    <row r="42" spans="1:9" ht="27">
      <c r="A42" s="889"/>
      <c r="B42" s="910" t="s">
        <v>195</v>
      </c>
      <c r="C42" s="910"/>
      <c r="D42" s="910"/>
      <c r="E42" s="908" t="s">
        <v>2146</v>
      </c>
      <c r="F42" s="910"/>
      <c r="G42" s="910"/>
      <c r="H42" s="910"/>
      <c r="I42" s="892"/>
    </row>
    <row r="43" spans="1:9" ht="12.75" customHeight="1">
      <c r="A43" s="889">
        <v>29</v>
      </c>
      <c r="B43" s="904" t="s">
        <v>491</v>
      </c>
      <c r="C43" s="909" t="s">
        <v>119</v>
      </c>
      <c r="D43" s="883">
        <v>250</v>
      </c>
      <c r="E43" s="1834" t="s">
        <v>504</v>
      </c>
      <c r="F43" s="883">
        <v>700</v>
      </c>
      <c r="G43" s="883"/>
      <c r="H43" s="883"/>
      <c r="I43" s="890" t="s">
        <v>394</v>
      </c>
    </row>
    <row r="44" spans="1:9">
      <c r="A44" s="889">
        <v>30</v>
      </c>
      <c r="B44" s="904" t="s">
        <v>229</v>
      </c>
      <c r="C44" s="909" t="s">
        <v>119</v>
      </c>
      <c r="D44" s="883">
        <v>250</v>
      </c>
      <c r="E44" s="1834"/>
      <c r="F44" s="883">
        <v>700</v>
      </c>
      <c r="G44" s="883"/>
      <c r="H44" s="883"/>
      <c r="I44" s="890" t="s">
        <v>394</v>
      </c>
    </row>
    <row r="45" spans="1:9">
      <c r="A45" s="889">
        <v>31</v>
      </c>
      <c r="B45" s="904" t="s">
        <v>230</v>
      </c>
      <c r="C45" s="909" t="s">
        <v>119</v>
      </c>
      <c r="D45" s="883">
        <v>250</v>
      </c>
      <c r="E45" s="1834"/>
      <c r="F45" s="883">
        <v>700</v>
      </c>
      <c r="G45" s="883"/>
      <c r="H45" s="883"/>
      <c r="I45" s="890" t="s">
        <v>394</v>
      </c>
    </row>
    <row r="46" spans="1:9">
      <c r="A46" s="889">
        <v>32</v>
      </c>
      <c r="B46" s="904" t="s">
        <v>231</v>
      </c>
      <c r="C46" s="909" t="s">
        <v>119</v>
      </c>
      <c r="D46" s="883">
        <v>250</v>
      </c>
      <c r="E46" s="1834"/>
      <c r="F46" s="883">
        <v>700</v>
      </c>
      <c r="G46" s="883"/>
      <c r="H46" s="883"/>
      <c r="I46" s="890" t="s">
        <v>394</v>
      </c>
    </row>
    <row r="47" spans="1:9">
      <c r="A47" s="889">
        <v>33</v>
      </c>
      <c r="B47" s="904" t="s">
        <v>232</v>
      </c>
      <c r="C47" s="909" t="s">
        <v>119</v>
      </c>
      <c r="D47" s="883">
        <v>250</v>
      </c>
      <c r="E47" s="1834"/>
      <c r="F47" s="883">
        <v>700</v>
      </c>
      <c r="G47" s="883"/>
      <c r="H47" s="883"/>
      <c r="I47" s="890" t="s">
        <v>394</v>
      </c>
    </row>
    <row r="48" spans="1:9">
      <c r="A48" s="889">
        <v>34</v>
      </c>
      <c r="B48" s="904" t="s">
        <v>317</v>
      </c>
      <c r="C48" s="909" t="s">
        <v>119</v>
      </c>
      <c r="D48" s="883">
        <v>250</v>
      </c>
      <c r="E48" s="1834"/>
      <c r="F48" s="883">
        <v>700</v>
      </c>
      <c r="G48" s="883"/>
      <c r="H48" s="883"/>
      <c r="I48" s="890" t="s">
        <v>394</v>
      </c>
    </row>
    <row r="49" spans="1:9">
      <c r="A49" s="889">
        <v>35</v>
      </c>
      <c r="B49" s="904" t="s">
        <v>577</v>
      </c>
      <c r="C49" s="909" t="s">
        <v>119</v>
      </c>
      <c r="D49" s="883">
        <v>0</v>
      </c>
      <c r="E49" s="882">
        <v>770</v>
      </c>
      <c r="F49" s="883">
        <v>700</v>
      </c>
      <c r="G49" s="883"/>
      <c r="H49" s="883"/>
      <c r="I49" s="890" t="s">
        <v>394</v>
      </c>
    </row>
    <row r="50" spans="1:9">
      <c r="A50" s="889">
        <v>36</v>
      </c>
      <c r="B50" s="904" t="s">
        <v>129</v>
      </c>
      <c r="C50" s="909" t="s">
        <v>119</v>
      </c>
      <c r="D50" s="883">
        <v>0</v>
      </c>
      <c r="E50" s="883">
        <v>485</v>
      </c>
      <c r="F50" s="883">
        <v>0</v>
      </c>
      <c r="G50" s="883"/>
      <c r="H50" s="883"/>
      <c r="I50" s="890" t="s">
        <v>394</v>
      </c>
    </row>
    <row r="51" spans="1:9">
      <c r="A51" s="893" t="s">
        <v>176</v>
      </c>
      <c r="B51" s="906" t="s">
        <v>2116</v>
      </c>
      <c r="C51" s="911"/>
      <c r="D51" s="911"/>
      <c r="E51" s="911"/>
      <c r="F51" s="911"/>
      <c r="G51" s="911"/>
      <c r="H51" s="911"/>
      <c r="I51" s="894"/>
    </row>
    <row r="52" spans="1:9">
      <c r="A52" s="895"/>
      <c r="B52" s="912" t="s">
        <v>506</v>
      </c>
      <c r="C52" s="913" t="s">
        <v>55</v>
      </c>
      <c r="D52" s="913" t="s">
        <v>119</v>
      </c>
      <c r="E52" s="911"/>
      <c r="F52" s="911"/>
      <c r="G52" s="911"/>
      <c r="H52" s="911"/>
      <c r="I52" s="894"/>
    </row>
    <row r="53" spans="1:9">
      <c r="A53" s="895"/>
      <c r="B53" s="912" t="s">
        <v>999</v>
      </c>
      <c r="C53" s="882" t="s">
        <v>2117</v>
      </c>
      <c r="D53" s="882" t="s">
        <v>2118</v>
      </c>
      <c r="E53" s="911"/>
      <c r="F53" s="911"/>
      <c r="G53" s="911"/>
      <c r="H53" s="911"/>
      <c r="I53" s="894"/>
    </row>
    <row r="54" spans="1:9">
      <c r="A54" s="895"/>
      <c r="B54" s="912" t="s">
        <v>507</v>
      </c>
      <c r="C54" s="882" t="s">
        <v>2119</v>
      </c>
      <c r="D54" s="882" t="s">
        <v>2120</v>
      </c>
      <c r="E54" s="911"/>
      <c r="F54" s="911"/>
      <c r="G54" s="911"/>
      <c r="H54" s="911"/>
      <c r="I54" s="894"/>
    </row>
    <row r="55" spans="1:9">
      <c r="A55" s="895"/>
      <c r="B55" s="911"/>
      <c r="C55" s="882"/>
      <c r="D55" s="882"/>
      <c r="E55" s="911"/>
      <c r="F55" s="911"/>
      <c r="G55" s="911"/>
      <c r="H55" s="911"/>
      <c r="I55" s="894"/>
    </row>
    <row r="56" spans="1:9" ht="68.25" customHeight="1">
      <c r="A56" s="896" t="s">
        <v>508</v>
      </c>
      <c r="B56" s="1826" t="s">
        <v>2121</v>
      </c>
      <c r="C56" s="1826"/>
      <c r="D56" s="1826"/>
      <c r="E56" s="1826"/>
      <c r="F56" s="1826"/>
      <c r="G56" s="1826"/>
      <c r="H56" s="1826"/>
      <c r="I56" s="1827"/>
    </row>
    <row r="57" spans="1:9" ht="18.75" customHeight="1">
      <c r="A57" s="896" t="s">
        <v>1732</v>
      </c>
      <c r="B57" s="1826" t="s">
        <v>2122</v>
      </c>
      <c r="C57" s="1826"/>
      <c r="D57" s="1826"/>
      <c r="E57" s="1826"/>
      <c r="F57" s="1826"/>
      <c r="G57" s="1826"/>
      <c r="H57" s="1826"/>
      <c r="I57" s="1827"/>
    </row>
    <row r="58" spans="1:9" ht="18.75" customHeight="1">
      <c r="A58" s="896" t="s">
        <v>1628</v>
      </c>
      <c r="B58" s="1826" t="s">
        <v>2123</v>
      </c>
      <c r="C58" s="1826"/>
      <c r="D58" s="1826"/>
      <c r="E58" s="1826"/>
      <c r="F58" s="1826"/>
      <c r="G58" s="1826"/>
      <c r="H58" s="1826"/>
      <c r="I58" s="1827"/>
    </row>
    <row r="59" spans="1:9" ht="24.75" customHeight="1">
      <c r="A59" s="896" t="s">
        <v>221</v>
      </c>
      <c r="B59" s="1826" t="s">
        <v>2124</v>
      </c>
      <c r="C59" s="1826"/>
      <c r="D59" s="1826"/>
      <c r="E59" s="1826"/>
      <c r="F59" s="1826"/>
      <c r="G59" s="1826"/>
      <c r="H59" s="1826"/>
      <c r="I59" s="1827"/>
    </row>
    <row r="60" spans="1:9" ht="49.5" customHeight="1">
      <c r="A60" s="896" t="s">
        <v>1733</v>
      </c>
      <c r="B60" s="1826" t="s">
        <v>2125</v>
      </c>
      <c r="C60" s="1826"/>
      <c r="D60" s="1826"/>
      <c r="E60" s="1826"/>
      <c r="F60" s="1826"/>
      <c r="G60" s="1826"/>
      <c r="H60" s="1826"/>
      <c r="I60" s="1827"/>
    </row>
    <row r="61" spans="1:9" ht="86.25" customHeight="1" thickBot="1">
      <c r="A61" s="897" t="s">
        <v>1734</v>
      </c>
      <c r="B61" s="1836" t="s">
        <v>2126</v>
      </c>
      <c r="C61" s="1836"/>
      <c r="D61" s="1836"/>
      <c r="E61" s="1836"/>
      <c r="F61" s="1836"/>
      <c r="G61" s="1836"/>
      <c r="H61" s="1836"/>
      <c r="I61" s="1837"/>
    </row>
    <row r="62" spans="1:9" ht="69.75" customHeight="1">
      <c r="A62" s="896" t="s">
        <v>578</v>
      </c>
      <c r="B62" s="1835" t="s">
        <v>2154</v>
      </c>
      <c r="C62" s="1835"/>
      <c r="D62" s="1835"/>
      <c r="E62" s="1835"/>
      <c r="F62" s="1835"/>
      <c r="G62" s="1835"/>
      <c r="H62" s="1835"/>
      <c r="I62" s="1827"/>
    </row>
    <row r="63" spans="1:9" ht="18" customHeight="1">
      <c r="A63" s="896" t="s">
        <v>579</v>
      </c>
      <c r="B63" s="1835" t="s">
        <v>2127</v>
      </c>
      <c r="C63" s="1835"/>
      <c r="D63" s="1835"/>
      <c r="E63" s="1835"/>
      <c r="F63" s="1835"/>
      <c r="G63" s="1835"/>
      <c r="H63" s="1835"/>
      <c r="I63" s="1827"/>
    </row>
    <row r="64" spans="1:9" ht="54.75" customHeight="1">
      <c r="A64" s="896" t="s">
        <v>580</v>
      </c>
      <c r="B64" s="1835" t="s">
        <v>1735</v>
      </c>
      <c r="C64" s="1835"/>
      <c r="D64" s="1835"/>
      <c r="E64" s="1835"/>
      <c r="F64" s="1835"/>
      <c r="G64" s="1835"/>
      <c r="H64" s="1835"/>
      <c r="I64" s="1827"/>
    </row>
    <row r="65" spans="1:9" ht="51" customHeight="1">
      <c r="A65" s="896" t="s">
        <v>780</v>
      </c>
      <c r="B65" s="1835" t="s">
        <v>2128</v>
      </c>
      <c r="C65" s="1835"/>
      <c r="D65" s="1835"/>
      <c r="E65" s="1835"/>
      <c r="F65" s="1835"/>
      <c r="G65" s="1835"/>
      <c r="H65" s="1835"/>
      <c r="I65" s="1827"/>
    </row>
    <row r="66" spans="1:9" ht="33" customHeight="1">
      <c r="A66" s="896" t="s">
        <v>973</v>
      </c>
      <c r="B66" s="1835" t="s">
        <v>2129</v>
      </c>
      <c r="C66" s="1835"/>
      <c r="D66" s="1835"/>
      <c r="E66" s="1835"/>
      <c r="F66" s="1835"/>
      <c r="G66" s="1835"/>
      <c r="H66" s="1835"/>
      <c r="I66" s="1827"/>
    </row>
    <row r="67" spans="1:9" ht="39" customHeight="1">
      <c r="A67" s="896" t="s">
        <v>974</v>
      </c>
      <c r="B67" s="1835" t="s">
        <v>2130</v>
      </c>
      <c r="C67" s="1835"/>
      <c r="D67" s="1835"/>
      <c r="E67" s="1835"/>
      <c r="F67" s="1835"/>
      <c r="G67" s="1835"/>
      <c r="H67" s="1835"/>
      <c r="I67" s="1827"/>
    </row>
    <row r="68" spans="1:9" ht="39" customHeight="1">
      <c r="A68" s="896" t="s">
        <v>1001</v>
      </c>
      <c r="B68" s="1835" t="s">
        <v>2131</v>
      </c>
      <c r="C68" s="1835"/>
      <c r="D68" s="1835"/>
      <c r="E68" s="1835"/>
      <c r="F68" s="1835"/>
      <c r="G68" s="1835"/>
      <c r="H68" s="1835"/>
      <c r="I68" s="1827"/>
    </row>
    <row r="69" spans="1:9" ht="27.75" customHeight="1">
      <c r="A69" s="896" t="s">
        <v>1002</v>
      </c>
      <c r="B69" s="1835" t="s">
        <v>1000</v>
      </c>
      <c r="C69" s="1835"/>
      <c r="D69" s="1835"/>
      <c r="E69" s="1835"/>
      <c r="F69" s="1835"/>
      <c r="G69" s="1835"/>
      <c r="H69" s="1835"/>
      <c r="I69" s="1827"/>
    </row>
    <row r="70" spans="1:9" ht="42" customHeight="1">
      <c r="A70" s="896" t="s">
        <v>1685</v>
      </c>
      <c r="B70" s="1835" t="s">
        <v>1736</v>
      </c>
      <c r="C70" s="1835"/>
      <c r="D70" s="1835"/>
      <c r="E70" s="1835"/>
      <c r="F70" s="1835"/>
      <c r="G70" s="1835"/>
      <c r="H70" s="1835"/>
      <c r="I70" s="1827"/>
    </row>
    <row r="71" spans="1:9" ht="60" customHeight="1">
      <c r="A71" s="896" t="s">
        <v>1686</v>
      </c>
      <c r="B71" s="1835" t="s">
        <v>1737</v>
      </c>
      <c r="C71" s="1835"/>
      <c r="D71" s="1835"/>
      <c r="E71" s="1835"/>
      <c r="F71" s="1835"/>
      <c r="G71" s="1835"/>
      <c r="H71" s="1835"/>
      <c r="I71" s="1827"/>
    </row>
    <row r="72" spans="1:9" ht="60.75" customHeight="1">
      <c r="A72" s="896" t="s">
        <v>1687</v>
      </c>
      <c r="B72" s="1835" t="s">
        <v>1738</v>
      </c>
      <c r="C72" s="1835"/>
      <c r="D72" s="1835"/>
      <c r="E72" s="1835"/>
      <c r="F72" s="1835"/>
      <c r="G72" s="1835"/>
      <c r="H72" s="1835"/>
      <c r="I72" s="1827"/>
    </row>
    <row r="73" spans="1:9" ht="81" customHeight="1">
      <c r="A73" s="896" t="s">
        <v>1739</v>
      </c>
      <c r="B73" s="1835" t="s">
        <v>2132</v>
      </c>
      <c r="C73" s="1835"/>
      <c r="D73" s="1835"/>
      <c r="E73" s="1835"/>
      <c r="F73" s="1835"/>
      <c r="G73" s="1835"/>
      <c r="H73" s="1835"/>
      <c r="I73" s="1827"/>
    </row>
    <row r="74" spans="1:9" ht="42" customHeight="1">
      <c r="A74" s="896" t="s">
        <v>1741</v>
      </c>
      <c r="B74" s="1835" t="s">
        <v>2133</v>
      </c>
      <c r="C74" s="1835"/>
      <c r="D74" s="1835"/>
      <c r="E74" s="1835"/>
      <c r="F74" s="1835"/>
      <c r="G74" s="1835"/>
      <c r="H74" s="1835"/>
      <c r="I74" s="1827"/>
    </row>
    <row r="75" spans="1:9" ht="81" customHeight="1">
      <c r="A75" s="896" t="s">
        <v>1742</v>
      </c>
      <c r="B75" s="1835" t="s">
        <v>2134</v>
      </c>
      <c r="C75" s="1835"/>
      <c r="D75" s="1835"/>
      <c r="E75" s="1835"/>
      <c r="F75" s="1835"/>
      <c r="G75" s="1835"/>
      <c r="H75" s="1835"/>
      <c r="I75" s="1827"/>
    </row>
    <row r="76" spans="1:9" ht="36.75" customHeight="1">
      <c r="A76" s="896" t="s">
        <v>1744</v>
      </c>
      <c r="B76" s="1835" t="s">
        <v>1740</v>
      </c>
      <c r="C76" s="1835"/>
      <c r="D76" s="1835"/>
      <c r="E76" s="1835"/>
      <c r="F76" s="1835"/>
      <c r="G76" s="1835"/>
      <c r="H76" s="1835"/>
      <c r="I76" s="1827"/>
    </row>
    <row r="77" spans="1:9" ht="44.25" customHeight="1">
      <c r="A77" s="896" t="s">
        <v>2135</v>
      </c>
      <c r="B77" s="1835" t="s">
        <v>2136</v>
      </c>
      <c r="C77" s="1835"/>
      <c r="D77" s="1835"/>
      <c r="E77" s="1835"/>
      <c r="F77" s="1835"/>
      <c r="G77" s="1835"/>
      <c r="H77" s="1835"/>
      <c r="I77" s="1827"/>
    </row>
    <row r="78" spans="1:9" ht="26.25" customHeight="1">
      <c r="A78" s="896" t="s">
        <v>2137</v>
      </c>
      <c r="B78" s="1835" t="s">
        <v>2138</v>
      </c>
      <c r="C78" s="1835"/>
      <c r="D78" s="1835"/>
      <c r="E78" s="1835"/>
      <c r="F78" s="1835"/>
      <c r="G78" s="1835"/>
      <c r="H78" s="1835"/>
      <c r="I78" s="1827"/>
    </row>
    <row r="79" spans="1:9" ht="45.75" customHeight="1">
      <c r="A79" s="896" t="s">
        <v>2139</v>
      </c>
      <c r="B79" s="1835" t="s">
        <v>2140</v>
      </c>
      <c r="C79" s="1835"/>
      <c r="D79" s="1835"/>
      <c r="E79" s="1835"/>
      <c r="F79" s="1835"/>
      <c r="G79" s="1835"/>
      <c r="H79" s="1835"/>
      <c r="I79" s="1827"/>
    </row>
    <row r="80" spans="1:9" ht="18.75" customHeight="1">
      <c r="A80" s="896" t="s">
        <v>2141</v>
      </c>
      <c r="B80" s="1835" t="s">
        <v>2138</v>
      </c>
      <c r="C80" s="1835"/>
      <c r="D80" s="1835"/>
      <c r="E80" s="1835"/>
      <c r="F80" s="1835"/>
      <c r="G80" s="1835"/>
      <c r="H80" s="1835"/>
      <c r="I80" s="1827"/>
    </row>
    <row r="81" spans="1:9" ht="52.5" customHeight="1">
      <c r="A81" s="896" t="s">
        <v>2141</v>
      </c>
      <c r="B81" s="1835" t="s">
        <v>1881</v>
      </c>
      <c r="C81" s="1835"/>
      <c r="D81" s="1835"/>
      <c r="E81" s="1835"/>
      <c r="F81" s="1835"/>
      <c r="G81" s="1835"/>
      <c r="H81" s="1835"/>
      <c r="I81" s="1827"/>
    </row>
    <row r="82" spans="1:9" ht="30" customHeight="1">
      <c r="A82" s="896" t="s">
        <v>2142</v>
      </c>
      <c r="B82" s="1835" t="s">
        <v>1743</v>
      </c>
      <c r="C82" s="1835"/>
      <c r="D82" s="1835"/>
      <c r="E82" s="1835"/>
      <c r="F82" s="1835"/>
      <c r="G82" s="1835"/>
      <c r="H82" s="1835"/>
      <c r="I82" s="1827"/>
    </row>
    <row r="83" spans="1:9" ht="28.5" customHeight="1" thickBot="1">
      <c r="A83" s="897" t="s">
        <v>2143</v>
      </c>
      <c r="B83" s="1835" t="s">
        <v>1003</v>
      </c>
      <c r="C83" s="1835"/>
      <c r="D83" s="1835"/>
      <c r="E83" s="1835"/>
      <c r="F83" s="1835"/>
      <c r="G83" s="1835"/>
      <c r="H83" s="1835"/>
      <c r="I83" s="1827"/>
    </row>
    <row r="84" spans="1:9" ht="13.5" thickBot="1">
      <c r="A84" s="897" t="s">
        <v>2144</v>
      </c>
      <c r="B84" s="1836" t="s">
        <v>2145</v>
      </c>
      <c r="C84" s="1836"/>
      <c r="D84" s="1836"/>
      <c r="E84" s="1836"/>
      <c r="F84" s="1836"/>
      <c r="G84" s="1836"/>
      <c r="H84" s="1836"/>
      <c r="I84" s="1837"/>
    </row>
    <row r="85" spans="1:9">
      <c r="A85" s="898"/>
    </row>
  </sheetData>
  <mergeCells count="34">
    <mergeCell ref="B84:I84"/>
    <mergeCell ref="B73:I73"/>
    <mergeCell ref="B74:I74"/>
    <mergeCell ref="B75:I75"/>
    <mergeCell ref="B76:I76"/>
    <mergeCell ref="B77:I77"/>
    <mergeCell ref="B78:I78"/>
    <mergeCell ref="B79:I79"/>
    <mergeCell ref="B80:I80"/>
    <mergeCell ref="B81:I81"/>
    <mergeCell ref="B82:I82"/>
    <mergeCell ref="B83:I83"/>
    <mergeCell ref="B72:I72"/>
    <mergeCell ref="B61:I61"/>
    <mergeCell ref="B62:I62"/>
    <mergeCell ref="B63:I63"/>
    <mergeCell ref="B64:I64"/>
    <mergeCell ref="B65:I65"/>
    <mergeCell ref="B66:I66"/>
    <mergeCell ref="B67:I67"/>
    <mergeCell ref="B68:I68"/>
    <mergeCell ref="B69:I69"/>
    <mergeCell ref="B70:I70"/>
    <mergeCell ref="B71:I71"/>
    <mergeCell ref="B60:I60"/>
    <mergeCell ref="A1:I1"/>
    <mergeCell ref="B3:I3"/>
    <mergeCell ref="D5:F5"/>
    <mergeCell ref="E31:E39"/>
    <mergeCell ref="E43:E48"/>
    <mergeCell ref="B56:I56"/>
    <mergeCell ref="B57:I57"/>
    <mergeCell ref="B58:I58"/>
    <mergeCell ref="B59:I59"/>
  </mergeCells>
  <printOptions horizontalCentered="1"/>
  <pageMargins left="0" right="0" top="0" bottom="0" header="0.31496062992125984" footer="0.51181102362204722"/>
  <pageSetup paperSize="9" scale="7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R72"/>
  <sheetViews>
    <sheetView view="pageBreakPreview" zoomScale="80" zoomScaleNormal="75" zoomScaleSheetLayoutView="80" workbookViewId="0">
      <selection activeCell="G12" sqref="G12"/>
    </sheetView>
  </sheetViews>
  <sheetFormatPr defaultColWidth="14.7109375" defaultRowHeight="15"/>
  <cols>
    <col min="1" max="1" width="6" style="646" customWidth="1"/>
    <col min="2" max="2" width="39.85546875" style="378" customWidth="1"/>
    <col min="3" max="3" width="15.28515625" style="342" customWidth="1"/>
    <col min="4" max="4" width="13.7109375" style="342" customWidth="1"/>
    <col min="5" max="6" width="12.5703125" style="342" customWidth="1"/>
    <col min="7" max="7" width="13.140625" style="342" customWidth="1"/>
    <col min="8" max="10" width="12.5703125" style="342" customWidth="1"/>
    <col min="11" max="16384" width="14.7109375" style="342"/>
  </cols>
  <sheetData>
    <row r="1" spans="1:18" ht="18">
      <c r="A1" s="339"/>
      <c r="B1" s="340" t="s">
        <v>1994</v>
      </c>
      <c r="C1" s="341"/>
      <c r="D1" s="341"/>
      <c r="E1" s="341"/>
      <c r="F1" s="341"/>
      <c r="G1" s="341"/>
      <c r="H1" s="341"/>
      <c r="I1" s="312" t="s">
        <v>139</v>
      </c>
      <c r="J1" s="332" t="s">
        <v>1133</v>
      </c>
    </row>
    <row r="2" spans="1:18" ht="18">
      <c r="A2" s="339"/>
      <c r="B2" s="342"/>
      <c r="C2" s="343"/>
      <c r="D2" s="343"/>
      <c r="E2" s="343"/>
      <c r="F2" s="343"/>
      <c r="G2" s="343"/>
      <c r="H2" s="343"/>
      <c r="I2" s="343"/>
      <c r="J2" s="341"/>
    </row>
    <row r="3" spans="1:18" ht="31.5" customHeight="1">
      <c r="A3" s="1570" t="s">
        <v>2185</v>
      </c>
      <c r="B3" s="1570"/>
      <c r="C3" s="1570"/>
      <c r="D3" s="1570"/>
      <c r="E3" s="1570"/>
      <c r="F3" s="1570"/>
      <c r="G3" s="1570"/>
      <c r="H3" s="1570"/>
      <c r="I3" s="1570"/>
      <c r="J3" s="1570"/>
    </row>
    <row r="4" spans="1:18" ht="18">
      <c r="A4" s="339"/>
      <c r="B4" s="345" t="s">
        <v>600</v>
      </c>
      <c r="C4" s="343"/>
      <c r="D4" s="343"/>
      <c r="E4" s="343"/>
      <c r="F4" s="343"/>
      <c r="G4" s="343"/>
      <c r="H4" s="343"/>
      <c r="I4" s="343"/>
      <c r="J4" s="341"/>
    </row>
    <row r="5" spans="1:18" ht="18">
      <c r="A5" s="346" t="s">
        <v>140</v>
      </c>
      <c r="B5" s="383" t="s">
        <v>1132</v>
      </c>
      <c r="C5" s="348" t="s">
        <v>134</v>
      </c>
      <c r="D5" s="343"/>
      <c r="F5" s="343"/>
      <c r="G5" s="343"/>
      <c r="H5" s="343"/>
      <c r="I5" s="343"/>
      <c r="J5" s="341"/>
    </row>
    <row r="6" spans="1:18" ht="18">
      <c r="A6" s="339"/>
      <c r="B6" s="341"/>
      <c r="C6" s="345"/>
      <c r="D6" s="341"/>
      <c r="E6" s="1567" t="s">
        <v>135</v>
      </c>
      <c r="F6" s="1567"/>
      <c r="G6" s="1567"/>
      <c r="H6" s="341"/>
    </row>
    <row r="7" spans="1:18" ht="18" customHeight="1">
      <c r="A7" s="1561"/>
      <c r="B7" s="1562" t="s">
        <v>137</v>
      </c>
      <c r="C7" s="1562" t="s">
        <v>1125</v>
      </c>
      <c r="D7" s="1562" t="s">
        <v>1124</v>
      </c>
      <c r="E7" s="351" t="s">
        <v>1123</v>
      </c>
      <c r="F7" s="351"/>
      <c r="G7" s="351"/>
      <c r="H7" s="350"/>
      <c r="I7" s="1563" t="s">
        <v>1532</v>
      </c>
      <c r="J7" s="1564"/>
    </row>
    <row r="8" spans="1:18" s="352" customFormat="1" ht="78.75" customHeight="1">
      <c r="A8" s="1561"/>
      <c r="B8" s="1562"/>
      <c r="C8" s="1562"/>
      <c r="D8" s="1562"/>
      <c r="E8" s="731" t="s">
        <v>910</v>
      </c>
      <c r="F8" s="731" t="s">
        <v>460</v>
      </c>
      <c r="G8" s="731" t="s">
        <v>1131</v>
      </c>
      <c r="H8" s="731" t="s">
        <v>1119</v>
      </c>
      <c r="I8" s="731" t="s">
        <v>1118</v>
      </c>
      <c r="J8" s="731" t="s">
        <v>1117</v>
      </c>
    </row>
    <row r="9" spans="1:18" ht="22.5" customHeight="1">
      <c r="A9" s="730"/>
      <c r="B9" s="731" t="s">
        <v>347</v>
      </c>
      <c r="C9" s="350"/>
      <c r="D9" s="350"/>
      <c r="E9" s="350"/>
      <c r="F9" s="350"/>
      <c r="G9" s="350"/>
      <c r="H9" s="350"/>
      <c r="I9" s="384"/>
      <c r="J9" s="384"/>
    </row>
    <row r="10" spans="1:18" ht="22.5" customHeight="1">
      <c r="A10" s="730">
        <v>1</v>
      </c>
      <c r="B10" s="354" t="s">
        <v>348</v>
      </c>
      <c r="C10" s="350">
        <v>20400</v>
      </c>
      <c r="D10" s="350">
        <v>13698</v>
      </c>
      <c r="E10" s="350">
        <v>10.824</v>
      </c>
      <c r="F10" s="350">
        <v>5.6210000000000004</v>
      </c>
      <c r="G10" s="356">
        <v>4.0449999999999999</v>
      </c>
      <c r="H10" s="351">
        <v>20.490000000000002</v>
      </c>
      <c r="I10" s="358">
        <v>1376.23</v>
      </c>
      <c r="J10" s="358">
        <v>993.17</v>
      </c>
      <c r="K10" s="359"/>
      <c r="L10" s="360"/>
      <c r="M10" s="361"/>
      <c r="N10" s="362"/>
      <c r="O10" s="362"/>
      <c r="P10" s="341"/>
      <c r="Q10" s="363"/>
      <c r="R10" s="363"/>
    </row>
    <row r="11" spans="1:18" ht="22.5" customHeight="1">
      <c r="A11" s="730">
        <v>2</v>
      </c>
      <c r="B11" s="354" t="s">
        <v>349</v>
      </c>
      <c r="C11" s="350">
        <v>5461</v>
      </c>
      <c r="D11" s="350">
        <v>10249</v>
      </c>
      <c r="E11" s="350">
        <v>3.077</v>
      </c>
      <c r="F11" s="350">
        <v>2.359</v>
      </c>
      <c r="G11" s="356">
        <v>5.8319999999999999</v>
      </c>
      <c r="H11" s="351">
        <v>11.268000000000001</v>
      </c>
      <c r="I11" s="358">
        <v>809.56</v>
      </c>
      <c r="J11" s="358">
        <v>599.67999999999995</v>
      </c>
      <c r="K11" s="359"/>
      <c r="L11" s="360"/>
      <c r="M11" s="361"/>
      <c r="N11" s="362"/>
      <c r="O11" s="362"/>
      <c r="P11" s="341"/>
      <c r="Q11" s="363"/>
      <c r="R11" s="363"/>
    </row>
    <row r="12" spans="1:18" ht="22.5" customHeight="1">
      <c r="A12" s="730">
        <v>3</v>
      </c>
      <c r="B12" s="354" t="s">
        <v>534</v>
      </c>
      <c r="C12" s="350">
        <v>3201</v>
      </c>
      <c r="D12" s="350">
        <v>9208</v>
      </c>
      <c r="E12" s="350">
        <v>1.921</v>
      </c>
      <c r="F12" s="350">
        <v>1.347</v>
      </c>
      <c r="G12" s="356">
        <v>2.9980000000000002</v>
      </c>
      <c r="H12" s="351">
        <v>6.266</v>
      </c>
      <c r="I12" s="358">
        <v>452.77</v>
      </c>
      <c r="J12" s="358">
        <v>349.43</v>
      </c>
      <c r="K12" s="359"/>
      <c r="L12" s="360"/>
      <c r="M12" s="361"/>
      <c r="N12" s="362"/>
      <c r="O12" s="362"/>
      <c r="P12" s="341"/>
      <c r="Q12" s="363"/>
      <c r="R12" s="363"/>
    </row>
    <row r="13" spans="1:18" ht="22.5" customHeight="1">
      <c r="A13" s="730">
        <v>4</v>
      </c>
      <c r="B13" s="354">
        <v>4</v>
      </c>
      <c r="C13" s="350">
        <v>955</v>
      </c>
      <c r="D13" s="350">
        <v>3837</v>
      </c>
      <c r="E13" s="350">
        <v>0.57299999999999995</v>
      </c>
      <c r="F13" s="350">
        <v>0.439</v>
      </c>
      <c r="G13" s="356">
        <v>1.024</v>
      </c>
      <c r="H13" s="351">
        <v>2.036</v>
      </c>
      <c r="I13" s="358">
        <v>149.24</v>
      </c>
      <c r="J13" s="358">
        <v>119.1</v>
      </c>
      <c r="K13" s="359"/>
      <c r="L13" s="360"/>
      <c r="M13" s="361"/>
      <c r="N13" s="362"/>
      <c r="O13" s="362"/>
      <c r="P13" s="341"/>
      <c r="Q13" s="363"/>
      <c r="R13" s="363"/>
    </row>
    <row r="14" spans="1:18" ht="22.5" customHeight="1">
      <c r="A14" s="730">
        <v>5</v>
      </c>
      <c r="B14" s="364" t="s">
        <v>1110</v>
      </c>
      <c r="C14" s="350">
        <v>1603</v>
      </c>
      <c r="D14" s="350">
        <v>10312</v>
      </c>
      <c r="E14" s="350">
        <v>0.86199999999999999</v>
      </c>
      <c r="F14" s="350">
        <v>1.3069999999999999</v>
      </c>
      <c r="G14" s="356">
        <v>43.512999999999998</v>
      </c>
      <c r="H14" s="351">
        <v>45.681999999999995</v>
      </c>
      <c r="I14" s="358">
        <v>3469.94</v>
      </c>
      <c r="J14" s="358">
        <v>2972.74</v>
      </c>
      <c r="K14" s="359"/>
      <c r="L14" s="360"/>
      <c r="M14" s="361"/>
      <c r="N14" s="362"/>
      <c r="O14" s="362"/>
      <c r="P14" s="341"/>
      <c r="Q14" s="363"/>
      <c r="R14" s="363"/>
    </row>
    <row r="15" spans="1:18" ht="22.5" customHeight="1">
      <c r="A15" s="730">
        <v>6</v>
      </c>
      <c r="B15" s="364" t="s">
        <v>846</v>
      </c>
      <c r="C15" s="351">
        <v>31620</v>
      </c>
      <c r="D15" s="351">
        <v>47304</v>
      </c>
      <c r="E15" s="351">
        <v>17.256999999999998</v>
      </c>
      <c r="F15" s="351">
        <v>11.073</v>
      </c>
      <c r="G15" s="351">
        <v>57.411999999999999</v>
      </c>
      <c r="H15" s="351">
        <v>85.74199999999999</v>
      </c>
      <c r="I15" s="369">
        <v>6257.74</v>
      </c>
      <c r="J15" s="369">
        <v>5034.12</v>
      </c>
    </row>
    <row r="16" spans="1:18" ht="36.75" customHeight="1">
      <c r="A16" s="730">
        <v>7</v>
      </c>
      <c r="B16" s="366" t="s">
        <v>1130</v>
      </c>
      <c r="C16" s="350">
        <v>10092</v>
      </c>
      <c r="D16" s="350">
        <v>135755</v>
      </c>
      <c r="E16" s="350">
        <v>6.0549999999999997</v>
      </c>
      <c r="F16" s="350">
        <v>7.1109999999999998</v>
      </c>
      <c r="G16" s="350">
        <v>46.521999999999998</v>
      </c>
      <c r="H16" s="351">
        <v>59.688000000000002</v>
      </c>
      <c r="I16" s="358">
        <v>4555.05</v>
      </c>
      <c r="J16" s="358">
        <v>4071.79</v>
      </c>
      <c r="K16" s="359"/>
      <c r="L16" s="360"/>
      <c r="M16" s="361"/>
      <c r="N16" s="362"/>
      <c r="O16" s="362"/>
      <c r="P16" s="341"/>
      <c r="Q16" s="363"/>
      <c r="R16" s="363"/>
    </row>
    <row r="17" spans="1:18" ht="22.5" customHeight="1">
      <c r="A17" s="730">
        <v>8</v>
      </c>
      <c r="B17" s="364" t="s">
        <v>846</v>
      </c>
      <c r="C17" s="350">
        <v>10092</v>
      </c>
      <c r="D17" s="350">
        <v>135755</v>
      </c>
      <c r="E17" s="350">
        <v>6.0549999999999997</v>
      </c>
      <c r="F17" s="350">
        <v>7.1109999999999998</v>
      </c>
      <c r="G17" s="350">
        <v>46.521999999999998</v>
      </c>
      <c r="H17" s="350">
        <v>59.688000000000002</v>
      </c>
      <c r="I17" s="358">
        <v>4555.05</v>
      </c>
      <c r="J17" s="358">
        <v>4071.79</v>
      </c>
    </row>
    <row r="18" spans="1:18" ht="22.5" customHeight="1">
      <c r="A18" s="730">
        <v>9</v>
      </c>
      <c r="B18" s="364" t="s">
        <v>1127</v>
      </c>
      <c r="C18" s="351">
        <v>41712</v>
      </c>
      <c r="D18" s="351">
        <v>183059</v>
      </c>
      <c r="E18" s="351">
        <v>23.311999999999998</v>
      </c>
      <c r="F18" s="351">
        <v>18.184000000000001</v>
      </c>
      <c r="G18" s="351">
        <v>103.934</v>
      </c>
      <c r="H18" s="351">
        <v>145.43</v>
      </c>
      <c r="I18" s="369">
        <v>10812.79</v>
      </c>
      <c r="J18" s="369">
        <v>9105.91</v>
      </c>
      <c r="K18" s="359"/>
    </row>
    <row r="19" spans="1:18" ht="18">
      <c r="A19" s="339"/>
      <c r="B19" s="367"/>
      <c r="C19" s="341"/>
      <c r="D19" s="341"/>
      <c r="E19" s="341"/>
      <c r="F19" s="341"/>
      <c r="G19" s="341"/>
      <c r="H19" s="341"/>
      <c r="I19" s="362"/>
      <c r="J19" s="362"/>
    </row>
    <row r="20" spans="1:18" ht="18">
      <c r="A20" s="346" t="s">
        <v>678</v>
      </c>
      <c r="B20" s="385" t="s">
        <v>1132</v>
      </c>
      <c r="C20" s="349" t="s">
        <v>358</v>
      </c>
      <c r="D20" s="341"/>
      <c r="E20" s="309"/>
      <c r="F20" s="309"/>
      <c r="G20" s="309"/>
      <c r="H20" s="341"/>
      <c r="I20" s="362"/>
      <c r="J20" s="362"/>
    </row>
    <row r="21" spans="1:18" ht="18">
      <c r="A21" s="339"/>
      <c r="B21" s="367"/>
      <c r="C21" s="345"/>
      <c r="D21" s="341"/>
      <c r="E21" s="1567" t="s">
        <v>135</v>
      </c>
      <c r="F21" s="1567"/>
      <c r="G21" s="1567"/>
      <c r="H21" s="341"/>
      <c r="I21" s="362"/>
      <c r="J21" s="362"/>
    </row>
    <row r="22" spans="1:18" ht="18" customHeight="1">
      <c r="A22" s="1561"/>
      <c r="B22" s="1562" t="s">
        <v>137</v>
      </c>
      <c r="C22" s="1562" t="s">
        <v>1125</v>
      </c>
      <c r="D22" s="1562" t="s">
        <v>1124</v>
      </c>
      <c r="E22" s="351" t="s">
        <v>1123</v>
      </c>
      <c r="F22" s="351"/>
      <c r="G22" s="351"/>
      <c r="H22" s="350"/>
      <c r="I22" s="1563" t="s">
        <v>1532</v>
      </c>
      <c r="J22" s="1564"/>
    </row>
    <row r="23" spans="1:18" s="352" customFormat="1" ht="87.75" customHeight="1">
      <c r="A23" s="1561"/>
      <c r="B23" s="1562"/>
      <c r="C23" s="1562"/>
      <c r="D23" s="1562"/>
      <c r="E23" s="731" t="s">
        <v>910</v>
      </c>
      <c r="F23" s="731" t="s">
        <v>460</v>
      </c>
      <c r="G23" s="731" t="s">
        <v>1131</v>
      </c>
      <c r="H23" s="731" t="s">
        <v>1119</v>
      </c>
      <c r="I23" s="386" t="s">
        <v>1118</v>
      </c>
      <c r="J23" s="386" t="s">
        <v>1117</v>
      </c>
    </row>
    <row r="24" spans="1:18" ht="24" customHeight="1">
      <c r="A24" s="730"/>
      <c r="B24" s="731" t="s">
        <v>347</v>
      </c>
      <c r="C24" s="350"/>
      <c r="D24" s="350"/>
      <c r="E24" s="350"/>
      <c r="F24" s="350"/>
      <c r="G24" s="350"/>
      <c r="H24" s="350"/>
      <c r="I24" s="384"/>
      <c r="J24" s="384"/>
    </row>
    <row r="25" spans="1:18" ht="24" customHeight="1">
      <c r="A25" s="730">
        <v>1</v>
      </c>
      <c r="B25" s="354" t="s">
        <v>348</v>
      </c>
      <c r="C25" s="350">
        <v>37492</v>
      </c>
      <c r="D25" s="350">
        <v>27771</v>
      </c>
      <c r="E25" s="350">
        <v>8.8610000000000007</v>
      </c>
      <c r="F25" s="350">
        <v>7.4450000000000003</v>
      </c>
      <c r="G25" s="356">
        <v>7.681</v>
      </c>
      <c r="H25" s="351">
        <v>23.987000000000002</v>
      </c>
      <c r="I25" s="358">
        <v>1695.2</v>
      </c>
      <c r="J25" s="358">
        <v>1080.96</v>
      </c>
      <c r="K25" s="359"/>
      <c r="L25" s="360"/>
      <c r="M25" s="361"/>
      <c r="N25" s="362"/>
      <c r="O25" s="362"/>
      <c r="P25" s="341"/>
      <c r="Q25" s="363"/>
      <c r="R25" s="363"/>
    </row>
    <row r="26" spans="1:18" ht="24" customHeight="1">
      <c r="A26" s="730">
        <v>2</v>
      </c>
      <c r="B26" s="354" t="s">
        <v>349</v>
      </c>
      <c r="C26" s="350">
        <v>10264</v>
      </c>
      <c r="D26" s="350">
        <v>19040</v>
      </c>
      <c r="E26" s="350">
        <v>4.1580000000000004</v>
      </c>
      <c r="F26" s="350">
        <v>3.9630000000000001</v>
      </c>
      <c r="G26" s="356">
        <v>5.9059999999999997</v>
      </c>
      <c r="H26" s="351">
        <v>14.027000000000001</v>
      </c>
      <c r="I26" s="358">
        <v>1008.5400000000001</v>
      </c>
      <c r="J26" s="358">
        <v>646.08000000000004</v>
      </c>
      <c r="K26" s="359"/>
      <c r="L26" s="360"/>
      <c r="M26" s="361"/>
      <c r="N26" s="362"/>
      <c r="O26" s="362"/>
      <c r="P26" s="341"/>
      <c r="Q26" s="363"/>
      <c r="R26" s="363"/>
    </row>
    <row r="27" spans="1:18" ht="24" customHeight="1">
      <c r="A27" s="730">
        <v>3</v>
      </c>
      <c r="B27" s="354" t="s">
        <v>534</v>
      </c>
      <c r="C27" s="350">
        <v>4568</v>
      </c>
      <c r="D27" s="350">
        <v>13124</v>
      </c>
      <c r="E27" s="350">
        <v>2.7410000000000001</v>
      </c>
      <c r="F27" s="350">
        <v>1.8460000000000001</v>
      </c>
      <c r="G27" s="356">
        <v>1.2370000000000001</v>
      </c>
      <c r="H27" s="351">
        <v>5.8239999999999998</v>
      </c>
      <c r="I27" s="358">
        <v>409.62</v>
      </c>
      <c r="J27" s="358">
        <v>267.64999999999998</v>
      </c>
      <c r="K27" s="359"/>
      <c r="L27" s="360"/>
      <c r="M27" s="361"/>
      <c r="N27" s="362"/>
      <c r="O27" s="362"/>
      <c r="P27" s="341"/>
      <c r="Q27" s="363"/>
      <c r="R27" s="363"/>
    </row>
    <row r="28" spans="1:18" ht="24" customHeight="1">
      <c r="A28" s="730">
        <v>4</v>
      </c>
      <c r="B28" s="354">
        <v>4</v>
      </c>
      <c r="C28" s="350">
        <v>1448</v>
      </c>
      <c r="D28" s="350">
        <v>5578</v>
      </c>
      <c r="E28" s="350">
        <v>0.86899999999999999</v>
      </c>
      <c r="F28" s="350">
        <v>0.94599999999999995</v>
      </c>
      <c r="G28" s="356">
        <v>2.5070000000000001</v>
      </c>
      <c r="H28" s="351">
        <v>4.3220000000000001</v>
      </c>
      <c r="I28" s="358">
        <v>318.45</v>
      </c>
      <c r="J28" s="358">
        <v>236.36</v>
      </c>
      <c r="K28" s="359"/>
      <c r="L28" s="360"/>
      <c r="M28" s="361"/>
      <c r="N28" s="362"/>
      <c r="O28" s="362"/>
      <c r="P28" s="341"/>
      <c r="Q28" s="363"/>
      <c r="R28" s="363"/>
    </row>
    <row r="29" spans="1:18" ht="24" customHeight="1">
      <c r="A29" s="730">
        <v>5</v>
      </c>
      <c r="B29" s="364" t="s">
        <v>1110</v>
      </c>
      <c r="C29" s="350">
        <v>1415</v>
      </c>
      <c r="D29" s="430">
        <v>7579</v>
      </c>
      <c r="E29" s="350">
        <v>0.84899999999999998</v>
      </c>
      <c r="F29" s="350">
        <v>0.68700000000000006</v>
      </c>
      <c r="G29" s="356">
        <v>3.5939999999999999</v>
      </c>
      <c r="H29" s="351">
        <v>5.13</v>
      </c>
      <c r="I29" s="358">
        <v>386.6</v>
      </c>
      <c r="J29" s="358">
        <v>294.55</v>
      </c>
      <c r="K29" s="359"/>
      <c r="L29" s="360"/>
      <c r="M29" s="361"/>
      <c r="N29" s="362"/>
      <c r="O29" s="362"/>
      <c r="P29" s="341"/>
      <c r="Q29" s="363"/>
      <c r="R29" s="363"/>
    </row>
    <row r="30" spans="1:18" ht="24" customHeight="1">
      <c r="A30" s="730">
        <v>6</v>
      </c>
      <c r="B30" s="364" t="s">
        <v>846</v>
      </c>
      <c r="C30" s="351">
        <v>55187</v>
      </c>
      <c r="D30" s="351">
        <v>73092</v>
      </c>
      <c r="E30" s="351">
        <v>17.478000000000002</v>
      </c>
      <c r="F30" s="351">
        <v>14.887</v>
      </c>
      <c r="G30" s="351">
        <v>20.925000000000001</v>
      </c>
      <c r="H30" s="351">
        <v>53.290000000000006</v>
      </c>
      <c r="I30" s="369">
        <v>3818.41</v>
      </c>
      <c r="J30" s="369">
        <v>2525.6000000000004</v>
      </c>
    </row>
    <row r="31" spans="1:18" ht="42" customHeight="1">
      <c r="A31" s="730">
        <v>7</v>
      </c>
      <c r="B31" s="366" t="s">
        <v>1130</v>
      </c>
      <c r="C31" s="350">
        <v>920</v>
      </c>
      <c r="D31" s="350">
        <v>11871</v>
      </c>
      <c r="E31" s="350">
        <v>0.55200000000000005</v>
      </c>
      <c r="F31" s="350">
        <v>0.93</v>
      </c>
      <c r="G31" s="350">
        <v>8.2070000000000007</v>
      </c>
      <c r="H31" s="351">
        <v>9.6890000000000001</v>
      </c>
      <c r="I31" s="358">
        <v>734.1</v>
      </c>
      <c r="J31" s="358">
        <v>603.57000000000005</v>
      </c>
      <c r="K31" s="359"/>
      <c r="L31" s="360"/>
      <c r="M31" s="361"/>
      <c r="N31" s="362"/>
      <c r="O31" s="362"/>
      <c r="P31" s="341"/>
      <c r="Q31" s="363"/>
      <c r="R31" s="363"/>
    </row>
    <row r="32" spans="1:18" ht="24" customHeight="1">
      <c r="A32" s="730">
        <v>8</v>
      </c>
      <c r="B32" s="364" t="s">
        <v>846</v>
      </c>
      <c r="C32" s="350">
        <v>920</v>
      </c>
      <c r="D32" s="350">
        <v>11871</v>
      </c>
      <c r="E32" s="350">
        <v>0.55200000000000005</v>
      </c>
      <c r="F32" s="350">
        <v>0.93</v>
      </c>
      <c r="G32" s="350">
        <v>8.2070000000000007</v>
      </c>
      <c r="H32" s="350">
        <v>9.6890000000000001</v>
      </c>
      <c r="I32" s="358">
        <v>734.1</v>
      </c>
      <c r="J32" s="358">
        <v>603.57000000000005</v>
      </c>
    </row>
    <row r="33" spans="1:11" ht="24" customHeight="1">
      <c r="A33" s="730">
        <v>9</v>
      </c>
      <c r="B33" s="364" t="s">
        <v>1115</v>
      </c>
      <c r="C33" s="351">
        <v>56107</v>
      </c>
      <c r="D33" s="351">
        <v>84963</v>
      </c>
      <c r="E33" s="351">
        <v>18.03</v>
      </c>
      <c r="F33" s="351">
        <v>15.817</v>
      </c>
      <c r="G33" s="351">
        <v>29.132000000000001</v>
      </c>
      <c r="H33" s="351">
        <v>62.979000000000006</v>
      </c>
      <c r="I33" s="369">
        <v>4552.51</v>
      </c>
      <c r="J33" s="369">
        <v>3129.1700000000005</v>
      </c>
      <c r="K33" s="359"/>
    </row>
    <row r="34" spans="1:11" ht="24" customHeight="1">
      <c r="A34" s="730"/>
      <c r="B34" s="387"/>
      <c r="C34" s="350"/>
      <c r="D34" s="350"/>
      <c r="E34" s="350"/>
      <c r="F34" s="350"/>
      <c r="G34" s="350"/>
      <c r="H34" s="350"/>
      <c r="I34" s="350"/>
      <c r="J34" s="350"/>
    </row>
    <row r="35" spans="1:11" ht="24" customHeight="1">
      <c r="A35" s="730"/>
      <c r="B35" s="370" t="s">
        <v>1114</v>
      </c>
      <c r="C35" s="351">
        <v>97819</v>
      </c>
      <c r="D35" s="351">
        <v>268022</v>
      </c>
      <c r="E35" s="351">
        <v>41.341999999999999</v>
      </c>
      <c r="F35" s="351">
        <v>34.001000000000005</v>
      </c>
      <c r="G35" s="357">
        <v>133.066</v>
      </c>
      <c r="H35" s="351">
        <v>208.40900000000002</v>
      </c>
      <c r="I35" s="369">
        <v>15365.300000000001</v>
      </c>
      <c r="J35" s="369">
        <v>12235.08</v>
      </c>
    </row>
    <row r="36" spans="1:11" ht="18" customHeight="1">
      <c r="A36" s="339"/>
      <c r="B36" s="367"/>
      <c r="C36" s="341"/>
      <c r="D36" s="341"/>
      <c r="E36" s="341"/>
      <c r="F36" s="341"/>
      <c r="G36" s="341"/>
      <c r="H36" s="341"/>
      <c r="I36" s="341"/>
      <c r="J36" s="341"/>
      <c r="K36" s="379"/>
    </row>
    <row r="37" spans="1:11" ht="18" customHeight="1">
      <c r="A37" s="339"/>
      <c r="B37" s="349" t="s">
        <v>1129</v>
      </c>
      <c r="C37" s="345"/>
      <c r="D37" s="345"/>
      <c r="E37" s="343"/>
      <c r="F37" s="343"/>
      <c r="G37" s="343"/>
      <c r="H37" s="343"/>
      <c r="I37" s="733"/>
      <c r="J37" s="733"/>
    </row>
    <row r="38" spans="1:11" ht="54" customHeight="1">
      <c r="A38" s="730"/>
      <c r="B38" s="372"/>
      <c r="C38" s="1565" t="s">
        <v>629</v>
      </c>
      <c r="D38" s="1565"/>
      <c r="E38" s="1565" t="s">
        <v>158</v>
      </c>
      <c r="F38" s="1565"/>
      <c r="G38" s="1568" t="s">
        <v>1112</v>
      </c>
      <c r="H38" s="1569"/>
      <c r="I38" s="1563" t="s">
        <v>456</v>
      </c>
      <c r="J38" s="1564"/>
    </row>
    <row r="39" spans="1:11" ht="24.75" customHeight="1">
      <c r="A39" s="730"/>
      <c r="B39" s="364"/>
      <c r="C39" s="373" t="s">
        <v>134</v>
      </c>
      <c r="D39" s="373" t="s">
        <v>358</v>
      </c>
      <c r="E39" s="373" t="s">
        <v>134</v>
      </c>
      <c r="F39" s="373" t="s">
        <v>358</v>
      </c>
      <c r="G39" s="373" t="s">
        <v>134</v>
      </c>
      <c r="H39" s="373" t="s">
        <v>358</v>
      </c>
      <c r="I39" s="373" t="s">
        <v>134</v>
      </c>
      <c r="J39" s="373" t="s">
        <v>358</v>
      </c>
    </row>
    <row r="40" spans="1:11" ht="24.75" customHeight="1">
      <c r="A40" s="730"/>
      <c r="B40" s="731" t="s">
        <v>347</v>
      </c>
      <c r="C40" s="350"/>
      <c r="D40" s="350"/>
      <c r="E40" s="350"/>
      <c r="F40" s="350"/>
      <c r="G40" s="350"/>
      <c r="H40" s="350"/>
      <c r="I40" s="350"/>
      <c r="J40" s="350"/>
    </row>
    <row r="41" spans="1:11" ht="24.75" customHeight="1">
      <c r="A41" s="730">
        <v>1</v>
      </c>
      <c r="B41" s="354" t="s">
        <v>348</v>
      </c>
      <c r="C41" s="350">
        <v>18764</v>
      </c>
      <c r="D41" s="350">
        <v>34110</v>
      </c>
      <c r="E41" s="350">
        <v>61</v>
      </c>
      <c r="F41" s="350">
        <v>344</v>
      </c>
      <c r="G41" s="350">
        <v>1575</v>
      </c>
      <c r="H41" s="350">
        <v>3038</v>
      </c>
      <c r="I41" s="350">
        <v>20400</v>
      </c>
      <c r="J41" s="350">
        <v>37492</v>
      </c>
    </row>
    <row r="42" spans="1:11" ht="24.75" customHeight="1">
      <c r="A42" s="730">
        <v>2</v>
      </c>
      <c r="B42" s="354" t="s">
        <v>349</v>
      </c>
      <c r="C42" s="350">
        <v>5265</v>
      </c>
      <c r="D42" s="350">
        <v>9776</v>
      </c>
      <c r="E42" s="350">
        <v>5</v>
      </c>
      <c r="F42" s="350">
        <v>19</v>
      </c>
      <c r="G42" s="350">
        <v>191</v>
      </c>
      <c r="H42" s="350">
        <v>469</v>
      </c>
      <c r="I42" s="350">
        <v>5461</v>
      </c>
      <c r="J42" s="350">
        <v>10264</v>
      </c>
    </row>
    <row r="43" spans="1:11" ht="24.75" customHeight="1">
      <c r="A43" s="730">
        <v>3</v>
      </c>
      <c r="B43" s="354" t="s">
        <v>534</v>
      </c>
      <c r="C43" s="350">
        <v>3139</v>
      </c>
      <c r="D43" s="350">
        <v>4433</v>
      </c>
      <c r="E43" s="350">
        <v>0</v>
      </c>
      <c r="F43" s="350">
        <v>2</v>
      </c>
      <c r="G43" s="350">
        <v>62</v>
      </c>
      <c r="H43" s="350">
        <v>133</v>
      </c>
      <c r="I43" s="350">
        <v>3201</v>
      </c>
      <c r="J43" s="350">
        <v>4568</v>
      </c>
    </row>
    <row r="44" spans="1:11" ht="24.75" customHeight="1">
      <c r="A44" s="730">
        <v>4</v>
      </c>
      <c r="B44" s="354">
        <v>4</v>
      </c>
      <c r="C44" s="350">
        <v>928</v>
      </c>
      <c r="D44" s="350">
        <v>1399</v>
      </c>
      <c r="E44" s="350">
        <v>0</v>
      </c>
      <c r="F44" s="350">
        <v>0</v>
      </c>
      <c r="G44" s="350">
        <v>27</v>
      </c>
      <c r="H44" s="350">
        <v>49</v>
      </c>
      <c r="I44" s="350">
        <v>955</v>
      </c>
      <c r="J44" s="350">
        <v>1448</v>
      </c>
    </row>
    <row r="45" spans="1:11" ht="24.75" customHeight="1">
      <c r="A45" s="730">
        <v>5</v>
      </c>
      <c r="B45" s="364" t="s">
        <v>1110</v>
      </c>
      <c r="C45" s="350">
        <v>11674</v>
      </c>
      <c r="D45" s="350">
        <v>2316</v>
      </c>
      <c r="E45" s="350">
        <v>0</v>
      </c>
      <c r="F45" s="350">
        <v>0</v>
      </c>
      <c r="G45" s="350">
        <v>21</v>
      </c>
      <c r="H45" s="350">
        <v>19</v>
      </c>
      <c r="I45" s="350">
        <v>11695</v>
      </c>
      <c r="J45" s="350">
        <v>2335</v>
      </c>
    </row>
    <row r="46" spans="1:11" ht="24.75" customHeight="1">
      <c r="A46" s="730">
        <v>6</v>
      </c>
      <c r="B46" s="374" t="s">
        <v>456</v>
      </c>
      <c r="C46" s="351">
        <v>39770</v>
      </c>
      <c r="D46" s="351">
        <v>52034</v>
      </c>
      <c r="E46" s="351">
        <v>66</v>
      </c>
      <c r="F46" s="351">
        <v>365</v>
      </c>
      <c r="G46" s="351">
        <v>1876</v>
      </c>
      <c r="H46" s="351">
        <v>3708</v>
      </c>
      <c r="I46" s="351">
        <v>41712</v>
      </c>
      <c r="J46" s="351">
        <v>56107</v>
      </c>
    </row>
    <row r="47" spans="1:11" ht="18">
      <c r="A47" s="375"/>
      <c r="B47" s="376"/>
      <c r="C47" s="343"/>
      <c r="D47" s="343"/>
      <c r="F47" s="343"/>
      <c r="G47" s="343"/>
      <c r="H47" s="343"/>
      <c r="I47" s="343"/>
      <c r="J47" s="343"/>
    </row>
    <row r="48" spans="1:11" ht="18">
      <c r="A48" s="339"/>
      <c r="B48" s="376"/>
      <c r="C48" s="343"/>
      <c r="D48" s="343"/>
      <c r="E48" s="343"/>
      <c r="H48" s="343"/>
      <c r="I48" s="343"/>
      <c r="J48" s="343"/>
    </row>
    <row r="49" spans="1:13" ht="18">
      <c r="A49" s="339"/>
      <c r="B49" s="376"/>
      <c r="C49" s="343"/>
      <c r="D49" s="343"/>
      <c r="F49" s="343"/>
      <c r="G49" s="343"/>
      <c r="H49" s="343"/>
      <c r="I49" s="343"/>
      <c r="J49" s="343"/>
    </row>
    <row r="50" spans="1:13" ht="18">
      <c r="A50" s="339"/>
      <c r="B50" s="376"/>
      <c r="C50" s="343"/>
      <c r="D50" s="343"/>
      <c r="E50" s="343"/>
      <c r="F50" s="343"/>
      <c r="G50" s="343"/>
      <c r="H50" s="343"/>
      <c r="I50" s="343"/>
      <c r="J50" s="343"/>
    </row>
    <row r="51" spans="1:13" ht="18">
      <c r="A51" s="339"/>
      <c r="B51" s="376"/>
      <c r="C51" s="343"/>
      <c r="D51" s="343"/>
      <c r="F51" s="343"/>
      <c r="G51" s="343"/>
      <c r="H51" s="343"/>
      <c r="I51" s="343"/>
      <c r="J51" s="343"/>
    </row>
    <row r="52" spans="1:13" ht="18">
      <c r="A52" s="339"/>
      <c r="B52" s="376"/>
      <c r="C52" s="343"/>
      <c r="D52" s="343"/>
      <c r="E52" s="343"/>
      <c r="F52" s="343"/>
      <c r="G52" s="343"/>
      <c r="H52" s="343"/>
      <c r="I52" s="343"/>
      <c r="J52" s="343"/>
    </row>
    <row r="53" spans="1:13" ht="18">
      <c r="A53" s="339"/>
      <c r="B53" s="376"/>
      <c r="C53" s="343"/>
      <c r="D53" s="343"/>
      <c r="F53" s="343"/>
      <c r="G53" s="343"/>
      <c r="H53" s="343"/>
      <c r="I53" s="343"/>
      <c r="J53" s="343"/>
    </row>
    <row r="54" spans="1:13" ht="18">
      <c r="A54" s="339"/>
      <c r="B54" s="376"/>
      <c r="C54" s="343"/>
      <c r="D54" s="343"/>
      <c r="F54" s="343"/>
      <c r="G54" s="343"/>
      <c r="H54" s="343"/>
      <c r="I54" s="343"/>
      <c r="J54" s="343"/>
    </row>
    <row r="58" spans="1:13">
      <c r="C58" s="1571"/>
      <c r="D58" s="1571"/>
      <c r="F58" s="1571"/>
      <c r="G58" s="1571"/>
      <c r="I58" s="1571"/>
      <c r="J58" s="1571"/>
      <c r="L58" s="1572"/>
      <c r="M58" s="1571"/>
    </row>
    <row r="59" spans="1:13">
      <c r="C59" s="646"/>
      <c r="D59" s="646"/>
      <c r="E59" s="646"/>
      <c r="F59" s="646"/>
      <c r="G59" s="646"/>
      <c r="H59" s="646"/>
      <c r="I59" s="646"/>
      <c r="J59" s="646"/>
      <c r="K59" s="646"/>
      <c r="L59" s="646"/>
      <c r="M59" s="646"/>
    </row>
    <row r="65" spans="3:14" ht="15.75">
      <c r="C65" s="388"/>
      <c r="D65" s="388"/>
      <c r="E65" s="388"/>
      <c r="F65" s="388"/>
      <c r="G65" s="388"/>
      <c r="H65" s="388"/>
      <c r="I65" s="388"/>
      <c r="J65" s="388"/>
      <c r="K65" s="388"/>
      <c r="L65" s="388"/>
      <c r="M65" s="388"/>
    </row>
    <row r="67" spans="3:14" ht="18">
      <c r="E67" s="389"/>
      <c r="F67" s="390"/>
      <c r="G67" s="390"/>
      <c r="H67" s="389"/>
      <c r="I67" s="390"/>
      <c r="J67" s="390"/>
      <c r="K67" s="389"/>
      <c r="N67" s="388"/>
    </row>
    <row r="69" spans="3:14">
      <c r="E69" s="391"/>
      <c r="H69" s="391"/>
      <c r="K69" s="391"/>
      <c r="N69" s="391"/>
    </row>
    <row r="72" spans="3:14" ht="15.75">
      <c r="E72" s="388"/>
      <c r="H72" s="388"/>
      <c r="N72" s="388"/>
    </row>
  </sheetData>
  <mergeCells count="21">
    <mergeCell ref="D22:D23"/>
    <mergeCell ref="C7:C8"/>
    <mergeCell ref="I7:J7"/>
    <mergeCell ref="I22:J22"/>
    <mergeCell ref="D7:D8"/>
    <mergeCell ref="C58:D58"/>
    <mergeCell ref="F58:G58"/>
    <mergeCell ref="I58:J58"/>
    <mergeCell ref="L58:M58"/>
    <mergeCell ref="A3:J3"/>
    <mergeCell ref="A22:A23"/>
    <mergeCell ref="B22:B23"/>
    <mergeCell ref="A7:A8"/>
    <mergeCell ref="B7:B8"/>
    <mergeCell ref="I38:J38"/>
    <mergeCell ref="E6:G6"/>
    <mergeCell ref="E21:G21"/>
    <mergeCell ref="C38:D38"/>
    <mergeCell ref="G38:H38"/>
    <mergeCell ref="E38:F38"/>
    <mergeCell ref="C22:C23"/>
  </mergeCells>
  <pageMargins left="0.47244094488188981" right="0.15748031496062992" top="0.59055118110236227" bottom="0.27559055118110237" header="0.51181102362204722" footer="0.19685039370078741"/>
  <pageSetup paperSize="9" scale="65"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view="pageBreakPreview" zoomScaleNormal="130" zoomScaleSheetLayoutView="100" workbookViewId="0">
      <selection activeCell="N8" sqref="N8"/>
    </sheetView>
  </sheetViews>
  <sheetFormatPr defaultRowHeight="12.75"/>
  <cols>
    <col min="1" max="1" width="16.28515625" style="58" customWidth="1"/>
    <col min="2" max="2" width="14.7109375" style="58" customWidth="1"/>
    <col min="3" max="3" width="14" style="58" customWidth="1"/>
    <col min="4" max="4" width="12.42578125" style="58" customWidth="1"/>
    <col min="5" max="5" width="11.5703125" style="58" customWidth="1"/>
    <col min="6" max="6" width="8.28515625" style="58" customWidth="1"/>
    <col min="7" max="7" width="11.28515625" style="58" customWidth="1"/>
    <col min="8" max="8" width="15" style="58" customWidth="1"/>
    <col min="9" max="16384" width="9.140625" style="58"/>
  </cols>
  <sheetData>
    <row r="1" spans="1:13" ht="20.25">
      <c r="A1" s="849" t="s">
        <v>2006</v>
      </c>
      <c r="H1" s="850" t="s">
        <v>1856</v>
      </c>
    </row>
    <row r="3" spans="1:13" ht="15.75">
      <c r="A3" s="841" t="s">
        <v>1857</v>
      </c>
    </row>
    <row r="5" spans="1:13" ht="62.25" customHeight="1">
      <c r="A5" s="711" t="s">
        <v>2238</v>
      </c>
      <c r="B5" s="711" t="s">
        <v>1858</v>
      </c>
      <c r="C5" s="711" t="s">
        <v>1859</v>
      </c>
      <c r="D5" s="711" t="s">
        <v>1860</v>
      </c>
      <c r="E5" s="711" t="s">
        <v>1861</v>
      </c>
      <c r="F5" s="711" t="s">
        <v>1862</v>
      </c>
      <c r="G5" s="711" t="s">
        <v>2096</v>
      </c>
      <c r="H5" s="711" t="s">
        <v>2098</v>
      </c>
    </row>
    <row r="6" spans="1:13" ht="26.25" customHeight="1">
      <c r="A6" s="843">
        <v>2953.3</v>
      </c>
      <c r="B6" s="843">
        <v>1802.831691741</v>
      </c>
      <c r="C6" s="843">
        <v>610.44651465851757</v>
      </c>
      <c r="D6" s="843">
        <v>349.17</v>
      </c>
      <c r="E6" s="843">
        <v>0</v>
      </c>
      <c r="F6" s="844">
        <v>0</v>
      </c>
      <c r="G6" s="844">
        <v>0</v>
      </c>
      <c r="H6" s="845">
        <v>261.27651465851756</v>
      </c>
    </row>
    <row r="7" spans="1:13" ht="48.75" customHeight="1">
      <c r="D7" s="846"/>
      <c r="F7" s="846"/>
      <c r="G7" s="846"/>
    </row>
    <row r="8" spans="1:13" ht="15.75">
      <c r="A8" s="841" t="s">
        <v>2160</v>
      </c>
      <c r="L8" s="58">
        <v>298</v>
      </c>
    </row>
    <row r="9" spans="1:13">
      <c r="A9" s="842"/>
      <c r="B9" s="842"/>
      <c r="L9" s="58">
        <v>18.3</v>
      </c>
    </row>
    <row r="10" spans="1:13" s="847" customFormat="1" ht="66" customHeight="1">
      <c r="A10" s="711" t="s">
        <v>2239</v>
      </c>
      <c r="B10" s="711" t="s">
        <v>1863</v>
      </c>
      <c r="C10" s="711" t="s">
        <v>1859</v>
      </c>
      <c r="D10" s="711" t="s">
        <v>1860</v>
      </c>
      <c r="E10" s="711" t="s">
        <v>1861</v>
      </c>
      <c r="F10" s="711" t="s">
        <v>1862</v>
      </c>
      <c r="G10" s="711" t="s">
        <v>2096</v>
      </c>
      <c r="H10" s="711" t="s">
        <v>2098</v>
      </c>
      <c r="L10" s="847">
        <f>+L8+L9</f>
        <v>316.3</v>
      </c>
      <c r="M10" s="847">
        <v>25</v>
      </c>
    </row>
    <row r="11" spans="1:13" ht="24.75" customHeight="1">
      <c r="A11" s="843">
        <v>685.58400000000006</v>
      </c>
      <c r="B11" s="843">
        <v>453.29396930997996</v>
      </c>
      <c r="C11" s="843">
        <v>661.17932931629082</v>
      </c>
      <c r="D11" s="843">
        <v>349.17</v>
      </c>
      <c r="E11" s="843">
        <v>178.8442026531846</v>
      </c>
      <c r="F11" s="844">
        <v>8</v>
      </c>
      <c r="G11" s="844">
        <v>0</v>
      </c>
      <c r="H11" s="845">
        <v>104</v>
      </c>
    </row>
    <row r="13" spans="1:13">
      <c r="L13" s="58">
        <v>97.74</v>
      </c>
      <c r="M13" s="58">
        <v>100.155</v>
      </c>
    </row>
    <row r="15" spans="1:13">
      <c r="D15" s="846"/>
      <c r="E15" s="846"/>
    </row>
    <row r="16" spans="1:13">
      <c r="M16" s="848">
        <f>+'TPNODL-Wheeling '!F29*10</f>
        <v>74589.03</v>
      </c>
    </row>
    <row r="19" spans="13:13">
      <c r="M19" s="58">
        <f>+M13/M16*100</f>
        <v>0.13427577755066664</v>
      </c>
    </row>
  </sheetData>
  <printOptions horizontalCentered="1"/>
  <pageMargins left="0.19685039370078741" right="0.23622047244094491" top="0.74803149606299213" bottom="0.59055118110236227" header="0.31496062992125984" footer="0.31496062992125984"/>
  <pageSetup orientation="portrait"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view="pageBreakPreview" zoomScaleSheetLayoutView="100" workbookViewId="0">
      <pane xSplit="2" ySplit="6" topLeftCell="C7" activePane="bottomRight" state="frozen"/>
      <selection activeCell="N9" sqref="N9"/>
      <selection pane="topRight" activeCell="N9" sqref="N9"/>
      <selection pane="bottomLeft" activeCell="N9" sqref="N9"/>
      <selection pane="bottomRight" activeCell="H20" sqref="H20"/>
    </sheetView>
  </sheetViews>
  <sheetFormatPr defaultRowHeight="12.75"/>
  <cols>
    <col min="1" max="1" width="5.85546875" bestFit="1" customWidth="1"/>
    <col min="2" max="2" width="36.7109375" customWidth="1"/>
    <col min="3" max="3" width="10" customWidth="1"/>
    <col min="4" max="4" width="10.42578125" customWidth="1"/>
    <col min="5" max="5" width="10.7109375" customWidth="1"/>
    <col min="6" max="6" width="13" customWidth="1"/>
    <col min="8" max="8" width="33.85546875" bestFit="1" customWidth="1"/>
    <col min="9" max="9" width="15.42578125" customWidth="1"/>
    <col min="10" max="10" width="16" customWidth="1"/>
    <col min="16" max="16" width="13.140625" customWidth="1"/>
  </cols>
  <sheetData>
    <row r="1" spans="1:14" ht="18">
      <c r="A1" s="712" t="s">
        <v>2005</v>
      </c>
      <c r="F1" s="1" t="s">
        <v>1864</v>
      </c>
    </row>
    <row r="2" spans="1:14">
      <c r="A2" s="1" t="s">
        <v>2240</v>
      </c>
    </row>
    <row r="4" spans="1:14">
      <c r="A4" s="713"/>
      <c r="B4" s="713"/>
      <c r="C4" s="713"/>
      <c r="D4" s="713"/>
      <c r="E4" s="713"/>
      <c r="F4" s="714" t="s">
        <v>1865</v>
      </c>
    </row>
    <row r="5" spans="1:14" s="716" customFormat="1" ht="51">
      <c r="A5" s="44" t="s">
        <v>888</v>
      </c>
      <c r="B5" s="44" t="s">
        <v>892</v>
      </c>
      <c r="C5" s="44"/>
      <c r="D5" s="44"/>
      <c r="E5" s="715" t="s">
        <v>2004</v>
      </c>
      <c r="F5" s="44" t="s">
        <v>1866</v>
      </c>
    </row>
    <row r="6" spans="1:14" ht="13.5" thickBot="1">
      <c r="A6" s="717"/>
      <c r="B6" s="717"/>
      <c r="C6" s="717"/>
      <c r="D6" s="717"/>
      <c r="E6" s="717"/>
      <c r="F6" s="717"/>
    </row>
    <row r="7" spans="1:14" s="1" customFormat="1" ht="13.5" thickTop="1">
      <c r="A7" s="1">
        <v>1</v>
      </c>
      <c r="B7" s="1" t="s">
        <v>1867</v>
      </c>
      <c r="E7" s="718">
        <v>60210.045426839904</v>
      </c>
      <c r="F7" s="716" t="s">
        <v>1868</v>
      </c>
    </row>
    <row r="8" spans="1:14">
      <c r="E8" s="719"/>
    </row>
    <row r="9" spans="1:14">
      <c r="A9">
        <v>1.1000000000000001</v>
      </c>
      <c r="B9" t="s">
        <v>1869</v>
      </c>
      <c r="E9" s="786">
        <v>29093.959698690815</v>
      </c>
      <c r="F9" s="3"/>
      <c r="H9" s="722">
        <v>29093.959698690815</v>
      </c>
      <c r="J9" s="3"/>
      <c r="K9" s="3"/>
      <c r="N9" s="127"/>
    </row>
    <row r="10" spans="1:14">
      <c r="A10">
        <v>1.2</v>
      </c>
      <c r="B10" t="s">
        <v>1870</v>
      </c>
      <c r="E10" s="786">
        <v>7968.9857281490813</v>
      </c>
      <c r="F10" s="3"/>
      <c r="H10" s="722">
        <v>7968.9857281490813</v>
      </c>
      <c r="J10" s="3"/>
      <c r="K10" s="3"/>
      <c r="N10" s="127"/>
    </row>
    <row r="11" spans="1:14">
      <c r="A11">
        <v>1.3</v>
      </c>
      <c r="B11" t="s">
        <v>1871</v>
      </c>
      <c r="E11" s="786">
        <v>23147.100000000002</v>
      </c>
      <c r="F11" s="3"/>
      <c r="H11" s="722">
        <v>23147.100000000002</v>
      </c>
      <c r="J11" s="3"/>
      <c r="K11" s="3"/>
      <c r="N11" s="127"/>
    </row>
    <row r="12" spans="1:14">
      <c r="A12" t="s">
        <v>734</v>
      </c>
      <c r="E12" s="786"/>
      <c r="H12" s="722"/>
      <c r="J12" s="3"/>
      <c r="K12" s="3"/>
      <c r="N12" s="127"/>
    </row>
    <row r="13" spans="1:14">
      <c r="A13">
        <v>2</v>
      </c>
      <c r="B13" t="s">
        <v>141</v>
      </c>
      <c r="E13" s="786">
        <v>6020</v>
      </c>
      <c r="F13" s="3"/>
      <c r="H13" s="722">
        <v>6253.4305762846543</v>
      </c>
      <c r="J13" s="3"/>
      <c r="K13" s="3"/>
      <c r="N13" s="127"/>
    </row>
    <row r="14" spans="1:14">
      <c r="A14">
        <v>3</v>
      </c>
      <c r="B14" t="s">
        <v>1872</v>
      </c>
      <c r="E14" s="786">
        <v>3549.6208912965999</v>
      </c>
      <c r="H14" s="722">
        <v>3549.6208912965999</v>
      </c>
      <c r="J14" s="3"/>
      <c r="K14" s="3"/>
    </row>
    <row r="15" spans="1:14">
      <c r="A15">
        <v>4</v>
      </c>
      <c r="B15" t="s">
        <v>1873</v>
      </c>
      <c r="E15" s="787">
        <v>352</v>
      </c>
      <c r="H15" s="722">
        <v>444.98172307185177</v>
      </c>
      <c r="J15" s="3"/>
      <c r="K15" s="3"/>
      <c r="N15" s="127"/>
    </row>
    <row r="16" spans="1:14">
      <c r="A16">
        <v>5</v>
      </c>
      <c r="B16" t="s">
        <v>483</v>
      </c>
      <c r="E16" s="786">
        <v>0</v>
      </c>
      <c r="F16" s="3"/>
      <c r="H16" s="722">
        <v>0</v>
      </c>
      <c r="J16" s="3"/>
      <c r="K16" s="3"/>
      <c r="N16" s="127"/>
    </row>
    <row r="17" spans="1:14">
      <c r="A17">
        <v>6</v>
      </c>
      <c r="B17" t="s">
        <v>1874</v>
      </c>
      <c r="E17" s="786"/>
      <c r="H17" s="722"/>
      <c r="N17" s="127"/>
    </row>
    <row r="18" spans="1:14">
      <c r="A18">
        <v>7</v>
      </c>
      <c r="B18" t="s">
        <v>1875</v>
      </c>
      <c r="E18" s="786"/>
      <c r="F18" s="3"/>
      <c r="H18" s="722"/>
    </row>
    <row r="19" spans="1:14">
      <c r="A19">
        <v>8</v>
      </c>
      <c r="B19" t="s">
        <v>1416</v>
      </c>
      <c r="E19" s="788">
        <v>0</v>
      </c>
      <c r="H19" s="722">
        <v>0</v>
      </c>
      <c r="J19" s="3"/>
    </row>
    <row r="20" spans="1:14">
      <c r="A20">
        <v>9</v>
      </c>
      <c r="B20" t="s">
        <v>1876</v>
      </c>
      <c r="E20" s="788">
        <v>537</v>
      </c>
      <c r="F20" s="3"/>
      <c r="H20" s="722">
        <v>569.45614338337225</v>
      </c>
      <c r="J20" s="3"/>
    </row>
    <row r="21" spans="1:14">
      <c r="A21">
        <v>10</v>
      </c>
      <c r="B21" s="163" t="s">
        <v>2159</v>
      </c>
      <c r="E21" s="1085">
        <v>9552.5628398032895</v>
      </c>
      <c r="F21" s="3"/>
      <c r="H21" s="722">
        <v>9552.5628398032895</v>
      </c>
    </row>
    <row r="22" spans="1:14">
      <c r="E22" s="719" t="s">
        <v>734</v>
      </c>
    </row>
    <row r="23" spans="1:14" s="1" customFormat="1">
      <c r="A23" s="1">
        <v>11</v>
      </c>
      <c r="B23" s="1" t="s">
        <v>1877</v>
      </c>
      <c r="E23" s="718">
        <v>80222</v>
      </c>
    </row>
    <row r="24" spans="1:14" s="1" customFormat="1">
      <c r="E24" s="27"/>
    </row>
    <row r="25" spans="1:14" s="5" customFormat="1" ht="18">
      <c r="A25">
        <v>12</v>
      </c>
      <c r="B25" s="32" t="s">
        <v>1878</v>
      </c>
      <c r="C25" s="32"/>
      <c r="D25" s="32"/>
      <c r="E25" s="720">
        <v>178</v>
      </c>
      <c r="K25" s="1"/>
    </row>
    <row r="26" spans="1:14">
      <c r="E26" s="3" t="s">
        <v>734</v>
      </c>
      <c r="K26" s="1"/>
    </row>
    <row r="27" spans="1:14">
      <c r="C27" s="716" t="s">
        <v>119</v>
      </c>
      <c r="D27" s="716" t="s">
        <v>55</v>
      </c>
      <c r="E27" s="721" t="s">
        <v>120</v>
      </c>
      <c r="F27" s="721" t="s">
        <v>456</v>
      </c>
      <c r="K27" s="1"/>
      <c r="L27" s="716"/>
      <c r="M27" s="721"/>
      <c r="N27" s="721"/>
    </row>
    <row r="28" spans="1:14">
      <c r="B28" s="163" t="s">
        <v>3099</v>
      </c>
      <c r="C28" s="722">
        <v>2953.3</v>
      </c>
      <c r="D28" s="722">
        <v>685.58400000000006</v>
      </c>
      <c r="E28" s="723">
        <v>2607.759</v>
      </c>
      <c r="F28" s="724">
        <v>6246.643</v>
      </c>
      <c r="K28" s="1"/>
      <c r="L28" s="722"/>
      <c r="M28" s="723"/>
      <c r="N28" s="722"/>
    </row>
    <row r="29" spans="1:14">
      <c r="B29" s="163" t="s">
        <v>3100</v>
      </c>
      <c r="C29" s="722">
        <v>2953.3</v>
      </c>
      <c r="D29" s="1086">
        <v>1046.03224</v>
      </c>
      <c r="E29" s="722">
        <v>3459.5707600000001</v>
      </c>
      <c r="F29" s="724">
        <v>7458.9030000000002</v>
      </c>
      <c r="G29" s="722"/>
      <c r="K29" s="1"/>
      <c r="L29" s="725"/>
      <c r="M29" s="722"/>
      <c r="N29" s="722"/>
    </row>
    <row r="30" spans="1:14">
      <c r="B30" t="s">
        <v>1879</v>
      </c>
      <c r="C30" s="722">
        <v>0</v>
      </c>
      <c r="D30" s="722">
        <v>360.44824</v>
      </c>
      <c r="E30" s="722">
        <v>851.81176000000005</v>
      </c>
      <c r="F30" s="724">
        <v>1212.26</v>
      </c>
      <c r="K30" s="1"/>
      <c r="L30" s="722"/>
      <c r="M30" s="722"/>
      <c r="N30" s="722"/>
    </row>
    <row r="31" spans="1:14">
      <c r="B31" s="726" t="s">
        <v>1880</v>
      </c>
      <c r="C31" s="727">
        <v>7458.9030000000002</v>
      </c>
      <c r="D31" s="727">
        <v>4505.6030000000001</v>
      </c>
      <c r="E31" s="727">
        <v>3459.5707600000001</v>
      </c>
      <c r="F31" s="722"/>
      <c r="G31" s="726"/>
      <c r="K31" s="1"/>
      <c r="L31" s="727"/>
      <c r="M31" s="727"/>
      <c r="N31" s="722"/>
    </row>
    <row r="32" spans="1:14">
      <c r="K32" s="1"/>
    </row>
    <row r="33" spans="3:11">
      <c r="D33" s="722"/>
      <c r="K33" s="1"/>
    </row>
    <row r="34" spans="3:11">
      <c r="G34" s="722"/>
    </row>
    <row r="35" spans="3:11">
      <c r="C35" s="728"/>
      <c r="D35" s="728"/>
      <c r="E35" s="728"/>
    </row>
    <row r="36" spans="3:11">
      <c r="E36" s="728"/>
    </row>
  </sheetData>
  <printOptions horizontalCentered="1" verticalCentered="1" gridLines="1"/>
  <pageMargins left="0.25" right="0" top="0.75" bottom="0.5" header="0" footer="0"/>
  <pageSetup paperSize="9" scale="11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O68"/>
  <sheetViews>
    <sheetView view="pageBreakPreview" topLeftCell="A31" zoomScale="80" zoomScaleSheetLayoutView="80" workbookViewId="0">
      <selection activeCell="J41" sqref="J41"/>
    </sheetView>
  </sheetViews>
  <sheetFormatPr defaultColWidth="14.7109375" defaultRowHeight="15"/>
  <cols>
    <col min="1" max="1" width="6.28515625" style="309" customWidth="1"/>
    <col min="2" max="2" width="29.140625" style="309" customWidth="1"/>
    <col min="3" max="9" width="10.85546875" style="309" customWidth="1"/>
    <col min="10" max="10" width="13" style="309" customWidth="1"/>
    <col min="11" max="11" width="11.5703125" style="309" customWidth="1"/>
    <col min="12" max="12" width="13.7109375" style="309" customWidth="1"/>
    <col min="13" max="13" width="12.85546875" style="309" customWidth="1"/>
    <col min="14" max="16384" width="14.7109375" style="309"/>
  </cols>
  <sheetData>
    <row r="1" spans="1:14" ht="26.25" customHeight="1">
      <c r="A1" s="349" t="s">
        <v>1947</v>
      </c>
      <c r="E1" s="341"/>
      <c r="L1" s="312" t="s">
        <v>139</v>
      </c>
      <c r="M1" s="332" t="s">
        <v>1152</v>
      </c>
    </row>
    <row r="2" spans="1:14" ht="27.75" customHeight="1">
      <c r="A2" s="1573" t="s">
        <v>1151</v>
      </c>
      <c r="B2" s="1573"/>
      <c r="C2" s="1573"/>
      <c r="D2" s="1573"/>
      <c r="E2" s="1573"/>
      <c r="F2" s="1573"/>
      <c r="G2" s="1573"/>
      <c r="H2" s="1573"/>
      <c r="I2" s="1573"/>
      <c r="J2" s="1573"/>
      <c r="K2" s="1573"/>
      <c r="L2" s="1573"/>
      <c r="M2" s="1573"/>
    </row>
    <row r="3" spans="1:14" ht="24.75" customHeight="1">
      <c r="E3" s="341"/>
      <c r="F3" s="341"/>
      <c r="G3" s="341"/>
      <c r="H3" s="341"/>
      <c r="I3" s="341"/>
    </row>
    <row r="4" spans="1:14" s="392" customFormat="1" ht="22.5" customHeight="1">
      <c r="A4" s="1574" t="s">
        <v>1150</v>
      </c>
      <c r="B4" s="1576"/>
      <c r="C4" s="1577" t="s">
        <v>1149</v>
      </c>
      <c r="D4" s="1578" t="s">
        <v>894</v>
      </c>
      <c r="E4" s="1578"/>
      <c r="F4" s="1578"/>
      <c r="G4" s="1578"/>
      <c r="H4" s="1578"/>
      <c r="I4" s="1578"/>
      <c r="J4" s="1578"/>
      <c r="K4" s="1578"/>
      <c r="L4" s="1578"/>
      <c r="M4" s="1579" t="s">
        <v>1142</v>
      </c>
    </row>
    <row r="5" spans="1:14" s="200" customFormat="1" ht="47.25" customHeight="1">
      <c r="A5" s="1575"/>
      <c r="B5" s="1576"/>
      <c r="C5" s="1577"/>
      <c r="D5" s="208" t="s">
        <v>1141</v>
      </c>
      <c r="E5" s="208" t="s">
        <v>382</v>
      </c>
      <c r="F5" s="208" t="s">
        <v>1140</v>
      </c>
      <c r="G5" s="208" t="s">
        <v>1139</v>
      </c>
      <c r="H5" s="208" t="s">
        <v>1138</v>
      </c>
      <c r="I5" s="208" t="s">
        <v>1137</v>
      </c>
      <c r="J5" s="207" t="s">
        <v>1148</v>
      </c>
      <c r="K5" s="207" t="s">
        <v>1136</v>
      </c>
      <c r="L5" s="306" t="s">
        <v>1135</v>
      </c>
      <c r="M5" s="1579"/>
    </row>
    <row r="6" spans="1:14" s="196" customFormat="1" ht="30.75" customHeight="1">
      <c r="A6" s="203"/>
      <c r="B6" s="206" t="s">
        <v>1147</v>
      </c>
      <c r="C6" s="969">
        <v>5327.0429999999988</v>
      </c>
      <c r="D6" s="202">
        <v>552.10299999999995</v>
      </c>
      <c r="E6" s="202">
        <v>547.36199999999997</v>
      </c>
      <c r="F6" s="202">
        <v>566.21400000000006</v>
      </c>
      <c r="G6" s="202">
        <v>546.62300000000005</v>
      </c>
      <c r="H6" s="202">
        <v>561.8130000000001</v>
      </c>
      <c r="I6" s="202">
        <v>568.74800000000005</v>
      </c>
      <c r="J6" s="198">
        <v>3342.8630000000003</v>
      </c>
      <c r="K6" s="201">
        <v>557.14383333333342</v>
      </c>
      <c r="L6" s="970">
        <v>6702.3559999999998</v>
      </c>
      <c r="M6" s="971">
        <v>7458.9030000000002</v>
      </c>
      <c r="N6" s="972"/>
    </row>
    <row r="7" spans="1:14" s="196" customFormat="1" ht="21.95" customHeight="1">
      <c r="A7" s="203"/>
      <c r="B7" s="205"/>
      <c r="C7" s="204"/>
      <c r="D7" s="202"/>
      <c r="E7" s="202"/>
      <c r="F7" s="202"/>
      <c r="G7" s="202"/>
      <c r="H7" s="202"/>
      <c r="I7" s="202"/>
      <c r="J7" s="198"/>
      <c r="K7" s="201"/>
      <c r="L7" s="202"/>
      <c r="M7" s="201"/>
    </row>
    <row r="8" spans="1:14" s="196" customFormat="1" ht="26.25" customHeight="1">
      <c r="A8" s="203"/>
      <c r="B8" s="199" t="s">
        <v>1146</v>
      </c>
      <c r="C8" s="197"/>
      <c r="D8" s="202"/>
      <c r="E8" s="202"/>
      <c r="F8" s="202"/>
      <c r="G8" s="202"/>
      <c r="H8" s="202"/>
      <c r="I8" s="202"/>
      <c r="J8" s="198"/>
      <c r="K8" s="201"/>
      <c r="L8" s="202"/>
      <c r="M8" s="201"/>
    </row>
    <row r="9" spans="1:14" s="196" customFormat="1" ht="26.25" customHeight="1">
      <c r="A9" s="322">
        <v>1</v>
      </c>
      <c r="B9" s="321" t="s">
        <v>724</v>
      </c>
      <c r="C9" s="197"/>
      <c r="D9" s="202"/>
      <c r="E9" s="202"/>
      <c r="F9" s="202"/>
      <c r="G9" s="202"/>
      <c r="H9" s="202"/>
      <c r="I9" s="202"/>
      <c r="J9" s="198"/>
      <c r="K9" s="201"/>
      <c r="L9" s="202"/>
      <c r="M9" s="201"/>
    </row>
    <row r="10" spans="1:14" s="196" customFormat="1" ht="26.25" customHeight="1">
      <c r="A10" s="322"/>
      <c r="B10" s="322" t="s">
        <v>449</v>
      </c>
      <c r="C10" s="197">
        <v>27.398000000000003</v>
      </c>
      <c r="D10" s="202">
        <v>0.96800000000000008</v>
      </c>
      <c r="E10" s="202">
        <v>0.76100000000000012</v>
      </c>
      <c r="F10" s="202">
        <v>0.79700000000000004</v>
      </c>
      <c r="G10" s="202">
        <v>0.48100000000000004</v>
      </c>
      <c r="H10" s="202">
        <v>0.74000000000000021</v>
      </c>
      <c r="I10" s="202">
        <v>0.67500000000000004</v>
      </c>
      <c r="J10" s="198">
        <v>4.4220000000000006</v>
      </c>
      <c r="K10" s="201">
        <v>0.7370000000000001</v>
      </c>
      <c r="L10" s="202">
        <v>13.382000000000001</v>
      </c>
      <c r="M10" s="201">
        <v>26.087</v>
      </c>
    </row>
    <row r="11" spans="1:14" s="196" customFormat="1" ht="26.25" customHeight="1">
      <c r="A11" s="322"/>
      <c r="B11" s="322" t="s">
        <v>163</v>
      </c>
      <c r="C11" s="197">
        <v>1512.7479999999998</v>
      </c>
      <c r="D11" s="202">
        <v>148.13300000000001</v>
      </c>
      <c r="E11" s="202">
        <v>133.363</v>
      </c>
      <c r="F11" s="202">
        <v>169.76</v>
      </c>
      <c r="G11" s="202">
        <v>129.077</v>
      </c>
      <c r="H11" s="202">
        <v>162.37</v>
      </c>
      <c r="I11" s="202">
        <v>141.09700000000001</v>
      </c>
      <c r="J11" s="198">
        <v>883.8</v>
      </c>
      <c r="K11" s="201">
        <v>147.29999999999998</v>
      </c>
      <c r="L11" s="202">
        <v>1602.164</v>
      </c>
      <c r="M11" s="201">
        <v>1760.105</v>
      </c>
    </row>
    <row r="12" spans="1:14" s="196" customFormat="1" ht="26.25" customHeight="1">
      <c r="A12" s="322"/>
      <c r="B12" s="322" t="s">
        <v>251</v>
      </c>
      <c r="C12" s="197">
        <v>771.71600000000001</v>
      </c>
      <c r="D12" s="202">
        <v>68.418999999999997</v>
      </c>
      <c r="E12" s="202">
        <v>63.234999999999999</v>
      </c>
      <c r="F12" s="202">
        <v>76.896000000000001</v>
      </c>
      <c r="G12" s="202">
        <v>62.847999999999999</v>
      </c>
      <c r="H12" s="202">
        <v>75.872</v>
      </c>
      <c r="I12" s="202">
        <v>68.533999999999992</v>
      </c>
      <c r="J12" s="198">
        <v>415.80400000000003</v>
      </c>
      <c r="K12" s="201">
        <v>69.300666666666672</v>
      </c>
      <c r="L12" s="202">
        <v>753.77483577279918</v>
      </c>
      <c r="M12" s="201">
        <v>828.08180518216784</v>
      </c>
    </row>
    <row r="13" spans="1:14" s="196" customFormat="1" ht="26.25" customHeight="1">
      <c r="A13" s="322"/>
      <c r="B13" s="322" t="s">
        <v>1096</v>
      </c>
      <c r="C13" s="197">
        <v>607.74599999999998</v>
      </c>
      <c r="D13" s="202">
        <v>55.899000000000001</v>
      </c>
      <c r="E13" s="202">
        <v>50.021999999999998</v>
      </c>
      <c r="F13" s="202">
        <v>65.475999999999999</v>
      </c>
      <c r="G13" s="202">
        <v>47.417999999999999</v>
      </c>
      <c r="H13" s="202">
        <v>61.493000000000002</v>
      </c>
      <c r="I13" s="202">
        <v>52.585000000000001</v>
      </c>
      <c r="J13" s="198">
        <v>332.89299999999997</v>
      </c>
      <c r="K13" s="201">
        <v>55.482166666666664</v>
      </c>
      <c r="L13" s="202">
        <v>603.47270926906538</v>
      </c>
      <c r="M13" s="201">
        <v>662.96292573546043</v>
      </c>
    </row>
    <row r="14" spans="1:14" s="196" customFormat="1" ht="26.25" customHeight="1">
      <c r="A14" s="322"/>
      <c r="B14" s="322" t="s">
        <v>1095</v>
      </c>
      <c r="C14" s="197">
        <v>92.734000000000009</v>
      </c>
      <c r="D14" s="202">
        <v>17.398</v>
      </c>
      <c r="E14" s="202">
        <v>14.586</v>
      </c>
      <c r="F14" s="202">
        <v>19.783999999999999</v>
      </c>
      <c r="G14" s="202">
        <v>13.824</v>
      </c>
      <c r="H14" s="202">
        <v>18.086000000000002</v>
      </c>
      <c r="I14" s="202">
        <v>14.25</v>
      </c>
      <c r="J14" s="198">
        <v>97.927999999999997</v>
      </c>
      <c r="K14" s="201">
        <v>16.321333333333332</v>
      </c>
      <c r="L14" s="202">
        <v>177.52513712604662</v>
      </c>
      <c r="M14" s="201">
        <v>195.02552889794069</v>
      </c>
    </row>
    <row r="15" spans="1:14" s="196" customFormat="1" ht="26.25" customHeight="1">
      <c r="A15" s="322"/>
      <c r="B15" s="322" t="s">
        <v>252</v>
      </c>
      <c r="C15" s="197">
        <v>40.552000000000007</v>
      </c>
      <c r="D15" s="202">
        <v>6.4170000000000007</v>
      </c>
      <c r="E15" s="202">
        <v>5.52</v>
      </c>
      <c r="F15" s="202">
        <v>7.6040000000000001</v>
      </c>
      <c r="G15" s="202">
        <v>4.9870000000000001</v>
      </c>
      <c r="H15" s="202">
        <v>6.9189999999999987</v>
      </c>
      <c r="I15" s="202">
        <v>5.7279999999999998</v>
      </c>
      <c r="J15" s="198">
        <v>37.174999999999997</v>
      </c>
      <c r="K15" s="201">
        <v>6.1958333333333329</v>
      </c>
      <c r="L15" s="202">
        <v>67.391317832088703</v>
      </c>
      <c r="M15" s="201">
        <v>74.034740184430859</v>
      </c>
    </row>
    <row r="16" spans="1:14" s="196" customFormat="1" ht="26.25" customHeight="1">
      <c r="A16" s="322"/>
      <c r="B16" s="334" t="s">
        <v>456</v>
      </c>
      <c r="C16" s="198">
        <v>1540.1459999999997</v>
      </c>
      <c r="D16" s="198">
        <v>149.101</v>
      </c>
      <c r="E16" s="198">
        <v>134.124</v>
      </c>
      <c r="F16" s="198">
        <v>170.55699999999999</v>
      </c>
      <c r="G16" s="198">
        <v>129.55799999999999</v>
      </c>
      <c r="H16" s="198">
        <v>163.11000000000001</v>
      </c>
      <c r="I16" s="198">
        <v>141.77200000000002</v>
      </c>
      <c r="J16" s="198">
        <v>888.22199999999998</v>
      </c>
      <c r="K16" s="197">
        <v>148.03700000000001</v>
      </c>
      <c r="L16" s="198">
        <v>1615.546</v>
      </c>
      <c r="M16" s="198">
        <v>1786.192</v>
      </c>
    </row>
    <row r="17" spans="1:15" s="196" customFormat="1" ht="26.25" customHeight="1">
      <c r="A17" s="322">
        <v>2</v>
      </c>
      <c r="B17" s="321" t="s">
        <v>1094</v>
      </c>
      <c r="C17" s="197">
        <v>324.48300000000006</v>
      </c>
      <c r="D17" s="202">
        <v>32.266000000000005</v>
      </c>
      <c r="E17" s="202">
        <v>35.732999999999997</v>
      </c>
      <c r="F17" s="202">
        <v>38.541999999999994</v>
      </c>
      <c r="G17" s="202">
        <v>34.094999999999999</v>
      </c>
      <c r="H17" s="202">
        <v>34.634999999999991</v>
      </c>
      <c r="I17" s="202">
        <v>33.138000000000005</v>
      </c>
      <c r="J17" s="198">
        <v>208.40899999999999</v>
      </c>
      <c r="K17" s="201">
        <v>34.734833333333334</v>
      </c>
      <c r="L17" s="202">
        <v>374.09299999999996</v>
      </c>
      <c r="M17" s="201">
        <v>422.25200000000001</v>
      </c>
    </row>
    <row r="18" spans="1:15" s="196" customFormat="1" ht="26.25" customHeight="1">
      <c r="A18" s="322"/>
      <c r="B18" s="322" t="s">
        <v>910</v>
      </c>
      <c r="C18" s="197">
        <v>53.783999999999999</v>
      </c>
      <c r="D18" s="202">
        <v>6.6120000000000001</v>
      </c>
      <c r="E18" s="202">
        <v>6.8760000000000003</v>
      </c>
      <c r="F18" s="202">
        <v>7.5010000000000003</v>
      </c>
      <c r="G18" s="202">
        <v>6.9089999999999998</v>
      </c>
      <c r="H18" s="202">
        <v>6.7640000000000002</v>
      </c>
      <c r="I18" s="202">
        <v>6.68</v>
      </c>
      <c r="J18" s="198">
        <v>41.341999999999999</v>
      </c>
      <c r="K18" s="201">
        <v>6.8903333333333334</v>
      </c>
      <c r="L18" s="202">
        <v>74.208660883167227</v>
      </c>
      <c r="M18" s="201">
        <v>83.761940146538777</v>
      </c>
    </row>
    <row r="19" spans="1:15" s="196" customFormat="1" ht="26.25" customHeight="1">
      <c r="A19" s="322"/>
      <c r="B19" s="322" t="s">
        <v>152</v>
      </c>
      <c r="C19" s="197">
        <v>74.653999999999996</v>
      </c>
      <c r="D19" s="202">
        <v>5.2380000000000004</v>
      </c>
      <c r="E19" s="202">
        <v>5.9320000000000004</v>
      </c>
      <c r="F19" s="202">
        <v>6.3790000000000004</v>
      </c>
      <c r="G19" s="202">
        <v>5.3950000000000005</v>
      </c>
      <c r="H19" s="202">
        <v>5.7050000000000001</v>
      </c>
      <c r="I19" s="202">
        <v>5.3519999999999994</v>
      </c>
      <c r="J19" s="198">
        <v>34.000999999999998</v>
      </c>
      <c r="K19" s="201">
        <v>5.6668333333333329</v>
      </c>
      <c r="L19" s="202">
        <v>61.031606566894908</v>
      </c>
      <c r="M19" s="201">
        <v>68.888532894452752</v>
      </c>
    </row>
    <row r="20" spans="1:15" s="196" customFormat="1" ht="26.25" customHeight="1">
      <c r="A20" s="322"/>
      <c r="B20" s="322" t="s">
        <v>153</v>
      </c>
      <c r="C20" s="197">
        <v>196.04500000000002</v>
      </c>
      <c r="D20" s="202">
        <v>20.416</v>
      </c>
      <c r="E20" s="202">
        <v>22.925000000000001</v>
      </c>
      <c r="F20" s="202">
        <v>24.661999999999999</v>
      </c>
      <c r="G20" s="202">
        <v>21.790999999999997</v>
      </c>
      <c r="H20" s="202">
        <v>22.166</v>
      </c>
      <c r="I20" s="202">
        <v>21.106000000000002</v>
      </c>
      <c r="J20" s="198">
        <v>133.066</v>
      </c>
      <c r="K20" s="201">
        <v>22.177666666666667</v>
      </c>
      <c r="L20" s="202">
        <v>238.85273254993783</v>
      </c>
      <c r="M20" s="201">
        <v>269.60152695900848</v>
      </c>
    </row>
    <row r="21" spans="1:15" s="196" customFormat="1" ht="26.25" customHeight="1">
      <c r="A21" s="322"/>
      <c r="B21" s="334" t="s">
        <v>456</v>
      </c>
      <c r="C21" s="198">
        <v>324.48300000000006</v>
      </c>
      <c r="D21" s="198">
        <v>32.266000000000005</v>
      </c>
      <c r="E21" s="198">
        <v>35.732999999999997</v>
      </c>
      <c r="F21" s="198">
        <v>38.541999999999994</v>
      </c>
      <c r="G21" s="198">
        <v>34.094999999999999</v>
      </c>
      <c r="H21" s="198">
        <v>34.634999999999991</v>
      </c>
      <c r="I21" s="198">
        <v>33.138000000000005</v>
      </c>
      <c r="J21" s="198">
        <v>208.40899999999999</v>
      </c>
      <c r="K21" s="197">
        <v>34.734833333333334</v>
      </c>
      <c r="L21" s="198">
        <v>374.09299999999996</v>
      </c>
      <c r="M21" s="198">
        <v>422.25200000000001</v>
      </c>
    </row>
    <row r="22" spans="1:15" s="196" customFormat="1" ht="26.25" customHeight="1">
      <c r="A22" s="322">
        <v>3</v>
      </c>
      <c r="B22" s="321" t="s">
        <v>1090</v>
      </c>
      <c r="C22" s="197">
        <v>120.291</v>
      </c>
      <c r="D22" s="202">
        <v>10.971</v>
      </c>
      <c r="E22" s="202">
        <v>11.472999999999999</v>
      </c>
      <c r="F22" s="202">
        <v>9.9239999999999995</v>
      </c>
      <c r="G22" s="202">
        <v>7.5459999999999994</v>
      </c>
      <c r="H22" s="202">
        <v>7.3580000000000005</v>
      </c>
      <c r="I22" s="202">
        <v>13.081000000000001</v>
      </c>
      <c r="J22" s="198">
        <v>60.352999999999994</v>
      </c>
      <c r="K22" s="201">
        <v>10.058833333333332</v>
      </c>
      <c r="L22" s="202">
        <v>141.84299999999999</v>
      </c>
      <c r="M22" s="201">
        <v>166.78800000000001</v>
      </c>
      <c r="O22" s="982"/>
    </row>
    <row r="23" spans="1:15" s="196" customFormat="1" ht="26.25" customHeight="1">
      <c r="A23" s="322">
        <v>4</v>
      </c>
      <c r="B23" s="321" t="s">
        <v>1089</v>
      </c>
      <c r="C23" s="197">
        <v>31.852</v>
      </c>
      <c r="D23" s="202">
        <v>2.302</v>
      </c>
      <c r="E23" s="202">
        <v>3.3</v>
      </c>
      <c r="F23" s="202">
        <v>4.6229999999999993</v>
      </c>
      <c r="G23" s="202">
        <v>4.0809999999999995</v>
      </c>
      <c r="H23" s="202">
        <v>3.726999999999999</v>
      </c>
      <c r="I23" s="202">
        <v>3.6999999999999988</v>
      </c>
      <c r="J23" s="198">
        <v>21.732999999999997</v>
      </c>
      <c r="K23" s="201">
        <v>3.6221666666666663</v>
      </c>
      <c r="L23" s="202">
        <v>35.173999999999999</v>
      </c>
      <c r="M23" s="201">
        <v>39.621000000000002</v>
      </c>
      <c r="O23" s="982"/>
    </row>
    <row r="24" spans="1:15" s="196" customFormat="1" ht="26.25" customHeight="1">
      <c r="A24" s="322">
        <v>5</v>
      </c>
      <c r="B24" s="321" t="s">
        <v>708</v>
      </c>
      <c r="C24" s="197">
        <v>0.6170000000000001</v>
      </c>
      <c r="D24" s="202">
        <v>8.8000000000000009E-2</v>
      </c>
      <c r="E24" s="202">
        <v>9.6000000000000002E-2</v>
      </c>
      <c r="F24" s="202">
        <v>8.900000000000001E-2</v>
      </c>
      <c r="G24" s="202">
        <v>0.10200000000000001</v>
      </c>
      <c r="H24" s="202">
        <v>8.3000000000000004E-2</v>
      </c>
      <c r="I24" s="202">
        <v>0.11100000000000002</v>
      </c>
      <c r="J24" s="198">
        <v>0.56900000000000006</v>
      </c>
      <c r="K24" s="201">
        <v>9.4833333333333339E-2</v>
      </c>
      <c r="L24" s="202">
        <v>1.1360000000000001</v>
      </c>
      <c r="M24" s="201">
        <v>1.323</v>
      </c>
      <c r="O24" s="982"/>
    </row>
    <row r="25" spans="1:15" s="196" customFormat="1" ht="26.25" customHeight="1">
      <c r="A25" s="322">
        <v>6</v>
      </c>
      <c r="B25" s="321" t="s">
        <v>172</v>
      </c>
      <c r="C25" s="197">
        <v>18.492999999999999</v>
      </c>
      <c r="D25" s="202">
        <v>1.4750000000000001</v>
      </c>
      <c r="E25" s="202">
        <v>1.4729999999999999</v>
      </c>
      <c r="F25" s="202">
        <v>1.3919999999999999</v>
      </c>
      <c r="G25" s="202">
        <v>2.1349999999999998</v>
      </c>
      <c r="H25" s="202">
        <v>2.1610000000000005</v>
      </c>
      <c r="I25" s="202">
        <v>2.2170000000000001</v>
      </c>
      <c r="J25" s="198">
        <v>10.853</v>
      </c>
      <c r="K25" s="201">
        <v>1.8088333333333333</v>
      </c>
      <c r="L25" s="202">
        <v>22.882999999999999</v>
      </c>
      <c r="M25" s="201">
        <v>25.634</v>
      </c>
      <c r="O25" s="982"/>
    </row>
    <row r="26" spans="1:15" s="196" customFormat="1" ht="26.25" customHeight="1">
      <c r="A26" s="322">
        <v>7</v>
      </c>
      <c r="B26" s="321" t="s">
        <v>1093</v>
      </c>
      <c r="C26" s="197">
        <v>21.442</v>
      </c>
      <c r="D26" s="202">
        <v>1.9840000000000002</v>
      </c>
      <c r="E26" s="202">
        <v>2.2660000000000005</v>
      </c>
      <c r="F26" s="202">
        <v>1.8260000000000003</v>
      </c>
      <c r="G26" s="202">
        <v>1.8089999999999999</v>
      </c>
      <c r="H26" s="202">
        <v>1.456</v>
      </c>
      <c r="I26" s="202">
        <v>1.3380000000000001</v>
      </c>
      <c r="J26" s="198">
        <v>10.679000000000002</v>
      </c>
      <c r="K26" s="201">
        <v>1.7798333333333336</v>
      </c>
      <c r="L26" s="202">
        <v>23.176000000000002</v>
      </c>
      <c r="M26" s="201">
        <v>25.021999999999998</v>
      </c>
    </row>
    <row r="27" spans="1:15" s="196" customFormat="1" ht="26.25" customHeight="1">
      <c r="A27" s="322">
        <v>8</v>
      </c>
      <c r="B27" s="321" t="s">
        <v>1092</v>
      </c>
      <c r="C27" s="197">
        <v>35.616</v>
      </c>
      <c r="D27" s="202">
        <v>3.1429999999999998</v>
      </c>
      <c r="E27" s="202">
        <v>3.2269999999999999</v>
      </c>
      <c r="F27" s="202">
        <v>3.0159999999999996</v>
      </c>
      <c r="G27" s="202">
        <v>3.5759999999999996</v>
      </c>
      <c r="H27" s="202">
        <v>3.2759999999999998</v>
      </c>
      <c r="I27" s="202">
        <v>2.81</v>
      </c>
      <c r="J27" s="198">
        <v>19.047999999999998</v>
      </c>
      <c r="K27" s="201">
        <v>3.1746666666666665</v>
      </c>
      <c r="L27" s="202">
        <v>39.637999999999998</v>
      </c>
      <c r="M27" s="201">
        <v>43.183999999999997</v>
      </c>
    </row>
    <row r="28" spans="1:15" s="196" customFormat="1" ht="26.25" customHeight="1">
      <c r="A28" s="322">
        <v>9</v>
      </c>
      <c r="B28" s="321" t="s">
        <v>1088</v>
      </c>
      <c r="C28" s="197">
        <v>24.578000000000003</v>
      </c>
      <c r="D28" s="202">
        <v>3.2800000000000002</v>
      </c>
      <c r="E28" s="202">
        <v>3.7860000000000005</v>
      </c>
      <c r="F28" s="202">
        <v>3.7279999999999998</v>
      </c>
      <c r="G28" s="202">
        <v>3.28</v>
      </c>
      <c r="H28" s="202">
        <v>4.3169999999999993</v>
      </c>
      <c r="I28" s="202">
        <v>4.3339999999999996</v>
      </c>
      <c r="J28" s="198">
        <v>22.724999999999998</v>
      </c>
      <c r="K28" s="201">
        <v>3.7874999999999996</v>
      </c>
      <c r="L28" s="202">
        <v>36.83</v>
      </c>
      <c r="M28" s="201">
        <v>41.576000000000001</v>
      </c>
    </row>
    <row r="29" spans="1:15" s="196" customFormat="1" ht="26.25" customHeight="1">
      <c r="A29" s="322">
        <v>10</v>
      </c>
      <c r="B29" s="321" t="s">
        <v>911</v>
      </c>
      <c r="C29" s="197">
        <v>50.190000000000005</v>
      </c>
      <c r="D29" s="202">
        <v>4.4089999999999998</v>
      </c>
      <c r="E29" s="202">
        <v>4.6879999999999988</v>
      </c>
      <c r="F29" s="202">
        <v>4.2349999999999994</v>
      </c>
      <c r="G29" s="202">
        <v>4.9660000000000002</v>
      </c>
      <c r="H29" s="202">
        <v>3.9690000000000003</v>
      </c>
      <c r="I29" s="202">
        <v>4.2270000000000003</v>
      </c>
      <c r="J29" s="198">
        <v>26.494</v>
      </c>
      <c r="K29" s="201">
        <v>4.4156666666666666</v>
      </c>
      <c r="L29" s="202">
        <v>52.123000000000005</v>
      </c>
      <c r="M29" s="201">
        <v>56.167000000000002</v>
      </c>
    </row>
    <row r="30" spans="1:15" s="196" customFormat="1" ht="26.25" customHeight="1">
      <c r="A30" s="322">
        <v>11</v>
      </c>
      <c r="B30" s="321" t="s">
        <v>1091</v>
      </c>
      <c r="C30" s="197"/>
      <c r="D30" s="202"/>
      <c r="E30" s="202"/>
      <c r="F30" s="202"/>
      <c r="G30" s="202"/>
      <c r="H30" s="202"/>
      <c r="I30" s="202"/>
      <c r="J30" s="198"/>
      <c r="K30" s="201"/>
      <c r="L30" s="202"/>
      <c r="M30" s="201"/>
    </row>
    <row r="31" spans="1:15" s="196" customFormat="1" ht="26.25" customHeight="1">
      <c r="A31" s="322">
        <v>12</v>
      </c>
      <c r="B31" s="321" t="s">
        <v>1086</v>
      </c>
      <c r="C31" s="197"/>
      <c r="D31" s="202"/>
      <c r="E31" s="202"/>
      <c r="F31" s="202"/>
      <c r="G31" s="202"/>
      <c r="H31" s="202"/>
      <c r="I31" s="202"/>
      <c r="J31" s="198"/>
      <c r="K31" s="201"/>
      <c r="L31" s="202"/>
      <c r="M31" s="201"/>
    </row>
    <row r="32" spans="1:15" s="196" customFormat="1" ht="26.25" customHeight="1">
      <c r="A32" s="322">
        <v>13</v>
      </c>
      <c r="B32" s="321" t="s">
        <v>229</v>
      </c>
      <c r="C32" s="197"/>
      <c r="D32" s="202"/>
      <c r="E32" s="202"/>
      <c r="F32" s="202"/>
      <c r="G32" s="202"/>
      <c r="H32" s="202"/>
      <c r="I32" s="202"/>
      <c r="J32" s="198"/>
      <c r="K32" s="201"/>
      <c r="L32" s="202"/>
      <c r="M32" s="201"/>
    </row>
    <row r="33" spans="1:13" s="196" customFormat="1" ht="26.25" customHeight="1">
      <c r="A33" s="322"/>
      <c r="B33" s="330" t="s">
        <v>1083</v>
      </c>
      <c r="C33" s="198">
        <v>2167.7080000000001</v>
      </c>
      <c r="D33" s="198">
        <v>209.01900000000001</v>
      </c>
      <c r="E33" s="198">
        <v>200.166</v>
      </c>
      <c r="F33" s="198">
        <v>237.93199999999999</v>
      </c>
      <c r="G33" s="198">
        <v>191.148</v>
      </c>
      <c r="H33" s="198">
        <v>224.09200000000001</v>
      </c>
      <c r="I33" s="198">
        <v>206.72800000000001</v>
      </c>
      <c r="J33" s="198">
        <v>1269.0849999999998</v>
      </c>
      <c r="K33" s="197">
        <v>211.51416666666663</v>
      </c>
      <c r="L33" s="198">
        <v>2342.442</v>
      </c>
      <c r="M33" s="198">
        <v>2607.759</v>
      </c>
    </row>
    <row r="34" spans="1:13" s="196" customFormat="1" ht="26.25" customHeight="1">
      <c r="A34" s="321"/>
      <c r="B34" s="319" t="s">
        <v>697</v>
      </c>
      <c r="C34" s="197"/>
      <c r="D34" s="202"/>
      <c r="E34" s="202"/>
      <c r="F34" s="202"/>
      <c r="G34" s="202"/>
      <c r="H34" s="202"/>
      <c r="I34" s="202"/>
      <c r="J34" s="198"/>
      <c r="K34" s="201"/>
      <c r="L34" s="202"/>
      <c r="M34" s="201"/>
    </row>
    <row r="35" spans="1:13" s="196" customFormat="1" ht="26.25" customHeight="1">
      <c r="A35" s="322">
        <v>13</v>
      </c>
      <c r="B35" s="321" t="s">
        <v>126</v>
      </c>
      <c r="C35" s="197">
        <v>15.946</v>
      </c>
      <c r="D35" s="202">
        <v>1.4700000000000002</v>
      </c>
      <c r="E35" s="202">
        <v>1.9459999999999997</v>
      </c>
      <c r="F35" s="202">
        <v>1.5589999999999999</v>
      </c>
      <c r="G35" s="202">
        <v>1.385</v>
      </c>
      <c r="H35" s="202">
        <v>1.3980000000000001</v>
      </c>
      <c r="I35" s="202">
        <v>1.4129999999999998</v>
      </c>
      <c r="J35" s="198">
        <v>9.1709999999999994</v>
      </c>
      <c r="K35" s="201">
        <v>1.5285</v>
      </c>
      <c r="L35" s="202">
        <v>17.574999999999999</v>
      </c>
      <c r="M35" s="201">
        <v>19.747</v>
      </c>
    </row>
    <row r="36" spans="1:13" s="196" customFormat="1" ht="26.25" customHeight="1">
      <c r="A36" s="322">
        <v>14</v>
      </c>
      <c r="B36" s="321" t="s">
        <v>1090</v>
      </c>
      <c r="C36" s="197">
        <v>0.38300000000000012</v>
      </c>
      <c r="D36" s="202">
        <v>2.1999999999999999E-2</v>
      </c>
      <c r="E36" s="202">
        <v>1.9E-2</v>
      </c>
      <c r="F36" s="202">
        <v>1.9000000000000003E-2</v>
      </c>
      <c r="G36" s="202">
        <v>8.3999999999999991E-2</v>
      </c>
      <c r="H36" s="202">
        <v>0.129</v>
      </c>
      <c r="I36" s="202">
        <v>0.161</v>
      </c>
      <c r="J36" s="198">
        <v>0.43400000000000005</v>
      </c>
      <c r="K36" s="201">
        <v>7.2333333333333347E-2</v>
      </c>
      <c r="L36" s="202">
        <v>0.85899999999999999</v>
      </c>
      <c r="M36" s="201">
        <v>4.843</v>
      </c>
    </row>
    <row r="37" spans="1:13" s="196" customFormat="1" ht="26.25" customHeight="1">
      <c r="A37" s="322">
        <v>15</v>
      </c>
      <c r="B37" s="321" t="s">
        <v>1089</v>
      </c>
      <c r="C37" s="197">
        <v>15.932999999999998</v>
      </c>
      <c r="D37" s="202">
        <v>1.8509999999999998</v>
      </c>
      <c r="E37" s="202">
        <v>2.2430000000000003</v>
      </c>
      <c r="F37" s="202">
        <v>1.9829999999999999</v>
      </c>
      <c r="G37" s="202">
        <v>1.6609999999999998</v>
      </c>
      <c r="H37" s="202">
        <v>1.5960000000000001</v>
      </c>
      <c r="I37" s="202">
        <v>1.7010000000000001</v>
      </c>
      <c r="J37" s="198">
        <v>11.035</v>
      </c>
      <c r="K37" s="201">
        <v>1.8391666666666666</v>
      </c>
      <c r="L37" s="202">
        <v>21.97</v>
      </c>
      <c r="M37" s="201">
        <v>24.838000000000001</v>
      </c>
    </row>
    <row r="38" spans="1:13" s="196" customFormat="1" ht="26.25" customHeight="1">
      <c r="A38" s="322">
        <v>16</v>
      </c>
      <c r="B38" s="321" t="s">
        <v>708</v>
      </c>
      <c r="C38" s="197">
        <v>25.693999999999999</v>
      </c>
      <c r="D38" s="202">
        <v>2.6719999999999997</v>
      </c>
      <c r="E38" s="202">
        <v>3.5129999999999999</v>
      </c>
      <c r="F38" s="202">
        <v>3.7240000000000006</v>
      </c>
      <c r="G38" s="202">
        <v>3.6080000000000005</v>
      </c>
      <c r="H38" s="202">
        <v>2.9889999999999999</v>
      </c>
      <c r="I38" s="202">
        <v>2.9649999999999999</v>
      </c>
      <c r="J38" s="198">
        <v>19.471</v>
      </c>
      <c r="K38" s="201">
        <v>3.2451666666666665</v>
      </c>
      <c r="L38" s="202">
        <v>38.840000000000003</v>
      </c>
      <c r="M38" s="201">
        <v>43.363999999999997</v>
      </c>
    </row>
    <row r="39" spans="1:13" s="196" customFormat="1" ht="26.25" customHeight="1">
      <c r="A39" s="322">
        <v>17</v>
      </c>
      <c r="B39" s="321" t="s">
        <v>1088</v>
      </c>
      <c r="C39" s="197">
        <v>9.1120000000000019</v>
      </c>
      <c r="D39" s="202">
        <v>1.1560000000000001</v>
      </c>
      <c r="E39" s="202">
        <v>1.1619999999999999</v>
      </c>
      <c r="F39" s="202">
        <v>1.093</v>
      </c>
      <c r="G39" s="202">
        <v>1.1920000000000002</v>
      </c>
      <c r="H39" s="202">
        <v>1.1960000000000002</v>
      </c>
      <c r="I39" s="202">
        <v>1.137</v>
      </c>
      <c r="J39" s="198">
        <v>6.9359999999999999</v>
      </c>
      <c r="K39" s="201">
        <v>1.1559999999999999</v>
      </c>
      <c r="L39" s="202">
        <v>13.842000000000001</v>
      </c>
      <c r="M39" s="201">
        <v>16.256</v>
      </c>
    </row>
    <row r="40" spans="1:13" s="196" customFormat="1" ht="26.25" customHeight="1">
      <c r="A40" s="322">
        <v>18</v>
      </c>
      <c r="B40" s="321" t="s">
        <v>1087</v>
      </c>
      <c r="C40" s="197"/>
      <c r="D40" s="202"/>
      <c r="E40" s="202"/>
      <c r="F40" s="202"/>
      <c r="G40" s="202"/>
      <c r="H40" s="202"/>
      <c r="I40" s="202"/>
      <c r="J40" s="198"/>
      <c r="K40" s="201"/>
      <c r="L40" s="202"/>
      <c r="M40" s="201"/>
    </row>
    <row r="41" spans="1:13" s="196" customFormat="1" ht="26.25" customHeight="1">
      <c r="A41" s="322">
        <v>19</v>
      </c>
      <c r="B41" s="321" t="s">
        <v>1086</v>
      </c>
      <c r="C41" s="197">
        <v>54.707000000000008</v>
      </c>
      <c r="D41" s="202">
        <v>5.3709999999999996</v>
      </c>
      <c r="E41" s="202">
        <v>5.3929999999999998</v>
      </c>
      <c r="F41" s="202">
        <v>5.0469999999999997</v>
      </c>
      <c r="G41" s="202">
        <v>4.8199999999999994</v>
      </c>
      <c r="H41" s="202">
        <v>4.6500000000000004</v>
      </c>
      <c r="I41" s="202">
        <v>4.8470000000000004</v>
      </c>
      <c r="J41" s="198">
        <v>30.128</v>
      </c>
      <c r="K41" s="201">
        <v>5.0213333333333336</v>
      </c>
      <c r="L41" s="202">
        <v>58.923999999999999</v>
      </c>
      <c r="M41" s="201">
        <v>64.885999999999996</v>
      </c>
    </row>
    <row r="42" spans="1:13" s="196" customFormat="1" ht="26.25" customHeight="1">
      <c r="A42" s="322">
        <v>20</v>
      </c>
      <c r="B42" s="321" t="s">
        <v>1085</v>
      </c>
      <c r="C42" s="197"/>
      <c r="D42" s="202"/>
      <c r="E42" s="202"/>
      <c r="F42" s="202"/>
      <c r="G42" s="202"/>
      <c r="H42" s="202"/>
      <c r="I42" s="202"/>
      <c r="J42" s="198"/>
      <c r="K42" s="201"/>
      <c r="L42" s="202"/>
      <c r="M42" s="201"/>
    </row>
    <row r="43" spans="1:13" s="196" customFormat="1" ht="26.25" customHeight="1">
      <c r="A43" s="322">
        <v>21</v>
      </c>
      <c r="B43" s="321" t="s">
        <v>695</v>
      </c>
      <c r="C43" s="197">
        <v>7.492</v>
      </c>
      <c r="D43" s="202">
        <v>0.87</v>
      </c>
      <c r="E43" s="202">
        <v>0.86199999999999999</v>
      </c>
      <c r="F43" s="202">
        <v>0.84899999999999998</v>
      </c>
      <c r="G43" s="202">
        <v>0.79399999999999993</v>
      </c>
      <c r="H43" s="202">
        <v>0.76100000000000001</v>
      </c>
      <c r="I43" s="202">
        <v>0.77699999999999991</v>
      </c>
      <c r="J43" s="198">
        <v>4.9130000000000003</v>
      </c>
      <c r="K43" s="201">
        <v>0.81883333333333341</v>
      </c>
      <c r="L43" s="202">
        <v>10.167</v>
      </c>
      <c r="M43" s="201">
        <v>14.518000000000001</v>
      </c>
    </row>
    <row r="44" spans="1:13" s="196" customFormat="1" ht="26.25" customHeight="1">
      <c r="A44" s="322">
        <v>22</v>
      </c>
      <c r="B44" s="321" t="s">
        <v>229</v>
      </c>
      <c r="C44" s="197">
        <v>335.29700000000003</v>
      </c>
      <c r="D44" s="202">
        <v>37.29</v>
      </c>
      <c r="E44" s="202">
        <v>39.888999999999996</v>
      </c>
      <c r="F44" s="202">
        <v>40.655999999999999</v>
      </c>
      <c r="G44" s="202">
        <v>38.523000000000003</v>
      </c>
      <c r="H44" s="202">
        <v>36.710999999999999</v>
      </c>
      <c r="I44" s="202">
        <v>34.502000000000002</v>
      </c>
      <c r="J44" s="198">
        <v>227.57100000000003</v>
      </c>
      <c r="K44" s="201">
        <v>37.928500000000007</v>
      </c>
      <c r="L44" s="202">
        <v>456.73399999999998</v>
      </c>
      <c r="M44" s="201">
        <v>475.68</v>
      </c>
    </row>
    <row r="45" spans="1:13" s="196" customFormat="1" ht="26.25" customHeight="1">
      <c r="A45" s="322">
        <v>23</v>
      </c>
      <c r="B45" s="321" t="s">
        <v>232</v>
      </c>
      <c r="C45" s="197">
        <v>37.415999999999997</v>
      </c>
      <c r="D45" s="202">
        <v>3.99</v>
      </c>
      <c r="E45" s="202">
        <v>3.617</v>
      </c>
      <c r="F45" s="202">
        <v>1.782</v>
      </c>
      <c r="G45" s="202">
        <v>0.55200000000000005</v>
      </c>
      <c r="H45" s="202">
        <v>0.157</v>
      </c>
      <c r="I45" s="202">
        <v>0.13300000000000001</v>
      </c>
      <c r="J45" s="198">
        <v>10.230999999999998</v>
      </c>
      <c r="K45" s="201">
        <v>1.7051666666666663</v>
      </c>
      <c r="L45" s="202">
        <v>13.877000000000001</v>
      </c>
      <c r="M45" s="201">
        <v>21.439</v>
      </c>
    </row>
    <row r="46" spans="1:13" s="196" customFormat="1" ht="26.25" customHeight="1">
      <c r="A46" s="322">
        <v>24</v>
      </c>
      <c r="B46" s="321" t="s">
        <v>128</v>
      </c>
      <c r="C46" s="197"/>
      <c r="D46" s="202"/>
      <c r="E46" s="202"/>
      <c r="F46" s="202"/>
      <c r="G46" s="202"/>
      <c r="H46" s="202"/>
      <c r="I46" s="202"/>
      <c r="J46" s="198"/>
      <c r="K46" s="201"/>
      <c r="L46" s="202"/>
      <c r="M46" s="201"/>
    </row>
    <row r="47" spans="1:13" s="196" customFormat="1" ht="26.25" customHeight="1">
      <c r="A47" s="322">
        <v>25</v>
      </c>
      <c r="B47" s="321" t="s">
        <v>230</v>
      </c>
      <c r="C47" s="197"/>
      <c r="D47" s="202"/>
      <c r="E47" s="202"/>
      <c r="F47" s="202"/>
      <c r="G47" s="202"/>
      <c r="H47" s="202"/>
      <c r="I47" s="202"/>
      <c r="J47" s="198"/>
      <c r="K47" s="201"/>
      <c r="L47" s="202"/>
      <c r="M47" s="201"/>
    </row>
    <row r="48" spans="1:13" s="196" customFormat="1" ht="26.25" customHeight="1">
      <c r="A48" s="322">
        <v>26</v>
      </c>
      <c r="B48" s="321" t="s">
        <v>1084</v>
      </c>
      <c r="C48" s="197">
        <v>1.2850000000000001</v>
      </c>
      <c r="D48" s="202">
        <v>1E-3</v>
      </c>
      <c r="E48" s="202">
        <v>4.0000000000000001E-3</v>
      </c>
      <c r="F48" s="202">
        <v>7.0000000000000001E-3</v>
      </c>
      <c r="G48" s="202">
        <v>1E-3</v>
      </c>
      <c r="H48" s="202">
        <v>2E-3</v>
      </c>
      <c r="I48" s="202">
        <v>1E-3</v>
      </c>
      <c r="J48" s="198">
        <v>1.6E-2</v>
      </c>
      <c r="K48" s="201">
        <v>2.6666666666666666E-3</v>
      </c>
      <c r="L48" s="202">
        <v>2.1999999999999999E-2</v>
      </c>
      <c r="M48" s="201">
        <v>1.2999999999999999E-2</v>
      </c>
    </row>
    <row r="49" spans="1:13" s="196" customFormat="1" ht="26.25" customHeight="1">
      <c r="A49" s="322">
        <v>27</v>
      </c>
      <c r="B49" s="321" t="s">
        <v>129</v>
      </c>
      <c r="C49" s="197"/>
      <c r="D49" s="202"/>
      <c r="E49" s="202"/>
      <c r="F49" s="202"/>
      <c r="G49" s="202"/>
      <c r="H49" s="202"/>
      <c r="I49" s="202"/>
      <c r="J49" s="198"/>
      <c r="K49" s="201"/>
      <c r="L49" s="202"/>
      <c r="M49" s="201"/>
    </row>
    <row r="50" spans="1:13" s="196" customFormat="1" ht="26.25" customHeight="1">
      <c r="A50" s="322"/>
      <c r="B50" s="330" t="s">
        <v>1083</v>
      </c>
      <c r="C50" s="198">
        <v>503.2650000000001</v>
      </c>
      <c r="D50" s="198">
        <v>54.692999999999998</v>
      </c>
      <c r="E50" s="198">
        <v>58.647999999999989</v>
      </c>
      <c r="F50" s="198">
        <v>56.719000000000001</v>
      </c>
      <c r="G50" s="198">
        <v>52.620000000000005</v>
      </c>
      <c r="H50" s="198">
        <v>49.588999999999999</v>
      </c>
      <c r="I50" s="198">
        <v>47.637</v>
      </c>
      <c r="J50" s="198">
        <v>319.90600000000006</v>
      </c>
      <c r="K50" s="197">
        <v>53.317666666666675</v>
      </c>
      <c r="L50" s="198">
        <v>632.80999999999995</v>
      </c>
      <c r="M50" s="198">
        <v>685.58400000000006</v>
      </c>
    </row>
    <row r="51" spans="1:13" s="196" customFormat="1" ht="26.25" customHeight="1">
      <c r="A51" s="321"/>
      <c r="B51" s="319" t="s">
        <v>130</v>
      </c>
      <c r="C51" s="197"/>
      <c r="D51" s="202"/>
      <c r="E51" s="202"/>
      <c r="F51" s="202"/>
      <c r="G51" s="202"/>
      <c r="H51" s="202"/>
      <c r="I51" s="202"/>
      <c r="J51" s="198"/>
      <c r="K51" s="201"/>
      <c r="L51" s="202"/>
      <c r="M51" s="201"/>
    </row>
    <row r="52" spans="1:13" s="196" customFormat="1" ht="26.25" customHeight="1">
      <c r="A52" s="322">
        <v>28</v>
      </c>
      <c r="B52" s="321" t="s">
        <v>491</v>
      </c>
      <c r="C52" s="197">
        <v>45.466999999999999</v>
      </c>
      <c r="D52" s="202">
        <v>8.1059999999999999</v>
      </c>
      <c r="E52" s="202">
        <v>8.0350000000000001</v>
      </c>
      <c r="F52" s="202">
        <v>7.133</v>
      </c>
      <c r="G52" s="202">
        <v>6.9610000000000003</v>
      </c>
      <c r="H52" s="202">
        <v>8.3309999999999995</v>
      </c>
      <c r="I52" s="202">
        <v>7.3259999999999996</v>
      </c>
      <c r="J52" s="198">
        <v>45.892000000000003</v>
      </c>
      <c r="K52" s="201">
        <v>7.6486666666666672</v>
      </c>
      <c r="L52" s="202">
        <v>87.468999999999994</v>
      </c>
      <c r="M52" s="201">
        <v>73</v>
      </c>
    </row>
    <row r="53" spans="1:13" s="196" customFormat="1" ht="26.25" customHeight="1">
      <c r="A53" s="322">
        <v>29</v>
      </c>
      <c r="B53" s="321" t="s">
        <v>229</v>
      </c>
      <c r="C53" s="197">
        <v>1116.191</v>
      </c>
      <c r="D53" s="202">
        <v>99.406000000000006</v>
      </c>
      <c r="E53" s="202">
        <v>102.40899999999999</v>
      </c>
      <c r="F53" s="202">
        <v>128.589</v>
      </c>
      <c r="G53" s="202">
        <v>130.339</v>
      </c>
      <c r="H53" s="202">
        <v>124.10100000000001</v>
      </c>
      <c r="I53" s="202">
        <v>129.65600000000001</v>
      </c>
      <c r="J53" s="198">
        <v>714.5</v>
      </c>
      <c r="K53" s="201">
        <v>119.08333333333333</v>
      </c>
      <c r="L53" s="202">
        <v>1561.894</v>
      </c>
      <c r="M53" s="201">
        <v>1917.3720000000001</v>
      </c>
    </row>
    <row r="54" spans="1:13" s="196" customFormat="1" ht="26.25" customHeight="1">
      <c r="A54" s="322">
        <v>30</v>
      </c>
      <c r="B54" s="321" t="s">
        <v>230</v>
      </c>
      <c r="C54" s="197">
        <v>421.697</v>
      </c>
      <c r="D54" s="202">
        <v>39.866</v>
      </c>
      <c r="E54" s="202">
        <v>40.162999999999997</v>
      </c>
      <c r="F54" s="202">
        <v>35.619</v>
      </c>
      <c r="G54" s="202">
        <v>39.942999999999998</v>
      </c>
      <c r="H54" s="202">
        <v>42.177</v>
      </c>
      <c r="I54" s="202">
        <v>39.186000000000007</v>
      </c>
      <c r="J54" s="198">
        <v>236.95400000000001</v>
      </c>
      <c r="K54" s="201">
        <v>39.492333333333335</v>
      </c>
      <c r="L54" s="202">
        <v>474.32299999999998</v>
      </c>
      <c r="M54" s="201">
        <v>495.339</v>
      </c>
    </row>
    <row r="55" spans="1:13" s="196" customFormat="1" ht="26.25" customHeight="1">
      <c r="A55" s="322">
        <v>31</v>
      </c>
      <c r="B55" s="321" t="s">
        <v>231</v>
      </c>
      <c r="C55" s="197">
        <v>29.500999999999998</v>
      </c>
      <c r="D55" s="202">
        <v>2.121</v>
      </c>
      <c r="E55" s="202">
        <v>2.569</v>
      </c>
      <c r="F55" s="202">
        <v>2.5179999999999998</v>
      </c>
      <c r="G55" s="202">
        <v>1.363</v>
      </c>
      <c r="H55" s="202">
        <v>17.445</v>
      </c>
      <c r="I55" s="202">
        <v>17.331</v>
      </c>
      <c r="J55" s="198">
        <v>43.346999999999994</v>
      </c>
      <c r="K55" s="201">
        <v>7.224499999999999</v>
      </c>
      <c r="L55" s="202">
        <v>150.00800000000001</v>
      </c>
      <c r="M55" s="201">
        <v>210.85499999999999</v>
      </c>
    </row>
    <row r="56" spans="1:13" s="196" customFormat="1" ht="26.25" customHeight="1">
      <c r="A56" s="322">
        <v>32</v>
      </c>
      <c r="B56" s="321" t="s">
        <v>232</v>
      </c>
      <c r="C56" s="197">
        <v>62.747</v>
      </c>
      <c r="D56" s="202">
        <v>13.775</v>
      </c>
      <c r="E56" s="202">
        <v>13.913</v>
      </c>
      <c r="F56" s="202">
        <v>20.786999999999999</v>
      </c>
      <c r="G56" s="202">
        <v>5.7040000000000006</v>
      </c>
      <c r="H56" s="202">
        <v>19.506</v>
      </c>
      <c r="I56" s="202">
        <v>21.192</v>
      </c>
      <c r="J56" s="198">
        <v>94.87700000000001</v>
      </c>
      <c r="K56" s="201">
        <v>15.812833333333336</v>
      </c>
      <c r="L56" s="202">
        <v>222.55699999999999</v>
      </c>
      <c r="M56" s="201">
        <v>256.49099999999999</v>
      </c>
    </row>
    <row r="57" spans="1:13" s="196" customFormat="1" ht="26.25" customHeight="1">
      <c r="A57" s="322">
        <v>33</v>
      </c>
      <c r="B57" s="321" t="s">
        <v>128</v>
      </c>
      <c r="C57" s="197"/>
      <c r="D57" s="202"/>
      <c r="E57" s="202"/>
      <c r="F57" s="202"/>
      <c r="G57" s="202"/>
      <c r="H57" s="202"/>
      <c r="I57" s="202"/>
      <c r="J57" s="198"/>
      <c r="K57" s="201"/>
      <c r="L57" s="202"/>
      <c r="M57" s="201"/>
    </row>
    <row r="58" spans="1:13" s="196" customFormat="1" ht="26.25" customHeight="1">
      <c r="A58" s="322">
        <v>34</v>
      </c>
      <c r="B58" s="321" t="s">
        <v>131</v>
      </c>
      <c r="C58" s="197">
        <v>0.42199999999999999</v>
      </c>
      <c r="D58" s="202">
        <v>0.03</v>
      </c>
      <c r="E58" s="202">
        <v>3.2000000000000001E-2</v>
      </c>
      <c r="F58" s="202">
        <v>0.26800000000000002</v>
      </c>
      <c r="G58" s="202">
        <v>0.23300000000000001</v>
      </c>
      <c r="H58" s="202">
        <v>0.14399999999999999</v>
      </c>
      <c r="I58" s="202">
        <v>1.7999999999999999E-2</v>
      </c>
      <c r="J58" s="198">
        <v>0.72500000000000009</v>
      </c>
      <c r="K58" s="201">
        <v>0.12083333333333335</v>
      </c>
      <c r="L58" s="202">
        <v>0.97</v>
      </c>
      <c r="M58" s="201">
        <v>0.24299999999999999</v>
      </c>
    </row>
    <row r="59" spans="1:13" s="196" customFormat="1" ht="26.25" customHeight="1">
      <c r="A59" s="322">
        <v>35</v>
      </c>
      <c r="B59" s="321" t="s">
        <v>129</v>
      </c>
      <c r="C59" s="197"/>
      <c r="D59" s="202"/>
      <c r="E59" s="202"/>
      <c r="F59" s="202"/>
      <c r="G59" s="202"/>
      <c r="H59" s="202"/>
      <c r="I59" s="202"/>
      <c r="J59" s="198"/>
      <c r="K59" s="201"/>
      <c r="L59" s="202"/>
      <c r="M59" s="201"/>
    </row>
    <row r="60" spans="1:13" s="196" customFormat="1" ht="26.25" customHeight="1">
      <c r="A60" s="322"/>
      <c r="B60" s="330" t="s">
        <v>1083</v>
      </c>
      <c r="C60" s="198">
        <v>1676.0250000000001</v>
      </c>
      <c r="D60" s="198">
        <v>163.304</v>
      </c>
      <c r="E60" s="198">
        <v>167.12099999999998</v>
      </c>
      <c r="F60" s="198">
        <v>194.91400000000002</v>
      </c>
      <c r="G60" s="198">
        <v>184.54300000000001</v>
      </c>
      <c r="H60" s="198">
        <v>211.70400000000001</v>
      </c>
      <c r="I60" s="198">
        <v>214.709</v>
      </c>
      <c r="J60" s="198">
        <v>1136.2949999999998</v>
      </c>
      <c r="K60" s="197">
        <v>189.38249999999996</v>
      </c>
      <c r="L60" s="198">
        <v>2497.2209999999995</v>
      </c>
      <c r="M60" s="198">
        <v>2953.3</v>
      </c>
    </row>
    <row r="61" spans="1:13" s="196" customFormat="1" ht="26.25" customHeight="1">
      <c r="A61" s="322"/>
      <c r="B61" s="330"/>
      <c r="C61" s="202"/>
      <c r="D61" s="202"/>
      <c r="E61" s="202"/>
      <c r="F61" s="202"/>
      <c r="G61" s="202"/>
      <c r="H61" s="202"/>
      <c r="I61" s="202"/>
      <c r="J61" s="198"/>
      <c r="K61" s="201"/>
      <c r="L61" s="198"/>
      <c r="M61" s="198"/>
    </row>
    <row r="62" spans="1:13" s="196" customFormat="1" ht="26.25" customHeight="1">
      <c r="A62" s="322"/>
      <c r="B62" s="319" t="s">
        <v>133</v>
      </c>
      <c r="C62" s="198">
        <v>4346.9979999999996</v>
      </c>
      <c r="D62" s="198">
        <v>427.01599999999996</v>
      </c>
      <c r="E62" s="198">
        <v>425.93499999999995</v>
      </c>
      <c r="F62" s="198">
        <v>489.56500000000005</v>
      </c>
      <c r="G62" s="198">
        <v>428.31100000000004</v>
      </c>
      <c r="H62" s="198">
        <v>485.38500000000005</v>
      </c>
      <c r="I62" s="198">
        <v>469.07400000000001</v>
      </c>
      <c r="J62" s="198">
        <v>2725.2860000000001</v>
      </c>
      <c r="K62" s="197">
        <v>454.21433333333334</v>
      </c>
      <c r="L62" s="198">
        <v>5472.473</v>
      </c>
      <c r="M62" s="198">
        <v>6246.643</v>
      </c>
    </row>
    <row r="63" spans="1:13">
      <c r="C63" s="382"/>
      <c r="D63" s="382"/>
      <c r="E63" s="382"/>
      <c r="F63" s="382"/>
      <c r="G63" s="382"/>
      <c r="H63" s="382"/>
      <c r="I63" s="382"/>
      <c r="J63" s="382"/>
      <c r="K63" s="382"/>
      <c r="L63" s="382"/>
      <c r="M63" s="382"/>
    </row>
    <row r="64" spans="1:13" ht="18">
      <c r="B64" s="349" t="s">
        <v>1145</v>
      </c>
      <c r="C64" s="382"/>
      <c r="D64" s="382"/>
      <c r="E64" s="382"/>
      <c r="F64" s="382"/>
      <c r="G64" s="382"/>
      <c r="H64" s="382"/>
      <c r="I64" s="382"/>
      <c r="J64" s="382"/>
      <c r="K64" s="382"/>
      <c r="L64" s="382"/>
      <c r="M64" s="382"/>
    </row>
    <row r="65" spans="2:13">
      <c r="C65" s="382"/>
      <c r="D65" s="382"/>
      <c r="E65" s="382"/>
      <c r="F65" s="382"/>
      <c r="G65" s="382"/>
      <c r="H65" s="382"/>
      <c r="I65" s="382"/>
      <c r="J65" s="382"/>
      <c r="K65" s="382"/>
      <c r="L65" s="382"/>
      <c r="M65" s="382"/>
    </row>
    <row r="66" spans="2:13" s="392" customFormat="1" ht="25.5" customHeight="1">
      <c r="B66" s="1578"/>
      <c r="C66" s="1580" t="s">
        <v>1144</v>
      </c>
      <c r="D66" s="1580" t="s">
        <v>1143</v>
      </c>
      <c r="E66" s="1581" t="s">
        <v>894</v>
      </c>
      <c r="F66" s="1581"/>
      <c r="G66" s="1581"/>
      <c r="H66" s="1581"/>
      <c r="I66" s="1581"/>
      <c r="J66" s="1581"/>
      <c r="K66" s="1581"/>
      <c r="L66" s="1581"/>
      <c r="M66" s="1582" t="s">
        <v>1142</v>
      </c>
    </row>
    <row r="67" spans="2:13" s="200" customFormat="1" ht="49.5" customHeight="1">
      <c r="B67" s="1578"/>
      <c r="C67" s="1580"/>
      <c r="D67" s="1580"/>
      <c r="E67" s="307" t="s">
        <v>1141</v>
      </c>
      <c r="F67" s="307" t="s">
        <v>382</v>
      </c>
      <c r="G67" s="307" t="s">
        <v>1140</v>
      </c>
      <c r="H67" s="307" t="s">
        <v>1139</v>
      </c>
      <c r="I67" s="307" t="s">
        <v>1138</v>
      </c>
      <c r="J67" s="307" t="s">
        <v>1137</v>
      </c>
      <c r="K67" s="307" t="s">
        <v>1136</v>
      </c>
      <c r="L67" s="307" t="s">
        <v>1135</v>
      </c>
      <c r="M67" s="1582"/>
    </row>
    <row r="68" spans="2:13" s="196" customFormat="1" ht="33" customHeight="1">
      <c r="B68" s="199" t="s">
        <v>1134</v>
      </c>
      <c r="C68" s="197">
        <v>845.41633333333323</v>
      </c>
      <c r="D68" s="198">
        <v>937.94299999999998</v>
      </c>
      <c r="E68" s="198">
        <v>979.82600000000002</v>
      </c>
      <c r="F68" s="198">
        <v>1051.347</v>
      </c>
      <c r="G68" s="198">
        <v>1154.6500000000001</v>
      </c>
      <c r="H68" s="198">
        <v>989.96500000000003</v>
      </c>
      <c r="I68" s="198">
        <v>1055.0999999999999</v>
      </c>
      <c r="J68" s="198">
        <v>1105.519</v>
      </c>
      <c r="K68" s="197">
        <v>1056.0678333333335</v>
      </c>
      <c r="L68" s="642">
        <v>1350</v>
      </c>
      <c r="M68" s="643">
        <v>1500</v>
      </c>
    </row>
  </sheetData>
  <mergeCells count="11">
    <mergeCell ref="B66:B67"/>
    <mergeCell ref="C66:C67"/>
    <mergeCell ref="D66:D67"/>
    <mergeCell ref="E66:L66"/>
    <mergeCell ref="M66:M67"/>
    <mergeCell ref="A2:M2"/>
    <mergeCell ref="A4:A5"/>
    <mergeCell ref="B4:B5"/>
    <mergeCell ref="C4:C5"/>
    <mergeCell ref="D4:L4"/>
    <mergeCell ref="M4:M5"/>
  </mergeCells>
  <pageMargins left="0.47244094488188981" right="0.23622047244094491" top="0.47244094488188981" bottom="0.27559055118110237" header="0.31496062992125984" footer="0.19685039370078741"/>
  <pageSetup paperSize="9" scale="6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N43"/>
  <sheetViews>
    <sheetView view="pageBreakPreview" zoomScale="80" zoomScaleNormal="75" zoomScaleSheetLayoutView="80" workbookViewId="0">
      <selection activeCell="H14" sqref="H14"/>
    </sheetView>
  </sheetViews>
  <sheetFormatPr defaultColWidth="14.7109375" defaultRowHeight="15"/>
  <cols>
    <col min="1" max="1" width="27.5703125" style="395" customWidth="1"/>
    <col min="2" max="2" width="18.140625" style="395" customWidth="1"/>
    <col min="3" max="3" width="15.85546875" style="395" customWidth="1"/>
    <col min="4" max="4" width="16.28515625" style="395" customWidth="1"/>
    <col min="5" max="6" width="13.28515625" style="395" customWidth="1"/>
    <col min="7" max="7" width="16.28515625" style="395" customWidth="1"/>
    <col min="8" max="8" width="13.85546875" style="395" customWidth="1"/>
    <col min="9" max="9" width="11.140625" style="395" customWidth="1"/>
    <col min="10" max="11" width="11.7109375" style="395" customWidth="1"/>
    <col min="12" max="16384" width="14.7109375" style="395"/>
  </cols>
  <sheetData>
    <row r="1" spans="1:14" ht="18">
      <c r="A1" s="393" t="s">
        <v>1947</v>
      </c>
      <c r="B1" s="394"/>
      <c r="C1" s="394"/>
      <c r="D1" s="394"/>
      <c r="E1" s="394"/>
      <c r="F1" s="394"/>
      <c r="I1" s="396" t="s">
        <v>139</v>
      </c>
      <c r="J1" s="397" t="s">
        <v>1159</v>
      </c>
    </row>
    <row r="2" spans="1:14" ht="18">
      <c r="A2" s="394"/>
      <c r="B2" s="398"/>
      <c r="C2" s="398"/>
      <c r="D2" s="398"/>
      <c r="E2" s="394"/>
      <c r="F2" s="394"/>
      <c r="K2" s="399"/>
    </row>
    <row r="3" spans="1:14" ht="18">
      <c r="A3" s="1585" t="s">
        <v>1158</v>
      </c>
      <c r="B3" s="1585"/>
      <c r="C3" s="1585"/>
      <c r="D3" s="1585"/>
      <c r="E3" s="1585"/>
      <c r="F3" s="1585"/>
      <c r="G3" s="1585"/>
      <c r="H3" s="1585"/>
      <c r="I3" s="1585"/>
      <c r="J3" s="1585"/>
      <c r="K3" s="1585"/>
    </row>
    <row r="4" spans="1:14" ht="18">
      <c r="A4" s="393"/>
      <c r="B4" s="394"/>
      <c r="E4" s="400"/>
      <c r="F4" s="400"/>
      <c r="G4" s="401"/>
      <c r="J4" s="399"/>
      <c r="K4" s="399"/>
    </row>
    <row r="5" spans="1:14" ht="18">
      <c r="A5" s="402" t="s">
        <v>1157</v>
      </c>
      <c r="B5" s="393"/>
      <c r="C5" s="394"/>
      <c r="D5" s="394"/>
      <c r="E5" s="394"/>
      <c r="F5" s="394"/>
      <c r="J5" s="399"/>
      <c r="K5" s="399"/>
    </row>
    <row r="6" spans="1:14" s="397" customFormat="1" ht="18">
      <c r="A6" s="403"/>
      <c r="B6" s="1584" t="s">
        <v>1107</v>
      </c>
      <c r="C6" s="1584"/>
      <c r="D6" s="1584"/>
      <c r="E6" s="1584"/>
      <c r="F6" s="1584"/>
      <c r="G6" s="1583" t="s">
        <v>1156</v>
      </c>
      <c r="H6" s="1583"/>
      <c r="I6" s="1583"/>
      <c r="J6" s="1583"/>
      <c r="K6" s="1583"/>
      <c r="L6" s="404"/>
    </row>
    <row r="7" spans="1:14" ht="69.75" customHeight="1">
      <c r="A7" s="405"/>
      <c r="B7" s="406" t="s">
        <v>1125</v>
      </c>
      <c r="C7" s="406" t="s">
        <v>1124</v>
      </c>
      <c r="D7" s="406" t="s">
        <v>1119</v>
      </c>
      <c r="E7" s="406" t="s">
        <v>1598</v>
      </c>
      <c r="F7" s="406" t="s">
        <v>1599</v>
      </c>
      <c r="G7" s="406" t="s">
        <v>1125</v>
      </c>
      <c r="H7" s="406" t="s">
        <v>1124</v>
      </c>
      <c r="I7" s="406" t="s">
        <v>1119</v>
      </c>
      <c r="J7" s="406" t="s">
        <v>1598</v>
      </c>
      <c r="K7" s="406" t="s">
        <v>1599</v>
      </c>
      <c r="L7" s="399"/>
    </row>
    <row r="8" spans="1:14" ht="18">
      <c r="A8" s="407" t="s">
        <v>1155</v>
      </c>
      <c r="B8" s="408"/>
      <c r="C8" s="408"/>
      <c r="D8" s="408"/>
      <c r="E8" s="407"/>
      <c r="F8" s="407"/>
      <c r="G8" s="408"/>
      <c r="H8" s="408"/>
      <c r="I8" s="408"/>
      <c r="J8" s="407"/>
      <c r="K8" s="409"/>
      <c r="L8" s="399"/>
    </row>
    <row r="9" spans="1:14" ht="18">
      <c r="A9" s="410">
        <v>1</v>
      </c>
      <c r="B9" s="408">
        <v>546</v>
      </c>
      <c r="C9" s="942">
        <v>445</v>
      </c>
      <c r="D9" s="943">
        <v>0.54200000000000004</v>
      </c>
      <c r="E9" s="944">
        <v>10.8</v>
      </c>
      <c r="F9" s="944">
        <v>4.5599999999999996</v>
      </c>
      <c r="G9" s="408">
        <v>529</v>
      </c>
      <c r="H9" s="942">
        <v>423</v>
      </c>
      <c r="I9" s="408">
        <v>0.21199999999999999</v>
      </c>
      <c r="J9" s="944">
        <v>4.3449999999999998</v>
      </c>
      <c r="K9" s="409">
        <v>1.87</v>
      </c>
      <c r="L9" s="411"/>
      <c r="N9" s="412"/>
    </row>
    <row r="10" spans="1:14" ht="18">
      <c r="A10" s="410">
        <v>2</v>
      </c>
      <c r="B10" s="408">
        <v>3283</v>
      </c>
      <c r="C10" s="942">
        <v>5112</v>
      </c>
      <c r="D10" s="943">
        <v>6.01</v>
      </c>
      <c r="E10" s="944">
        <v>116.69</v>
      </c>
      <c r="F10" s="944">
        <v>55.93</v>
      </c>
      <c r="G10" s="408">
        <v>3067</v>
      </c>
      <c r="H10" s="942">
        <v>4605</v>
      </c>
      <c r="I10" s="408">
        <v>1.976</v>
      </c>
      <c r="J10" s="944">
        <v>39.457999999999998</v>
      </c>
      <c r="K10" s="409">
        <v>17.48</v>
      </c>
      <c r="L10" s="411"/>
      <c r="N10" s="412"/>
    </row>
    <row r="11" spans="1:14" ht="18">
      <c r="A11" s="410">
        <v>3</v>
      </c>
      <c r="B11" s="408">
        <v>9159</v>
      </c>
      <c r="C11" s="942">
        <v>24170</v>
      </c>
      <c r="D11" s="943">
        <v>24.45</v>
      </c>
      <c r="E11" s="944">
        <v>407.94</v>
      </c>
      <c r="F11" s="944">
        <v>200.59</v>
      </c>
      <c r="G11" s="408">
        <v>7602</v>
      </c>
      <c r="H11" s="942">
        <v>19061</v>
      </c>
      <c r="I11" s="408">
        <v>6.64</v>
      </c>
      <c r="J11" s="944">
        <v>113.94</v>
      </c>
      <c r="K11" s="409">
        <v>48.9</v>
      </c>
      <c r="L11" s="411"/>
      <c r="N11" s="412"/>
    </row>
    <row r="12" spans="1:14" ht="18">
      <c r="A12" s="410">
        <v>4</v>
      </c>
      <c r="B12" s="408">
        <v>6685</v>
      </c>
      <c r="C12" s="942">
        <v>26458</v>
      </c>
      <c r="D12" s="943">
        <v>27.454000000000001</v>
      </c>
      <c r="E12" s="944">
        <v>457.8</v>
      </c>
      <c r="F12" s="944">
        <v>233.53</v>
      </c>
      <c r="G12" s="408">
        <v>5159</v>
      </c>
      <c r="H12" s="942">
        <v>20123</v>
      </c>
      <c r="I12" s="408">
        <v>9.2490000000000006</v>
      </c>
      <c r="J12" s="944">
        <v>158.62</v>
      </c>
      <c r="K12" s="409">
        <v>75.12</v>
      </c>
      <c r="L12" s="411"/>
      <c r="N12" s="412"/>
    </row>
    <row r="13" spans="1:14" ht="18">
      <c r="A13" s="410">
        <v>5</v>
      </c>
      <c r="B13" s="408">
        <v>1696</v>
      </c>
      <c r="C13" s="942">
        <v>7971</v>
      </c>
      <c r="D13" s="943">
        <v>12.505000000000001</v>
      </c>
      <c r="E13" s="944">
        <v>254.53</v>
      </c>
      <c r="F13" s="944">
        <v>136.49</v>
      </c>
      <c r="G13" s="408">
        <v>3897</v>
      </c>
      <c r="H13" s="942">
        <v>17315</v>
      </c>
      <c r="I13" s="408">
        <v>6.6580000000000004</v>
      </c>
      <c r="J13" s="944">
        <v>139.37700000000001</v>
      </c>
      <c r="K13" s="409">
        <v>68.39</v>
      </c>
      <c r="L13" s="411"/>
      <c r="N13" s="412"/>
    </row>
    <row r="14" spans="1:14" ht="18">
      <c r="A14" s="410">
        <v>6</v>
      </c>
      <c r="B14" s="408">
        <v>2022</v>
      </c>
      <c r="C14" s="942">
        <v>12065</v>
      </c>
      <c r="D14" s="943">
        <v>11.561999999999999</v>
      </c>
      <c r="E14" s="944">
        <v>254.08</v>
      </c>
      <c r="F14" s="944">
        <v>138.69999999999999</v>
      </c>
      <c r="G14" s="408">
        <v>2114</v>
      </c>
      <c r="H14" s="942">
        <v>11765</v>
      </c>
      <c r="I14" s="408">
        <v>4.6859999999999999</v>
      </c>
      <c r="J14" s="944">
        <v>105.90900000000001</v>
      </c>
      <c r="K14" s="409">
        <v>54.64</v>
      </c>
      <c r="L14" s="411"/>
      <c r="N14" s="412"/>
    </row>
    <row r="15" spans="1:14" ht="18">
      <c r="A15" s="410">
        <v>7</v>
      </c>
      <c r="B15" s="408">
        <v>25</v>
      </c>
      <c r="C15" s="942">
        <v>172</v>
      </c>
      <c r="D15" s="943">
        <v>0.24299999999999999</v>
      </c>
      <c r="E15" s="944">
        <v>6.17</v>
      </c>
      <c r="F15" s="944">
        <v>3.79</v>
      </c>
      <c r="G15" s="408">
        <v>60</v>
      </c>
      <c r="H15" s="942">
        <v>414</v>
      </c>
      <c r="I15" s="408">
        <v>0.13900000000000001</v>
      </c>
      <c r="J15" s="944">
        <v>3.63</v>
      </c>
      <c r="K15" s="409">
        <v>2.17</v>
      </c>
      <c r="L15" s="411"/>
      <c r="N15" s="412"/>
    </row>
    <row r="16" spans="1:14" ht="18">
      <c r="A16" s="407" t="s">
        <v>1154</v>
      </c>
      <c r="B16" s="408">
        <v>4391</v>
      </c>
      <c r="C16" s="942">
        <v>48995</v>
      </c>
      <c r="D16" s="943">
        <v>69.992999999999995</v>
      </c>
      <c r="E16" s="944">
        <v>1400.56</v>
      </c>
      <c r="F16" s="944">
        <v>941.56</v>
      </c>
      <c r="G16" s="408">
        <v>5759</v>
      </c>
      <c r="H16" s="942">
        <v>58961</v>
      </c>
      <c r="I16" s="408">
        <v>53.094999999999999</v>
      </c>
      <c r="J16" s="944">
        <v>1092.681</v>
      </c>
      <c r="K16" s="409">
        <v>694.05</v>
      </c>
      <c r="L16" s="411"/>
      <c r="N16" s="412"/>
    </row>
    <row r="17" spans="1:13" ht="18">
      <c r="A17" s="732" t="s">
        <v>1153</v>
      </c>
      <c r="B17" s="413">
        <v>27807</v>
      </c>
      <c r="C17" s="675">
        <v>125388</v>
      </c>
      <c r="D17" s="413">
        <v>152.75899999999999</v>
      </c>
      <c r="E17" s="413">
        <v>2908.5699999999997</v>
      </c>
      <c r="F17" s="413">
        <v>1715.1499999999999</v>
      </c>
      <c r="G17" s="413">
        <v>28187</v>
      </c>
      <c r="H17" s="675">
        <v>132667</v>
      </c>
      <c r="I17" s="413">
        <v>82.655000000000001</v>
      </c>
      <c r="J17" s="413">
        <v>1657.96</v>
      </c>
      <c r="K17" s="413">
        <v>962.61999999999989</v>
      </c>
      <c r="L17" s="411"/>
    </row>
    <row r="18" spans="1:13" ht="18">
      <c r="A18" s="414"/>
      <c r="B18" s="414"/>
      <c r="C18" s="414"/>
      <c r="D18" s="414"/>
      <c r="E18" s="414"/>
      <c r="F18" s="414"/>
      <c r="G18" s="414"/>
      <c r="H18" s="414"/>
      <c r="I18" s="414"/>
      <c r="J18" s="414"/>
      <c r="K18" s="399"/>
      <c r="L18" s="399"/>
    </row>
    <row r="19" spans="1:13" ht="18">
      <c r="A19" s="349" t="s">
        <v>2186</v>
      </c>
      <c r="B19" s="345"/>
      <c r="C19" s="345"/>
      <c r="D19" s="343"/>
      <c r="E19" s="343"/>
      <c r="F19" s="343"/>
      <c r="G19" s="348" t="s">
        <v>2187</v>
      </c>
      <c r="H19" s="343"/>
      <c r="I19" s="343"/>
      <c r="J19" s="343"/>
      <c r="K19" s="343"/>
      <c r="L19" s="399"/>
    </row>
    <row r="20" spans="1:13" ht="92.25" customHeight="1">
      <c r="A20" s="372"/>
      <c r="B20" s="729" t="s">
        <v>629</v>
      </c>
      <c r="C20" s="729" t="s">
        <v>158</v>
      </c>
      <c r="D20" s="729" t="s">
        <v>1112</v>
      </c>
      <c r="E20" s="415"/>
      <c r="F20" s="399"/>
      <c r="G20" s="729" t="s">
        <v>629</v>
      </c>
      <c r="H20" s="729" t="s">
        <v>158</v>
      </c>
      <c r="I20" s="729" t="s">
        <v>1112</v>
      </c>
      <c r="J20" s="414"/>
      <c r="K20" s="399"/>
      <c r="L20" s="399"/>
    </row>
    <row r="21" spans="1:13" ht="18">
      <c r="A21" s="407" t="s">
        <v>1155</v>
      </c>
      <c r="B21" s="408"/>
      <c r="C21" s="408"/>
      <c r="D21" s="408"/>
      <c r="E21" s="416"/>
      <c r="F21" s="416"/>
      <c r="G21" s="408"/>
      <c r="H21" s="408"/>
      <c r="I21" s="408"/>
      <c r="J21" s="416"/>
      <c r="K21" s="399"/>
      <c r="L21" s="399"/>
    </row>
    <row r="22" spans="1:13" ht="18">
      <c r="A22" s="410">
        <v>1</v>
      </c>
      <c r="B22" s="408">
        <v>147</v>
      </c>
      <c r="C22" s="408">
        <v>260</v>
      </c>
      <c r="D22" s="408">
        <v>139</v>
      </c>
      <c r="E22" s="414"/>
      <c r="F22" s="414"/>
      <c r="G22" s="408">
        <v>311</v>
      </c>
      <c r="H22" s="408">
        <v>124</v>
      </c>
      <c r="I22" s="408">
        <v>94</v>
      </c>
      <c r="J22" s="414"/>
      <c r="K22" s="399"/>
      <c r="L22" s="399"/>
      <c r="M22" s="647"/>
    </row>
    <row r="23" spans="1:13" ht="18">
      <c r="A23" s="410">
        <v>2</v>
      </c>
      <c r="B23" s="408">
        <v>1523</v>
      </c>
      <c r="C23" s="408">
        <v>1073</v>
      </c>
      <c r="D23" s="408">
        <v>687</v>
      </c>
      <c r="E23" s="414"/>
      <c r="F23" s="414"/>
      <c r="G23" s="408">
        <v>1721</v>
      </c>
      <c r="H23" s="408">
        <v>803</v>
      </c>
      <c r="I23" s="408">
        <v>543</v>
      </c>
      <c r="J23" s="414"/>
      <c r="K23" s="399"/>
      <c r="L23" s="399"/>
      <c r="M23" s="647"/>
    </row>
    <row r="24" spans="1:13" ht="18">
      <c r="A24" s="410">
        <v>3</v>
      </c>
      <c r="B24" s="408">
        <v>7690</v>
      </c>
      <c r="C24" s="408">
        <v>546</v>
      </c>
      <c r="D24" s="408">
        <v>923</v>
      </c>
      <c r="E24" s="414"/>
      <c r="F24" s="414"/>
      <c r="G24" s="408">
        <v>6378</v>
      </c>
      <c r="H24" s="408">
        <v>358</v>
      </c>
      <c r="I24" s="408">
        <v>866</v>
      </c>
      <c r="J24" s="414"/>
      <c r="K24" s="399"/>
      <c r="L24" s="399"/>
      <c r="M24" s="647"/>
    </row>
    <row r="25" spans="1:13" ht="18">
      <c r="A25" s="410">
        <v>4</v>
      </c>
      <c r="B25" s="408">
        <v>3626</v>
      </c>
      <c r="C25" s="408">
        <v>1502</v>
      </c>
      <c r="D25" s="408">
        <v>1557</v>
      </c>
      <c r="E25" s="414"/>
      <c r="F25" s="414"/>
      <c r="G25" s="408">
        <v>3098</v>
      </c>
      <c r="H25" s="408">
        <v>946</v>
      </c>
      <c r="I25" s="408">
        <v>1115</v>
      </c>
      <c r="J25" s="414"/>
      <c r="K25" s="399"/>
      <c r="L25" s="399"/>
      <c r="M25" s="647"/>
    </row>
    <row r="26" spans="1:13" ht="18">
      <c r="A26" s="410">
        <v>5</v>
      </c>
      <c r="B26" s="408">
        <v>1030</v>
      </c>
      <c r="C26" s="408">
        <v>311</v>
      </c>
      <c r="D26" s="408">
        <v>355</v>
      </c>
      <c r="E26" s="414"/>
      <c r="F26" s="414"/>
      <c r="G26" s="408">
        <v>3321</v>
      </c>
      <c r="H26" s="408">
        <v>234</v>
      </c>
      <c r="I26" s="408">
        <v>342</v>
      </c>
      <c r="J26" s="414"/>
      <c r="K26" s="399"/>
      <c r="L26" s="399"/>
      <c r="M26" s="647"/>
    </row>
    <row r="27" spans="1:13" ht="18">
      <c r="A27" s="410">
        <v>6</v>
      </c>
      <c r="B27" s="408">
        <v>1031</v>
      </c>
      <c r="C27" s="408">
        <v>636</v>
      </c>
      <c r="D27" s="408">
        <v>355</v>
      </c>
      <c r="E27" s="414"/>
      <c r="F27" s="414"/>
      <c r="G27" s="408">
        <v>1283</v>
      </c>
      <c r="H27" s="408">
        <v>519</v>
      </c>
      <c r="I27" s="408">
        <v>312</v>
      </c>
      <c r="J27" s="414"/>
      <c r="K27" s="399"/>
      <c r="L27" s="399"/>
      <c r="M27" s="647"/>
    </row>
    <row r="28" spans="1:13" ht="18">
      <c r="A28" s="410">
        <v>7</v>
      </c>
      <c r="B28" s="408">
        <v>16</v>
      </c>
      <c r="C28" s="408">
        <v>5</v>
      </c>
      <c r="D28" s="408">
        <v>4</v>
      </c>
      <c r="E28" s="414"/>
      <c r="F28" s="414"/>
      <c r="G28" s="408">
        <v>49</v>
      </c>
      <c r="H28" s="408">
        <v>5</v>
      </c>
      <c r="I28" s="408">
        <v>6</v>
      </c>
      <c r="J28" s="414"/>
      <c r="K28" s="399"/>
      <c r="L28" s="399"/>
      <c r="M28" s="647"/>
    </row>
    <row r="29" spans="1:13" ht="18">
      <c r="A29" s="407" t="s">
        <v>1154</v>
      </c>
      <c r="B29" s="408">
        <v>3291</v>
      </c>
      <c r="C29" s="408">
        <v>520</v>
      </c>
      <c r="D29" s="408">
        <v>580</v>
      </c>
      <c r="E29" s="414"/>
      <c r="F29" s="414"/>
      <c r="G29" s="408">
        <v>4700</v>
      </c>
      <c r="H29" s="408">
        <v>492</v>
      </c>
      <c r="I29" s="408">
        <v>567</v>
      </c>
      <c r="J29" s="414"/>
      <c r="K29" s="399"/>
      <c r="L29" s="399"/>
      <c r="M29" s="647"/>
    </row>
    <row r="30" spans="1:13" ht="18">
      <c r="A30" s="732" t="s">
        <v>1153</v>
      </c>
      <c r="B30" s="413">
        <v>18354</v>
      </c>
      <c r="C30" s="413">
        <v>4853</v>
      </c>
      <c r="D30" s="413">
        <v>4600</v>
      </c>
      <c r="E30" s="414"/>
      <c r="F30" s="414"/>
      <c r="G30" s="413">
        <v>20861</v>
      </c>
      <c r="H30" s="413">
        <v>3481</v>
      </c>
      <c r="I30" s="413">
        <v>3845</v>
      </c>
      <c r="J30" s="399"/>
      <c r="K30" s="399"/>
    </row>
    <row r="31" spans="1:13" ht="18">
      <c r="A31" s="418"/>
      <c r="B31" s="418"/>
      <c r="C31" s="394"/>
      <c r="D31" s="418"/>
      <c r="E31" s="418"/>
      <c r="F31" s="418"/>
    </row>
    <row r="32" spans="1:13" ht="18">
      <c r="A32" s="418"/>
      <c r="B32" s="418"/>
      <c r="C32" s="394"/>
      <c r="D32" s="418"/>
      <c r="E32" s="418"/>
      <c r="F32" s="418"/>
    </row>
    <row r="33" spans="1:9" ht="18">
      <c r="A33" s="394"/>
      <c r="B33" s="418"/>
      <c r="C33" s="394"/>
      <c r="D33" s="394"/>
      <c r="E33" s="418"/>
      <c r="F33" s="418"/>
    </row>
    <row r="34" spans="1:9" ht="18">
      <c r="A34" s="418"/>
      <c r="B34" s="394"/>
      <c r="C34" s="394"/>
      <c r="D34" s="394"/>
      <c r="E34" s="418"/>
      <c r="F34" s="418"/>
      <c r="G34" s="394"/>
      <c r="H34" s="394"/>
      <c r="I34" s="394"/>
    </row>
    <row r="35" spans="1:9" ht="18">
      <c r="A35" s="418"/>
      <c r="B35" s="394"/>
      <c r="C35" s="394"/>
      <c r="D35" s="394"/>
      <c r="E35" s="418"/>
      <c r="F35" s="418"/>
    </row>
    <row r="36" spans="1:9" ht="18">
      <c r="A36" s="418"/>
      <c r="B36" s="394"/>
      <c r="C36" s="394"/>
      <c r="D36" s="394"/>
      <c r="E36" s="418"/>
      <c r="F36" s="418"/>
    </row>
    <row r="37" spans="1:9" ht="18">
      <c r="A37" s="418"/>
      <c r="B37" s="394"/>
      <c r="C37" s="394"/>
      <c r="D37" s="394"/>
      <c r="E37" s="394"/>
      <c r="F37" s="394"/>
    </row>
    <row r="38" spans="1:9" ht="18">
      <c r="A38" s="418"/>
      <c r="B38" s="394"/>
      <c r="C38" s="394"/>
      <c r="D38" s="394"/>
      <c r="E38" s="394"/>
      <c r="F38" s="394"/>
    </row>
    <row r="39" spans="1:9" ht="18">
      <c r="A39" s="418"/>
      <c r="B39" s="394"/>
      <c r="C39" s="394"/>
      <c r="D39" s="394"/>
      <c r="E39" s="394"/>
      <c r="F39" s="394"/>
    </row>
    <row r="40" spans="1:9" ht="18">
      <c r="A40" s="418"/>
      <c r="B40" s="394"/>
      <c r="C40" s="394"/>
      <c r="D40" s="394"/>
      <c r="E40" s="394"/>
      <c r="F40" s="394"/>
    </row>
    <row r="41" spans="1:9" ht="18">
      <c r="A41" s="394"/>
      <c r="B41" s="394"/>
      <c r="C41" s="394"/>
      <c r="D41" s="394"/>
      <c r="E41" s="394"/>
      <c r="F41" s="394"/>
    </row>
    <row r="42" spans="1:9" ht="18">
      <c r="A42" s="394"/>
      <c r="B42" s="394"/>
      <c r="C42" s="394"/>
      <c r="D42" s="394"/>
      <c r="E42" s="394"/>
      <c r="F42" s="394"/>
    </row>
    <row r="43" spans="1:9" ht="18">
      <c r="A43" s="419"/>
      <c r="B43" s="394"/>
      <c r="C43" s="394"/>
      <c r="D43" s="394"/>
      <c r="E43" s="394"/>
      <c r="F43" s="394"/>
    </row>
  </sheetData>
  <mergeCells count="3">
    <mergeCell ref="G6:K6"/>
    <mergeCell ref="B6:F6"/>
    <mergeCell ref="A3:K3"/>
  </mergeCells>
  <printOptions horizontalCentered="1"/>
  <pageMargins left="0.27559055118110237" right="0.23622047244094491" top="0.55118110236220474" bottom="0.19685039370078741" header="0.23622047244094491" footer="0.23622047244094491"/>
  <pageSetup paperSize="9" scale="83"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dac1f6c0-6305-48c4-825a-5e8d3b8c885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3FE4E7F34AA914F9A953ABF4125A95B" ma:contentTypeVersion="14" ma:contentTypeDescription="Create a new document." ma:contentTypeScope="" ma:versionID="a09e9233580516a853ba731c6d6832d6">
  <xsd:schema xmlns:xsd="http://www.w3.org/2001/XMLSchema" xmlns:xs="http://www.w3.org/2001/XMLSchema" xmlns:p="http://schemas.microsoft.com/office/2006/metadata/properties" xmlns:ns3="dac1f6c0-6305-48c4-825a-5e8d3b8c885c" xmlns:ns4="cda67135-a0ae-4506-8118-550f45f26ad6" targetNamespace="http://schemas.microsoft.com/office/2006/metadata/properties" ma:root="true" ma:fieldsID="0891cf6f113f9277af1d5afe6e7f3404" ns3:_="" ns4:_="">
    <xsd:import namespace="dac1f6c0-6305-48c4-825a-5e8d3b8c885c"/>
    <xsd:import namespace="cda67135-a0ae-4506-8118-550f45f26ad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c1f6c0-6305-48c4-825a-5e8d3b8c885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da67135-a0ae-4506-8118-550f45f26ad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285D373-B81C-4580-9FE7-13F7BB922833}">
  <ds:schemaRefs>
    <ds:schemaRef ds:uri="dac1f6c0-6305-48c4-825a-5e8d3b8c885c"/>
    <ds:schemaRef ds:uri="cda67135-a0ae-4506-8118-550f45f26ad6"/>
    <ds:schemaRef ds:uri="http://purl.org/dc/terms/"/>
    <ds:schemaRef ds:uri="http://purl.org/dc/dcmitype/"/>
    <ds:schemaRef ds:uri="http://www.w3.org/XML/1998/namespac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D480A6EC-2C5F-4C22-87AD-DD1F6455E3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c1f6c0-6305-48c4-825a-5e8d3b8c885c"/>
    <ds:schemaRef ds:uri="cda67135-a0ae-4506-8118-550f45f26a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3F20B7D-44AE-4DA8-9A43-41430CA52B7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38</vt:i4>
      </vt:variant>
    </vt:vector>
  </HeadingPairs>
  <TitlesOfParts>
    <vt:vector size="108" baseType="lpstr">
      <vt:lpstr>Contents</vt:lpstr>
      <vt:lpstr>T-1</vt:lpstr>
      <vt:lpstr>T-2_21-22</vt:lpstr>
      <vt:lpstr>T-2</vt:lpstr>
      <vt:lpstr>T-3_21-22</vt:lpstr>
      <vt:lpstr>T-3</vt:lpstr>
      <vt:lpstr>T-4</vt:lpstr>
      <vt:lpstr>T-5</vt:lpstr>
      <vt:lpstr>T-6_21-22</vt:lpstr>
      <vt:lpstr>T-6</vt:lpstr>
      <vt:lpstr>T-7_Current_Year</vt:lpstr>
      <vt:lpstr>T-7_Ensuing_Year</vt:lpstr>
      <vt:lpstr>T-8</vt:lpstr>
      <vt:lpstr>average Tariff</vt:lpstr>
      <vt:lpstr>T-9</vt:lpstr>
      <vt:lpstr>F-1</vt:lpstr>
      <vt:lpstr>F-2</vt:lpstr>
      <vt:lpstr>F-3</vt:lpstr>
      <vt:lpstr>F-4</vt:lpstr>
      <vt:lpstr>F-5</vt:lpstr>
      <vt:lpstr>F-6</vt:lpstr>
      <vt:lpstr>F-7</vt:lpstr>
      <vt:lpstr>F-8</vt:lpstr>
      <vt:lpstr>F-9</vt:lpstr>
      <vt:lpstr>F-10</vt:lpstr>
      <vt:lpstr>F-11</vt:lpstr>
      <vt:lpstr>F-12</vt:lpstr>
      <vt:lpstr>F-13</vt:lpstr>
      <vt:lpstr>F-14</vt:lpstr>
      <vt:lpstr>F-15</vt:lpstr>
      <vt:lpstr>F-18</vt:lpstr>
      <vt:lpstr>F-19 </vt:lpstr>
      <vt:lpstr>F-20</vt:lpstr>
      <vt:lpstr>F-21</vt:lpstr>
      <vt:lpstr>F-22</vt:lpstr>
      <vt:lpstr>Tariff Highlights 05-06</vt:lpstr>
      <vt:lpstr>F-23 </vt:lpstr>
      <vt:lpstr>F-24</vt:lpstr>
      <vt:lpstr>F-25 NA</vt:lpstr>
      <vt:lpstr>F-26 NA</vt:lpstr>
      <vt:lpstr>F-27_21-22</vt:lpstr>
      <vt:lpstr>F-27_22-23</vt:lpstr>
      <vt:lpstr>F-28</vt:lpstr>
      <vt:lpstr>F-29</vt:lpstr>
      <vt:lpstr>Allocation Totality </vt:lpstr>
      <vt:lpstr>Allocation - Assumptions</vt:lpstr>
      <vt:lpstr>P-1</vt:lpstr>
      <vt:lpstr>P-2</vt:lpstr>
      <vt:lpstr>P-3</vt:lpstr>
      <vt:lpstr>P-4</vt:lpstr>
      <vt:lpstr>P-5</vt:lpstr>
      <vt:lpstr>P-6</vt:lpstr>
      <vt:lpstr>P-7</vt:lpstr>
      <vt:lpstr>P8_21-22</vt:lpstr>
      <vt:lpstr>P8_22-23</vt:lpstr>
      <vt:lpstr>P9_21-22</vt:lpstr>
      <vt:lpstr>P9_22-23</vt:lpstr>
      <vt:lpstr>P-10</vt:lpstr>
      <vt:lpstr>P11_21-22</vt:lpstr>
      <vt:lpstr>P11_22-23</vt:lpstr>
      <vt:lpstr>P-12</vt:lpstr>
      <vt:lpstr>P-13</vt:lpstr>
      <vt:lpstr>P-14</vt:lpstr>
      <vt:lpstr>P-15</vt:lpstr>
      <vt:lpstr>P-16</vt:lpstr>
      <vt:lpstr>P-17_21-22</vt:lpstr>
      <vt:lpstr>P-17_22-23</vt:lpstr>
      <vt:lpstr>tariff 23-24</vt:lpstr>
      <vt:lpstr>Corss -Sub -TPNODL</vt:lpstr>
      <vt:lpstr>TPNODL-Wheeling </vt:lpstr>
      <vt:lpstr>'Corss -Sub -TPNODL'!Print_Area</vt:lpstr>
      <vt:lpstr>'F-1'!Print_Area</vt:lpstr>
      <vt:lpstr>'F-11'!Print_Area</vt:lpstr>
      <vt:lpstr>'F-12'!Print_Area</vt:lpstr>
      <vt:lpstr>'F-13'!Print_Area</vt:lpstr>
      <vt:lpstr>'F-14'!Print_Area</vt:lpstr>
      <vt:lpstr>'F-19 '!Print_Area</vt:lpstr>
      <vt:lpstr>'F-20'!Print_Area</vt:lpstr>
      <vt:lpstr>'F-24'!Print_Area</vt:lpstr>
      <vt:lpstr>'F-7'!Print_Area</vt:lpstr>
      <vt:lpstr>'F-9'!Print_Area</vt:lpstr>
      <vt:lpstr>'P-13'!Print_Area</vt:lpstr>
      <vt:lpstr>'P-14'!Print_Area</vt:lpstr>
      <vt:lpstr>'P-15'!Print_Area</vt:lpstr>
      <vt:lpstr>'P-16'!Print_Area</vt:lpstr>
      <vt:lpstr>'T-1'!Print_Area</vt:lpstr>
      <vt:lpstr>'T-2'!Print_Area</vt:lpstr>
      <vt:lpstr>'T-2_21-22'!Print_Area</vt:lpstr>
      <vt:lpstr>'T-3'!Print_Area</vt:lpstr>
      <vt:lpstr>'T-3_21-22'!Print_Area</vt:lpstr>
      <vt:lpstr>'T-4'!Print_Area</vt:lpstr>
      <vt:lpstr>'T-5'!Print_Area</vt:lpstr>
      <vt:lpstr>'T-6'!Print_Area</vt:lpstr>
      <vt:lpstr>'T-6_21-22'!Print_Area</vt:lpstr>
      <vt:lpstr>'T-7_Current_Year'!Print_Area</vt:lpstr>
      <vt:lpstr>'T-7_Ensuing_Year'!Print_Area</vt:lpstr>
      <vt:lpstr>'T-8'!Print_Area</vt:lpstr>
      <vt:lpstr>'tariff 23-24'!Print_Area</vt:lpstr>
      <vt:lpstr>'Tariff Highlights 05-06'!Print_Area</vt:lpstr>
      <vt:lpstr>'TPNODL-Wheeling '!Print_Area</vt:lpstr>
      <vt:lpstr>'F-12'!Print_Titles</vt:lpstr>
      <vt:lpstr>'F-14'!Print_Titles</vt:lpstr>
      <vt:lpstr>'T-1'!Print_Titles</vt:lpstr>
      <vt:lpstr>'T-4'!Print_Titles</vt:lpstr>
      <vt:lpstr>'T-7_Current_Year'!Print_Titles</vt:lpstr>
      <vt:lpstr>'T-7_Ensuing_Year'!Print_Titles</vt:lpstr>
      <vt:lpstr>'T-8'!Print_Titles</vt:lpstr>
      <vt:lpstr>'tariff 23-24'!Print_Titles</vt:lpstr>
    </vt:vector>
  </TitlesOfParts>
  <Company>WESCO ;  Burla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Managing  Director</dc:creator>
  <cp:lastModifiedBy>Dinesh Mahato</cp:lastModifiedBy>
  <cp:lastPrinted>2023-01-09T08:23:49Z</cp:lastPrinted>
  <dcterms:created xsi:type="dcterms:W3CDTF">2000-07-08T10:40:12Z</dcterms:created>
  <dcterms:modified xsi:type="dcterms:W3CDTF">2023-01-09T19:24:55Z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0x010100C3FE4E7F34AA914F9A953ABF4125A95B</vt:lpwstr>
  </property>
</Properties>
</file>